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trlProps/ctrlProp34.xml" ContentType="application/vnd.ms-excel.controlproperties+xml"/>
  <Override PartName="/xl/drawings/drawing8.xml" ContentType="application/vnd.openxmlformats-officedocument.drawing+xml"/>
  <Override PartName="/xl/ctrlProps/ctrlProp35.xml" ContentType="application/vnd.ms-excel.controlproperties+xml"/>
  <Override PartName="/xl/drawings/drawing9.xml" ContentType="application/vnd.openxmlformats-officedocument.drawing+xml"/>
  <Override PartName="/xl/ctrlProps/ctrlProp36.xml" ContentType="application/vnd.ms-excel.controlproperties+xml"/>
  <Override PartName="/xl/drawings/drawing10.xml" ContentType="application/vnd.openxmlformats-officedocument.drawing+xml"/>
  <Override PartName="/xl/ctrlProps/ctrlProp37.xml" ContentType="application/vnd.ms-excel.controlproperties+xml"/>
  <Override PartName="/xl/drawings/drawing11.xml" ContentType="application/vnd.openxmlformats-officedocument.drawing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14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6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7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8.xml" ContentType="application/vnd.openxmlformats-officedocument.drawing+xml"/>
  <Override PartName="/xl/comments2.xml" ContentType="application/vnd.openxmlformats-officedocument.spreadsheetml.comments+xml"/>
  <Override PartName="/xl/drawings/drawing19.xml" ContentType="application/vnd.openxmlformats-officedocument.drawing+xml"/>
  <Override PartName="/xl/ctrlProps/ctrlProp54.xml" ContentType="application/vnd.ms-excel.controlproperties+xml"/>
  <Override PartName="/xl/drawings/drawing20.xml" ContentType="application/vnd.openxmlformats-officedocument.drawing+xml"/>
  <Override PartName="/xl/ctrlProps/ctrlProp55.xml" ContentType="application/vnd.ms-excel.controlproperties+xml"/>
  <Override PartName="/xl/tables/table1.xml" ContentType="application/vnd.openxmlformats-officedocument.spreadsheetml.table+xml"/>
  <Override PartName="/xl/drawings/drawing21.xml" ContentType="application/vnd.openxmlformats-officedocument.drawing+xml"/>
  <Override PartName="/xl/ctrlProps/ctrlProp56.xml" ContentType="application/vnd.ms-excel.controlproperties+xml"/>
  <Override PartName="/xl/drawings/drawing22.xml" ContentType="application/vnd.openxmlformats-officedocument.drawing+xml"/>
  <Override PartName="/xl/ctrlProps/ctrlProp57.xml" ContentType="application/vnd.ms-excel.controlproperties+xml"/>
  <Override PartName="/xl/drawings/drawing23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591ae44d10882bc8/Documentos/GitHub/CONVALIDACIONES_REINGRESOS/output/"/>
    </mc:Choice>
  </mc:AlternateContent>
  <xr:revisionPtr revIDLastSave="0" documentId="6_{E5AB2FD7-E851-470A-BF5C-785D914D8EB5}" xr6:coauthVersionLast="47" xr6:coauthVersionMax="47" xr10:uidLastSave="{00000000-0000-0000-0000-000000000000}"/>
  <bookViews>
    <workbookView xWindow="0" yWindow="4572" windowWidth="13824" windowHeight="7968" tabRatio="858" firstSheet="1" activeTab="2" xr2:uid="{00000000-000D-0000-FFFF-FFFF00000000}"/>
  </bookViews>
  <sheets>
    <sheet name="Pruebas" sheetId="51" state="hidden" r:id="rId1"/>
    <sheet name="Instrucciones" sheetId="52" r:id="rId2"/>
    <sheet name="Datos Cabecera" sheetId="1" r:id="rId3"/>
    <sheet name="Configuracion" sheetId="61" state="hidden" r:id="rId4"/>
    <sheet name="Detalle de Equivalencias" sheetId="2" state="hidden" r:id="rId5"/>
    <sheet name="Importa Equivalencias" sheetId="63" state="hidden" r:id="rId6"/>
    <sheet name="Maestro Formatos" sheetId="60" state="hidden" r:id="rId7"/>
    <sheet name="Maestro Sede" sheetId="53" state="hidden" r:id="rId8"/>
    <sheet name="Maestro Carreras" sheetId="57" state="hidden" r:id="rId9"/>
    <sheet name="Maestro Modalidad" sheetId="58" state="hidden" r:id="rId10"/>
    <sheet name="Maestro Mallas" sheetId="59" state="hidden" r:id="rId11"/>
    <sheet name="Impresion" sheetId="62" state="hidden" r:id="rId12"/>
    <sheet name="Convalidacion" sheetId="3" state="hidden" r:id="rId13"/>
    <sheet name="Reconvalidacion" sheetId="39" state="hidden" r:id="rId14"/>
    <sheet name="Recomendacion" sheetId="4" state="hidden" r:id="rId15"/>
    <sheet name="CambioCarreraModalidadSede" sheetId="8" state="hidden" r:id="rId16"/>
    <sheet name="Reingreso" sheetId="7" state="hidden" r:id="rId17"/>
    <sheet name="AGPWS&gt;=2025" sheetId="672" state="hidden" r:id="rId18"/>
    <sheet name="DINUS&gt;=2025" sheetId="671" state="hidden" r:id="rId19"/>
    <sheet name="AURUS&gt;=2025" sheetId="670" state="hidden" r:id="rId20"/>
    <sheet name="AURUG&gt;=2025" sheetId="669" state="hidden" r:id="rId21"/>
    <sheet name="ADIUS&gt;=2025" sheetId="668" state="hidden" r:id="rId22"/>
    <sheet name="ADIUG&gt;=2025" sheetId="667" state="hidden" r:id="rId23"/>
    <sheet name="NIIUS&gt;=2025" sheetId="666" state="hidden" r:id="rId24"/>
    <sheet name="MKIUS&gt;=2025" sheetId="665" state="hidden" r:id="rId25"/>
    <sheet name="GGRUS&gt;=2025" sheetId="664" state="hidden" r:id="rId26"/>
    <sheet name="ENIUS&gt;=2025" sheetId="663" state="hidden" r:id="rId27"/>
    <sheet name="ECOUS&gt;=2025" sheetId="662" state="hidden" r:id="rId28"/>
    <sheet name="CONUS&gt;=2025" sheetId="661" state="hidden" r:id="rId29"/>
    <sheet name="CONUG&gt;=2025" sheetId="660" state="hidden" r:id="rId30"/>
    <sheet name="ASTUS&gt;=2025" sheetId="659" state="hidden" r:id="rId31"/>
    <sheet name="ANIUS&gt;=2025" sheetId="658" state="hidden" r:id="rId32"/>
    <sheet name="ANIUG&gt;=2025" sheetId="657" state="hidden" r:id="rId33"/>
    <sheet name="AMKUS&gt;=2025" sheetId="656" state="hidden" r:id="rId34"/>
    <sheet name="AMKUG&gt;=2025" sheetId="655" state="hidden" r:id="rId35"/>
    <sheet name="AGEUS&gt;=2025" sheetId="654" state="hidden" r:id="rId36"/>
    <sheet name="ADMUS&gt;=2025" sheetId="653" state="hidden" r:id="rId37"/>
    <sheet name="ADMUG&gt;=2025" sheetId="652" state="hidden" r:id="rId38"/>
    <sheet name="ABFUS&gt;=2025" sheetId="651" state="hidden" r:id="rId39"/>
    <sheet name="CMDWS&gt;=2025" sheetId="638" state="hidden" r:id="rId40"/>
    <sheet name="CDGWS&gt;=2025" sheetId="637" state="hidden" r:id="rId41"/>
    <sheet name="CPUUS&gt;=2025" sheetId="636" state="hidden" r:id="rId42"/>
    <sheet name="CPEUS&gt;=2025" sheetId="635" state="hidden" r:id="rId43"/>
    <sheet name="COMUS&gt;=2025" sheetId="634" state="hidden" r:id="rId44"/>
    <sheet name="CMDUS&gt;=2025" sheetId="633" state="hidden" r:id="rId45"/>
    <sheet name="CDGUS&gt;=2025" sheetId="632" state="hidden" r:id="rId46"/>
    <sheet name="CDGUG&gt;=2025" sheetId="631" state="hidden" r:id="rId47"/>
    <sheet name="CAMUS&gt;=2025" sheetId="630" state="hidden" r:id="rId48"/>
    <sheet name="CAMUG&gt;=2025" sheetId="629" state="hidden" r:id="rId49"/>
    <sheet name="EDGUG&gt;=2023" sheetId="628" state="hidden" r:id="rId50"/>
    <sheet name="COMUG&gt;=2023" sheetId="627" state="hidden" r:id="rId51"/>
    <sheet name="CPUUG&gt;=2023" sheetId="626" state="hidden" r:id="rId52"/>
    <sheet name="CPEUG&gt;=2023" sheetId="625" state="hidden" r:id="rId53"/>
    <sheet name="CDGUG&gt;=2023" sheetId="624" state="hidden" r:id="rId54"/>
    <sheet name="CCRUG&gt;=2023" sheetId="623" state="hidden" r:id="rId55"/>
    <sheet name="CAMUG&gt;=2023" sheetId="622" state="hidden" r:id="rId56"/>
    <sheet name="COMWS&gt;=2023" sheetId="621" state="hidden" r:id="rId57"/>
    <sheet name="COMWA&gt;=2023" sheetId="620" state="hidden" r:id="rId58"/>
    <sheet name="CMDWS&gt;=2023" sheetId="619" state="hidden" r:id="rId59"/>
    <sheet name="CDGWS&gt;=2023" sheetId="618" state="hidden" r:id="rId60"/>
    <sheet name="CDGWA&gt;=2023" sheetId="617" state="hidden" r:id="rId61"/>
    <sheet name="CDGUG&gt;=2019" sheetId="616" state="hidden" r:id="rId62"/>
    <sheet name="EDGUG&gt;=2019" sheetId="615" state="hidden" r:id="rId63"/>
    <sheet name="COMUG&gt;=2019" sheetId="614" state="hidden" r:id="rId64"/>
    <sheet name="CPUUG&gt;=2019" sheetId="613" state="hidden" r:id="rId65"/>
    <sheet name="CPEUG&gt;=2019" sheetId="612" state="hidden" r:id="rId66"/>
    <sheet name="CCRUG&gt;=2019" sheetId="611" state="hidden" r:id="rId67"/>
    <sheet name="CAMUG&gt;=2019" sheetId="610" state="hidden" r:id="rId68"/>
    <sheet name="CMDWS&gt;=2024" sheetId="609" state="hidden" r:id="rId69"/>
    <sheet name="DINUG&gt;=2019" sheetId="608" state="hidden" r:id="rId70"/>
    <sheet name="AURUG&gt;=2019" sheetId="607" state="hidden" r:id="rId71"/>
    <sheet name="ADIUG&gt;=2019" sheetId="606" state="hidden" r:id="rId72"/>
    <sheet name="DINUG&gt;=2023" sheetId="605" state="hidden" r:id="rId73"/>
    <sheet name="AURUG&gt;=2023" sheetId="604" state="hidden" r:id="rId74"/>
    <sheet name="ADIUG&gt;=2023" sheetId="603" state="hidden" r:id="rId75"/>
    <sheet name="DEHWV&gt;=2024" sheetId="596" state="hidden" r:id="rId76"/>
    <sheet name="DEHWA&gt;=2023" sheetId="595" state="hidden" r:id="rId77"/>
    <sheet name="DEHWV&gt;=2023" sheetId="594" state="hidden" r:id="rId78"/>
    <sheet name="DEHWS&gt;=2023" sheetId="593" state="hidden" r:id="rId79"/>
    <sheet name="DEHWA&gt;=2019" sheetId="592" state="hidden" r:id="rId80"/>
    <sheet name="DEHUG&gt;=2023" sheetId="591" state="hidden" r:id="rId81"/>
    <sheet name="DEHUG&gt;=2019" sheetId="590" state="hidden" r:id="rId82"/>
    <sheet name="DEHWS&gt;=2025" sheetId="589" state="hidden" r:id="rId83"/>
    <sheet name="DEHUS&gt;=2025" sheetId="588" state="hidden" r:id="rId84"/>
    <sheet name="DEHUG&gt;=2025" sheetId="587" state="hidden" r:id="rId85"/>
    <sheet name="DEHWV&gt;=2025" sheetId="586" state="hidden" r:id="rId86"/>
    <sheet name="SICWS&gt;=2025" sheetId="585" state="hidden" r:id="rId87"/>
    <sheet name="MINWS&gt;=2025" sheetId="584" state="hidden" r:id="rId88"/>
    <sheet name="SICWV&gt;=2025" sheetId="583" state="hidden" r:id="rId89"/>
    <sheet name="INDWS&gt;=2025" sheetId="582" state="hidden" r:id="rId90"/>
    <sheet name="INDWV&gt;=2025" sheetId="581" state="hidden" r:id="rId91"/>
    <sheet name="EMPWV&gt;=2025" sheetId="580" state="hidden" r:id="rId92"/>
    <sheet name="CIVWS&gt;=2025" sheetId="579" state="hidden" r:id="rId93"/>
    <sheet name="AMBWS&gt;=2025" sheetId="578" state="hidden" r:id="rId94"/>
    <sheet name="ISWUS&gt;=2025" sheetId="577" state="hidden" r:id="rId95"/>
    <sheet name="ISRUS&gt;=2025" sheetId="576" state="hidden" r:id="rId96"/>
    <sheet name="SICUS&gt;=2025" sheetId="575" state="hidden" r:id="rId97"/>
    <sheet name="MINUS&gt;=2025" sheetId="574" state="hidden" r:id="rId98"/>
    <sheet name="MCTUS&gt;=2025" sheetId="573" state="hidden" r:id="rId99"/>
    <sheet name="INDUS&gt;=2025" sheetId="572" state="hidden" r:id="rId100"/>
    <sheet name="EMPUS&gt;=2025" sheetId="571" state="hidden" r:id="rId101"/>
    <sheet name="ELEUS&gt;=2025" sheetId="570" state="hidden" r:id="rId102"/>
    <sheet name="ICDUS&gt;=2025" sheetId="569" state="hidden" r:id="rId103"/>
    <sheet name="AMBUS&gt;=2025" sheetId="568" state="hidden" r:id="rId104"/>
    <sheet name="GEOUS&gt;=2025" sheetId="567" state="hidden" r:id="rId105"/>
    <sheet name="CIVUS&gt;=2025" sheetId="566" state="hidden" r:id="rId106"/>
    <sheet name="AGRUS&gt;=2025" sheetId="565" state="hidden" r:id="rId107"/>
    <sheet name="SICUG&gt;=2025" sheetId="564" state="hidden" r:id="rId108"/>
    <sheet name="MINUG&gt;=2025" sheetId="563" state="hidden" r:id="rId109"/>
    <sheet name="MCTUG&gt;=2025" sheetId="562" state="hidden" r:id="rId110"/>
    <sheet name="INDUG&gt;=2025" sheetId="561" state="hidden" r:id="rId111"/>
    <sheet name="CIVUG&gt;=2025" sheetId="560" state="hidden" r:id="rId112"/>
    <sheet name="SICWS&gt;=2023" sheetId="559" state="hidden" r:id="rId113"/>
    <sheet name="CIVWS&gt;=2023" sheetId="558" state="hidden" r:id="rId114"/>
    <sheet name="MINWS&gt;=2023" sheetId="557" state="hidden" r:id="rId115"/>
    <sheet name="INDWS&gt;=2023" sheetId="556" state="hidden" r:id="rId116"/>
    <sheet name="AMBWS&gt;=2023" sheetId="555" state="hidden" r:id="rId117"/>
    <sheet name="SICWA&gt;=2023" sheetId="554" state="hidden" r:id="rId118"/>
    <sheet name="MINWA&gt;=2023" sheetId="553" state="hidden" r:id="rId119"/>
    <sheet name="INDWA&gt;=2023" sheetId="552" state="hidden" r:id="rId120"/>
    <sheet name="CIVWA&gt;=2023" sheetId="551" state="hidden" r:id="rId121"/>
    <sheet name="AMBWA&gt;=2023" sheetId="550" state="hidden" r:id="rId122"/>
    <sheet name="SICWV&gt;=2023" sheetId="549" state="hidden" r:id="rId123"/>
    <sheet name="INDWV&gt;=2023" sheetId="548" state="hidden" r:id="rId124"/>
    <sheet name="EMPWV&gt;=2023" sheetId="547" state="hidden" r:id="rId125"/>
    <sheet name="CIVWA&gt;=2019" sheetId="546" state="hidden" r:id="rId126"/>
    <sheet name="MINWA&gt;=2019" sheetId="545" state="hidden" r:id="rId127"/>
    <sheet name="SICWA&gt;=2019" sheetId="544" state="hidden" r:id="rId128"/>
    <sheet name="INDWA&gt;=2019" sheetId="543" state="hidden" r:id="rId129"/>
    <sheet name="AMBWA&gt;=2019" sheetId="542" state="hidden" r:id="rId130"/>
    <sheet name="SICUG&gt;=2023" sheetId="541" state="hidden" r:id="rId131"/>
    <sheet name="MINUG&gt;=2023" sheetId="540" state="hidden" r:id="rId132"/>
    <sheet name="MCTUG&gt;=2023" sheetId="539" state="hidden" r:id="rId133"/>
    <sheet name="MCTUS&gt;=2023" sheetId="538" state="hidden" r:id="rId134"/>
    <sheet name="ILTUG&gt;=2023" sheetId="536" state="hidden" r:id="rId135"/>
    <sheet name="INDUG&gt;=2023" sheetId="535" state="hidden" r:id="rId136"/>
    <sheet name="GEOUG&gt;=2023" sheetId="534" state="hidden" r:id="rId137"/>
    <sheet name="EMPUG&gt;=2023" sheetId="533" state="hidden" r:id="rId138"/>
    <sheet name="ELEUG&gt;=2023" sheetId="532" state="hidden" r:id="rId139"/>
    <sheet name="CIVUG&gt;=2023" sheetId="531" state="hidden" r:id="rId140"/>
    <sheet name="AMBUG&gt;=2023" sheetId="530" state="hidden" r:id="rId141"/>
    <sheet name="AGRUG&gt;=2023" sheetId="529" state="hidden" r:id="rId142"/>
    <sheet name="SICUG&gt;=2019" sheetId="528" state="hidden" r:id="rId143"/>
    <sheet name="MCTUG&gt;=2019" sheetId="527" state="hidden" r:id="rId144"/>
    <sheet name="ILTUG&gt;=2019" sheetId="526" state="hidden" r:id="rId145"/>
    <sheet name="INDUG&gt;=2019" sheetId="525" state="hidden" r:id="rId146"/>
    <sheet name="GEOUG&gt;=2019" sheetId="524" state="hidden" r:id="rId147"/>
    <sheet name="EMPUG&gt;=2019" sheetId="523" state="hidden" r:id="rId148"/>
    <sheet name="ELEUG&gt;=2019" sheetId="522" state="hidden" r:id="rId149"/>
    <sheet name="CIVUG&gt;=2019" sheetId="521" state="hidden" r:id="rId150"/>
    <sheet name="AMBUG&gt;=2019" sheetId="520" state="hidden" r:id="rId151"/>
    <sheet name="AGRUG&gt;=2019" sheetId="519" state="hidden" r:id="rId152"/>
    <sheet name="MINUG&gt;=2019" sheetId="518" state="hidden" r:id="rId153"/>
    <sheet name="INDWV&gt;=2024" sheetId="517" state="hidden" r:id="rId154"/>
    <sheet name="SICWV&gt;=2024" sheetId="516" state="hidden" r:id="rId155"/>
    <sheet name="EMPWV&gt;=2024" sheetId="515" state="hidden" r:id="rId156"/>
    <sheet name="ISRUS&gt;=2024" sheetId="514" state="hidden" r:id="rId157"/>
    <sheet name="ENIWV&gt;=2025" sheetId="513" state="hidden" r:id="rId158"/>
    <sheet name="ECOWS&gt;=2025" sheetId="512" state="hidden" r:id="rId159"/>
    <sheet name="ECOWV&gt;=2025" sheetId="511" state="hidden" r:id="rId160"/>
    <sheet name="CONWS&gt;=2025" sheetId="510" state="hidden" r:id="rId161"/>
    <sheet name="CONWV&gt;=2025" sheetId="509" state="hidden" r:id="rId162"/>
    <sheet name="ANIWS&gt;=2025" sheetId="508" state="hidden" r:id="rId163"/>
    <sheet name="ANIWV&gt;=2025" sheetId="507" state="hidden" r:id="rId164"/>
    <sheet name="AMKWS&gt;=2025" sheetId="506" state="hidden" r:id="rId165"/>
    <sheet name="AMKWV&gt;=2025" sheetId="505" state="hidden" r:id="rId166"/>
    <sheet name="AGTWS&gt;=2025" sheetId="504" state="hidden" r:id="rId167"/>
    <sheet name="AGTWV&gt;=2023" sheetId="503" state="hidden" r:id="rId168"/>
    <sheet name="GPUWS&gt;=2025" sheetId="502" state="hidden" r:id="rId169"/>
    <sheet name="GPUWV&gt;=2025" sheetId="501" state="hidden" r:id="rId170"/>
    <sheet name="AGCWS&gt;=2025" sheetId="500" state="hidden" r:id="rId171"/>
    <sheet name="AGCWV&gt;=2025" sheetId="499" state="hidden" r:id="rId172"/>
    <sheet name="ADMWS&gt;=2025" sheetId="498" state="hidden" r:id="rId173"/>
    <sheet name="ADMWV&gt;=2025" sheetId="497" state="hidden" r:id="rId174"/>
    <sheet name="ABFWV&gt;=2025" sheetId="496" state="hidden" r:id="rId175"/>
    <sheet name="GGRUG&gt;=2025" sheetId="479" state="hidden" r:id="rId176"/>
    <sheet name="CONWS&gt;=2023" sheetId="478" state="hidden" r:id="rId177"/>
    <sheet name="ANIWS&gt;=2023" sheetId="477" state="hidden" r:id="rId178"/>
    <sheet name="AMKWS&gt;=2023" sheetId="476" state="hidden" r:id="rId179"/>
    <sheet name="AGTWS&gt;=2023" sheetId="475" state="hidden" r:id="rId180"/>
    <sheet name="GPUWS&gt;=2023" sheetId="474" state="hidden" r:id="rId181"/>
    <sheet name="AGCWS&gt;=2023" sheetId="473" state="hidden" r:id="rId182"/>
    <sheet name="ADMWS&gt;=2023" sheetId="472" state="hidden" r:id="rId183"/>
    <sheet name="CONWA&gt;=2023" sheetId="471" state="hidden" r:id="rId184"/>
    <sheet name="ANIWA&gt;=2023" sheetId="470" state="hidden" r:id="rId185"/>
    <sheet name="AMKWA&gt;=2023" sheetId="469" state="hidden" r:id="rId186"/>
    <sheet name="AGTWA&gt;=2023" sheetId="468" state="hidden" r:id="rId187"/>
    <sheet name="AGCWA&gt;=2023" sheetId="467" state="hidden" r:id="rId188"/>
    <sheet name="ADMWA&gt;=2023" sheetId="466" state="hidden" r:id="rId189"/>
    <sheet name="CONWV&gt;=2023" sheetId="465" state="hidden" r:id="rId190"/>
    <sheet name="ANIWV&gt;=2023" sheetId="464" state="hidden" r:id="rId191"/>
    <sheet name="AMKWV&gt;=2023" sheetId="463" state="hidden" r:id="rId192"/>
    <sheet name="ECOWV&gt;=2023" sheetId="462" state="hidden" r:id="rId193"/>
    <sheet name="GPUWV&gt;=2023" sheetId="460" state="hidden" r:id="rId194"/>
    <sheet name="AGCWV&gt;=2023" sheetId="459" state="hidden" r:id="rId195"/>
    <sheet name="ABFWV&gt;=2023" sheetId="458" state="hidden" r:id="rId196"/>
    <sheet name="ENIWV&gt;=2023" sheetId="457" state="hidden" r:id="rId197"/>
    <sheet name="GGRUG&gt;=2023" sheetId="456" state="hidden" r:id="rId198"/>
    <sheet name="ENIUG&gt;=2023" sheetId="455" state="hidden" r:id="rId199"/>
    <sheet name="ECOUG&gt;=2023" sheetId="454" state="hidden" r:id="rId200"/>
    <sheet name="CONUG&gt;=2023" sheetId="453" state="hidden" r:id="rId201"/>
    <sheet name="ASTUG&gt;=2023" sheetId="452" state="hidden" r:id="rId202"/>
    <sheet name="ANIUG&gt;=2023" sheetId="451" state="hidden" r:id="rId203"/>
    <sheet name="AMKUG&gt;=2023" sheetId="450" state="hidden" r:id="rId204"/>
    <sheet name="AGTUG&gt;=2023" sheetId="449" state="hidden" r:id="rId205"/>
    <sheet name="GPUUG&gt;=2023" sheetId="448" state="hidden" r:id="rId206"/>
    <sheet name="AGEMUG&gt;=2023" sheetId="447" state="hidden" r:id="rId207"/>
    <sheet name="AGCUG&gt;=2023" sheetId="446" state="hidden" r:id="rId208"/>
    <sheet name="ADMUG&gt;=2023" sheetId="445" state="hidden" r:id="rId209"/>
    <sheet name="ABFUG&gt;=2023" sheetId="444" state="hidden" r:id="rId210"/>
    <sheet name="ADMWV&gt;=2023" sheetId="435" state="hidden" r:id="rId211"/>
    <sheet name="GGRUG&gt;=2019" sheetId="433" state="hidden" r:id="rId212"/>
    <sheet name="ENIUG&gt;=2019" sheetId="432" state="hidden" r:id="rId213"/>
    <sheet name="ECOUG&gt;=2019" sheetId="431" state="hidden" r:id="rId214"/>
    <sheet name="CONUG&gt;=2019" sheetId="430" state="hidden" r:id="rId215"/>
    <sheet name="ASTUG&gt;=2019" sheetId="429" state="hidden" r:id="rId216"/>
    <sheet name="ANIUG&gt;=2019" sheetId="428" state="hidden" r:id="rId217"/>
    <sheet name="AMKUG&gt;=2019" sheetId="427" state="hidden" r:id="rId218"/>
    <sheet name="AGCUG&gt;=2019" sheetId="426" state="hidden" r:id="rId219"/>
    <sheet name="ADMUG&gt;=2019" sheetId="425" state="hidden" r:id="rId220"/>
    <sheet name="AMKWA&gt;=2019" sheetId="424" state="hidden" r:id="rId221"/>
    <sheet name="GPUWA&gt;=2019" sheetId="423" state="hidden" r:id="rId222"/>
    <sheet name="AGCWA&gt;=2019" sheetId="422" state="hidden" r:id="rId223"/>
    <sheet name="ADMWA&gt;=2019" sheetId="421" state="hidden" r:id="rId224"/>
    <sheet name="CONWA&gt;=2019" sheetId="420" state="hidden" r:id="rId225"/>
    <sheet name="ANIWA&gt;=2019" sheetId="419" state="hidden" r:id="rId226"/>
    <sheet name="MKIUS&gt;=2024" sheetId="418" state="hidden" r:id="rId227"/>
    <sheet name="AGEUS&gt;=2024" sheetId="417" state="hidden" r:id="rId228"/>
    <sheet name="NIIUS&gt;=2024" sheetId="416" state="hidden" r:id="rId229"/>
    <sheet name="TFIUG&gt;=2025" sheetId="413" state="hidden" r:id="rId230"/>
    <sheet name="PSIWS&gt;=2025" sheetId="412" state="hidden" r:id="rId231"/>
    <sheet name="PSIWV&gt;=2025" sheetId="411" state="hidden" r:id="rId232"/>
    <sheet name="PSIUG&gt;=2025" sheetId="410" state="hidden" r:id="rId233"/>
    <sheet name="OBSUG&gt;=2025" sheetId="409" state="hidden" r:id="rId234"/>
    <sheet name="NUTWS&gt;=2025" sheetId="408" state="hidden" r:id="rId235"/>
    <sheet name="NUTUG&gt;=2025" sheetId="407" state="hidden" r:id="rId236"/>
    <sheet name="ENFUG&gt;=2025" sheetId="406" state="hidden" r:id="rId237"/>
    <sheet name="MEHUG&gt;=2025" sheetId="405" state="hidden" r:id="rId238"/>
    <sheet name="PSIWS&gt;=2023" sheetId="404" state="hidden" r:id="rId239"/>
    <sheet name="PSIWA&gt;=2023" sheetId="403" state="hidden" r:id="rId240"/>
    <sheet name="PSIWV&gt;=2023" sheetId="402" state="hidden" r:id="rId241"/>
    <sheet name="NUTWS&gt;=2023" sheetId="401" state="hidden" r:id="rId242"/>
    <sheet name="NUTWA&gt;=2023" sheetId="400" state="hidden" r:id="rId243"/>
    <sheet name="PSIWA&gt;=2019" sheetId="399" state="hidden" r:id="rId244"/>
    <sheet name="NUTWA&gt;=2019" sheetId="398" state="hidden" r:id="rId245"/>
    <sheet name="TFIUS&gt;=2024" sheetId="397" state="hidden" r:id="rId246"/>
    <sheet name="TFIUG&gt;=2023" sheetId="396" state="hidden" r:id="rId247"/>
    <sheet name="PSIUG&gt;=2023" sheetId="395" state="hidden" r:id="rId248"/>
    <sheet name="OBSUS&gt;=2024" sheetId="394" state="hidden" r:id="rId249"/>
    <sheet name="OBSUG&gt;=2023" sheetId="393" state="hidden" r:id="rId250"/>
    <sheet name="NUTUS&gt;=2024" sheetId="392" state="hidden" r:id="rId251"/>
    <sheet name="NUTUG&gt;=2023" sheetId="391" state="hidden" r:id="rId252"/>
    <sheet name="ENFUS&gt;=2024" sheetId="390" state="hidden" r:id="rId253"/>
    <sheet name="ENFUG&gt;=2023" sheetId="389" state="hidden" r:id="rId254"/>
    <sheet name="TFIUG&gt;=2019" sheetId="388" state="hidden" r:id="rId255"/>
    <sheet name="PSIUG&gt;=2019" sheetId="387" state="hidden" r:id="rId256"/>
    <sheet name="OBSUG&gt;=2019" sheetId="386" state="hidden" r:id="rId257"/>
    <sheet name="NUTUG&gt;=2019" sheetId="385" state="hidden" r:id="rId258"/>
    <sheet name="ENFUG&gt;=2019" sheetId="384" state="hidden" r:id="rId259"/>
    <sheet name="PSIWV&gt;=2024" sheetId="383" state="hidden" r:id="rId260"/>
    <sheet name="MEHUG&gt;=2023" sheetId="382" state="hidden" r:id="rId261"/>
    <sheet name="Plantilla Malla" sheetId="172" state="hidden" r:id="rId262"/>
    <sheet name="Maestro Tipo Centro Estud" sheetId="56" state="hidden" r:id="rId263"/>
    <sheet name="Maestro Centro Estudios" sheetId="251" state="hidden" r:id="rId264"/>
    <sheet name="Maestro Cargos Revisor" sheetId="55" state="hidden" r:id="rId265"/>
    <sheet name="Maestro Nivel Academico" sheetId="54" state="hidden" r:id="rId266"/>
    <sheet name="Importa Historial Academico" sheetId="50" state="hidden" r:id="rId267"/>
  </sheets>
  <functionGroups builtInGroupCount="19"/>
  <definedNames>
    <definedName name="_xlnm._FilterDatabase" localSheetId="5" hidden="1">'Importa Equivalencias'!$A$5:$AC$229</definedName>
    <definedName name="_xlnm._FilterDatabase" localSheetId="10" hidden="1">'Maestro Mallas'!$A$4:$E$315</definedName>
    <definedName name="anyoValidez">'Maestro Mallas'!$M$5</definedName>
    <definedName name="anyoValidezOrigen">'Maestro Mallas'!$W$5:$W$8</definedName>
    <definedName name="anyoValidezOrigenTitulo">'Maestro Mallas'!$W$4</definedName>
    <definedName name="anyoValidezTitulo">'Maestro Mallas'!$M$4</definedName>
    <definedName name="anyoValidezUnico">'Maestro Mallas'!$AB$5</definedName>
    <definedName name="_xlnm.Extract" localSheetId="10">'Maestro Mallas'!$K$4:$O$4</definedName>
    <definedName name="_xlnm.Print_Area" localSheetId="13">Reconvalidacion!$A$1:$I$75</definedName>
    <definedName name="_xlnm.Print_Area" localSheetId="16">Reingreso!$B$1:$J$62</definedName>
    <definedName name="CantCurInsufRequis">'Detalle de Equivalencias'!$Z$2</definedName>
    <definedName name="CantCurRequer">'Detalle de Equivalencias'!$X$6</definedName>
    <definedName name="cargoRevisor">'Maestro Cargos Revisor'!$A$5:$A$12</definedName>
    <definedName name="carreras">'Maestro Carreras'!$A$5:$D$101</definedName>
    <definedName name="carrerasCodigo">'Maestro Carreras'!$B$5:$B$101</definedName>
    <definedName name="carrerasNombre">'Maestro Carreras'!$A$5:$A$101</definedName>
    <definedName name="CnfTmpUltCentroEst">Configuracion!$E$49</definedName>
    <definedName name="codCarreraMM">Configuracion!$K$32</definedName>
    <definedName name="codigoConcatenado">'Maestro Mallas'!$D$5:$D$314</definedName>
    <definedName name="codigoMalla">'Maestro Mallas'!$D$5:$E$314</definedName>
    <definedName name="_xlnm.Criteria" localSheetId="2">'Datos Cabecera'!$H$4:$I$5</definedName>
    <definedName name="_xlnm.Criteria" localSheetId="10">'Maestro Mallas'!$H$4:$I$5</definedName>
    <definedName name="formatosImprimir">'Maestro Formatos'!$A$5:$A$8</definedName>
    <definedName name="frutas">Pruebas!$I$2:$I$5</definedName>
    <definedName name="GralAnyoValidez">'Datos Cabecera'!$B$27</definedName>
    <definedName name="GralApellidosEstudiante">'Datos Cabecera'!$B$9</definedName>
    <definedName name="GralCargoElabora">'Datos Cabecera'!$B$13</definedName>
    <definedName name="GralCargoOpcRevisor">'Datos Cabecera'!$B$16</definedName>
    <definedName name="GralCargoRevisor">'Datos Cabecera'!$B$15</definedName>
    <definedName name="GralCarrera">'Datos Cabecera'!$B$25</definedName>
    <definedName name="GralCodCarrera">'Datos Cabecera'!$B$29</definedName>
    <definedName name="GralCodEstudiante">'Datos Cabecera'!$B$8</definedName>
    <definedName name="GralCodMalla">'Datos Cabecera'!$B$31</definedName>
    <definedName name="GralCodSede">'Datos Cabecera'!$B$28</definedName>
    <definedName name="GralConvalidaTipoHora">'Datos Cabecera'!#REF!</definedName>
    <definedName name="GralCredAprobados">'Datos Cabecera'!$B$21</definedName>
    <definedName name="GralFacultad">'Datos Cabecera'!$B$30</definedName>
    <definedName name="GralFaltaReq">'Datos Cabecera'!$B$19</definedName>
    <definedName name="GralFecha">'Datos Cabecera'!$B$11</definedName>
    <definedName name="GralFormato">'Datos Cabecera'!$B$4</definedName>
    <definedName name="GralMaxCreditosReco">'Datos Cabecera'!$B$20</definedName>
    <definedName name="GralModalidad">'Datos Cabecera'!$B$26</definedName>
    <definedName name="GralNombreElabora">'Datos Cabecera'!$B$12</definedName>
    <definedName name="GralNombreRevisor">'Datos Cabecera'!$B$14</definedName>
    <definedName name="GralNombresEstudiante">'Datos Cabecera'!$B$10</definedName>
    <definedName name="GralObservacionConva">'Datos Cabecera'!$B$18</definedName>
    <definedName name="GralOrigenAnyoValidez">'Datos Cabecera'!$E$27</definedName>
    <definedName name="GralOrigenCarrera">'Datos Cabecera'!$E$25</definedName>
    <definedName name="GralOrigenCarreraProcedencia">'Datos Cabecera'!$H$26</definedName>
    <definedName name="GralOrigenCodCarrera">'Datos Cabecera'!$E$29</definedName>
    <definedName name="GralOrigenCodMalla">'Datos Cabecera'!$E$31</definedName>
    <definedName name="GralOrigenCodSede">'Datos Cabecera'!$E$28</definedName>
    <definedName name="GralOrigenFacultad">'Datos Cabecera'!$E$30</definedName>
    <definedName name="GralOrigenModalidad">'Datos Cabecera'!$E$26</definedName>
    <definedName name="GralOrigenNivelAcademico">'Datos Cabecera'!#REF!</definedName>
    <definedName name="GralOrigenNombreProcedencia">'Datos Cabecera'!$H$24</definedName>
    <definedName name="GralOrigenNotaAprobatoria">'Datos Cabecera'!$B$17</definedName>
    <definedName name="GralOrigenProcedencia">'Datos Cabecera'!$H$25</definedName>
    <definedName name="GralOrigenSede">'Datos Cabecera'!$E$24</definedName>
    <definedName name="GralSede">'Datos Cabecera'!$B$24</definedName>
    <definedName name="ImagenDocum1">Impresion!$A$5</definedName>
    <definedName name="ImagenDocum2">Impresion!$N$5</definedName>
    <definedName name="MensajeErrorConv" localSheetId="13">Reconvalidacion!$F$12</definedName>
    <definedName name="MensajeErrorConv">Convalidacion!$F$12</definedName>
    <definedName name="MensajeErrorReco">Recomendacion!$D$10</definedName>
    <definedName name="MensajeErrorReingreso">Reingreso!$F$11</definedName>
    <definedName name="MensajeErrorTraslado">CambioCarreraModalidadSede!$F$17</definedName>
    <definedName name="modalidades">'Maestro Modalidad'!$A$5:$A$9</definedName>
    <definedName name="modalidadesDescrip">'Maestro Modalidad'!$A$5:$B$9</definedName>
    <definedName name="nivelAcademico">'Maestro Nivel Academico'!$A$5:$A$12</definedName>
    <definedName name="nombreDocA">Impresion!$A$4</definedName>
    <definedName name="nombreDocB">Impresion!$N$4</definedName>
    <definedName name="nombreSedes">'Maestro Sede'!$A$5:$A$14</definedName>
    <definedName name="priDetCambio">CambioCarreraModalidadSede!$A$22</definedName>
    <definedName name="priDetConva">Convalidacion!$A$16</definedName>
    <definedName name="priDetFalReq">Convalidacion!$A$43</definedName>
    <definedName name="priDetReco">Recomendacion!$A$15</definedName>
    <definedName name="priDetReconva">Reconvalidacion!$A$16</definedName>
    <definedName name="priDetReingr">Reingreso!$A$26</definedName>
    <definedName name="procedencia" localSheetId="263">'Maestro Centro Estudios'!$C$5:$C$579</definedName>
    <definedName name="procedencia">'Maestro Tipo Centro Estud'!$A$5:$A$6</definedName>
    <definedName name="RangoConva">Convalidacion!$A$1:$I$60</definedName>
    <definedName name="RangoReco">Recomendacion!$A$1:$G$65</definedName>
    <definedName name="RangoReConva">Reconvalidacion!$A$1:$I$76</definedName>
    <definedName name="RangoReing">Reingreso!$A$1:$J$62</definedName>
    <definedName name="RangoTraInt">CambioCarreraModalidadSede!$A$1:$K$66</definedName>
    <definedName name="RowMarker" localSheetId="13">'Detalle de Equivalencias'!#REF!</definedName>
    <definedName name="sedes">'Maestro Sede'!$A$5:$B$14</definedName>
    <definedName name="SumCantCursosConva">'Detalle de Equivalencias'!$Z$3</definedName>
    <definedName name="SumCredImpresoConva">'Detalle de Equivalencias'!$Y$3</definedName>
    <definedName name="SumCredImpresoReco">'Detalle de Equivalencias'!$Y$4</definedName>
    <definedName name="SumCredMallaConva">'Detalle de Equivalencias'!$X$3</definedName>
    <definedName name="SumCredMallaReco">'Detalle de Equivalencias'!$X$4</definedName>
    <definedName name="Test">'Datos Cabecera'!$H$18</definedName>
    <definedName name="totalfrutas">Pruebas!$A$2:$A$13</definedName>
    <definedName name="totalPorTercera">'Detalle de Equivalencias'!$Z$5</definedName>
    <definedName name="totCambio">CambioCarreraModalidadSede!$J$52</definedName>
    <definedName name="totConva">Convalidacion!$I$31</definedName>
    <definedName name="totReco">Recomendacion!$G$42</definedName>
    <definedName name="totReconva">Reconvalidacion!$I$46</definedName>
    <definedName name="ultDetCambio">CambioCarreraModalidadSede!$A$51</definedName>
    <definedName name="ultDetConva">Convalidacion!$A$30</definedName>
    <definedName name="ultDetFalReq">Convalidacion!$A$48</definedName>
    <definedName name="ultDetReco">Recomendacion!$A$41</definedName>
    <definedName name="ultDetReconva">Reconvalidacion!$A$45</definedName>
    <definedName name="ultDetReingr">Reingreso!$A$52</definedName>
    <definedName name="VersionExcelConva">Configuracion!$C$40</definedName>
    <definedName name="VLCentroEstudios">OFFSET('Maestro Centro Estudios'!$N$5,,,COUNTA('Maestro Centro Estudios'!$N$5:$N$584)-COUNTBLANK('Maestro Centro Estudios'!$N$5:$N$584))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90" i="251" l="1"/>
  <c r="P391" i="251"/>
  <c r="P392" i="251"/>
  <c r="P393" i="251"/>
  <c r="P394" i="251"/>
  <c r="P395" i="251"/>
  <c r="P396" i="251"/>
  <c r="P397" i="251"/>
  <c r="P398" i="251"/>
  <c r="A394" i="251"/>
  <c r="BQ120" i="2"/>
  <c r="BP120" i="2"/>
  <c r="BO120" i="2"/>
  <c r="BN120" i="2"/>
  <c r="BM120" i="2"/>
  <c r="BL120" i="2"/>
  <c r="BK120" i="2"/>
  <c r="BH120" i="2"/>
  <c r="BG120" i="2"/>
  <c r="BF120" i="2"/>
  <c r="BE120" i="2"/>
  <c r="AS120" i="2"/>
  <c r="AR120" i="2"/>
  <c r="AO120" i="2"/>
  <c r="AI120" i="2"/>
  <c r="AL120" i="2" s="1"/>
  <c r="AH120" i="2"/>
  <c r="BQ119" i="2"/>
  <c r="BP119" i="2"/>
  <c r="BO119" i="2"/>
  <c r="BN119" i="2"/>
  <c r="BM119" i="2"/>
  <c r="BL119" i="2"/>
  <c r="BK119" i="2"/>
  <c r="BH119" i="2"/>
  <c r="BG119" i="2"/>
  <c r="BF119" i="2"/>
  <c r="BE119" i="2"/>
  <c r="AS119" i="2"/>
  <c r="AR119" i="2"/>
  <c r="AO119" i="2"/>
  <c r="AI119" i="2"/>
  <c r="AH119" i="2"/>
  <c r="BQ118" i="2"/>
  <c r="BP118" i="2"/>
  <c r="BO118" i="2"/>
  <c r="BN118" i="2"/>
  <c r="BM118" i="2"/>
  <c r="BL118" i="2"/>
  <c r="BK118" i="2"/>
  <c r="BH118" i="2"/>
  <c r="BG118" i="2"/>
  <c r="BF118" i="2"/>
  <c r="BE118" i="2"/>
  <c r="AS118" i="2"/>
  <c r="AR118" i="2"/>
  <c r="AO118" i="2"/>
  <c r="AI118" i="2"/>
  <c r="AP118" i="2" s="1"/>
  <c r="AH118" i="2"/>
  <c r="BQ117" i="2"/>
  <c r="BP117" i="2"/>
  <c r="BO117" i="2"/>
  <c r="BN117" i="2"/>
  <c r="BM117" i="2"/>
  <c r="BL117" i="2"/>
  <c r="BK117" i="2"/>
  <c r="BH117" i="2"/>
  <c r="BG117" i="2"/>
  <c r="BF117" i="2"/>
  <c r="BE117" i="2"/>
  <c r="AS117" i="2"/>
  <c r="AR117" i="2"/>
  <c r="AO117" i="2"/>
  <c r="AI117" i="2"/>
  <c r="AP117" i="2" s="1"/>
  <c r="AH117" i="2"/>
  <c r="BQ116" i="2"/>
  <c r="BP116" i="2"/>
  <c r="BO116" i="2"/>
  <c r="BN116" i="2"/>
  <c r="BM116" i="2"/>
  <c r="BL116" i="2"/>
  <c r="BK116" i="2"/>
  <c r="BH116" i="2"/>
  <c r="BG116" i="2"/>
  <c r="BF116" i="2"/>
  <c r="BE116" i="2"/>
  <c r="AS116" i="2"/>
  <c r="AR116" i="2"/>
  <c r="AO116" i="2"/>
  <c r="AI116" i="2"/>
  <c r="AL116" i="2" s="1"/>
  <c r="AH116" i="2"/>
  <c r="BQ115" i="2"/>
  <c r="BP115" i="2"/>
  <c r="BO115" i="2"/>
  <c r="BN115" i="2"/>
  <c r="BM115" i="2"/>
  <c r="BL115" i="2"/>
  <c r="BK115" i="2"/>
  <c r="BH115" i="2"/>
  <c r="BG115" i="2"/>
  <c r="BF115" i="2"/>
  <c r="BE115" i="2"/>
  <c r="AS115" i="2"/>
  <c r="AR115" i="2"/>
  <c r="AO115" i="2"/>
  <c r="AI115" i="2"/>
  <c r="AL115" i="2" s="1"/>
  <c r="AH115" i="2"/>
  <c r="BQ114" i="2"/>
  <c r="BP114" i="2"/>
  <c r="BO114" i="2"/>
  <c r="BN114" i="2"/>
  <c r="BR114" i="2" s="1"/>
  <c r="BM114" i="2"/>
  <c r="BL114" i="2"/>
  <c r="BK114" i="2"/>
  <c r="BH114" i="2"/>
  <c r="BG114" i="2"/>
  <c r="BF114" i="2"/>
  <c r="BE114" i="2"/>
  <c r="AS114" i="2"/>
  <c r="AR114" i="2"/>
  <c r="AO114" i="2"/>
  <c r="AI114" i="2"/>
  <c r="AP114" i="2" s="1"/>
  <c r="AH114" i="2"/>
  <c r="BQ113" i="2"/>
  <c r="BP113" i="2"/>
  <c r="BO113" i="2"/>
  <c r="BN113" i="2"/>
  <c r="BM113" i="2"/>
  <c r="BL113" i="2"/>
  <c r="BK113" i="2"/>
  <c r="BH113" i="2"/>
  <c r="BG113" i="2"/>
  <c r="BF113" i="2"/>
  <c r="BE113" i="2"/>
  <c r="AS113" i="2"/>
  <c r="AR113" i="2"/>
  <c r="AO113" i="2"/>
  <c r="AI113" i="2"/>
  <c r="AP113" i="2" s="1"/>
  <c r="AH113" i="2"/>
  <c r="BQ112" i="2"/>
  <c r="BP112" i="2"/>
  <c r="BO112" i="2"/>
  <c r="BN112" i="2"/>
  <c r="BR112" i="2" s="1"/>
  <c r="BM112" i="2"/>
  <c r="BL112" i="2"/>
  <c r="BK112" i="2"/>
  <c r="BH112" i="2"/>
  <c r="BG112" i="2"/>
  <c r="BF112" i="2"/>
  <c r="BE112" i="2"/>
  <c r="AV112" i="2"/>
  <c r="AS112" i="2"/>
  <c r="AR112" i="2"/>
  <c r="AO112" i="2"/>
  <c r="AI112" i="2"/>
  <c r="AL112" i="2" s="1"/>
  <c r="AH112" i="2"/>
  <c r="BQ111" i="2"/>
  <c r="BP111" i="2"/>
  <c r="BO111" i="2"/>
  <c r="BN111" i="2"/>
  <c r="BM111" i="2"/>
  <c r="BL111" i="2"/>
  <c r="BK111" i="2"/>
  <c r="BH111" i="2"/>
  <c r="BG111" i="2"/>
  <c r="BF111" i="2"/>
  <c r="BE111" i="2"/>
  <c r="AS111" i="2"/>
  <c r="AR111" i="2"/>
  <c r="AO111" i="2"/>
  <c r="AI111" i="2"/>
  <c r="AL111" i="2" s="1"/>
  <c r="AH111" i="2"/>
  <c r="BQ110" i="2"/>
  <c r="BP110" i="2"/>
  <c r="BO110" i="2"/>
  <c r="BN110" i="2"/>
  <c r="BM110" i="2"/>
  <c r="BL110" i="2"/>
  <c r="BK110" i="2"/>
  <c r="BH110" i="2"/>
  <c r="BG110" i="2"/>
  <c r="BF110" i="2"/>
  <c r="BE110" i="2"/>
  <c r="BD110" i="2"/>
  <c r="BC110" i="2"/>
  <c r="AW110" i="2"/>
  <c r="AV110" i="2"/>
  <c r="AS110" i="2"/>
  <c r="AR110" i="2"/>
  <c r="AO110" i="2"/>
  <c r="AK110" i="2"/>
  <c r="AI110" i="2"/>
  <c r="AP110" i="2" s="1"/>
  <c r="AH110" i="2"/>
  <c r="BQ109" i="2"/>
  <c r="BP109" i="2"/>
  <c r="BO109" i="2"/>
  <c r="BN109" i="2"/>
  <c r="BM109" i="2"/>
  <c r="BL109" i="2"/>
  <c r="BK109" i="2"/>
  <c r="BH109" i="2"/>
  <c r="BG109" i="2"/>
  <c r="BF109" i="2"/>
  <c r="BE109" i="2"/>
  <c r="AS109" i="2"/>
  <c r="AR109" i="2"/>
  <c r="AO109" i="2"/>
  <c r="AI109" i="2"/>
  <c r="AP109" i="2" s="1"/>
  <c r="AH109" i="2"/>
  <c r="BQ108" i="2"/>
  <c r="BP108" i="2"/>
  <c r="BO108" i="2"/>
  <c r="BN108" i="2"/>
  <c r="BM108" i="2"/>
  <c r="BL108" i="2"/>
  <c r="BK108" i="2"/>
  <c r="BH108" i="2"/>
  <c r="BG108" i="2"/>
  <c r="BF108" i="2"/>
  <c r="BE108" i="2"/>
  <c r="BD108" i="2"/>
  <c r="BC108" i="2"/>
  <c r="AS108" i="2"/>
  <c r="AR108" i="2"/>
  <c r="AO108" i="2"/>
  <c r="AI108" i="2"/>
  <c r="AL108" i="2" s="1"/>
  <c r="AH108" i="2"/>
  <c r="BQ107" i="2"/>
  <c r="BP107" i="2"/>
  <c r="BO107" i="2"/>
  <c r="BN107" i="2"/>
  <c r="BM107" i="2"/>
  <c r="BL107" i="2"/>
  <c r="BK107" i="2"/>
  <c r="BH107" i="2"/>
  <c r="BG107" i="2"/>
  <c r="BF107" i="2"/>
  <c r="BE107" i="2"/>
  <c r="AS107" i="2"/>
  <c r="AR107" i="2"/>
  <c r="AO107" i="2"/>
  <c r="AI107" i="2"/>
  <c r="AL107" i="2" s="1"/>
  <c r="AH107" i="2"/>
  <c r="BQ106" i="2"/>
  <c r="BP106" i="2"/>
  <c r="BO106" i="2"/>
  <c r="BN106" i="2"/>
  <c r="BM106" i="2"/>
  <c r="BL106" i="2"/>
  <c r="BK106" i="2"/>
  <c r="BH106" i="2"/>
  <c r="BG106" i="2"/>
  <c r="BF106" i="2"/>
  <c r="BE106" i="2"/>
  <c r="AV106" i="2"/>
  <c r="AU106" i="2"/>
  <c r="AS106" i="2"/>
  <c r="AR106" i="2"/>
  <c r="AO106" i="2"/>
  <c r="AI106" i="2"/>
  <c r="AP106" i="2" s="1"/>
  <c r="AH106" i="2"/>
  <c r="BQ105" i="2"/>
  <c r="BP105" i="2"/>
  <c r="BO105" i="2"/>
  <c r="BN105" i="2"/>
  <c r="BM105" i="2"/>
  <c r="BL105" i="2"/>
  <c r="BK105" i="2"/>
  <c r="BH105" i="2"/>
  <c r="BG105" i="2"/>
  <c r="BF105" i="2"/>
  <c r="BE105" i="2"/>
  <c r="AS105" i="2"/>
  <c r="AR105" i="2"/>
  <c r="AO105" i="2"/>
  <c r="AI105" i="2"/>
  <c r="AP105" i="2" s="1"/>
  <c r="AH105" i="2"/>
  <c r="BQ104" i="2"/>
  <c r="BP104" i="2"/>
  <c r="BO104" i="2"/>
  <c r="BN104" i="2"/>
  <c r="BM104" i="2"/>
  <c r="BL104" i="2"/>
  <c r="BK104" i="2"/>
  <c r="BH104" i="2"/>
  <c r="BG104" i="2"/>
  <c r="BF104" i="2"/>
  <c r="BE104" i="2"/>
  <c r="AV104" i="2"/>
  <c r="AU104" i="2"/>
  <c r="AS104" i="2"/>
  <c r="AR104" i="2"/>
  <c r="AO104" i="2"/>
  <c r="AI104" i="2"/>
  <c r="AL104" i="2" s="1"/>
  <c r="AH104" i="2"/>
  <c r="BQ103" i="2"/>
  <c r="BP103" i="2"/>
  <c r="BO103" i="2"/>
  <c r="BN103" i="2"/>
  <c r="BM103" i="2"/>
  <c r="BL103" i="2"/>
  <c r="BK103" i="2"/>
  <c r="BH103" i="2"/>
  <c r="BG103" i="2"/>
  <c r="BF103" i="2"/>
  <c r="BE103" i="2"/>
  <c r="AS103" i="2"/>
  <c r="AR103" i="2"/>
  <c r="AO103" i="2"/>
  <c r="AI103" i="2"/>
  <c r="AJ103" i="2" s="1"/>
  <c r="AH103" i="2"/>
  <c r="BQ102" i="2"/>
  <c r="BP102" i="2"/>
  <c r="BO102" i="2"/>
  <c r="BN102" i="2"/>
  <c r="BM102" i="2"/>
  <c r="BL102" i="2"/>
  <c r="BK102" i="2"/>
  <c r="BH102" i="2"/>
  <c r="BG102" i="2"/>
  <c r="BF102" i="2"/>
  <c r="BE102" i="2"/>
  <c r="AS102" i="2"/>
  <c r="AR102" i="2"/>
  <c r="AO102" i="2"/>
  <c r="AI102" i="2"/>
  <c r="AH102" i="2"/>
  <c r="BQ101" i="2"/>
  <c r="BP101" i="2"/>
  <c r="BO101" i="2"/>
  <c r="BN101" i="2"/>
  <c r="BM101" i="2"/>
  <c r="BL101" i="2"/>
  <c r="BK101" i="2"/>
  <c r="BH101" i="2"/>
  <c r="BG101" i="2"/>
  <c r="BF101" i="2"/>
  <c r="BE101" i="2"/>
  <c r="AS101" i="2"/>
  <c r="AR101" i="2"/>
  <c r="AO101" i="2"/>
  <c r="AI101" i="2"/>
  <c r="AP101" i="2" s="1"/>
  <c r="AH101" i="2"/>
  <c r="BQ100" i="2"/>
  <c r="BP100" i="2"/>
  <c r="BO100" i="2"/>
  <c r="BN100" i="2"/>
  <c r="BM100" i="2"/>
  <c r="BL100" i="2"/>
  <c r="BK100" i="2"/>
  <c r="BH100" i="2"/>
  <c r="BG100" i="2"/>
  <c r="BF100" i="2"/>
  <c r="BE100" i="2"/>
  <c r="AS100" i="2"/>
  <c r="AR100" i="2"/>
  <c r="AO100" i="2"/>
  <c r="AI100" i="2"/>
  <c r="BC100" i="2" s="1"/>
  <c r="AH100" i="2"/>
  <c r="BQ99" i="2"/>
  <c r="BP99" i="2"/>
  <c r="BO99" i="2"/>
  <c r="BN99" i="2"/>
  <c r="BM99" i="2"/>
  <c r="BL99" i="2"/>
  <c r="BK99" i="2"/>
  <c r="BH99" i="2"/>
  <c r="BG99" i="2"/>
  <c r="BF99" i="2"/>
  <c r="BE99" i="2"/>
  <c r="AS99" i="2"/>
  <c r="AR99" i="2"/>
  <c r="AO99" i="2"/>
  <c r="AI99" i="2"/>
  <c r="AH99" i="2"/>
  <c r="BQ98" i="2"/>
  <c r="BP98" i="2"/>
  <c r="BO98" i="2"/>
  <c r="BN98" i="2"/>
  <c r="BM98" i="2"/>
  <c r="BL98" i="2"/>
  <c r="BK98" i="2"/>
  <c r="BH98" i="2"/>
  <c r="BG98" i="2"/>
  <c r="BF98" i="2"/>
  <c r="BE98" i="2"/>
  <c r="AS98" i="2"/>
  <c r="AR98" i="2"/>
  <c r="AO98" i="2"/>
  <c r="AI98" i="2"/>
  <c r="AP98" i="2" s="1"/>
  <c r="AH98" i="2"/>
  <c r="BQ97" i="2"/>
  <c r="BP97" i="2"/>
  <c r="BO97" i="2"/>
  <c r="BN97" i="2"/>
  <c r="BM97" i="2"/>
  <c r="BL97" i="2"/>
  <c r="BK97" i="2"/>
  <c r="BH97" i="2"/>
  <c r="BG97" i="2"/>
  <c r="BF97" i="2"/>
  <c r="BE97" i="2"/>
  <c r="AS97" i="2"/>
  <c r="AR97" i="2"/>
  <c r="AO97" i="2"/>
  <c r="AI97" i="2"/>
  <c r="AP97" i="2" s="1"/>
  <c r="AH97" i="2"/>
  <c r="BQ96" i="2"/>
  <c r="BP96" i="2"/>
  <c r="BO96" i="2"/>
  <c r="BN96" i="2"/>
  <c r="BM96" i="2"/>
  <c r="BL96" i="2"/>
  <c r="BK96" i="2"/>
  <c r="BH96" i="2"/>
  <c r="BG96" i="2"/>
  <c r="BF96" i="2"/>
  <c r="BE96" i="2"/>
  <c r="AS96" i="2"/>
  <c r="AR96" i="2"/>
  <c r="AO96" i="2"/>
  <c r="AI96" i="2"/>
  <c r="AP96" i="2" s="1"/>
  <c r="AH96" i="2"/>
  <c r="BQ95" i="2"/>
  <c r="BP95" i="2"/>
  <c r="BO95" i="2"/>
  <c r="BN95" i="2"/>
  <c r="BM95" i="2"/>
  <c r="BL95" i="2"/>
  <c r="BK95" i="2"/>
  <c r="BH95" i="2"/>
  <c r="BG95" i="2"/>
  <c r="BF95" i="2"/>
  <c r="BE95" i="2"/>
  <c r="AS95" i="2"/>
  <c r="AR95" i="2"/>
  <c r="AO95" i="2"/>
  <c r="AL95" i="2"/>
  <c r="AI95" i="2"/>
  <c r="AH95" i="2"/>
  <c r="BQ94" i="2"/>
  <c r="BP94" i="2"/>
  <c r="BO94" i="2"/>
  <c r="BN94" i="2"/>
  <c r="BM94" i="2"/>
  <c r="BL94" i="2"/>
  <c r="BK94" i="2"/>
  <c r="BH94" i="2"/>
  <c r="BG94" i="2"/>
  <c r="BF94" i="2"/>
  <c r="BE94" i="2"/>
  <c r="AS94" i="2"/>
  <c r="AR94" i="2"/>
  <c r="AO94" i="2"/>
  <c r="AI94" i="2"/>
  <c r="AP94" i="2" s="1"/>
  <c r="AH94" i="2"/>
  <c r="BQ93" i="2"/>
  <c r="BP93" i="2"/>
  <c r="BO93" i="2"/>
  <c r="BN93" i="2"/>
  <c r="BM93" i="2"/>
  <c r="BL93" i="2"/>
  <c r="BK93" i="2"/>
  <c r="BH93" i="2"/>
  <c r="BG93" i="2"/>
  <c r="BF93" i="2"/>
  <c r="BE93" i="2"/>
  <c r="AS93" i="2"/>
  <c r="AR93" i="2"/>
  <c r="AO93" i="2"/>
  <c r="AI93" i="2"/>
  <c r="AP93" i="2" s="1"/>
  <c r="AH93" i="2"/>
  <c r="BQ92" i="2"/>
  <c r="BP92" i="2"/>
  <c r="BO92" i="2"/>
  <c r="BN92" i="2"/>
  <c r="BM92" i="2"/>
  <c r="BL92" i="2"/>
  <c r="BK92" i="2"/>
  <c r="BH92" i="2"/>
  <c r="BG92" i="2"/>
  <c r="BF92" i="2"/>
  <c r="BE92" i="2"/>
  <c r="AS92" i="2"/>
  <c r="AR92" i="2"/>
  <c r="AO92" i="2"/>
  <c r="AI92" i="2"/>
  <c r="AL92" i="2" s="1"/>
  <c r="AH92" i="2"/>
  <c r="BQ91" i="2"/>
  <c r="BP91" i="2"/>
  <c r="BO91" i="2"/>
  <c r="BN91" i="2"/>
  <c r="BM91" i="2"/>
  <c r="BL91" i="2"/>
  <c r="BK91" i="2"/>
  <c r="BH91" i="2"/>
  <c r="BG91" i="2"/>
  <c r="BF91" i="2"/>
  <c r="BE91" i="2"/>
  <c r="AS91" i="2"/>
  <c r="AR91" i="2"/>
  <c r="AO91" i="2"/>
  <c r="AL91" i="2"/>
  <c r="AK91" i="2"/>
  <c r="AJ91" i="2"/>
  <c r="AI91" i="2"/>
  <c r="AH91" i="2"/>
  <c r="BQ90" i="2"/>
  <c r="BP90" i="2"/>
  <c r="BO90" i="2"/>
  <c r="BN90" i="2"/>
  <c r="BM90" i="2"/>
  <c r="BL90" i="2"/>
  <c r="BK90" i="2"/>
  <c r="BH90" i="2"/>
  <c r="BG90" i="2"/>
  <c r="BF90" i="2"/>
  <c r="BE90" i="2"/>
  <c r="AS90" i="2"/>
  <c r="AR90" i="2"/>
  <c r="AO90" i="2"/>
  <c r="AI90" i="2"/>
  <c r="AP90" i="2" s="1"/>
  <c r="AH90" i="2"/>
  <c r="BQ89" i="2"/>
  <c r="BP89" i="2"/>
  <c r="BO89" i="2"/>
  <c r="BN89" i="2"/>
  <c r="BM89" i="2"/>
  <c r="BL89" i="2"/>
  <c r="BK89" i="2"/>
  <c r="BH89" i="2"/>
  <c r="BG89" i="2"/>
  <c r="BF89" i="2"/>
  <c r="BE89" i="2"/>
  <c r="AS89" i="2"/>
  <c r="AR89" i="2"/>
  <c r="AO89" i="2"/>
  <c r="AI89" i="2"/>
  <c r="AP89" i="2" s="1"/>
  <c r="AH89" i="2"/>
  <c r="BQ88" i="2"/>
  <c r="BP88" i="2"/>
  <c r="BO88" i="2"/>
  <c r="BN88" i="2"/>
  <c r="BM88" i="2"/>
  <c r="BL88" i="2"/>
  <c r="BK88" i="2"/>
  <c r="BH88" i="2"/>
  <c r="BG88" i="2"/>
  <c r="BF88" i="2"/>
  <c r="BE88" i="2"/>
  <c r="AV88" i="2"/>
  <c r="AS88" i="2"/>
  <c r="AR88" i="2"/>
  <c r="AO88" i="2"/>
  <c r="AI88" i="2"/>
  <c r="AL88" i="2" s="1"/>
  <c r="AH88" i="2"/>
  <c r="BQ87" i="2"/>
  <c r="BP87" i="2"/>
  <c r="BO87" i="2"/>
  <c r="BN87" i="2"/>
  <c r="BM87" i="2"/>
  <c r="BL87" i="2"/>
  <c r="BK87" i="2"/>
  <c r="BH87" i="2"/>
  <c r="BG87" i="2"/>
  <c r="BF87" i="2"/>
  <c r="BE87" i="2"/>
  <c r="AS87" i="2"/>
  <c r="AR87" i="2"/>
  <c r="AO87" i="2"/>
  <c r="AI87" i="2"/>
  <c r="AL87" i="2" s="1"/>
  <c r="AH87" i="2"/>
  <c r="BQ86" i="2"/>
  <c r="BP86" i="2"/>
  <c r="BO86" i="2"/>
  <c r="BN86" i="2"/>
  <c r="BM86" i="2"/>
  <c r="BL86" i="2"/>
  <c r="BK86" i="2"/>
  <c r="BH86" i="2"/>
  <c r="BG86" i="2"/>
  <c r="BF86" i="2"/>
  <c r="BE86" i="2"/>
  <c r="AS86" i="2"/>
  <c r="AR86" i="2"/>
  <c r="AO86" i="2"/>
  <c r="AI86" i="2"/>
  <c r="AP86" i="2" s="1"/>
  <c r="AH86" i="2"/>
  <c r="BQ85" i="2"/>
  <c r="BP85" i="2"/>
  <c r="BO85" i="2"/>
  <c r="BN85" i="2"/>
  <c r="BM85" i="2"/>
  <c r="BL85" i="2"/>
  <c r="BK85" i="2"/>
  <c r="BH85" i="2"/>
  <c r="BG85" i="2"/>
  <c r="BF85" i="2"/>
  <c r="BE85" i="2"/>
  <c r="AS85" i="2"/>
  <c r="AR85" i="2"/>
  <c r="AO85" i="2"/>
  <c r="AI85" i="2"/>
  <c r="AJ85" i="2" s="1"/>
  <c r="AH85" i="2"/>
  <c r="BQ84" i="2"/>
  <c r="BP84" i="2"/>
  <c r="BO84" i="2"/>
  <c r="BN84" i="2"/>
  <c r="BM84" i="2"/>
  <c r="BL84" i="2"/>
  <c r="BK84" i="2"/>
  <c r="BH84" i="2"/>
  <c r="BG84" i="2"/>
  <c r="BF84" i="2"/>
  <c r="BE84" i="2"/>
  <c r="AS84" i="2"/>
  <c r="AR84" i="2"/>
  <c r="AO84" i="2"/>
  <c r="AI84" i="2"/>
  <c r="AL84" i="2" s="1"/>
  <c r="AH84" i="2"/>
  <c r="BQ83" i="2"/>
  <c r="BP83" i="2"/>
  <c r="BO83" i="2"/>
  <c r="BN83" i="2"/>
  <c r="BM83" i="2"/>
  <c r="BL83" i="2"/>
  <c r="BK83" i="2"/>
  <c r="BH83" i="2"/>
  <c r="BG83" i="2"/>
  <c r="BF83" i="2"/>
  <c r="BE83" i="2"/>
  <c r="AS83" i="2"/>
  <c r="AR83" i="2"/>
  <c r="AO83" i="2"/>
  <c r="AI83" i="2"/>
  <c r="AK83" i="2" s="1"/>
  <c r="AH83" i="2"/>
  <c r="BQ82" i="2"/>
  <c r="BP82" i="2"/>
  <c r="BO82" i="2"/>
  <c r="BN82" i="2"/>
  <c r="BM82" i="2"/>
  <c r="BL82" i="2"/>
  <c r="BK82" i="2"/>
  <c r="BH82" i="2"/>
  <c r="BG82" i="2"/>
  <c r="BF82" i="2"/>
  <c r="BE82" i="2"/>
  <c r="BC82" i="2"/>
  <c r="AS82" i="2"/>
  <c r="AR82" i="2"/>
  <c r="AO82" i="2"/>
  <c r="AI82" i="2"/>
  <c r="AH82" i="2"/>
  <c r="BQ81" i="2"/>
  <c r="BP81" i="2"/>
  <c r="BO81" i="2"/>
  <c r="BN81" i="2"/>
  <c r="BM81" i="2"/>
  <c r="BL81" i="2"/>
  <c r="BK81" i="2"/>
  <c r="BH81" i="2"/>
  <c r="BG81" i="2"/>
  <c r="BF81" i="2"/>
  <c r="BE81" i="2"/>
  <c r="AS81" i="2"/>
  <c r="AR81" i="2"/>
  <c r="AO81" i="2"/>
  <c r="AI81" i="2"/>
  <c r="AJ81" i="2" s="1"/>
  <c r="AH81" i="2"/>
  <c r="BQ80" i="2"/>
  <c r="BP80" i="2"/>
  <c r="BO80" i="2"/>
  <c r="BN80" i="2"/>
  <c r="BM80" i="2"/>
  <c r="BL80" i="2"/>
  <c r="BK80" i="2"/>
  <c r="BH80" i="2"/>
  <c r="BG80" i="2"/>
  <c r="BF80" i="2"/>
  <c r="BE80" i="2"/>
  <c r="AS80" i="2"/>
  <c r="AR80" i="2"/>
  <c r="AO80" i="2"/>
  <c r="AI80" i="2"/>
  <c r="AL80" i="2" s="1"/>
  <c r="AH80" i="2"/>
  <c r="BQ79" i="2"/>
  <c r="BP79" i="2"/>
  <c r="BO79" i="2"/>
  <c r="BN79" i="2"/>
  <c r="BM79" i="2"/>
  <c r="BL79" i="2"/>
  <c r="BK79" i="2"/>
  <c r="BH79" i="2"/>
  <c r="BG79" i="2"/>
  <c r="BF79" i="2"/>
  <c r="BE79" i="2"/>
  <c r="AS79" i="2"/>
  <c r="AR79" i="2"/>
  <c r="AO79" i="2"/>
  <c r="AJ79" i="2"/>
  <c r="AI79" i="2"/>
  <c r="AH79" i="2"/>
  <c r="BQ78" i="2"/>
  <c r="BP78" i="2"/>
  <c r="BO78" i="2"/>
  <c r="BN78" i="2"/>
  <c r="BM78" i="2"/>
  <c r="BL78" i="2"/>
  <c r="BK78" i="2"/>
  <c r="BG78" i="2"/>
  <c r="BF78" i="2"/>
  <c r="BE78" i="2"/>
  <c r="AS78" i="2"/>
  <c r="AR78" i="2"/>
  <c r="AO78" i="2"/>
  <c r="AI78" i="2"/>
  <c r="AH78" i="2"/>
  <c r="BQ77" i="2"/>
  <c r="BP77" i="2"/>
  <c r="BO77" i="2"/>
  <c r="BN77" i="2"/>
  <c r="BM77" i="2"/>
  <c r="BL77" i="2"/>
  <c r="BK77" i="2"/>
  <c r="BG77" i="2"/>
  <c r="BF77" i="2"/>
  <c r="BE77" i="2"/>
  <c r="AS77" i="2"/>
  <c r="AR77" i="2"/>
  <c r="AO77" i="2"/>
  <c r="AI77" i="2"/>
  <c r="AJ77" i="2" s="1"/>
  <c r="AH77" i="2"/>
  <c r="BQ76" i="2"/>
  <c r="BP76" i="2"/>
  <c r="BO76" i="2"/>
  <c r="BN76" i="2"/>
  <c r="BM76" i="2"/>
  <c r="BL76" i="2"/>
  <c r="BK76" i="2"/>
  <c r="BG76" i="2"/>
  <c r="BF76" i="2"/>
  <c r="BE76" i="2"/>
  <c r="AS76" i="2"/>
  <c r="AR76" i="2"/>
  <c r="AO76" i="2"/>
  <c r="AI76" i="2"/>
  <c r="AL76" i="2" s="1"/>
  <c r="AH76" i="2"/>
  <c r="BQ75" i="2"/>
  <c r="BP75" i="2"/>
  <c r="BO75" i="2"/>
  <c r="BN75" i="2"/>
  <c r="BM75" i="2"/>
  <c r="BL75" i="2"/>
  <c r="BK75" i="2"/>
  <c r="BH75" i="2"/>
  <c r="BG75" i="2"/>
  <c r="BF75" i="2"/>
  <c r="BE75" i="2"/>
  <c r="AS75" i="2"/>
  <c r="AR75" i="2"/>
  <c r="AO75" i="2"/>
  <c r="AI75" i="2"/>
  <c r="AJ75" i="2" s="1"/>
  <c r="AH75" i="2"/>
  <c r="BQ74" i="2"/>
  <c r="BP74" i="2"/>
  <c r="BO74" i="2"/>
  <c r="BN74" i="2"/>
  <c r="BM74" i="2"/>
  <c r="BL74" i="2"/>
  <c r="BK74" i="2"/>
  <c r="BH74" i="2"/>
  <c r="BG74" i="2"/>
  <c r="BF74" i="2"/>
  <c r="BE74" i="2"/>
  <c r="AS74" i="2"/>
  <c r="AR74" i="2"/>
  <c r="AO74" i="2"/>
  <c r="AI74" i="2"/>
  <c r="BC74" i="2" s="1"/>
  <c r="AH74" i="2"/>
  <c r="BQ73" i="2"/>
  <c r="BP73" i="2"/>
  <c r="BO73" i="2"/>
  <c r="BN73" i="2"/>
  <c r="BM73" i="2"/>
  <c r="BL73" i="2"/>
  <c r="BK73" i="2"/>
  <c r="BH73" i="2"/>
  <c r="BG73" i="2"/>
  <c r="BF73" i="2"/>
  <c r="BE73" i="2"/>
  <c r="AS73" i="2"/>
  <c r="AR73" i="2"/>
  <c r="AI73" i="2"/>
  <c r="AH73" i="2"/>
  <c r="BQ72" i="2"/>
  <c r="BP72" i="2"/>
  <c r="BO72" i="2"/>
  <c r="BN72" i="2"/>
  <c r="BM72" i="2"/>
  <c r="BL72" i="2"/>
  <c r="BK72" i="2"/>
  <c r="BH72" i="2"/>
  <c r="BG72" i="2"/>
  <c r="BF72" i="2"/>
  <c r="BE72" i="2"/>
  <c r="AS72" i="2"/>
  <c r="AR72" i="2"/>
  <c r="AI72" i="2"/>
  <c r="AJ72" i="2" s="1"/>
  <c r="AH72" i="2"/>
  <c r="AF72" i="2"/>
  <c r="AG72" i="2" s="1"/>
  <c r="BQ71" i="2"/>
  <c r="BP71" i="2"/>
  <c r="BO71" i="2"/>
  <c r="BN71" i="2"/>
  <c r="BM71" i="2"/>
  <c r="BL71" i="2"/>
  <c r="BK71" i="2"/>
  <c r="BH71" i="2"/>
  <c r="BG71" i="2"/>
  <c r="BF71" i="2"/>
  <c r="BE71" i="2"/>
  <c r="AS71" i="2"/>
  <c r="AR71" i="2"/>
  <c r="AI71" i="2"/>
  <c r="AH71" i="2"/>
  <c r="BQ70" i="2"/>
  <c r="BP70" i="2"/>
  <c r="BO70" i="2"/>
  <c r="BN70" i="2"/>
  <c r="BM70" i="2"/>
  <c r="BL70" i="2"/>
  <c r="BH70" i="2"/>
  <c r="BG70" i="2"/>
  <c r="BF70" i="2"/>
  <c r="AS70" i="2"/>
  <c r="AR70" i="2"/>
  <c r="AO70" i="2"/>
  <c r="AI70" i="2"/>
  <c r="AH70" i="2"/>
  <c r="BQ69" i="2"/>
  <c r="BP69" i="2"/>
  <c r="BO69" i="2"/>
  <c r="BN69" i="2"/>
  <c r="BM69" i="2"/>
  <c r="BL69" i="2"/>
  <c r="BH69" i="2"/>
  <c r="BG69" i="2"/>
  <c r="BF69" i="2"/>
  <c r="AU69" i="2"/>
  <c r="AS69" i="2"/>
  <c r="AR69" i="2"/>
  <c r="AO69" i="2"/>
  <c r="AI69" i="2"/>
  <c r="AL69" i="2" s="1"/>
  <c r="AH69" i="2"/>
  <c r="BQ68" i="2"/>
  <c r="BP68" i="2"/>
  <c r="BO68" i="2"/>
  <c r="BN68" i="2"/>
  <c r="BM68" i="2"/>
  <c r="BL68" i="2"/>
  <c r="BH68" i="2"/>
  <c r="BG68" i="2"/>
  <c r="BF68" i="2"/>
  <c r="AS68" i="2"/>
  <c r="AR68" i="2"/>
  <c r="AO68" i="2"/>
  <c r="AI68" i="2"/>
  <c r="AH68" i="2"/>
  <c r="BQ67" i="2"/>
  <c r="BP67" i="2"/>
  <c r="BO67" i="2"/>
  <c r="BN67" i="2"/>
  <c r="BM67" i="2"/>
  <c r="BL67" i="2"/>
  <c r="BK67" i="2"/>
  <c r="BH67" i="2"/>
  <c r="BG67" i="2"/>
  <c r="BF67" i="2"/>
  <c r="BE67" i="2"/>
  <c r="AS67" i="2"/>
  <c r="AR67" i="2"/>
  <c r="AO67" i="2"/>
  <c r="AI67" i="2"/>
  <c r="AW67" i="2" s="1"/>
  <c r="AZ67" i="2" s="1"/>
  <c r="AH67" i="2"/>
  <c r="BQ66" i="2"/>
  <c r="BP66" i="2"/>
  <c r="BO66" i="2"/>
  <c r="BN66" i="2"/>
  <c r="BM66" i="2"/>
  <c r="BL66" i="2"/>
  <c r="BH66" i="2"/>
  <c r="BG66" i="2"/>
  <c r="BF66" i="2"/>
  <c r="AS66" i="2"/>
  <c r="AR66" i="2"/>
  <c r="AO66" i="2"/>
  <c r="AI66" i="2"/>
  <c r="AK66" i="2" s="1"/>
  <c r="AH66" i="2"/>
  <c r="BQ65" i="2"/>
  <c r="BP65" i="2"/>
  <c r="BO65" i="2"/>
  <c r="BN65" i="2"/>
  <c r="BR65" i="2" s="1"/>
  <c r="BM65" i="2"/>
  <c r="BL65" i="2"/>
  <c r="BH65" i="2"/>
  <c r="BG65" i="2"/>
  <c r="BF65" i="2"/>
  <c r="AS65" i="2"/>
  <c r="AR65" i="2"/>
  <c r="AO65" i="2"/>
  <c r="AK65" i="2"/>
  <c r="AI65" i="2"/>
  <c r="AL65" i="2" s="1"/>
  <c r="AH65" i="2"/>
  <c r="BQ64" i="2"/>
  <c r="BP64" i="2"/>
  <c r="BO64" i="2"/>
  <c r="BN64" i="2"/>
  <c r="BM64" i="2"/>
  <c r="BL64" i="2"/>
  <c r="BH64" i="2"/>
  <c r="BG64" i="2"/>
  <c r="BF64" i="2"/>
  <c r="AS64" i="2"/>
  <c r="AR64" i="2"/>
  <c r="AO64" i="2"/>
  <c r="AI64" i="2"/>
  <c r="AL64" i="2" s="1"/>
  <c r="AH64" i="2"/>
  <c r="BQ63" i="2"/>
  <c r="BP63" i="2"/>
  <c r="BO63" i="2"/>
  <c r="BN63" i="2"/>
  <c r="BR63" i="2" s="1"/>
  <c r="BM63" i="2"/>
  <c r="BL63" i="2"/>
  <c r="BH63" i="2"/>
  <c r="BG63" i="2"/>
  <c r="BF63" i="2"/>
  <c r="AS63" i="2"/>
  <c r="AR63" i="2"/>
  <c r="AO63" i="2"/>
  <c r="AI63" i="2"/>
  <c r="AJ63" i="2" s="1"/>
  <c r="AH63" i="2"/>
  <c r="BQ62" i="2"/>
  <c r="BP62" i="2"/>
  <c r="BO62" i="2"/>
  <c r="BN62" i="2"/>
  <c r="BM62" i="2"/>
  <c r="BL62" i="2"/>
  <c r="BH62" i="2"/>
  <c r="BG62" i="2"/>
  <c r="BF62" i="2"/>
  <c r="AS62" i="2"/>
  <c r="AR62" i="2"/>
  <c r="AO62" i="2"/>
  <c r="AI62" i="2"/>
  <c r="AK62" i="2" s="1"/>
  <c r="AH62" i="2"/>
  <c r="BQ61" i="2"/>
  <c r="BP61" i="2"/>
  <c r="BO61" i="2"/>
  <c r="BN61" i="2"/>
  <c r="BM61" i="2"/>
  <c r="BH61" i="2"/>
  <c r="BG61" i="2"/>
  <c r="AS61" i="2"/>
  <c r="AR61" i="2"/>
  <c r="AO61" i="2"/>
  <c r="AI61" i="2"/>
  <c r="BC61" i="2" s="1"/>
  <c r="AH61" i="2"/>
  <c r="BQ60" i="2"/>
  <c r="BP60" i="2"/>
  <c r="BO60" i="2"/>
  <c r="BN60" i="2"/>
  <c r="BR60" i="2" s="1"/>
  <c r="BM60" i="2"/>
  <c r="BL60" i="2"/>
  <c r="BH60" i="2"/>
  <c r="BG60" i="2"/>
  <c r="BF60" i="2"/>
  <c r="AS60" i="2"/>
  <c r="AR60" i="2"/>
  <c r="AO60" i="2"/>
  <c r="AI60" i="2"/>
  <c r="AL60" i="2" s="1"/>
  <c r="AH60" i="2"/>
  <c r="BQ59" i="2"/>
  <c r="BP59" i="2"/>
  <c r="BO59" i="2"/>
  <c r="BN59" i="2"/>
  <c r="BM59" i="2"/>
  <c r="BL59" i="2"/>
  <c r="BK59" i="2"/>
  <c r="BH59" i="2"/>
  <c r="BG59" i="2"/>
  <c r="BF59" i="2"/>
  <c r="BE59" i="2"/>
  <c r="AS59" i="2"/>
  <c r="AR59" i="2"/>
  <c r="AO59" i="2"/>
  <c r="AI59" i="2"/>
  <c r="AJ59" i="2" s="1"/>
  <c r="AH59" i="2"/>
  <c r="BQ58" i="2"/>
  <c r="BP58" i="2"/>
  <c r="BO58" i="2"/>
  <c r="BN58" i="2"/>
  <c r="BM58" i="2"/>
  <c r="BL58" i="2"/>
  <c r="BH58" i="2"/>
  <c r="BG58" i="2"/>
  <c r="BF58" i="2"/>
  <c r="AS58" i="2"/>
  <c r="AR58" i="2"/>
  <c r="AO58" i="2"/>
  <c r="AI58" i="2"/>
  <c r="AW58" i="2" s="1"/>
  <c r="AH58" i="2"/>
  <c r="BQ57" i="2"/>
  <c r="BP57" i="2"/>
  <c r="BO57" i="2"/>
  <c r="BN57" i="2"/>
  <c r="BM57" i="2"/>
  <c r="BH57" i="2"/>
  <c r="BG57" i="2"/>
  <c r="AS57" i="2"/>
  <c r="AR57" i="2"/>
  <c r="AO57" i="2"/>
  <c r="AI57" i="2"/>
  <c r="AK57" i="2" s="1"/>
  <c r="AH57" i="2"/>
  <c r="BQ56" i="2"/>
  <c r="BP56" i="2"/>
  <c r="BO56" i="2"/>
  <c r="BN56" i="2"/>
  <c r="BR56" i="2" s="1"/>
  <c r="BM56" i="2"/>
  <c r="BL56" i="2"/>
  <c r="BH56" i="2"/>
  <c r="BG56" i="2"/>
  <c r="BF56" i="2"/>
  <c r="AW56" i="2"/>
  <c r="AZ56" i="2" s="1"/>
  <c r="AS56" i="2"/>
  <c r="AR56" i="2"/>
  <c r="AO56" i="2"/>
  <c r="AI56" i="2"/>
  <c r="AV56" i="2" s="1"/>
  <c r="AH56" i="2"/>
  <c r="BQ55" i="2"/>
  <c r="BP55" i="2"/>
  <c r="BO55" i="2"/>
  <c r="BN55" i="2"/>
  <c r="BM55" i="2"/>
  <c r="BL55" i="2"/>
  <c r="BH55" i="2"/>
  <c r="BG55" i="2"/>
  <c r="BF55" i="2"/>
  <c r="AS55" i="2"/>
  <c r="AR55" i="2"/>
  <c r="AO55" i="2"/>
  <c r="AI55" i="2"/>
  <c r="AH55" i="2"/>
  <c r="AF55" i="2"/>
  <c r="AG55" i="2" s="1"/>
  <c r="BQ54" i="2"/>
  <c r="BP54" i="2"/>
  <c r="BO54" i="2"/>
  <c r="BN54" i="2"/>
  <c r="BM54" i="2"/>
  <c r="BL54" i="2"/>
  <c r="BH54" i="2"/>
  <c r="BG54" i="2"/>
  <c r="BF54" i="2"/>
  <c r="AS54" i="2"/>
  <c r="AR54" i="2"/>
  <c r="AO54" i="2"/>
  <c r="AI54" i="2"/>
  <c r="AH54" i="2"/>
  <c r="BQ53" i="2"/>
  <c r="BP53" i="2"/>
  <c r="BO53" i="2"/>
  <c r="BN53" i="2"/>
  <c r="BM53" i="2"/>
  <c r="BL53" i="2"/>
  <c r="BK53" i="2"/>
  <c r="BH53" i="2"/>
  <c r="BG53" i="2"/>
  <c r="BF53" i="2"/>
  <c r="BE53" i="2"/>
  <c r="AW53" i="2"/>
  <c r="AZ53" i="2" s="1"/>
  <c r="AV53" i="2"/>
  <c r="AU53" i="2"/>
  <c r="AX53" i="2" s="1"/>
  <c r="AS53" i="2"/>
  <c r="AR53" i="2"/>
  <c r="AP53" i="2"/>
  <c r="AO53" i="2"/>
  <c r="AK53" i="2"/>
  <c r="AI53" i="2"/>
  <c r="BD53" i="2" s="1"/>
  <c r="AH53" i="2"/>
  <c r="BQ52" i="2"/>
  <c r="BP52" i="2"/>
  <c r="BO52" i="2"/>
  <c r="BN52" i="2"/>
  <c r="BM52" i="2"/>
  <c r="BL52" i="2"/>
  <c r="BH52" i="2"/>
  <c r="BG52" i="2"/>
  <c r="BF52" i="2"/>
  <c r="AS52" i="2"/>
  <c r="AR52" i="2"/>
  <c r="AO52" i="2"/>
  <c r="AI52" i="2"/>
  <c r="AL52" i="2" s="1"/>
  <c r="AH52" i="2"/>
  <c r="AF52" i="2"/>
  <c r="AG52" i="2" s="1"/>
  <c r="BQ51" i="2"/>
  <c r="BP51" i="2"/>
  <c r="BO51" i="2"/>
  <c r="BN51" i="2"/>
  <c r="BM51" i="2"/>
  <c r="BL51" i="2"/>
  <c r="BH51" i="2"/>
  <c r="BG51" i="2"/>
  <c r="BF51" i="2"/>
  <c r="AW51" i="2"/>
  <c r="AZ51" i="2" s="1"/>
  <c r="AS51" i="2"/>
  <c r="AR51" i="2"/>
  <c r="AO51" i="2"/>
  <c r="AL51" i="2"/>
  <c r="AI51" i="2"/>
  <c r="BC51" i="2" s="1"/>
  <c r="AH51" i="2"/>
  <c r="BQ50" i="2"/>
  <c r="BP50" i="2"/>
  <c r="BO50" i="2"/>
  <c r="BN50" i="2"/>
  <c r="BM50" i="2"/>
  <c r="BL50" i="2"/>
  <c r="BH50" i="2"/>
  <c r="BG50" i="2"/>
  <c r="BF50" i="2"/>
  <c r="AS50" i="2"/>
  <c r="AR50" i="2"/>
  <c r="AO50" i="2"/>
  <c r="AI50" i="2"/>
  <c r="BD50" i="2" s="1"/>
  <c r="AH50" i="2"/>
  <c r="BQ49" i="2"/>
  <c r="BP49" i="2"/>
  <c r="BO49" i="2"/>
  <c r="BN49" i="2"/>
  <c r="BM49" i="2"/>
  <c r="BL49" i="2"/>
  <c r="BH49" i="2"/>
  <c r="BG49" i="2"/>
  <c r="BF49" i="2"/>
  <c r="AS49" i="2"/>
  <c r="AR49" i="2"/>
  <c r="AO49" i="2"/>
  <c r="AI49" i="2"/>
  <c r="BD49" i="2" s="1"/>
  <c r="AH49" i="2"/>
  <c r="BQ48" i="2"/>
  <c r="BP48" i="2"/>
  <c r="BO48" i="2"/>
  <c r="BN48" i="2"/>
  <c r="BM48" i="2"/>
  <c r="BL48" i="2"/>
  <c r="BH48" i="2"/>
  <c r="BG48" i="2"/>
  <c r="BF48" i="2"/>
  <c r="AS48" i="2"/>
  <c r="AR48" i="2"/>
  <c r="AO48" i="2"/>
  <c r="AI48" i="2"/>
  <c r="AP48" i="2" s="1"/>
  <c r="AH48" i="2"/>
  <c r="BQ47" i="2"/>
  <c r="BP47" i="2"/>
  <c r="BO47" i="2"/>
  <c r="BN47" i="2"/>
  <c r="BM47" i="2"/>
  <c r="BL47" i="2"/>
  <c r="BH47" i="2"/>
  <c r="BG47" i="2"/>
  <c r="BF47" i="2"/>
  <c r="AS47" i="2"/>
  <c r="AR47" i="2"/>
  <c r="AO47" i="2"/>
  <c r="AI47" i="2"/>
  <c r="BD47" i="2" s="1"/>
  <c r="AH47" i="2"/>
  <c r="BQ46" i="2"/>
  <c r="BP46" i="2"/>
  <c r="BO46" i="2"/>
  <c r="BN46" i="2"/>
  <c r="BM46" i="2"/>
  <c r="BL46" i="2"/>
  <c r="BK46" i="2"/>
  <c r="BH46" i="2"/>
  <c r="BG46" i="2"/>
  <c r="BF46" i="2"/>
  <c r="BE46" i="2"/>
  <c r="AS46" i="2"/>
  <c r="AR46" i="2"/>
  <c r="AO46" i="2"/>
  <c r="AI46" i="2"/>
  <c r="AV46" i="2" s="1"/>
  <c r="AH46" i="2"/>
  <c r="BQ45" i="2"/>
  <c r="BP45" i="2"/>
  <c r="BO45" i="2"/>
  <c r="BN45" i="2"/>
  <c r="BM45" i="2"/>
  <c r="BL45" i="2"/>
  <c r="BH45" i="2"/>
  <c r="BG45" i="2"/>
  <c r="BF45" i="2"/>
  <c r="BC45" i="2"/>
  <c r="AW45" i="2"/>
  <c r="AZ45" i="2" s="1"/>
  <c r="AV45" i="2"/>
  <c r="AS45" i="2"/>
  <c r="AR45" i="2"/>
  <c r="AO45" i="2"/>
  <c r="AI45" i="2"/>
  <c r="AL45" i="2" s="1"/>
  <c r="AH45" i="2"/>
  <c r="BQ44" i="2"/>
  <c r="BP44" i="2"/>
  <c r="BO44" i="2"/>
  <c r="BN44" i="2"/>
  <c r="BM44" i="2"/>
  <c r="BL44" i="2"/>
  <c r="BH44" i="2"/>
  <c r="BG44" i="2"/>
  <c r="BF44" i="2"/>
  <c r="AS44" i="2"/>
  <c r="AR44" i="2"/>
  <c r="AO44" i="2"/>
  <c r="AI44" i="2"/>
  <c r="BD44" i="2" s="1"/>
  <c r="AH44" i="2"/>
  <c r="BQ43" i="2"/>
  <c r="BP43" i="2"/>
  <c r="BO43" i="2"/>
  <c r="BN43" i="2"/>
  <c r="BM43" i="2"/>
  <c r="BL43" i="2"/>
  <c r="BH43" i="2"/>
  <c r="BG43" i="2"/>
  <c r="BF43" i="2"/>
  <c r="BD43" i="2"/>
  <c r="BC43" i="2"/>
  <c r="AS43" i="2"/>
  <c r="AR43" i="2"/>
  <c r="AO43" i="2"/>
  <c r="AI43" i="2"/>
  <c r="AJ43" i="2" s="1"/>
  <c r="AH43" i="2"/>
  <c r="BQ42" i="2"/>
  <c r="BP42" i="2"/>
  <c r="BO42" i="2"/>
  <c r="BN42" i="2"/>
  <c r="BM42" i="2"/>
  <c r="BL42" i="2"/>
  <c r="BH42" i="2"/>
  <c r="BG42" i="2"/>
  <c r="BF42" i="2"/>
  <c r="AS42" i="2"/>
  <c r="AR42" i="2"/>
  <c r="AO42" i="2"/>
  <c r="AI42" i="2"/>
  <c r="AV42" i="2" s="1"/>
  <c r="AH42" i="2"/>
  <c r="BQ41" i="2"/>
  <c r="BP41" i="2"/>
  <c r="BO41" i="2"/>
  <c r="BN41" i="2"/>
  <c r="BM41" i="2"/>
  <c r="BL41" i="2"/>
  <c r="BH41" i="2"/>
  <c r="BG41" i="2"/>
  <c r="BF41" i="2"/>
  <c r="AS41" i="2"/>
  <c r="AR41" i="2"/>
  <c r="AO41" i="2"/>
  <c r="AI41" i="2"/>
  <c r="AV41" i="2" s="1"/>
  <c r="AH41" i="2"/>
  <c r="AF41" i="2"/>
  <c r="AG41" i="2" s="1"/>
  <c r="BQ40" i="2"/>
  <c r="BP40" i="2"/>
  <c r="BO40" i="2"/>
  <c r="BN40" i="2"/>
  <c r="BM40" i="2"/>
  <c r="BL40" i="2"/>
  <c r="BK40" i="2"/>
  <c r="BH40" i="2"/>
  <c r="BG40" i="2"/>
  <c r="BF40" i="2"/>
  <c r="BE40" i="2"/>
  <c r="AS40" i="2"/>
  <c r="AR40" i="2"/>
  <c r="AO40" i="2"/>
  <c r="AI40" i="2"/>
  <c r="AP40" i="2" s="1"/>
  <c r="AH40" i="2"/>
  <c r="BQ39" i="2"/>
  <c r="BP39" i="2"/>
  <c r="BO39" i="2"/>
  <c r="BN39" i="2"/>
  <c r="BM39" i="2"/>
  <c r="BL39" i="2"/>
  <c r="BK39" i="2"/>
  <c r="BH39" i="2"/>
  <c r="BG39" i="2"/>
  <c r="BF39" i="2"/>
  <c r="BE39" i="2"/>
  <c r="AS39" i="2"/>
  <c r="AR39" i="2"/>
  <c r="AO39" i="2"/>
  <c r="AI39" i="2"/>
  <c r="AU39" i="2" s="1"/>
  <c r="AH39" i="2"/>
  <c r="BQ38" i="2"/>
  <c r="BP38" i="2"/>
  <c r="BO38" i="2"/>
  <c r="BN38" i="2"/>
  <c r="BM38" i="2"/>
  <c r="BL38" i="2"/>
  <c r="BH38" i="2"/>
  <c r="BG38" i="2"/>
  <c r="BF38" i="2"/>
  <c r="AS38" i="2"/>
  <c r="AR38" i="2"/>
  <c r="AO38" i="2"/>
  <c r="AI38" i="2"/>
  <c r="AJ38" i="2" s="1"/>
  <c r="AH38" i="2"/>
  <c r="BQ37" i="2"/>
  <c r="BP37" i="2"/>
  <c r="BO37" i="2"/>
  <c r="BN37" i="2"/>
  <c r="BM37" i="2"/>
  <c r="BL37" i="2"/>
  <c r="BH37" i="2"/>
  <c r="BG37" i="2"/>
  <c r="BF37" i="2"/>
  <c r="AS37" i="2"/>
  <c r="AR37" i="2"/>
  <c r="AO37" i="2"/>
  <c r="AI37" i="2"/>
  <c r="AL37" i="2" s="1"/>
  <c r="AH37" i="2"/>
  <c r="BQ36" i="2"/>
  <c r="BP36" i="2"/>
  <c r="BO36" i="2"/>
  <c r="BN36" i="2"/>
  <c r="BM36" i="2"/>
  <c r="BL36" i="2"/>
  <c r="BH36" i="2"/>
  <c r="BG36" i="2"/>
  <c r="BF36" i="2"/>
  <c r="AS36" i="2"/>
  <c r="AR36" i="2"/>
  <c r="AO36" i="2"/>
  <c r="AI36" i="2"/>
  <c r="AP36" i="2" s="1"/>
  <c r="AH36" i="2"/>
  <c r="BQ35" i="2"/>
  <c r="BP35" i="2"/>
  <c r="BO35" i="2"/>
  <c r="BN35" i="2"/>
  <c r="BM35" i="2"/>
  <c r="BL35" i="2"/>
  <c r="BH35" i="2"/>
  <c r="BG35" i="2"/>
  <c r="BF35" i="2"/>
  <c r="BD35" i="2"/>
  <c r="BC35" i="2"/>
  <c r="AS35" i="2"/>
  <c r="AR35" i="2"/>
  <c r="AP35" i="2"/>
  <c r="AO35" i="2"/>
  <c r="AL35" i="2"/>
  <c r="AI35" i="2"/>
  <c r="AH35" i="2"/>
  <c r="BQ34" i="2"/>
  <c r="BP34" i="2"/>
  <c r="BO34" i="2"/>
  <c r="BN34" i="2"/>
  <c r="BM34" i="2"/>
  <c r="BL34" i="2"/>
  <c r="BH34" i="2"/>
  <c r="BG34" i="2"/>
  <c r="BF34" i="2"/>
  <c r="AS34" i="2"/>
  <c r="AR34" i="2"/>
  <c r="AO34" i="2"/>
  <c r="AI34" i="2"/>
  <c r="AK34" i="2" s="1"/>
  <c r="AH34" i="2"/>
  <c r="AF34" i="2"/>
  <c r="AG34" i="2" s="1"/>
  <c r="BQ33" i="2"/>
  <c r="BP33" i="2"/>
  <c r="BO33" i="2"/>
  <c r="BN33" i="2"/>
  <c r="BM33" i="2"/>
  <c r="BL33" i="2"/>
  <c r="BK33" i="2"/>
  <c r="BH33" i="2"/>
  <c r="BG33" i="2"/>
  <c r="BF33" i="2"/>
  <c r="BE33" i="2"/>
  <c r="AV33" i="2"/>
  <c r="AU33" i="2"/>
  <c r="AX33" i="2" s="1"/>
  <c r="AS33" i="2"/>
  <c r="AR33" i="2"/>
  <c r="AO33" i="2"/>
  <c r="AI33" i="2"/>
  <c r="AP33" i="2" s="1"/>
  <c r="AH33" i="2"/>
  <c r="BQ32" i="2"/>
  <c r="BP32" i="2"/>
  <c r="BO32" i="2"/>
  <c r="BN32" i="2"/>
  <c r="BM32" i="2"/>
  <c r="BL32" i="2"/>
  <c r="BH32" i="2"/>
  <c r="BG32" i="2"/>
  <c r="BF32" i="2"/>
  <c r="AS32" i="2"/>
  <c r="AR32" i="2"/>
  <c r="AP32" i="2"/>
  <c r="AO32" i="2"/>
  <c r="AI32" i="2"/>
  <c r="BC32" i="2" s="1"/>
  <c r="AH32" i="2"/>
  <c r="AF32" i="2"/>
  <c r="AG32" i="2" s="1"/>
  <c r="BQ31" i="2"/>
  <c r="BP31" i="2"/>
  <c r="BO31" i="2"/>
  <c r="BN31" i="2"/>
  <c r="BM31" i="2"/>
  <c r="BL31" i="2"/>
  <c r="BK31" i="2"/>
  <c r="BH31" i="2"/>
  <c r="BG31" i="2"/>
  <c r="BF31" i="2"/>
  <c r="BE31" i="2"/>
  <c r="AS31" i="2"/>
  <c r="AR31" i="2"/>
  <c r="AO31" i="2"/>
  <c r="AI31" i="2"/>
  <c r="BD31" i="2" s="1"/>
  <c r="AH31" i="2"/>
  <c r="AF31" i="2"/>
  <c r="AG31" i="2" s="1"/>
  <c r="BQ30" i="2"/>
  <c r="BP30" i="2"/>
  <c r="BO30" i="2"/>
  <c r="BN30" i="2"/>
  <c r="BM30" i="2"/>
  <c r="BL30" i="2"/>
  <c r="BH30" i="2"/>
  <c r="BG30" i="2"/>
  <c r="BF30" i="2"/>
  <c r="AW30" i="2"/>
  <c r="AZ30" i="2" s="1"/>
  <c r="AS30" i="2"/>
  <c r="AR30" i="2"/>
  <c r="AO30" i="2"/>
  <c r="AI30" i="2"/>
  <c r="AU30" i="2" s="1"/>
  <c r="AH30" i="2"/>
  <c r="AF30" i="2"/>
  <c r="AG30" i="2" s="1"/>
  <c r="BQ29" i="2"/>
  <c r="BP29" i="2"/>
  <c r="BO29" i="2"/>
  <c r="BN29" i="2"/>
  <c r="BM29" i="2"/>
  <c r="BL29" i="2"/>
  <c r="BH29" i="2"/>
  <c r="BG29" i="2"/>
  <c r="BF29" i="2"/>
  <c r="AS29" i="2"/>
  <c r="AR29" i="2"/>
  <c r="AO29" i="2"/>
  <c r="AI29" i="2"/>
  <c r="AW29" i="2" s="1"/>
  <c r="AH29" i="2"/>
  <c r="AF29" i="2"/>
  <c r="AG29" i="2" s="1"/>
  <c r="BQ28" i="2"/>
  <c r="BP28" i="2"/>
  <c r="BO28" i="2"/>
  <c r="BN28" i="2"/>
  <c r="BM28" i="2"/>
  <c r="BL28" i="2"/>
  <c r="BH28" i="2"/>
  <c r="BG28" i="2"/>
  <c r="BF28" i="2"/>
  <c r="AS28" i="2"/>
  <c r="AR28" i="2"/>
  <c r="AO28" i="2"/>
  <c r="AI28" i="2"/>
  <c r="BC28" i="2" s="1"/>
  <c r="AH28" i="2"/>
  <c r="BQ27" i="2"/>
  <c r="BP27" i="2"/>
  <c r="BO27" i="2"/>
  <c r="BN27" i="2"/>
  <c r="BM27" i="2"/>
  <c r="BL27" i="2"/>
  <c r="BK27" i="2"/>
  <c r="BH27" i="2"/>
  <c r="BG27" i="2"/>
  <c r="BF27" i="2"/>
  <c r="BE27" i="2"/>
  <c r="BC27" i="2"/>
  <c r="AW27" i="2"/>
  <c r="AZ27" i="2" s="1"/>
  <c r="AS27" i="2"/>
  <c r="AR27" i="2"/>
  <c r="AO27" i="2"/>
  <c r="AK27" i="2"/>
  <c r="AI27" i="2"/>
  <c r="AU27" i="2" s="1"/>
  <c r="AH27" i="2"/>
  <c r="AF27" i="2"/>
  <c r="AG27" i="2" s="1"/>
  <c r="BQ26" i="2"/>
  <c r="BP26" i="2"/>
  <c r="BO26" i="2"/>
  <c r="BN26" i="2"/>
  <c r="BM26" i="2"/>
  <c r="BL26" i="2"/>
  <c r="BH26" i="2"/>
  <c r="BG26" i="2"/>
  <c r="BF26" i="2"/>
  <c r="AS26" i="2"/>
  <c r="AR26" i="2"/>
  <c r="AO26" i="2"/>
  <c r="AI26" i="2"/>
  <c r="AV26" i="2" s="1"/>
  <c r="AH26" i="2"/>
  <c r="BQ25" i="2"/>
  <c r="BP25" i="2"/>
  <c r="BO25" i="2"/>
  <c r="BN25" i="2"/>
  <c r="BM25" i="2"/>
  <c r="BL25" i="2"/>
  <c r="BH25" i="2"/>
  <c r="BG25" i="2"/>
  <c r="BF25" i="2"/>
  <c r="AS25" i="2"/>
  <c r="AR25" i="2"/>
  <c r="AO25" i="2"/>
  <c r="AI25" i="2"/>
  <c r="BC25" i="2" s="1"/>
  <c r="AH25" i="2"/>
  <c r="BQ24" i="2"/>
  <c r="BP24" i="2"/>
  <c r="BO24" i="2"/>
  <c r="BN24" i="2"/>
  <c r="BM24" i="2"/>
  <c r="BL24" i="2"/>
  <c r="BH24" i="2"/>
  <c r="BG24" i="2"/>
  <c r="BF24" i="2"/>
  <c r="AS24" i="2"/>
  <c r="AR24" i="2"/>
  <c r="AO24" i="2"/>
  <c r="AI24" i="2"/>
  <c r="AP24" i="2" s="1"/>
  <c r="AH24" i="2"/>
  <c r="BQ23" i="2"/>
  <c r="BP23" i="2"/>
  <c r="BO23" i="2"/>
  <c r="BN23" i="2"/>
  <c r="BM23" i="2"/>
  <c r="BL23" i="2"/>
  <c r="BH23" i="2"/>
  <c r="BG23" i="2"/>
  <c r="BF23" i="2"/>
  <c r="AS23" i="2"/>
  <c r="AR23" i="2"/>
  <c r="AO23" i="2"/>
  <c r="AI23" i="2"/>
  <c r="AW23" i="2" s="1"/>
  <c r="AH23" i="2"/>
  <c r="BQ22" i="2"/>
  <c r="BP22" i="2"/>
  <c r="BO22" i="2"/>
  <c r="BN22" i="2"/>
  <c r="BM22" i="2"/>
  <c r="BL22" i="2"/>
  <c r="BH22" i="2"/>
  <c r="BG22" i="2"/>
  <c r="BF22" i="2"/>
  <c r="AS22" i="2"/>
  <c r="AR22" i="2"/>
  <c r="AO22" i="2"/>
  <c r="AI22" i="2"/>
  <c r="AJ22" i="2" s="1"/>
  <c r="AH22" i="2"/>
  <c r="BQ21" i="2"/>
  <c r="BP21" i="2"/>
  <c r="BO21" i="2"/>
  <c r="BN21" i="2"/>
  <c r="BM21" i="2"/>
  <c r="BL21" i="2"/>
  <c r="BH21" i="2"/>
  <c r="BG21" i="2"/>
  <c r="BF21" i="2"/>
  <c r="AS21" i="2"/>
  <c r="AR21" i="2"/>
  <c r="AO21" i="2"/>
  <c r="AI21" i="2"/>
  <c r="AL21" i="2" s="1"/>
  <c r="AH21" i="2"/>
  <c r="BQ20" i="2"/>
  <c r="BP20" i="2"/>
  <c r="BO20" i="2"/>
  <c r="BN20" i="2"/>
  <c r="BM20" i="2"/>
  <c r="BL20" i="2"/>
  <c r="BK20" i="2"/>
  <c r="BH20" i="2"/>
  <c r="BG20" i="2"/>
  <c r="BF20" i="2"/>
  <c r="BE20" i="2"/>
  <c r="AS20" i="2"/>
  <c r="AR20" i="2"/>
  <c r="AO20" i="2"/>
  <c r="AI20" i="2"/>
  <c r="BC20" i="2" s="1"/>
  <c r="AH20" i="2"/>
  <c r="BQ19" i="2"/>
  <c r="BP19" i="2"/>
  <c r="BO19" i="2"/>
  <c r="BN19" i="2"/>
  <c r="BR19" i="2" s="1"/>
  <c r="BM19" i="2"/>
  <c r="BL19" i="2"/>
  <c r="BH19" i="2"/>
  <c r="BG19" i="2"/>
  <c r="BF19" i="2"/>
  <c r="AW19" i="2"/>
  <c r="AU19" i="2"/>
  <c r="AS19" i="2"/>
  <c r="AR19" i="2"/>
  <c r="AP19" i="2"/>
  <c r="AO19" i="2"/>
  <c r="AK19" i="2"/>
  <c r="AI19" i="2"/>
  <c r="AL19" i="2" s="1"/>
  <c r="AH19" i="2"/>
  <c r="BQ18" i="2"/>
  <c r="BP18" i="2"/>
  <c r="BO18" i="2"/>
  <c r="BN18" i="2"/>
  <c r="BM18" i="2"/>
  <c r="BL18" i="2"/>
  <c r="BK18" i="2"/>
  <c r="BH18" i="2"/>
  <c r="BG18" i="2"/>
  <c r="BF18" i="2"/>
  <c r="BE18" i="2"/>
  <c r="AS18" i="2"/>
  <c r="AR18" i="2"/>
  <c r="AO18" i="2"/>
  <c r="AI18" i="2"/>
  <c r="AU18" i="2" s="1"/>
  <c r="AX18" i="2" s="1"/>
  <c r="AH18" i="2"/>
  <c r="AF18" i="2"/>
  <c r="AG18" i="2" s="1"/>
  <c r="BQ17" i="2"/>
  <c r="BP17" i="2"/>
  <c r="BO17" i="2"/>
  <c r="BN17" i="2"/>
  <c r="BM17" i="2"/>
  <c r="BL17" i="2"/>
  <c r="BK17" i="2"/>
  <c r="BH17" i="2"/>
  <c r="BG17" i="2"/>
  <c r="BF17" i="2"/>
  <c r="BE17" i="2"/>
  <c r="BC17" i="2"/>
  <c r="AV17" i="2"/>
  <c r="AS17" i="2"/>
  <c r="AR17" i="2"/>
  <c r="AO17" i="2"/>
  <c r="AI17" i="2"/>
  <c r="AW17" i="2" s="1"/>
  <c r="AH17" i="2"/>
  <c r="BQ16" i="2"/>
  <c r="BP16" i="2"/>
  <c r="BO16" i="2"/>
  <c r="BN16" i="2"/>
  <c r="BM16" i="2"/>
  <c r="BL16" i="2"/>
  <c r="BH16" i="2"/>
  <c r="BG16" i="2"/>
  <c r="BF16" i="2"/>
  <c r="AS16" i="2"/>
  <c r="AR16" i="2"/>
  <c r="AO16" i="2"/>
  <c r="AI16" i="2"/>
  <c r="BC16" i="2" s="1"/>
  <c r="AH16" i="2"/>
  <c r="BQ15" i="2"/>
  <c r="BP15" i="2"/>
  <c r="BO15" i="2"/>
  <c r="BN15" i="2"/>
  <c r="BM15" i="2"/>
  <c r="BL15" i="2"/>
  <c r="BH15" i="2"/>
  <c r="BG15" i="2"/>
  <c r="BF15" i="2"/>
  <c r="AS15" i="2"/>
  <c r="AR15" i="2"/>
  <c r="AO15" i="2"/>
  <c r="AI15" i="2"/>
  <c r="AL15" i="2" s="1"/>
  <c r="AH15" i="2"/>
  <c r="BQ14" i="2"/>
  <c r="BP14" i="2"/>
  <c r="BO14" i="2"/>
  <c r="BN14" i="2"/>
  <c r="BM14" i="2"/>
  <c r="BL14" i="2"/>
  <c r="BK14" i="2"/>
  <c r="BH14" i="2"/>
  <c r="BG14" i="2"/>
  <c r="BF14" i="2"/>
  <c r="BE14" i="2"/>
  <c r="AS14" i="2"/>
  <c r="AR14" i="2"/>
  <c r="AO14" i="2"/>
  <c r="AI14" i="2"/>
  <c r="AW14" i="2" s="1"/>
  <c r="AH14" i="2"/>
  <c r="BQ13" i="2"/>
  <c r="BP13" i="2"/>
  <c r="BO13" i="2"/>
  <c r="BN13" i="2"/>
  <c r="BM13" i="2"/>
  <c r="BL13" i="2"/>
  <c r="BK13" i="2"/>
  <c r="BH13" i="2"/>
  <c r="BG13" i="2"/>
  <c r="BF13" i="2"/>
  <c r="BE13" i="2"/>
  <c r="AS13" i="2"/>
  <c r="AR13" i="2"/>
  <c r="AO13" i="2"/>
  <c r="AI13" i="2"/>
  <c r="AP13" i="2" s="1"/>
  <c r="AH13" i="2"/>
  <c r="AF13" i="2"/>
  <c r="AG13" i="2" s="1"/>
  <c r="BQ12" i="2"/>
  <c r="BP12" i="2"/>
  <c r="BO12" i="2"/>
  <c r="BN12" i="2"/>
  <c r="BM12" i="2"/>
  <c r="BL12" i="2"/>
  <c r="BK12" i="2"/>
  <c r="BH12" i="2"/>
  <c r="BG12" i="2"/>
  <c r="BF12" i="2"/>
  <c r="BE12" i="2"/>
  <c r="BD12" i="2"/>
  <c r="AS12" i="2"/>
  <c r="AR12" i="2"/>
  <c r="AO12" i="2"/>
  <c r="AI12" i="2"/>
  <c r="BC12" i="2" s="1"/>
  <c r="AH12" i="2"/>
  <c r="BQ11" i="2"/>
  <c r="BP11" i="2"/>
  <c r="BO11" i="2"/>
  <c r="BN11" i="2"/>
  <c r="BM11" i="2"/>
  <c r="BL11" i="2"/>
  <c r="BK11" i="2"/>
  <c r="BH11" i="2"/>
  <c r="BG11" i="2"/>
  <c r="BF11" i="2"/>
  <c r="BE11" i="2"/>
  <c r="AS11" i="2"/>
  <c r="AR11" i="2"/>
  <c r="AO11" i="2"/>
  <c r="AI11" i="2"/>
  <c r="AK11" i="2" s="1"/>
  <c r="AH11" i="2"/>
  <c r="BQ10" i="2"/>
  <c r="BP10" i="2"/>
  <c r="BO10" i="2"/>
  <c r="BN10" i="2"/>
  <c r="BM10" i="2"/>
  <c r="BL10" i="2"/>
  <c r="BK10" i="2"/>
  <c r="BH10" i="2"/>
  <c r="BG10" i="2"/>
  <c r="BF10" i="2"/>
  <c r="BE10" i="2"/>
  <c r="AS10" i="2"/>
  <c r="AR10" i="2"/>
  <c r="AO10" i="2"/>
  <c r="AI10" i="2"/>
  <c r="AH10" i="2"/>
  <c r="AF17" i="2"/>
  <c r="AG17" i="2" s="1"/>
  <c r="AF10" i="2"/>
  <c r="AG10" i="2" s="1"/>
  <c r="BQ9" i="2"/>
  <c r="BP9" i="2"/>
  <c r="BO9" i="2"/>
  <c r="BN9" i="2"/>
  <c r="BM9" i="2"/>
  <c r="BL9" i="2"/>
  <c r="BK9" i="2"/>
  <c r="BH9" i="2"/>
  <c r="BG9" i="2"/>
  <c r="BF9" i="2"/>
  <c r="BE9" i="2"/>
  <c r="BC9" i="2"/>
  <c r="AW9" i="2"/>
  <c r="AZ9" i="2" s="1"/>
  <c r="AS9" i="2"/>
  <c r="AR9" i="2"/>
  <c r="AP9" i="2"/>
  <c r="AO9" i="2"/>
  <c r="AL9" i="2"/>
  <c r="AK9" i="2"/>
  <c r="AI9" i="2"/>
  <c r="BD9" i="2" s="1"/>
  <c r="AH9" i="2"/>
  <c r="AF9" i="2"/>
  <c r="AG9" i="2" s="1"/>
  <c r="Z6" i="2"/>
  <c r="Z5" i="2"/>
  <c r="X4" i="2"/>
  <c r="Z3" i="2"/>
  <c r="C2" i="2"/>
  <c r="P6" i="251"/>
  <c r="P7" i="251"/>
  <c r="P8" i="251"/>
  <c r="P9" i="251"/>
  <c r="P10" i="251"/>
  <c r="P11" i="251"/>
  <c r="P12" i="251"/>
  <c r="P13" i="251"/>
  <c r="P14" i="251"/>
  <c r="P15" i="251"/>
  <c r="P16" i="251"/>
  <c r="P17" i="251"/>
  <c r="P18" i="251"/>
  <c r="P19" i="251"/>
  <c r="P20" i="251"/>
  <c r="P21" i="251"/>
  <c r="P22" i="251"/>
  <c r="P23" i="251"/>
  <c r="P24" i="251"/>
  <c r="P25" i="251"/>
  <c r="P26" i="251"/>
  <c r="P27" i="251"/>
  <c r="P28" i="251"/>
  <c r="P29" i="251"/>
  <c r="P30" i="251"/>
  <c r="P31" i="251"/>
  <c r="P32" i="251"/>
  <c r="P33" i="251"/>
  <c r="P34" i="251"/>
  <c r="P35" i="251"/>
  <c r="P36" i="251"/>
  <c r="P37" i="251"/>
  <c r="P38" i="251"/>
  <c r="P39" i="251"/>
  <c r="P40" i="251"/>
  <c r="P41" i="251"/>
  <c r="P42" i="251"/>
  <c r="P43" i="251"/>
  <c r="P44" i="251"/>
  <c r="P45" i="251"/>
  <c r="P46" i="251"/>
  <c r="P47" i="251"/>
  <c r="P48" i="251"/>
  <c r="P49" i="251"/>
  <c r="P50" i="251"/>
  <c r="P51" i="251"/>
  <c r="P52" i="251"/>
  <c r="P53" i="251"/>
  <c r="P54" i="251"/>
  <c r="P55" i="251"/>
  <c r="P56" i="251"/>
  <c r="P57" i="251"/>
  <c r="P58" i="251"/>
  <c r="P59" i="251"/>
  <c r="P60" i="251"/>
  <c r="P61" i="251"/>
  <c r="P62" i="251"/>
  <c r="P63" i="251"/>
  <c r="P64" i="251"/>
  <c r="P65" i="251"/>
  <c r="P66" i="251"/>
  <c r="P67" i="251"/>
  <c r="P68" i="251"/>
  <c r="P69" i="251"/>
  <c r="P70" i="251"/>
  <c r="P71" i="251"/>
  <c r="P72" i="251"/>
  <c r="P73" i="251"/>
  <c r="P74" i="251"/>
  <c r="P75" i="251"/>
  <c r="P76" i="251"/>
  <c r="P77" i="251"/>
  <c r="P78" i="251"/>
  <c r="P79" i="251"/>
  <c r="P80" i="251"/>
  <c r="P81" i="251"/>
  <c r="P82" i="251"/>
  <c r="P83" i="251"/>
  <c r="P84" i="251"/>
  <c r="P85" i="251"/>
  <c r="P86" i="251"/>
  <c r="P87" i="251"/>
  <c r="P88" i="251"/>
  <c r="P89" i="251"/>
  <c r="P90" i="251"/>
  <c r="P91" i="251"/>
  <c r="P92" i="251"/>
  <c r="P93" i="251"/>
  <c r="P94" i="251"/>
  <c r="P95" i="251"/>
  <c r="P96" i="251"/>
  <c r="P97" i="251"/>
  <c r="P98" i="251"/>
  <c r="P99" i="251"/>
  <c r="P100" i="251"/>
  <c r="P101" i="251"/>
  <c r="P102" i="251"/>
  <c r="P103" i="251"/>
  <c r="P104" i="251"/>
  <c r="P105" i="251"/>
  <c r="P106" i="251"/>
  <c r="P107" i="251"/>
  <c r="P108" i="251"/>
  <c r="P109" i="251"/>
  <c r="P110" i="251"/>
  <c r="P111" i="251"/>
  <c r="P112" i="251"/>
  <c r="P113" i="251"/>
  <c r="P114" i="251"/>
  <c r="P115" i="251"/>
  <c r="P116" i="251"/>
  <c r="P117" i="251"/>
  <c r="P118" i="251"/>
  <c r="P119" i="251"/>
  <c r="P120" i="251"/>
  <c r="P121" i="251"/>
  <c r="P122" i="251"/>
  <c r="P123" i="251"/>
  <c r="P124" i="251"/>
  <c r="P125" i="251"/>
  <c r="P126" i="251"/>
  <c r="P127" i="251"/>
  <c r="P128" i="251"/>
  <c r="P129" i="251"/>
  <c r="P130" i="251"/>
  <c r="P131" i="251"/>
  <c r="P132" i="251"/>
  <c r="P133" i="251"/>
  <c r="P134" i="251"/>
  <c r="P135" i="251"/>
  <c r="P136" i="251"/>
  <c r="P137" i="251"/>
  <c r="P138" i="251"/>
  <c r="P139" i="251"/>
  <c r="P140" i="251"/>
  <c r="P141" i="251"/>
  <c r="P142" i="251"/>
  <c r="P143" i="251"/>
  <c r="P144" i="251"/>
  <c r="P145" i="251"/>
  <c r="P146" i="251"/>
  <c r="P147" i="251"/>
  <c r="P148" i="251"/>
  <c r="P149" i="251"/>
  <c r="P150" i="251"/>
  <c r="P151" i="251"/>
  <c r="P152" i="251"/>
  <c r="P153" i="251"/>
  <c r="P154" i="251"/>
  <c r="P155" i="251"/>
  <c r="P156" i="251"/>
  <c r="P157" i="251"/>
  <c r="P158" i="251"/>
  <c r="P159" i="251"/>
  <c r="P160" i="251"/>
  <c r="P161" i="251"/>
  <c r="P162" i="251"/>
  <c r="P163" i="251"/>
  <c r="P164" i="251"/>
  <c r="P165" i="251"/>
  <c r="P166" i="251"/>
  <c r="P167" i="251"/>
  <c r="P168" i="251"/>
  <c r="P169" i="251"/>
  <c r="P170" i="251"/>
  <c r="P171" i="251"/>
  <c r="P172" i="251"/>
  <c r="P173" i="251"/>
  <c r="P174" i="251"/>
  <c r="P175" i="251"/>
  <c r="P176" i="251"/>
  <c r="P177" i="251"/>
  <c r="P178" i="251"/>
  <c r="P179" i="251"/>
  <c r="P180" i="251"/>
  <c r="P181" i="251"/>
  <c r="P182" i="251"/>
  <c r="P183" i="251"/>
  <c r="P184" i="251"/>
  <c r="P185" i="251"/>
  <c r="P186" i="251"/>
  <c r="P187" i="251"/>
  <c r="P188" i="251"/>
  <c r="P189" i="251"/>
  <c r="P190" i="251"/>
  <c r="P191" i="251"/>
  <c r="P192" i="251"/>
  <c r="P193" i="251"/>
  <c r="P194" i="251"/>
  <c r="P195" i="251"/>
  <c r="P196" i="251"/>
  <c r="P197" i="251"/>
  <c r="P198" i="251"/>
  <c r="P199" i="251"/>
  <c r="P200" i="251"/>
  <c r="P201" i="251"/>
  <c r="P202" i="251"/>
  <c r="P203" i="251"/>
  <c r="P204" i="251"/>
  <c r="P205" i="251"/>
  <c r="P206" i="251"/>
  <c r="P207" i="251"/>
  <c r="P208" i="251"/>
  <c r="P209" i="251"/>
  <c r="P210" i="251"/>
  <c r="P211" i="251"/>
  <c r="P212" i="251"/>
  <c r="P213" i="251"/>
  <c r="P214" i="251"/>
  <c r="P215" i="251"/>
  <c r="P216" i="251"/>
  <c r="P217" i="251"/>
  <c r="P218" i="251"/>
  <c r="P219" i="251"/>
  <c r="P220" i="251"/>
  <c r="P221" i="251"/>
  <c r="P222" i="251"/>
  <c r="P223" i="251"/>
  <c r="P224" i="251"/>
  <c r="P225" i="251"/>
  <c r="P226" i="251"/>
  <c r="P227" i="251"/>
  <c r="P228" i="251"/>
  <c r="P229" i="251"/>
  <c r="P230" i="251"/>
  <c r="P231" i="251"/>
  <c r="P232" i="251"/>
  <c r="P233" i="251"/>
  <c r="P234" i="251"/>
  <c r="P235" i="251"/>
  <c r="P236" i="251"/>
  <c r="P237" i="251"/>
  <c r="P238" i="251"/>
  <c r="P239" i="251"/>
  <c r="P240" i="251"/>
  <c r="P241" i="251"/>
  <c r="P242" i="251"/>
  <c r="P243" i="251"/>
  <c r="P244" i="251"/>
  <c r="P245" i="251"/>
  <c r="P246" i="251"/>
  <c r="P247" i="251"/>
  <c r="P248" i="251"/>
  <c r="P249" i="251"/>
  <c r="P250" i="251"/>
  <c r="P251" i="251"/>
  <c r="P252" i="251"/>
  <c r="P253" i="251"/>
  <c r="P254" i="251"/>
  <c r="P255" i="251"/>
  <c r="P256" i="251"/>
  <c r="P257" i="251"/>
  <c r="P258" i="251"/>
  <c r="P259" i="251"/>
  <c r="P260" i="251"/>
  <c r="P261" i="251"/>
  <c r="P262" i="251"/>
  <c r="P263" i="251"/>
  <c r="P264" i="251"/>
  <c r="P265" i="251"/>
  <c r="P266" i="251"/>
  <c r="P267" i="251"/>
  <c r="P268" i="251"/>
  <c r="P269" i="251"/>
  <c r="P270" i="251"/>
  <c r="P271" i="251"/>
  <c r="P272" i="251"/>
  <c r="P273" i="251"/>
  <c r="P274" i="251"/>
  <c r="P275" i="251"/>
  <c r="P276" i="251"/>
  <c r="P277" i="251"/>
  <c r="P278" i="251"/>
  <c r="P279" i="251"/>
  <c r="P280" i="251"/>
  <c r="P281" i="251"/>
  <c r="P282" i="251"/>
  <c r="P283" i="251"/>
  <c r="P284" i="251"/>
  <c r="P285" i="251"/>
  <c r="P286" i="251"/>
  <c r="P287" i="251"/>
  <c r="P288" i="251"/>
  <c r="P289" i="251"/>
  <c r="P290" i="251"/>
  <c r="P291" i="251"/>
  <c r="P292" i="251"/>
  <c r="P293" i="251"/>
  <c r="P294" i="251"/>
  <c r="P295" i="251"/>
  <c r="P296" i="251"/>
  <c r="P297" i="251"/>
  <c r="P298" i="251"/>
  <c r="P299" i="251"/>
  <c r="P300" i="251"/>
  <c r="P301" i="251"/>
  <c r="P302" i="251"/>
  <c r="P303" i="251"/>
  <c r="P304" i="251"/>
  <c r="P305" i="251"/>
  <c r="P306" i="251"/>
  <c r="P307" i="251"/>
  <c r="P308" i="251"/>
  <c r="P309" i="251"/>
  <c r="P310" i="251"/>
  <c r="P311" i="251"/>
  <c r="P312" i="251"/>
  <c r="P313" i="251"/>
  <c r="P314" i="251"/>
  <c r="P315" i="251"/>
  <c r="P316" i="251"/>
  <c r="P317" i="251"/>
  <c r="P318" i="251"/>
  <c r="P319" i="251"/>
  <c r="P320" i="251"/>
  <c r="P321" i="251"/>
  <c r="P322" i="251"/>
  <c r="P323" i="251"/>
  <c r="P324" i="251"/>
  <c r="P325" i="251"/>
  <c r="P326" i="251"/>
  <c r="P327" i="251"/>
  <c r="P328" i="251"/>
  <c r="P329" i="251"/>
  <c r="P330" i="251"/>
  <c r="P331" i="251"/>
  <c r="P332" i="251"/>
  <c r="P333" i="251"/>
  <c r="P334" i="251"/>
  <c r="P335" i="251"/>
  <c r="P336" i="251"/>
  <c r="P337" i="251"/>
  <c r="P338" i="251"/>
  <c r="P339" i="251"/>
  <c r="P340" i="251"/>
  <c r="P341" i="251"/>
  <c r="P342" i="251"/>
  <c r="P343" i="251"/>
  <c r="P344" i="251"/>
  <c r="P345" i="251"/>
  <c r="P346" i="251"/>
  <c r="P347" i="251"/>
  <c r="P348" i="251"/>
  <c r="P349" i="251"/>
  <c r="P350" i="251"/>
  <c r="P351" i="251"/>
  <c r="P352" i="251"/>
  <c r="P353" i="251"/>
  <c r="P354" i="251"/>
  <c r="P355" i="251"/>
  <c r="P356" i="251"/>
  <c r="P357" i="251"/>
  <c r="P358" i="251"/>
  <c r="P359" i="251"/>
  <c r="P360" i="251"/>
  <c r="P361" i="251"/>
  <c r="P362" i="251"/>
  <c r="P363" i="251"/>
  <c r="P364" i="251"/>
  <c r="P365" i="251"/>
  <c r="P366" i="251"/>
  <c r="P367" i="251"/>
  <c r="P368" i="251"/>
  <c r="P369" i="251"/>
  <c r="P370" i="251"/>
  <c r="P371" i="251"/>
  <c r="P372" i="251"/>
  <c r="P373" i="251"/>
  <c r="P374" i="251"/>
  <c r="P375" i="251"/>
  <c r="P376" i="251"/>
  <c r="P377" i="251"/>
  <c r="P378" i="251"/>
  <c r="P379" i="251"/>
  <c r="P380" i="251"/>
  <c r="P381" i="251"/>
  <c r="P382" i="251"/>
  <c r="P383" i="251"/>
  <c r="P384" i="251"/>
  <c r="P385" i="251"/>
  <c r="P386" i="251"/>
  <c r="P387" i="251"/>
  <c r="P388" i="251"/>
  <c r="P389" i="251"/>
  <c r="P399" i="251"/>
  <c r="P400" i="251"/>
  <c r="P401" i="251"/>
  <c r="P402" i="251"/>
  <c r="P403" i="251"/>
  <c r="P404" i="251"/>
  <c r="P405" i="251"/>
  <c r="P406" i="251"/>
  <c r="P407" i="251"/>
  <c r="P408" i="251"/>
  <c r="P409" i="251"/>
  <c r="P410" i="251"/>
  <c r="P411" i="251"/>
  <c r="P412" i="251"/>
  <c r="P413" i="251"/>
  <c r="P414" i="251"/>
  <c r="P415" i="251"/>
  <c r="P416" i="251"/>
  <c r="P417" i="251"/>
  <c r="P418" i="251"/>
  <c r="P419" i="251"/>
  <c r="P420" i="251"/>
  <c r="P421" i="251"/>
  <c r="P422" i="251"/>
  <c r="P423" i="251"/>
  <c r="P424" i="251"/>
  <c r="P425" i="251"/>
  <c r="P426" i="251"/>
  <c r="P427" i="251"/>
  <c r="P428" i="251"/>
  <c r="P429" i="251"/>
  <c r="P430" i="251"/>
  <c r="P431" i="251"/>
  <c r="P432" i="251"/>
  <c r="P433" i="251"/>
  <c r="P434" i="251"/>
  <c r="P435" i="251"/>
  <c r="P436" i="251"/>
  <c r="P437" i="251"/>
  <c r="P438" i="251"/>
  <c r="P439" i="251"/>
  <c r="P440" i="251"/>
  <c r="P441" i="251"/>
  <c r="P442" i="251"/>
  <c r="P443" i="251"/>
  <c r="P444" i="251"/>
  <c r="P445" i="251"/>
  <c r="P446" i="251"/>
  <c r="P447" i="251"/>
  <c r="P448" i="251"/>
  <c r="P449" i="251"/>
  <c r="P450" i="251"/>
  <c r="P451" i="251"/>
  <c r="P452" i="251"/>
  <c r="P453" i="251"/>
  <c r="P454" i="251"/>
  <c r="P455" i="251"/>
  <c r="P456" i="251"/>
  <c r="P457" i="251"/>
  <c r="P458" i="251"/>
  <c r="P459" i="251"/>
  <c r="P460" i="251"/>
  <c r="P461" i="251"/>
  <c r="P462" i="251"/>
  <c r="P463" i="251"/>
  <c r="P464" i="251"/>
  <c r="P465" i="251"/>
  <c r="P466" i="251"/>
  <c r="P467" i="251"/>
  <c r="P468" i="251"/>
  <c r="P469" i="251"/>
  <c r="P470" i="251"/>
  <c r="P471" i="251"/>
  <c r="P472" i="251"/>
  <c r="P473" i="251"/>
  <c r="P474" i="251"/>
  <c r="P475" i="251"/>
  <c r="P476" i="251"/>
  <c r="P477" i="251"/>
  <c r="P478" i="251"/>
  <c r="P479" i="251"/>
  <c r="P480" i="251"/>
  <c r="P481" i="251"/>
  <c r="P482" i="251"/>
  <c r="P483" i="251"/>
  <c r="P484" i="251"/>
  <c r="P485" i="251"/>
  <c r="P486" i="251"/>
  <c r="P487" i="251"/>
  <c r="P488" i="251"/>
  <c r="P489" i="251"/>
  <c r="P490" i="251"/>
  <c r="P491" i="251"/>
  <c r="P492" i="251"/>
  <c r="P493" i="251"/>
  <c r="P494" i="251"/>
  <c r="P495" i="251"/>
  <c r="P496" i="251"/>
  <c r="P497" i="251"/>
  <c r="P498" i="251"/>
  <c r="P499" i="251"/>
  <c r="P500" i="251"/>
  <c r="P501" i="251"/>
  <c r="P502" i="251"/>
  <c r="P503" i="251"/>
  <c r="P504" i="251"/>
  <c r="P505" i="251"/>
  <c r="P506" i="251"/>
  <c r="P507" i="251"/>
  <c r="P508" i="251"/>
  <c r="P509" i="251"/>
  <c r="P510" i="251"/>
  <c r="P511" i="251"/>
  <c r="P512" i="251"/>
  <c r="P513" i="251"/>
  <c r="P514" i="251"/>
  <c r="P515" i="251"/>
  <c r="P516" i="251"/>
  <c r="P517" i="251"/>
  <c r="P518" i="251"/>
  <c r="P519" i="251"/>
  <c r="P520" i="251"/>
  <c r="P521" i="251"/>
  <c r="P522" i="251"/>
  <c r="P523" i="251"/>
  <c r="P524" i="251"/>
  <c r="P525" i="251"/>
  <c r="P526" i="251"/>
  <c r="P527" i="251"/>
  <c r="P528" i="251"/>
  <c r="P529" i="251"/>
  <c r="P530" i="251"/>
  <c r="P531" i="251"/>
  <c r="P532" i="251"/>
  <c r="P533" i="251"/>
  <c r="P534" i="251"/>
  <c r="P535" i="251"/>
  <c r="P536" i="251"/>
  <c r="P537" i="251"/>
  <c r="P538" i="251"/>
  <c r="P539" i="251"/>
  <c r="P540" i="251"/>
  <c r="P541" i="251"/>
  <c r="P542" i="251"/>
  <c r="P543" i="251"/>
  <c r="P544" i="251"/>
  <c r="P545" i="251"/>
  <c r="P546" i="251"/>
  <c r="P547" i="251"/>
  <c r="P548" i="251"/>
  <c r="P549" i="251"/>
  <c r="P550" i="251"/>
  <c r="P551" i="251"/>
  <c r="P552" i="251"/>
  <c r="P553" i="251"/>
  <c r="P554" i="251"/>
  <c r="P555" i="251"/>
  <c r="P556" i="251"/>
  <c r="P557" i="251"/>
  <c r="P558" i="251"/>
  <c r="P559" i="251"/>
  <c r="P560" i="251"/>
  <c r="P561" i="251"/>
  <c r="P562" i="251"/>
  <c r="P563" i="251"/>
  <c r="P564" i="251"/>
  <c r="P565" i="251"/>
  <c r="P566" i="251"/>
  <c r="P567" i="251"/>
  <c r="P568" i="251"/>
  <c r="P569" i="251"/>
  <c r="P570" i="251"/>
  <c r="P571" i="251"/>
  <c r="P572" i="251"/>
  <c r="P573" i="251"/>
  <c r="P574" i="251"/>
  <c r="P575" i="251"/>
  <c r="P576" i="251"/>
  <c r="P577" i="251"/>
  <c r="P578" i="251"/>
  <c r="P579" i="251"/>
  <c r="P580" i="251"/>
  <c r="P581" i="251"/>
  <c r="P582" i="251"/>
  <c r="P583" i="251"/>
  <c r="P584" i="251"/>
  <c r="P585" i="251"/>
  <c r="P586" i="251"/>
  <c r="A193" i="251"/>
  <c r="A118" i="251"/>
  <c r="A151" i="251"/>
  <c r="A220" i="251"/>
  <c r="A218" i="251"/>
  <c r="A217" i="251"/>
  <c r="A216" i="251"/>
  <c r="A219" i="251"/>
  <c r="G120" i="50"/>
  <c r="G119" i="50"/>
  <c r="G118" i="50"/>
  <c r="G117" i="50"/>
  <c r="G116" i="50"/>
  <c r="G115" i="50"/>
  <c r="G114" i="50"/>
  <c r="G113" i="50"/>
  <c r="G112" i="50"/>
  <c r="G111" i="50"/>
  <c r="G110" i="50"/>
  <c r="G109" i="50"/>
  <c r="G108" i="50"/>
  <c r="G107" i="50"/>
  <c r="G106" i="50"/>
  <c r="G105" i="50"/>
  <c r="G104" i="50"/>
  <c r="G103" i="50"/>
  <c r="G102" i="50"/>
  <c r="G101" i="50"/>
  <c r="G100" i="50"/>
  <c r="G99" i="50"/>
  <c r="G98" i="50"/>
  <c r="G97" i="50"/>
  <c r="G96" i="50"/>
  <c r="G95" i="50"/>
  <c r="G94" i="50"/>
  <c r="G93" i="50"/>
  <c r="G92" i="50"/>
  <c r="G91" i="50"/>
  <c r="G90" i="50"/>
  <c r="G89" i="50"/>
  <c r="G88" i="50"/>
  <c r="G87" i="50"/>
  <c r="G86" i="50"/>
  <c r="G85" i="50"/>
  <c r="G84" i="50"/>
  <c r="G83" i="50"/>
  <c r="G82" i="50"/>
  <c r="G81" i="50"/>
  <c r="G80" i="50"/>
  <c r="G79" i="50"/>
  <c r="G78" i="50"/>
  <c r="G77" i="50"/>
  <c r="G76" i="50"/>
  <c r="G75" i="50"/>
  <c r="G74" i="50"/>
  <c r="G73" i="50"/>
  <c r="G72" i="50"/>
  <c r="G71" i="50"/>
  <c r="G70" i="50"/>
  <c r="G69" i="50"/>
  <c r="G68" i="50"/>
  <c r="G67" i="50"/>
  <c r="G66" i="50"/>
  <c r="G65" i="50"/>
  <c r="G64" i="50"/>
  <c r="G63" i="50"/>
  <c r="G62" i="50"/>
  <c r="G61" i="50"/>
  <c r="G60" i="50"/>
  <c r="G59" i="50"/>
  <c r="G58" i="50"/>
  <c r="G57" i="50"/>
  <c r="G56" i="50"/>
  <c r="G55" i="50"/>
  <c r="G54" i="50"/>
  <c r="G53" i="50"/>
  <c r="G52" i="50"/>
  <c r="G51" i="50"/>
  <c r="G50" i="50"/>
  <c r="G49" i="50"/>
  <c r="G48" i="50"/>
  <c r="G47" i="50"/>
  <c r="G46" i="50"/>
  <c r="G45" i="50"/>
  <c r="G44" i="50"/>
  <c r="G43" i="50"/>
  <c r="G42" i="50"/>
  <c r="G41" i="50"/>
  <c r="G40" i="50"/>
  <c r="G39" i="50"/>
  <c r="G38" i="50"/>
  <c r="G37" i="50"/>
  <c r="G36" i="50"/>
  <c r="G35" i="50"/>
  <c r="G34" i="50"/>
  <c r="G33" i="50"/>
  <c r="G32" i="50"/>
  <c r="G31" i="50"/>
  <c r="G30" i="50"/>
  <c r="G29" i="50"/>
  <c r="G28" i="50"/>
  <c r="G27" i="50"/>
  <c r="G26" i="50"/>
  <c r="G25" i="50"/>
  <c r="G24" i="50"/>
  <c r="G23" i="50"/>
  <c r="G22" i="50"/>
  <c r="G21" i="50"/>
  <c r="G20" i="50"/>
  <c r="G19" i="50"/>
  <c r="G18" i="50"/>
  <c r="G17" i="50"/>
  <c r="G16" i="50"/>
  <c r="AK47" i="2" l="1"/>
  <c r="BC104" i="2"/>
  <c r="BR9" i="2"/>
  <c r="AU15" i="2"/>
  <c r="AV64" i="2"/>
  <c r="AK72" i="2"/>
  <c r="BD86" i="2"/>
  <c r="BR116" i="2"/>
  <c r="AK115" i="2"/>
  <c r="AW104" i="2"/>
  <c r="AZ104" i="2" s="1"/>
  <c r="AW112" i="2"/>
  <c r="AU40" i="2"/>
  <c r="AX40" i="2" s="1"/>
  <c r="BR111" i="2"/>
  <c r="BC112" i="2"/>
  <c r="AU9" i="2"/>
  <c r="AX9" i="2" s="1"/>
  <c r="AW13" i="2"/>
  <c r="AW15" i="2"/>
  <c r="AZ15" i="2" s="1"/>
  <c r="BD28" i="2"/>
  <c r="AK38" i="2"/>
  <c r="BD64" i="2"/>
  <c r="AJ65" i="2"/>
  <c r="AM65" i="2" s="1"/>
  <c r="AN65" i="2" s="1"/>
  <c r="AQ65" i="2" s="1"/>
  <c r="AK69" i="2"/>
  <c r="AL72" i="2"/>
  <c r="AM72" i="2" s="1"/>
  <c r="AN72" i="2" s="1"/>
  <c r="AU118" i="2"/>
  <c r="AX118" i="2" s="1"/>
  <c r="AP15" i="2"/>
  <c r="AK107" i="2"/>
  <c r="AV9" i="2"/>
  <c r="AY9" i="2" s="1"/>
  <c r="BC13" i="2"/>
  <c r="BC15" i="2"/>
  <c r="BR95" i="2"/>
  <c r="BR119" i="2"/>
  <c r="AL56" i="2"/>
  <c r="BD72" i="2"/>
  <c r="AK108" i="2"/>
  <c r="AK112" i="2"/>
  <c r="AL33" i="2"/>
  <c r="BR53" i="2"/>
  <c r="AP104" i="2"/>
  <c r="AP56" i="2"/>
  <c r="BC69" i="2"/>
  <c r="BR88" i="2"/>
  <c r="AP112" i="2"/>
  <c r="AK25" i="2"/>
  <c r="AK98" i="2"/>
  <c r="BR104" i="2"/>
  <c r="AK14" i="2"/>
  <c r="AJ18" i="2"/>
  <c r="BR33" i="2"/>
  <c r="BR36" i="2"/>
  <c r="AJ39" i="2"/>
  <c r="BD45" i="2"/>
  <c r="AK46" i="2"/>
  <c r="BR57" i="2"/>
  <c r="BR62" i="2"/>
  <c r="AK76" i="2"/>
  <c r="AL103" i="2"/>
  <c r="AK103" i="2"/>
  <c r="AM103" i="2" s="1"/>
  <c r="AN103" i="2" s="1"/>
  <c r="AV118" i="2"/>
  <c r="AY118" i="2" s="1"/>
  <c r="AP76" i="2"/>
  <c r="AK92" i="2"/>
  <c r="AK94" i="2"/>
  <c r="BD104" i="2"/>
  <c r="AW106" i="2"/>
  <c r="AZ106" i="2" s="1"/>
  <c r="AJ111" i="2"/>
  <c r="AU112" i="2"/>
  <c r="AX112" i="2" s="1"/>
  <c r="AU114" i="2"/>
  <c r="AX114" i="2" s="1"/>
  <c r="AW118" i="2"/>
  <c r="AZ118" i="2" s="1"/>
  <c r="AJ11" i="2"/>
  <c r="AK13" i="2"/>
  <c r="AU11" i="2"/>
  <c r="AX11" i="2" s="1"/>
  <c r="AL13" i="2"/>
  <c r="AZ19" i="2"/>
  <c r="AW21" i="2"/>
  <c r="AZ21" i="2" s="1"/>
  <c r="AV25" i="2"/>
  <c r="AY25" i="2" s="1"/>
  <c r="BD27" i="2"/>
  <c r="BC29" i="2"/>
  <c r="AW33" i="2"/>
  <c r="AZ33" i="2" s="1"/>
  <c r="BR34" i="2"/>
  <c r="AK45" i="2"/>
  <c r="BC56" i="2"/>
  <c r="AU84" i="2"/>
  <c r="AX84" i="2" s="1"/>
  <c r="AU90" i="2"/>
  <c r="AX90" i="2" s="1"/>
  <c r="BR94" i="2"/>
  <c r="AW98" i="2"/>
  <c r="AZ98" i="2" s="1"/>
  <c r="BC106" i="2"/>
  <c r="AP108" i="2"/>
  <c r="AK111" i="2"/>
  <c r="AV114" i="2"/>
  <c r="AY114" i="2" s="1"/>
  <c r="BR117" i="2"/>
  <c r="BC118" i="2"/>
  <c r="AL25" i="2"/>
  <c r="AK39" i="2"/>
  <c r="AU21" i="2"/>
  <c r="AX21" i="2" s="1"/>
  <c r="AW11" i="2"/>
  <c r="AZ11" i="2" s="1"/>
  <c r="BD16" i="2"/>
  <c r="AV18" i="2"/>
  <c r="AY18" i="2" s="1"/>
  <c r="BD19" i="2"/>
  <c r="BR24" i="2"/>
  <c r="AJ30" i="2"/>
  <c r="BC33" i="2"/>
  <c r="AU46" i="2"/>
  <c r="AX46" i="2" s="1"/>
  <c r="AV52" i="2"/>
  <c r="AY52" i="2" s="1"/>
  <c r="BD56" i="2"/>
  <c r="AJ57" i="2"/>
  <c r="AP65" i="2"/>
  <c r="AV84" i="2"/>
  <c r="AY84" i="2" s="1"/>
  <c r="AV90" i="2"/>
  <c r="AY90" i="2" s="1"/>
  <c r="AP92" i="2"/>
  <c r="BR102" i="2"/>
  <c r="BD106" i="2"/>
  <c r="BD114" i="2"/>
  <c r="AP16" i="2"/>
  <c r="AJ9" i="2"/>
  <c r="AM9" i="2" s="1"/>
  <c r="AN9" i="2" s="1"/>
  <c r="AQ9" i="2" s="1"/>
  <c r="BC11" i="2"/>
  <c r="AW18" i="2"/>
  <c r="AZ18" i="2" s="1"/>
  <c r="AP20" i="2"/>
  <c r="AV39" i="2"/>
  <c r="AY39" i="2" s="1"/>
  <c r="BR39" i="2"/>
  <c r="AP45" i="2"/>
  <c r="BC52" i="2"/>
  <c r="AJ69" i="2"/>
  <c r="AW76" i="2"/>
  <c r="AZ76" i="2" s="1"/>
  <c r="AW84" i="2"/>
  <c r="AU86" i="2"/>
  <c r="AW90" i="2"/>
  <c r="AK104" i="2"/>
  <c r="AK81" i="2"/>
  <c r="AJ76" i="2"/>
  <c r="BD48" i="2"/>
  <c r="BC39" i="2"/>
  <c r="BR43" i="2"/>
  <c r="BR51" i="2"/>
  <c r="BD52" i="2"/>
  <c r="BR72" i="2"/>
  <c r="BC84" i="2"/>
  <c r="AV86" i="2"/>
  <c r="AY86" i="2" s="1"/>
  <c r="AU94" i="2"/>
  <c r="AX94" i="2" s="1"/>
  <c r="AJ107" i="2"/>
  <c r="AM107" i="2" s="1"/>
  <c r="AN107" i="2" s="1"/>
  <c r="AU108" i="2"/>
  <c r="AJ115" i="2"/>
  <c r="AM115" i="2" s="1"/>
  <c r="AN115" i="2" s="1"/>
  <c r="AV29" i="2"/>
  <c r="AY29" i="2" s="1"/>
  <c r="BC31" i="2"/>
  <c r="AP52" i="2"/>
  <c r="AU13" i="2"/>
  <c r="AX13" i="2" s="1"/>
  <c r="BD39" i="2"/>
  <c r="AW65" i="2"/>
  <c r="AZ65" i="2" s="1"/>
  <c r="BD84" i="2"/>
  <c r="AW86" i="2"/>
  <c r="AZ86" i="2" s="1"/>
  <c r="AW92" i="2"/>
  <c r="AZ92" i="2" s="1"/>
  <c r="BC94" i="2"/>
  <c r="AV108" i="2"/>
  <c r="BR115" i="2"/>
  <c r="BR120" i="2"/>
  <c r="AJ45" i="2"/>
  <c r="AP12" i="2"/>
  <c r="AV13" i="2"/>
  <c r="AY13" i="2" s="1"/>
  <c r="BD20" i="2"/>
  <c r="AJ27" i="2"/>
  <c r="AW28" i="2"/>
  <c r="AZ28" i="2" s="1"/>
  <c r="AV30" i="2"/>
  <c r="BA30" i="2" s="1"/>
  <c r="BB30" i="2" s="1"/>
  <c r="AK33" i="2"/>
  <c r="AU45" i="2"/>
  <c r="AX45" i="2" s="1"/>
  <c r="AK56" i="2"/>
  <c r="BC65" i="2"/>
  <c r="BC86" i="2"/>
  <c r="BD92" i="2"/>
  <c r="BR93" i="2"/>
  <c r="AK106" i="2"/>
  <c r="AW108" i="2"/>
  <c r="BA108" i="2" s="1"/>
  <c r="BB108" i="2" s="1"/>
  <c r="BI108" i="2" s="1"/>
  <c r="AU110" i="2"/>
  <c r="BA110" i="2" s="1"/>
  <c r="BB110" i="2" s="1"/>
  <c r="BI110" i="2" s="1"/>
  <c r="AF22" i="2"/>
  <c r="AG22" i="2" s="1"/>
  <c r="AF62" i="2"/>
  <c r="AG62" i="2" s="1"/>
  <c r="AF67" i="2"/>
  <c r="AG67" i="2" s="1"/>
  <c r="AF102" i="2"/>
  <c r="AG102" i="2" s="1"/>
  <c r="AF118" i="2"/>
  <c r="AG118" i="2" s="1"/>
  <c r="AU10" i="2"/>
  <c r="AX10" i="2" s="1"/>
  <c r="AW10" i="2"/>
  <c r="AZ10" i="2" s="1"/>
  <c r="AF14" i="2"/>
  <c r="AG14" i="2" s="1"/>
  <c r="BR15" i="2"/>
  <c r="AL23" i="2"/>
  <c r="AF28" i="2"/>
  <c r="AG28" i="2" s="1"/>
  <c r="AJ34" i="2"/>
  <c r="AF36" i="2"/>
  <c r="AG36" i="2" s="1"/>
  <c r="AF40" i="2"/>
  <c r="AG40" i="2" s="1"/>
  <c r="AJ48" i="2"/>
  <c r="AK60" i="2"/>
  <c r="AF66" i="2"/>
  <c r="AG66" i="2" s="1"/>
  <c r="AF85" i="2"/>
  <c r="AG85" i="2" s="1"/>
  <c r="AF106" i="2"/>
  <c r="AG106" i="2" s="1"/>
  <c r="AF35" i="2"/>
  <c r="AG35" i="2" s="1"/>
  <c r="AF61" i="2"/>
  <c r="AG61" i="2" s="1"/>
  <c r="BR44" i="2"/>
  <c r="AK58" i="2"/>
  <c r="BR13" i="2"/>
  <c r="AF57" i="2"/>
  <c r="AG57" i="2" s="1"/>
  <c r="AF77" i="2"/>
  <c r="AG77" i="2" s="1"/>
  <c r="AF82" i="2"/>
  <c r="AG82" i="2" s="1"/>
  <c r="AF92" i="2"/>
  <c r="AG92" i="2" s="1"/>
  <c r="AF97" i="2"/>
  <c r="AG97" i="2" s="1"/>
  <c r="AF108" i="2"/>
  <c r="AG108" i="2" s="1"/>
  <c r="AF113" i="2"/>
  <c r="AG113" i="2" s="1"/>
  <c r="AJ10" i="2"/>
  <c r="BD11" i="2"/>
  <c r="AF12" i="2"/>
  <c r="AG12" i="2" s="1"/>
  <c r="AF19" i="2"/>
  <c r="AG19" i="2" s="1"/>
  <c r="BR32" i="2"/>
  <c r="AF45" i="2"/>
  <c r="AG45" i="2" s="1"/>
  <c r="AK48" i="2"/>
  <c r="AL49" i="2"/>
  <c r="BC49" i="2"/>
  <c r="AP49" i="2"/>
  <c r="AJ49" i="2"/>
  <c r="AF64" i="2"/>
  <c r="AG64" i="2" s="1"/>
  <c r="AF56" i="2"/>
  <c r="AG56" i="2" s="1"/>
  <c r="AP37" i="2"/>
  <c r="AW37" i="2"/>
  <c r="AZ37" i="2" s="1"/>
  <c r="AV37" i="2"/>
  <c r="AY37" i="2" s="1"/>
  <c r="AU37" i="2"/>
  <c r="AX37" i="2" s="1"/>
  <c r="BC24" i="2"/>
  <c r="BD24" i="2"/>
  <c r="BD60" i="2"/>
  <c r="BC60" i="2"/>
  <c r="AJ60" i="2"/>
  <c r="AW60" i="2"/>
  <c r="AZ60" i="2" s="1"/>
  <c r="AV60" i="2"/>
  <c r="AY60" i="2" s="1"/>
  <c r="AP60" i="2"/>
  <c r="AF23" i="2"/>
  <c r="AG23" i="2" s="1"/>
  <c r="AF47" i="2"/>
  <c r="AG47" i="2" s="1"/>
  <c r="AF63" i="2"/>
  <c r="AG63" i="2" s="1"/>
  <c r="AF68" i="2"/>
  <c r="AG68" i="2" s="1"/>
  <c r="AF119" i="2"/>
  <c r="AG119" i="2" s="1"/>
  <c r="AK10" i="2"/>
  <c r="AF16" i="2"/>
  <c r="AG16" i="2" s="1"/>
  <c r="AU22" i="2"/>
  <c r="AX22" i="2" s="1"/>
  <c r="AV22" i="2"/>
  <c r="AY22" i="2" s="1"/>
  <c r="BR22" i="2"/>
  <c r="AP23" i="2"/>
  <c r="AL31" i="2"/>
  <c r="AK31" i="2"/>
  <c r="AJ31" i="2"/>
  <c r="BR41" i="2"/>
  <c r="AP43" i="2"/>
  <c r="AW43" i="2"/>
  <c r="AZ43" i="2" s="1"/>
  <c r="AV43" i="2"/>
  <c r="AY43" i="2" s="1"/>
  <c r="AU43" i="2"/>
  <c r="AX43" i="2" s="1"/>
  <c r="AK49" i="2"/>
  <c r="BR79" i="2"/>
  <c r="AP102" i="2"/>
  <c r="AK102" i="2"/>
  <c r="BC102" i="2"/>
  <c r="AW102" i="2"/>
  <c r="AZ102" i="2" s="1"/>
  <c r="AV102" i="2"/>
  <c r="AY102" i="2" s="1"/>
  <c r="AU102" i="2"/>
  <c r="AX102" i="2" s="1"/>
  <c r="AF90" i="2"/>
  <c r="AG90" i="2" s="1"/>
  <c r="AF112" i="2"/>
  <c r="AG112" i="2" s="1"/>
  <c r="AF98" i="2"/>
  <c r="AG98" i="2" s="1"/>
  <c r="AP17" i="2"/>
  <c r="AU17" i="2"/>
  <c r="BA17" i="2" s="1"/>
  <c r="BB17" i="2" s="1"/>
  <c r="AP29" i="2"/>
  <c r="AL29" i="2"/>
  <c r="AF46" i="2"/>
  <c r="AG46" i="2" s="1"/>
  <c r="AL61" i="2"/>
  <c r="AU61" i="2"/>
  <c r="AX61" i="2" s="1"/>
  <c r="AK61" i="2"/>
  <c r="AW61" i="2"/>
  <c r="AZ61" i="2" s="1"/>
  <c r="BD61" i="2"/>
  <c r="AV61" i="2"/>
  <c r="AP70" i="2"/>
  <c r="AV70" i="2"/>
  <c r="AY70" i="2" s="1"/>
  <c r="AU70" i="2"/>
  <c r="AX70" i="2" s="1"/>
  <c r="AK70" i="2"/>
  <c r="AU74" i="2"/>
  <c r="AX74" i="2" s="1"/>
  <c r="AF87" i="2"/>
  <c r="AG87" i="2" s="1"/>
  <c r="AP42" i="2"/>
  <c r="BD42" i="2"/>
  <c r="BC42" i="2"/>
  <c r="AW42" i="2"/>
  <c r="AF71" i="2"/>
  <c r="AG71" i="2" s="1"/>
  <c r="AF96" i="2"/>
  <c r="AG96" i="2" s="1"/>
  <c r="AL42" i="2"/>
  <c r="AF51" i="2"/>
  <c r="AG51" i="2" s="1"/>
  <c r="AF81" i="2"/>
  <c r="AG81" i="2" s="1"/>
  <c r="AF86" i="2"/>
  <c r="AG86" i="2" s="1"/>
  <c r="AF91" i="2"/>
  <c r="AG91" i="2" s="1"/>
  <c r="AF107" i="2"/>
  <c r="AG107" i="2" s="1"/>
  <c r="AF26" i="2"/>
  <c r="AG26" i="2" s="1"/>
  <c r="AF37" i="2"/>
  <c r="AG37" i="2" s="1"/>
  <c r="AF48" i="2"/>
  <c r="AG48" i="2" s="1"/>
  <c r="AF53" i="2"/>
  <c r="AG53" i="2" s="1"/>
  <c r="AF83" i="2"/>
  <c r="AG83" i="2" s="1"/>
  <c r="AF88" i="2"/>
  <c r="AG88" i="2" s="1"/>
  <c r="AF93" i="2"/>
  <c r="AG93" i="2" s="1"/>
  <c r="AF104" i="2"/>
  <c r="AG104" i="2" s="1"/>
  <c r="AF109" i="2"/>
  <c r="AG109" i="2" s="1"/>
  <c r="AF120" i="2"/>
  <c r="AG120" i="2" s="1"/>
  <c r="AL11" i="2"/>
  <c r="BD15" i="2"/>
  <c r="AK17" i="2"/>
  <c r="AK22" i="2"/>
  <c r="BR23" i="2"/>
  <c r="AW24" i="2"/>
  <c r="AZ24" i="2" s="1"/>
  <c r="AU26" i="2"/>
  <c r="AX26" i="2" s="1"/>
  <c r="AW26" i="2"/>
  <c r="AZ26" i="2" s="1"/>
  <c r="AL27" i="2"/>
  <c r="AK29" i="2"/>
  <c r="AP31" i="2"/>
  <c r="AW35" i="2"/>
  <c r="AZ35" i="2" s="1"/>
  <c r="AU35" i="2"/>
  <c r="AX35" i="2" s="1"/>
  <c r="BC37" i="2"/>
  <c r="AL39" i="2"/>
  <c r="AK43" i="2"/>
  <c r="BR47" i="2"/>
  <c r="BR52" i="2"/>
  <c r="AJ61" i="2"/>
  <c r="AJ23" i="2"/>
  <c r="AF43" i="2"/>
  <c r="AG43" i="2" s="1"/>
  <c r="AF59" i="2"/>
  <c r="AG59" i="2" s="1"/>
  <c r="AF69" i="2"/>
  <c r="AG69" i="2" s="1"/>
  <c r="AF74" i="2"/>
  <c r="AG74" i="2" s="1"/>
  <c r="AF99" i="2"/>
  <c r="AG99" i="2" s="1"/>
  <c r="AF115" i="2"/>
  <c r="AG115" i="2" s="1"/>
  <c r="AU14" i="2"/>
  <c r="AZ14" i="2"/>
  <c r="AV14" i="2"/>
  <c r="AY14" i="2" s="1"/>
  <c r="AJ15" i="2"/>
  <c r="AL17" i="2"/>
  <c r="AP21" i="2"/>
  <c r="BC21" i="2"/>
  <c r="AV21" i="2"/>
  <c r="AU23" i="2"/>
  <c r="AX23" i="2" s="1"/>
  <c r="AJ26" i="2"/>
  <c r="BR26" i="2"/>
  <c r="AF33" i="2"/>
  <c r="AG33" i="2" s="1"/>
  <c r="AJ35" i="2"/>
  <c r="BC36" i="2"/>
  <c r="BD36" i="2"/>
  <c r="AW36" i="2"/>
  <c r="AZ36" i="2" s="1"/>
  <c r="AL43" i="2"/>
  <c r="BD68" i="2"/>
  <c r="BC68" i="2"/>
  <c r="AK68" i="2"/>
  <c r="AJ68" i="2"/>
  <c r="AW68" i="2"/>
  <c r="AZ68" i="2" s="1"/>
  <c r="AV68" i="2"/>
  <c r="AY68" i="2" s="1"/>
  <c r="AP68" i="2"/>
  <c r="AF73" i="2"/>
  <c r="AG73" i="2" s="1"/>
  <c r="BR11" i="2"/>
  <c r="AF21" i="2"/>
  <c r="AG21" i="2" s="1"/>
  <c r="AK23" i="2"/>
  <c r="AU34" i="2"/>
  <c r="AX34" i="2" s="1"/>
  <c r="AW34" i="2"/>
  <c r="AZ34" i="2" s="1"/>
  <c r="AV34" i="2"/>
  <c r="AY34" i="2" s="1"/>
  <c r="AL48" i="2"/>
  <c r="AV48" i="2"/>
  <c r="AY48" i="2" s="1"/>
  <c r="AW74" i="2"/>
  <c r="AZ74" i="2" s="1"/>
  <c r="AV74" i="2"/>
  <c r="AY74" i="2" s="1"/>
  <c r="BD74" i="2"/>
  <c r="AP78" i="2"/>
  <c r="AW78" i="2"/>
  <c r="AZ78" i="2" s="1"/>
  <c r="AV78" i="2"/>
  <c r="AY78" i="2" s="1"/>
  <c r="AU78" i="2"/>
  <c r="AX78" i="2" s="1"/>
  <c r="AK78" i="2"/>
  <c r="BD78" i="2"/>
  <c r="BC78" i="2"/>
  <c r="AF42" i="2"/>
  <c r="AG42" i="2" s="1"/>
  <c r="AF58" i="2"/>
  <c r="AG58" i="2" s="1"/>
  <c r="AF78" i="2"/>
  <c r="AG78" i="2" s="1"/>
  <c r="AF114" i="2"/>
  <c r="AG114" i="2" s="1"/>
  <c r="E41" i="4"/>
  <c r="C39" i="4"/>
  <c r="B39" i="4" s="1"/>
  <c r="G36" i="4"/>
  <c r="E34" i="4"/>
  <c r="D32" i="4"/>
  <c r="F27" i="4"/>
  <c r="E25" i="4"/>
  <c r="C23" i="4"/>
  <c r="B23" i="4" s="1"/>
  <c r="F18" i="4"/>
  <c r="E16" i="4"/>
  <c r="D41" i="4"/>
  <c r="G38" i="4"/>
  <c r="F36" i="4"/>
  <c r="D34" i="4"/>
  <c r="C32" i="4"/>
  <c r="B32" i="4" s="1"/>
  <c r="G29" i="4"/>
  <c r="E27" i="4"/>
  <c r="D25" i="4"/>
  <c r="G22" i="4"/>
  <c r="G20" i="4"/>
  <c r="E18" i="4"/>
  <c r="D16" i="4"/>
  <c r="C41" i="4"/>
  <c r="B41" i="4" s="1"/>
  <c r="F38" i="4"/>
  <c r="E36" i="4"/>
  <c r="C34" i="4"/>
  <c r="B34" i="4" s="1"/>
  <c r="G31" i="4"/>
  <c r="F29" i="4"/>
  <c r="D27" i="4"/>
  <c r="C25" i="4"/>
  <c r="B25" i="4" s="1"/>
  <c r="F22" i="4"/>
  <c r="F20" i="4"/>
  <c r="D18" i="4"/>
  <c r="C16" i="4"/>
  <c r="B16" i="4" s="1"/>
  <c r="G40" i="4"/>
  <c r="E38" i="4"/>
  <c r="D36" i="4"/>
  <c r="F31" i="4"/>
  <c r="E29" i="4"/>
  <c r="C27" i="4"/>
  <c r="B27" i="4" s="1"/>
  <c r="G24" i="4"/>
  <c r="E22" i="4"/>
  <c r="E20" i="4"/>
  <c r="C18" i="4"/>
  <c r="B18" i="4" s="1"/>
  <c r="G15" i="4"/>
  <c r="F40" i="4"/>
  <c r="D38" i="4"/>
  <c r="C36" i="4"/>
  <c r="B36" i="4" s="1"/>
  <c r="G33" i="4"/>
  <c r="E31" i="4"/>
  <c r="D29" i="4"/>
  <c r="G26" i="4"/>
  <c r="F24" i="4"/>
  <c r="D22" i="4"/>
  <c r="D20" i="4"/>
  <c r="F15" i="4"/>
  <c r="E40" i="4"/>
  <c r="C38" i="4"/>
  <c r="B38" i="4" s="1"/>
  <c r="G35" i="4"/>
  <c r="F33" i="4"/>
  <c r="D31" i="4"/>
  <c r="C29" i="4"/>
  <c r="B29" i="4" s="1"/>
  <c r="F26" i="4"/>
  <c r="E24" i="4"/>
  <c r="C22" i="4"/>
  <c r="B22" i="4" s="1"/>
  <c r="C20" i="4"/>
  <c r="B20" i="4" s="1"/>
  <c r="G17" i="4"/>
  <c r="E15" i="4"/>
  <c r="D40" i="4"/>
  <c r="F35" i="4"/>
  <c r="E33" i="4"/>
  <c r="C31" i="4"/>
  <c r="B31" i="4" s="1"/>
  <c r="G28" i="4"/>
  <c r="E26" i="4"/>
  <c r="D24" i="4"/>
  <c r="G19" i="4"/>
  <c r="F17" i="4"/>
  <c r="D15" i="4"/>
  <c r="C40" i="4"/>
  <c r="B40" i="4" s="1"/>
  <c r="G37" i="4"/>
  <c r="E35" i="4"/>
  <c r="D33" i="4"/>
  <c r="G30" i="4"/>
  <c r="F28" i="4"/>
  <c r="D26" i="4"/>
  <c r="C24" i="4"/>
  <c r="B24" i="4" s="1"/>
  <c r="G21" i="4"/>
  <c r="F19" i="4"/>
  <c r="E17" i="4"/>
  <c r="C15" i="4"/>
  <c r="B15" i="4" s="1"/>
  <c r="G39" i="4"/>
  <c r="F37" i="4"/>
  <c r="D35" i="4"/>
  <c r="C33" i="4"/>
  <c r="B33" i="4" s="1"/>
  <c r="F30" i="4"/>
  <c r="E28" i="4"/>
  <c r="C26" i="4"/>
  <c r="B26" i="4" s="1"/>
  <c r="G23" i="4"/>
  <c r="F21" i="4"/>
  <c r="E19" i="4"/>
  <c r="D17" i="4"/>
  <c r="F39" i="4"/>
  <c r="E37" i="4"/>
  <c r="C35" i="4"/>
  <c r="B35" i="4" s="1"/>
  <c r="G32" i="4"/>
  <c r="E30" i="4"/>
  <c r="D28" i="4"/>
  <c r="F23" i="4"/>
  <c r="E21" i="4"/>
  <c r="D19" i="4"/>
  <c r="C17" i="4"/>
  <c r="B17" i="4" s="1"/>
  <c r="G41" i="4"/>
  <c r="E39" i="4"/>
  <c r="D37" i="4"/>
  <c r="G34" i="4"/>
  <c r="F32" i="4"/>
  <c r="D30" i="4"/>
  <c r="C28" i="4"/>
  <c r="B28" i="4" s="1"/>
  <c r="G25" i="4"/>
  <c r="E23" i="4"/>
  <c r="D21" i="4"/>
  <c r="C19" i="4"/>
  <c r="B19" i="4" s="1"/>
  <c r="G16" i="4"/>
  <c r="F41" i="4"/>
  <c r="D39" i="4"/>
  <c r="C37" i="4"/>
  <c r="B37" i="4" s="1"/>
  <c r="F34" i="4"/>
  <c r="E32" i="4"/>
  <c r="C30" i="4"/>
  <c r="B30" i="4" s="1"/>
  <c r="G27" i="4"/>
  <c r="F25" i="4"/>
  <c r="D23" i="4"/>
  <c r="C21" i="4"/>
  <c r="B21" i="4" s="1"/>
  <c r="G18" i="4"/>
  <c r="F16" i="4"/>
  <c r="AF20" i="2"/>
  <c r="AG20" i="2" s="1"/>
  <c r="AF38" i="2"/>
  <c r="AG38" i="2" s="1"/>
  <c r="AF54" i="2"/>
  <c r="AG54" i="2" s="1"/>
  <c r="AF79" i="2"/>
  <c r="AG79" i="2" s="1"/>
  <c r="AF84" i="2"/>
  <c r="AG84" i="2" s="1"/>
  <c r="AF94" i="2"/>
  <c r="AG94" i="2" s="1"/>
  <c r="AF110" i="2"/>
  <c r="AG110" i="2" s="1"/>
  <c r="AV10" i="2"/>
  <c r="AP11" i="2"/>
  <c r="BR12" i="2"/>
  <c r="AJ14" i="2"/>
  <c r="AK15" i="2"/>
  <c r="BR16" i="2"/>
  <c r="AJ19" i="2"/>
  <c r="AM19" i="2" s="1"/>
  <c r="AN19" i="2" s="1"/>
  <c r="AQ19" i="2" s="1"/>
  <c r="BC19" i="2"/>
  <c r="AK21" i="2"/>
  <c r="BR21" i="2"/>
  <c r="AZ23" i="2"/>
  <c r="AF24" i="2"/>
  <c r="AG24" i="2" s="1"/>
  <c r="AP25" i="2"/>
  <c r="AW25" i="2"/>
  <c r="AZ25" i="2" s="1"/>
  <c r="AU25" i="2"/>
  <c r="AX25" i="2" s="1"/>
  <c r="AK26" i="2"/>
  <c r="AP27" i="2"/>
  <c r="AW32" i="2"/>
  <c r="AZ32" i="2" s="1"/>
  <c r="AK35" i="2"/>
  <c r="AU38" i="2"/>
  <c r="AX38" i="2" s="1"/>
  <c r="AW38" i="2"/>
  <c r="AZ38" i="2" s="1"/>
  <c r="AV38" i="2"/>
  <c r="AY38" i="2" s="1"/>
  <c r="AP39" i="2"/>
  <c r="BD46" i="2"/>
  <c r="AY46" i="2"/>
  <c r="AJ47" i="2"/>
  <c r="AU49" i="2"/>
  <c r="AX49" i="2" s="1"/>
  <c r="AL57" i="2"/>
  <c r="AW57" i="2"/>
  <c r="AZ57" i="2" s="1"/>
  <c r="AV57" i="2"/>
  <c r="AP57" i="2"/>
  <c r="BD57" i="2"/>
  <c r="BC57" i="2"/>
  <c r="AU57" i="2"/>
  <c r="AX57" i="2" s="1"/>
  <c r="AP61" i="2"/>
  <c r="AP66" i="2"/>
  <c r="AU66" i="2"/>
  <c r="AX66" i="2" s="1"/>
  <c r="AW66" i="2"/>
  <c r="AZ66" i="2" s="1"/>
  <c r="AV66" i="2"/>
  <c r="AY66" i="2" s="1"/>
  <c r="AL68" i="2"/>
  <c r="BR68" i="2"/>
  <c r="AP82" i="2"/>
  <c r="AK82" i="2"/>
  <c r="BD82" i="2"/>
  <c r="AW82" i="2"/>
  <c r="AZ82" i="2" s="1"/>
  <c r="AV82" i="2"/>
  <c r="AY82" i="2" s="1"/>
  <c r="AU82" i="2"/>
  <c r="BD102" i="2"/>
  <c r="AF103" i="2"/>
  <c r="AG103" i="2" s="1"/>
  <c r="BR31" i="2"/>
  <c r="AF15" i="2"/>
  <c r="AG15" i="2" s="1"/>
  <c r="AF44" i="2"/>
  <c r="AG44" i="2" s="1"/>
  <c r="AF60" i="2"/>
  <c r="AG60" i="2" s="1"/>
  <c r="AF65" i="2"/>
  <c r="AG65" i="2" s="1"/>
  <c r="AF70" i="2"/>
  <c r="AG70" i="2" s="1"/>
  <c r="AF89" i="2"/>
  <c r="AG89" i="2" s="1"/>
  <c r="AF100" i="2"/>
  <c r="AG100" i="2" s="1"/>
  <c r="AF105" i="2"/>
  <c r="AG105" i="2" s="1"/>
  <c r="AF116" i="2"/>
  <c r="AG116" i="2" s="1"/>
  <c r="BR14" i="2"/>
  <c r="BR17" i="2"/>
  <c r="BR20" i="2"/>
  <c r="BC23" i="2"/>
  <c r="AU31" i="2"/>
  <c r="AX31" i="2" s="1"/>
  <c r="BD32" i="2"/>
  <c r="AW48" i="2"/>
  <c r="AZ48" i="2" s="1"/>
  <c r="AF49" i="2"/>
  <c r="AG49" i="2" s="1"/>
  <c r="AV49" i="2"/>
  <c r="AY49" i="2" s="1"/>
  <c r="BA53" i="2"/>
  <c r="BB53" i="2" s="1"/>
  <c r="AW70" i="2"/>
  <c r="AF76" i="2"/>
  <c r="AG76" i="2" s="1"/>
  <c r="AF101" i="2"/>
  <c r="AG101" i="2" s="1"/>
  <c r="AF117" i="2"/>
  <c r="AG117" i="2" s="1"/>
  <c r="BR27" i="2"/>
  <c r="AK37" i="2"/>
  <c r="AF25" i="2"/>
  <c r="AG25" i="2" s="1"/>
  <c r="AF39" i="2"/>
  <c r="AG39" i="2" s="1"/>
  <c r="AF75" i="2"/>
  <c r="AG75" i="2" s="1"/>
  <c r="AF80" i="2"/>
  <c r="AG80" i="2" s="1"/>
  <c r="AF95" i="2"/>
  <c r="AG95" i="2" s="1"/>
  <c r="AF111" i="2"/>
  <c r="AG111" i="2" s="1"/>
  <c r="AF11" i="2"/>
  <c r="AG11" i="2" s="1"/>
  <c r="AW22" i="2"/>
  <c r="AZ22" i="2" s="1"/>
  <c r="BD23" i="2"/>
  <c r="AU29" i="2"/>
  <c r="AX29" i="2" s="1"/>
  <c r="BR29" i="2"/>
  <c r="AW31" i="2"/>
  <c r="AZ31" i="2" s="1"/>
  <c r="BR42" i="2"/>
  <c r="BC48" i="2"/>
  <c r="AW49" i="2"/>
  <c r="AZ49" i="2" s="1"/>
  <c r="AF50" i="2"/>
  <c r="AG50" i="2" s="1"/>
  <c r="BR54" i="2"/>
  <c r="BC73" i="2"/>
  <c r="AW73" i="2"/>
  <c r="AZ73" i="2" s="1"/>
  <c r="AU73" i="2"/>
  <c r="AX73" i="2" s="1"/>
  <c r="AJ73" i="2"/>
  <c r="AL99" i="2"/>
  <c r="AK99" i="2"/>
  <c r="AJ99" i="2"/>
  <c r="AM99" i="2" s="1"/>
  <c r="AN99" i="2" s="1"/>
  <c r="AK95" i="2"/>
  <c r="AJ95" i="2"/>
  <c r="BR55" i="2"/>
  <c r="BR59" i="2"/>
  <c r="AY64" i="2"/>
  <c r="AK64" i="2"/>
  <c r="AJ64" i="2"/>
  <c r="BC64" i="2"/>
  <c r="AW64" i="2"/>
  <c r="AZ64" i="2" s="1"/>
  <c r="BR25" i="2"/>
  <c r="BR28" i="2"/>
  <c r="BR37" i="2"/>
  <c r="AL100" i="2"/>
  <c r="AP100" i="2"/>
  <c r="AK100" i="2"/>
  <c r="BD100" i="2"/>
  <c r="AW100" i="2"/>
  <c r="AZ100" i="2" s="1"/>
  <c r="AV100" i="2"/>
  <c r="AY100" i="2" s="1"/>
  <c r="AU100" i="2"/>
  <c r="BR35" i="2"/>
  <c r="AK52" i="2"/>
  <c r="AW52" i="2"/>
  <c r="AZ52" i="2" s="1"/>
  <c r="AL53" i="2"/>
  <c r="BC53" i="2"/>
  <c r="AP64" i="2"/>
  <c r="AK18" i="2"/>
  <c r="AP28" i="2"/>
  <c r="AK30" i="2"/>
  <c r="BR30" i="2"/>
  <c r="BR40" i="2"/>
  <c r="BR48" i="2"/>
  <c r="AJ52" i="2"/>
  <c r="AJ53" i="2"/>
  <c r="BR58" i="2"/>
  <c r="BR64" i="2"/>
  <c r="AL96" i="2"/>
  <c r="AV96" i="2"/>
  <c r="AY96" i="2" s="1"/>
  <c r="AU96" i="2"/>
  <c r="AX96" i="2" s="1"/>
  <c r="AK96" i="2"/>
  <c r="BD96" i="2"/>
  <c r="BC96" i="2"/>
  <c r="AW96" i="2"/>
  <c r="AZ96" i="2" s="1"/>
  <c r="BD69" i="2"/>
  <c r="AV80" i="2"/>
  <c r="AY80" i="2" s="1"/>
  <c r="AW116" i="2"/>
  <c r="AZ116" i="2" s="1"/>
  <c r="BC120" i="2"/>
  <c r="BC76" i="2"/>
  <c r="AW80" i="2"/>
  <c r="AZ80" i="2" s="1"/>
  <c r="BR82" i="2"/>
  <c r="AJ87" i="2"/>
  <c r="AK88" i="2"/>
  <c r="AK90" i="2"/>
  <c r="BC98" i="2"/>
  <c r="BR100" i="2"/>
  <c r="BR109" i="2"/>
  <c r="BC116" i="2"/>
  <c r="BD118" i="2"/>
  <c r="BD120" i="2"/>
  <c r="BD76" i="2"/>
  <c r="BC80" i="2"/>
  <c r="BR84" i="2"/>
  <c r="AK87" i="2"/>
  <c r="BR89" i="2"/>
  <c r="BD98" i="2"/>
  <c r="BR106" i="2"/>
  <c r="BR107" i="2"/>
  <c r="BD116" i="2"/>
  <c r="BD80" i="2"/>
  <c r="BR86" i="2"/>
  <c r="BR87" i="2"/>
  <c r="AP88" i="2"/>
  <c r="BA104" i="2"/>
  <c r="BB104" i="2" s="1"/>
  <c r="BI104" i="2" s="1"/>
  <c r="BR113" i="2"/>
  <c r="BR110" i="2"/>
  <c r="AU65" i="2"/>
  <c r="AP69" i="2"/>
  <c r="AP72" i="2"/>
  <c r="BR90" i="2"/>
  <c r="BR91" i="2"/>
  <c r="AK116" i="2"/>
  <c r="BR61" i="2"/>
  <c r="AV65" i="2"/>
  <c r="AY65" i="2" s="1"/>
  <c r="BR69" i="2"/>
  <c r="BR70" i="2"/>
  <c r="BR75" i="2"/>
  <c r="AK80" i="2"/>
  <c r="AU88" i="2"/>
  <c r="AX88" i="2" s="1"/>
  <c r="BR97" i="2"/>
  <c r="BR108" i="2"/>
  <c r="AP120" i="2"/>
  <c r="AP116" i="2"/>
  <c r="AV72" i="2"/>
  <c r="AY72" i="2" s="1"/>
  <c r="AP80" i="2"/>
  <c r="AW88" i="2"/>
  <c r="BC90" i="2"/>
  <c r="AU92" i="2"/>
  <c r="BR92" i="2"/>
  <c r="AV94" i="2"/>
  <c r="AY94" i="2" s="1"/>
  <c r="AW114" i="2"/>
  <c r="AZ114" i="2" s="1"/>
  <c r="AY56" i="2"/>
  <c r="BD65" i="2"/>
  <c r="AV69" i="2"/>
  <c r="AY69" i="2" s="1"/>
  <c r="AW72" i="2"/>
  <c r="AZ72" i="2" s="1"/>
  <c r="AK84" i="2"/>
  <c r="BC88" i="2"/>
  <c r="BD90" i="2"/>
  <c r="AV92" i="2"/>
  <c r="AY92" i="2" s="1"/>
  <c r="AW94" i="2"/>
  <c r="AZ94" i="2" s="1"/>
  <c r="BC114" i="2"/>
  <c r="BR118" i="2"/>
  <c r="AU120" i="2"/>
  <c r="AX120" i="2" s="1"/>
  <c r="AJ56" i="2"/>
  <c r="AW69" i="2"/>
  <c r="AZ69" i="2" s="1"/>
  <c r="BC72" i="2"/>
  <c r="AU76" i="2"/>
  <c r="AX76" i="2" s="1"/>
  <c r="BD88" i="2"/>
  <c r="AU98" i="2"/>
  <c r="AX98" i="2" s="1"/>
  <c r="BR98" i="2"/>
  <c r="BR99" i="2"/>
  <c r="BR101" i="2"/>
  <c r="AU116" i="2"/>
  <c r="AV120" i="2"/>
  <c r="AY120" i="2" s="1"/>
  <c r="AV76" i="2"/>
  <c r="AY76" i="2" s="1"/>
  <c r="AU80" i="2"/>
  <c r="AX80" i="2" s="1"/>
  <c r="BR83" i="2"/>
  <c r="AP84" i="2"/>
  <c r="BR85" i="2"/>
  <c r="AK86" i="2"/>
  <c r="BC92" i="2"/>
  <c r="BD94" i="2"/>
  <c r="BR96" i="2"/>
  <c r="AV98" i="2"/>
  <c r="AY98" i="2" s="1"/>
  <c r="BR105" i="2"/>
  <c r="BD112" i="2"/>
  <c r="AV116" i="2"/>
  <c r="AY116" i="2" s="1"/>
  <c r="AW120" i="2"/>
  <c r="AZ120" i="2" s="1"/>
  <c r="AJ44" i="2"/>
  <c r="AL41" i="2"/>
  <c r="AU41" i="2"/>
  <c r="AX41" i="2" s="1"/>
  <c r="AJ41" i="2"/>
  <c r="AP41" i="2"/>
  <c r="BD41" i="2"/>
  <c r="BC41" i="2"/>
  <c r="AK41" i="2"/>
  <c r="AY41" i="2"/>
  <c r="AK44" i="2"/>
  <c r="AV63" i="2"/>
  <c r="AY63" i="2" s="1"/>
  <c r="AU63" i="2"/>
  <c r="AP63" i="2"/>
  <c r="BD63" i="2"/>
  <c r="AL63" i="2"/>
  <c r="BC63" i="2"/>
  <c r="AW63" i="2"/>
  <c r="AZ63" i="2" s="1"/>
  <c r="AK63" i="2"/>
  <c r="AV71" i="2"/>
  <c r="AY71" i="2" s="1"/>
  <c r="AU71" i="2"/>
  <c r="AP71" i="2"/>
  <c r="BD71" i="2"/>
  <c r="BC71" i="2"/>
  <c r="AL71" i="2"/>
  <c r="AK71" i="2"/>
  <c r="AJ71" i="2"/>
  <c r="AW71" i="2"/>
  <c r="AZ71" i="2" s="1"/>
  <c r="AP75" i="2"/>
  <c r="BD75" i="2"/>
  <c r="AW75" i="2"/>
  <c r="AZ75" i="2" s="1"/>
  <c r="AV75" i="2"/>
  <c r="AY75" i="2" s="1"/>
  <c r="AU75" i="2"/>
  <c r="AX75" i="2" s="1"/>
  <c r="AL75" i="2"/>
  <c r="BC75" i="2"/>
  <c r="AK75" i="2"/>
  <c r="BR18" i="2"/>
  <c r="AW41" i="2"/>
  <c r="AZ41" i="2" s="1"/>
  <c r="AP54" i="2"/>
  <c r="BD54" i="2"/>
  <c r="BC54" i="2"/>
  <c r="AL54" i="2"/>
  <c r="AJ54" i="2"/>
  <c r="AW54" i="2"/>
  <c r="AZ54" i="2" s="1"/>
  <c r="AV54" i="2"/>
  <c r="AY54" i="2" s="1"/>
  <c r="AU54" i="2"/>
  <c r="AX54" i="2" s="1"/>
  <c r="AK54" i="2"/>
  <c r="AV59" i="2"/>
  <c r="AY59" i="2" s="1"/>
  <c r="AU59" i="2"/>
  <c r="AP59" i="2"/>
  <c r="BD59" i="2"/>
  <c r="AL59" i="2"/>
  <c r="BC59" i="2"/>
  <c r="AW59" i="2"/>
  <c r="AZ59" i="2" s="1"/>
  <c r="AK59" i="2"/>
  <c r="BC44" i="2"/>
  <c r="AX30" i="2"/>
  <c r="AP50" i="2"/>
  <c r="BC50" i="2"/>
  <c r="AL50" i="2"/>
  <c r="AW50" i="2"/>
  <c r="AZ50" i="2" s="1"/>
  <c r="AV50" i="2"/>
  <c r="AY50" i="2" s="1"/>
  <c r="AU50" i="2"/>
  <c r="AX50" i="2" s="1"/>
  <c r="AK50" i="2"/>
  <c r="AJ50" i="2"/>
  <c r="BR103" i="2"/>
  <c r="Q6" i="2"/>
  <c r="AU44" i="2"/>
  <c r="AX44" i="2" s="1"/>
  <c r="AW44" i="2"/>
  <c r="AZ44" i="2" s="1"/>
  <c r="AV44" i="2"/>
  <c r="AY44" i="2" s="1"/>
  <c r="AP44" i="2"/>
  <c r="AL44" i="2"/>
  <c r="BR45" i="2"/>
  <c r="BR10" i="2"/>
  <c r="BR38" i="2"/>
  <c r="AV55" i="2"/>
  <c r="AU55" i="2"/>
  <c r="AX55" i="2" s="1"/>
  <c r="AP55" i="2"/>
  <c r="BD55" i="2"/>
  <c r="AL55" i="2"/>
  <c r="BC55" i="2"/>
  <c r="AW55" i="2"/>
  <c r="AZ55" i="2" s="1"/>
  <c r="AK55" i="2"/>
  <c r="AJ55" i="2"/>
  <c r="BR66" i="2"/>
  <c r="AY26" i="2"/>
  <c r="AU47" i="2"/>
  <c r="AP47" i="2"/>
  <c r="BC47" i="2"/>
  <c r="AP58" i="2"/>
  <c r="BD58" i="2"/>
  <c r="BC58" i="2"/>
  <c r="AL58" i="2"/>
  <c r="AZ58" i="2"/>
  <c r="AJ58" i="2"/>
  <c r="AP62" i="2"/>
  <c r="AO73" i="2"/>
  <c r="BD62" i="2"/>
  <c r="BC62" i="2"/>
  <c r="AL62" i="2"/>
  <c r="AO71" i="2"/>
  <c r="AJ62" i="2"/>
  <c r="AO72" i="2"/>
  <c r="BR71" i="2"/>
  <c r="AL10" i="2"/>
  <c r="AL14" i="2"/>
  <c r="AL18" i="2"/>
  <c r="AL22" i="2"/>
  <c r="AL26" i="2"/>
  <c r="AL30" i="2"/>
  <c r="AL34" i="2"/>
  <c r="AL38" i="2"/>
  <c r="AM38" i="2" s="1"/>
  <c r="AN38" i="2" s="1"/>
  <c r="AQ38" i="2" s="1"/>
  <c r="AV40" i="2"/>
  <c r="AY40" i="2" s="1"/>
  <c r="AL47" i="2"/>
  <c r="BC10" i="2"/>
  <c r="AU12" i="2"/>
  <c r="AX12" i="2" s="1"/>
  <c r="BC14" i="2"/>
  <c r="AU16" i="2"/>
  <c r="AY17" i="2"/>
  <c r="BC18" i="2"/>
  <c r="AU20" i="2"/>
  <c r="BC22" i="2"/>
  <c r="AU24" i="2"/>
  <c r="AX24" i="2" s="1"/>
  <c r="BC26" i="2"/>
  <c r="AU28" i="2"/>
  <c r="AX28" i="2" s="1"/>
  <c r="BC30" i="2"/>
  <c r="AU32" i="2"/>
  <c r="AX32" i="2" s="1"/>
  <c r="AY33" i="2"/>
  <c r="BC34" i="2"/>
  <c r="AU36" i="2"/>
  <c r="AX36" i="2" s="1"/>
  <c r="BC38" i="2"/>
  <c r="AW40" i="2"/>
  <c r="AZ40" i="2" s="1"/>
  <c r="BR46" i="2"/>
  <c r="AU51" i="2"/>
  <c r="AP51" i="2"/>
  <c r="BD51" i="2"/>
  <c r="BD10" i="2"/>
  <c r="AV12" i="2"/>
  <c r="AY12" i="2" s="1"/>
  <c r="AJ13" i="2"/>
  <c r="AZ13" i="2"/>
  <c r="BD14" i="2"/>
  <c r="AV16" i="2"/>
  <c r="AY16" i="2" s="1"/>
  <c r="AJ17" i="2"/>
  <c r="AZ17" i="2"/>
  <c r="BD18" i="2"/>
  <c r="AV20" i="2"/>
  <c r="AY20" i="2" s="1"/>
  <c r="AJ21" i="2"/>
  <c r="BD22" i="2"/>
  <c r="AV24" i="2"/>
  <c r="AY24" i="2" s="1"/>
  <c r="AJ25" i="2"/>
  <c r="AM25" i="2" s="1"/>
  <c r="AN25" i="2" s="1"/>
  <c r="BD26" i="2"/>
  <c r="AV28" i="2"/>
  <c r="AY28" i="2" s="1"/>
  <c r="AJ29" i="2"/>
  <c r="AZ29" i="2"/>
  <c r="BD30" i="2"/>
  <c r="AV32" i="2"/>
  <c r="AY32" i="2" s="1"/>
  <c r="AJ33" i="2"/>
  <c r="BD34" i="2"/>
  <c r="AV36" i="2"/>
  <c r="AY36" i="2" s="1"/>
  <c r="AJ37" i="2"/>
  <c r="BD38" i="2"/>
  <c r="AU42" i="2"/>
  <c r="AX42" i="2" s="1"/>
  <c r="AW46" i="2"/>
  <c r="AZ46" i="2" s="1"/>
  <c r="BR49" i="2"/>
  <c r="AJ51" i="2"/>
  <c r="AP85" i="2"/>
  <c r="BD85" i="2"/>
  <c r="BC85" i="2"/>
  <c r="AL85" i="2"/>
  <c r="AK85" i="2"/>
  <c r="AW85" i="2"/>
  <c r="AZ85" i="2" s="1"/>
  <c r="AV85" i="2"/>
  <c r="AY85" i="2" s="1"/>
  <c r="AU85" i="2"/>
  <c r="AX85" i="2" s="1"/>
  <c r="AW12" i="2"/>
  <c r="AZ12" i="2" s="1"/>
  <c r="AW16" i="2"/>
  <c r="AZ16" i="2" s="1"/>
  <c r="AW20" i="2"/>
  <c r="AZ20" i="2" s="1"/>
  <c r="AK51" i="2"/>
  <c r="AU58" i="2"/>
  <c r="AX58" i="2" s="1"/>
  <c r="AU62" i="2"/>
  <c r="AP10" i="2"/>
  <c r="AP14" i="2"/>
  <c r="AP18" i="2"/>
  <c r="AP22" i="2"/>
  <c r="AP26" i="2"/>
  <c r="AP30" i="2"/>
  <c r="AP34" i="2"/>
  <c r="AP38" i="2"/>
  <c r="AJ40" i="2"/>
  <c r="AV58" i="2"/>
  <c r="AY58" i="2" s="1"/>
  <c r="AV62" i="2"/>
  <c r="AY62" i="2" s="1"/>
  <c r="BR73" i="2"/>
  <c r="AK40" i="2"/>
  <c r="AW62" i="2"/>
  <c r="AZ62" i="2" s="1"/>
  <c r="AV11" i="2"/>
  <c r="AJ12" i="2"/>
  <c r="BD13" i="2"/>
  <c r="AV15" i="2"/>
  <c r="BA15" i="2" s="1"/>
  <c r="BB15" i="2" s="1"/>
  <c r="AJ16" i="2"/>
  <c r="BD17" i="2"/>
  <c r="AV19" i="2"/>
  <c r="BA19" i="2" s="1"/>
  <c r="BB19" i="2" s="1"/>
  <c r="AJ20" i="2"/>
  <c r="BD21" i="2"/>
  <c r="AV23" i="2"/>
  <c r="AJ24" i="2"/>
  <c r="BD25" i="2"/>
  <c r="AV27" i="2"/>
  <c r="BA27" i="2" s="1"/>
  <c r="BB27" i="2" s="1"/>
  <c r="AJ28" i="2"/>
  <c r="BD29" i="2"/>
  <c r="AV31" i="2"/>
  <c r="AJ32" i="2"/>
  <c r="BD33" i="2"/>
  <c r="AV35" i="2"/>
  <c r="AJ36" i="2"/>
  <c r="BD37" i="2"/>
  <c r="AW39" i="2"/>
  <c r="AL40" i="2"/>
  <c r="BC40" i="2"/>
  <c r="AY42" i="2"/>
  <c r="AV47" i="2"/>
  <c r="AY47" i="2" s="1"/>
  <c r="BR50" i="2"/>
  <c r="AV67" i="2"/>
  <c r="AY67" i="2" s="1"/>
  <c r="AU67" i="2"/>
  <c r="AP67" i="2"/>
  <c r="BD67" i="2"/>
  <c r="BC67" i="2"/>
  <c r="AL67" i="2"/>
  <c r="AK12" i="2"/>
  <c r="AK16" i="2"/>
  <c r="AK20" i="2"/>
  <c r="AK24" i="2"/>
  <c r="AK28" i="2"/>
  <c r="AK32" i="2"/>
  <c r="AK36" i="2"/>
  <c r="AX39" i="2"/>
  <c r="BD40" i="2"/>
  <c r="AW47" i="2"/>
  <c r="AZ47" i="2" s="1"/>
  <c r="AJ67" i="2"/>
  <c r="AL12" i="2"/>
  <c r="AX15" i="2"/>
  <c r="AL16" i="2"/>
  <c r="AX19" i="2"/>
  <c r="AL20" i="2"/>
  <c r="AL24" i="2"/>
  <c r="AX27" i="2"/>
  <c r="AL28" i="2"/>
  <c r="AL32" i="2"/>
  <c r="AL36" i="2"/>
  <c r="AJ42" i="2"/>
  <c r="AP46" i="2"/>
  <c r="BC46" i="2"/>
  <c r="AL46" i="2"/>
  <c r="AK67" i="2"/>
  <c r="BR67" i="2"/>
  <c r="AK42" i="2"/>
  <c r="AJ46" i="2"/>
  <c r="AV51" i="2"/>
  <c r="AY51" i="2" s="1"/>
  <c r="AW83" i="2"/>
  <c r="AZ83" i="2" s="1"/>
  <c r="AV83" i="2"/>
  <c r="AY83" i="2" s="1"/>
  <c r="AU83" i="2"/>
  <c r="AX83" i="2" s="1"/>
  <c r="AP83" i="2"/>
  <c r="BD83" i="2"/>
  <c r="BC83" i="2"/>
  <c r="BR74" i="2"/>
  <c r="AJ83" i="2"/>
  <c r="AJ66" i="2"/>
  <c r="AJ70" i="2"/>
  <c r="AP73" i="2"/>
  <c r="AL73" i="2"/>
  <c r="AV73" i="2"/>
  <c r="AY73" i="2" s="1"/>
  <c r="BD73" i="2"/>
  <c r="AP77" i="2"/>
  <c r="BD77" i="2"/>
  <c r="BC77" i="2"/>
  <c r="AL77" i="2"/>
  <c r="AV77" i="2"/>
  <c r="AY77" i="2" s="1"/>
  <c r="AU77" i="2"/>
  <c r="AX77" i="2" s="1"/>
  <c r="AV79" i="2"/>
  <c r="AY79" i="2" s="1"/>
  <c r="AU79" i="2"/>
  <c r="AX79" i="2" s="1"/>
  <c r="AP79" i="2"/>
  <c r="BD79" i="2"/>
  <c r="BC79" i="2"/>
  <c r="AP81" i="2"/>
  <c r="BD81" i="2"/>
  <c r="BC81" i="2"/>
  <c r="AL81" i="2"/>
  <c r="AM81" i="2" s="1"/>
  <c r="AN81" i="2" s="1"/>
  <c r="AW81" i="2"/>
  <c r="AZ81" i="2" s="1"/>
  <c r="AV81" i="2"/>
  <c r="AY81" i="2" s="1"/>
  <c r="AU81" i="2"/>
  <c r="BA81" i="2" s="1"/>
  <c r="BB81" i="2" s="1"/>
  <c r="AL83" i="2"/>
  <c r="AL66" i="2"/>
  <c r="AX69" i="2"/>
  <c r="AL70" i="2"/>
  <c r="AK73" i="2"/>
  <c r="AK77" i="2"/>
  <c r="AK79" i="2"/>
  <c r="AY45" i="2"/>
  <c r="AU48" i="2"/>
  <c r="AU52" i="2"/>
  <c r="AY53" i="2"/>
  <c r="AU56" i="2"/>
  <c r="BA56" i="2" s="1"/>
  <c r="BB56" i="2" s="1"/>
  <c r="AU60" i="2"/>
  <c r="AU64" i="2"/>
  <c r="AX64" i="2" s="1"/>
  <c r="BC66" i="2"/>
  <c r="AU68" i="2"/>
  <c r="BC70" i="2"/>
  <c r="AU72" i="2"/>
  <c r="AX72" i="2" s="1"/>
  <c r="AL79" i="2"/>
  <c r="BD66" i="2"/>
  <c r="BD70" i="2"/>
  <c r="BR81" i="2"/>
  <c r="AX106" i="2"/>
  <c r="AW119" i="2"/>
  <c r="AZ119" i="2" s="1"/>
  <c r="AV119" i="2"/>
  <c r="AY119" i="2" s="1"/>
  <c r="AU119" i="2"/>
  <c r="AX119" i="2" s="1"/>
  <c r="AP119" i="2"/>
  <c r="BD119" i="2"/>
  <c r="BC119" i="2"/>
  <c r="AP74" i="2"/>
  <c r="AL74" i="2"/>
  <c r="AJ74" i="2"/>
  <c r="BR77" i="2"/>
  <c r="BR78" i="2"/>
  <c r="AW87" i="2"/>
  <c r="AZ87" i="2" s="1"/>
  <c r="AV87" i="2"/>
  <c r="AY87" i="2" s="1"/>
  <c r="AU87" i="2"/>
  <c r="AX87" i="2" s="1"/>
  <c r="AP87" i="2"/>
  <c r="BD87" i="2"/>
  <c r="BC87" i="2"/>
  <c r="AW115" i="2"/>
  <c r="AZ115" i="2" s="1"/>
  <c r="AV115" i="2"/>
  <c r="AY115" i="2" s="1"/>
  <c r="AU115" i="2"/>
  <c r="AP115" i="2"/>
  <c r="BD115" i="2"/>
  <c r="BC115" i="2"/>
  <c r="AJ119" i="2"/>
  <c r="AK74" i="2"/>
  <c r="BR76" i="2"/>
  <c r="AW91" i="2"/>
  <c r="AZ91" i="2" s="1"/>
  <c r="AV91" i="2"/>
  <c r="AY91" i="2" s="1"/>
  <c r="AU91" i="2"/>
  <c r="AX91" i="2" s="1"/>
  <c r="AP91" i="2"/>
  <c r="BD91" i="2"/>
  <c r="BC91" i="2"/>
  <c r="AW95" i="2"/>
  <c r="AZ95" i="2" s="1"/>
  <c r="AV95" i="2"/>
  <c r="AY95" i="2" s="1"/>
  <c r="AU95" i="2"/>
  <c r="AX95" i="2" s="1"/>
  <c r="AP95" i="2"/>
  <c r="BD95" i="2"/>
  <c r="BC95" i="2"/>
  <c r="AW99" i="2"/>
  <c r="AZ99" i="2" s="1"/>
  <c r="AV99" i="2"/>
  <c r="AY99" i="2" s="1"/>
  <c r="AU99" i="2"/>
  <c r="AX99" i="2" s="1"/>
  <c r="AP99" i="2"/>
  <c r="BD99" i="2"/>
  <c r="BC99" i="2"/>
  <c r="AW103" i="2"/>
  <c r="AZ103" i="2" s="1"/>
  <c r="AV103" i="2"/>
  <c r="AY103" i="2" s="1"/>
  <c r="AU103" i="2"/>
  <c r="AP103" i="2"/>
  <c r="BD103" i="2"/>
  <c r="BC103" i="2"/>
  <c r="AW107" i="2"/>
  <c r="AZ107" i="2" s="1"/>
  <c r="AV107" i="2"/>
  <c r="AY107" i="2" s="1"/>
  <c r="AU107" i="2"/>
  <c r="AP107" i="2"/>
  <c r="BD107" i="2"/>
  <c r="BC107" i="2"/>
  <c r="AW111" i="2"/>
  <c r="AZ111" i="2" s="1"/>
  <c r="AV111" i="2"/>
  <c r="AY111" i="2" s="1"/>
  <c r="AU111" i="2"/>
  <c r="AX111" i="2" s="1"/>
  <c r="AP111" i="2"/>
  <c r="BD111" i="2"/>
  <c r="BC111" i="2"/>
  <c r="AK119" i="2"/>
  <c r="AW77" i="2"/>
  <c r="AZ77" i="2" s="1"/>
  <c r="AW79" i="2"/>
  <c r="AZ79" i="2" s="1"/>
  <c r="BR80" i="2"/>
  <c r="AM91" i="2"/>
  <c r="AN91" i="2" s="1"/>
  <c r="AL119" i="2"/>
  <c r="AU89" i="2"/>
  <c r="AX89" i="2" s="1"/>
  <c r="AU93" i="2"/>
  <c r="AX93" i="2" s="1"/>
  <c r="AU97" i="2"/>
  <c r="AX97" i="2" s="1"/>
  <c r="AU101" i="2"/>
  <c r="AX101" i="2" s="1"/>
  <c r="AU105" i="2"/>
  <c r="AY106" i="2"/>
  <c r="AU109" i="2"/>
  <c r="AY110" i="2"/>
  <c r="AU113" i="2"/>
  <c r="AX113" i="2" s="1"/>
  <c r="AU117" i="2"/>
  <c r="AJ78" i="2"/>
  <c r="AJ82" i="2"/>
  <c r="AJ86" i="2"/>
  <c r="AV89" i="2"/>
  <c r="AY89" i="2" s="1"/>
  <c r="AJ90" i="2"/>
  <c r="AV93" i="2"/>
  <c r="AY93" i="2" s="1"/>
  <c r="AJ94" i="2"/>
  <c r="AV97" i="2"/>
  <c r="AY97" i="2" s="1"/>
  <c r="AJ98" i="2"/>
  <c r="AV101" i="2"/>
  <c r="AY101" i="2" s="1"/>
  <c r="AJ102" i="2"/>
  <c r="AV105" i="2"/>
  <c r="AY105" i="2" s="1"/>
  <c r="AJ106" i="2"/>
  <c r="AV109" i="2"/>
  <c r="AY109" i="2" s="1"/>
  <c r="AJ110" i="2"/>
  <c r="AZ110" i="2"/>
  <c r="AV113" i="2"/>
  <c r="AY113" i="2" s="1"/>
  <c r="AJ114" i="2"/>
  <c r="AV117" i="2"/>
  <c r="AY117" i="2" s="1"/>
  <c r="AJ118" i="2"/>
  <c r="AW89" i="2"/>
  <c r="AZ89" i="2" s="1"/>
  <c r="AW93" i="2"/>
  <c r="AZ93" i="2" s="1"/>
  <c r="AW97" i="2"/>
  <c r="AZ97" i="2" s="1"/>
  <c r="AW101" i="2"/>
  <c r="AZ101" i="2" s="1"/>
  <c r="AW105" i="2"/>
  <c r="AZ105" i="2" s="1"/>
  <c r="AW109" i="2"/>
  <c r="AZ109" i="2" s="1"/>
  <c r="AW113" i="2"/>
  <c r="AZ113" i="2" s="1"/>
  <c r="AK114" i="2"/>
  <c r="AW117" i="2"/>
  <c r="AZ117" i="2" s="1"/>
  <c r="AK118" i="2"/>
  <c r="AL78" i="2"/>
  <c r="AL82" i="2"/>
  <c r="AL86" i="2"/>
  <c r="AL90" i="2"/>
  <c r="AL94" i="2"/>
  <c r="AL98" i="2"/>
  <c r="AL102" i="2"/>
  <c r="AL106" i="2"/>
  <c r="AL110" i="2"/>
  <c r="AL114" i="2"/>
  <c r="AL118" i="2"/>
  <c r="AJ89" i="2"/>
  <c r="AJ93" i="2"/>
  <c r="AJ97" i="2"/>
  <c r="AJ101" i="2"/>
  <c r="AJ105" i="2"/>
  <c r="AJ109" i="2"/>
  <c r="AJ113" i="2"/>
  <c r="AJ117" i="2"/>
  <c r="AK89" i="2"/>
  <c r="AK93" i="2"/>
  <c r="AK97" i="2"/>
  <c r="AK101" i="2"/>
  <c r="AK105" i="2"/>
  <c r="AK109" i="2"/>
  <c r="AK113" i="2"/>
  <c r="AK117" i="2"/>
  <c r="AL89" i="2"/>
  <c r="AL93" i="2"/>
  <c r="AL97" i="2"/>
  <c r="AL101" i="2"/>
  <c r="AX104" i="2"/>
  <c r="AL105" i="2"/>
  <c r="AX108" i="2"/>
  <c r="AL109" i="2"/>
  <c r="AL113" i="2"/>
  <c r="AL117" i="2"/>
  <c r="AY88" i="2"/>
  <c r="BC89" i="2"/>
  <c r="BC93" i="2"/>
  <c r="BC97" i="2"/>
  <c r="BC101" i="2"/>
  <c r="AY104" i="2"/>
  <c r="BC105" i="2"/>
  <c r="AY108" i="2"/>
  <c r="BC109" i="2"/>
  <c r="AY112" i="2"/>
  <c r="BC113" i="2"/>
  <c r="BC117" i="2"/>
  <c r="AJ80" i="2"/>
  <c r="AJ84" i="2"/>
  <c r="AJ88" i="2"/>
  <c r="AZ88" i="2"/>
  <c r="BD89" i="2"/>
  <c r="AJ92" i="2"/>
  <c r="BD93" i="2"/>
  <c r="AJ96" i="2"/>
  <c r="BD97" i="2"/>
  <c r="AJ100" i="2"/>
  <c r="BD101" i="2"/>
  <c r="AJ104" i="2"/>
  <c r="BD105" i="2"/>
  <c r="AJ108" i="2"/>
  <c r="BD109" i="2"/>
  <c r="AJ112" i="2"/>
  <c r="AZ112" i="2"/>
  <c r="BD113" i="2"/>
  <c r="AJ116" i="2"/>
  <c r="BD117" i="2"/>
  <c r="AJ120" i="2"/>
  <c r="AK120" i="2"/>
  <c r="BA9" i="2"/>
  <c r="BB9" i="2" s="1"/>
  <c r="BI9" i="2" s="1"/>
  <c r="BJ9" i="2" s="1"/>
  <c r="BJ110" i="2"/>
  <c r="BJ86" i="2"/>
  <c r="BJ118" i="2"/>
  <c r="BJ108" i="2"/>
  <c r="A212" i="251"/>
  <c r="B566" i="251"/>
  <c r="B564" i="251"/>
  <c r="B563" i="251"/>
  <c r="B562" i="251"/>
  <c r="B553" i="251"/>
  <c r="B546" i="251"/>
  <c r="B531" i="251"/>
  <c r="B511" i="251"/>
  <c r="B467" i="251"/>
  <c r="B463" i="251"/>
  <c r="B459" i="251"/>
  <c r="B458" i="251"/>
  <c r="B456" i="251"/>
  <c r="B455" i="251"/>
  <c r="B453" i="251"/>
  <c r="B449" i="251"/>
  <c r="B448" i="251"/>
  <c r="B445" i="251"/>
  <c r="B444" i="251"/>
  <c r="B443" i="251"/>
  <c r="B440" i="251"/>
  <c r="B439" i="251"/>
  <c r="B438" i="251"/>
  <c r="B437" i="251"/>
  <c r="B436" i="251"/>
  <c r="B434" i="251"/>
  <c r="B432" i="251"/>
  <c r="B431" i="251"/>
  <c r="B430" i="251"/>
  <c r="B429" i="251"/>
  <c r="B427" i="251"/>
  <c r="B426" i="251"/>
  <c r="B425" i="251"/>
  <c r="B419" i="251"/>
  <c r="B411" i="251"/>
  <c r="A225" i="251"/>
  <c r="A372" i="251"/>
  <c r="A205" i="251"/>
  <c r="A395" i="251"/>
  <c r="A211" i="251"/>
  <c r="A124" i="251"/>
  <c r="A87" i="251"/>
  <c r="A518" i="251"/>
  <c r="A14" i="251"/>
  <c r="A115" i="251"/>
  <c r="BQ121" i="2"/>
  <c r="BP121" i="2"/>
  <c r="BO121" i="2"/>
  <c r="BN121" i="2"/>
  <c r="BM121" i="2"/>
  <c r="BL121" i="2"/>
  <c r="BK121" i="2"/>
  <c r="BH121" i="2"/>
  <c r="BG121" i="2"/>
  <c r="BF121" i="2"/>
  <c r="BE121" i="2"/>
  <c r="AS121" i="2"/>
  <c r="AR121" i="2"/>
  <c r="AO121" i="2"/>
  <c r="AI121" i="2"/>
  <c r="AL121" i="2" s="1"/>
  <c r="AH121" i="2"/>
  <c r="X121" i="2"/>
  <c r="P121" i="2"/>
  <c r="N121" i="2"/>
  <c r="BQ122" i="2"/>
  <c r="BP122" i="2"/>
  <c r="BO122" i="2"/>
  <c r="BN122" i="2"/>
  <c r="BM122" i="2"/>
  <c r="BL122" i="2"/>
  <c r="BK122" i="2"/>
  <c r="BH122" i="2"/>
  <c r="BG122" i="2"/>
  <c r="BF122" i="2"/>
  <c r="BE122" i="2"/>
  <c r="AS122" i="2"/>
  <c r="AR122" i="2"/>
  <c r="AO122" i="2"/>
  <c r="AI122" i="2"/>
  <c r="AL122" i="2" s="1"/>
  <c r="AH122" i="2"/>
  <c r="X122" i="2"/>
  <c r="P122" i="2"/>
  <c r="N122" i="2"/>
  <c r="BQ123" i="2"/>
  <c r="BP123" i="2"/>
  <c r="BO123" i="2"/>
  <c r="BN123" i="2"/>
  <c r="BM123" i="2"/>
  <c r="BL123" i="2"/>
  <c r="BK123" i="2"/>
  <c r="BH123" i="2"/>
  <c r="BG123" i="2"/>
  <c r="BF123" i="2"/>
  <c r="BE123" i="2"/>
  <c r="AS123" i="2"/>
  <c r="AR123" i="2"/>
  <c r="AO123" i="2"/>
  <c r="AI123" i="2"/>
  <c r="AL123" i="2" s="1"/>
  <c r="AH123" i="2"/>
  <c r="X123" i="2"/>
  <c r="P123" i="2"/>
  <c r="N123" i="2"/>
  <c r="AQ81" i="2" l="1"/>
  <c r="BA13" i="2"/>
  <c r="BB13" i="2" s="1"/>
  <c r="BI13" i="2" s="1"/>
  <c r="AM112" i="2"/>
  <c r="AN112" i="2" s="1"/>
  <c r="AQ112" i="2" s="1"/>
  <c r="AM108" i="2"/>
  <c r="AN108" i="2" s="1"/>
  <c r="AQ108" i="2" s="1"/>
  <c r="AM92" i="2"/>
  <c r="AN92" i="2" s="1"/>
  <c r="AQ92" i="2" s="1"/>
  <c r="AU122" i="2"/>
  <c r="BA118" i="2"/>
  <c r="BB118" i="2" s="1"/>
  <c r="BI118" i="2" s="1"/>
  <c r="AM69" i="2"/>
  <c r="AN69" i="2" s="1"/>
  <c r="AZ108" i="2"/>
  <c r="AM15" i="2"/>
  <c r="AN15" i="2" s="1"/>
  <c r="AQ15" i="2" s="1"/>
  <c r="AM21" i="2"/>
  <c r="AN21" i="2" s="1"/>
  <c r="AQ21" i="2" s="1"/>
  <c r="BA112" i="2"/>
  <c r="BB112" i="2" s="1"/>
  <c r="BA82" i="2"/>
  <c r="BB82" i="2" s="1"/>
  <c r="BI82" i="2" s="1"/>
  <c r="AM76" i="2"/>
  <c r="AN76" i="2" s="1"/>
  <c r="AQ76" i="2" s="1"/>
  <c r="AM64" i="2"/>
  <c r="AN64" i="2" s="1"/>
  <c r="AQ64" i="2" s="1"/>
  <c r="AM56" i="2"/>
  <c r="AN56" i="2" s="1"/>
  <c r="AQ56" i="2" s="1"/>
  <c r="AM52" i="2"/>
  <c r="AN52" i="2" s="1"/>
  <c r="AQ52" i="2" s="1"/>
  <c r="BA21" i="2"/>
  <c r="BB21" i="2" s="1"/>
  <c r="AM57" i="2"/>
  <c r="AN57" i="2" s="1"/>
  <c r="AQ57" i="2" s="1"/>
  <c r="AM39" i="2"/>
  <c r="AN39" i="2" s="1"/>
  <c r="AQ39" i="2" s="1"/>
  <c r="BA48" i="2"/>
  <c r="BB48" i="2" s="1"/>
  <c r="AM45" i="2"/>
  <c r="AN45" i="2" s="1"/>
  <c r="AQ45" i="2" s="1"/>
  <c r="BA39" i="2"/>
  <c r="BB39" i="2" s="1"/>
  <c r="BI39" i="2" s="1"/>
  <c r="BK52" i="2" s="1"/>
  <c r="BA90" i="2"/>
  <c r="BB90" i="2" s="1"/>
  <c r="BI90" i="2" s="1"/>
  <c r="BJ90" i="2" s="1"/>
  <c r="AM31" i="2"/>
  <c r="AN31" i="2" s="1"/>
  <c r="AQ31" i="2" s="1"/>
  <c r="AM111" i="2"/>
  <c r="AN111" i="2" s="1"/>
  <c r="AQ111" i="2" s="1"/>
  <c r="AM43" i="2"/>
  <c r="AN43" i="2" s="1"/>
  <c r="AQ43" i="2" s="1"/>
  <c r="BA84" i="2"/>
  <c r="BB84" i="2" s="1"/>
  <c r="BI84" i="2" s="1"/>
  <c r="AM11" i="2"/>
  <c r="AN11" i="2" s="1"/>
  <c r="AQ11" i="2" s="1"/>
  <c r="BA18" i="2"/>
  <c r="BB18" i="2" s="1"/>
  <c r="BI18" i="2" s="1"/>
  <c r="BK25" i="2" s="1"/>
  <c r="AM10" i="2"/>
  <c r="AN10" i="2" s="1"/>
  <c r="AQ10" i="2" s="1"/>
  <c r="BA86" i="2"/>
  <c r="BB86" i="2" s="1"/>
  <c r="BI86" i="2" s="1"/>
  <c r="BA100" i="2"/>
  <c r="BB100" i="2" s="1"/>
  <c r="BI100" i="2" s="1"/>
  <c r="BA10" i="2"/>
  <c r="BB10" i="2" s="1"/>
  <c r="AM49" i="2"/>
  <c r="AN49" i="2" s="1"/>
  <c r="AQ49" i="2" s="1"/>
  <c r="AX110" i="2"/>
  <c r="BA11" i="2"/>
  <c r="BB11" i="2" s="1"/>
  <c r="BI11" i="2" s="1"/>
  <c r="AM75" i="2"/>
  <c r="AN75" i="2" s="1"/>
  <c r="AQ75" i="2" s="1"/>
  <c r="BA88" i="2"/>
  <c r="BB88" i="2" s="1"/>
  <c r="AQ69" i="2"/>
  <c r="BA106" i="2"/>
  <c r="BB106" i="2" s="1"/>
  <c r="BI106" i="2" s="1"/>
  <c r="BJ106" i="2" s="1"/>
  <c r="AM51" i="2"/>
  <c r="AN51" i="2" s="1"/>
  <c r="AQ51" i="2" s="1"/>
  <c r="AX17" i="2"/>
  <c r="AM87" i="2"/>
  <c r="AN87" i="2" s="1"/>
  <c r="AQ87" i="2" s="1"/>
  <c r="AM27" i="2"/>
  <c r="AN27" i="2" s="1"/>
  <c r="AQ27" i="2" s="1"/>
  <c r="AM24" i="2"/>
  <c r="AN24" i="2" s="1"/>
  <c r="AQ24" i="2" s="1"/>
  <c r="BA65" i="2"/>
  <c r="BB65" i="2" s="1"/>
  <c r="BA23" i="2"/>
  <c r="BB23" i="2" s="1"/>
  <c r="AM13" i="2"/>
  <c r="AN13" i="2" s="1"/>
  <c r="AQ13" i="2" s="1"/>
  <c r="AM95" i="2"/>
  <c r="AN95" i="2" s="1"/>
  <c r="AQ95" i="2" s="1"/>
  <c r="AM17" i="2"/>
  <c r="AN17" i="2" s="1"/>
  <c r="AQ17" i="2" s="1"/>
  <c r="AM47" i="2"/>
  <c r="AN47" i="2" s="1"/>
  <c r="AQ47" i="2" s="1"/>
  <c r="AM94" i="2"/>
  <c r="AN94" i="2" s="1"/>
  <c r="AQ94" i="2" s="1"/>
  <c r="BA107" i="2"/>
  <c r="BB107" i="2" s="1"/>
  <c r="BI107" i="2" s="1"/>
  <c r="BJ107" i="2" s="1"/>
  <c r="AM59" i="2"/>
  <c r="AN59" i="2" s="1"/>
  <c r="AQ59" i="2" s="1"/>
  <c r="AM63" i="2"/>
  <c r="AN63" i="2" s="1"/>
  <c r="AQ63" i="2" s="1"/>
  <c r="BA33" i="2"/>
  <c r="BB33" i="2" s="1"/>
  <c r="BI33" i="2" s="1"/>
  <c r="AY30" i="2"/>
  <c r="BA92" i="2"/>
  <c r="BB92" i="2" s="1"/>
  <c r="BI92" i="2" s="1"/>
  <c r="BJ92" i="2" s="1"/>
  <c r="AM104" i="2"/>
  <c r="AN104" i="2" s="1"/>
  <c r="AQ104" i="2" s="1"/>
  <c r="AM110" i="2"/>
  <c r="AN110" i="2" s="1"/>
  <c r="AQ110" i="2" s="1"/>
  <c r="AQ25" i="2"/>
  <c r="BA16" i="2"/>
  <c r="BB16" i="2" s="1"/>
  <c r="BI112" i="2"/>
  <c r="AZ84" i="2"/>
  <c r="BA24" i="2"/>
  <c r="BB24" i="2" s="1"/>
  <c r="BI53" i="2"/>
  <c r="BJ53" i="2" s="1"/>
  <c r="AZ90" i="2"/>
  <c r="AM85" i="2"/>
  <c r="AN85" i="2" s="1"/>
  <c r="AQ85" i="2" s="1"/>
  <c r="AM14" i="2"/>
  <c r="AN14" i="2" s="1"/>
  <c r="AQ14" i="2" s="1"/>
  <c r="AX65" i="2"/>
  <c r="AM42" i="2"/>
  <c r="AN42" i="2" s="1"/>
  <c r="AQ42" i="2" s="1"/>
  <c r="AZ39" i="2"/>
  <c r="BA45" i="2"/>
  <c r="BB45" i="2" s="1"/>
  <c r="BA103" i="2"/>
  <c r="BB103" i="2" s="1"/>
  <c r="BI103" i="2" s="1"/>
  <c r="BI27" i="2"/>
  <c r="AY19" i="2"/>
  <c r="AQ99" i="2"/>
  <c r="AM23" i="2"/>
  <c r="AN23" i="2" s="1"/>
  <c r="AQ23" i="2" s="1"/>
  <c r="AX92" i="2"/>
  <c r="AX86" i="2"/>
  <c r="BA52" i="2"/>
  <c r="BB52" i="2" s="1"/>
  <c r="AM33" i="2"/>
  <c r="AN33" i="2" s="1"/>
  <c r="AQ33" i="2" s="1"/>
  <c r="AM26" i="2"/>
  <c r="AN26" i="2" s="1"/>
  <c r="AQ26" i="2" s="1"/>
  <c r="AM96" i="2"/>
  <c r="AN96" i="2" s="1"/>
  <c r="AQ96" i="2" s="1"/>
  <c r="AX100" i="2"/>
  <c r="BI88" i="2"/>
  <c r="BJ88" i="2" s="1"/>
  <c r="BA70" i="2"/>
  <c r="BB70" i="2" s="1"/>
  <c r="AZ70" i="2"/>
  <c r="BA57" i="2"/>
  <c r="BB57" i="2" s="1"/>
  <c r="BA61" i="2"/>
  <c r="BB61" i="2" s="1"/>
  <c r="AY10" i="2"/>
  <c r="BA14" i="2"/>
  <c r="BB14" i="2" s="1"/>
  <c r="BI14" i="2" s="1"/>
  <c r="BJ14" i="2" s="1"/>
  <c r="BA31" i="2"/>
  <c r="BB31" i="2" s="1"/>
  <c r="BI31" i="2" s="1"/>
  <c r="BI10" i="2"/>
  <c r="BJ10" i="2" s="1"/>
  <c r="AX16" i="2"/>
  <c r="BA43" i="2"/>
  <c r="BB43" i="2" s="1"/>
  <c r="AY21" i="2"/>
  <c r="BA42" i="2"/>
  <c r="BB42" i="2" s="1"/>
  <c r="AM66" i="2"/>
  <c r="AN66" i="2" s="1"/>
  <c r="AQ66" i="2" s="1"/>
  <c r="BA85" i="2"/>
  <c r="BB85" i="2" s="1"/>
  <c r="BI85" i="2" s="1"/>
  <c r="BJ85" i="2" s="1"/>
  <c r="BA20" i="2"/>
  <c r="BB20" i="2" s="1"/>
  <c r="BI20" i="2" s="1"/>
  <c r="BJ20" i="2" s="1"/>
  <c r="AM34" i="2"/>
  <c r="AN34" i="2" s="1"/>
  <c r="AQ34" i="2" s="1"/>
  <c r="BA59" i="2"/>
  <c r="BB59" i="2" s="1"/>
  <c r="BI59" i="2" s="1"/>
  <c r="AM120" i="2"/>
  <c r="AN120" i="2" s="1"/>
  <c r="AQ120" i="2" s="1"/>
  <c r="AM88" i="2"/>
  <c r="AN88" i="2" s="1"/>
  <c r="AQ88" i="2" s="1"/>
  <c r="AM102" i="2"/>
  <c r="AN102" i="2" s="1"/>
  <c r="AQ102" i="2" s="1"/>
  <c r="BA105" i="2"/>
  <c r="BB105" i="2" s="1"/>
  <c r="BI105" i="2" s="1"/>
  <c r="BA68" i="2"/>
  <c r="BB68" i="2" s="1"/>
  <c r="AM77" i="2"/>
  <c r="AN77" i="2" s="1"/>
  <c r="AQ77" i="2" s="1"/>
  <c r="AM67" i="2"/>
  <c r="AN67" i="2" s="1"/>
  <c r="AQ67" i="2" s="1"/>
  <c r="BA98" i="2"/>
  <c r="BB98" i="2" s="1"/>
  <c r="BI98" i="2" s="1"/>
  <c r="BJ98" i="2" s="1"/>
  <c r="BA66" i="2"/>
  <c r="BB66" i="2" s="1"/>
  <c r="AM84" i="2"/>
  <c r="AN84" i="2" s="1"/>
  <c r="AQ84" i="2" s="1"/>
  <c r="AX52" i="2"/>
  <c r="AM22" i="2"/>
  <c r="AN22" i="2" s="1"/>
  <c r="AQ22" i="2" s="1"/>
  <c r="AM116" i="2"/>
  <c r="AN116" i="2" s="1"/>
  <c r="AQ116" i="2" s="1"/>
  <c r="AM18" i="2"/>
  <c r="AN18" i="2" s="1"/>
  <c r="AQ18" i="2" s="1"/>
  <c r="BA69" i="2"/>
  <c r="BB69" i="2" s="1"/>
  <c r="AM61" i="2"/>
  <c r="AN61" i="2" s="1"/>
  <c r="AQ61" i="2" s="1"/>
  <c r="BA97" i="2"/>
  <c r="BB97" i="2" s="1"/>
  <c r="BI97" i="2" s="1"/>
  <c r="BA114" i="2"/>
  <c r="BB114" i="2" s="1"/>
  <c r="BI114" i="2" s="1"/>
  <c r="BJ114" i="2" s="1"/>
  <c r="AZ42" i="2"/>
  <c r="AX20" i="2"/>
  <c r="BA38" i="2"/>
  <c r="BB38" i="2" s="1"/>
  <c r="BA55" i="2"/>
  <c r="BB55" i="2" s="1"/>
  <c r="BA116" i="2"/>
  <c r="BB116" i="2" s="1"/>
  <c r="BI116" i="2" s="1"/>
  <c r="AM28" i="2"/>
  <c r="AN28" i="2" s="1"/>
  <c r="AQ28" i="2" s="1"/>
  <c r="AM98" i="2"/>
  <c r="AN98" i="2" s="1"/>
  <c r="AQ98" i="2" s="1"/>
  <c r="AM12" i="2"/>
  <c r="AN12" i="2" s="1"/>
  <c r="AQ12" i="2" s="1"/>
  <c r="AM41" i="2"/>
  <c r="AN41" i="2" s="1"/>
  <c r="AQ41" i="2" s="1"/>
  <c r="BA29" i="2"/>
  <c r="BB29" i="2" s="1"/>
  <c r="AX82" i="2"/>
  <c r="AX105" i="2"/>
  <c r="AX56" i="2"/>
  <c r="BA120" i="2"/>
  <c r="BB120" i="2" s="1"/>
  <c r="BI120" i="2" s="1"/>
  <c r="AQ103" i="2"/>
  <c r="BA91" i="2"/>
  <c r="BB91" i="2" s="1"/>
  <c r="BI91" i="2" s="1"/>
  <c r="BJ91" i="2" s="1"/>
  <c r="BA64" i="2"/>
  <c r="BB64" i="2" s="1"/>
  <c r="AM73" i="2"/>
  <c r="AN73" i="2" s="1"/>
  <c r="AQ73" i="2" s="1"/>
  <c r="BA94" i="2"/>
  <c r="BB94" i="2" s="1"/>
  <c r="BI94" i="2" s="1"/>
  <c r="BJ94" i="2" s="1"/>
  <c r="BA113" i="2"/>
  <c r="BB113" i="2" s="1"/>
  <c r="BI113" i="2" s="1"/>
  <c r="BJ113" i="2" s="1"/>
  <c r="AY61" i="2"/>
  <c r="AM58" i="2"/>
  <c r="AN58" i="2" s="1"/>
  <c r="AQ58" i="2" s="1"/>
  <c r="BA96" i="2"/>
  <c r="BB96" i="2" s="1"/>
  <c r="BI96" i="2" s="1"/>
  <c r="BJ96" i="2" s="1"/>
  <c r="BA102" i="2"/>
  <c r="BB102" i="2" s="1"/>
  <c r="BI102" i="2" s="1"/>
  <c r="BJ102" i="2" s="1"/>
  <c r="BA117" i="2"/>
  <c r="BB117" i="2" s="1"/>
  <c r="BI117" i="2" s="1"/>
  <c r="BA115" i="2"/>
  <c r="BB115" i="2" s="1"/>
  <c r="BI115" i="2" s="1"/>
  <c r="BJ115" i="2" s="1"/>
  <c r="BA60" i="2"/>
  <c r="BB60" i="2" s="1"/>
  <c r="BA35" i="2"/>
  <c r="BB35" i="2" s="1"/>
  <c r="AM29" i="2"/>
  <c r="AN29" i="2" s="1"/>
  <c r="AQ29" i="2" s="1"/>
  <c r="AX14" i="2"/>
  <c r="BA75" i="2"/>
  <c r="BB75" i="2" s="1"/>
  <c r="BI75" i="2" s="1"/>
  <c r="BJ75" i="2" s="1"/>
  <c r="BA26" i="2"/>
  <c r="BB26" i="2" s="1"/>
  <c r="BA74" i="2"/>
  <c r="BB74" i="2" s="1"/>
  <c r="BI74" i="2" s="1"/>
  <c r="BJ74" i="2" s="1"/>
  <c r="BA93" i="2"/>
  <c r="BB93" i="2" s="1"/>
  <c r="BI93" i="2" s="1"/>
  <c r="BJ93" i="2" s="1"/>
  <c r="AY57" i="2"/>
  <c r="BA28" i="2"/>
  <c r="BB28" i="2" s="1"/>
  <c r="BA62" i="2"/>
  <c r="BB62" i="2" s="1"/>
  <c r="BA63" i="2"/>
  <c r="BB63" i="2" s="1"/>
  <c r="AM79" i="2"/>
  <c r="AN79" i="2" s="1"/>
  <c r="AQ79" i="2" s="1"/>
  <c r="AM83" i="2"/>
  <c r="AN83" i="2" s="1"/>
  <c r="AQ83" i="2" s="1"/>
  <c r="AQ72" i="2"/>
  <c r="BA78" i="2"/>
  <c r="BB78" i="2" s="1"/>
  <c r="BA34" i="2"/>
  <c r="BB34" i="2" s="1"/>
  <c r="BA22" i="2"/>
  <c r="BB22" i="2" s="1"/>
  <c r="AM60" i="2"/>
  <c r="AN60" i="2" s="1"/>
  <c r="AQ60" i="2" s="1"/>
  <c r="BA25" i="2"/>
  <c r="BB25" i="2" s="1"/>
  <c r="BA76" i="2"/>
  <c r="BB76" i="2" s="1"/>
  <c r="AM100" i="2"/>
  <c r="AN100" i="2" s="1"/>
  <c r="AQ100" i="2" s="1"/>
  <c r="AX116" i="2"/>
  <c r="BA109" i="2"/>
  <c r="BB109" i="2" s="1"/>
  <c r="BI109" i="2" s="1"/>
  <c r="BJ109" i="2" s="1"/>
  <c r="BA72" i="2"/>
  <c r="BB72" i="2" s="1"/>
  <c r="BI72" i="2" s="1"/>
  <c r="AM46" i="2"/>
  <c r="AN46" i="2" s="1"/>
  <c r="AQ46" i="2" s="1"/>
  <c r="AM37" i="2"/>
  <c r="AN37" i="2" s="1"/>
  <c r="AQ37" i="2" s="1"/>
  <c r="AM30" i="2"/>
  <c r="AN30" i="2" s="1"/>
  <c r="AQ30" i="2" s="1"/>
  <c r="AM62" i="2"/>
  <c r="AN62" i="2" s="1"/>
  <c r="AQ62" i="2" s="1"/>
  <c r="AM53" i="2"/>
  <c r="AN53" i="2" s="1"/>
  <c r="AQ53" i="2" s="1"/>
  <c r="AM35" i="2"/>
  <c r="AN35" i="2" s="1"/>
  <c r="AQ35" i="2" s="1"/>
  <c r="AM80" i="2"/>
  <c r="AN80" i="2" s="1"/>
  <c r="AQ80" i="2" s="1"/>
  <c r="BA32" i="2"/>
  <c r="BB32" i="2" s="1"/>
  <c r="BA71" i="2"/>
  <c r="BB71" i="2" s="1"/>
  <c r="BI71" i="2" s="1"/>
  <c r="BJ71" i="2" s="1"/>
  <c r="BA80" i="2"/>
  <c r="BB80" i="2" s="1"/>
  <c r="BI80" i="2" s="1"/>
  <c r="BA49" i="2"/>
  <c r="BB49" i="2" s="1"/>
  <c r="AM68" i="2"/>
  <c r="AN68" i="2" s="1"/>
  <c r="AQ68" i="2" s="1"/>
  <c r="BA37" i="2"/>
  <c r="BB37" i="2" s="1"/>
  <c r="AM48" i="2"/>
  <c r="AN48" i="2" s="1"/>
  <c r="AQ48" i="2" s="1"/>
  <c r="BA101" i="2"/>
  <c r="BB101" i="2" s="1"/>
  <c r="BI101" i="2" s="1"/>
  <c r="BJ101" i="2" s="1"/>
  <c r="AM118" i="2"/>
  <c r="AN118" i="2" s="1"/>
  <c r="AQ118" i="2" s="1"/>
  <c r="BA83" i="2"/>
  <c r="BB83" i="2" s="1"/>
  <c r="BI83" i="2" s="1"/>
  <c r="BJ83" i="2" s="1"/>
  <c r="AX60" i="2"/>
  <c r="BA58" i="2"/>
  <c r="BB58" i="2" s="1"/>
  <c r="AX62" i="2"/>
  <c r="AM101" i="2"/>
  <c r="AN101" i="2" s="1"/>
  <c r="AQ101" i="2" s="1"/>
  <c r="AX117" i="2"/>
  <c r="BA87" i="2"/>
  <c r="BB87" i="2" s="1"/>
  <c r="BI87" i="2" s="1"/>
  <c r="BJ87" i="2" s="1"/>
  <c r="BA12" i="2"/>
  <c r="BB12" i="2" s="1"/>
  <c r="BI12" i="2" s="1"/>
  <c r="BJ12" i="2" s="1"/>
  <c r="AY55" i="2"/>
  <c r="BA44" i="2"/>
  <c r="BB44" i="2" s="1"/>
  <c r="BA46" i="2"/>
  <c r="BB46" i="2" s="1"/>
  <c r="BI46" i="2" s="1"/>
  <c r="AM97" i="2"/>
  <c r="AN97" i="2" s="1"/>
  <c r="AQ97" i="2" s="1"/>
  <c r="AM114" i="2"/>
  <c r="AN114" i="2" s="1"/>
  <c r="AQ114" i="2" s="1"/>
  <c r="AX48" i="2"/>
  <c r="AM55" i="2"/>
  <c r="AN55" i="2" s="1"/>
  <c r="AQ55" i="2" s="1"/>
  <c r="BA47" i="2"/>
  <c r="BB47" i="2" s="1"/>
  <c r="AQ107" i="2"/>
  <c r="AQ115" i="2"/>
  <c r="BA95" i="2"/>
  <c r="BB95" i="2" s="1"/>
  <c r="BI95" i="2" s="1"/>
  <c r="BJ95" i="2" s="1"/>
  <c r="BA79" i="2"/>
  <c r="BB79" i="2" s="1"/>
  <c r="BI79" i="2" s="1"/>
  <c r="BJ79" i="2" s="1"/>
  <c r="AM70" i="2"/>
  <c r="AN70" i="2" s="1"/>
  <c r="AQ70" i="2" s="1"/>
  <c r="BA50" i="2"/>
  <c r="BB50" i="2" s="1"/>
  <c r="AY35" i="2"/>
  <c r="BA41" i="2"/>
  <c r="BB41" i="2" s="1"/>
  <c r="AM44" i="2"/>
  <c r="AN44" i="2" s="1"/>
  <c r="AQ44" i="2" s="1"/>
  <c r="AM93" i="2"/>
  <c r="AN93" i="2" s="1"/>
  <c r="AQ93" i="2" s="1"/>
  <c r="AX109" i="2"/>
  <c r="AM90" i="2"/>
  <c r="AN90" i="2" s="1"/>
  <c r="AQ90" i="2" s="1"/>
  <c r="BA36" i="2"/>
  <c r="BB36" i="2" s="1"/>
  <c r="AM119" i="2"/>
  <c r="AN119" i="2" s="1"/>
  <c r="AQ119" i="2" s="1"/>
  <c r="AM36" i="2"/>
  <c r="AN36" i="2" s="1"/>
  <c r="AQ36" i="2" s="1"/>
  <c r="AM20" i="2"/>
  <c r="AN20" i="2" s="1"/>
  <c r="AQ20" i="2" s="1"/>
  <c r="AY27" i="2"/>
  <c r="AM89" i="2"/>
  <c r="AN89" i="2" s="1"/>
  <c r="AQ89" i="2" s="1"/>
  <c r="BA77" i="2"/>
  <c r="BB77" i="2" s="1"/>
  <c r="AY11" i="2"/>
  <c r="AX63" i="2"/>
  <c r="AX107" i="2"/>
  <c r="BA89" i="2"/>
  <c r="BB89" i="2" s="1"/>
  <c r="BI89" i="2" s="1"/>
  <c r="AM86" i="2"/>
  <c r="AN86" i="2" s="1"/>
  <c r="AQ86" i="2" s="1"/>
  <c r="BA111" i="2"/>
  <c r="BB111" i="2" s="1"/>
  <c r="BI111" i="2" s="1"/>
  <c r="BJ111" i="2" s="1"/>
  <c r="BA119" i="2"/>
  <c r="BB119" i="2" s="1"/>
  <c r="BI119" i="2" s="1"/>
  <c r="BJ119" i="2" s="1"/>
  <c r="AY23" i="2"/>
  <c r="AY31" i="2"/>
  <c r="AX71" i="2"/>
  <c r="AM105" i="2"/>
  <c r="AN105" i="2" s="1"/>
  <c r="AQ105" i="2" s="1"/>
  <c r="AM117" i="2"/>
  <c r="AN117" i="2" s="1"/>
  <c r="AQ117" i="2" s="1"/>
  <c r="AM106" i="2"/>
  <c r="AN106" i="2" s="1"/>
  <c r="AQ106" i="2" s="1"/>
  <c r="AX103" i="2"/>
  <c r="BI81" i="2"/>
  <c r="AX47" i="2"/>
  <c r="BA67" i="2"/>
  <c r="BB67" i="2" s="1"/>
  <c r="BI67" i="2" s="1"/>
  <c r="AX67" i="2"/>
  <c r="BA40" i="2"/>
  <c r="BB40" i="2" s="1"/>
  <c r="BI40" i="2" s="1"/>
  <c r="BJ40" i="2" s="1"/>
  <c r="AM82" i="2"/>
  <c r="AN82" i="2" s="1"/>
  <c r="AQ82" i="2" s="1"/>
  <c r="AM74" i="2"/>
  <c r="AN74" i="2" s="1"/>
  <c r="AQ74" i="2" s="1"/>
  <c r="AM32" i="2"/>
  <c r="AN32" i="2" s="1"/>
  <c r="AQ32" i="2" s="1"/>
  <c r="AM16" i="2"/>
  <c r="AN16" i="2" s="1"/>
  <c r="AQ16" i="2" s="1"/>
  <c r="AM40" i="2"/>
  <c r="AN40" i="2" s="1"/>
  <c r="AQ40" i="2" s="1"/>
  <c r="AX59" i="2"/>
  <c r="BA54" i="2"/>
  <c r="BB54" i="2" s="1"/>
  <c r="AX68" i="2"/>
  <c r="AM113" i="2"/>
  <c r="AN113" i="2" s="1"/>
  <c r="AQ113" i="2" s="1"/>
  <c r="BI17" i="2"/>
  <c r="BJ17" i="2" s="1"/>
  <c r="AM71" i="2"/>
  <c r="AN71" i="2" s="1"/>
  <c r="AQ71" i="2" s="1"/>
  <c r="AM78" i="2"/>
  <c r="AN78" i="2" s="1"/>
  <c r="AQ78" i="2" s="1"/>
  <c r="AQ91" i="2"/>
  <c r="AX81" i="2"/>
  <c r="BA73" i="2"/>
  <c r="BB73" i="2" s="1"/>
  <c r="BI73" i="2" s="1"/>
  <c r="AY15" i="2"/>
  <c r="AM54" i="2"/>
  <c r="AN54" i="2" s="1"/>
  <c r="AQ54" i="2" s="1"/>
  <c r="BK42" i="2"/>
  <c r="BE42" i="2"/>
  <c r="BI42" i="2" s="1"/>
  <c r="AM109" i="2"/>
  <c r="AN109" i="2" s="1"/>
  <c r="AQ109" i="2" s="1"/>
  <c r="BA99" i="2"/>
  <c r="BB99" i="2" s="1"/>
  <c r="BI99" i="2" s="1"/>
  <c r="BJ99" i="2" s="1"/>
  <c r="AX115" i="2"/>
  <c r="BA51" i="2"/>
  <c r="BB51" i="2" s="1"/>
  <c r="AX51" i="2"/>
  <c r="AM50" i="2"/>
  <c r="AN50" i="2" s="1"/>
  <c r="AQ50" i="2" s="1"/>
  <c r="BJ112" i="2"/>
  <c r="AT53" i="2"/>
  <c r="AT106" i="2"/>
  <c r="BJ80" i="2"/>
  <c r="AT94" i="2"/>
  <c r="BJ13" i="2"/>
  <c r="Q7" i="2"/>
  <c r="Q3" i="2"/>
  <c r="BJ82" i="2"/>
  <c r="BJ103" i="2"/>
  <c r="BJ104" i="2"/>
  <c r="BJ97" i="2"/>
  <c r="BJ117" i="2"/>
  <c r="BJ59" i="2"/>
  <c r="BJ72" i="2"/>
  <c r="BJ11" i="2"/>
  <c r="BJ81" i="2"/>
  <c r="BJ89" i="2"/>
  <c r="BJ84" i="2"/>
  <c r="BJ100" i="2"/>
  <c r="BJ18" i="2"/>
  <c r="BJ67" i="2"/>
  <c r="BJ120" i="2"/>
  <c r="BJ105" i="2"/>
  <c r="BJ116" i="2"/>
  <c r="BD122" i="2"/>
  <c r="BR121" i="2"/>
  <c r="V121" i="2"/>
  <c r="AC121" i="2"/>
  <c r="O121" i="2"/>
  <c r="AB121" i="2"/>
  <c r="AA121" i="2"/>
  <c r="AF121" i="2" s="1"/>
  <c r="AG121" i="2" s="1"/>
  <c r="AD121" i="2"/>
  <c r="AP121" i="2"/>
  <c r="AU121" i="2"/>
  <c r="AX121" i="2" s="1"/>
  <c r="AV121" i="2"/>
  <c r="AW121" i="2"/>
  <c r="AZ121" i="2" s="1"/>
  <c r="BC121" i="2"/>
  <c r="BD121" i="2"/>
  <c r="AJ121" i="2"/>
  <c r="AK121" i="2"/>
  <c r="BR122" i="2"/>
  <c r="O122" i="2"/>
  <c r="V122" i="2"/>
  <c r="AD122" i="2"/>
  <c r="AC122" i="2"/>
  <c r="AB122" i="2"/>
  <c r="AA122" i="2"/>
  <c r="AF122" i="2" s="1"/>
  <c r="AG122" i="2" s="1"/>
  <c r="AP122" i="2"/>
  <c r="AV122" i="2"/>
  <c r="AW122" i="2"/>
  <c r="AZ122" i="2" s="1"/>
  <c r="BC122" i="2"/>
  <c r="AX122" i="2"/>
  <c r="AJ122" i="2"/>
  <c r="AK122" i="2"/>
  <c r="BR123" i="2"/>
  <c r="O123" i="2"/>
  <c r="AB123" i="2"/>
  <c r="AA123" i="2"/>
  <c r="AF123" i="2" s="1"/>
  <c r="AG123" i="2" s="1"/>
  <c r="AC123" i="2"/>
  <c r="V123" i="2"/>
  <c r="AD123" i="2"/>
  <c r="AP123" i="2"/>
  <c r="AU123" i="2"/>
  <c r="AX123" i="2" s="1"/>
  <c r="AV123" i="2"/>
  <c r="AY123" i="2" s="1"/>
  <c r="AW123" i="2"/>
  <c r="BC123" i="2"/>
  <c r="BD123" i="2"/>
  <c r="AJ123" i="2"/>
  <c r="AK123" i="2"/>
  <c r="BE52" i="2" l="1"/>
  <c r="BI52" i="2" s="1"/>
  <c r="BK15" i="2"/>
  <c r="BK16" i="2"/>
  <c r="BE16" i="2"/>
  <c r="BI16" i="2" s="1"/>
  <c r="BK22" i="2" s="1"/>
  <c r="BE24" i="2"/>
  <c r="BI24" i="2" s="1"/>
  <c r="BK24" i="2"/>
  <c r="BE15" i="2"/>
  <c r="BI15" i="2" s="1"/>
  <c r="BE21" i="2" s="1"/>
  <c r="BI21" i="2" s="1"/>
  <c r="BE25" i="2"/>
  <c r="BI25" i="2" s="1"/>
  <c r="BJ25" i="2" s="1"/>
  <c r="AT102" i="2"/>
  <c r="AT98" i="2"/>
  <c r="BH77" i="2"/>
  <c r="BI77" i="2" s="1"/>
  <c r="BJ77" i="2" s="1"/>
  <c r="BH76" i="2"/>
  <c r="BI76" i="2" s="1"/>
  <c r="AT9" i="2"/>
  <c r="G16" i="3"/>
  <c r="F16" i="3"/>
  <c r="E16" i="3"/>
  <c r="D16" i="3"/>
  <c r="C16" i="3"/>
  <c r="B16" i="3"/>
  <c r="F17" i="3"/>
  <c r="BH78" i="2"/>
  <c r="BI78" i="2" s="1"/>
  <c r="AT90" i="2"/>
  <c r="BK30" i="2"/>
  <c r="BK23" i="2"/>
  <c r="AT112" i="2"/>
  <c r="BK51" i="2"/>
  <c r="BE51" i="2"/>
  <c r="BI51" i="2" s="1"/>
  <c r="BK57" i="2"/>
  <c r="BE57" i="2"/>
  <c r="BK19" i="2"/>
  <c r="BE19" i="2"/>
  <c r="BI19" i="2" s="1"/>
  <c r="AT96" i="2"/>
  <c r="AT99" i="2"/>
  <c r="AT10" i="2"/>
  <c r="AT67" i="2"/>
  <c r="AT72" i="2"/>
  <c r="AT86" i="2"/>
  <c r="AT80" i="2"/>
  <c r="AT109" i="2"/>
  <c r="AT97" i="2"/>
  <c r="AT85" i="2"/>
  <c r="AT82" i="2"/>
  <c r="AT110" i="2"/>
  <c r="AT116" i="2"/>
  <c r="AT95" i="2"/>
  <c r="AT107" i="2"/>
  <c r="AT115" i="2"/>
  <c r="AT20" i="2"/>
  <c r="AT108" i="2"/>
  <c r="AT111" i="2"/>
  <c r="AT17" i="2"/>
  <c r="AT89" i="2"/>
  <c r="AT81" i="2"/>
  <c r="AT14" i="2"/>
  <c r="AT40" i="2"/>
  <c r="AT74" i="2"/>
  <c r="AT103" i="2"/>
  <c r="AT120" i="2"/>
  <c r="AT12" i="2"/>
  <c r="AT113" i="2"/>
  <c r="AT84" i="2"/>
  <c r="AT114" i="2"/>
  <c r="AT88" i="2"/>
  <c r="AT75" i="2"/>
  <c r="AT79" i="2"/>
  <c r="AT59" i="2"/>
  <c r="AT119" i="2"/>
  <c r="AT83" i="2"/>
  <c r="AT92" i="2"/>
  <c r="AT105" i="2"/>
  <c r="AT101" i="2"/>
  <c r="AT71" i="2"/>
  <c r="AT93" i="2"/>
  <c r="AT117" i="2"/>
  <c r="AT104" i="2"/>
  <c r="AT91" i="2"/>
  <c r="AT118" i="2"/>
  <c r="AT87" i="2"/>
  <c r="AT100" i="2"/>
  <c r="X6" i="2"/>
  <c r="Q5" i="2"/>
  <c r="BJ42" i="2"/>
  <c r="BJ19" i="2"/>
  <c r="BJ76" i="2"/>
  <c r="BJ78" i="2"/>
  <c r="BJ16" i="2"/>
  <c r="BJ24" i="2"/>
  <c r="BJ27" i="2"/>
  <c r="C25" i="39"/>
  <c r="E31" i="39"/>
  <c r="D35" i="39"/>
  <c r="F38" i="39"/>
  <c r="D37" i="39"/>
  <c r="C42" i="39"/>
  <c r="F31" i="39"/>
  <c r="C34" i="39"/>
  <c r="B27" i="39"/>
  <c r="E18" i="39"/>
  <c r="G30" i="39"/>
  <c r="D20" i="39"/>
  <c r="D45" i="39"/>
  <c r="B36" i="39"/>
  <c r="E39" i="39"/>
  <c r="E26" i="39"/>
  <c r="B44" i="39"/>
  <c r="F33" i="39"/>
  <c r="G25" i="39"/>
  <c r="D43" i="39"/>
  <c r="D30" i="39"/>
  <c r="G19" i="39"/>
  <c r="C40" i="39"/>
  <c r="D32" i="39"/>
  <c r="G21" i="39"/>
  <c r="G36" i="39"/>
  <c r="F26" i="39"/>
  <c r="E22" i="39"/>
  <c r="G23" i="39"/>
  <c r="G40" i="39"/>
  <c r="E37" i="39"/>
  <c r="F29" i="39"/>
  <c r="C19" i="39"/>
  <c r="D34" i="39"/>
  <c r="B24" i="39"/>
  <c r="C28" i="39"/>
  <c r="E24" i="39"/>
  <c r="C23" i="39"/>
  <c r="C16" i="39"/>
  <c r="B29" i="39"/>
  <c r="G44" i="39"/>
  <c r="D21" i="39"/>
  <c r="F18" i="39"/>
  <c r="C36" i="39"/>
  <c r="B26" i="39"/>
  <c r="B18" i="39"/>
  <c r="E35" i="39"/>
  <c r="F22" i="39"/>
  <c r="E45" i="39"/>
  <c r="G29" i="39"/>
  <c r="F24" i="39"/>
  <c r="D42" i="39"/>
  <c r="C29" i="39"/>
  <c r="G18" i="39"/>
  <c r="E41" i="39"/>
  <c r="G27" i="39"/>
  <c r="C21" i="39"/>
  <c r="D28" i="39"/>
  <c r="C38" i="39"/>
  <c r="E32" i="39"/>
  <c r="G31" i="39"/>
  <c r="D16" i="39"/>
  <c r="G33" i="39"/>
  <c r="D23" i="39"/>
  <c r="C33" i="39"/>
  <c r="D40" i="39"/>
  <c r="B22" i="39"/>
  <c r="E16" i="39"/>
  <c r="G42" i="39"/>
  <c r="B31" i="39"/>
  <c r="E17" i="39"/>
  <c r="G38" i="39"/>
  <c r="E20" i="39"/>
  <c r="C27" i="39"/>
  <c r="B20" i="39"/>
  <c r="D27" i="39"/>
  <c r="F39" i="39"/>
  <c r="G26" i="39"/>
  <c r="C44" i="39"/>
  <c r="C31" i="39"/>
  <c r="F20" i="39"/>
  <c r="E43" i="39"/>
  <c r="E30" i="39"/>
  <c r="F17" i="39"/>
  <c r="F37" i="39"/>
  <c r="G24" i="39"/>
  <c r="D19" i="39"/>
  <c r="B37" i="39"/>
  <c r="C24" i="39"/>
  <c r="G34" i="39"/>
  <c r="D25" i="39"/>
  <c r="F41" i="39"/>
  <c r="E28" i="39"/>
  <c r="C18" i="39"/>
  <c r="B41" i="39"/>
  <c r="E25" i="39"/>
  <c r="F45" i="39"/>
  <c r="B35" i="39"/>
  <c r="C22" i="39"/>
  <c r="B17" i="39"/>
  <c r="E34" i="39"/>
  <c r="E21" i="39"/>
  <c r="B33" i="39"/>
  <c r="B39" i="39"/>
  <c r="C26" i="39"/>
  <c r="D38" i="39"/>
  <c r="G22" i="39"/>
  <c r="B43" i="39"/>
  <c r="F32" i="39"/>
  <c r="E19" i="39"/>
  <c r="B45" i="39"/>
  <c r="B32" i="39"/>
  <c r="F16" i="39"/>
  <c r="G28" i="39"/>
  <c r="D36" i="39"/>
  <c r="E23" i="39"/>
  <c r="F35" i="39"/>
  <c r="C20" i="39"/>
  <c r="E40" i="39"/>
  <c r="B30" i="39"/>
  <c r="C17" i="39"/>
  <c r="E42" i="39"/>
  <c r="D29" i="39"/>
  <c r="D44" i="39"/>
  <c r="D31" i="39"/>
  <c r="G17" i="39"/>
  <c r="D24" i="39"/>
  <c r="G20" i="39"/>
  <c r="G37" i="39"/>
  <c r="F28" i="39"/>
  <c r="C37" i="39"/>
  <c r="F21" i="39"/>
  <c r="B42" i="39"/>
  <c r="F43" i="39"/>
  <c r="E27" i="39"/>
  <c r="E44" i="39"/>
  <c r="G41" i="39"/>
  <c r="F30" i="39"/>
  <c r="C35" i="39"/>
  <c r="B16" i="39"/>
  <c r="G32" i="39"/>
  <c r="B19" i="39"/>
  <c r="D18" i="39"/>
  <c r="G45" i="39"/>
  <c r="D26" i="39"/>
  <c r="B28" i="39"/>
  <c r="C45" i="39"/>
  <c r="E36" i="39"/>
  <c r="G43" i="39"/>
  <c r="F25" i="39"/>
  <c r="C30" i="39"/>
  <c r="C32" i="39"/>
  <c r="F36" i="39"/>
  <c r="D33" i="39"/>
  <c r="G39" i="39"/>
  <c r="C41" i="39"/>
  <c r="B25" i="39"/>
  <c r="C39" i="39"/>
  <c r="E38" i="39"/>
  <c r="C43" i="39"/>
  <c r="D22" i="39"/>
  <c r="F34" i="39"/>
  <c r="D39" i="39"/>
  <c r="F23" i="39"/>
  <c r="G35" i="39"/>
  <c r="F40" i="39"/>
  <c r="F19" i="39"/>
  <c r="F42" i="39"/>
  <c r="G16" i="39"/>
  <c r="B34" i="39"/>
  <c r="B21" i="39"/>
  <c r="D41" i="39"/>
  <c r="E33" i="39"/>
  <c r="B23" i="39"/>
  <c r="B38" i="39"/>
  <c r="F27" i="39"/>
  <c r="D17" i="39"/>
  <c r="B40" i="39"/>
  <c r="E29" i="39"/>
  <c r="F44" i="39"/>
  <c r="BA121" i="2"/>
  <c r="BB121" i="2" s="1"/>
  <c r="BI121" i="2" s="1"/>
  <c r="W121" i="2" s="1"/>
  <c r="BJ121" i="2" s="1"/>
  <c r="AY121" i="2"/>
  <c r="AM121" i="2"/>
  <c r="AN121" i="2" s="1"/>
  <c r="AQ121" i="2" s="1"/>
  <c r="BA122" i="2"/>
  <c r="BB122" i="2" s="1"/>
  <c r="BI122" i="2" s="1"/>
  <c r="W122" i="2" s="1"/>
  <c r="BJ122" i="2" s="1"/>
  <c r="AY122" i="2"/>
  <c r="AM122" i="2"/>
  <c r="AN122" i="2" s="1"/>
  <c r="AQ122" i="2" s="1"/>
  <c r="BA123" i="2"/>
  <c r="BB123" i="2" s="1"/>
  <c r="BI123" i="2" s="1"/>
  <c r="AZ123" i="2"/>
  <c r="AM123" i="2"/>
  <c r="AN123" i="2" s="1"/>
  <c r="AQ123" i="2" s="1"/>
  <c r="BE22" i="2" l="1"/>
  <c r="BI22" i="2" s="1"/>
  <c r="BK34" i="2" s="1"/>
  <c r="BE23" i="2"/>
  <c r="BI23" i="2" s="1"/>
  <c r="BK36" i="2" s="1"/>
  <c r="BE30" i="2"/>
  <c r="BI30" i="2" s="1"/>
  <c r="BK21" i="2"/>
  <c r="BK32" i="2"/>
  <c r="BE32" i="2"/>
  <c r="BI32" i="2" s="1"/>
  <c r="B17" i="3"/>
  <c r="D17" i="3"/>
  <c r="I16" i="3"/>
  <c r="G17" i="3"/>
  <c r="C17" i="3"/>
  <c r="E17" i="3"/>
  <c r="BK61" i="2"/>
  <c r="BE61" i="2"/>
  <c r="BK26" i="2"/>
  <c r="BE26" i="2"/>
  <c r="BI26" i="2" s="1"/>
  <c r="BJ26" i="2" s="1"/>
  <c r="BK38" i="2"/>
  <c r="BE29" i="2"/>
  <c r="BI29" i="2" s="1"/>
  <c r="BE38" i="2"/>
  <c r="BI38" i="2" s="1"/>
  <c r="BK29" i="2"/>
  <c r="BJ15" i="2"/>
  <c r="G18" i="3"/>
  <c r="AT25" i="2"/>
  <c r="AT42" i="2"/>
  <c r="AT77" i="2"/>
  <c r="AT76" i="2"/>
  <c r="AT78" i="2"/>
  <c r="BJ23" i="2"/>
  <c r="X2" i="2"/>
  <c r="BJ21" i="2"/>
  <c r="BJ22" i="2"/>
  <c r="BJ32" i="2"/>
  <c r="BJ31" i="2"/>
  <c r="BJ39" i="2"/>
  <c r="BJ30" i="2"/>
  <c r="BJ33" i="2"/>
  <c r="AT27" i="2"/>
  <c r="I24" i="39"/>
  <c r="I28" i="39"/>
  <c r="I32" i="39"/>
  <c r="I26" i="39"/>
  <c r="I38" i="39"/>
  <c r="I31" i="39"/>
  <c r="I43" i="39"/>
  <c r="I18" i="39"/>
  <c r="I40" i="39"/>
  <c r="I39" i="39"/>
  <c r="I17" i="39"/>
  <c r="I37" i="39"/>
  <c r="I27" i="39"/>
  <c r="I34" i="39"/>
  <c r="I23" i="39"/>
  <c r="I33" i="39"/>
  <c r="I45" i="39"/>
  <c r="I29" i="39"/>
  <c r="I44" i="39"/>
  <c r="I36" i="39"/>
  <c r="I20" i="39"/>
  <c r="I30" i="39"/>
  <c r="I35" i="39"/>
  <c r="I42" i="39"/>
  <c r="I22" i="39"/>
  <c r="I25" i="39"/>
  <c r="I16" i="39"/>
  <c r="I21" i="39"/>
  <c r="I41" i="39"/>
  <c r="I19" i="39"/>
  <c r="M121" i="2"/>
  <c r="AT121" i="2" s="1"/>
  <c r="M122" i="2"/>
  <c r="AT122" i="2" s="1"/>
  <c r="BE36" i="2" l="1"/>
  <c r="BI36" i="2" s="1"/>
  <c r="BK45" i="2" s="1"/>
  <c r="BE28" i="2"/>
  <c r="BI28" i="2" s="1"/>
  <c r="BE37" i="2" s="1"/>
  <c r="BI37" i="2" s="1"/>
  <c r="BK28" i="2"/>
  <c r="BE34" i="2"/>
  <c r="BI34" i="2" s="1"/>
  <c r="BE43" i="2" s="1"/>
  <c r="BI43" i="2" s="1"/>
  <c r="F18" i="3"/>
  <c r="C18" i="3"/>
  <c r="I17" i="3"/>
  <c r="E18" i="3"/>
  <c r="D18" i="3"/>
  <c r="B18" i="3"/>
  <c r="BE45" i="2"/>
  <c r="BI45" i="2" s="1"/>
  <c r="F19" i="3"/>
  <c r="AT11" i="2"/>
  <c r="BK43" i="2"/>
  <c r="AT23" i="2"/>
  <c r="BJ36" i="2"/>
  <c r="AT16" i="2"/>
  <c r="AT31" i="2"/>
  <c r="AT15" i="2"/>
  <c r="AT26" i="2"/>
  <c r="AT32" i="2"/>
  <c r="AT19" i="2"/>
  <c r="AT24" i="2"/>
  <c r="AT22" i="2"/>
  <c r="AT21" i="2"/>
  <c r="BJ46" i="2"/>
  <c r="BK48" i="2" l="1"/>
  <c r="BE48" i="2"/>
  <c r="BI48" i="2" s="1"/>
  <c r="BK37" i="2"/>
  <c r="BE35" i="2"/>
  <c r="BI35" i="2" s="1"/>
  <c r="BK41" i="2" s="1"/>
  <c r="BK35" i="2"/>
  <c r="C19" i="3"/>
  <c r="G19" i="3"/>
  <c r="AT13" i="2"/>
  <c r="E19" i="3"/>
  <c r="B19" i="3"/>
  <c r="I18" i="3"/>
  <c r="D19" i="3"/>
  <c r="BK47" i="2"/>
  <c r="BE58" i="2"/>
  <c r="BI58" i="2" s="1"/>
  <c r="BJ58" i="2" s="1"/>
  <c r="BE49" i="2"/>
  <c r="BI49" i="2" s="1"/>
  <c r="BJ49" i="2" s="1"/>
  <c r="BE47" i="2"/>
  <c r="BI47" i="2" s="1"/>
  <c r="BK49" i="2"/>
  <c r="BK58" i="2"/>
  <c r="BK44" i="2"/>
  <c r="BK65" i="2"/>
  <c r="BE65" i="2"/>
  <c r="BI65" i="2" s="1"/>
  <c r="BE44" i="2"/>
  <c r="BI44" i="2" s="1"/>
  <c r="BE54" i="2"/>
  <c r="BI54" i="2" s="1"/>
  <c r="BK50" i="2"/>
  <c r="BK54" i="2"/>
  <c r="BE50" i="2"/>
  <c r="BI50" i="2" s="1"/>
  <c r="BJ28" i="2"/>
  <c r="AT46" i="2"/>
  <c r="AT36" i="2"/>
  <c r="AT33" i="2"/>
  <c r="AT39" i="2"/>
  <c r="AT30" i="2"/>
  <c r="BJ35" i="2"/>
  <c r="BJ37" i="2"/>
  <c r="BJ51" i="2"/>
  <c r="BJ52" i="2"/>
  <c r="BJ48" i="2"/>
  <c r="BE41" i="2" l="1"/>
  <c r="BI41" i="2" s="1"/>
  <c r="BJ41" i="2" s="1"/>
  <c r="AT18" i="2"/>
  <c r="G20" i="3"/>
  <c r="D20" i="3"/>
  <c r="I19" i="3"/>
  <c r="F20" i="3"/>
  <c r="B20" i="3"/>
  <c r="C20" i="3"/>
  <c r="BK68" i="2"/>
  <c r="BL61" i="2"/>
  <c r="BE68" i="2"/>
  <c r="BI68" i="2" s="1"/>
  <c r="BJ68" i="2" s="1"/>
  <c r="BF61" i="2"/>
  <c r="BI61" i="2" s="1"/>
  <c r="AT29" i="2"/>
  <c r="BJ29" i="2"/>
  <c r="BK56" i="2"/>
  <c r="BL57" i="2"/>
  <c r="BE56" i="2"/>
  <c r="BI56" i="2" s="1"/>
  <c r="BF57" i="2"/>
  <c r="BI57" i="2" s="1"/>
  <c r="AT34" i="2"/>
  <c r="BJ34" i="2"/>
  <c r="AT38" i="2"/>
  <c r="BJ38" i="2"/>
  <c r="BK63" i="2"/>
  <c r="BK55" i="2"/>
  <c r="BE62" i="2"/>
  <c r="BI62" i="2" s="1"/>
  <c r="BJ62" i="2" s="1"/>
  <c r="BK64" i="2"/>
  <c r="BE63" i="2"/>
  <c r="BI63" i="2" s="1"/>
  <c r="BJ63" i="2" s="1"/>
  <c r="BE55" i="2"/>
  <c r="BI55" i="2" s="1"/>
  <c r="BE64" i="2"/>
  <c r="BI64" i="2" s="1"/>
  <c r="BJ64" i="2" s="1"/>
  <c r="BK62" i="2"/>
  <c r="AT45" i="2"/>
  <c r="BJ45" i="2"/>
  <c r="BJ54" i="2"/>
  <c r="BK60" i="2"/>
  <c r="BE60" i="2"/>
  <c r="BI60" i="2" s="1"/>
  <c r="BJ43" i="2"/>
  <c r="AT48" i="2"/>
  <c r="AT35" i="2"/>
  <c r="AT49" i="2"/>
  <c r="AT58" i="2"/>
  <c r="AT37" i="2"/>
  <c r="X3" i="2"/>
  <c r="BJ50" i="2"/>
  <c r="BJ44" i="2"/>
  <c r="BJ65" i="2"/>
  <c r="AT28" i="2" l="1"/>
  <c r="BK69" i="2"/>
  <c r="BE69" i="2"/>
  <c r="BI69" i="2" s="1"/>
  <c r="BJ69" i="2" s="1"/>
  <c r="BE70" i="2"/>
  <c r="BI70" i="2" s="1"/>
  <c r="BK70" i="2"/>
  <c r="AT47" i="2"/>
  <c r="BJ47" i="2"/>
  <c r="BJ55" i="2"/>
  <c r="BE66" i="2"/>
  <c r="BI66" i="2" s="1"/>
  <c r="BK66" i="2"/>
  <c r="AT54" i="2"/>
  <c r="AT44" i="2"/>
  <c r="AT52" i="2"/>
  <c r="AT63" i="2"/>
  <c r="AT43" i="2"/>
  <c r="AT41" i="2"/>
  <c r="AT62" i="2"/>
  <c r="AT51" i="2"/>
  <c r="BJ61" i="2"/>
  <c r="BJ57" i="2"/>
  <c r="AT50" i="2"/>
  <c r="BJ56" i="2"/>
  <c r="BJ60" i="2"/>
  <c r="BJ73" i="2" l="1"/>
  <c r="E20" i="3"/>
  <c r="AT64" i="2"/>
  <c r="AT68" i="2"/>
  <c r="AT65" i="2"/>
  <c r="AT60" i="2"/>
  <c r="AT57" i="2"/>
  <c r="AT69" i="2"/>
  <c r="AT61" i="2"/>
  <c r="BJ66" i="2"/>
  <c r="E48" i="3" l="1"/>
  <c r="AT55" i="2"/>
  <c r="I20" i="3"/>
  <c r="AT70" i="2"/>
  <c r="BJ70" i="2"/>
  <c r="B47" i="3" s="1"/>
  <c r="AT66" i="2"/>
  <c r="E43" i="3" l="1"/>
  <c r="G45" i="3"/>
  <c r="C45" i="3"/>
  <c r="D46" i="3"/>
  <c r="D48" i="3"/>
  <c r="C48" i="3"/>
  <c r="E47" i="3"/>
  <c r="E45" i="3"/>
  <c r="C43" i="3"/>
  <c r="D45" i="3"/>
  <c r="C44" i="3"/>
  <c r="B45" i="3"/>
  <c r="B44" i="3"/>
  <c r="C46" i="3"/>
  <c r="G48" i="3"/>
  <c r="C23" i="3"/>
  <c r="G43" i="3"/>
  <c r="G44" i="3"/>
  <c r="B46" i="3"/>
  <c r="D47" i="3"/>
  <c r="E44" i="3"/>
  <c r="C47" i="3"/>
  <c r="B43" i="3"/>
  <c r="D44" i="3"/>
  <c r="B48" i="3"/>
  <c r="E46" i="3"/>
  <c r="G46" i="3"/>
  <c r="G47" i="3"/>
  <c r="AT56" i="2"/>
  <c r="D43" i="3"/>
  <c r="Z2" i="2"/>
  <c r="G27" i="3"/>
  <c r="A5" i="251"/>
  <c r="A6" i="251"/>
  <c r="A7" i="251"/>
  <c r="A8" i="251"/>
  <c r="A9" i="251"/>
  <c r="A10" i="251"/>
  <c r="A11" i="251"/>
  <c r="A12" i="251"/>
  <c r="A13" i="251"/>
  <c r="A15" i="251"/>
  <c r="A16" i="251"/>
  <c r="A17" i="251"/>
  <c r="A18" i="251"/>
  <c r="A19" i="251"/>
  <c r="A20" i="251"/>
  <c r="A21" i="251"/>
  <c r="A22" i="251"/>
  <c r="A23" i="251"/>
  <c r="A24" i="251"/>
  <c r="A25" i="251"/>
  <c r="A26" i="251"/>
  <c r="A27" i="251"/>
  <c r="A28" i="251"/>
  <c r="A29" i="251"/>
  <c r="A30" i="251"/>
  <c r="A31" i="251"/>
  <c r="A32" i="251"/>
  <c r="A33" i="251"/>
  <c r="A34" i="251"/>
  <c r="A35" i="251"/>
  <c r="A36" i="251"/>
  <c r="A37" i="251"/>
  <c r="A38" i="251"/>
  <c r="A39" i="251"/>
  <c r="A40" i="251"/>
  <c r="A41" i="251"/>
  <c r="A42" i="251"/>
  <c r="A43" i="251"/>
  <c r="A44" i="251"/>
  <c r="A45" i="251"/>
  <c r="A46" i="251"/>
  <c r="A47" i="251"/>
  <c r="A48" i="251"/>
  <c r="A49" i="251"/>
  <c r="A50" i="251"/>
  <c r="A51" i="251"/>
  <c r="A52" i="251"/>
  <c r="A53" i="251"/>
  <c r="A54" i="251"/>
  <c r="A55" i="251"/>
  <c r="A56" i="251"/>
  <c r="A57" i="251"/>
  <c r="A58" i="251"/>
  <c r="A59" i="251"/>
  <c r="A60" i="251"/>
  <c r="A61" i="251"/>
  <c r="A62" i="251"/>
  <c r="A63" i="251"/>
  <c r="A64" i="251"/>
  <c r="A65" i="251"/>
  <c r="A66" i="251"/>
  <c r="A67" i="251"/>
  <c r="A68" i="251"/>
  <c r="A69" i="251"/>
  <c r="A70" i="251"/>
  <c r="A71" i="251"/>
  <c r="A72" i="251"/>
  <c r="A73" i="251"/>
  <c r="A74" i="251"/>
  <c r="A75" i="251"/>
  <c r="A76" i="251"/>
  <c r="A77" i="251"/>
  <c r="A78" i="251"/>
  <c r="A79" i="251"/>
  <c r="A80" i="251"/>
  <c r="A81" i="251"/>
  <c r="A82" i="251"/>
  <c r="A83" i="251"/>
  <c r="A84" i="251"/>
  <c r="A85" i="251"/>
  <c r="A86" i="251"/>
  <c r="A88" i="251"/>
  <c r="A89" i="251"/>
  <c r="A90" i="251"/>
  <c r="A91" i="251"/>
  <c r="A92" i="251"/>
  <c r="A93" i="251"/>
  <c r="A94" i="251"/>
  <c r="A95" i="251"/>
  <c r="A96" i="251"/>
  <c r="A97" i="251"/>
  <c r="A98" i="251"/>
  <c r="A99" i="251"/>
  <c r="A100" i="251"/>
  <c r="A101" i="251"/>
  <c r="A102" i="251"/>
  <c r="A103" i="251"/>
  <c r="A104" i="251"/>
  <c r="A105" i="251"/>
  <c r="A106" i="251"/>
  <c r="A107" i="251"/>
  <c r="A108" i="251"/>
  <c r="A109" i="251"/>
  <c r="A110" i="251"/>
  <c r="A111" i="251"/>
  <c r="A112" i="251"/>
  <c r="A113" i="251"/>
  <c r="A114" i="251"/>
  <c r="A116" i="251"/>
  <c r="A117" i="251"/>
  <c r="A119" i="251"/>
  <c r="A120" i="251"/>
  <c r="A121" i="251"/>
  <c r="A122" i="251"/>
  <c r="A123" i="251"/>
  <c r="A125" i="251"/>
  <c r="A126" i="251"/>
  <c r="A127" i="251"/>
  <c r="A128" i="251"/>
  <c r="A129" i="251"/>
  <c r="A130" i="251"/>
  <c r="A131" i="251"/>
  <c r="A132" i="251"/>
  <c r="A133" i="251"/>
  <c r="A134" i="251"/>
  <c r="A135" i="251"/>
  <c r="A136" i="251"/>
  <c r="A137" i="251"/>
  <c r="A138" i="251"/>
  <c r="A139" i="251"/>
  <c r="A140" i="251"/>
  <c r="A141" i="251"/>
  <c r="A142" i="251"/>
  <c r="A143" i="251"/>
  <c r="A144" i="251"/>
  <c r="A145" i="251"/>
  <c r="A146" i="251"/>
  <c r="A147" i="251"/>
  <c r="A148" i="251"/>
  <c r="A149" i="251"/>
  <c r="A150" i="251"/>
  <c r="A152" i="251"/>
  <c r="A153" i="251"/>
  <c r="A154" i="251"/>
  <c r="A155" i="251"/>
  <c r="A156" i="251"/>
  <c r="A157" i="251"/>
  <c r="A158" i="251"/>
  <c r="A159" i="251"/>
  <c r="A160" i="251"/>
  <c r="A161" i="251"/>
  <c r="A162" i="251"/>
  <c r="A163" i="251"/>
  <c r="A164" i="251"/>
  <c r="A165" i="251"/>
  <c r="A166" i="251"/>
  <c r="A167" i="251"/>
  <c r="A168" i="251"/>
  <c r="A169" i="251"/>
  <c r="A170" i="251"/>
  <c r="A171" i="251"/>
  <c r="A172" i="251"/>
  <c r="A173" i="251"/>
  <c r="A174" i="251"/>
  <c r="A175" i="251"/>
  <c r="A176" i="251"/>
  <c r="A177" i="251"/>
  <c r="A178" i="251"/>
  <c r="A179" i="251"/>
  <c r="A180" i="251"/>
  <c r="A181" i="251"/>
  <c r="A182" i="251"/>
  <c r="A183" i="251"/>
  <c r="A184" i="251"/>
  <c r="A185" i="251"/>
  <c r="A186" i="251"/>
  <c r="A187" i="251"/>
  <c r="A188" i="251"/>
  <c r="A189" i="251"/>
  <c r="A190" i="251"/>
  <c r="A191" i="251"/>
  <c r="A192" i="251"/>
  <c r="A194" i="251"/>
  <c r="A195" i="251"/>
  <c r="A196" i="251"/>
  <c r="A197" i="251"/>
  <c r="A198" i="251"/>
  <c r="A199" i="251"/>
  <c r="A200" i="251"/>
  <c r="A201" i="251"/>
  <c r="A202" i="251"/>
  <c r="A203" i="251"/>
  <c r="A204" i="251"/>
  <c r="A206" i="251"/>
  <c r="A207" i="251"/>
  <c r="A208" i="251"/>
  <c r="A209" i="251"/>
  <c r="A210" i="251"/>
  <c r="A213" i="251"/>
  <c r="A214" i="251"/>
  <c r="A215" i="251"/>
  <c r="A221" i="251"/>
  <c r="A222" i="251"/>
  <c r="A223" i="251"/>
  <c r="A224" i="251"/>
  <c r="A226" i="251"/>
  <c r="A227" i="251"/>
  <c r="A228" i="251"/>
  <c r="A229" i="251"/>
  <c r="A230" i="251"/>
  <c r="A231" i="251"/>
  <c r="A232" i="251"/>
  <c r="A233" i="251"/>
  <c r="A234" i="251"/>
  <c r="A235" i="251"/>
  <c r="A236" i="251"/>
  <c r="A237" i="251"/>
  <c r="A238" i="251"/>
  <c r="A239" i="251"/>
  <c r="A240" i="251"/>
  <c r="A241" i="251"/>
  <c r="A242" i="251"/>
  <c r="A243" i="251"/>
  <c r="A244" i="251"/>
  <c r="A245" i="251"/>
  <c r="A246" i="251"/>
  <c r="A247" i="251"/>
  <c r="A248" i="251"/>
  <c r="A249" i="251"/>
  <c r="A250" i="251"/>
  <c r="A251" i="251"/>
  <c r="A252" i="251"/>
  <c r="A253" i="251"/>
  <c r="A254" i="251"/>
  <c r="A255" i="251"/>
  <c r="A256" i="251"/>
  <c r="A257" i="251"/>
  <c r="A258" i="251"/>
  <c r="A259" i="251"/>
  <c r="A260" i="251"/>
  <c r="A261" i="251"/>
  <c r="A262" i="251"/>
  <c r="A263" i="251"/>
  <c r="A264" i="251"/>
  <c r="A265" i="251"/>
  <c r="A266" i="251"/>
  <c r="A267" i="251"/>
  <c r="A268" i="251"/>
  <c r="A269" i="251"/>
  <c r="A270" i="251"/>
  <c r="A271" i="251"/>
  <c r="A272" i="251"/>
  <c r="A273" i="251"/>
  <c r="A274" i="251"/>
  <c r="A275" i="251"/>
  <c r="A276" i="251"/>
  <c r="A277" i="251"/>
  <c r="A278" i="251"/>
  <c r="A279" i="251"/>
  <c r="A280" i="251"/>
  <c r="A281" i="251"/>
  <c r="A282" i="251"/>
  <c r="A283" i="251"/>
  <c r="A284" i="251"/>
  <c r="A285" i="251"/>
  <c r="A286" i="251"/>
  <c r="A287" i="251"/>
  <c r="A288" i="251"/>
  <c r="A289" i="251"/>
  <c r="A290" i="251"/>
  <c r="A291" i="251"/>
  <c r="A292" i="251"/>
  <c r="A293" i="251"/>
  <c r="A294" i="251"/>
  <c r="A295" i="251"/>
  <c r="A296" i="251"/>
  <c r="A297" i="251"/>
  <c r="A298" i="251"/>
  <c r="A299" i="251"/>
  <c r="A300" i="251"/>
  <c r="A301" i="251"/>
  <c r="A302" i="251"/>
  <c r="A303" i="251"/>
  <c r="A304" i="251"/>
  <c r="A305" i="251"/>
  <c r="A306" i="251"/>
  <c r="A307" i="251"/>
  <c r="A308" i="251"/>
  <c r="A309" i="251"/>
  <c r="A310" i="251"/>
  <c r="A311" i="251"/>
  <c r="A312" i="251"/>
  <c r="A313" i="251"/>
  <c r="A314" i="251"/>
  <c r="A315" i="251"/>
  <c r="A316" i="251"/>
  <c r="A317" i="251"/>
  <c r="A318" i="251"/>
  <c r="A319" i="251"/>
  <c r="A320" i="251"/>
  <c r="A321" i="251"/>
  <c r="A322" i="251"/>
  <c r="A323" i="251"/>
  <c r="A324" i="251"/>
  <c r="A325" i="251"/>
  <c r="A326" i="251"/>
  <c r="A327" i="251"/>
  <c r="A328" i="251"/>
  <c r="A329" i="251"/>
  <c r="A330" i="251"/>
  <c r="A331" i="251"/>
  <c r="A332" i="251"/>
  <c r="A333" i="251"/>
  <c r="A334" i="251"/>
  <c r="A335" i="251"/>
  <c r="A336" i="251"/>
  <c r="A337" i="251"/>
  <c r="A338" i="251"/>
  <c r="A339" i="251"/>
  <c r="A340" i="251"/>
  <c r="A341" i="251"/>
  <c r="A342" i="251"/>
  <c r="A343" i="251"/>
  <c r="A344" i="251"/>
  <c r="A345" i="251"/>
  <c r="A346" i="251"/>
  <c r="A347" i="251"/>
  <c r="A348" i="251"/>
  <c r="A349" i="251"/>
  <c r="A350" i="251"/>
  <c r="A351" i="251"/>
  <c r="A352" i="251"/>
  <c r="A353" i="251"/>
  <c r="A354" i="251"/>
  <c r="A355" i="251"/>
  <c r="A356" i="251"/>
  <c r="A357" i="251"/>
  <c r="A358" i="251"/>
  <c r="A359" i="251"/>
  <c r="A360" i="251"/>
  <c r="A361" i="251"/>
  <c r="A362" i="251"/>
  <c r="A363" i="251"/>
  <c r="A364" i="251"/>
  <c r="A365" i="251"/>
  <c r="A366" i="251"/>
  <c r="A367" i="251"/>
  <c r="A368" i="251"/>
  <c r="A369" i="251"/>
  <c r="A370" i="251"/>
  <c r="A371" i="251"/>
  <c r="A373" i="251"/>
  <c r="A374" i="251"/>
  <c r="A375" i="251"/>
  <c r="A376" i="251"/>
  <c r="A377" i="251"/>
  <c r="A378" i="251"/>
  <c r="A379" i="251"/>
  <c r="A380" i="251"/>
  <c r="A381" i="251"/>
  <c r="A382" i="251"/>
  <c r="A383" i="251"/>
  <c r="A384" i="251"/>
  <c r="A385" i="251"/>
  <c r="A386" i="251"/>
  <c r="A387" i="251"/>
  <c r="A388" i="251"/>
  <c r="A389" i="251"/>
  <c r="A390" i="251"/>
  <c r="A391" i="251"/>
  <c r="A392" i="251"/>
  <c r="A393" i="251"/>
  <c r="A396" i="251"/>
  <c r="A397" i="251"/>
  <c r="A398" i="251"/>
  <c r="A399" i="251"/>
  <c r="A400" i="251"/>
  <c r="A401" i="251"/>
  <c r="A402" i="251"/>
  <c r="A403" i="251"/>
  <c r="A404" i="251"/>
  <c r="A405" i="251"/>
  <c r="A406" i="251"/>
  <c r="A407" i="251"/>
  <c r="A408" i="251"/>
  <c r="A409" i="251"/>
  <c r="A410" i="251"/>
  <c r="A411" i="251"/>
  <c r="A412" i="251"/>
  <c r="A413" i="251"/>
  <c r="A414" i="251"/>
  <c r="A415" i="251"/>
  <c r="A416" i="251"/>
  <c r="A417" i="251"/>
  <c r="A418" i="251"/>
  <c r="A419" i="251"/>
  <c r="A420" i="251"/>
  <c r="A421" i="251"/>
  <c r="A422" i="251"/>
  <c r="A423" i="251"/>
  <c r="A424" i="251"/>
  <c r="A425" i="251"/>
  <c r="A426" i="251"/>
  <c r="A427" i="251"/>
  <c r="A428" i="251"/>
  <c r="A429" i="251"/>
  <c r="A430" i="251"/>
  <c r="A431" i="251"/>
  <c r="A432" i="251"/>
  <c r="A433" i="251"/>
  <c r="A434" i="251"/>
  <c r="A435" i="251"/>
  <c r="A436" i="251"/>
  <c r="A437" i="251"/>
  <c r="A438" i="251"/>
  <c r="A439" i="251"/>
  <c r="A440" i="251"/>
  <c r="A441" i="251"/>
  <c r="A442" i="251"/>
  <c r="A443" i="251"/>
  <c r="A444" i="251"/>
  <c r="A445" i="251"/>
  <c r="A446" i="251"/>
  <c r="A447" i="251"/>
  <c r="A448" i="251"/>
  <c r="A449" i="251"/>
  <c r="A450" i="251"/>
  <c r="A451" i="251"/>
  <c r="A452" i="251"/>
  <c r="A453" i="251"/>
  <c r="A454" i="251"/>
  <c r="A455" i="251"/>
  <c r="A456" i="251"/>
  <c r="A457" i="251"/>
  <c r="A458" i="251"/>
  <c r="A459" i="251"/>
  <c r="A460" i="251"/>
  <c r="A461" i="251"/>
  <c r="A462" i="251"/>
  <c r="A463" i="251"/>
  <c r="A464" i="251"/>
  <c r="A465" i="251"/>
  <c r="A466" i="251"/>
  <c r="A467" i="251"/>
  <c r="A468" i="251"/>
  <c r="A469" i="251"/>
  <c r="A470" i="251"/>
  <c r="A471" i="251"/>
  <c r="A472" i="251"/>
  <c r="A473" i="251"/>
  <c r="A474" i="251"/>
  <c r="A475" i="251"/>
  <c r="A476" i="251"/>
  <c r="A477" i="251"/>
  <c r="A478" i="251"/>
  <c r="A479" i="251"/>
  <c r="A480" i="251"/>
  <c r="A481" i="251"/>
  <c r="A482" i="251"/>
  <c r="A483" i="251"/>
  <c r="A484" i="251"/>
  <c r="A485" i="251"/>
  <c r="A486" i="251"/>
  <c r="A487" i="251"/>
  <c r="A488" i="251"/>
  <c r="A489" i="251"/>
  <c r="A490" i="251"/>
  <c r="A491" i="251"/>
  <c r="A492" i="251"/>
  <c r="A493" i="251"/>
  <c r="A494" i="251"/>
  <c r="A495" i="251"/>
  <c r="A496" i="251"/>
  <c r="A497" i="251"/>
  <c r="A498" i="251"/>
  <c r="A499" i="251"/>
  <c r="A500" i="251"/>
  <c r="A501" i="251"/>
  <c r="A502" i="251"/>
  <c r="A503" i="251"/>
  <c r="A504" i="251"/>
  <c r="A505" i="251"/>
  <c r="A506" i="251"/>
  <c r="A507" i="251"/>
  <c r="A508" i="251"/>
  <c r="A509" i="251"/>
  <c r="A510" i="251"/>
  <c r="A511" i="251"/>
  <c r="A512" i="251"/>
  <c r="A513" i="251"/>
  <c r="A514" i="251"/>
  <c r="A515" i="251"/>
  <c r="A516" i="251"/>
  <c r="A517" i="251"/>
  <c r="A519" i="251"/>
  <c r="A520" i="251"/>
  <c r="A521" i="251"/>
  <c r="A522" i="251"/>
  <c r="A523" i="251"/>
  <c r="A524" i="251"/>
  <c r="A525" i="251"/>
  <c r="A526" i="251"/>
  <c r="A527" i="251"/>
  <c r="A528" i="251"/>
  <c r="A529" i="251"/>
  <c r="A530" i="251"/>
  <c r="A531" i="251"/>
  <c r="A532" i="251"/>
  <c r="A533" i="251"/>
  <c r="A534" i="251"/>
  <c r="A535" i="251"/>
  <c r="A536" i="251"/>
  <c r="A537" i="251"/>
  <c r="A538" i="251"/>
  <c r="A539" i="251"/>
  <c r="A540" i="251"/>
  <c r="A541" i="251"/>
  <c r="A542" i="251"/>
  <c r="A543" i="251"/>
  <c r="A544" i="251"/>
  <c r="A545" i="251"/>
  <c r="A546" i="251"/>
  <c r="A547" i="251"/>
  <c r="A548" i="251"/>
  <c r="A549" i="251"/>
  <c r="A550" i="251"/>
  <c r="A551" i="251"/>
  <c r="A552" i="251"/>
  <c r="A553" i="251"/>
  <c r="A554" i="251"/>
  <c r="A555" i="251"/>
  <c r="A556" i="251"/>
  <c r="A557" i="251"/>
  <c r="A558" i="251"/>
  <c r="A559" i="251"/>
  <c r="A560" i="251"/>
  <c r="A561" i="251"/>
  <c r="A562" i="251"/>
  <c r="A563" i="251"/>
  <c r="A564" i="251"/>
  <c r="A565" i="251"/>
  <c r="A566" i="251"/>
  <c r="A567" i="251"/>
  <c r="A568" i="251"/>
  <c r="A569" i="251"/>
  <c r="A570" i="251"/>
  <c r="A571" i="251"/>
  <c r="A572" i="251"/>
  <c r="A573" i="251"/>
  <c r="A574" i="251"/>
  <c r="A575" i="251"/>
  <c r="A576" i="251"/>
  <c r="A577" i="251"/>
  <c r="A578" i="251"/>
  <c r="A579" i="251"/>
  <c r="BQ126" i="2"/>
  <c r="BP126" i="2"/>
  <c r="BO126" i="2"/>
  <c r="BN126" i="2"/>
  <c r="BM126" i="2"/>
  <c r="BL126" i="2"/>
  <c r="BK126" i="2"/>
  <c r="BH126" i="2"/>
  <c r="BG126" i="2"/>
  <c r="BF126" i="2"/>
  <c r="BE126" i="2"/>
  <c r="AS126" i="2"/>
  <c r="AR126" i="2"/>
  <c r="AO126" i="2"/>
  <c r="AI126" i="2"/>
  <c r="AL126" i="2" s="1"/>
  <c r="AH126" i="2"/>
  <c r="BQ125" i="2"/>
  <c r="BP125" i="2"/>
  <c r="BO125" i="2"/>
  <c r="BN125" i="2"/>
  <c r="BM125" i="2"/>
  <c r="BL125" i="2"/>
  <c r="BK125" i="2"/>
  <c r="BH125" i="2"/>
  <c r="BG125" i="2"/>
  <c r="BF125" i="2"/>
  <c r="BE125" i="2"/>
  <c r="AS125" i="2"/>
  <c r="AR125" i="2"/>
  <c r="AO125" i="2"/>
  <c r="AI125" i="2"/>
  <c r="AH125" i="2"/>
  <c r="BQ124" i="2"/>
  <c r="BP124" i="2"/>
  <c r="BO124" i="2"/>
  <c r="BN124" i="2"/>
  <c r="BM124" i="2"/>
  <c r="BL124" i="2"/>
  <c r="BK124" i="2"/>
  <c r="BH124" i="2"/>
  <c r="BG124" i="2"/>
  <c r="BF124" i="2"/>
  <c r="BE124" i="2"/>
  <c r="AS124" i="2"/>
  <c r="AR124" i="2"/>
  <c r="AO124" i="2"/>
  <c r="AI124" i="2"/>
  <c r="AP124" i="2" s="1"/>
  <c r="AH124" i="2"/>
  <c r="X126" i="2"/>
  <c r="X125" i="2"/>
  <c r="X124" i="2"/>
  <c r="P126" i="2"/>
  <c r="N126" i="2"/>
  <c r="P125" i="2"/>
  <c r="N125" i="2"/>
  <c r="P124" i="2"/>
  <c r="N124" i="2"/>
  <c r="P5" i="251"/>
  <c r="C22" i="3" l="1"/>
  <c r="D27" i="3"/>
  <c r="B22" i="3"/>
  <c r="AT73" i="2"/>
  <c r="C28" i="3"/>
  <c r="G25" i="3"/>
  <c r="F21" i="3"/>
  <c r="D28" i="3"/>
  <c r="B21" i="3"/>
  <c r="G24" i="3"/>
  <c r="B27" i="3"/>
  <c r="G22" i="3"/>
  <c r="C30" i="3"/>
  <c r="F27" i="3"/>
  <c r="E29" i="3"/>
  <c r="D24" i="3"/>
  <c r="F23" i="3"/>
  <c r="B24" i="3"/>
  <c r="G29" i="3"/>
  <c r="C25" i="3"/>
  <c r="E28" i="3"/>
  <c r="G30" i="3"/>
  <c r="C21" i="3"/>
  <c r="E25" i="3"/>
  <c r="C26" i="3"/>
  <c r="B25" i="3"/>
  <c r="F24" i="3"/>
  <c r="B26" i="3"/>
  <c r="B23" i="3"/>
  <c r="E26" i="3"/>
  <c r="F22" i="3"/>
  <c r="E27" i="3"/>
  <c r="F25" i="3"/>
  <c r="C27" i="3"/>
  <c r="C24" i="3"/>
  <c r="E22" i="3"/>
  <c r="D23" i="3"/>
  <c r="E23" i="3"/>
  <c r="D22" i="3"/>
  <c r="C29" i="3"/>
  <c r="D30" i="3"/>
  <c r="E21" i="3"/>
  <c r="D26" i="3"/>
  <c r="G26" i="3"/>
  <c r="F28" i="3"/>
  <c r="B28" i="3"/>
  <c r="E24" i="3"/>
  <c r="B29" i="3"/>
  <c r="G28" i="3"/>
  <c r="D29" i="3"/>
  <c r="F30" i="3"/>
  <c r="E30" i="3"/>
  <c r="G23" i="3"/>
  <c r="D21" i="3"/>
  <c r="B30" i="3"/>
  <c r="D25" i="3"/>
  <c r="G21" i="3"/>
  <c r="F26" i="3"/>
  <c r="F29" i="3"/>
  <c r="Q4" i="2"/>
  <c r="B8" i="39"/>
  <c r="B8" i="3"/>
  <c r="O124" i="2"/>
  <c r="AD124" i="2"/>
  <c r="AC124" i="2"/>
  <c r="AB124" i="2"/>
  <c r="AA124" i="2"/>
  <c r="AF124" i="2" s="1"/>
  <c r="AG124" i="2" s="1"/>
  <c r="O125" i="2"/>
  <c r="AD125" i="2"/>
  <c r="AC125" i="2"/>
  <c r="AB125" i="2"/>
  <c r="AA125" i="2"/>
  <c r="AF125" i="2" s="1"/>
  <c r="AG125" i="2" s="1"/>
  <c r="O126" i="2"/>
  <c r="AA126" i="2"/>
  <c r="AF126" i="2" s="1"/>
  <c r="AG126" i="2" s="1"/>
  <c r="V126" i="2"/>
  <c r="AD126" i="2"/>
  <c r="AC126" i="2"/>
  <c r="AB126" i="2"/>
  <c r="V124" i="2"/>
  <c r="V125" i="2"/>
  <c r="BR126" i="2"/>
  <c r="BR124" i="2"/>
  <c r="AV126" i="2"/>
  <c r="AY126" i="2" s="1"/>
  <c r="BC126" i="2"/>
  <c r="BD126" i="2"/>
  <c r="AU124" i="2"/>
  <c r="AX124" i="2" s="1"/>
  <c r="BR125" i="2"/>
  <c r="AV124" i="2"/>
  <c r="AY124" i="2" s="1"/>
  <c r="AW124" i="2"/>
  <c r="AZ124" i="2" s="1"/>
  <c r="BD124" i="2"/>
  <c r="AW125" i="2"/>
  <c r="AV125" i="2"/>
  <c r="AY125" i="2" s="1"/>
  <c r="AU125" i="2"/>
  <c r="AX125" i="2" s="1"/>
  <c r="AP125" i="2"/>
  <c r="BD125" i="2"/>
  <c r="BC125" i="2"/>
  <c r="AL125" i="2"/>
  <c r="AK125" i="2"/>
  <c r="AJ125" i="2"/>
  <c r="AP126" i="2"/>
  <c r="AJ124" i="2"/>
  <c r="AK124" i="2"/>
  <c r="AL124" i="2"/>
  <c r="BC124" i="2"/>
  <c r="AU126" i="2"/>
  <c r="AX126" i="2" s="1"/>
  <c r="AW126" i="2"/>
  <c r="AZ126" i="2" s="1"/>
  <c r="AJ126" i="2"/>
  <c r="AK126" i="2"/>
  <c r="I26" i="3" l="1"/>
  <c r="I23" i="3"/>
  <c r="I25" i="3"/>
  <c r="I29" i="3"/>
  <c r="I28" i="3"/>
  <c r="I30" i="3"/>
  <c r="I22" i="3"/>
  <c r="I21" i="3"/>
  <c r="I27" i="3"/>
  <c r="I24" i="3"/>
  <c r="W123" i="2"/>
  <c r="BA124" i="2"/>
  <c r="BB124" i="2" s="1"/>
  <c r="BI124" i="2" s="1"/>
  <c r="W124" i="2" s="1"/>
  <c r="BJ124" i="2" s="1"/>
  <c r="BA125" i="2"/>
  <c r="BB125" i="2" s="1"/>
  <c r="BI125" i="2" s="1"/>
  <c r="W125" i="2" s="1"/>
  <c r="BA126" i="2"/>
  <c r="BB126" i="2" s="1"/>
  <c r="BI126" i="2" s="1"/>
  <c r="W126" i="2" s="1"/>
  <c r="BJ126" i="2" s="1"/>
  <c r="AZ125" i="2"/>
  <c r="AM126" i="2"/>
  <c r="AN126" i="2" s="1"/>
  <c r="AQ126" i="2" s="1"/>
  <c r="AM124" i="2"/>
  <c r="AN124" i="2" s="1"/>
  <c r="AQ124" i="2" s="1"/>
  <c r="AM125" i="2"/>
  <c r="AN125" i="2" s="1"/>
  <c r="AQ125" i="2" s="1"/>
  <c r="BJ123" i="2" l="1"/>
  <c r="M123" i="2"/>
  <c r="AT123" i="2" s="1"/>
  <c r="BJ125" i="2"/>
  <c r="M125" i="2"/>
  <c r="AT125" i="2" s="1"/>
  <c r="M126" i="2"/>
  <c r="AT126" i="2" s="1"/>
  <c r="M124" i="2"/>
  <c r="AT124" i="2" s="1"/>
  <c r="H25" i="1" l="1"/>
  <c r="BQ127" i="2"/>
  <c r="BP127" i="2"/>
  <c r="BO127" i="2"/>
  <c r="BN127" i="2"/>
  <c r="BM127" i="2"/>
  <c r="BL127" i="2"/>
  <c r="BK127" i="2"/>
  <c r="BH127" i="2"/>
  <c r="BG127" i="2"/>
  <c r="BF127" i="2"/>
  <c r="BE127" i="2"/>
  <c r="AS127" i="2"/>
  <c r="AR127" i="2"/>
  <c r="AO127" i="2"/>
  <c r="AI127" i="2"/>
  <c r="AL127" i="2" s="1"/>
  <c r="AH127" i="2"/>
  <c r="X127" i="2"/>
  <c r="P127" i="2"/>
  <c r="N127" i="2"/>
  <c r="BQ128" i="2"/>
  <c r="BP128" i="2"/>
  <c r="BO128" i="2"/>
  <c r="BN128" i="2"/>
  <c r="BM128" i="2"/>
  <c r="BL128" i="2"/>
  <c r="BK128" i="2"/>
  <c r="BH128" i="2"/>
  <c r="BG128" i="2"/>
  <c r="BF128" i="2"/>
  <c r="BE128" i="2"/>
  <c r="AS128" i="2"/>
  <c r="AR128" i="2"/>
  <c r="AO128" i="2"/>
  <c r="AI128" i="2"/>
  <c r="AK128" i="2" s="1"/>
  <c r="AH128" i="2"/>
  <c r="X128" i="2"/>
  <c r="P128" i="2"/>
  <c r="N128" i="2"/>
  <c r="BC128" i="2" l="1"/>
  <c r="BD128" i="2"/>
  <c r="AL128" i="2"/>
  <c r="AP128" i="2"/>
  <c r="AW128" i="2"/>
  <c r="AZ128" i="2" s="1"/>
  <c r="BR127" i="2"/>
  <c r="V127" i="2"/>
  <c r="AV128" i="2"/>
  <c r="AY128" i="2" s="1"/>
  <c r="AJ128" i="2"/>
  <c r="O127" i="2"/>
  <c r="AD127" i="2"/>
  <c r="AC127" i="2"/>
  <c r="AB127" i="2"/>
  <c r="AA127" i="2"/>
  <c r="AF127" i="2" s="1"/>
  <c r="AG127" i="2" s="1"/>
  <c r="AU127" i="2"/>
  <c r="AX127" i="2" s="1"/>
  <c r="AV127" i="2"/>
  <c r="AY127" i="2" s="1"/>
  <c r="AW127" i="2"/>
  <c r="AZ127" i="2" s="1"/>
  <c r="BC127" i="2"/>
  <c r="BD127" i="2"/>
  <c r="AP127" i="2"/>
  <c r="AJ127" i="2"/>
  <c r="AK127" i="2"/>
  <c r="V128" i="2"/>
  <c r="AA128" i="2"/>
  <c r="AF128" i="2" s="1"/>
  <c r="AG128" i="2" s="1"/>
  <c r="O128" i="2"/>
  <c r="AD128" i="2"/>
  <c r="AC128" i="2"/>
  <c r="AB128" i="2"/>
  <c r="BR128" i="2"/>
  <c r="AU128" i="2"/>
  <c r="AM128" i="2" l="1"/>
  <c r="AN128" i="2" s="1"/>
  <c r="AQ128" i="2" s="1"/>
  <c r="BA128" i="2"/>
  <c r="BB128" i="2" s="1"/>
  <c r="BI128" i="2" s="1"/>
  <c r="W128" i="2" s="1"/>
  <c r="BJ128" i="2" s="1"/>
  <c r="BA127" i="2"/>
  <c r="BB127" i="2" s="1"/>
  <c r="BI127" i="2" s="1"/>
  <c r="W127" i="2" s="1"/>
  <c r="BJ127" i="2" s="1"/>
  <c r="AM127" i="2"/>
  <c r="AN127" i="2" s="1"/>
  <c r="AQ127" i="2" s="1"/>
  <c r="AX128" i="2"/>
  <c r="M127" i="2" l="1"/>
  <c r="AT127" i="2" s="1"/>
  <c r="M128" i="2"/>
  <c r="AT128" i="2" s="1"/>
  <c r="BQ129" i="2"/>
  <c r="BP129" i="2"/>
  <c r="BO129" i="2"/>
  <c r="BN129" i="2"/>
  <c r="BM129" i="2"/>
  <c r="BL129" i="2"/>
  <c r="BK129" i="2"/>
  <c r="BH129" i="2"/>
  <c r="BG129" i="2"/>
  <c r="BF129" i="2"/>
  <c r="BE129" i="2"/>
  <c r="AS129" i="2"/>
  <c r="AR129" i="2"/>
  <c r="AO129" i="2"/>
  <c r="AI129" i="2"/>
  <c r="AL129" i="2" s="1"/>
  <c r="AH129" i="2"/>
  <c r="X129" i="2"/>
  <c r="P129" i="2"/>
  <c r="N129" i="2"/>
  <c r="AW129" i="2" l="1"/>
  <c r="AZ129" i="2" s="1"/>
  <c r="BR129" i="2"/>
  <c r="V129" i="2"/>
  <c r="O129" i="2"/>
  <c r="AD129" i="2"/>
  <c r="AC129" i="2"/>
  <c r="AB129" i="2"/>
  <c r="AA129" i="2"/>
  <c r="AF129" i="2" s="1"/>
  <c r="AG129" i="2" s="1"/>
  <c r="BC129" i="2"/>
  <c r="AP129" i="2"/>
  <c r="AU129" i="2"/>
  <c r="AX129" i="2" s="1"/>
  <c r="AV129" i="2"/>
  <c r="AY129" i="2" s="1"/>
  <c r="BD129" i="2"/>
  <c r="AJ129" i="2"/>
  <c r="AK129" i="2"/>
  <c r="BQ130" i="2"/>
  <c r="BP130" i="2"/>
  <c r="BO130" i="2"/>
  <c r="BN130" i="2"/>
  <c r="BM130" i="2"/>
  <c r="BL130" i="2"/>
  <c r="BK130" i="2"/>
  <c r="BH130" i="2"/>
  <c r="BG130" i="2"/>
  <c r="BF130" i="2"/>
  <c r="BE130" i="2"/>
  <c r="AS130" i="2"/>
  <c r="AR130" i="2"/>
  <c r="AO130" i="2"/>
  <c r="AI130" i="2"/>
  <c r="AL130" i="2" s="1"/>
  <c r="AH130" i="2"/>
  <c r="X130" i="2"/>
  <c r="P130" i="2"/>
  <c r="N130" i="2"/>
  <c r="BQ131" i="2"/>
  <c r="BP131" i="2"/>
  <c r="BO131" i="2"/>
  <c r="BN131" i="2"/>
  <c r="BM131" i="2"/>
  <c r="BL131" i="2"/>
  <c r="BK131" i="2"/>
  <c r="BH131" i="2"/>
  <c r="BG131" i="2"/>
  <c r="BF131" i="2"/>
  <c r="BE131" i="2"/>
  <c r="AS131" i="2"/>
  <c r="AR131" i="2"/>
  <c r="AO131" i="2"/>
  <c r="AI131" i="2"/>
  <c r="BC131" i="2" s="1"/>
  <c r="AH131" i="2"/>
  <c r="X131" i="2"/>
  <c r="P131" i="2"/>
  <c r="O131" i="2" s="1"/>
  <c r="N131" i="2"/>
  <c r="BQ132" i="2"/>
  <c r="BP132" i="2"/>
  <c r="BO132" i="2"/>
  <c r="BN132" i="2"/>
  <c r="BM132" i="2"/>
  <c r="BL132" i="2"/>
  <c r="BK132" i="2"/>
  <c r="BH132" i="2"/>
  <c r="BG132" i="2"/>
  <c r="BF132" i="2"/>
  <c r="BE132" i="2"/>
  <c r="AS132" i="2"/>
  <c r="AR132" i="2"/>
  <c r="AO132" i="2"/>
  <c r="AI132" i="2"/>
  <c r="AL132" i="2" s="1"/>
  <c r="AH132" i="2"/>
  <c r="X132" i="2"/>
  <c r="P132" i="2"/>
  <c r="N132" i="2"/>
  <c r="BQ133" i="2"/>
  <c r="BP133" i="2"/>
  <c r="BO133" i="2"/>
  <c r="BN133" i="2"/>
  <c r="BM133" i="2"/>
  <c r="BL133" i="2"/>
  <c r="BK133" i="2"/>
  <c r="BH133" i="2"/>
  <c r="BG133" i="2"/>
  <c r="BF133" i="2"/>
  <c r="BE133" i="2"/>
  <c r="AS133" i="2"/>
  <c r="AR133" i="2"/>
  <c r="AO133" i="2"/>
  <c r="AI133" i="2"/>
  <c r="AL133" i="2" s="1"/>
  <c r="AH133" i="2"/>
  <c r="X133" i="2"/>
  <c r="P133" i="2"/>
  <c r="O133" i="2" s="1"/>
  <c r="N133" i="2"/>
  <c r="BQ134" i="2"/>
  <c r="BP134" i="2"/>
  <c r="BO134" i="2"/>
  <c r="BN134" i="2"/>
  <c r="BM134" i="2"/>
  <c r="BL134" i="2"/>
  <c r="BK134" i="2"/>
  <c r="BH134" i="2"/>
  <c r="BG134" i="2"/>
  <c r="BF134" i="2"/>
  <c r="BE134" i="2"/>
  <c r="AS134" i="2"/>
  <c r="AR134" i="2"/>
  <c r="AO134" i="2"/>
  <c r="AI134" i="2"/>
  <c r="AL134" i="2" s="1"/>
  <c r="AH134" i="2"/>
  <c r="X134" i="2"/>
  <c r="P134" i="2"/>
  <c r="N134" i="2"/>
  <c r="BA129" i="2" l="1"/>
  <c r="BB129" i="2" s="1"/>
  <c r="BI129" i="2" s="1"/>
  <c r="W129" i="2" s="1"/>
  <c r="BJ129" i="2" s="1"/>
  <c r="AM129" i="2"/>
  <c r="AN129" i="2" s="1"/>
  <c r="AQ129" i="2" s="1"/>
  <c r="AV130" i="2"/>
  <c r="AY130" i="2" s="1"/>
  <c r="BR130" i="2"/>
  <c r="O130" i="2"/>
  <c r="AD130" i="2"/>
  <c r="AC130" i="2"/>
  <c r="AB130" i="2"/>
  <c r="AA130" i="2"/>
  <c r="AF130" i="2" s="1"/>
  <c r="AG130" i="2" s="1"/>
  <c r="V130" i="2"/>
  <c r="AL131" i="2"/>
  <c r="AW130" i="2"/>
  <c r="AZ130" i="2" s="1"/>
  <c r="AP130" i="2"/>
  <c r="BC130" i="2"/>
  <c r="BD130" i="2"/>
  <c r="AU130" i="2"/>
  <c r="AJ130" i="2"/>
  <c r="AK130" i="2"/>
  <c r="BR131" i="2"/>
  <c r="AJ131" i="2"/>
  <c r="AP131" i="2"/>
  <c r="AW131" i="2"/>
  <c r="AZ131" i="2" s="1"/>
  <c r="BD131" i="2"/>
  <c r="V131" i="2"/>
  <c r="AD131" i="2"/>
  <c r="AC131" i="2"/>
  <c r="AA131" i="2"/>
  <c r="AF131" i="2" s="1"/>
  <c r="AG131" i="2" s="1"/>
  <c r="AB131" i="2"/>
  <c r="AV131" i="2"/>
  <c r="AY131" i="2" s="1"/>
  <c r="AK131" i="2"/>
  <c r="AU131" i="2"/>
  <c r="AV133" i="2"/>
  <c r="AY133" i="2" s="1"/>
  <c r="AV132" i="2"/>
  <c r="AY132" i="2" s="1"/>
  <c r="O132" i="2"/>
  <c r="AD132" i="2"/>
  <c r="AC132" i="2"/>
  <c r="AB132" i="2"/>
  <c r="AA132" i="2"/>
  <c r="AF132" i="2" s="1"/>
  <c r="AG132" i="2" s="1"/>
  <c r="V132" i="2"/>
  <c r="BR132" i="2"/>
  <c r="AU132" i="2"/>
  <c r="AX132" i="2" s="1"/>
  <c r="AW132" i="2"/>
  <c r="AZ132" i="2" s="1"/>
  <c r="BC132" i="2"/>
  <c r="BD132" i="2"/>
  <c r="AP132" i="2"/>
  <c r="AJ132" i="2"/>
  <c r="AK132" i="2"/>
  <c r="BR133" i="2"/>
  <c r="AW133" i="2"/>
  <c r="AZ133" i="2" s="1"/>
  <c r="AU134" i="2"/>
  <c r="AX134" i="2" s="1"/>
  <c r="AA133" i="2"/>
  <c r="AF133" i="2" s="1"/>
  <c r="AG133" i="2" s="1"/>
  <c r="AB133" i="2"/>
  <c r="AC133" i="2"/>
  <c r="AD133" i="2"/>
  <c r="AJ133" i="2"/>
  <c r="AP133" i="2"/>
  <c r="AP134" i="2"/>
  <c r="AU133" i="2"/>
  <c r="AX133" i="2" s="1"/>
  <c r="V133" i="2"/>
  <c r="BC133" i="2"/>
  <c r="BD133" i="2"/>
  <c r="AK133" i="2"/>
  <c r="O134" i="2"/>
  <c r="AD134" i="2"/>
  <c r="AC134" i="2"/>
  <c r="AB134" i="2"/>
  <c r="AA134" i="2"/>
  <c r="AF134" i="2" s="1"/>
  <c r="AG134" i="2" s="1"/>
  <c r="V134" i="2"/>
  <c r="AV134" i="2"/>
  <c r="AW134" i="2"/>
  <c r="AZ134" i="2" s="1"/>
  <c r="BR134" i="2"/>
  <c r="BC134" i="2"/>
  <c r="BD134" i="2"/>
  <c r="AJ134" i="2"/>
  <c r="AK134" i="2"/>
  <c r="BQ136" i="2"/>
  <c r="BP136" i="2"/>
  <c r="BO136" i="2"/>
  <c r="BN136" i="2"/>
  <c r="BM136" i="2"/>
  <c r="BL136" i="2"/>
  <c r="BK136" i="2"/>
  <c r="BH136" i="2"/>
  <c r="BG136" i="2"/>
  <c r="BF136" i="2"/>
  <c r="BE136" i="2"/>
  <c r="AS136" i="2"/>
  <c r="AR136" i="2"/>
  <c r="AO136" i="2"/>
  <c r="AI136" i="2"/>
  <c r="AL136" i="2" s="1"/>
  <c r="AH136" i="2"/>
  <c r="BQ135" i="2"/>
  <c r="BP135" i="2"/>
  <c r="BO135" i="2"/>
  <c r="BN135" i="2"/>
  <c r="BM135" i="2"/>
  <c r="BL135" i="2"/>
  <c r="BK135" i="2"/>
  <c r="BH135" i="2"/>
  <c r="BG135" i="2"/>
  <c r="BF135" i="2"/>
  <c r="BE135" i="2"/>
  <c r="AS135" i="2"/>
  <c r="AR135" i="2"/>
  <c r="AO135" i="2"/>
  <c r="AI135" i="2"/>
  <c r="AV135" i="2" s="1"/>
  <c r="AH135" i="2"/>
  <c r="X136" i="2"/>
  <c r="X135" i="2"/>
  <c r="P136" i="2"/>
  <c r="N136" i="2"/>
  <c r="P135" i="2"/>
  <c r="N135" i="2"/>
  <c r="Q1" i="2" l="1"/>
  <c r="M129" i="2"/>
  <c r="AT129" i="2" s="1"/>
  <c r="BA130" i="2"/>
  <c r="BB130" i="2" s="1"/>
  <c r="BI130" i="2" s="1"/>
  <c r="W130" i="2" s="1"/>
  <c r="BJ130" i="2" s="1"/>
  <c r="AW135" i="2"/>
  <c r="AZ135" i="2" s="1"/>
  <c r="AX130" i="2"/>
  <c r="AM130" i="2"/>
  <c r="AN130" i="2" s="1"/>
  <c r="AQ130" i="2" s="1"/>
  <c r="AM131" i="2"/>
  <c r="AN131" i="2" s="1"/>
  <c r="AQ131" i="2" s="1"/>
  <c r="BA131" i="2"/>
  <c r="BB131" i="2" s="1"/>
  <c r="BI131" i="2" s="1"/>
  <c r="W131" i="2" s="1"/>
  <c r="BJ131" i="2" s="1"/>
  <c r="AX131" i="2"/>
  <c r="BA132" i="2"/>
  <c r="BB132" i="2" s="1"/>
  <c r="BI132" i="2" s="1"/>
  <c r="W132" i="2" s="1"/>
  <c r="BJ132" i="2" s="1"/>
  <c r="AM132" i="2"/>
  <c r="AN132" i="2" s="1"/>
  <c r="AQ132" i="2" s="1"/>
  <c r="BA133" i="2"/>
  <c r="BB133" i="2" s="1"/>
  <c r="BI133" i="2" s="1"/>
  <c r="W133" i="2" s="1"/>
  <c r="BJ133" i="2" s="1"/>
  <c r="AM133" i="2"/>
  <c r="AN133" i="2" s="1"/>
  <c r="AQ133" i="2" s="1"/>
  <c r="BA134" i="2"/>
  <c r="BB134" i="2" s="1"/>
  <c r="BI134" i="2" s="1"/>
  <c r="W134" i="2" s="1"/>
  <c r="BJ134" i="2" s="1"/>
  <c r="AY134" i="2"/>
  <c r="BR135" i="2"/>
  <c r="AU135" i="2"/>
  <c r="AX135" i="2" s="1"/>
  <c r="BR136" i="2"/>
  <c r="AM134" i="2"/>
  <c r="AN134" i="2" s="1"/>
  <c r="AQ134" i="2" s="1"/>
  <c r="V135" i="2"/>
  <c r="V136" i="2"/>
  <c r="O135" i="2"/>
  <c r="AD135" i="2"/>
  <c r="AC135" i="2"/>
  <c r="AB135" i="2"/>
  <c r="AA135" i="2"/>
  <c r="AF135" i="2" s="1"/>
  <c r="AG135" i="2" s="1"/>
  <c r="O136" i="2"/>
  <c r="AA136" i="2"/>
  <c r="AF136" i="2" s="1"/>
  <c r="AG136" i="2" s="1"/>
  <c r="AD136" i="2"/>
  <c r="AB136" i="2"/>
  <c r="AC136" i="2"/>
  <c r="AK136" i="2"/>
  <c r="AP136" i="2"/>
  <c r="AJ135" i="2"/>
  <c r="AU136" i="2"/>
  <c r="AX136" i="2" s="1"/>
  <c r="AK135" i="2"/>
  <c r="AV136" i="2"/>
  <c r="AY136" i="2" s="1"/>
  <c r="AL135" i="2"/>
  <c r="AW136" i="2"/>
  <c r="AZ136" i="2" s="1"/>
  <c r="BC136" i="2"/>
  <c r="BD136" i="2"/>
  <c r="AY135" i="2"/>
  <c r="BC135" i="2"/>
  <c r="BD135" i="2"/>
  <c r="AP135" i="2"/>
  <c r="AJ136" i="2"/>
  <c r="M130" i="2" l="1"/>
  <c r="AT130" i="2" s="1"/>
  <c r="M131" i="2"/>
  <c r="AT131" i="2" s="1"/>
  <c r="M132" i="2"/>
  <c r="AT132" i="2" s="1"/>
  <c r="M133" i="2"/>
  <c r="AT133" i="2" s="1"/>
  <c r="M134" i="2"/>
  <c r="AT134" i="2" s="1"/>
  <c r="BA135" i="2"/>
  <c r="BB135" i="2" s="1"/>
  <c r="BI135" i="2" s="1"/>
  <c r="W135" i="2" s="1"/>
  <c r="BJ135" i="2" s="1"/>
  <c r="AM136" i="2"/>
  <c r="AN136" i="2" s="1"/>
  <c r="AQ136" i="2" s="1"/>
  <c r="AM135" i="2"/>
  <c r="AN135" i="2" s="1"/>
  <c r="AQ135" i="2" s="1"/>
  <c r="BA136" i="2"/>
  <c r="BB136" i="2" s="1"/>
  <c r="BI136" i="2" s="1"/>
  <c r="W136" i="2" s="1"/>
  <c r="BJ136" i="2" s="1"/>
  <c r="BQ139" i="2"/>
  <c r="BQ138" i="2"/>
  <c r="BQ137" i="2"/>
  <c r="BP139" i="2"/>
  <c r="BO139" i="2"/>
  <c r="BN139" i="2"/>
  <c r="BP138" i="2"/>
  <c r="BO138" i="2"/>
  <c r="BN138" i="2"/>
  <c r="BP137" i="2"/>
  <c r="BO137" i="2"/>
  <c r="BN137" i="2"/>
  <c r="E56" i="3"/>
  <c r="H55" i="3"/>
  <c r="E55" i="3"/>
  <c r="H56" i="3"/>
  <c r="M136" i="2" l="1"/>
  <c r="AT136" i="2" s="1"/>
  <c r="M135" i="2"/>
  <c r="AT135" i="2" s="1"/>
  <c r="BR138" i="2"/>
  <c r="BR137" i="2"/>
  <c r="BR139" i="2"/>
  <c r="B26" i="7" l="1"/>
  <c r="B27" i="7"/>
  <c r="D33" i="7"/>
  <c r="B31" i="7"/>
  <c r="C27" i="7"/>
  <c r="D34" i="7"/>
  <c r="D36" i="7"/>
  <c r="C35" i="7"/>
  <c r="C36" i="7"/>
  <c r="B28" i="7" l="1"/>
  <c r="D30" i="7"/>
  <c r="C31" i="7"/>
  <c r="B34" i="7"/>
  <c r="B36" i="7"/>
  <c r="D27" i="7"/>
  <c r="D29" i="7"/>
  <c r="B33" i="7"/>
  <c r="C33" i="7"/>
  <c r="B29" i="7"/>
  <c r="D28" i="7"/>
  <c r="C29" i="7"/>
  <c r="D26" i="7"/>
  <c r="C28" i="7"/>
  <c r="D32" i="7"/>
  <c r="C34" i="7"/>
  <c r="B35" i="7"/>
  <c r="D31" i="7"/>
  <c r="C30" i="7"/>
  <c r="B30" i="7"/>
  <c r="C26" i="7"/>
  <c r="C32" i="7"/>
  <c r="D35" i="7"/>
  <c r="B32" i="7"/>
  <c r="D38" i="7"/>
  <c r="C37" i="7"/>
  <c r="B37" i="7"/>
  <c r="D37" i="7"/>
  <c r="C50" i="7" l="1"/>
  <c r="D39" i="7"/>
  <c r="D49" i="7"/>
  <c r="B44" i="7"/>
  <c r="B38" i="7"/>
  <c r="C38" i="7"/>
  <c r="B42" i="7"/>
  <c r="C41" i="7"/>
  <c r="D50" i="7"/>
  <c r="B40" i="7"/>
  <c r="D46" i="7"/>
  <c r="C46" i="7"/>
  <c r="E57" i="8"/>
  <c r="C45" i="7" l="1"/>
  <c r="D41" i="7"/>
  <c r="D40" i="7"/>
  <c r="B43" i="7"/>
  <c r="B52" i="7"/>
  <c r="C40" i="7"/>
  <c r="B51" i="7"/>
  <c r="D43" i="7"/>
  <c r="C47" i="7"/>
  <c r="B50" i="7"/>
  <c r="D44" i="7"/>
  <c r="D52" i="7"/>
  <c r="C42" i="7"/>
  <c r="C49" i="7"/>
  <c r="C39" i="7"/>
  <c r="D47" i="7"/>
  <c r="C52" i="7"/>
  <c r="C51" i="7"/>
  <c r="C44" i="7"/>
  <c r="B49" i="7"/>
  <c r="B48" i="7"/>
  <c r="D51" i="7"/>
  <c r="C48" i="7"/>
  <c r="B46" i="7"/>
  <c r="D45" i="7"/>
  <c r="B47" i="7"/>
  <c r="B41" i="7"/>
  <c r="D48" i="7"/>
  <c r="D42" i="7"/>
  <c r="C43" i="7"/>
  <c r="B39" i="7"/>
  <c r="B45" i="7"/>
  <c r="BM137" i="2"/>
  <c r="BL137" i="2"/>
  <c r="BK137" i="2"/>
  <c r="BH137" i="2"/>
  <c r="BG137" i="2"/>
  <c r="BF137" i="2"/>
  <c r="BE137" i="2"/>
  <c r="AS137" i="2"/>
  <c r="AR137" i="2"/>
  <c r="AO137" i="2"/>
  <c r="AI137" i="2"/>
  <c r="AW137" i="2" s="1"/>
  <c r="AH137" i="2"/>
  <c r="X137" i="2"/>
  <c r="P137" i="2"/>
  <c r="O137" i="2" s="1"/>
  <c r="N137" i="2"/>
  <c r="AV137" i="2" l="1"/>
  <c r="AY137" i="2" s="1"/>
  <c r="AA137" i="2"/>
  <c r="AF137" i="2" s="1"/>
  <c r="AG137" i="2" s="1"/>
  <c r="AB137" i="2"/>
  <c r="AC137" i="2"/>
  <c r="AD137" i="2"/>
  <c r="V137" i="2"/>
  <c r="AJ137" i="2"/>
  <c r="AZ137" i="2"/>
  <c r="AK137" i="2"/>
  <c r="AL137" i="2"/>
  <c r="BC137" i="2"/>
  <c r="BD137" i="2"/>
  <c r="AP137" i="2"/>
  <c r="AU137" i="2"/>
  <c r="BA137" i="2" l="1"/>
  <c r="BB137" i="2" s="1"/>
  <c r="BI137" i="2" s="1"/>
  <c r="AM137" i="2"/>
  <c r="AN137" i="2" s="1"/>
  <c r="AQ137" i="2" s="1"/>
  <c r="AX137" i="2"/>
  <c r="W137" i="2" l="1"/>
  <c r="BJ137" i="2" s="1"/>
  <c r="M137" i="2" l="1"/>
  <c r="AT137" i="2" s="1"/>
  <c r="AE121" i="2" l="1"/>
  <c r="AE122" i="2" s="1"/>
  <c r="AE123" i="2" s="1"/>
  <c r="BM138" i="2"/>
  <c r="BL138" i="2"/>
  <c r="BK138" i="2"/>
  <c r="BH138" i="2"/>
  <c r="BG138" i="2"/>
  <c r="BF138" i="2"/>
  <c r="BE138" i="2"/>
  <c r="AS138" i="2"/>
  <c r="AR138" i="2"/>
  <c r="AO138" i="2"/>
  <c r="AI138" i="2"/>
  <c r="BD138" i="2" s="1"/>
  <c r="AH138" i="2"/>
  <c r="X138" i="2"/>
  <c r="P138" i="2"/>
  <c r="O138" i="2" s="1"/>
  <c r="N138" i="2"/>
  <c r="BM139" i="2"/>
  <c r="BL139" i="2"/>
  <c r="BK139" i="2"/>
  <c r="BH139" i="2"/>
  <c r="BG139" i="2"/>
  <c r="BF139" i="2"/>
  <c r="BE139" i="2"/>
  <c r="AS139" i="2"/>
  <c r="AR139" i="2"/>
  <c r="AO139" i="2"/>
  <c r="AI139" i="2"/>
  <c r="AP139" i="2" s="1"/>
  <c r="AH139" i="2"/>
  <c r="X139" i="2"/>
  <c r="P139" i="2"/>
  <c r="AK139" i="2" l="1"/>
  <c r="AV138" i="2"/>
  <c r="AY138" i="2" s="1"/>
  <c r="AJ138" i="2"/>
  <c r="AK138" i="2"/>
  <c r="AP138" i="2"/>
  <c r="AU138" i="2"/>
  <c r="AW138" i="2"/>
  <c r="AZ138" i="2" s="1"/>
  <c r="BC138" i="2"/>
  <c r="V138" i="2"/>
  <c r="AA138" i="2"/>
  <c r="AF138" i="2" s="1"/>
  <c r="AG138" i="2" s="1"/>
  <c r="AB138" i="2"/>
  <c r="AC138" i="2"/>
  <c r="AD138" i="2"/>
  <c r="AL138" i="2"/>
  <c r="O139" i="2"/>
  <c r="AD139" i="2"/>
  <c r="AB139" i="2"/>
  <c r="AA139" i="2"/>
  <c r="AF139" i="2" s="1"/>
  <c r="AG139" i="2" s="1"/>
  <c r="AC139" i="2"/>
  <c r="V139" i="2"/>
  <c r="AJ139" i="2"/>
  <c r="AU139" i="2"/>
  <c r="AV139" i="2"/>
  <c r="AY139" i="2" s="1"/>
  <c r="AW139" i="2"/>
  <c r="AZ139" i="2" s="1"/>
  <c r="AL139" i="2"/>
  <c r="BC139" i="2"/>
  <c r="BD139" i="2"/>
  <c r="D24" i="8" l="1"/>
  <c r="G24" i="8"/>
  <c r="B23" i="8"/>
  <c r="F24" i="8"/>
  <c r="D23" i="8"/>
  <c r="H23" i="8"/>
  <c r="B24" i="8"/>
  <c r="C22" i="8"/>
  <c r="F23" i="8"/>
  <c r="F22" i="8"/>
  <c r="G22" i="8"/>
  <c r="D22" i="8"/>
  <c r="B22" i="8"/>
  <c r="H22" i="8"/>
  <c r="G23" i="8"/>
  <c r="C23" i="8"/>
  <c r="C24" i="8"/>
  <c r="H24" i="8"/>
  <c r="BA139" i="2"/>
  <c r="BB139" i="2" s="1"/>
  <c r="BI139" i="2" s="1"/>
  <c r="W139" i="2" s="1"/>
  <c r="AX138" i="2"/>
  <c r="BA138" i="2"/>
  <c r="BB138" i="2" s="1"/>
  <c r="BI138" i="2" s="1"/>
  <c r="W138" i="2" s="1"/>
  <c r="AM138" i="2"/>
  <c r="AN138" i="2" s="1"/>
  <c r="AQ138" i="2" s="1"/>
  <c r="AM139" i="2"/>
  <c r="AN139" i="2" s="1"/>
  <c r="AQ139" i="2" s="1"/>
  <c r="AX139" i="2"/>
  <c r="J24" i="8" l="1"/>
  <c r="K24" i="8"/>
  <c r="J22" i="8"/>
  <c r="K22" i="8"/>
  <c r="K23" i="8"/>
  <c r="J23" i="8"/>
  <c r="M139" i="2"/>
  <c r="BJ139" i="2"/>
  <c r="M138" i="2"/>
  <c r="AT138" i="2" s="1"/>
  <c r="BJ138" i="2"/>
  <c r="B5" i="251" l="1"/>
  <c r="B6" i="251" l="1"/>
  <c r="B42" i="3"/>
  <c r="H12" i="3"/>
  <c r="B7" i="251" l="1"/>
  <c r="AE124" i="2"/>
  <c r="AE125" i="2" s="1"/>
  <c r="AE126" i="2" s="1"/>
  <c r="B8" i="251" l="1"/>
  <c r="C45" i="8"/>
  <c r="B9" i="251" l="1"/>
  <c r="C26" i="8"/>
  <c r="D39" i="8"/>
  <c r="G42" i="8"/>
  <c r="H39" i="8"/>
  <c r="D43" i="8"/>
  <c r="F34" i="8"/>
  <c r="B33" i="8"/>
  <c r="F35" i="8"/>
  <c r="D30" i="8"/>
  <c r="G26" i="8"/>
  <c r="G36" i="8"/>
  <c r="B35" i="8"/>
  <c r="G34" i="8"/>
  <c r="H38" i="8"/>
  <c r="C51" i="8"/>
  <c r="F37" i="8"/>
  <c r="B39" i="8"/>
  <c r="F32" i="8"/>
  <c r="G29" i="8"/>
  <c r="G39" i="8"/>
  <c r="G31" i="8"/>
  <c r="B26" i="8"/>
  <c r="D33" i="8"/>
  <c r="D27" i="8"/>
  <c r="D40" i="8"/>
  <c r="D41" i="8"/>
  <c r="F46" i="8"/>
  <c r="C34" i="8"/>
  <c r="F43" i="8"/>
  <c r="H34" i="8"/>
  <c r="H46" i="8"/>
  <c r="H27" i="8"/>
  <c r="H26" i="8"/>
  <c r="H51" i="8"/>
  <c r="F42" i="8"/>
  <c r="D34" i="8"/>
  <c r="B50" i="8"/>
  <c r="G32" i="8"/>
  <c r="C50" i="8"/>
  <c r="H31" i="8"/>
  <c r="B31" i="8"/>
  <c r="B30" i="8"/>
  <c r="D42" i="8"/>
  <c r="F30" i="8"/>
  <c r="B42" i="8"/>
  <c r="F29" i="8"/>
  <c r="G38" i="8"/>
  <c r="C33" i="8"/>
  <c r="F49" i="8"/>
  <c r="G35" i="8"/>
  <c r="D31" i="8"/>
  <c r="C31" i="8"/>
  <c r="D25" i="8"/>
  <c r="C42" i="8"/>
  <c r="C37" i="8"/>
  <c r="H47" i="8"/>
  <c r="C47" i="8"/>
  <c r="C38" i="8"/>
  <c r="C39" i="8"/>
  <c r="C27" i="8"/>
  <c r="D50" i="8"/>
  <c r="D44" i="8"/>
  <c r="G40" i="8"/>
  <c r="H33" i="8"/>
  <c r="H37" i="8"/>
  <c r="B43" i="8"/>
  <c r="H28" i="8"/>
  <c r="H30" i="8"/>
  <c r="F39" i="8"/>
  <c r="B25" i="8"/>
  <c r="D36" i="8"/>
  <c r="G30" i="8"/>
  <c r="H29" i="8"/>
  <c r="G50" i="8"/>
  <c r="H32" i="8"/>
  <c r="G46" i="8"/>
  <c r="B47" i="8"/>
  <c r="H35" i="8"/>
  <c r="G45" i="8"/>
  <c r="G49" i="8"/>
  <c r="D45" i="8"/>
  <c r="D29" i="8"/>
  <c r="B28" i="8"/>
  <c r="C32" i="8"/>
  <c r="C49" i="8"/>
  <c r="D28" i="8"/>
  <c r="B46" i="8"/>
  <c r="B48" i="8"/>
  <c r="B37" i="8"/>
  <c r="B41" i="8"/>
  <c r="G48" i="8"/>
  <c r="H45" i="8"/>
  <c r="D32" i="8"/>
  <c r="F36" i="8"/>
  <c r="C43" i="8"/>
  <c r="H43" i="8"/>
  <c r="H36" i="8"/>
  <c r="F47" i="8"/>
  <c r="B51" i="8"/>
  <c r="F27" i="8"/>
  <c r="F25" i="8"/>
  <c r="F33" i="8"/>
  <c r="B29" i="8"/>
  <c r="G44" i="8"/>
  <c r="H40" i="8"/>
  <c r="B44" i="8"/>
  <c r="D47" i="8"/>
  <c r="F48" i="8"/>
  <c r="C36" i="8"/>
  <c r="H42" i="8"/>
  <c r="C30" i="8"/>
  <c r="G37" i="8"/>
  <c r="H25" i="8"/>
  <c r="C25" i="8"/>
  <c r="F51" i="8"/>
  <c r="F26" i="8"/>
  <c r="D37" i="8"/>
  <c r="G27" i="8"/>
  <c r="F31" i="8"/>
  <c r="G47" i="8"/>
  <c r="B32" i="8"/>
  <c r="F50" i="8"/>
  <c r="F41" i="8"/>
  <c r="D38" i="8"/>
  <c r="G41" i="8"/>
  <c r="C35" i="8"/>
  <c r="H48" i="8"/>
  <c r="G33" i="8"/>
  <c r="G51" i="8"/>
  <c r="B34" i="8"/>
  <c r="D26" i="8"/>
  <c r="B27" i="8"/>
  <c r="B45" i="8"/>
  <c r="D51" i="8"/>
  <c r="D46" i="8"/>
  <c r="C28" i="8"/>
  <c r="B49" i="8"/>
  <c r="D48" i="8"/>
  <c r="H41" i="8"/>
  <c r="C48" i="8"/>
  <c r="C40" i="8"/>
  <c r="C41" i="8"/>
  <c r="F40" i="8"/>
  <c r="F45" i="8"/>
  <c r="D35" i="8"/>
  <c r="H50" i="8"/>
  <c r="B40" i="8"/>
  <c r="G43" i="8"/>
  <c r="F28" i="8"/>
  <c r="G28" i="8"/>
  <c r="D49" i="8"/>
  <c r="H49" i="8"/>
  <c r="B36" i="8"/>
  <c r="F44" i="8"/>
  <c r="H44" i="8"/>
  <c r="F38" i="8"/>
  <c r="C46" i="8"/>
  <c r="B38" i="8"/>
  <c r="G25" i="8"/>
  <c r="C29" i="8"/>
  <c r="C44" i="8"/>
  <c r="L10" i="172"/>
  <c r="P10" i="172"/>
  <c r="Q10" i="172" s="1"/>
  <c r="L11" i="172"/>
  <c r="P11" i="172"/>
  <c r="Q11" i="172" s="1"/>
  <c r="L12" i="172"/>
  <c r="P12" i="172"/>
  <c r="Q12" i="172" s="1"/>
  <c r="L13" i="172"/>
  <c r="P13" i="172"/>
  <c r="Q13" i="172" s="1"/>
  <c r="L14" i="172"/>
  <c r="P14" i="172"/>
  <c r="L15" i="172"/>
  <c r="P15" i="172"/>
  <c r="Q15" i="172" s="1"/>
  <c r="L16" i="172"/>
  <c r="P16" i="172"/>
  <c r="Q16" i="172" s="1"/>
  <c r="L17" i="172"/>
  <c r="P17" i="172"/>
  <c r="Q17" i="172"/>
  <c r="L18" i="172"/>
  <c r="P18" i="172"/>
  <c r="Q18" i="172" s="1"/>
  <c r="L19" i="172"/>
  <c r="P19" i="172"/>
  <c r="Q19" i="172" s="1"/>
  <c r="L20" i="172"/>
  <c r="P20" i="172"/>
  <c r="Q20" i="172" s="1"/>
  <c r="L21" i="172"/>
  <c r="P21" i="172"/>
  <c r="Q21" i="172" s="1"/>
  <c r="L22" i="172"/>
  <c r="P22" i="172"/>
  <c r="L23" i="172"/>
  <c r="P23" i="172"/>
  <c r="Q23" i="172" s="1"/>
  <c r="L24" i="172"/>
  <c r="P24" i="172"/>
  <c r="Q24" i="172" s="1"/>
  <c r="L25" i="172"/>
  <c r="P25" i="172"/>
  <c r="Q25" i="172"/>
  <c r="L26" i="172"/>
  <c r="P26" i="172"/>
  <c r="Q26" i="172"/>
  <c r="L27" i="172"/>
  <c r="P27" i="172"/>
  <c r="Q27" i="172" s="1"/>
  <c r="L28" i="172"/>
  <c r="P28" i="172"/>
  <c r="Q28" i="172" s="1"/>
  <c r="L29" i="172"/>
  <c r="P29" i="172"/>
  <c r="Q29" i="172" s="1"/>
  <c r="L30" i="172"/>
  <c r="P30" i="172"/>
  <c r="L31" i="172"/>
  <c r="P31" i="172"/>
  <c r="Q31" i="172" s="1"/>
  <c r="L32" i="172"/>
  <c r="P32" i="172"/>
  <c r="Q32" i="172" s="1"/>
  <c r="L33" i="172"/>
  <c r="P33" i="172"/>
  <c r="Q33" i="172" s="1"/>
  <c r="L34" i="172"/>
  <c r="P34" i="172"/>
  <c r="Q34" i="172" s="1"/>
  <c r="L35" i="172"/>
  <c r="P35" i="172"/>
  <c r="Q35" i="172" s="1"/>
  <c r="L36" i="172"/>
  <c r="P36" i="172"/>
  <c r="Q36" i="172" s="1"/>
  <c r="L37" i="172"/>
  <c r="P37" i="172"/>
  <c r="Q37" i="172" s="1"/>
  <c r="L38" i="172"/>
  <c r="P38" i="172"/>
  <c r="L39" i="172"/>
  <c r="P39" i="172"/>
  <c r="Q39" i="172" s="1"/>
  <c r="L40" i="172"/>
  <c r="P40" i="172"/>
  <c r="Q40" i="172" s="1"/>
  <c r="L41" i="172"/>
  <c r="P41" i="172"/>
  <c r="Q41" i="172" s="1"/>
  <c r="L42" i="172"/>
  <c r="P42" i="172"/>
  <c r="Q42" i="172" s="1"/>
  <c r="L43" i="172"/>
  <c r="P43" i="172"/>
  <c r="Q43" i="172" s="1"/>
  <c r="L44" i="172"/>
  <c r="P44" i="172"/>
  <c r="Q44" i="172" s="1"/>
  <c r="L45" i="172"/>
  <c r="P45" i="172"/>
  <c r="Q45" i="172" s="1"/>
  <c r="L46" i="172"/>
  <c r="P46" i="172"/>
  <c r="L47" i="172"/>
  <c r="P47" i="172"/>
  <c r="Q47" i="172" s="1"/>
  <c r="L48" i="172"/>
  <c r="P48" i="172"/>
  <c r="Q48" i="172" s="1"/>
  <c r="L49" i="172"/>
  <c r="P49" i="172"/>
  <c r="Q49" i="172" s="1"/>
  <c r="L50" i="172"/>
  <c r="P50" i="172"/>
  <c r="Q50" i="172"/>
  <c r="L51" i="172"/>
  <c r="P51" i="172"/>
  <c r="Q51" i="172" s="1"/>
  <c r="L52" i="172"/>
  <c r="P52" i="172"/>
  <c r="Q52" i="172" s="1"/>
  <c r="L53" i="172"/>
  <c r="P53" i="172"/>
  <c r="Q53" i="172" s="1"/>
  <c r="L54" i="172"/>
  <c r="P54" i="172"/>
  <c r="L55" i="172"/>
  <c r="P55" i="172"/>
  <c r="Q55" i="172" s="1"/>
  <c r="L56" i="172"/>
  <c r="P56" i="172"/>
  <c r="Q56" i="172" s="1"/>
  <c r="L57" i="172"/>
  <c r="P57" i="172"/>
  <c r="Q57" i="172" s="1"/>
  <c r="L58" i="172"/>
  <c r="P58" i="172"/>
  <c r="Q58" i="172"/>
  <c r="L59" i="172"/>
  <c r="P59" i="172"/>
  <c r="Q59" i="172" s="1"/>
  <c r="L60" i="172"/>
  <c r="P60" i="172"/>
  <c r="Q60" i="172" s="1"/>
  <c r="L61" i="172"/>
  <c r="P61" i="172"/>
  <c r="Q61" i="172" s="1"/>
  <c r="L62" i="172"/>
  <c r="P62" i="172"/>
  <c r="L63" i="172"/>
  <c r="P63" i="172"/>
  <c r="Q63" i="172" s="1"/>
  <c r="L64" i="172"/>
  <c r="P64" i="172"/>
  <c r="Q64" i="172" s="1"/>
  <c r="L65" i="172"/>
  <c r="P65" i="172"/>
  <c r="Q65" i="172"/>
  <c r="L66" i="172"/>
  <c r="P66" i="172"/>
  <c r="Q66" i="172" s="1"/>
  <c r="L67" i="172"/>
  <c r="P67" i="172"/>
  <c r="Q67" i="172" s="1"/>
  <c r="L68" i="172"/>
  <c r="P68" i="172"/>
  <c r="Q68" i="172" s="1"/>
  <c r="L69" i="172"/>
  <c r="P69" i="172"/>
  <c r="Q69" i="172" s="1"/>
  <c r="L70" i="172"/>
  <c r="P70" i="172"/>
  <c r="L71" i="172"/>
  <c r="P71" i="172"/>
  <c r="Q71" i="172" s="1"/>
  <c r="L72" i="172"/>
  <c r="P72" i="172"/>
  <c r="Q72" i="172" s="1"/>
  <c r="L73" i="172"/>
  <c r="P73" i="172"/>
  <c r="Q73" i="172" s="1"/>
  <c r="L74" i="172"/>
  <c r="P74" i="172"/>
  <c r="Q74" i="172" s="1"/>
  <c r="L75" i="172"/>
  <c r="P75" i="172"/>
  <c r="Q75" i="172" s="1"/>
  <c r="L76" i="172"/>
  <c r="P76" i="172"/>
  <c r="Q76" i="172" s="1"/>
  <c r="L77" i="172"/>
  <c r="P77" i="172"/>
  <c r="Q77" i="172" s="1"/>
  <c r="L78" i="172"/>
  <c r="P78" i="172"/>
  <c r="L79" i="172"/>
  <c r="P79" i="172"/>
  <c r="Q79" i="172" s="1"/>
  <c r="L80" i="172"/>
  <c r="P80" i="172"/>
  <c r="Q80" i="172" s="1"/>
  <c r="L81" i="172"/>
  <c r="P81" i="172"/>
  <c r="Q81" i="172"/>
  <c r="L82" i="172"/>
  <c r="P82" i="172"/>
  <c r="Q82" i="172"/>
  <c r="L83" i="172"/>
  <c r="P83" i="172"/>
  <c r="Q83" i="172" s="1"/>
  <c r="L84" i="172"/>
  <c r="P84" i="172"/>
  <c r="Q84" i="172" s="1"/>
  <c r="L85" i="172"/>
  <c r="P85" i="172"/>
  <c r="Q85" i="172" s="1"/>
  <c r="L86" i="172"/>
  <c r="P86" i="172"/>
  <c r="L87" i="172"/>
  <c r="P87" i="172"/>
  <c r="Q87" i="172" s="1"/>
  <c r="L88" i="172"/>
  <c r="P88" i="172"/>
  <c r="Q88" i="172" s="1"/>
  <c r="L89" i="172"/>
  <c r="P89" i="172"/>
  <c r="Q89" i="172" s="1"/>
  <c r="L90" i="172"/>
  <c r="P90" i="172"/>
  <c r="Q90" i="172" s="1"/>
  <c r="L91" i="172"/>
  <c r="P91" i="172"/>
  <c r="Q91" i="172" s="1"/>
  <c r="L92" i="172"/>
  <c r="P92" i="172"/>
  <c r="Q92" i="172" s="1"/>
  <c r="L93" i="172"/>
  <c r="P93" i="172"/>
  <c r="Q93" i="172" s="1"/>
  <c r="L94" i="172"/>
  <c r="P94" i="172"/>
  <c r="L95" i="172"/>
  <c r="P95" i="172"/>
  <c r="Q95" i="172" s="1"/>
  <c r="L96" i="172"/>
  <c r="P96" i="172"/>
  <c r="Q96" i="172" s="1"/>
  <c r="L97" i="172"/>
  <c r="P97" i="172"/>
  <c r="Q97" i="172" s="1"/>
  <c r="L98" i="172"/>
  <c r="P98" i="172"/>
  <c r="Q98" i="172"/>
  <c r="L99" i="172"/>
  <c r="P99" i="172"/>
  <c r="Q99" i="172" s="1"/>
  <c r="L100" i="172"/>
  <c r="P100" i="172"/>
  <c r="Q100" i="172" s="1"/>
  <c r="L101" i="172"/>
  <c r="P101" i="172"/>
  <c r="Q101" i="172" s="1"/>
  <c r="L102" i="172"/>
  <c r="P102" i="172"/>
  <c r="L103" i="172"/>
  <c r="P103" i="172"/>
  <c r="Q103" i="172" s="1"/>
  <c r="L104" i="172"/>
  <c r="P104" i="172"/>
  <c r="Q104" i="172" s="1"/>
  <c r="L105" i="172"/>
  <c r="P105" i="172"/>
  <c r="Q105" i="172"/>
  <c r="L106" i="172"/>
  <c r="P106" i="172"/>
  <c r="Q106" i="172"/>
  <c r="L107" i="172"/>
  <c r="P107" i="172"/>
  <c r="Q107" i="172" s="1"/>
  <c r="L108" i="172"/>
  <c r="P108" i="172"/>
  <c r="Q108" i="172" s="1"/>
  <c r="L109" i="172"/>
  <c r="P109" i="172"/>
  <c r="Q109" i="172" s="1"/>
  <c r="L110" i="172"/>
  <c r="P110" i="172"/>
  <c r="L111" i="172"/>
  <c r="P111" i="172"/>
  <c r="Q111" i="172" s="1"/>
  <c r="L112" i="172"/>
  <c r="P112" i="172"/>
  <c r="Q112" i="172" s="1"/>
  <c r="L113" i="172"/>
  <c r="P113" i="172"/>
  <c r="Q113" i="172" s="1"/>
  <c r="L114" i="172"/>
  <c r="P114" i="172"/>
  <c r="Q114" i="172" s="1"/>
  <c r="L115" i="172"/>
  <c r="P115" i="172"/>
  <c r="Q115" i="172" s="1"/>
  <c r="L116" i="172"/>
  <c r="P116" i="172"/>
  <c r="Q116" i="172" s="1"/>
  <c r="L117" i="172"/>
  <c r="P117" i="172"/>
  <c r="Q117" i="172" s="1"/>
  <c r="L118" i="172"/>
  <c r="P118" i="172"/>
  <c r="L119" i="172"/>
  <c r="P119" i="172"/>
  <c r="Q119" i="172" s="1"/>
  <c r="L120" i="172"/>
  <c r="P120" i="172"/>
  <c r="Q120" i="172" s="1"/>
  <c r="P9" i="172"/>
  <c r="L9" i="172"/>
  <c r="U63" i="172"/>
  <c r="C2" i="172"/>
  <c r="C15" i="3"/>
  <c r="B10" i="251" l="1"/>
  <c r="K30" i="8"/>
  <c r="J44" i="8"/>
  <c r="K44" i="8"/>
  <c r="J32" i="8"/>
  <c r="K32" i="8"/>
  <c r="K31" i="8"/>
  <c r="J31" i="8"/>
  <c r="K29" i="8"/>
  <c r="J29" i="8"/>
  <c r="K34" i="8"/>
  <c r="J34" i="8"/>
  <c r="J47" i="8"/>
  <c r="K47" i="8"/>
  <c r="K45" i="8"/>
  <c r="J45" i="8"/>
  <c r="J26" i="8"/>
  <c r="K26" i="8"/>
  <c r="J25" i="8"/>
  <c r="K25" i="8"/>
  <c r="K40" i="8"/>
  <c r="J40" i="8"/>
  <c r="K27" i="8"/>
  <c r="J27" i="8"/>
  <c r="K36" i="8"/>
  <c r="J36" i="8"/>
  <c r="K48" i="8"/>
  <c r="J48" i="8"/>
  <c r="K38" i="8"/>
  <c r="J38" i="8"/>
  <c r="K46" i="8"/>
  <c r="J46" i="8"/>
  <c r="J35" i="8"/>
  <c r="K35" i="8"/>
  <c r="K42" i="8"/>
  <c r="J42" i="8"/>
  <c r="K51" i="8"/>
  <c r="J51" i="8"/>
  <c r="K41" i="8"/>
  <c r="J41" i="8"/>
  <c r="K28" i="8"/>
  <c r="J28" i="8"/>
  <c r="J50" i="8"/>
  <c r="K50" i="8"/>
  <c r="J37" i="8"/>
  <c r="K37" i="8"/>
  <c r="K43" i="8"/>
  <c r="J43" i="8"/>
  <c r="J30" i="8"/>
  <c r="J49" i="8"/>
  <c r="K49" i="8"/>
  <c r="K39" i="8"/>
  <c r="J39" i="8"/>
  <c r="K33" i="8"/>
  <c r="J33" i="8"/>
  <c r="AE127" i="2"/>
  <c r="AE128" i="2" s="1"/>
  <c r="Q118" i="172"/>
  <c r="Q110" i="172"/>
  <c r="Q102" i="172"/>
  <c r="Q94" i="172"/>
  <c r="Q86" i="172"/>
  <c r="Q78" i="172"/>
  <c r="Q70" i="172"/>
  <c r="Q62" i="172"/>
  <c r="Q54" i="172"/>
  <c r="Q46" i="172"/>
  <c r="Q38" i="172"/>
  <c r="Q30" i="172"/>
  <c r="Q22" i="172"/>
  <c r="Q14" i="172"/>
  <c r="Q9" i="172"/>
  <c r="B11" i="251" l="1"/>
  <c r="I33" i="3"/>
  <c r="B12" i="251" l="1"/>
  <c r="I48" i="39"/>
  <c r="I75" i="39"/>
  <c r="F44" i="4"/>
  <c r="F65" i="4"/>
  <c r="H5" i="8"/>
  <c r="H55" i="7"/>
  <c r="B13" i="251" l="1"/>
  <c r="B12" i="3"/>
  <c r="B10" i="3"/>
  <c r="H6" i="3"/>
  <c r="B6" i="3"/>
  <c r="B14" i="251" l="1"/>
  <c r="AE129" i="2"/>
  <c r="AE130" i="2" s="1"/>
  <c r="AE131" i="2" s="1"/>
  <c r="AE132" i="2" s="1"/>
  <c r="AE133" i="2" s="1"/>
  <c r="B15" i="251" l="1"/>
  <c r="AE134" i="2"/>
  <c r="AE135" i="2" s="1"/>
  <c r="AE136" i="2" s="1"/>
  <c r="AE137" i="2" s="1"/>
  <c r="B16" i="251" l="1"/>
  <c r="AE138" i="2"/>
  <c r="AE139" i="2" s="1"/>
  <c r="T16" i="172"/>
  <c r="R109" i="172"/>
  <c r="R12" i="172"/>
  <c r="K19" i="172"/>
  <c r="S11" i="172"/>
  <c r="K86" i="172"/>
  <c r="R67" i="172"/>
  <c r="K115" i="172"/>
  <c r="S108" i="172"/>
  <c r="R66" i="172"/>
  <c r="R90" i="172"/>
  <c r="R21" i="172"/>
  <c r="T113" i="172"/>
  <c r="K23" i="172"/>
  <c r="S78" i="172"/>
  <c r="K98" i="172"/>
  <c r="T86" i="172"/>
  <c r="K105" i="172"/>
  <c r="R113" i="172"/>
  <c r="R103" i="172"/>
  <c r="R27" i="172"/>
  <c r="R11" i="172"/>
  <c r="T11" i="172"/>
  <c r="R81" i="172"/>
  <c r="R61" i="172"/>
  <c r="K106" i="172"/>
  <c r="R84" i="172"/>
  <c r="K53" i="172"/>
  <c r="K102" i="172"/>
  <c r="S37" i="172"/>
  <c r="K113" i="172"/>
  <c r="T81" i="172"/>
  <c r="R53" i="172"/>
  <c r="R47" i="172"/>
  <c r="K118" i="172"/>
  <c r="K120" i="172"/>
  <c r="K81" i="172"/>
  <c r="R92" i="172"/>
  <c r="S101" i="172"/>
  <c r="T96" i="172"/>
  <c r="K108" i="172"/>
  <c r="R71" i="172"/>
  <c r="T31" i="172"/>
  <c r="S106" i="172"/>
  <c r="K47" i="172"/>
  <c r="R18" i="172"/>
  <c r="K39" i="172"/>
  <c r="T67" i="172"/>
  <c r="R33" i="172"/>
  <c r="T52" i="172"/>
  <c r="T21" i="172"/>
  <c r="K57" i="172"/>
  <c r="S111" i="172"/>
  <c r="S84" i="172"/>
  <c r="S89" i="172"/>
  <c r="K25" i="172"/>
  <c r="T55" i="172"/>
  <c r="T112" i="172"/>
  <c r="S79" i="172"/>
  <c r="R119" i="172"/>
  <c r="S51" i="172"/>
  <c r="T117" i="172"/>
  <c r="R102" i="172"/>
  <c r="T101" i="172"/>
  <c r="S68" i="172"/>
  <c r="K24" i="172"/>
  <c r="K67" i="172"/>
  <c r="S120" i="172"/>
  <c r="S44" i="172"/>
  <c r="R28" i="172"/>
  <c r="R45" i="172"/>
  <c r="K61" i="172"/>
  <c r="R26" i="172"/>
  <c r="T99" i="172"/>
  <c r="R59" i="172"/>
  <c r="K62" i="172"/>
  <c r="T95" i="172"/>
  <c r="R106" i="172"/>
  <c r="K85" i="172"/>
  <c r="S41" i="172"/>
  <c r="T20" i="172"/>
  <c r="R88" i="172"/>
  <c r="R97" i="172"/>
  <c r="R78" i="172"/>
  <c r="S58" i="172"/>
  <c r="K16" i="172"/>
  <c r="K76" i="172"/>
  <c r="R58" i="172"/>
  <c r="K60" i="172"/>
  <c r="R50" i="172"/>
  <c r="R15" i="172"/>
  <c r="S63" i="172"/>
  <c r="S32" i="172"/>
  <c r="T15" i="172"/>
  <c r="S25" i="172"/>
  <c r="K15" i="172"/>
  <c r="K99" i="172"/>
  <c r="S39" i="172"/>
  <c r="S17" i="172"/>
  <c r="T79" i="172"/>
  <c r="S105" i="172"/>
  <c r="S92" i="172"/>
  <c r="S16" i="172"/>
  <c r="T111" i="172"/>
  <c r="K73" i="172"/>
  <c r="R79" i="172"/>
  <c r="K87" i="172"/>
  <c r="R42" i="172"/>
  <c r="T106" i="172"/>
  <c r="K68" i="172"/>
  <c r="K104" i="172"/>
  <c r="S9" i="172"/>
  <c r="T88" i="172"/>
  <c r="K13" i="172"/>
  <c r="S62" i="172"/>
  <c r="R73" i="172"/>
  <c r="T27" i="172"/>
  <c r="R32" i="172"/>
  <c r="S47" i="172"/>
  <c r="S38" i="172"/>
  <c r="T42" i="172"/>
  <c r="R69" i="172"/>
  <c r="S13" i="172"/>
  <c r="K10" i="172"/>
  <c r="T76" i="172"/>
  <c r="R100" i="172"/>
  <c r="R46" i="172"/>
  <c r="T78" i="172"/>
  <c r="T108" i="172"/>
  <c r="R63" i="172"/>
  <c r="R16" i="172"/>
  <c r="S23" i="172"/>
  <c r="T13" i="172"/>
  <c r="R20" i="172"/>
  <c r="R41" i="172"/>
  <c r="K48" i="172"/>
  <c r="K117" i="172"/>
  <c r="T68" i="172"/>
  <c r="S97" i="172"/>
  <c r="K11" i="172"/>
  <c r="S53" i="172"/>
  <c r="S70" i="172"/>
  <c r="T47" i="172"/>
  <c r="R65" i="172"/>
  <c r="K75" i="172"/>
  <c r="S26" i="172"/>
  <c r="T19" i="172"/>
  <c r="S100" i="172"/>
  <c r="T90" i="172"/>
  <c r="T49" i="172"/>
  <c r="T65" i="172"/>
  <c r="K95" i="172"/>
  <c r="S27" i="172"/>
  <c r="S96" i="172"/>
  <c r="S67" i="172"/>
  <c r="S76" i="172"/>
  <c r="S90" i="172"/>
  <c r="K12" i="172"/>
  <c r="K77" i="172"/>
  <c r="K112" i="172"/>
  <c r="S102" i="172"/>
  <c r="T46" i="172"/>
  <c r="T69" i="172"/>
  <c r="S40" i="172"/>
  <c r="R105" i="172"/>
  <c r="T91" i="172"/>
  <c r="T36" i="172"/>
  <c r="K83" i="172"/>
  <c r="K97" i="172"/>
  <c r="R23" i="172"/>
  <c r="T33" i="172"/>
  <c r="T97" i="172"/>
  <c r="K94" i="172"/>
  <c r="K58" i="172"/>
  <c r="R118" i="172"/>
  <c r="K56" i="172"/>
  <c r="K36" i="172"/>
  <c r="T23" i="172"/>
  <c r="S59" i="172"/>
  <c r="S85" i="172"/>
  <c r="R94" i="172"/>
  <c r="K88" i="172"/>
  <c r="K27" i="172"/>
  <c r="K20" i="172"/>
  <c r="K100" i="172"/>
  <c r="K119" i="172"/>
  <c r="S118" i="172"/>
  <c r="S87" i="172"/>
  <c r="T93" i="172"/>
  <c r="S113" i="172"/>
  <c r="T34" i="172"/>
  <c r="T98" i="172"/>
  <c r="S18" i="172"/>
  <c r="T35" i="172"/>
  <c r="R111" i="172"/>
  <c r="S110" i="172"/>
  <c r="S29" i="172"/>
  <c r="T100" i="172"/>
  <c r="T116" i="172"/>
  <c r="T56" i="172"/>
  <c r="T12" i="172"/>
  <c r="R89" i="172"/>
  <c r="S81" i="172"/>
  <c r="T50" i="172"/>
  <c r="T118" i="172"/>
  <c r="S116" i="172"/>
  <c r="R48" i="172"/>
  <c r="T75" i="172"/>
  <c r="R116" i="172"/>
  <c r="R30" i="172"/>
  <c r="K26" i="172"/>
  <c r="T17" i="172"/>
  <c r="S60" i="172"/>
  <c r="K52" i="172"/>
  <c r="S83" i="172"/>
  <c r="T59" i="172"/>
  <c r="S61" i="172"/>
  <c r="K43" i="172"/>
  <c r="S94" i="172"/>
  <c r="S98" i="172"/>
  <c r="S104" i="172"/>
  <c r="R51" i="172"/>
  <c r="T103" i="172"/>
  <c r="S42" i="172"/>
  <c r="R82" i="172"/>
  <c r="S64" i="172"/>
  <c r="R80" i="172"/>
  <c r="R114" i="172"/>
  <c r="R17" i="172"/>
  <c r="T110" i="172"/>
  <c r="K93" i="172"/>
  <c r="R49" i="172"/>
  <c r="K34" i="172"/>
  <c r="T105" i="172"/>
  <c r="K42" i="172"/>
  <c r="R10" i="172"/>
  <c r="R77" i="172"/>
  <c r="S74" i="172"/>
  <c r="R108" i="172"/>
  <c r="K90" i="172"/>
  <c r="S57" i="172"/>
  <c r="T85" i="172"/>
  <c r="T109" i="172"/>
  <c r="T39" i="172"/>
  <c r="R22" i="172"/>
  <c r="K109" i="172"/>
  <c r="R87" i="172"/>
  <c r="K71" i="172"/>
  <c r="S34" i="172"/>
  <c r="K78" i="172"/>
  <c r="T80" i="172"/>
  <c r="T64" i="172"/>
  <c r="K28" i="172"/>
  <c r="K80" i="172"/>
  <c r="S24" i="172"/>
  <c r="T53" i="172"/>
  <c r="R35" i="172"/>
  <c r="K82" i="172"/>
  <c r="S80" i="172"/>
  <c r="K101" i="172"/>
  <c r="T29" i="172"/>
  <c r="S72" i="172"/>
  <c r="R76" i="172"/>
  <c r="T18" i="172"/>
  <c r="R24" i="172"/>
  <c r="K59" i="172"/>
  <c r="K65" i="172"/>
  <c r="K79" i="172"/>
  <c r="K33" i="172"/>
  <c r="T43" i="172"/>
  <c r="S91" i="172"/>
  <c r="K41" i="172"/>
  <c r="R37" i="172"/>
  <c r="S22" i="172"/>
  <c r="R68" i="172"/>
  <c r="S107" i="172"/>
  <c r="S43" i="172"/>
  <c r="R117" i="172"/>
  <c r="T51" i="172"/>
  <c r="R110" i="172"/>
  <c r="R101" i="172"/>
  <c r="K14" i="172"/>
  <c r="S33" i="172"/>
  <c r="R38" i="172"/>
  <c r="T45" i="172"/>
  <c r="S45" i="172"/>
  <c r="T89" i="172"/>
  <c r="R75" i="172"/>
  <c r="R14" i="172"/>
  <c r="R40" i="172"/>
  <c r="K107" i="172"/>
  <c r="K89" i="172"/>
  <c r="R44" i="172"/>
  <c r="T24" i="172"/>
  <c r="R99" i="172"/>
  <c r="K96" i="172"/>
  <c r="K70" i="172"/>
  <c r="T41" i="172"/>
  <c r="S36" i="172"/>
  <c r="R112" i="172"/>
  <c r="R83" i="172"/>
  <c r="S14" i="172"/>
  <c r="R74" i="172"/>
  <c r="T22" i="172"/>
  <c r="K84" i="172"/>
  <c r="K30" i="172"/>
  <c r="S73" i="172"/>
  <c r="R107" i="172"/>
  <c r="T10" i="172"/>
  <c r="R13" i="172"/>
  <c r="S65" i="172"/>
  <c r="S95" i="172"/>
  <c r="R72" i="172"/>
  <c r="R96" i="172"/>
  <c r="S15" i="172"/>
  <c r="T61" i="172"/>
  <c r="T25" i="172"/>
  <c r="R85" i="172"/>
  <c r="K37" i="172"/>
  <c r="R31" i="172"/>
  <c r="T32" i="172"/>
  <c r="T38" i="172"/>
  <c r="S55" i="172"/>
  <c r="K74" i="172"/>
  <c r="K49" i="172"/>
  <c r="T26" i="172"/>
  <c r="R60" i="172"/>
  <c r="T82" i="172"/>
  <c r="S56" i="172"/>
  <c r="S31" i="172"/>
  <c r="K40" i="172"/>
  <c r="S75" i="172"/>
  <c r="T94" i="172"/>
  <c r="R55" i="172"/>
  <c r="K50" i="172"/>
  <c r="K35" i="172"/>
  <c r="T60" i="172"/>
  <c r="R56" i="172"/>
  <c r="S20" i="172"/>
  <c r="R120" i="172"/>
  <c r="R104" i="172"/>
  <c r="K38" i="172"/>
  <c r="T28" i="172"/>
  <c r="K69" i="172"/>
  <c r="R62" i="172"/>
  <c r="K114" i="172"/>
  <c r="K54" i="172"/>
  <c r="R39" i="172"/>
  <c r="S88" i="172"/>
  <c r="S19" i="172"/>
  <c r="R52" i="172"/>
  <c r="K18" i="172"/>
  <c r="R91" i="172"/>
  <c r="S77" i="172"/>
  <c r="S86" i="172"/>
  <c r="S54" i="172"/>
  <c r="K51" i="172"/>
  <c r="S30" i="172"/>
  <c r="R25" i="172"/>
  <c r="K64" i="172"/>
  <c r="K46" i="172"/>
  <c r="S71" i="172"/>
  <c r="T48" i="172"/>
  <c r="R64" i="172"/>
  <c r="R19" i="172"/>
  <c r="K111" i="172"/>
  <c r="T70" i="172"/>
  <c r="K63" i="172"/>
  <c r="T37" i="172"/>
  <c r="S12" i="172"/>
  <c r="R93" i="172"/>
  <c r="S99" i="172"/>
  <c r="S82" i="172"/>
  <c r="S49" i="172"/>
  <c r="K9" i="172"/>
  <c r="T14" i="172"/>
  <c r="R9" i="172"/>
  <c r="S52" i="172"/>
  <c r="T74" i="172"/>
  <c r="T107" i="172"/>
  <c r="T58" i="172"/>
  <c r="K32" i="172"/>
  <c r="R29" i="172"/>
  <c r="R95" i="172"/>
  <c r="T72" i="172"/>
  <c r="K45" i="172"/>
  <c r="S50" i="172"/>
  <c r="R86" i="172"/>
  <c r="K55" i="172"/>
  <c r="S10" i="172"/>
  <c r="T87" i="172"/>
  <c r="R34" i="172"/>
  <c r="R98" i="172"/>
  <c r="T54" i="172"/>
  <c r="K110" i="172"/>
  <c r="S117" i="172"/>
  <c r="S114" i="172"/>
  <c r="R36" i="172"/>
  <c r="T83" i="172"/>
  <c r="T57" i="172"/>
  <c r="T120" i="172"/>
  <c r="R57" i="172"/>
  <c r="S69" i="172"/>
  <c r="K116" i="172"/>
  <c r="T66" i="172"/>
  <c r="S28" i="172"/>
  <c r="T40" i="172"/>
  <c r="S115" i="172"/>
  <c r="T102" i="172"/>
  <c r="S48" i="172"/>
  <c r="T84" i="172"/>
  <c r="K22" i="172"/>
  <c r="K21" i="172"/>
  <c r="K103" i="172"/>
  <c r="T114" i="172"/>
  <c r="T119" i="172"/>
  <c r="K91" i="172"/>
  <c r="S21" i="172"/>
  <c r="R70" i="172"/>
  <c r="T62" i="172"/>
  <c r="K44" i="172"/>
  <c r="T115" i="172"/>
  <c r="S112" i="172"/>
  <c r="S119" i="172"/>
  <c r="T63" i="172"/>
  <c r="S103" i="172"/>
  <c r="R54" i="172"/>
  <c r="T44" i="172"/>
  <c r="S35" i="172"/>
  <c r="T73" i="172"/>
  <c r="T71" i="172"/>
  <c r="S46" i="172"/>
  <c r="K92" i="172"/>
  <c r="K72" i="172"/>
  <c r="T30" i="172"/>
  <c r="T9" i="172"/>
  <c r="R115" i="172"/>
  <c r="K29" i="172"/>
  <c r="T104" i="172"/>
  <c r="K31" i="172"/>
  <c r="K17" i="172"/>
  <c r="T77" i="172"/>
  <c r="R43" i="172"/>
  <c r="K66" i="172"/>
  <c r="T92" i="172"/>
  <c r="S66" i="172"/>
  <c r="S93" i="172"/>
  <c r="S109" i="172"/>
  <c r="B17" i="251" l="1"/>
  <c r="O58" i="172"/>
  <c r="O43" i="172"/>
  <c r="O116" i="172"/>
  <c r="O37" i="172"/>
  <c r="O28" i="172"/>
  <c r="O48" i="172"/>
  <c r="N65" i="172"/>
  <c r="O95" i="172"/>
  <c r="N100" i="172"/>
  <c r="N41" i="172"/>
  <c r="N111" i="172"/>
  <c r="N15" i="172"/>
  <c r="M108" i="172"/>
  <c r="N43" i="172"/>
  <c r="O112" i="172"/>
  <c r="M65" i="172"/>
  <c r="M53" i="172"/>
  <c r="M83" i="172"/>
  <c r="O46" i="172"/>
  <c r="M26" i="172"/>
  <c r="O107" i="172"/>
  <c r="N114" i="172"/>
  <c r="M29" i="172"/>
  <c r="M93" i="172"/>
  <c r="O25" i="172"/>
  <c r="N14" i="172"/>
  <c r="O52" i="172"/>
  <c r="M92" i="172"/>
  <c r="N61" i="172"/>
  <c r="N25" i="172"/>
  <c r="N39" i="172"/>
  <c r="N98" i="172"/>
  <c r="M87" i="172"/>
  <c r="M49" i="172"/>
  <c r="N102" i="172"/>
  <c r="O99" i="172"/>
  <c r="M39" i="172"/>
  <c r="N9" i="172"/>
  <c r="O21" i="172"/>
  <c r="M63" i="172"/>
  <c r="N95" i="172"/>
  <c r="O85" i="172"/>
  <c r="N10" i="172"/>
  <c r="N85" i="172"/>
  <c r="N32" i="172"/>
  <c r="N82" i="172"/>
  <c r="O41" i="172"/>
  <c r="O119" i="172"/>
  <c r="O117" i="172"/>
  <c r="O90" i="172"/>
  <c r="M104" i="172"/>
  <c r="M60" i="172"/>
  <c r="M79" i="172"/>
  <c r="N22" i="172"/>
  <c r="M51" i="172"/>
  <c r="O57" i="172"/>
  <c r="O66" i="172"/>
  <c r="O97" i="172"/>
  <c r="N91" i="172"/>
  <c r="N19" i="172"/>
  <c r="M32" i="172"/>
  <c r="N84" i="172"/>
  <c r="O61" i="172"/>
  <c r="O31" i="172"/>
  <c r="M19" i="172"/>
  <c r="N20" i="172"/>
  <c r="O23" i="172"/>
  <c r="N105" i="172"/>
  <c r="N48" i="172"/>
  <c r="M12" i="172"/>
  <c r="M35" i="172"/>
  <c r="O104" i="172"/>
  <c r="N113" i="172"/>
  <c r="O44" i="172"/>
  <c r="N106" i="172"/>
  <c r="M58" i="172"/>
  <c r="N42" i="172"/>
  <c r="N60" i="172"/>
  <c r="N40" i="172"/>
  <c r="N68" i="172"/>
  <c r="N11" i="172"/>
  <c r="M114" i="172"/>
  <c r="M81" i="172"/>
  <c r="M43" i="172"/>
  <c r="O96" i="172"/>
  <c r="O65" i="172"/>
  <c r="M103" i="172"/>
  <c r="N12" i="172"/>
  <c r="M76" i="172"/>
  <c r="O103" i="172"/>
  <c r="M102" i="172"/>
  <c r="N92" i="172"/>
  <c r="N115" i="172"/>
  <c r="N110" i="172"/>
  <c r="N34" i="172"/>
  <c r="O47" i="172"/>
  <c r="O68" i="172"/>
  <c r="M46" i="172"/>
  <c r="N36" i="172"/>
  <c r="O29" i="172"/>
  <c r="M27" i="172"/>
  <c r="N16" i="172"/>
  <c r="O49" i="172"/>
  <c r="M24" i="172"/>
  <c r="N23" i="172"/>
  <c r="O40" i="172"/>
  <c r="N33" i="172"/>
  <c r="O51" i="172"/>
  <c r="O83" i="172"/>
  <c r="M91" i="172"/>
  <c r="M28" i="172"/>
  <c r="M10" i="172"/>
  <c r="O39" i="172"/>
  <c r="O19" i="172"/>
  <c r="O22" i="172"/>
  <c r="M88" i="172"/>
  <c r="O109" i="172"/>
  <c r="O60" i="172"/>
  <c r="M67" i="172"/>
  <c r="O89" i="172"/>
  <c r="O115" i="172"/>
  <c r="M71" i="172"/>
  <c r="N118" i="172"/>
  <c r="O105" i="172"/>
  <c r="O86" i="172"/>
  <c r="N120" i="172"/>
  <c r="M17" i="172"/>
  <c r="O93" i="172"/>
  <c r="M98" i="172"/>
  <c r="O14" i="172"/>
  <c r="O118" i="172"/>
  <c r="M69" i="172"/>
  <c r="N28" i="172"/>
  <c r="M99" i="172"/>
  <c r="M14" i="172"/>
  <c r="O27" i="172"/>
  <c r="O79" i="172"/>
  <c r="N117" i="172"/>
  <c r="O113" i="172"/>
  <c r="N79" i="172"/>
  <c r="N24" i="172"/>
  <c r="N83" i="172"/>
  <c r="M31" i="172"/>
  <c r="N109" i="172"/>
  <c r="N96" i="172"/>
  <c r="O36" i="172"/>
  <c r="N69" i="172"/>
  <c r="N77" i="172"/>
  <c r="O33" i="172"/>
  <c r="N46" i="172"/>
  <c r="N13" i="172"/>
  <c r="M52" i="172"/>
  <c r="O110" i="172"/>
  <c r="N107" i="172"/>
  <c r="N52" i="172"/>
  <c r="N66" i="172"/>
  <c r="N101" i="172"/>
  <c r="O53" i="172"/>
  <c r="O88" i="172"/>
  <c r="N37" i="172"/>
  <c r="N55" i="172"/>
  <c r="M84" i="172"/>
  <c r="O42" i="172"/>
  <c r="M75" i="172"/>
  <c r="N103" i="172"/>
  <c r="O67" i="172"/>
  <c r="M50" i="172"/>
  <c r="N31" i="172"/>
  <c r="N74" i="172"/>
  <c r="N94" i="172"/>
  <c r="O102" i="172"/>
  <c r="N72" i="172"/>
  <c r="O91" i="172"/>
  <c r="N29" i="172"/>
  <c r="O70" i="172"/>
  <c r="O101" i="172"/>
  <c r="N71" i="172"/>
  <c r="N76" i="172"/>
  <c r="M41" i="172"/>
  <c r="N64" i="172"/>
  <c r="N93" i="172"/>
  <c r="O108" i="172"/>
  <c r="N17" i="172"/>
  <c r="N27" i="172"/>
  <c r="M9" i="172"/>
  <c r="O74" i="172"/>
  <c r="O54" i="172"/>
  <c r="O94" i="172"/>
  <c r="N97" i="172"/>
  <c r="O92" i="172"/>
  <c r="O16" i="172"/>
  <c r="N70" i="172"/>
  <c r="N67" i="172"/>
  <c r="M77" i="172"/>
  <c r="O32" i="172"/>
  <c r="N119" i="172"/>
  <c r="M38" i="172"/>
  <c r="M90" i="172"/>
  <c r="N63" i="172"/>
  <c r="M45" i="172"/>
  <c r="N53" i="172"/>
  <c r="M94" i="172"/>
  <c r="O9" i="172"/>
  <c r="O18" i="172"/>
  <c r="O111" i="172"/>
  <c r="M16" i="172"/>
  <c r="O56" i="172"/>
  <c r="M73" i="172"/>
  <c r="O50" i="172"/>
  <c r="O59" i="172"/>
  <c r="O38" i="172"/>
  <c r="M118" i="172"/>
  <c r="N21" i="172"/>
  <c r="O84" i="172"/>
  <c r="N89" i="172"/>
  <c r="M101" i="172"/>
  <c r="O106" i="172"/>
  <c r="M56" i="172"/>
  <c r="N104" i="172"/>
  <c r="M95" i="172"/>
  <c r="O20" i="172"/>
  <c r="O80" i="172"/>
  <c r="O30" i="172"/>
  <c r="N59" i="172"/>
  <c r="N87" i="172"/>
  <c r="O72" i="172"/>
  <c r="O75" i="172"/>
  <c r="M107" i="172"/>
  <c r="M40" i="172"/>
  <c r="O120" i="172"/>
  <c r="M105" i="172"/>
  <c r="M109" i="172"/>
  <c r="N18" i="172"/>
  <c r="M110" i="172"/>
  <c r="O17" i="172"/>
  <c r="N112" i="172"/>
  <c r="M86" i="172"/>
  <c r="O100" i="172"/>
  <c r="N86" i="172"/>
  <c r="O98" i="172"/>
  <c r="O11" i="172"/>
  <c r="N50" i="172"/>
  <c r="N26" i="172"/>
  <c r="M66" i="172"/>
  <c r="N108" i="172"/>
  <c r="N90" i="172"/>
  <c r="O62" i="172"/>
  <c r="M44" i="172"/>
  <c r="O55" i="172"/>
  <c r="M18" i="172"/>
  <c r="N73" i="172"/>
  <c r="M120" i="172"/>
  <c r="M61" i="172"/>
  <c r="N88" i="172"/>
  <c r="M72" i="172"/>
  <c r="M117" i="172"/>
  <c r="O78" i="172"/>
  <c r="M55" i="172"/>
  <c r="M106" i="172"/>
  <c r="M20" i="172"/>
  <c r="O82" i="172"/>
  <c r="O81" i="172"/>
  <c r="M100" i="172"/>
  <c r="M57" i="172"/>
  <c r="M37" i="172"/>
  <c r="M112" i="172"/>
  <c r="N99" i="172"/>
  <c r="M21" i="172"/>
  <c r="O87" i="172"/>
  <c r="M64" i="172"/>
  <c r="O12" i="172"/>
  <c r="M85" i="172"/>
  <c r="O45" i="172"/>
  <c r="M111" i="172"/>
  <c r="N80" i="172"/>
  <c r="M70" i="172"/>
  <c r="M115" i="172"/>
  <c r="N56" i="172"/>
  <c r="O73" i="172"/>
  <c r="M34" i="172"/>
  <c r="M113" i="172"/>
  <c r="M80" i="172"/>
  <c r="O10" i="172"/>
  <c r="O15" i="172"/>
  <c r="M89" i="172"/>
  <c r="M42" i="172"/>
  <c r="M119" i="172"/>
  <c r="N44" i="172"/>
  <c r="N81" i="172"/>
  <c r="M25" i="172"/>
  <c r="M47" i="172"/>
  <c r="N57" i="172"/>
  <c r="N45" i="172"/>
  <c r="M59" i="172"/>
  <c r="N35" i="172"/>
  <c r="O69" i="172"/>
  <c r="N54" i="172"/>
  <c r="O26" i="172"/>
  <c r="M74" i="172"/>
  <c r="M36" i="172"/>
  <c r="N38" i="172"/>
  <c r="M97" i="172"/>
  <c r="N30" i="172"/>
  <c r="M13" i="172"/>
  <c r="O76" i="172"/>
  <c r="O24" i="172"/>
  <c r="O34" i="172"/>
  <c r="M48" i="172"/>
  <c r="M33" i="172"/>
  <c r="M62" i="172"/>
  <c r="O64" i="172"/>
  <c r="O35" i="172"/>
  <c r="M68" i="172"/>
  <c r="O114" i="172"/>
  <c r="M78" i="172"/>
  <c r="M23" i="172"/>
  <c r="M11" i="172"/>
  <c r="O63" i="172"/>
  <c r="N78" i="172"/>
  <c r="M82" i="172"/>
  <c r="M116" i="172"/>
  <c r="N49" i="172"/>
  <c r="N62" i="172"/>
  <c r="M30" i="172"/>
  <c r="O77" i="172"/>
  <c r="N47" i="172"/>
  <c r="N75" i="172"/>
  <c r="N51" i="172"/>
  <c r="M15" i="172"/>
  <c r="M54" i="172"/>
  <c r="N58" i="172"/>
  <c r="M22" i="172"/>
  <c r="O13" i="172"/>
  <c r="O71" i="172"/>
  <c r="M96" i="172"/>
  <c r="N116" i="172"/>
  <c r="B18" i="251" l="1"/>
  <c r="N139" i="2"/>
  <c r="B19" i="251" l="1"/>
  <c r="AT139" i="2"/>
  <c r="B20" i="251" l="1"/>
  <c r="G64" i="4"/>
  <c r="B55" i="7"/>
  <c r="E60" i="8"/>
  <c r="E59" i="8"/>
  <c r="B55" i="4"/>
  <c r="B54" i="4"/>
  <c r="B60" i="4"/>
  <c r="B61" i="4"/>
  <c r="I74" i="39"/>
  <c r="B69" i="39"/>
  <c r="B68" i="39"/>
  <c r="F68" i="39"/>
  <c r="I58" i="3"/>
  <c r="B21" i="251" l="1"/>
  <c r="C1" i="1"/>
  <c r="S5" i="59"/>
  <c r="B22" i="251" l="1"/>
  <c r="G6" i="4"/>
  <c r="B23" i="251" l="1"/>
  <c r="K32" i="61"/>
  <c r="B24" i="251" l="1"/>
  <c r="I5" i="59"/>
  <c r="D314" i="59"/>
  <c r="D313" i="59"/>
  <c r="E56" i="8"/>
  <c r="E55" i="8"/>
  <c r="H9" i="8"/>
  <c r="H11" i="8"/>
  <c r="D9" i="8"/>
  <c r="D11" i="8"/>
  <c r="B25" i="251" l="1"/>
  <c r="E10" i="50"/>
  <c r="B26" i="251" l="1"/>
  <c r="F69" i="39"/>
  <c r="B62" i="7"/>
  <c r="B27" i="251" l="1"/>
  <c r="E30" i="1"/>
  <c r="E29" i="1"/>
  <c r="R5" i="59" s="1"/>
  <c r="B28" i="251" l="1"/>
  <c r="B57" i="39"/>
  <c r="H13" i="8"/>
  <c r="D13" i="8"/>
  <c r="H7" i="8"/>
  <c r="D7" i="8"/>
  <c r="B60" i="7"/>
  <c r="H62" i="7"/>
  <c r="C9" i="7"/>
  <c r="B8" i="4"/>
  <c r="D7" i="7"/>
  <c r="B10" i="4"/>
  <c r="B6" i="4"/>
  <c r="H12" i="39"/>
  <c r="B12" i="39"/>
  <c r="B10" i="39"/>
  <c r="H6" i="39"/>
  <c r="B6" i="39"/>
  <c r="I59" i="3"/>
  <c r="B51" i="3"/>
  <c r="B29" i="251" l="1"/>
  <c r="G19" i="7"/>
  <c r="J19" i="7"/>
  <c r="B30" i="251" l="1"/>
  <c r="B30" i="1"/>
  <c r="C5" i="2" s="1"/>
  <c r="B31" i="251" l="1"/>
  <c r="B33" i="1"/>
  <c r="E28" i="1"/>
  <c r="B32" i="251" l="1"/>
  <c r="B33" i="251" l="1"/>
  <c r="B34" i="251" s="1"/>
  <c r="B35" i="251" s="1"/>
  <c r="B36" i="251" s="1"/>
  <c r="B37" i="251" s="1"/>
  <c r="B38" i="251" s="1"/>
  <c r="B39" i="251" s="1"/>
  <c r="B40" i="251" s="1"/>
  <c r="B41" i="251" s="1"/>
  <c r="B42" i="251" s="1"/>
  <c r="B43" i="251" s="1"/>
  <c r="B44" i="251" s="1"/>
  <c r="B45" i="251" s="1"/>
  <c r="B46" i="251" s="1"/>
  <c r="B47" i="251" s="1"/>
  <c r="B48" i="251" s="1"/>
  <c r="B49" i="251" s="1"/>
  <c r="B50" i="251" s="1"/>
  <c r="B51" i="251" s="1"/>
  <c r="B52" i="251" s="1"/>
  <c r="B53" i="251" s="1"/>
  <c r="B54" i="251" s="1"/>
  <c r="B55" i="251" s="1"/>
  <c r="B56" i="251" s="1"/>
  <c r="B57" i="251" s="1"/>
  <c r="B58" i="251" s="1"/>
  <c r="B59" i="251" s="1"/>
  <c r="B60" i="251" s="1"/>
  <c r="B61" i="251" s="1"/>
  <c r="B62" i="251" s="1"/>
  <c r="B63" i="251" s="1"/>
  <c r="B64" i="251" s="1"/>
  <c r="B65" i="251" s="1"/>
  <c r="B66" i="251" s="1"/>
  <c r="B67" i="251" s="1"/>
  <c r="B68" i="251" s="1"/>
  <c r="B69" i="251" s="1"/>
  <c r="B70" i="251" s="1"/>
  <c r="B71" i="251" s="1"/>
  <c r="B72" i="251" s="1"/>
  <c r="B73" i="251" s="1"/>
  <c r="B74" i="251" s="1"/>
  <c r="B75" i="251" s="1"/>
  <c r="B76" i="251" s="1"/>
  <c r="B77" i="251" s="1"/>
  <c r="B78" i="251" s="1"/>
  <c r="B79" i="251" s="1"/>
  <c r="B80" i="251" s="1"/>
  <c r="B81" i="251" s="1"/>
  <c r="B82" i="251" s="1"/>
  <c r="B83" i="251" s="1"/>
  <c r="B84" i="251" s="1"/>
  <c r="B85" i="251" s="1"/>
  <c r="B86" i="251" s="1"/>
  <c r="B87" i="251" s="1"/>
  <c r="B88" i="251" s="1"/>
  <c r="B89" i="251" s="1"/>
  <c r="B90" i="251" s="1"/>
  <c r="B91" i="251" s="1"/>
  <c r="B92" i="251" s="1"/>
  <c r="B93" i="251" s="1"/>
  <c r="B94" i="251" s="1"/>
  <c r="B95" i="251" s="1"/>
  <c r="B96" i="251" s="1"/>
  <c r="B97" i="251" s="1"/>
  <c r="B98" i="251" s="1"/>
  <c r="B99" i="251" s="1"/>
  <c r="B100" i="251" s="1"/>
  <c r="B101" i="251" s="1"/>
  <c r="B102" i="251" s="1"/>
  <c r="B103" i="251" s="1"/>
  <c r="B104" i="251" s="1"/>
  <c r="H5" i="59"/>
  <c r="B31" i="1"/>
  <c r="E31" i="1"/>
  <c r="B105" i="251" l="1"/>
  <c r="B106" i="251" s="1"/>
  <c r="B107" i="251" s="1"/>
  <c r="B108" i="251" s="1"/>
  <c r="B109" i="251" s="1"/>
  <c r="B110" i="251" s="1"/>
  <c r="B111" i="251" s="1"/>
  <c r="B112" i="251" s="1"/>
  <c r="B113" i="251" s="1"/>
  <c r="B114" i="251" s="1"/>
  <c r="H18" i="8"/>
  <c r="D18" i="8"/>
  <c r="J13" i="7"/>
  <c r="G13" i="7"/>
  <c r="G15" i="7"/>
  <c r="F18" i="8"/>
  <c r="B44" i="4"/>
  <c r="B33" i="3"/>
  <c r="B48" i="39"/>
  <c r="X8" i="2"/>
  <c r="B115" i="251" l="1"/>
  <c r="B116" i="251" s="1"/>
  <c r="B117" i="251" s="1"/>
  <c r="J38" i="39"/>
  <c r="K38" i="39" s="1"/>
  <c r="J42" i="39"/>
  <c r="K42" i="39" s="1"/>
  <c r="B119" i="251" l="1"/>
  <c r="B120" i="251" s="1"/>
  <c r="B121" i="251" s="1"/>
  <c r="B122" i="251" s="1"/>
  <c r="B123" i="251" s="1"/>
  <c r="B124" i="251" s="1"/>
  <c r="B125" i="251" s="1"/>
  <c r="B126" i="251" s="1"/>
  <c r="B127" i="251" s="1"/>
  <c r="B128" i="251" s="1"/>
  <c r="B129" i="251" s="1"/>
  <c r="B130" i="251" s="1"/>
  <c r="B131" i="251" s="1"/>
  <c r="B132" i="251" s="1"/>
  <c r="B133" i="251" s="1"/>
  <c r="B134" i="251" s="1"/>
  <c r="B135" i="251" s="1"/>
  <c r="B136" i="251" s="1"/>
  <c r="B137" i="251" s="1"/>
  <c r="B138" i="251" s="1"/>
  <c r="B139" i="251" s="1"/>
  <c r="B140" i="251" s="1"/>
  <c r="B141" i="251" s="1"/>
  <c r="B142" i="251" s="1"/>
  <c r="B143" i="251" s="1"/>
  <c r="B144" i="251" s="1"/>
  <c r="B145" i="251" s="1"/>
  <c r="B146" i="251" s="1"/>
  <c r="B147" i="251" s="1"/>
  <c r="B148" i="251" s="1"/>
  <c r="B149" i="251" s="1"/>
  <c r="B150" i="251" s="1"/>
  <c r="B118" i="251"/>
  <c r="B152" i="251"/>
  <c r="B153" i="251" s="1"/>
  <c r="B154" i="251" s="1"/>
  <c r="B155" i="251" s="1"/>
  <c r="B156" i="251" s="1"/>
  <c r="B157" i="251" s="1"/>
  <c r="B158" i="251" s="1"/>
  <c r="B159" i="251" s="1"/>
  <c r="B160" i="251" s="1"/>
  <c r="B161" i="251" s="1"/>
  <c r="B162" i="251" s="1"/>
  <c r="B163" i="251" s="1"/>
  <c r="B164" i="251" s="1"/>
  <c r="B165" i="251" s="1"/>
  <c r="B166" i="251" s="1"/>
  <c r="B167" i="251" s="1"/>
  <c r="B168" i="251" s="1"/>
  <c r="B169" i="251" s="1"/>
  <c r="B170" i="251" s="1"/>
  <c r="B171" i="251" s="1"/>
  <c r="B172" i="251" s="1"/>
  <c r="B173" i="251" s="1"/>
  <c r="B174" i="251" s="1"/>
  <c r="B175" i="251" s="1"/>
  <c r="B176" i="251" s="1"/>
  <c r="B177" i="251" s="1"/>
  <c r="B178" i="251" s="1"/>
  <c r="B179" i="251" s="1"/>
  <c r="B180" i="251" s="1"/>
  <c r="B181" i="251" s="1"/>
  <c r="B182" i="251" s="1"/>
  <c r="B183" i="251" s="1"/>
  <c r="B184" i="251" s="1"/>
  <c r="B185" i="251" s="1"/>
  <c r="B186" i="251" s="1"/>
  <c r="B187" i="251" s="1"/>
  <c r="B188" i="251" s="1"/>
  <c r="B189" i="251" s="1"/>
  <c r="B190" i="251" s="1"/>
  <c r="B191" i="251" s="1"/>
  <c r="B192" i="251" s="1"/>
  <c r="B151" i="251"/>
  <c r="B194" i="251"/>
  <c r="B195" i="251" s="1"/>
  <c r="B196" i="251" s="1"/>
  <c r="B197" i="251" s="1"/>
  <c r="B198" i="251" s="1"/>
  <c r="B199" i="251" s="1"/>
  <c r="B200" i="251" s="1"/>
  <c r="B201" i="251" s="1"/>
  <c r="B202" i="251" s="1"/>
  <c r="B203" i="251" s="1"/>
  <c r="B204" i="251" s="1"/>
  <c r="B193" i="251"/>
  <c r="B213" i="251"/>
  <c r="B214" i="251" s="1"/>
  <c r="B215" i="251" s="1"/>
  <c r="B212" i="251"/>
  <c r="J45" i="39"/>
  <c r="K45" i="39" s="1"/>
  <c r="J40" i="39"/>
  <c r="K40" i="39" s="1"/>
  <c r="J41" i="39"/>
  <c r="K41" i="39" s="1"/>
  <c r="J44" i="39"/>
  <c r="K44" i="39" s="1"/>
  <c r="J39" i="39"/>
  <c r="K39" i="39" s="1"/>
  <c r="J16" i="39"/>
  <c r="J43" i="39"/>
  <c r="K43" i="39" s="1"/>
  <c r="B205" i="251" l="1"/>
  <c r="B206" i="251" s="1"/>
  <c r="B207" i="251" s="1"/>
  <c r="B208" i="251" s="1"/>
  <c r="B209" i="251" s="1"/>
  <c r="B210" i="251" s="1"/>
  <c r="B211" i="251" s="1"/>
  <c r="B221" i="251"/>
  <c r="B216" i="251"/>
  <c r="B217" i="251" s="1"/>
  <c r="B218" i="251" s="1"/>
  <c r="B219" i="251" s="1"/>
  <c r="B220" i="251" s="1"/>
  <c r="B28" i="1"/>
  <c r="B222" i="251" l="1"/>
  <c r="B223" i="251" s="1"/>
  <c r="B224" i="251" s="1"/>
  <c r="J19" i="39"/>
  <c r="K19" i="39" s="1"/>
  <c r="J34" i="39"/>
  <c r="K34" i="39" s="1"/>
  <c r="J17" i="39"/>
  <c r="J35" i="39"/>
  <c r="K35" i="39" s="1"/>
  <c r="J36" i="39"/>
  <c r="K36" i="39" s="1"/>
  <c r="J23" i="39"/>
  <c r="K23" i="39" s="1"/>
  <c r="J26" i="39"/>
  <c r="K26" i="39" s="1"/>
  <c r="J27" i="39"/>
  <c r="K27" i="39" s="1"/>
  <c r="J21" i="39"/>
  <c r="K21" i="39" s="1"/>
  <c r="J29" i="39"/>
  <c r="K29" i="39" s="1"/>
  <c r="J32" i="39"/>
  <c r="K32" i="39" s="1"/>
  <c r="J30" i="39"/>
  <c r="K30" i="39" s="1"/>
  <c r="J20" i="39"/>
  <c r="K20" i="39" s="1"/>
  <c r="J24" i="39"/>
  <c r="K24" i="39" s="1"/>
  <c r="J18" i="39"/>
  <c r="J22" i="39"/>
  <c r="K22" i="39" s="1"/>
  <c r="J33" i="39"/>
  <c r="K33" i="39" s="1"/>
  <c r="J28" i="39"/>
  <c r="K28" i="39" s="1"/>
  <c r="J31" i="39"/>
  <c r="K31" i="39" s="1"/>
  <c r="J25" i="39"/>
  <c r="K25" i="39" s="1"/>
  <c r="J37" i="39"/>
  <c r="K37" i="39" s="1"/>
  <c r="B225" i="251" l="1"/>
  <c r="K18" i="39"/>
  <c r="K17" i="39"/>
  <c r="K16" i="39"/>
  <c r="I46" i="39"/>
  <c r="B226" i="251" l="1"/>
  <c r="B227" i="251" s="1"/>
  <c r="B228" i="251" s="1"/>
  <c r="B229" i="251" s="1"/>
  <c r="B230" i="251" s="1"/>
  <c r="B231" i="251" s="1"/>
  <c r="B232" i="251" s="1"/>
  <c r="B233" i="251" s="1"/>
  <c r="B234" i="251" s="1"/>
  <c r="B235" i="251" s="1"/>
  <c r="B236" i="251" s="1"/>
  <c r="B237" i="251" s="1"/>
  <c r="B238" i="251" s="1"/>
  <c r="H15" i="4"/>
  <c r="H16" i="4"/>
  <c r="B239" i="251" l="1"/>
  <c r="H17" i="4"/>
  <c r="B240" i="251" l="1"/>
  <c r="B241" i="251" s="1"/>
  <c r="B242" i="251" s="1"/>
  <c r="H20" i="4"/>
  <c r="H18" i="4"/>
  <c r="H19" i="4"/>
  <c r="H37" i="4"/>
  <c r="H29" i="4"/>
  <c r="B243" i="251" l="1"/>
  <c r="H27" i="4"/>
  <c r="H34" i="4"/>
  <c r="H35" i="4"/>
  <c r="H38" i="4"/>
  <c r="H31" i="4"/>
  <c r="H26" i="4"/>
  <c r="H28" i="4"/>
  <c r="H33" i="4"/>
  <c r="H30" i="4"/>
  <c r="H36" i="4"/>
  <c r="H40" i="4"/>
  <c r="H32" i="4"/>
  <c r="H21" i="4"/>
  <c r="H22" i="4"/>
  <c r="H24" i="4"/>
  <c r="H41" i="4"/>
  <c r="H23" i="4"/>
  <c r="H25" i="4"/>
  <c r="H39" i="4"/>
  <c r="B244" i="251" l="1"/>
  <c r="B245" i="251" s="1"/>
  <c r="B246" i="251" s="1"/>
  <c r="B247" i="251" s="1"/>
  <c r="B248" i="251" s="1"/>
  <c r="B249" i="251" s="1"/>
  <c r="B250" i="251" s="1"/>
  <c r="B251" i="251" s="1"/>
  <c r="B252" i="251" s="1"/>
  <c r="B253" i="251" s="1"/>
  <c r="B254" i="251" s="1"/>
  <c r="B255" i="251" s="1"/>
  <c r="B256" i="251" s="1"/>
  <c r="B257" i="251" s="1"/>
  <c r="B258" i="251" s="1"/>
  <c r="B259" i="251" s="1"/>
  <c r="B260" i="251" s="1"/>
  <c r="B261" i="251" s="1"/>
  <c r="B262" i="251" s="1"/>
  <c r="B263" i="251" s="1"/>
  <c r="B264" i="251" s="1"/>
  <c r="B265" i="251" s="1"/>
  <c r="B266" i="251" s="1"/>
  <c r="B267" i="251" s="1"/>
  <c r="B268" i="251" s="1"/>
  <c r="B269" i="251" s="1"/>
  <c r="B270" i="251" s="1"/>
  <c r="B271" i="251" s="1"/>
  <c r="B272" i="251" s="1"/>
  <c r="B273" i="251" s="1"/>
  <c r="B274" i="251" s="1"/>
  <c r="B275" i="251" s="1"/>
  <c r="B276" i="251" s="1"/>
  <c r="B277" i="251" s="1"/>
  <c r="B278" i="251" s="1"/>
  <c r="B279" i="251" s="1"/>
  <c r="G42" i="4"/>
  <c r="Y4" i="2" s="1"/>
  <c r="B280" i="251" l="1"/>
  <c r="I31" i="3"/>
  <c r="Y3" i="2" s="1"/>
  <c r="Q2" i="2" l="1"/>
  <c r="B281" i="251"/>
  <c r="B282" i="251" s="1"/>
  <c r="B283" i="251" s="1"/>
  <c r="B284" i="251" s="1"/>
  <c r="B285" i="251" s="1"/>
  <c r="B286" i="251" s="1"/>
  <c r="B287" i="251" s="1"/>
  <c r="B288" i="251" s="1"/>
  <c r="B289" i="251" s="1"/>
  <c r="B290" i="251" s="1"/>
  <c r="B291" i="251" s="1"/>
  <c r="B292" i="251" s="1"/>
  <c r="B293" i="251" s="1"/>
  <c r="B294" i="251" s="1"/>
  <c r="B295" i="251" s="1"/>
  <c r="B296" i="251" s="1"/>
  <c r="B297" i="251" s="1"/>
  <c r="B298" i="251" s="1"/>
  <c r="B299" i="251" s="1"/>
  <c r="B300" i="251" s="1"/>
  <c r="B301" i="251" s="1"/>
  <c r="B302" i="251" s="1"/>
  <c r="B303" i="251" s="1"/>
  <c r="B304" i="251" s="1"/>
  <c r="B305" i="251" s="1"/>
  <c r="B306" i="251" s="1"/>
  <c r="B307" i="251" s="1"/>
  <c r="B308" i="251" s="1"/>
  <c r="B309" i="251" s="1"/>
  <c r="B310" i="251" s="1"/>
  <c r="B311" i="251" s="1"/>
  <c r="B312" i="251" s="1"/>
  <c r="B313" i="251" s="1"/>
  <c r="B314" i="251" s="1"/>
  <c r="B315" i="251" s="1"/>
  <c r="B316" i="251" s="1"/>
  <c r="J52" i="8"/>
  <c r="B317" i="251" l="1"/>
  <c r="B318" i="251" s="1"/>
  <c r="B319" i="251" s="1"/>
  <c r="B320" i="251" s="1"/>
  <c r="B321" i="251" s="1"/>
  <c r="B322" i="251" s="1"/>
  <c r="B323" i="251" s="1"/>
  <c r="B324" i="251" s="1"/>
  <c r="F11" i="7"/>
  <c r="B325" i="251" l="1"/>
  <c r="F12" i="3"/>
  <c r="D10" i="4"/>
  <c r="F12" i="39"/>
  <c r="F17" i="8"/>
  <c r="B326" i="251" l="1"/>
  <c r="B327" i="251" l="1"/>
  <c r="B328" i="251" l="1"/>
  <c r="B337" i="251"/>
  <c r="B338" i="251" s="1"/>
  <c r="B339" i="251" s="1"/>
  <c r="B340" i="251" s="1"/>
  <c r="B341" i="251" s="1"/>
  <c r="B342" i="251" s="1"/>
  <c r="B343" i="251" s="1"/>
  <c r="B344" i="251" s="1"/>
  <c r="B345" i="251" s="1"/>
  <c r="B346" i="251" s="1"/>
  <c r="B347" i="251" s="1"/>
  <c r="B348" i="251" s="1"/>
  <c r="B349" i="251" s="1"/>
  <c r="B350" i="251" s="1"/>
  <c r="B351" i="251" s="1"/>
  <c r="B352" i="251" s="1"/>
  <c r="B353" i="251" s="1"/>
  <c r="B354" i="251" s="1"/>
  <c r="B355" i="251" s="1"/>
  <c r="B356" i="251" s="1"/>
  <c r="B329" i="251" l="1"/>
  <c r="B330" i="251" s="1"/>
  <c r="B331" i="251" s="1"/>
  <c r="B332" i="251" s="1"/>
  <c r="B333" i="251" s="1"/>
  <c r="B334" i="251" s="1"/>
  <c r="B335" i="251" s="1"/>
  <c r="B336" i="251" s="1"/>
  <c r="B363" i="251"/>
  <c r="B364" i="251" s="1"/>
  <c r="B357" i="251" l="1"/>
  <c r="B358" i="251" s="1"/>
  <c r="B359" i="251" s="1"/>
  <c r="B360" i="251" s="1"/>
  <c r="B361" i="251" s="1"/>
  <c r="B362" i="251" s="1"/>
  <c r="B365" i="251"/>
  <c r="B366" i="251" s="1"/>
  <c r="B367" i="251" s="1"/>
  <c r="B368" i="251" s="1"/>
  <c r="B369" i="251" s="1"/>
  <c r="B370" i="251" s="1"/>
  <c r="B371" i="251" s="1"/>
  <c r="B372" i="251" s="1"/>
  <c r="B373" i="251" s="1"/>
  <c r="B374" i="251" s="1"/>
  <c r="B375" i="251" l="1"/>
  <c r="B376" i="251" l="1"/>
  <c r="B377" i="251" s="1"/>
  <c r="B378" i="251" s="1"/>
  <c r="B379" i="251" s="1"/>
  <c r="B380" i="251" s="1"/>
  <c r="B381" i="251" s="1"/>
  <c r="B382" i="251" s="1"/>
  <c r="B383" i="251" s="1"/>
  <c r="B384" i="251" s="1"/>
  <c r="B385" i="251" s="1"/>
  <c r="B386" i="251" s="1"/>
  <c r="B387" i="251" s="1"/>
  <c r="B388" i="251" s="1"/>
  <c r="B389" i="251" s="1"/>
  <c r="B390" i="251" s="1"/>
  <c r="B391" i="251" s="1"/>
  <c r="B392" i="251" s="1"/>
  <c r="B393" i="251" s="1"/>
  <c r="B395" i="251" l="1"/>
  <c r="B396" i="251" s="1"/>
  <c r="B397" i="251" s="1"/>
  <c r="B398" i="251" s="1"/>
  <c r="B399" i="251" s="1"/>
  <c r="B400" i="251" s="1"/>
  <c r="B401" i="251" s="1"/>
  <c r="B402" i="251" s="1"/>
  <c r="B394" i="251"/>
  <c r="B403" i="251"/>
  <c r="B404" i="251" l="1"/>
  <c r="B405" i="251" s="1"/>
  <c r="B406" i="251" s="1"/>
  <c r="B407" i="251" l="1"/>
  <c r="B408" i="251" s="1"/>
  <c r="B409" i="251" s="1"/>
  <c r="B410" i="251" l="1"/>
  <c r="B412" i="251" s="1"/>
  <c r="B413" i="251" s="1"/>
  <c r="B414" i="251" s="1"/>
  <c r="B415" i="251" s="1"/>
  <c r="B416" i="251" s="1"/>
  <c r="B417" i="251" s="1"/>
  <c r="B418" i="251" s="1"/>
  <c r="B420" i="251" s="1"/>
  <c r="B421" i="251" s="1"/>
  <c r="B422" i="251" s="1"/>
  <c r="B423" i="251" s="1"/>
  <c r="B424" i="251" s="1"/>
  <c r="B428" i="251" s="1"/>
  <c r="B433" i="251" s="1"/>
  <c r="B435" i="251" s="1"/>
  <c r="B441" i="251" s="1"/>
  <c r="B442" i="251" s="1"/>
  <c r="B446" i="251" s="1"/>
  <c r="B447" i="251" s="1"/>
  <c r="B450" i="251" s="1"/>
  <c r="B451" i="251" s="1"/>
  <c r="B452" i="251" s="1"/>
  <c r="B454" i="251" s="1"/>
  <c r="B457" i="251" s="1"/>
  <c r="B460" i="251" s="1"/>
  <c r="B461" i="251" s="1"/>
  <c r="B462" i="251" s="1"/>
  <c r="B464" i="251" s="1"/>
  <c r="B465" i="251" s="1"/>
  <c r="B466" i="251" s="1"/>
  <c r="B468" i="251" s="1"/>
  <c r="B469" i="251" s="1"/>
  <c r="B470" i="251" s="1"/>
  <c r="B471" i="251" s="1"/>
  <c r="B472" i="251" s="1"/>
  <c r="B473" i="251" l="1"/>
  <c r="B474" i="251" l="1"/>
  <c r="B475" i="251" s="1"/>
  <c r="B476" i="251" s="1"/>
  <c r="B477" i="251" s="1"/>
  <c r="B478" i="251" s="1"/>
  <c r="B479" i="251" s="1"/>
  <c r="B480" i="251" s="1"/>
  <c r="B481" i="251" s="1"/>
  <c r="B482" i="251" s="1"/>
  <c r="B483" i="251" s="1"/>
  <c r="B484" i="251" s="1"/>
  <c r="B485" i="251" s="1"/>
  <c r="B486" i="251" s="1"/>
  <c r="B487" i="251" s="1"/>
  <c r="B488" i="251" s="1"/>
  <c r="B489" i="251" s="1"/>
  <c r="B490" i="251" s="1"/>
  <c r="B491" i="251" s="1"/>
  <c r="B492" i="251" s="1"/>
  <c r="B493" i="251" s="1"/>
  <c r="B494" i="251" s="1"/>
  <c r="B495" i="251" s="1"/>
  <c r="B496" i="251" l="1"/>
  <c r="B497" i="251" s="1"/>
  <c r="B498" i="251" s="1"/>
  <c r="B499" i="251" s="1"/>
  <c r="B500" i="251" s="1"/>
  <c r="B501" i="251" s="1"/>
  <c r="B502" i="251" s="1"/>
  <c r="B503" i="251" s="1"/>
  <c r="B504" i="251" s="1"/>
  <c r="B505" i="251" s="1"/>
  <c r="B506" i="251" s="1"/>
  <c r="B507" i="251" s="1"/>
  <c r="B508" i="251" s="1"/>
  <c r="B509" i="251" s="1"/>
  <c r="B510" i="251" s="1"/>
  <c r="B512" i="251" s="1"/>
  <c r="B513" i="251" s="1"/>
  <c r="B514" i="251" s="1"/>
  <c r="B515" i="251" s="1"/>
  <c r="B516" i="251" s="1"/>
  <c r="B517" i="251" s="1"/>
  <c r="B518" i="251" s="1"/>
  <c r="B519" i="251" s="1"/>
  <c r="B520" i="251" s="1"/>
  <c r="B521" i="251" s="1"/>
  <c r="B522" i="251" s="1"/>
  <c r="B523" i="251" s="1"/>
  <c r="B524" i="251" s="1"/>
  <c r="B525" i="251" s="1"/>
  <c r="B526" i="251" s="1"/>
  <c r="B527" i="251" s="1"/>
  <c r="B528" i="251" s="1"/>
  <c r="B529" i="251" s="1"/>
  <c r="B530" i="251" s="1"/>
  <c r="B532" i="251" s="1"/>
  <c r="B533" i="251" s="1"/>
  <c r="B534" i="251" s="1"/>
  <c r="B535" i="251" s="1"/>
  <c r="B536" i="251" s="1"/>
  <c r="B537" i="251" s="1"/>
  <c r="B538" i="251" s="1"/>
  <c r="B539" i="251" s="1"/>
  <c r="B540" i="251" s="1"/>
  <c r="B541" i="251" s="1"/>
  <c r="B542" i="251" s="1"/>
  <c r="B543" i="251" s="1"/>
  <c r="B544" i="251" s="1"/>
  <c r="B545" i="251" s="1"/>
  <c r="B547" i="251" s="1"/>
  <c r="B548" i="251" s="1"/>
  <c r="B549" i="251" s="1"/>
  <c r="B550" i="251" s="1"/>
  <c r="B551" i="251" s="1"/>
  <c r="B552" i="251" s="1"/>
  <c r="B554" i="251" s="1"/>
  <c r="B555" i="251" s="1"/>
  <c r="B556" i="251" s="1"/>
  <c r="B557" i="251" s="1"/>
  <c r="B558" i="251" s="1"/>
  <c r="B559" i="251" s="1"/>
  <c r="B560" i="251" s="1"/>
  <c r="B561" i="251" s="1"/>
  <c r="B565" i="251" s="1"/>
  <c r="B568" i="251" l="1"/>
  <c r="B569" i="251" s="1"/>
  <c r="B570" i="251" s="1"/>
  <c r="B571" i="251" s="1"/>
  <c r="B572" i="251" s="1"/>
  <c r="B573" i="251" s="1"/>
  <c r="B574" i="251" s="1"/>
  <c r="B575" i="251" s="1"/>
  <c r="B576" i="251" s="1"/>
  <c r="B577" i="251" s="1"/>
  <c r="B578" i="251" s="1"/>
  <c r="B579" i="251" s="1"/>
  <c r="B567" i="251"/>
  <c r="N397" i="251" l="1"/>
  <c r="N390" i="251"/>
  <c r="N392" i="251"/>
  <c r="N395" i="251"/>
  <c r="N398" i="251"/>
  <c r="N394" i="251"/>
  <c r="N393" i="251"/>
  <c r="N391" i="251"/>
  <c r="N396" i="251"/>
  <c r="N380" i="251"/>
  <c r="N287" i="251"/>
  <c r="N6" i="251"/>
  <c r="N323" i="251"/>
  <c r="N441" i="251"/>
  <c r="N346" i="251"/>
  <c r="N43" i="251"/>
  <c r="N584" i="251"/>
  <c r="N114" i="251"/>
  <c r="N25" i="251"/>
  <c r="N423" i="251"/>
  <c r="N386" i="251"/>
  <c r="N248" i="251"/>
  <c r="N63" i="251"/>
  <c r="N190" i="251"/>
  <c r="N285" i="251"/>
  <c r="N470" i="251"/>
  <c r="N131" i="251"/>
  <c r="N234" i="251"/>
  <c r="N127" i="251"/>
  <c r="N143" i="251"/>
  <c r="N333" i="251"/>
  <c r="N354" i="251"/>
  <c r="N268" i="251"/>
  <c r="N402" i="251"/>
  <c r="N413" i="251"/>
  <c r="N100" i="251"/>
  <c r="N327" i="251"/>
  <c r="N108" i="251"/>
  <c r="N80" i="251"/>
  <c r="N532" i="251"/>
  <c r="N18" i="251"/>
  <c r="N335" i="251"/>
  <c r="N460" i="251"/>
  <c r="N442" i="251"/>
  <c r="N132" i="251"/>
  <c r="N312" i="251"/>
  <c r="N563" i="251"/>
  <c r="N407" i="251"/>
  <c r="N31" i="251"/>
  <c r="N77" i="251"/>
  <c r="N202" i="251"/>
  <c r="N359" i="251"/>
  <c r="N499" i="251"/>
  <c r="N456" i="251"/>
  <c r="N496" i="251"/>
  <c r="N48" i="251"/>
  <c r="N44" i="251"/>
  <c r="N200" i="251"/>
  <c r="N399" i="251"/>
  <c r="N110" i="251"/>
  <c r="N56" i="251"/>
  <c r="N169" i="251"/>
  <c r="N68" i="251"/>
  <c r="N98" i="251"/>
  <c r="N570" i="251"/>
  <c r="N107" i="251"/>
  <c r="N447" i="251"/>
  <c r="N546" i="251"/>
  <c r="N530" i="251"/>
  <c r="N32" i="251"/>
  <c r="N156" i="251"/>
  <c r="N362" i="251"/>
  <c r="N36" i="251"/>
  <c r="N564" i="251"/>
  <c r="N506" i="251"/>
  <c r="N339" i="251"/>
  <c r="N372" i="251"/>
  <c r="N522" i="251"/>
  <c r="N162" i="251"/>
  <c r="N575" i="251"/>
  <c r="N305" i="251"/>
  <c r="N301" i="251"/>
  <c r="N87" i="251"/>
  <c r="N90" i="251"/>
  <c r="N236" i="251"/>
  <c r="N55" i="251"/>
  <c r="N237" i="251"/>
  <c r="N288" i="251"/>
  <c r="N142" i="251"/>
  <c r="N534" i="251"/>
  <c r="N290" i="251"/>
  <c r="N368" i="251"/>
  <c r="N291" i="251"/>
  <c r="N125" i="251"/>
  <c r="N75" i="251"/>
  <c r="N369" i="251"/>
  <c r="N502" i="251"/>
  <c r="N147" i="251"/>
  <c r="N488" i="251"/>
  <c r="N541" i="251"/>
  <c r="N495" i="251"/>
  <c r="N152" i="251"/>
  <c r="N523" i="251"/>
  <c r="N343" i="251"/>
  <c r="N95" i="251"/>
  <c r="N106" i="251"/>
  <c r="N535" i="251"/>
  <c r="N417" i="251"/>
  <c r="N222" i="251"/>
  <c r="N492" i="251"/>
  <c r="N363" i="251"/>
  <c r="N448" i="251"/>
  <c r="N172" i="251"/>
  <c r="N264" i="251"/>
  <c r="N145" i="251"/>
  <c r="N270" i="251"/>
  <c r="N501" i="251"/>
  <c r="N163" i="251"/>
  <c r="N155" i="251"/>
  <c r="N375" i="251"/>
  <c r="N53" i="251"/>
  <c r="N249" i="251"/>
  <c r="N331" i="251"/>
  <c r="N330" i="251"/>
  <c r="N181" i="251"/>
  <c r="N214" i="251"/>
  <c r="N483" i="251"/>
  <c r="N520" i="251"/>
  <c r="N9" i="251"/>
  <c r="N310" i="251"/>
  <c r="N176" i="251"/>
  <c r="N555" i="251"/>
  <c r="N28" i="251"/>
  <c r="N235" i="251"/>
  <c r="N276" i="251"/>
  <c r="N371" i="251"/>
  <c r="N105" i="251"/>
  <c r="N265" i="251"/>
  <c r="N20" i="251"/>
  <c r="N308" i="251"/>
  <c r="N569" i="251"/>
  <c r="N468" i="251"/>
  <c r="N82" i="251"/>
  <c r="N431" i="251"/>
  <c r="N136" i="251"/>
  <c r="N320" i="251"/>
  <c r="N479" i="251"/>
  <c r="N473" i="251"/>
  <c r="N233" i="251"/>
  <c r="N215" i="251"/>
  <c r="N429" i="251"/>
  <c r="N272" i="251"/>
  <c r="N260" i="251"/>
  <c r="N419" i="251"/>
  <c r="N203" i="251"/>
  <c r="N42" i="251"/>
  <c r="N112" i="251"/>
  <c r="N545" i="251"/>
  <c r="N37" i="251"/>
  <c r="N149" i="251"/>
  <c r="N328" i="251"/>
  <c r="N141" i="251"/>
  <c r="N517" i="251"/>
  <c r="N89" i="251"/>
  <c r="N238" i="251"/>
  <c r="N405" i="251"/>
  <c r="N251" i="251"/>
  <c r="N161" i="251"/>
  <c r="N154" i="251"/>
  <c r="N559" i="251"/>
  <c r="N120" i="251"/>
  <c r="N355" i="251"/>
  <c r="N35" i="251"/>
  <c r="N373" i="251"/>
  <c r="N350" i="251"/>
  <c r="N277" i="251"/>
  <c r="N30" i="251"/>
  <c r="N420" i="251"/>
  <c r="N324" i="251"/>
  <c r="N189" i="251"/>
  <c r="N209" i="251"/>
  <c r="N547" i="251"/>
  <c r="N274" i="251"/>
  <c r="N353" i="251"/>
  <c r="N512" i="251"/>
  <c r="N197" i="251"/>
  <c r="N230" i="251"/>
  <c r="N210" i="251"/>
  <c r="N561" i="251"/>
  <c r="N573" i="251"/>
  <c r="N280" i="251"/>
  <c r="N487" i="251"/>
  <c r="N376" i="251"/>
  <c r="N208" i="251"/>
  <c r="N404" i="251"/>
  <c r="N183" i="251"/>
  <c r="N381" i="251"/>
  <c r="N409" i="251"/>
  <c r="N516" i="251"/>
  <c r="N400" i="251"/>
  <c r="N146" i="251"/>
  <c r="N144" i="251"/>
  <c r="N129" i="251"/>
  <c r="N430" i="251"/>
  <c r="N325" i="251"/>
  <c r="N86" i="251"/>
  <c r="N148" i="251"/>
  <c r="N298" i="251"/>
  <c r="N316" i="251"/>
  <c r="N351" i="251"/>
  <c r="N33" i="251"/>
  <c r="N449" i="251"/>
  <c r="N365" i="251"/>
  <c r="N385" i="251"/>
  <c r="N34" i="251"/>
  <c r="N556" i="251"/>
  <c r="N85" i="251"/>
  <c r="N257" i="251"/>
  <c r="N538" i="251"/>
  <c r="N284" i="251"/>
  <c r="N411" i="251"/>
  <c r="N113" i="251"/>
  <c r="N227" i="251"/>
  <c r="N509" i="251"/>
  <c r="N271" i="251"/>
  <c r="N440" i="251"/>
  <c r="N165" i="251"/>
  <c r="N71" i="251"/>
  <c r="N465" i="251"/>
  <c r="N415" i="251"/>
  <c r="N401" i="251"/>
  <c r="N507" i="251"/>
  <c r="N218" i="251"/>
  <c r="N46" i="251"/>
  <c r="N302" i="251"/>
  <c r="N345" i="251"/>
  <c r="N160" i="251"/>
  <c r="N389" i="251"/>
  <c r="N356" i="251"/>
  <c r="N17" i="251"/>
  <c r="N562" i="251"/>
  <c r="N336" i="251"/>
  <c r="N427" i="251"/>
  <c r="N566" i="251"/>
  <c r="N153" i="251"/>
  <c r="N425" i="251"/>
  <c r="N445" i="251"/>
  <c r="N472" i="251"/>
  <c r="N240" i="251"/>
  <c r="N379" i="251"/>
  <c r="N510" i="251"/>
  <c r="N198" i="251"/>
  <c r="N170" i="251"/>
  <c r="N12" i="251"/>
  <c r="N14" i="251"/>
  <c r="N416" i="251"/>
  <c r="N41" i="251"/>
  <c r="N528" i="251"/>
  <c r="N557" i="251"/>
  <c r="N433" i="251"/>
  <c r="N263" i="251"/>
  <c r="N533" i="251"/>
  <c r="N281" i="251"/>
  <c r="N182" i="251"/>
  <c r="N137" i="251"/>
  <c r="N550" i="251"/>
  <c r="N135" i="251"/>
  <c r="N581" i="251"/>
  <c r="N180" i="251"/>
  <c r="N242" i="251"/>
  <c r="N81" i="251"/>
  <c r="N300" i="251"/>
  <c r="N228" i="251"/>
  <c r="N539" i="251"/>
  <c r="N536" i="251"/>
  <c r="N349" i="251"/>
  <c r="N184" i="251"/>
  <c r="N231" i="251"/>
  <c r="N558" i="251"/>
  <c r="N150" i="251"/>
  <c r="N217" i="251"/>
  <c r="N259" i="251"/>
  <c r="N461" i="251"/>
  <c r="N426" i="251"/>
  <c r="N438" i="251"/>
  <c r="N370" i="251"/>
  <c r="N341" i="251"/>
  <c r="N521" i="251"/>
  <c r="N450" i="251"/>
  <c r="N15" i="251"/>
  <c r="N462" i="251"/>
  <c r="N361" i="251"/>
  <c r="N49" i="251"/>
  <c r="N205" i="251"/>
  <c r="N366" i="251"/>
  <c r="N54" i="251"/>
  <c r="N122" i="251"/>
  <c r="N8" i="251"/>
  <c r="N504" i="251"/>
  <c r="N45" i="251"/>
  <c r="N157" i="251"/>
  <c r="N544" i="251"/>
  <c r="N384" i="251"/>
  <c r="N52" i="251"/>
  <c r="N244" i="251"/>
  <c r="N486" i="251"/>
  <c r="N491" i="251"/>
  <c r="N22" i="251"/>
  <c r="N317" i="251"/>
  <c r="N134" i="251"/>
  <c r="N428" i="251"/>
  <c r="N282" i="251"/>
  <c r="N159" i="251"/>
  <c r="N388" i="251"/>
  <c r="N196" i="251"/>
  <c r="N239" i="251"/>
  <c r="N121" i="251"/>
  <c r="N410" i="251"/>
  <c r="N294" i="251"/>
  <c r="N139" i="251"/>
  <c r="N261" i="251"/>
  <c r="N278" i="251"/>
  <c r="N519" i="251"/>
  <c r="N478" i="251"/>
  <c r="N578" i="251"/>
  <c r="N29" i="251"/>
  <c r="N527" i="251"/>
  <c r="N267" i="251"/>
  <c r="N130" i="251"/>
  <c r="N493" i="251"/>
  <c r="N463" i="251"/>
  <c r="N97" i="251"/>
  <c r="N16" i="251"/>
  <c r="N494" i="251"/>
  <c r="N383" i="251"/>
  <c r="N11" i="251"/>
  <c r="N459" i="251"/>
  <c r="N258" i="251"/>
  <c r="N334" i="251"/>
  <c r="N78" i="251"/>
  <c r="N344" i="251"/>
  <c r="N511" i="251"/>
  <c r="N289" i="251"/>
  <c r="N377" i="251"/>
  <c r="N568" i="251"/>
  <c r="N128" i="251"/>
  <c r="N226" i="251"/>
  <c r="N23" i="251"/>
  <c r="N297" i="251"/>
  <c r="N111" i="251"/>
  <c r="N279" i="251"/>
  <c r="N194" i="251"/>
  <c r="N307" i="251"/>
  <c r="N10" i="251"/>
  <c r="N65" i="251"/>
  <c r="N408" i="251"/>
  <c r="N207" i="251"/>
  <c r="N446" i="251"/>
  <c r="N243" i="251"/>
  <c r="N253" i="251"/>
  <c r="N474" i="251"/>
  <c r="N489" i="251"/>
  <c r="N452" i="251"/>
  <c r="N13" i="251"/>
  <c r="N74" i="251"/>
  <c r="N191" i="251"/>
  <c r="N216" i="251"/>
  <c r="N313" i="251"/>
  <c r="N318" i="251"/>
  <c r="N177" i="251"/>
  <c r="N577" i="251"/>
  <c r="N576" i="251"/>
  <c r="N454" i="251"/>
  <c r="N39" i="251"/>
  <c r="N59" i="251"/>
  <c r="N572" i="251"/>
  <c r="N27" i="251"/>
  <c r="N537" i="251"/>
  <c r="N434" i="251"/>
  <c r="N124" i="251"/>
  <c r="N435" i="251"/>
  <c r="N166" i="251"/>
  <c r="N515" i="251"/>
  <c r="N250" i="251"/>
  <c r="N212" i="251"/>
  <c r="N101" i="251"/>
  <c r="N246" i="251"/>
  <c r="N387" i="251"/>
  <c r="N565" i="251"/>
  <c r="N526" i="251"/>
  <c r="N158" i="251"/>
  <c r="N123" i="251"/>
  <c r="N475" i="251"/>
  <c r="N99" i="251"/>
  <c r="N382" i="251"/>
  <c r="N104" i="251"/>
  <c r="N360" i="251"/>
  <c r="N508" i="251"/>
  <c r="N119" i="251"/>
  <c r="N247" i="251"/>
  <c r="N201" i="251"/>
  <c r="N232" i="251"/>
  <c r="N51" i="251"/>
  <c r="N540" i="251"/>
  <c r="N275" i="251"/>
  <c r="N64" i="251"/>
  <c r="N326" i="251"/>
  <c r="N38" i="251"/>
  <c r="N220" i="251"/>
  <c r="N92" i="251"/>
  <c r="N211" i="251"/>
  <c r="N229" i="251"/>
  <c r="N311" i="251"/>
  <c r="N83" i="251"/>
  <c r="N531" i="251"/>
  <c r="N178" i="251"/>
  <c r="N554" i="251"/>
  <c r="N126" i="251"/>
  <c r="N481" i="251"/>
  <c r="N193" i="251"/>
  <c r="N485" i="251"/>
  <c r="N466" i="251"/>
  <c r="N72" i="251"/>
  <c r="N256" i="251"/>
  <c r="N543" i="251"/>
  <c r="N484" i="251"/>
  <c r="N548" i="251"/>
  <c r="N84" i="251"/>
  <c r="N439" i="251"/>
  <c r="N94" i="251"/>
  <c r="N67" i="251"/>
  <c r="N292" i="251"/>
  <c r="N24" i="251"/>
  <c r="N580" i="251"/>
  <c r="N453" i="251"/>
  <c r="N295" i="251"/>
  <c r="N319" i="251"/>
  <c r="N283" i="251"/>
  <c r="N571" i="251"/>
  <c r="N378" i="251"/>
  <c r="N187" i="251"/>
  <c r="N188" i="251"/>
  <c r="N173" i="251"/>
  <c r="N109" i="251"/>
  <c r="N286" i="251"/>
  <c r="N505" i="251"/>
  <c r="N338" i="251"/>
  <c r="N103" i="251"/>
  <c r="N403" i="251"/>
  <c r="N61" i="251"/>
  <c r="N224" i="251"/>
  <c r="N117" i="251"/>
  <c r="N477" i="251"/>
  <c r="N195" i="251"/>
  <c r="N306" i="251"/>
  <c r="N168" i="251"/>
  <c r="N199" i="251"/>
  <c r="N443" i="251"/>
  <c r="N529" i="251"/>
  <c r="N225" i="251"/>
  <c r="N133" i="251"/>
  <c r="N299" i="251"/>
  <c r="N73" i="251"/>
  <c r="N102" i="251"/>
  <c r="N421" i="251"/>
  <c r="N138" i="251"/>
  <c r="N50" i="251"/>
  <c r="N241" i="251"/>
  <c r="N185" i="251"/>
  <c r="N357" i="251"/>
  <c r="N179" i="251"/>
  <c r="N498" i="251"/>
  <c r="N480" i="251"/>
  <c r="N26" i="251"/>
  <c r="N340" i="251"/>
  <c r="N482" i="251"/>
  <c r="N367" i="251"/>
  <c r="N304" i="251"/>
  <c r="N342" i="251"/>
  <c r="N118" i="251"/>
  <c r="N315" i="251"/>
  <c r="N309" i="251"/>
  <c r="N518" i="251"/>
  <c r="N167" i="251"/>
  <c r="N476" i="251"/>
  <c r="N266" i="251"/>
  <c r="N432" i="251"/>
  <c r="N424" i="251"/>
  <c r="N91" i="251"/>
  <c r="N352" i="251"/>
  <c r="N321" i="251"/>
  <c r="N560" i="251"/>
  <c r="N252" i="251"/>
  <c r="N471" i="251"/>
  <c r="N497" i="251"/>
  <c r="N583" i="251"/>
  <c r="N458" i="251"/>
  <c r="N553" i="251"/>
  <c r="N513" i="251"/>
  <c r="N542" i="251"/>
  <c r="N412" i="251"/>
  <c r="N213" i="251"/>
  <c r="N40" i="251"/>
  <c r="N76" i="251"/>
  <c r="N322" i="251"/>
  <c r="N582" i="251"/>
  <c r="N451" i="251"/>
  <c r="N171" i="251"/>
  <c r="N140" i="251"/>
  <c r="N88" i="251"/>
  <c r="N418" i="251"/>
  <c r="N174" i="251"/>
  <c r="N551" i="251"/>
  <c r="N296" i="251"/>
  <c r="N437" i="251"/>
  <c r="N254" i="251"/>
  <c r="N455" i="251"/>
  <c r="N96" i="251"/>
  <c r="N374" i="251"/>
  <c r="N221" i="251"/>
  <c r="N245" i="251"/>
  <c r="N116" i="251"/>
  <c r="N79" i="251"/>
  <c r="N255" i="251"/>
  <c r="N364" i="251"/>
  <c r="N414" i="251"/>
  <c r="N524" i="251"/>
  <c r="N574" i="251"/>
  <c r="N469" i="251"/>
  <c r="N332" i="251"/>
  <c r="N262" i="251"/>
  <c r="N164" i="251"/>
  <c r="N586" i="251"/>
  <c r="N500" i="251"/>
  <c r="N219" i="251"/>
  <c r="N549" i="251"/>
  <c r="N467" i="251"/>
  <c r="N579" i="251"/>
  <c r="N490" i="251"/>
  <c r="N585" i="251"/>
  <c r="N457" i="251"/>
  <c r="N204" i="251"/>
  <c r="N223" i="251"/>
  <c r="N7" i="251"/>
  <c r="N358" i="251"/>
  <c r="N62" i="251"/>
  <c r="N464" i="251"/>
  <c r="N93" i="251"/>
  <c r="N525" i="251"/>
  <c r="N303" i="251"/>
  <c r="N175" i="251"/>
  <c r="N273" i="251"/>
  <c r="N19" i="251"/>
  <c r="N70" i="251"/>
  <c r="N151" i="251"/>
  <c r="N69" i="251"/>
  <c r="N567" i="251"/>
  <c r="N436" i="251"/>
  <c r="N444" i="251"/>
  <c r="N186" i="251"/>
  <c r="N60" i="251"/>
  <c r="N514" i="251"/>
  <c r="N21" i="251"/>
  <c r="N348" i="251"/>
  <c r="N422" i="251"/>
  <c r="N337" i="251"/>
  <c r="N293" i="251"/>
  <c r="N115" i="251"/>
  <c r="N206" i="251"/>
  <c r="N66" i="251"/>
  <c r="N269" i="251"/>
  <c r="N58" i="251"/>
  <c r="N314" i="251"/>
  <c r="N347" i="251"/>
  <c r="N552" i="251"/>
  <c r="N57" i="251"/>
  <c r="N503" i="251"/>
  <c r="N406" i="251"/>
  <c r="N329" i="251"/>
  <c r="N192" i="251"/>
  <c r="N47" i="251"/>
  <c r="N5" i="25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Jorge Bojorquez</author>
  </authors>
  <commentList>
    <comment ref="B1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Si esta celda tiene un texto, se usará como cargo</t>
        </r>
      </text>
    </comment>
    <comment ref="H24" authorId="1" shapeId="0" xr:uid="{D2B2B34E-3D71-4DAF-9D2F-6FD56249C7B7}">
      <text>
        <r>
          <rPr>
            <b/>
            <sz val="9"/>
            <color indexed="81"/>
            <rFont val="Tahoma"/>
            <family val="2"/>
          </rPr>
          <t>Digite la palabra a buscar y presione el boton con el triángulo para ver las opciones.
Tras elegir una opción,  al salir de esta celda se tratará de actualizará la Mínima Nota aprobatoria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Codigo para nombre de Formato</t>
        </r>
      </text>
    </comment>
    <comment ref="E2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Codigo para nombre de Formato</t>
        </r>
      </text>
    </comment>
    <comment ref="B2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Codigo para nombre de Formato</t>
        </r>
      </text>
    </comment>
    <comment ref="E2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Codigo para nombre de Formato</t>
        </r>
      </text>
    </comment>
    <comment ref="B3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Codigo para nombre de Formato</t>
        </r>
      </text>
    </comment>
    <comment ref="E30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Codigo para nombre de Formato</t>
        </r>
      </text>
    </comment>
    <comment ref="B3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Codigo de Malla / Periodo Catálogo</t>
        </r>
      </text>
    </comment>
    <comment ref="E3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Codigo de Malla  / Periodo catalogo que tenía antes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G8" authorId="0" shapeId="0" xr:uid="{E09ACD95-5813-42AB-B606-BE85A166CB8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Use E1, E2, E3, etc para marcar cada electivo</t>
        </r>
      </text>
    </comment>
  </commentList>
</comments>
</file>

<file path=xl/sharedStrings.xml><?xml version="1.0" encoding="utf-8"?>
<sst xmlns="http://schemas.openxmlformats.org/spreadsheetml/2006/main" count="229712" uniqueCount="10009">
  <si>
    <t>RESULTADO DE CONVALIDACIÓN</t>
  </si>
  <si>
    <t>CICLO</t>
  </si>
  <si>
    <t>CÓDIGO BANNER</t>
  </si>
  <si>
    <t>REQUISITOS</t>
  </si>
  <si>
    <t>Codigo UPN Convalidado</t>
  </si>
  <si>
    <t>Nota</t>
  </si>
  <si>
    <t>CRED UPN</t>
  </si>
  <si>
    <t>Materia</t>
  </si>
  <si>
    <t>Cod curso</t>
  </si>
  <si>
    <t>Ciclo</t>
  </si>
  <si>
    <t>RRHH1101</t>
  </si>
  <si>
    <t>DESARROLLO DEL TALENTO (*)</t>
  </si>
  <si>
    <t xml:space="preserve">Cursos de Procedencia </t>
  </si>
  <si>
    <t>Cursos a convalidar por la UPN</t>
  </si>
  <si>
    <t>Nombre del Curso</t>
  </si>
  <si>
    <t>N° Créditos</t>
  </si>
  <si>
    <t>Cód. Curso</t>
  </si>
  <si>
    <t>MATH1002</t>
  </si>
  <si>
    <t>PSGE1106</t>
  </si>
  <si>
    <t>HUMA1111</t>
  </si>
  <si>
    <t>LENG1001</t>
  </si>
  <si>
    <t>COMUNICACIÓN 1 (*)</t>
  </si>
  <si>
    <t>TOTAL CICLO</t>
  </si>
  <si>
    <t>MATH1003</t>
  </si>
  <si>
    <t>N°</t>
  </si>
  <si>
    <t>INVE1101</t>
  </si>
  <si>
    <t>LENG1002</t>
  </si>
  <si>
    <t>MATH1101A</t>
  </si>
  <si>
    <t>CÁLCULO 1</t>
  </si>
  <si>
    <t>INFO1120A</t>
  </si>
  <si>
    <t>STAT1203A</t>
  </si>
  <si>
    <t>MATH1202A</t>
  </si>
  <si>
    <t>CÁLCULO 2</t>
  </si>
  <si>
    <t>LENG1003</t>
  </si>
  <si>
    <t>RRHH1303</t>
  </si>
  <si>
    <t>INVE1301</t>
  </si>
  <si>
    <t>IDIO1401</t>
  </si>
  <si>
    <t>TOTAL DE CRÉDITOS</t>
  </si>
  <si>
    <t>HUMA1406</t>
  </si>
  <si>
    <t>Pág:  1 de 1</t>
  </si>
  <si>
    <t>IDIO1402</t>
  </si>
  <si>
    <t>CONSIDERACIONES:</t>
  </si>
  <si>
    <t>* La convalidación se realiza según los lineamientos y requisitos académicos establecidos en el Reglamento de Estudios.</t>
  </si>
  <si>
    <t>* La convalidación se ingresa en el sistema cuando el file tiene la documentación obligatoria según Reglamento de Admisión vigente.</t>
  </si>
  <si>
    <t>NOMBRE CURSO</t>
  </si>
  <si>
    <t>NOTA ORIGEN</t>
  </si>
  <si>
    <t>HORAS SEMANA</t>
  </si>
  <si>
    <t>CRED</t>
  </si>
  <si>
    <t>CREDITOS</t>
  </si>
  <si>
    <t>Jorge Bojorquez S.</t>
  </si>
  <si>
    <t>jorge.bojorquez@upn.edu.pe</t>
  </si>
  <si>
    <t>DTC</t>
  </si>
  <si>
    <t>COMUNICACIÓN 2 (*)</t>
  </si>
  <si>
    <t>HERRAMIENTAS INFORMÁTICAS (*)</t>
  </si>
  <si>
    <t>COMPLEMENTO MATEMÁTICO PARA INGENIEROS</t>
  </si>
  <si>
    <t>MATEMÁTICA BÁSICA PARA INGENIERÍA</t>
  </si>
  <si>
    <t>SIST1101A</t>
  </si>
  <si>
    <t>INTRODUCCIÓN A LA INGENIERÍA DE SISTEMAS COMPUTACIONALES</t>
  </si>
  <si>
    <t>FUNDAMENTOS DE ALGORITMOS</t>
  </si>
  <si>
    <t>SIST1102</t>
  </si>
  <si>
    <t>FUNDAMENTOS DE PROGRAMACIÓN</t>
  </si>
  <si>
    <t>MATH1103</t>
  </si>
  <si>
    <t>MATEMÁTICA DISCRETA</t>
  </si>
  <si>
    <t>FISI1204A</t>
  </si>
  <si>
    <t>MECÁNICA, OSCILACIÓN Y ONDAS</t>
  </si>
  <si>
    <t>SIST1201A</t>
  </si>
  <si>
    <t>ESTRUCTURA DE DATOS</t>
  </si>
  <si>
    <t>OPER1305</t>
  </si>
  <si>
    <t>OPTIMIZACIÓN Y SIMULACIÓN</t>
  </si>
  <si>
    <t>FISI1206A</t>
  </si>
  <si>
    <t>SIST1202A</t>
  </si>
  <si>
    <t>TÉCNICAS DE PROGRAMACIÓN ORIENTADA A OBJETOS</t>
  </si>
  <si>
    <t>ISOF1201</t>
  </si>
  <si>
    <t>BASE DE DATOS</t>
  </si>
  <si>
    <t>FISI1205</t>
  </si>
  <si>
    <t>ELECTRÓNICA DIGITAL</t>
  </si>
  <si>
    <t>ISOF1302A</t>
  </si>
  <si>
    <t>TALLER DE BASE DE DATOS</t>
  </si>
  <si>
    <t>ISOF1301</t>
  </si>
  <si>
    <t>MODELAMIENTO Y ANÁLISIS DE SOFTWARE</t>
  </si>
  <si>
    <t>COMP1303</t>
  </si>
  <si>
    <t>ANÁLISIS DE ALGORITMOS Y ESTRATEGIAS DE PROGRAMACIÓN</t>
  </si>
  <si>
    <t>ITEC1302</t>
  </si>
  <si>
    <t>ITEC1303</t>
  </si>
  <si>
    <t>SISTEMAS OPERATIVOS</t>
  </si>
  <si>
    <t>COMP1401</t>
  </si>
  <si>
    <t>COMPUTACIÓN GRÁFICA Y VISUAL</t>
  </si>
  <si>
    <t>ITEC1301</t>
  </si>
  <si>
    <t>REDES 1</t>
  </si>
  <si>
    <t>ISOF1303</t>
  </si>
  <si>
    <t>DISEÑO Y ARQUITECTURA DE SOFTWARE</t>
  </si>
  <si>
    <t>COMP1501A</t>
  </si>
  <si>
    <t>SISTEMAS INTELIGENTES</t>
  </si>
  <si>
    <t>ITEC1402</t>
  </si>
  <si>
    <t>REDES 2</t>
  </si>
  <si>
    <t>ISOF1401</t>
  </si>
  <si>
    <t>CALIDAD Y PRUEBAS DE SOFTWARE</t>
  </si>
  <si>
    <t>SIST1402</t>
  </si>
  <si>
    <t>SOLUCIONES WEB Y APLICACIONES DISTRIBUIDAS</t>
  </si>
  <si>
    <t>ROPS1403</t>
  </si>
  <si>
    <t>TALLER DE ROBÓTICA</t>
  </si>
  <si>
    <t>SIST1401A</t>
  </si>
  <si>
    <t>VIDEOJUEGOS Y APLICACIONES MÓVILES</t>
  </si>
  <si>
    <t>INVE1446</t>
  </si>
  <si>
    <t>ISOF1402</t>
  </si>
  <si>
    <t>ADMINISTRACIÓN DE PROYECTOS DE SOFTWARE</t>
  </si>
  <si>
    <t>INVE1534</t>
  </si>
  <si>
    <t>MAGM1517</t>
  </si>
  <si>
    <t>Nombre de Carrera</t>
  </si>
  <si>
    <t>Mínima Nota aprobatoria</t>
  </si>
  <si>
    <t>Vigencia:</t>
  </si>
  <si>
    <t>TOTAL PLAN DE ESTUDIOS</t>
  </si>
  <si>
    <t>OBSERVACIONES:</t>
  </si>
  <si>
    <t>CODIGO</t>
  </si>
  <si>
    <t>APELLIDOS</t>
  </si>
  <si>
    <t>NOMBRES</t>
  </si>
  <si>
    <t>Cursos Recomendados para el Registro de Curso</t>
  </si>
  <si>
    <t>Relación de cursos recomendados para el registro de curso:</t>
  </si>
  <si>
    <t>Total</t>
  </si>
  <si>
    <t>Este documento es meramente referencial y emitido por el área académica para que sirva de guía en el registro de cursos del estudiante.</t>
  </si>
  <si>
    <t>Es potestad del estudiante elegir y matricularse en los cursos que decida.</t>
  </si>
  <si>
    <t>UNIVERSIDAD PRIVADA DEL NORTE S.A.C.</t>
  </si>
  <si>
    <t>Código: COR-F-REC-OPA-01.01</t>
  </si>
  <si>
    <t>Cursos Recomendados</t>
  </si>
  <si>
    <t>CAJ</t>
  </si>
  <si>
    <t>LC0</t>
  </si>
  <si>
    <t>LE0</t>
  </si>
  <si>
    <t>LN0</t>
  </si>
  <si>
    <t>LN1</t>
  </si>
  <si>
    <t>LS0</t>
  </si>
  <si>
    <t>TML</t>
  </si>
  <si>
    <t>TSI</t>
  </si>
  <si>
    <t>DTP</t>
  </si>
  <si>
    <t>DTCR</t>
  </si>
  <si>
    <t>COORDINADOR</t>
  </si>
  <si>
    <t>DIRECTORA</t>
  </si>
  <si>
    <t>DIRECTOR</t>
  </si>
  <si>
    <t>COORDINADORA</t>
  </si>
  <si>
    <t>METODOLOGÍA UNIVERSITARIA (*)</t>
  </si>
  <si>
    <t xml:space="preserve">PRE BEGINNER 2 (*) </t>
  </si>
  <si>
    <t>COMUNICACIÓN 3</t>
  </si>
  <si>
    <t>PROBABILIDAD Y ESTADÍSTICA (*)</t>
  </si>
  <si>
    <t>EMPLEABILIDAD (*)</t>
  </si>
  <si>
    <t>COMP1302</t>
  </si>
  <si>
    <t>INTERACCION HUMANO COMPUTADOR</t>
  </si>
  <si>
    <t>METODOLOGÍA DE LA INVESTIGACIÓN(*)</t>
  </si>
  <si>
    <t>PROYECTO SOCIAL (*)</t>
  </si>
  <si>
    <t>TALLER DE TESIS 1 (*)</t>
  </si>
  <si>
    <t>SIST1501</t>
  </si>
  <si>
    <t>ITEC1520A</t>
  </si>
  <si>
    <t>CAPSTONE PROJECT SISTEMAS</t>
  </si>
  <si>
    <t>TALLER DE TESIS 2 (*)</t>
  </si>
  <si>
    <t>ISOF1521</t>
  </si>
  <si>
    <t>ELECTIVO 1</t>
  </si>
  <si>
    <t>INFO1520</t>
  </si>
  <si>
    <t>UG</t>
  </si>
  <si>
    <t>SIC</t>
  </si>
  <si>
    <t>ING. DE SISTEMAS COMPUTACIONALES</t>
  </si>
  <si>
    <t>CIV</t>
  </si>
  <si>
    <t>AGR</t>
  </si>
  <si>
    <t>ILT</t>
  </si>
  <si>
    <t>EMP</t>
  </si>
  <si>
    <t>IND</t>
  </si>
  <si>
    <t>MCT</t>
  </si>
  <si>
    <t>ELE</t>
  </si>
  <si>
    <t>AMB</t>
  </si>
  <si>
    <t>MIN</t>
  </si>
  <si>
    <t>GEO</t>
  </si>
  <si>
    <t>Carrera</t>
  </si>
  <si>
    <t>Modalidad</t>
  </si>
  <si>
    <t>Año Validez</t>
  </si>
  <si>
    <t>&lt;=2015</t>
  </si>
  <si>
    <t>&gt;=2020</t>
  </si>
  <si>
    <t>000000</t>
  </si>
  <si>
    <t>WA</t>
  </si>
  <si>
    <t>201660</t>
  </si>
  <si>
    <t>220000</t>
  </si>
  <si>
    <t>201605</t>
  </si>
  <si>
    <t>218000</t>
  </si>
  <si>
    <t>Descripción</t>
  </si>
  <si>
    <t>Código</t>
  </si>
  <si>
    <t>REINGRESO SOLAMENTE</t>
  </si>
  <si>
    <t>REINGRESO Y CAMBIO CARRERA/MODALIDAD/SEDE</t>
  </si>
  <si>
    <t>CAJAMARCA</t>
  </si>
  <si>
    <t>BREÑA</t>
  </si>
  <si>
    <t>SAN JUAN DE LURIGANCHO</t>
  </si>
  <si>
    <t>LOS OLIVOS</t>
  </si>
  <si>
    <t>COMAS</t>
  </si>
  <si>
    <t>CHORRILLOS</t>
  </si>
  <si>
    <t>TRUJILLO, EL MOLINO</t>
  </si>
  <si>
    <t>TRUJILLO, SAN ISIDRO</t>
  </si>
  <si>
    <t>TÉCNICO</t>
  </si>
  <si>
    <t>EGRESADO TÉCNICO</t>
  </si>
  <si>
    <t>PRE-GRADO</t>
  </si>
  <si>
    <t>EGRESADO UNIVERSITARIO</t>
  </si>
  <si>
    <t>BACHILLER</t>
  </si>
  <si>
    <t>LICENCIADO</t>
  </si>
  <si>
    <t>MAGISTER</t>
  </si>
  <si>
    <t>DOCTORADO</t>
  </si>
  <si>
    <t>UNIVERSIDAD</t>
  </si>
  <si>
    <t>INSTITUTO</t>
  </si>
  <si>
    <t>Fecha del Formato</t>
  </si>
  <si>
    <t>Al terminar vuelvalo a presionar para que se oculten las mallas y aparezcan el resto de hojas</t>
  </si>
  <si>
    <t>Si omite seleccionar una carrera mostrará todas las mallas. Se ocultaran las hojas menos esta y se mostrarán las mallas de la carrera indicada</t>
  </si>
  <si>
    <t>MODALIDAD  (Seleccione)</t>
  </si>
  <si>
    <t>CARRERA  (Seleccione)</t>
  </si>
  <si>
    <t>AÑO VALIDEZ  (Seleccione)</t>
  </si>
  <si>
    <t>SEDE  (Seleccione)</t>
  </si>
  <si>
    <t>PROCEDENCIA  (Seleccione)</t>
  </si>
  <si>
    <t>Resultado de Validación de Evaluación Curricular de Estudiante Re-ingresante</t>
  </si>
  <si>
    <t>I. Datos de estudiante</t>
  </si>
  <si>
    <r>
      <t>Apellidos y Nombres:</t>
    </r>
    <r>
      <rPr>
        <sz val="9"/>
        <color indexed="8"/>
        <rFont val="Arial"/>
        <family val="2"/>
      </rPr>
      <t xml:space="preserve"> </t>
    </r>
  </si>
  <si>
    <r>
      <t>Carrera:</t>
    </r>
    <r>
      <rPr>
        <sz val="9"/>
        <color indexed="8"/>
        <rFont val="Arial"/>
        <family val="2"/>
      </rPr>
      <t xml:space="preserve"> </t>
    </r>
  </si>
  <si>
    <t>II. Cambio de periodo catálogo de estudiante:</t>
  </si>
  <si>
    <t>SI:</t>
  </si>
  <si>
    <t>NO:</t>
  </si>
  <si>
    <t>III. Estudiante tiene cursos por tercera (Ejecutar MDUU).</t>
  </si>
  <si>
    <t>Si tiene curso por tercera, validar y confirmar si tiene atributo asignado:</t>
  </si>
  <si>
    <t xml:space="preserve"> (marcar con "x")</t>
  </si>
  <si>
    <t>CURSOS SUGERIDOS:</t>
  </si>
  <si>
    <t>Nombre de curso</t>
  </si>
  <si>
    <t>Firma</t>
  </si>
  <si>
    <t>Nombre y apellido del estudiante:</t>
  </si>
  <si>
    <t>Curso de procedencia</t>
  </si>
  <si>
    <t>Nº Créditos</t>
  </si>
  <si>
    <t>Nombre de Curso</t>
  </si>
  <si>
    <t>Cargo del Responsable Académico:</t>
  </si>
  <si>
    <t>CODIGO CURSO ORIGEN</t>
  </si>
  <si>
    <t>RECOMIENDA CURSOS</t>
  </si>
  <si>
    <t>Facultad</t>
  </si>
  <si>
    <t>INGENIERÍA</t>
  </si>
  <si>
    <t>FACULTAD:</t>
  </si>
  <si>
    <t>CARRERA:</t>
  </si>
  <si>
    <t>MODALIDAD:</t>
  </si>
  <si>
    <t>AÑO VALIDEZ:</t>
  </si>
  <si>
    <t>MALLA DE CURSOS</t>
  </si>
  <si>
    <t>&gt;=2018</t>
  </si>
  <si>
    <t>REQUIS. 1</t>
  </si>
  <si>
    <t>REQUIS. 2</t>
  </si>
  <si>
    <t>REQUIS. 3</t>
  </si>
  <si>
    <t>ELECTIVO</t>
  </si>
  <si>
    <t>E1</t>
  </si>
  <si>
    <t>E2</t>
  </si>
  <si>
    <t>AUX ERROR RECOM</t>
  </si>
  <si>
    <t>LARGO NOMBRE CURSO</t>
  </si>
  <si>
    <t>LLEVARA POR 3ERA (X)</t>
  </si>
  <si>
    <t>COPIA CODIGO BANNER</t>
  </si>
  <si>
    <t>PRE BEGINNER 1 (*)</t>
  </si>
  <si>
    <t>CODIGO DE REQ AUTO</t>
  </si>
  <si>
    <t>CODIGO DE REQ MAN 2</t>
  </si>
  <si>
    <t>CODIGO DE REQ MAN 3</t>
  </si>
  <si>
    <t xml:space="preserve">REDES INALÁMBRICAS Y TELECOMUNICACIONES </t>
  </si>
  <si>
    <t>EVOLUCIÓN Y CONFIGURACIÓN DE SOFTWARE</t>
  </si>
  <si>
    <t>E-BUSINESS Y ANALÍTICA WEB</t>
  </si>
  <si>
    <t>QUIM1103</t>
  </si>
  <si>
    <t>CIENCIA Y MEDIO AMBIENTE</t>
  </si>
  <si>
    <t>MATH1100</t>
  </si>
  <si>
    <t>SIST1101</t>
  </si>
  <si>
    <t>METODOLOGÍA UNIVERSITARIA(*)</t>
  </si>
  <si>
    <t>LENG1101</t>
  </si>
  <si>
    <t>MATH1101</t>
  </si>
  <si>
    <t>LENG1102</t>
  </si>
  <si>
    <t>MATH1202</t>
  </si>
  <si>
    <t>MATH1201</t>
  </si>
  <si>
    <t>ÁLGEBRA LINEAL Y NUMÉRICA</t>
  </si>
  <si>
    <t>SIST1201</t>
  </si>
  <si>
    <t>FISI1204</t>
  </si>
  <si>
    <t>STAT1203</t>
  </si>
  <si>
    <t>SIST1202</t>
  </si>
  <si>
    <t>FISI1206</t>
  </si>
  <si>
    <t>ARQUITECTURA DE COMPUTADORAS</t>
  </si>
  <si>
    <t>ISOF1302</t>
  </si>
  <si>
    <t>COMP1301</t>
  </si>
  <si>
    <t>ANÁLISIS Y DISEÑO DE ALGORITMOS</t>
  </si>
  <si>
    <t>INTERACCIÓN HUMANO COMPUTADOR</t>
  </si>
  <si>
    <t>COMP1402</t>
  </si>
  <si>
    <t>ROBÓTICA</t>
  </si>
  <si>
    <t>SIST1401</t>
  </si>
  <si>
    <t>NETI1420</t>
  </si>
  <si>
    <t>ITEC1403</t>
  </si>
  <si>
    <t>SEGURIDAD INFORMÁTICA</t>
  </si>
  <si>
    <t>HUMA9948</t>
  </si>
  <si>
    <t>COMP1403</t>
  </si>
  <si>
    <t>NETI1520</t>
  </si>
  <si>
    <t>EMPR1501</t>
  </si>
  <si>
    <t>INVE1521</t>
  </si>
  <si>
    <t>PROYECTO INTEGRADOR I</t>
  </si>
  <si>
    <t>MAGM1402</t>
  </si>
  <si>
    <t>INVE1506</t>
  </si>
  <si>
    <t>MAGM1506</t>
  </si>
  <si>
    <t>DIRECCIÓN Y PLANEAMIENTO ESTRATÉGICO</t>
  </si>
  <si>
    <t>INVE1522</t>
  </si>
  <si>
    <t>PROYECTO INTEGRADOR II</t>
  </si>
  <si>
    <t>COMP1501</t>
  </si>
  <si>
    <t/>
  </si>
  <si>
    <t>ELECTRICIDAD, MAGNETISMO Y OPTICA</t>
  </si>
  <si>
    <t>SIST2201</t>
  </si>
  <si>
    <t>COMP2201</t>
  </si>
  <si>
    <t>ITEC2201</t>
  </si>
  <si>
    <t>ISOF2201</t>
  </si>
  <si>
    <t>SIST2202</t>
  </si>
  <si>
    <t>TECNICAS DE PROGRAMACIÓN ORIENTADA A OBJETOS</t>
  </si>
  <si>
    <t>ISOF2302</t>
  </si>
  <si>
    <t>COMP2301</t>
  </si>
  <si>
    <t>SIST2301</t>
  </si>
  <si>
    <t>SOLUCIONES WEB</t>
  </si>
  <si>
    <t>SIST2401</t>
  </si>
  <si>
    <t>APLICACIONES MÓVILES</t>
  </si>
  <si>
    <t>SIST2402</t>
  </si>
  <si>
    <t>VIDEOJUEGOS</t>
  </si>
  <si>
    <t>ISOF2402</t>
  </si>
  <si>
    <t>ITEC2403</t>
  </si>
  <si>
    <t>COMP2401</t>
  </si>
  <si>
    <t>SIST2403</t>
  </si>
  <si>
    <t>APLICACIONES DISTRIBUIDAS</t>
  </si>
  <si>
    <t>COMP2501</t>
  </si>
  <si>
    <t>COMPILADORES</t>
  </si>
  <si>
    <t>EMPR2501</t>
  </si>
  <si>
    <t>INNOVACIÓN TECNOLÓGICA Y EMPRENDIMIENTO (*)</t>
  </si>
  <si>
    <t>SIST2501</t>
  </si>
  <si>
    <t>INVE2501</t>
  </si>
  <si>
    <t>PROYECTO DE TESIS (*)</t>
  </si>
  <si>
    <t>MAGM2401</t>
  </si>
  <si>
    <t>MAGM2516</t>
  </si>
  <si>
    <t>INVE2502</t>
  </si>
  <si>
    <t>TESIS (*)</t>
  </si>
  <si>
    <t>PSICOLOGÍA DE LA FELICIDAD(*)</t>
  </si>
  <si>
    <t xml:space="preserve">COMUNICACIÓN  3 </t>
  </si>
  <si>
    <t>EMPLEABILIDAD  (*)</t>
  </si>
  <si>
    <t>COMP1403A</t>
  </si>
  <si>
    <t>COMPILADORES Y LENGUAJE DE PROGRAMACIÓN</t>
  </si>
  <si>
    <t>PROYECTO SOCIAL</t>
  </si>
  <si>
    <t>INVE1580</t>
  </si>
  <si>
    <t>PRÁCTICA PREPROFESIONAL (*)</t>
  </si>
  <si>
    <t>INVE1644</t>
  </si>
  <si>
    <t>RESPONSABILIDAD SOCIAL</t>
  </si>
  <si>
    <t>Total Ciclo</t>
  </si>
  <si>
    <t>COMP1201A</t>
  </si>
  <si>
    <t>PRE BEGINNER 2 (*)</t>
  </si>
  <si>
    <t>Status malla:</t>
  </si>
  <si>
    <t>Reco</t>
  </si>
  <si>
    <t>Conva</t>
  </si>
  <si>
    <t>ReConva</t>
  </si>
  <si>
    <t>Por Tercera</t>
  </si>
  <si>
    <t>Materia UPN Orig</t>
  </si>
  <si>
    <t>Cod curso UPN Orig</t>
  </si>
  <si>
    <t>Falta Codigo</t>
  </si>
  <si>
    <t>REPR1231A</t>
  </si>
  <si>
    <t>DIBUJO Y DISEÑO DE INGENIERÍA</t>
  </si>
  <si>
    <t>FÍSICA 1</t>
  </si>
  <si>
    <t>FISI1208</t>
  </si>
  <si>
    <t>MATH1203</t>
  </si>
  <si>
    <t>CÁLCULO 3</t>
  </si>
  <si>
    <t>ELECTIVO  1</t>
  </si>
  <si>
    <t>ECON1203</t>
  </si>
  <si>
    <t>ECONOMÍA</t>
  </si>
  <si>
    <t>CONT1208</t>
  </si>
  <si>
    <t>GESTIÓN CONTABLE</t>
  </si>
  <si>
    <t>FINN1313</t>
  </si>
  <si>
    <t>FISI1207</t>
  </si>
  <si>
    <t>MARK1203</t>
  </si>
  <si>
    <t>FINANZAS INTERNACIONALES</t>
  </si>
  <si>
    <t>EMPR1404</t>
  </si>
  <si>
    <t>INNOVACIÓN Y EMPRENDIMIENTO</t>
  </si>
  <si>
    <t>GERENCIA DE MARKETING(*)</t>
  </si>
  <si>
    <t>ITEC1523</t>
  </si>
  <si>
    <t>CONT1106</t>
  </si>
  <si>
    <t>CONTABILIDAD GENERAL</t>
  </si>
  <si>
    <t>PSGE1220</t>
  </si>
  <si>
    <t>EMPR1220</t>
  </si>
  <si>
    <t>MATH1220</t>
  </si>
  <si>
    <t>HUMA1220</t>
  </si>
  <si>
    <t>MAGM1431</t>
  </si>
  <si>
    <t>MARK1330</t>
  </si>
  <si>
    <t>PLANEAMIENTO ESTRATÉGICO</t>
  </si>
  <si>
    <t>MAGM1512</t>
  </si>
  <si>
    <t>SEGURIDAD EMPRESARIAL</t>
  </si>
  <si>
    <t>BIOL1103</t>
  </si>
  <si>
    <t>IAMB1102</t>
  </si>
  <si>
    <t>ECOLOGÍA GENERAL</t>
  </si>
  <si>
    <t>BIOL1203</t>
  </si>
  <si>
    <t>MICROBIOLOGÍA AMBIENTAL</t>
  </si>
  <si>
    <t>METEOROLOGÍA Y CLIMATOLOGÍA</t>
  </si>
  <si>
    <t>IAMB1401</t>
  </si>
  <si>
    <t>IAMB1404</t>
  </si>
  <si>
    <t>DERE1404</t>
  </si>
  <si>
    <t>CONSTITUCIÓN Y LEGISLACIÓN AMBIENTAL</t>
  </si>
  <si>
    <t>FINN1416</t>
  </si>
  <si>
    <t>FORMULACIÓN Y EVALUACIÓN DE PROYECTOS AMBIENTALES</t>
  </si>
  <si>
    <t>MANEJO INTEGRAL DE CUENCAS</t>
  </si>
  <si>
    <t>IAMB1406</t>
  </si>
  <si>
    <t>PLANIFICACIÓN Y ORDENAMIENTO TERRITORIAL</t>
  </si>
  <si>
    <t>IAMB1101A</t>
  </si>
  <si>
    <t>TOPOGRAFÍA GENERAL</t>
  </si>
  <si>
    <t>MECÁNICA DE FLUIDOS PARA INGENIERÍA AMBIENTAL</t>
  </si>
  <si>
    <t>ECON1414</t>
  </si>
  <si>
    <t>ECONOMÍA AMBIENTAL</t>
  </si>
  <si>
    <t>PROCESOS UNITARIOS</t>
  </si>
  <si>
    <t>METODOLOGÍA DE LA INVESTIGACIÓN(*) + PLANIFICACIÓN Y ORDENAMIENTO TERRITORIAL</t>
  </si>
  <si>
    <t>FINN1320A</t>
  </si>
  <si>
    <t>QUIM1203A</t>
  </si>
  <si>
    <t>VALORACIÓN ECONOMICA DE LOS RECURSOS NATURALES</t>
  </si>
  <si>
    <t>COPIA NOMBRE CURSO</t>
  </si>
  <si>
    <t>CÁLCULO 1(*)</t>
  </si>
  <si>
    <t>CÁLCULO 1 (*)</t>
  </si>
  <si>
    <t>FÍSICA 2 (*)</t>
  </si>
  <si>
    <t>PRE BEGINNER 1  (*)</t>
  </si>
  <si>
    <t>PARA MANTENIMIENTO DE MALLAS POR CARRERA:</t>
  </si>
  <si>
    <t>COSTOS Y PRESUPUESTOS</t>
  </si>
  <si>
    <t>CIAP1306</t>
  </si>
  <si>
    <t>MAGM1305</t>
  </si>
  <si>
    <t>FINANZAS</t>
  </si>
  <si>
    <t>MAGM1434</t>
  </si>
  <si>
    <t>ECONOMÍA (*)</t>
  </si>
  <si>
    <t>TERMODINÁMICA (*)</t>
  </si>
  <si>
    <t>INDU1102</t>
  </si>
  <si>
    <t>INTRODUCCIÓN A LA INGENIERÍA INDUSTRIAL</t>
  </si>
  <si>
    <t>COMUNICACIÓN 2  (*)</t>
  </si>
  <si>
    <t>INGENIERÍA DE MÉTODOS 1</t>
  </si>
  <si>
    <t>ADMINISTRACIÓN FINANCIERA</t>
  </si>
  <si>
    <t>EMPR1403</t>
  </si>
  <si>
    <t>DESARROLLO DEL TALENTO  (*)</t>
  </si>
  <si>
    <t>OPER1301A</t>
  </si>
  <si>
    <t>CAPSTONE PROJECT</t>
  </si>
  <si>
    <t xml:space="preserve"> </t>
  </si>
  <si>
    <t>TERMODINÁMICA(*)</t>
  </si>
  <si>
    <t>GESTIÓN DE COSTOS (*)</t>
  </si>
  <si>
    <t>CÁLCULO 2 (*)</t>
  </si>
  <si>
    <t>INNOVACIÓN Y EMPRENDIMIENTO  (*)</t>
  </si>
  <si>
    <t>PROBABILIDAD Y ESTADISTICA (*)</t>
  </si>
  <si>
    <t xml:space="preserve">TOTAL DE CRÉDITOS  </t>
  </si>
  <si>
    <t>NOMBRE CURSO ORIGEN (ingresa 1 y ENTER para autocompletar)</t>
  </si>
  <si>
    <t>*NOMBRE CURSO UPN RECONOCIDO</t>
  </si>
  <si>
    <t>*ERROR TERCERA</t>
  </si>
  <si>
    <t>DERECHO</t>
  </si>
  <si>
    <t>DER</t>
  </si>
  <si>
    <t>DERECHO Y CIENCIAS POLÍTICAS</t>
  </si>
  <si>
    <t>DERECHO DEL COMERCIO INTERNACIONAL</t>
  </si>
  <si>
    <t>DESARROLLO DEL TALENTO</t>
  </si>
  <si>
    <t>DEH</t>
  </si>
  <si>
    <t>Las hojas de Malla deben llamarse como en "Codigo Concatenado" en la tabla de "Codigo de Malla" que está mas abajo en la tabla de la celda B138</t>
  </si>
  <si>
    <t>RECO CRED REQ.1</t>
  </si>
  <si>
    <t>RECO CRED REQ.2</t>
  </si>
  <si>
    <t>RECO CRED REQ.3</t>
  </si>
  <si>
    <t>RECO Tiene todos los req.?</t>
  </si>
  <si>
    <t>RECO CRED REQ 1,2,3</t>
  </si>
  <si>
    <t>RECO CRED ELECT</t>
  </si>
  <si>
    <t>RECO CRED SIN REQ</t>
  </si>
  <si>
    <t>RECO CRED RECOM REQ + ELE</t>
  </si>
  <si>
    <t>CONVA CRED REQ.1</t>
  </si>
  <si>
    <t>CONVA CRED REQ.2</t>
  </si>
  <si>
    <t>CONVA CRED REQ.3</t>
  </si>
  <si>
    <t>CONVA Tiene todos los req.?</t>
  </si>
  <si>
    <t>CONVA CRED REQ 1,2,3</t>
  </si>
  <si>
    <t>CONVA CRED ELECT</t>
  </si>
  <si>
    <t>CONVA CRED SIN REQ</t>
  </si>
  <si>
    <t>CONVA CRED RECOM REQ + ELE</t>
  </si>
  <si>
    <t>BIG DATA MACHINE LEARNING</t>
  </si>
  <si>
    <t>SIST1102A</t>
  </si>
  <si>
    <t>ESTADO</t>
  </si>
  <si>
    <t>VECES</t>
  </si>
  <si>
    <t>NOTA</t>
  </si>
  <si>
    <t>APROBADO</t>
  </si>
  <si>
    <t>1) PRESIONE PARA IMPORTAR EXCEL DE HISTORIAL ACADEMICO PARA HACER REINGRESO</t>
  </si>
  <si>
    <t>VECES EN MALLA</t>
  </si>
  <si>
    <t>Periodo catálogo que debe ingresar en el sistema</t>
  </si>
  <si>
    <t>2) DATOS IMPORTADOS, CORRIJA SI FUERA NECESARIO, LUEGO PULSE BOTON PARA COPIAR LOS DATOS A DATOS GENERALES, VAYA A COMPLETAR DATOS Y ELEGIR LA MALLA CORRECTA, LUEGO REGRESE</t>
  </si>
  <si>
    <t>3) CURSOS A IMPORTADOS, CORRIJA SI ES NECESARIO, LUEGO PULSE EL BOTON PARA COPIAR LOS DATOS A DATOS DE LA MALLA</t>
  </si>
  <si>
    <t>ARQUITECTURA Y DISEÑO</t>
  </si>
  <si>
    <t>PSI</t>
  </si>
  <si>
    <t>COMUNICACION 1</t>
  </si>
  <si>
    <t>COMUNICACIÓN 2</t>
  </si>
  <si>
    <t>Cursos reconocidos por traslado de carrera o modalidad</t>
  </si>
  <si>
    <t>¿Curso Requiere Ajuste de CAPP?
SI/NO (OBLIGATORIO)</t>
  </si>
  <si>
    <t>CURSOS RECONOCIDOS POR TRASLADO DE CARRERA Y/O MODALIDAD HORARIA</t>
  </si>
  <si>
    <t xml:space="preserve">   I. INFORMACIÓN REGISTRADA POR SECRETARÍA ACADÉMICA:</t>
  </si>
  <si>
    <t>Fecha:</t>
  </si>
  <si>
    <t>Traslado de Carrera:</t>
  </si>
  <si>
    <t>Traslado de Modalidad Horaria:</t>
  </si>
  <si>
    <t>Carrera de procedencia (1):</t>
  </si>
  <si>
    <t>Carrera Destino (2):</t>
  </si>
  <si>
    <t>Modalidad de procedencia (3):</t>
  </si>
  <si>
    <t>Modalidad Destino (4):</t>
  </si>
  <si>
    <t>Apellido y Nombre del estudiante:</t>
  </si>
  <si>
    <t>Código del estudiante:</t>
  </si>
  <si>
    <t xml:space="preserve">  II. INFORMACIÓN REGISTRADA POR EL RESPONSABLE ACADÉMICO:</t>
  </si>
  <si>
    <t>¿Se  requiere actualizar el periodo catálogo?:</t>
  </si>
  <si>
    <t xml:space="preserve"> Escriba el nuevo periodo catálogo:</t>
  </si>
  <si>
    <t xml:space="preserve">SI </t>
  </si>
  <si>
    <t>NO</t>
  </si>
  <si>
    <t>RESPONSABLE ACADÉMICO:</t>
  </si>
  <si>
    <t>Nombre y Apellidos:</t>
  </si>
  <si>
    <t>Cargo:</t>
  </si>
  <si>
    <t xml:space="preserve">Fecha: </t>
  </si>
  <si>
    <t>COMUNICACIÓN Y PERIODISMO</t>
  </si>
  <si>
    <t>CPE</t>
  </si>
  <si>
    <t>COMUNICACIONES</t>
  </si>
  <si>
    <t>COMP1303A</t>
  </si>
  <si>
    <t>ADM</t>
  </si>
  <si>
    <t>MAGM1101</t>
  </si>
  <si>
    <t>ADMINISTRACIÓN</t>
  </si>
  <si>
    <t>I</t>
  </si>
  <si>
    <t>Apricot</t>
  </si>
  <si>
    <t>H</t>
  </si>
  <si>
    <t>Orange</t>
  </si>
  <si>
    <t>Z</t>
  </si>
  <si>
    <t>Pera</t>
  </si>
  <si>
    <t>G</t>
  </si>
  <si>
    <t>M</t>
  </si>
  <si>
    <t>Arbol</t>
  </si>
  <si>
    <t>F</t>
  </si>
  <si>
    <t>Y</t>
  </si>
  <si>
    <t>E</t>
  </si>
  <si>
    <t>D</t>
  </si>
  <si>
    <t>C</t>
  </si>
  <si>
    <t>B</t>
  </si>
  <si>
    <t>A</t>
  </si>
  <si>
    <t>Exportadores</t>
  </si>
  <si>
    <t>Fruta</t>
  </si>
  <si>
    <t>Este es un formato para agilizar el crear convalidaciones y reingresos.</t>
  </si>
  <si>
    <t>En cada hoja puede llenar datos solo en las celdas con</t>
  </si>
  <si>
    <t>Además puede presionar los botones que encuentre</t>
  </si>
  <si>
    <t>Nombre Hoja Malla</t>
  </si>
  <si>
    <t>Código SEDE</t>
  </si>
  <si>
    <t>Código CARRERA</t>
  </si>
  <si>
    <t>Facultad de la Carrera</t>
  </si>
  <si>
    <t>Periodo Catálogo de Malla</t>
  </si>
  <si>
    <t>Periodo Catálogo</t>
  </si>
  <si>
    <t>DATOS GENERALES</t>
  </si>
  <si>
    <t>FORMATOS  (Seleccione)</t>
  </si>
  <si>
    <t>CARRERA DESTINO - UPN</t>
  </si>
  <si>
    <t>CARRERA ORIGEN - UPN</t>
  </si>
  <si>
    <t>CARRERA ORIGEN - Otros Centros de Estudio</t>
  </si>
  <si>
    <t>Máximos créditos recomendación</t>
  </si>
  <si>
    <t>UNIVERSIDAD / INSTITUTO</t>
  </si>
  <si>
    <t>Para soporte del formato contacte:</t>
  </si>
  <si>
    <t>Versión:</t>
  </si>
  <si>
    <t>TABLAS DE MANTENIMIENTO DEL APLICATIVO</t>
  </si>
  <si>
    <t>MANTENIMIENTO DE FORMATOS</t>
  </si>
  <si>
    <t>MANTENIMIENTO DE SEDE</t>
  </si>
  <si>
    <t>MANTENIMIENTO DE CARRERAS</t>
  </si>
  <si>
    <t>MANTENIMIENTO DE MODALIDAD</t>
  </si>
  <si>
    <t>MANTENIMIENTO DE MALLAS</t>
  </si>
  <si>
    <t>MANTENIMIENTO DE TIPO CENTRO ESTUDIOS</t>
  </si>
  <si>
    <t>MANTENIMIENTO DE CARGOS REVISOR</t>
  </si>
  <si>
    <t>MANTENIMIENTO DE NIVEL ACADEMICO</t>
  </si>
  <si>
    <t>NO USE ESTOS BOTONES A MENOS QUE CONOZCA INTERNAMENTE DEL SISTEMA.</t>
  </si>
  <si>
    <t>HACER ALGUN CAMBIO SIN TENER CONOCIMIENTO PUEDE DAÑAR PERMANENTEMENTE ESTE APLICATIVO</t>
  </si>
  <si>
    <t>AÑO V:</t>
  </si>
  <si>
    <t>INDUG&gt;=2020</t>
  </si>
  <si>
    <t>SOLO MATRIZ</t>
  </si>
  <si>
    <t>POR COMPLETAR</t>
  </si>
  <si>
    <t>VISTA EN PANTALLA DE FORMATOS</t>
  </si>
  <si>
    <r>
      <rPr>
        <b/>
        <sz val="11"/>
        <color rgb="FF000000"/>
        <rFont val="Calibri"/>
        <family val="2"/>
      </rPr>
      <t>Instrucciones:</t>
    </r>
    <r>
      <rPr>
        <sz val="11"/>
        <color rgb="FF000000"/>
        <rFont val="Calibri"/>
        <family val="2"/>
      </rPr>
      <t xml:space="preserve"> (1) Cambie o seleccione solo lo que está en fondo amarillo y letras rojas</t>
    </r>
  </si>
  <si>
    <t>Instrucciones: (2) Cambie o seleccione solo lo que está en fondo amarillo y letras rojas</t>
  </si>
  <si>
    <t>EQUIVALENCIAS CURSOS SITEMAS SEGUN RESOLUCIONES RECTORIALES, DE DECANATO Y ADENDAS</t>
  </si>
  <si>
    <t>SUSTENTO</t>
  </si>
  <si>
    <t>INSTITUCIÓN</t>
  </si>
  <si>
    <t xml:space="preserve">CURSO </t>
  </si>
  <si>
    <t>RD N 003-2021-FING</t>
  </si>
  <si>
    <t>UPN</t>
  </si>
  <si>
    <t>MATH1111</t>
  </si>
  <si>
    <t>MATEMÁTICA 1</t>
  </si>
  <si>
    <t>INTELIGENCIA DE NEGOCIOS (ELECTIVO)</t>
  </si>
  <si>
    <t>E-BUSINESS Y ANALÍTICA WEB (ELECTIVO)</t>
  </si>
  <si>
    <t>ETICA Y CIUDADANÍA</t>
  </si>
  <si>
    <t xml:space="preserve">PROYECTO SOCIAL (*) </t>
  </si>
  <si>
    <t>GESTIÓN Y AUDITORIA DE TECNOLOGÍAS DE INFORMACIÓN (ELECTIVO)</t>
  </si>
  <si>
    <t>BIG DATA MACHINE LEARNING (ELECTIVO)</t>
  </si>
  <si>
    <t xml:space="preserve">ANÁLISIS Y DISEÑO DE ALGORITMOS </t>
  </si>
  <si>
    <t>ANALISIS DE ALGORITMOS Y ESTRATEGIAS DE PROGRAMACION</t>
  </si>
  <si>
    <t>GESTIÓN DE PROCESOS</t>
  </si>
  <si>
    <t>RR 213-20</t>
  </si>
  <si>
    <t>INNOVACION TECNOLOGÍA Y EMPRENDIMIENTO</t>
  </si>
  <si>
    <t>INNOVACION Y EMPRENDIMIENTO</t>
  </si>
  <si>
    <t>GESTION Y AUDITORIA DE TECNOLOGIAS DE INFORMACION 8</t>
  </si>
  <si>
    <t>GESTION DE SERVICIOS Y TECNOLOGIAS DE INFORMACION</t>
  </si>
  <si>
    <t>RR 243-20 Adenda RR 213</t>
  </si>
  <si>
    <t>LENGUAJE DE PROGRAMACION</t>
  </si>
  <si>
    <t>RD N 009-2021-FING ISC</t>
  </si>
  <si>
    <t>UNIVERSIDAD Y CULTURA (ELECTIVO 2)</t>
  </si>
  <si>
    <t>PSICOLOGÍA DE LA FELICIDAD I</t>
  </si>
  <si>
    <t>LA CIENCIA DE LA FELICIDAD (ELECTIVO 2)</t>
  </si>
  <si>
    <t>EMPRENDIMIENTO (ELECTIVO 2)</t>
  </si>
  <si>
    <t>TOPICOS DE LA MATEMATICA APLICADOS A LA VIDA UNIVERSITARIA (ELECTIVO 2)</t>
  </si>
  <si>
    <t>RR N° 037-2021</t>
  </si>
  <si>
    <t>MENTORIA (CURSO EXTRA PLAN DE ESTUDIOS)</t>
  </si>
  <si>
    <t>MATEMATICA 0 (CURSO EXTRA PLAN DE ESTUDIOS)</t>
  </si>
  <si>
    <t>COMPLEMENTO MATERNATICO PARA INGENIEROS</t>
  </si>
  <si>
    <t>INTRODUCCION A LA ING. EN SISTEMAS COMPUTACIONZ</t>
  </si>
  <si>
    <t>INTRODUCCION A LA ING. DE SIST. COMPUTACIONALES</t>
  </si>
  <si>
    <t>LENGUA 0 (CURSO EXTRA PLAN DE ESTUDIOS)</t>
  </si>
  <si>
    <t>COMUNICACION 1 (*)</t>
  </si>
  <si>
    <t>MATEMATICA BASICA</t>
  </si>
  <si>
    <t>MATEMATICA BASICA PARA INGENIERIA</t>
  </si>
  <si>
    <t>ALGEBRA LINEAL Y NUMERICA</t>
  </si>
  <si>
    <t>LENGUA 1</t>
  </si>
  <si>
    <t>COMUNICACI6N 2 (*)</t>
  </si>
  <si>
    <t>CALCULO 1</t>
  </si>
  <si>
    <t>FUNDAMENTOS DE PROGRAMACION</t>
  </si>
  <si>
    <t>MECANICA, OSCILACION Y ONDAS</t>
  </si>
  <si>
    <t>LENGUA 2</t>
  </si>
  <si>
    <t>COMUNICACION 3</t>
  </si>
  <si>
    <t>CALCULO 2</t>
  </si>
  <si>
    <t>PROBABILIDAD Y ESTADISTICA</t>
  </si>
  <si>
    <t>TECNICAS DE PROGRAMACION ORIENTADA A OBJETOS</t>
  </si>
  <si>
    <t>ANALISIS Y DISEÑO DE ALGORITMOS</t>
  </si>
  <si>
    <t>CIENCIA DE LA FELICIDAD</t>
  </si>
  <si>
    <t>PSICOLOGIA DE LA FELICIDAD</t>
  </si>
  <si>
    <t>HERRAMIENTAS INFORMATICAS</t>
  </si>
  <si>
    <t>COMPILADORES Y LENGUAJES DE PROGRAMACION</t>
  </si>
  <si>
    <t>COMPILADORES Y LENGUAJE DE PROGRAMACION</t>
  </si>
  <si>
    <t>PRACTICAS PRE PROFESIONALES</t>
  </si>
  <si>
    <t>PRACTICA PRE PROFESIONAL</t>
  </si>
  <si>
    <t>ROBOTICA</t>
  </si>
  <si>
    <t>TALLER DE ROBOTICA</t>
  </si>
  <si>
    <t>VIDEO JUEGOS Y APLICACIONES MOVILES</t>
  </si>
  <si>
    <t>VIDEOJUEGOS Y APLICACIONES MOVILES</t>
  </si>
  <si>
    <t>PROYECTO INTEGRADOR 1</t>
  </si>
  <si>
    <t>INTELIGENCIA DE NEGOCIOS (ELECTIVO 4)</t>
  </si>
  <si>
    <t>DIRECCION Y PLANEAMIENTO ESTRATEGICO</t>
  </si>
  <si>
    <t>PROYECTO INTEGRADOR 2</t>
  </si>
  <si>
    <t>GESTION DE PROCESOS</t>
  </si>
  <si>
    <t>GESTION DE PROCESOS BPM Y PLANEAMIENTO ESTRATEGICO</t>
  </si>
  <si>
    <t>EVOLUCION Y CONFIGURACION DE SOFTWARE (ELECTIVO 5)</t>
  </si>
  <si>
    <t>RR N° 038-2021</t>
  </si>
  <si>
    <t>COMP1201</t>
  </si>
  <si>
    <t>ANALISIS DE ALGORITMOS Y ESTRATEGIAS DE PROGRAMACIÓN</t>
  </si>
  <si>
    <t>ITEC1302A</t>
  </si>
  <si>
    <t>ITEC1301A</t>
  </si>
  <si>
    <t>ITEC1402A</t>
  </si>
  <si>
    <t>ISOF1401A</t>
  </si>
  <si>
    <t>PRACTICA PREPROFESIONAL (*)</t>
  </si>
  <si>
    <t>INVE1446A</t>
  </si>
  <si>
    <t>INVE1570</t>
  </si>
  <si>
    <t>INVE1570A</t>
  </si>
  <si>
    <t>COMP1501B</t>
  </si>
  <si>
    <t>INVE1535</t>
  </si>
  <si>
    <t>ADENDA 2 - CIB 2018</t>
  </si>
  <si>
    <t>CIBERTEC</t>
  </si>
  <si>
    <t>ADMINISTRACION Y SISTEMAS</t>
  </si>
  <si>
    <t>2243</t>
  </si>
  <si>
    <t xml:space="preserve">Desarrollo personal II </t>
  </si>
  <si>
    <t>2241</t>
  </si>
  <si>
    <t xml:space="preserve">Desarrollo personal I </t>
  </si>
  <si>
    <t>1758</t>
  </si>
  <si>
    <t xml:space="preserve">Habilidades comunicativas I </t>
  </si>
  <si>
    <t>1759</t>
  </si>
  <si>
    <t xml:space="preserve">Habilidades comunicativas II </t>
  </si>
  <si>
    <t>1760</t>
  </si>
  <si>
    <t xml:space="preserve">Habilidades comunicativas III </t>
  </si>
  <si>
    <t>1813</t>
  </si>
  <si>
    <t xml:space="preserve">Matematica II </t>
  </si>
  <si>
    <t>2334</t>
  </si>
  <si>
    <t xml:space="preserve">Tecnologias de la informacion </t>
  </si>
  <si>
    <t>2326</t>
  </si>
  <si>
    <t xml:space="preserve">Introduccion a la algoritmia </t>
  </si>
  <si>
    <t>2394</t>
  </si>
  <si>
    <t xml:space="preserve">Gestion de datos dinamicos </t>
  </si>
  <si>
    <t>1814</t>
  </si>
  <si>
    <t xml:space="preserve">Algoritmos y estructura de datos </t>
  </si>
  <si>
    <t>2349</t>
  </si>
  <si>
    <t xml:space="preserve">Base de datos </t>
  </si>
  <si>
    <t>2398</t>
  </si>
  <si>
    <t xml:space="preserve">Base de datos avanzado II </t>
  </si>
  <si>
    <t>2392</t>
  </si>
  <si>
    <t xml:space="preserve">Analisis y diseño de sistemas I </t>
  </si>
  <si>
    <t>2420</t>
  </si>
  <si>
    <t xml:space="preserve">Plan de negocios </t>
  </si>
  <si>
    <t>2245</t>
  </si>
  <si>
    <t xml:space="preserve">Induccion al mercado laboral </t>
  </si>
  <si>
    <t>2404</t>
  </si>
  <si>
    <t xml:space="preserve">Redes y comunicaciones </t>
  </si>
  <si>
    <t>2397</t>
  </si>
  <si>
    <t xml:space="preserve">Analisis y diseño de sistemas II </t>
  </si>
  <si>
    <t>2402</t>
  </si>
  <si>
    <t xml:space="preserve">Ingles I </t>
  </si>
  <si>
    <t>1875</t>
  </si>
  <si>
    <t xml:space="preserve">Aseguramiento de la calidad de software </t>
  </si>
  <si>
    <t>2411</t>
  </si>
  <si>
    <t xml:space="preserve">Ingles II </t>
  </si>
  <si>
    <t>2410</t>
  </si>
  <si>
    <t xml:space="preserve">Gestion de proyectos de TI </t>
  </si>
  <si>
    <t>COMPUTACION E INFORMATICA</t>
  </si>
  <si>
    <t>1891</t>
  </si>
  <si>
    <t xml:space="preserve">Lenguaje de programacion I </t>
  </si>
  <si>
    <t>1892</t>
  </si>
  <si>
    <t xml:space="preserve">Programacion orientada a objetos I </t>
  </si>
  <si>
    <t>1893</t>
  </si>
  <si>
    <t>1896</t>
  </si>
  <si>
    <t xml:space="preserve">Desarrollo de aplicaciones moviles I </t>
  </si>
  <si>
    <t>Desarrollo de aplicaciones moviles II</t>
  </si>
  <si>
    <t>1894</t>
  </si>
  <si>
    <t xml:space="preserve">Lenguaje de programacion II </t>
  </si>
  <si>
    <t>0265</t>
  </si>
  <si>
    <t>Desarrollo de aplicaciones web I</t>
  </si>
  <si>
    <t>REDES Y COMUNICACION</t>
  </si>
  <si>
    <t>2406</t>
  </si>
  <si>
    <t xml:space="preserve">Sistemas operativos abiertos </t>
  </si>
  <si>
    <t>Sistemas operativos avanzados</t>
  </si>
  <si>
    <t>2388</t>
  </si>
  <si>
    <t xml:space="preserve">Fundamentos de redes </t>
  </si>
  <si>
    <t>1937</t>
  </si>
  <si>
    <t xml:space="preserve">Diseño de redes </t>
  </si>
  <si>
    <t>Enrutamiento y conmutacion de redes</t>
  </si>
  <si>
    <t>IMPORTAR HISTORIAL ACADÉMICO</t>
  </si>
  <si>
    <t>CODIGO CARRERA</t>
  </si>
  <si>
    <t>AÑO MALLA</t>
  </si>
  <si>
    <t>Seleccione una carrera y presione botón:</t>
  </si>
  <si>
    <t>Cada Página puede tener instrucciones y botones numerados, que sugieren el órden en que deben ser usados</t>
  </si>
  <si>
    <t>Ejemplo en la hoja Datos Cabecera:</t>
  </si>
  <si>
    <t>Ejemplo en la hoja Detalle de Equivalencias:</t>
  </si>
  <si>
    <t>DISEÑO INDUSTRIAL</t>
  </si>
  <si>
    <t>DIN</t>
  </si>
  <si>
    <t>ARQUITECTURA Y URBANISMO</t>
  </si>
  <si>
    <t>ARQUITECTURA Y DISEÑO DE INTERIORES</t>
  </si>
  <si>
    <t>ADI</t>
  </si>
  <si>
    <t>COMUNICACIÓN AUDIOVISUAL EN MEDIOS DIGITALES</t>
  </si>
  <si>
    <t>COMUNICACIÓN CORPORATIVA</t>
  </si>
  <si>
    <t>COMUNICACIÓN Y PUBLICIDAD</t>
  </si>
  <si>
    <t>CPU</t>
  </si>
  <si>
    <t>CIENCIAS DE LA SALUD</t>
  </si>
  <si>
    <t>ENFERMERÍA</t>
  </si>
  <si>
    <t>ENF</t>
  </si>
  <si>
    <t>NUT</t>
  </si>
  <si>
    <t>ACTIVIDADES INTEGRADORAS I</t>
  </si>
  <si>
    <t>ACTIVIDADES INTEGRADORAS II</t>
  </si>
  <si>
    <t>INGENIERÍA INDUSTRIAL</t>
  </si>
  <si>
    <t>MATEMÁTICA I</t>
  </si>
  <si>
    <t>INTRODUCCION A LA ING INDUSTRIAL</t>
  </si>
  <si>
    <t>COMPETENCIA COMUNICATIVA</t>
  </si>
  <si>
    <t>INGENIERIA GRAFICA</t>
  </si>
  <si>
    <t>ECONOMIA GENERAL</t>
  </si>
  <si>
    <t>CONTABILIDAD GENERAL Y FINANCIERA</t>
  </si>
  <si>
    <t>REDACCIÓN UNIVERSITARIA Y CÁTEDRA VALLEJO</t>
  </si>
  <si>
    <t>MATEMÁTICA II</t>
  </si>
  <si>
    <t xml:space="preserve">FÍSICA </t>
  </si>
  <si>
    <t>ESTUDIO DEL TRABAJO</t>
  </si>
  <si>
    <t>MARKETING</t>
  </si>
  <si>
    <t>TERMODINAMICA</t>
  </si>
  <si>
    <t>FUNDAMENTOS DE GESTION DE ORGANIZACIONES Y EMPRENDIMIENTO</t>
  </si>
  <si>
    <t>COD REQ.1 FALTANTE</t>
  </si>
  <si>
    <t>COD REQ.2 FALTANTE</t>
  </si>
  <si>
    <t>COD REQ.3 FALTANTE</t>
  </si>
  <si>
    <t>COD PADRE REQ.1 FALTANTE</t>
  </si>
  <si>
    <t>COD PADRE REQ.2 FALTANTE</t>
  </si>
  <si>
    <t>COD PADRE REQ.3 FALTANTE</t>
  </si>
  <si>
    <t xml:space="preserve">Observación Convalidación / Reconvalidación </t>
  </si>
  <si>
    <t>Conva Num OBSERVADOS</t>
  </si>
  <si>
    <t>MODA- LIDAD</t>
  </si>
  <si>
    <t>NOMBRE CARRERA</t>
  </si>
  <si>
    <t>CICL. 1</t>
  </si>
  <si>
    <t>CODIGO CURSO 1</t>
  </si>
  <si>
    <t>NOMBRE CURSO 1</t>
  </si>
  <si>
    <t>CRD 1</t>
  </si>
  <si>
    <t>CICL. 2</t>
  </si>
  <si>
    <t>CODIGO CURSO 2</t>
  </si>
  <si>
    <t>NOMBRE CURSO 2</t>
  </si>
  <si>
    <t>CRD 2</t>
  </si>
  <si>
    <t>CICL. 3</t>
  </si>
  <si>
    <t>CODIGO CURSO 3</t>
  </si>
  <si>
    <t>NOMBRE CURSO 3</t>
  </si>
  <si>
    <t>CRD 3</t>
  </si>
  <si>
    <t>Nota 1</t>
  </si>
  <si>
    <t>Nota 2</t>
  </si>
  <si>
    <t>Nota 3</t>
  </si>
  <si>
    <t>(2) Selec. cursos</t>
  </si>
  <si>
    <t>CURSOS DE INSTITUCION DE PROCEDENCIA / ANTIGUO / POR CONVALIDAR</t>
  </si>
  <si>
    <t>CURSOS EQUIVALENTES PARA CONVALIDACION</t>
  </si>
  <si>
    <t>CRD</t>
  </si>
  <si>
    <t>CICL.</t>
  </si>
  <si>
    <t>S</t>
  </si>
  <si>
    <t>UCV UNIVERSIDAD CESAR VALLEJO</t>
  </si>
  <si>
    <t>MATRIZ 2022 UNIVERSIDAD CESAR VALLEJO</t>
  </si>
  <si>
    <t>PLANEAMIENTO ESTRATEGICO</t>
  </si>
  <si>
    <t>Nombre del Responsable Academico</t>
  </si>
  <si>
    <t>El resultado de convalidación fue elaborado y aprobado por:</t>
  </si>
  <si>
    <t>Versión ExcelConva:</t>
  </si>
  <si>
    <t>Cargo del Resp. Acad.  (Seleccione)</t>
  </si>
  <si>
    <r>
      <t xml:space="preserve">Nombre </t>
    </r>
    <r>
      <rPr>
        <b/>
        <sz val="11"/>
        <color rgb="FF000000"/>
        <rFont val="Calibri"/>
        <family val="2"/>
      </rPr>
      <t>Opcional</t>
    </r>
    <r>
      <rPr>
        <sz val="11"/>
        <color rgb="FF000000"/>
        <rFont val="Calibri"/>
        <family val="2"/>
      </rPr>
      <t xml:space="preserve"> Cargo Resp. Acad.</t>
    </r>
  </si>
  <si>
    <t>Nombre del que Elabora</t>
  </si>
  <si>
    <t>Cargo del que Elabora  (Seleccione)</t>
  </si>
  <si>
    <t>El presente resultado de convalidación ha sido elaboradi y aprobado por:</t>
  </si>
  <si>
    <t>ELABORADO POR:</t>
  </si>
  <si>
    <t>INGENIERÍA AGROINDUSTRIAL</t>
  </si>
  <si>
    <t>INGENIERÍA AMBIENTAL</t>
  </si>
  <si>
    <t>INGENIERÍA CIVIL</t>
  </si>
  <si>
    <t>INGENIERÍA DE SISTEMAS COMPUTACIONALES</t>
  </si>
  <si>
    <t>INGENIERÍA ELECTRÓNICA</t>
  </si>
  <si>
    <t>INGENIERÍA EMPRESARIAL</t>
  </si>
  <si>
    <t>INGENIERÍA GEOLÓGICA</t>
  </si>
  <si>
    <t>INGENIERÍA LOGÍSTICA Y TRANSPORTE</t>
  </si>
  <si>
    <t>INGENIERÍA MECATRÓNICA</t>
  </si>
  <si>
    <t>PSICOLOGÍA</t>
  </si>
  <si>
    <t>SI VA A INSERTAR FILAS HAGALO 1 FILA POR ENCIMA DE ESTA, O 2 POR DEBAJO DE LA PRIMERA</t>
  </si>
  <si>
    <t>NO USAR</t>
  </si>
  <si>
    <t>Cod. Fac.</t>
  </si>
  <si>
    <t>NEGOCIOS</t>
  </si>
  <si>
    <t>NE</t>
  </si>
  <si>
    <t>ABF</t>
  </si>
  <si>
    <t>AGC</t>
  </si>
  <si>
    <t>ADMINISTRACIÓN Y GESTIÓN DEL TALENTO HUMANO</t>
  </si>
  <si>
    <t>AGT</t>
  </si>
  <si>
    <t>ADMINISTRACIÓN Y GESTIÓN PÚBLICA</t>
  </si>
  <si>
    <t>GPU</t>
  </si>
  <si>
    <t>ADMINISTRACIÓN Y MARKETING</t>
  </si>
  <si>
    <t>AMK</t>
  </si>
  <si>
    <t>ADMINISTRACIÓN Y NEGOCIOS INTERNACIONALES</t>
  </si>
  <si>
    <t>ANI</t>
  </si>
  <si>
    <t>ADMINISTRACIÓN Y SERVICIOS TURÍSTICOS</t>
  </si>
  <si>
    <t>AST</t>
  </si>
  <si>
    <t>AR</t>
  </si>
  <si>
    <t>AUR</t>
  </si>
  <si>
    <t>COMUNICACIÓN</t>
  </si>
  <si>
    <t>COM</t>
  </si>
  <si>
    <t>CO</t>
  </si>
  <si>
    <t>CAM</t>
  </si>
  <si>
    <t>CCR</t>
  </si>
  <si>
    <t>COMUNICACIÓN Y DISEÑO GRÁFICO</t>
  </si>
  <si>
    <t>CDG</t>
  </si>
  <si>
    <t>COMUNICACIÓN Y MARKETING DIGITAL</t>
  </si>
  <si>
    <t>CMD</t>
  </si>
  <si>
    <t>CONTABILIDAD Y FINANZAS</t>
  </si>
  <si>
    <t>CON</t>
  </si>
  <si>
    <t>DE</t>
  </si>
  <si>
    <t>ECO</t>
  </si>
  <si>
    <t>ECONOMÍA Y NEGOCIOS INTERNACIONALES</t>
  </si>
  <si>
    <t>ENI</t>
  </si>
  <si>
    <t>EDUCACIÓN Y GESTIÓN DEL APRENDIZAJE</t>
  </si>
  <si>
    <t>EDG</t>
  </si>
  <si>
    <t>SA</t>
  </si>
  <si>
    <t>GASTRONOMÍA Y GESTIÓN DE RESTAURANTES</t>
  </si>
  <si>
    <t>GGR</t>
  </si>
  <si>
    <t>IN</t>
  </si>
  <si>
    <t>INGENIERÍA DE MINAS</t>
  </si>
  <si>
    <t>NUTRICIÓN Y DIETÉTICA</t>
  </si>
  <si>
    <t>OBSTETRICIA</t>
  </si>
  <si>
    <t>OBS</t>
  </si>
  <si>
    <t>TECNOLOGÍA MÉDICA, ESPECIALIDAD DE TERAPIA FÍSICA Y REHABILITACIÓN</t>
  </si>
  <si>
    <t>TFI</t>
  </si>
  <si>
    <t>&gt;=2019</t>
  </si>
  <si>
    <t>NUTWA&gt;=2019</t>
  </si>
  <si>
    <t>PSIWA&gt;=2019</t>
  </si>
  <si>
    <t>DEHWA&gt;=2019</t>
  </si>
  <si>
    <t>AMBWA&gt;=2019</t>
  </si>
  <si>
    <t>INDWA&gt;=2019</t>
  </si>
  <si>
    <t>SICWA&gt;=2019</t>
  </si>
  <si>
    <t>MINWA&gt;=2019</t>
  </si>
  <si>
    <t>CIVWA&gt;=2019</t>
  </si>
  <si>
    <t>ANIWA&gt;=2019</t>
  </si>
  <si>
    <t>CONWA&gt;=2019</t>
  </si>
  <si>
    <t>ADMWA&gt;=2019</t>
  </si>
  <si>
    <t>AGCWA&gt;=2019</t>
  </si>
  <si>
    <t>AMKWA&gt;=2019</t>
  </si>
  <si>
    <t>GPUWA&gt;=2019</t>
  </si>
  <si>
    <t>Curso Requisito 3</t>
  </si>
  <si>
    <t>Curso Requisito 2</t>
  </si>
  <si>
    <t>Curso Requisito 1</t>
  </si>
  <si>
    <t>Posicion 2do +</t>
  </si>
  <si>
    <t>Posicion 1er +</t>
  </si>
  <si>
    <t>MARK1204A</t>
  </si>
  <si>
    <t>MARKETING (*)</t>
  </si>
  <si>
    <t>DESARROLLO DE PRODUCTOS INTERNACIONALES</t>
  </si>
  <si>
    <t>COSTOS Y COTIZACIONES INTERNACIONALES</t>
  </si>
  <si>
    <t>MARKETING INTERNACIONAL</t>
  </si>
  <si>
    <t>INTELIGENCIA COMERCIAL INTERNACIONAL</t>
  </si>
  <si>
    <t>MAGM1401</t>
  </si>
  <si>
    <t>INVESTIGACIÓN DE MERCADOS (*)</t>
  </si>
  <si>
    <t>ECON1209A</t>
  </si>
  <si>
    <t>MICROECONOMÍA PARA ADMINISTRADORES</t>
  </si>
  <si>
    <t>ECON1205</t>
  </si>
  <si>
    <t>ADUANAS</t>
  </si>
  <si>
    <t>RESPONSABILIDAD SOCIAL(*)</t>
  </si>
  <si>
    <t>INFORMÁTICA PARA NEGOCIOS</t>
  </si>
  <si>
    <t>IMPLEMENTACIÓN</t>
  </si>
  <si>
    <t>PSOR1501A</t>
  </si>
  <si>
    <t>MAGM1513</t>
  </si>
  <si>
    <t>COME1409A</t>
  </si>
  <si>
    <t>EMPRESAS FAMILIARES</t>
  </si>
  <si>
    <t>GESTIÓN DE RECURSOS HUMANOS</t>
  </si>
  <si>
    <t>GESTIÓN ESTRATÉGICA DE PRECIOS</t>
  </si>
  <si>
    <t>PLAN DE MARKETING</t>
  </si>
  <si>
    <t>ADMINISTRACION</t>
  </si>
  <si>
    <t>PUBL1310</t>
  </si>
  <si>
    <t>PUBLICIDAD Y PROMOCIÓN DE VENTAS</t>
  </si>
  <si>
    <t>DISEÑO Y PRODUCCIÓN PUBLICITARIA</t>
  </si>
  <si>
    <t>MARKETING SOCIAL Y DE SERVICIOS</t>
  </si>
  <si>
    <t>MARK1312A</t>
  </si>
  <si>
    <t>MARK1414</t>
  </si>
  <si>
    <t>MARKETING DIRECTO Y CRM</t>
  </si>
  <si>
    <t>MARK1411</t>
  </si>
  <si>
    <t>MARK1313</t>
  </si>
  <si>
    <t>MARK1332</t>
  </si>
  <si>
    <t>INVESTIGACIÓN DE MERCADOS 2</t>
  </si>
  <si>
    <t>CONSULTORÍA Y MÉTRICAS DE MARKETING</t>
  </si>
  <si>
    <t>MARK1207</t>
  </si>
  <si>
    <t>DISTRIBUCIÓN</t>
  </si>
  <si>
    <t>EMPR1303</t>
  </si>
  <si>
    <t>GESTIÓN DE PROCESOS Y OPERACIONES</t>
  </si>
  <si>
    <t>MAGM1309</t>
  </si>
  <si>
    <t>DESARROLLO Y LANZAMIENTO DE NUEVOS PRODUCTOS</t>
  </si>
  <si>
    <t>RRHH1201A</t>
  </si>
  <si>
    <t>INVESTIGACIÓN DE MERCADOS 1</t>
  </si>
  <si>
    <t>MARK1205</t>
  </si>
  <si>
    <t>GESTIÓN DE PRODUCTO Y MARCA</t>
  </si>
  <si>
    <t>MARK1105</t>
  </si>
  <si>
    <t>INTRODUCCIÓN AL MARKETING</t>
  </si>
  <si>
    <t>ADIUG&gt;=2019</t>
  </si>
  <si>
    <t>AURUG&gt;=2019</t>
  </si>
  <si>
    <t>DINUG&gt;=2019</t>
  </si>
  <si>
    <t>ENFUG&gt;=2019</t>
  </si>
  <si>
    <t>NUTUG&gt;=2019</t>
  </si>
  <si>
    <t>OBSUG&gt;=2019</t>
  </si>
  <si>
    <t>PSIUG&gt;=2019</t>
  </si>
  <si>
    <t>TFIUG&gt;=2019</t>
  </si>
  <si>
    <t>CAMUG&gt;=2019</t>
  </si>
  <si>
    <t>CCRUG&gt;=2019</t>
  </si>
  <si>
    <t>CPEUG&gt;=2019</t>
  </si>
  <si>
    <t>CPUUG&gt;=2019</t>
  </si>
  <si>
    <t>COMUG&gt;=2019</t>
  </si>
  <si>
    <t>EDGUG&gt;=2019</t>
  </si>
  <si>
    <t>CDGUG&gt;=2019</t>
  </si>
  <si>
    <t>DEHUG&gt;=2019</t>
  </si>
  <si>
    <t>MINUG&gt;=2019</t>
  </si>
  <si>
    <t>AGRUG&gt;=2019</t>
  </si>
  <si>
    <t>AMBUG&gt;=2019</t>
  </si>
  <si>
    <t>CIVUG&gt;=2019</t>
  </si>
  <si>
    <t>ELEUG&gt;=2019</t>
  </si>
  <si>
    <t>EMPUG&gt;=2019</t>
  </si>
  <si>
    <t>GEOUG&gt;=2019</t>
  </si>
  <si>
    <t>INDUG&gt;=2019</t>
  </si>
  <si>
    <t>ILTUG&gt;=2019</t>
  </si>
  <si>
    <t>MCTUG&gt;=2019</t>
  </si>
  <si>
    <t>SICUG&gt;=2019</t>
  </si>
  <si>
    <t>ADMUG&gt;=2019</t>
  </si>
  <si>
    <t>AGCUG&gt;=2019</t>
  </si>
  <si>
    <t>AMKUG&gt;=2019</t>
  </si>
  <si>
    <t>ANIUG&gt;=2019</t>
  </si>
  <si>
    <t>ASTUG&gt;=2019</t>
  </si>
  <si>
    <t>CONUG&gt;=2019</t>
  </si>
  <si>
    <t>ECOUG&gt;=2019</t>
  </si>
  <si>
    <t>ENIUG&gt;=2019</t>
  </si>
  <si>
    <t>GGRUG&gt;=2019</t>
  </si>
  <si>
    <t>ADMINISTRACION DE OPERACIONES</t>
  </si>
  <si>
    <t>INVESTIGACION DE MERCADOS 2</t>
  </si>
  <si>
    <t>NEGOCIACION Y RESOLUCION DE CONFLICTOS</t>
  </si>
  <si>
    <t>MICROECONOMÍA PARA ADMINISTRADORES  (*)</t>
  </si>
  <si>
    <t>FERIAS Y MISIONES</t>
  </si>
  <si>
    <t>ADIUG&gt;=2020</t>
  </si>
  <si>
    <t>AURUG&gt;=2020</t>
  </si>
  <si>
    <t>DINUG&gt;=2020</t>
  </si>
  <si>
    <t>EDGUG&gt;=2020</t>
  </si>
  <si>
    <t>CDGUG&gt;=2020</t>
  </si>
  <si>
    <t>COMUG&gt;=2020</t>
  </si>
  <si>
    <t>CAMUG&gt;=2020</t>
  </si>
  <si>
    <t>CCRUG&gt;=2020</t>
  </si>
  <si>
    <t>CPEUG&gt;=2020</t>
  </si>
  <si>
    <t>CPUUG&gt;=2020</t>
  </si>
  <si>
    <t>ENFUG&gt;=2020</t>
  </si>
  <si>
    <t>NUTUG&gt;=2020</t>
  </si>
  <si>
    <t>OBSUG&gt;=2020</t>
  </si>
  <si>
    <t>TFIUG&gt;=2020</t>
  </si>
  <si>
    <t>PSIUG&gt;=2020</t>
  </si>
  <si>
    <t>DEHUG&gt;=2020</t>
  </si>
  <si>
    <t>MINUG&gt;=2020</t>
  </si>
  <si>
    <t>AGRUG&gt;=2020</t>
  </si>
  <si>
    <t>AMBUG&gt;=2020</t>
  </si>
  <si>
    <t>CIVUG&gt;=2020</t>
  </si>
  <si>
    <t>ELEUG&gt;=2020</t>
  </si>
  <si>
    <t>EMPUG&gt;=2020</t>
  </si>
  <si>
    <t>GEOUG&gt;=2020</t>
  </si>
  <si>
    <t>ILTUG&gt;=2020</t>
  </si>
  <si>
    <t>MCTUG&gt;=2020</t>
  </si>
  <si>
    <t>SICUG&gt;=2020</t>
  </si>
  <si>
    <t>ADMUG&gt;=2020</t>
  </si>
  <si>
    <t>AGCUG&gt;=2020</t>
  </si>
  <si>
    <t>GPUUG&gt;=2020</t>
  </si>
  <si>
    <t>AMKUG&gt;=2020</t>
  </si>
  <si>
    <t>ANIUG&gt;=2020</t>
  </si>
  <si>
    <t>ASTUG&gt;=2020</t>
  </si>
  <si>
    <t>CONUG&gt;=2020</t>
  </si>
  <si>
    <t>ECOUG&gt;=2020</t>
  </si>
  <si>
    <t>ENIUG&gt;=2020</t>
  </si>
  <si>
    <t>GGRUG&gt;=2020</t>
  </si>
  <si>
    <t>NUTWA&gt;=2020</t>
  </si>
  <si>
    <t>PSIWA&gt;=2020</t>
  </si>
  <si>
    <t>DEHWA&gt;=2020</t>
  </si>
  <si>
    <t>AMBWA&gt;=2020</t>
  </si>
  <si>
    <t>CIVWA&gt;=2020</t>
  </si>
  <si>
    <t>INDWA&gt;=2020</t>
  </si>
  <si>
    <t>MINWA&gt;=2020</t>
  </si>
  <si>
    <t>SICWA&gt;=2020</t>
  </si>
  <si>
    <t>ADMWA&gt;=2020</t>
  </si>
  <si>
    <t>AGCWA&gt;=2020</t>
  </si>
  <si>
    <t>GPUWA&gt;=2020</t>
  </si>
  <si>
    <t>AMKWA&gt;=2020</t>
  </si>
  <si>
    <t>ANIWA&gt;=2020</t>
  </si>
  <si>
    <t>CONWA&gt;=2020</t>
  </si>
  <si>
    <t>&gt;=2021</t>
  </si>
  <si>
    <t>ABFUG&gt;=2021</t>
  </si>
  <si>
    <t>AGTUG&gt;=2021</t>
  </si>
  <si>
    <t>CDGWA&gt;=2020</t>
  </si>
  <si>
    <t>COMWA&gt;=2020</t>
  </si>
  <si>
    <t>AGTWA&gt;=2021</t>
  </si>
  <si>
    <t>221000</t>
  </si>
  <si>
    <t>Cred. Malla</t>
  </si>
  <si>
    <t>Cred. Impreso</t>
  </si>
  <si>
    <t>Cant. Cursos</t>
  </si>
  <si>
    <t>Respecto de malla UPN:</t>
  </si>
  <si>
    <t>GRP CUR REQ. FALTANTE</t>
  </si>
  <si>
    <t>EVALUACIÓN DE INGLÉS QUE ACREDITE NIVEL B1 SEGÚN MARCO COMÚN EUROPEO.</t>
  </si>
  <si>
    <t>CONVALIDACION Y RECOMENDACION</t>
  </si>
  <si>
    <t>COD PADRE REQ.1 FALTA RECO</t>
  </si>
  <si>
    <t>COD PADRE REQ.2 FALTA RECO</t>
  </si>
  <si>
    <t>COD PADRE REQ.3 FALTA RECO</t>
  </si>
  <si>
    <t>Cursos c/Falta de Requis. (Seleccione)</t>
  </si>
  <si>
    <t>Lima,</t>
  </si>
  <si>
    <t>&gt;=2023</t>
  </si>
  <si>
    <t>ADIUG&gt;=2023</t>
  </si>
  <si>
    <t>223000</t>
  </si>
  <si>
    <t>HUMA1306</t>
  </si>
  <si>
    <t>PRÁCTICAS PREPROFESIONALES (*)</t>
  </si>
  <si>
    <t>AURUG&gt;=2023</t>
  </si>
  <si>
    <t>DINUG&gt;=2023</t>
  </si>
  <si>
    <t>COMUG&gt;=2023</t>
  </si>
  <si>
    <t>CAMUG&gt;=2023</t>
  </si>
  <si>
    <t>CCRUG&gt;=2023</t>
  </si>
  <si>
    <t>CDGUG&gt;=2023</t>
  </si>
  <si>
    <t>CPEUG&gt;=2023</t>
  </si>
  <si>
    <t>CPUUG&gt;=2023</t>
  </si>
  <si>
    <t>EDGUG&gt;=2023</t>
  </si>
  <si>
    <t>COMWA&gt;=2023</t>
  </si>
  <si>
    <t>CDGWA&gt;=2023</t>
  </si>
  <si>
    <t>ENFUG&gt;=2023</t>
  </si>
  <si>
    <t>NUTUG&gt;=2023</t>
  </si>
  <si>
    <t>OBSUG&gt;=2023</t>
  </si>
  <si>
    <t>PSIUG&gt;=2023</t>
  </si>
  <si>
    <t>TFIUG&gt;=2023</t>
  </si>
  <si>
    <t>NUTWA&gt;=2023</t>
  </si>
  <si>
    <t>PSIWA&gt;=2023</t>
  </si>
  <si>
    <t>DEHUG&gt;=2023</t>
  </si>
  <si>
    <t>DEHWA&gt;=2023</t>
  </si>
  <si>
    <t>DIBUJO Y DISEÑO DE INGENIERÍA (**)</t>
  </si>
  <si>
    <t>QUIM1105</t>
  </si>
  <si>
    <t>QUÍMICA 1</t>
  </si>
  <si>
    <t>INVE1455A</t>
  </si>
  <si>
    <t>MINUG&gt;=2023</t>
  </si>
  <si>
    <t>AGRUG&gt;=2023</t>
  </si>
  <si>
    <t>MATEMÁTICA BÁSICA PARA INGENIERÍA (**)</t>
  </si>
  <si>
    <t>ELEUG&gt;=2023</t>
  </si>
  <si>
    <t>EMPUG&gt;=2023</t>
  </si>
  <si>
    <t>GEOUG&gt;=2023</t>
  </si>
  <si>
    <t>QUIM1106</t>
  </si>
  <si>
    <t>QUÍMICA 2</t>
  </si>
  <si>
    <t>SEGURIDAD Y SALUD OCUPACIONAL</t>
  </si>
  <si>
    <t>IAMB1503</t>
  </si>
  <si>
    <t>EVALUACIÓN DE IMPACTO AMBIENTAL</t>
  </si>
  <si>
    <t>INDUG&gt;=2023</t>
  </si>
  <si>
    <t>ELECTIVO 1 (*)</t>
  </si>
  <si>
    <t>ILTUG&gt;=2023</t>
  </si>
  <si>
    <t>MCTUG&gt;=2023</t>
  </si>
  <si>
    <t>ISOF1304</t>
  </si>
  <si>
    <t>COMP1401A</t>
  </si>
  <si>
    <t>ISOF1303A</t>
  </si>
  <si>
    <t>SIST1402A</t>
  </si>
  <si>
    <t>SIST1504</t>
  </si>
  <si>
    <t>ISOF1402A</t>
  </si>
  <si>
    <t>SICUG&gt;=2023</t>
  </si>
  <si>
    <t>QUIM1209</t>
  </si>
  <si>
    <t>QUÍMICA ANALÍTICA Y ANÁLISIS INSTRUMENTAL</t>
  </si>
  <si>
    <t>CIAP1210A</t>
  </si>
  <si>
    <t>QUIMICA AMBIENTAL</t>
  </si>
  <si>
    <t>IAMB1202B</t>
  </si>
  <si>
    <t>ECOLOGIA GENERAL</t>
  </si>
  <si>
    <t>CIAP1315A</t>
  </si>
  <si>
    <t>QUIM1302</t>
  </si>
  <si>
    <t>ECOTOXICOLOGIA</t>
  </si>
  <si>
    <t>IAMB1307</t>
  </si>
  <si>
    <t>GESTION DE RIESGOS AMBIENTALES (**)</t>
  </si>
  <si>
    <t>IAMB1308</t>
  </si>
  <si>
    <t>TECNOLOGIAS DE TRATAMIENTO DE SUELOS CONTAMINADOS</t>
  </si>
  <si>
    <t>MICROBIOLOGIA AMBIENTAL</t>
  </si>
  <si>
    <t>IAMB1411</t>
  </si>
  <si>
    <t>TECNOLOGÍAS DE TRATAMIENTO DE LA CONTAMINACIÓN ATMOSFERICA</t>
  </si>
  <si>
    <t>IAMB1412</t>
  </si>
  <si>
    <t>TECNOLOGIAS DE TRATAMIENTO DE AGUA RESIDUALES Y DE ABASTECIMIENTO</t>
  </si>
  <si>
    <t>IAMB1410</t>
  </si>
  <si>
    <t>TECNOLOGIA Y GESTIÓN AMBIENTAL</t>
  </si>
  <si>
    <t>IAMB1409</t>
  </si>
  <si>
    <t>IAMB1413</t>
  </si>
  <si>
    <t>TRANSPORTES DE CONTAMINANTES: MODELIZACIÓN Y RIESGOS ASOCIADOS</t>
  </si>
  <si>
    <t>MAGM1536</t>
  </si>
  <si>
    <t>SISTEMAS INTEGRADOS DE GESTIÓN Y MONITOREO AMBIENTAL</t>
  </si>
  <si>
    <t>IAMB1405B</t>
  </si>
  <si>
    <t>AMBUG&gt;=2023</t>
  </si>
  <si>
    <t>CIVUG&gt;=2023</t>
  </si>
  <si>
    <t>INTRODUCCIÓN A LA INGENIERIA AMBIENTAL (**)</t>
  </si>
  <si>
    <t>BIOLOGÍA GENERAL (**)</t>
  </si>
  <si>
    <t>DIBUJO Y DISEÑO DE INGENIERIA (**)</t>
  </si>
  <si>
    <t>CARTOGRAFÍA Y SISTEMA DE INFORMACIÓN GEOGRÁFICA (**)</t>
  </si>
  <si>
    <t>ECONOMIA AMBIENTAL</t>
  </si>
  <si>
    <t>TECNOLOGÍAS DE TRATAMIENTO DE LA CONTAMINACIÓN ATMOSFÉRICA</t>
  </si>
  <si>
    <t>EMPLEABILIDAD (*) + ECONOMÍA AMBIENTAL</t>
  </si>
  <si>
    <t>GESTION DE RESIDUOS SOLIDOS</t>
  </si>
  <si>
    <t>AMBWA&gt;=2023</t>
  </si>
  <si>
    <t>CIVWA&gt;=2023</t>
  </si>
  <si>
    <t>INDWA&gt;=2023</t>
  </si>
  <si>
    <t>MINWA&gt;=2023</t>
  </si>
  <si>
    <t>SICWA&gt;=2023</t>
  </si>
  <si>
    <t>DERECHO EMPRESARIAL Y LABORAL</t>
  </si>
  <si>
    <t>FINN1303A</t>
  </si>
  <si>
    <t>IDIO1403</t>
  </si>
  <si>
    <t>ENGLISH FOR BUSINESS (*)</t>
  </si>
  <si>
    <t>NEGOCIOS INTERNACIONALES</t>
  </si>
  <si>
    <t>MAGM1314A</t>
  </si>
  <si>
    <t>150 CRÉDITOS APROBADOS</t>
  </si>
  <si>
    <t>MARK1521</t>
  </si>
  <si>
    <t>ABFUG&gt;=2023</t>
  </si>
  <si>
    <t>INFO1103</t>
  </si>
  <si>
    <t>EMPRESAS FAMILIARES (*)</t>
  </si>
  <si>
    <t>TALLER DE VENTAS PARA EMPRENDEDORES (*)</t>
  </si>
  <si>
    <t>EXPRESIÓN CORPORAL PARA LOS NEGOCIOS (*)</t>
  </si>
  <si>
    <t>MARKETING DIGITAL Y ANALITICA WEB (*)</t>
  </si>
  <si>
    <t>GESTION DE LA CALIDAD (*)</t>
  </si>
  <si>
    <t>NEGOCIACION Y RESOLUCION DE CONFLICTOS (*)</t>
  </si>
  <si>
    <t>ADMUG&gt;=2023</t>
  </si>
  <si>
    <t>ENGLISH FOR BUSINESS</t>
  </si>
  <si>
    <t>MARK1501B</t>
  </si>
  <si>
    <t>AGCUG&gt;=2023</t>
  </si>
  <si>
    <t>GPUUG&gt;=2023</t>
  </si>
  <si>
    <t>INFORMÁTICA PARA NEGOCIOS (*)</t>
  </si>
  <si>
    <t>PRE BEGINNER 1</t>
  </si>
  <si>
    <t>AGTUG&gt;=2023</t>
  </si>
  <si>
    <t>MARK1213</t>
  </si>
  <si>
    <t>COMPORTAMIENTO Y DERECHO DEL CONSUMIDOR</t>
  </si>
  <si>
    <t>MARK1338A</t>
  </si>
  <si>
    <t>MARK1331A</t>
  </si>
  <si>
    <t>PUBL1410A</t>
  </si>
  <si>
    <t>GESTIÓN COMERCIAL</t>
  </si>
  <si>
    <t>MARK1418</t>
  </si>
  <si>
    <t>GESTIÓN DE MEDIOS DIGITALES</t>
  </si>
  <si>
    <t>MARK1505B</t>
  </si>
  <si>
    <t>AMKUG&gt;=2023</t>
  </si>
  <si>
    <t>COMERCIO INTERNACIONAL</t>
  </si>
  <si>
    <t>ESTRATEGIAS DE NEGOCIOS GLOBALES</t>
  </si>
  <si>
    <t>EXPRESION CORPORAL PARA LOS NEGOCIOS (*)</t>
  </si>
  <si>
    <t>INTERNATIONAL INVESTMENT PROJECT</t>
  </si>
  <si>
    <t>ANIUG&gt;=2023</t>
  </si>
  <si>
    <t>ASTUG&gt;=2023</t>
  </si>
  <si>
    <t>CONUG&gt;=2023</t>
  </si>
  <si>
    <t>ECOUG&gt;=2023</t>
  </si>
  <si>
    <t>ENIUG&gt;=2023</t>
  </si>
  <si>
    <t>GGRUG&gt;=2023</t>
  </si>
  <si>
    <t>TALLER DE TESIS 1</t>
  </si>
  <si>
    <t>ADMWA&gt;=2023</t>
  </si>
  <si>
    <t>AGCWA&gt;=2023</t>
  </si>
  <si>
    <t>GPUWA&gt;=2023</t>
  </si>
  <si>
    <t>AMKWA&gt;=2023</t>
  </si>
  <si>
    <t>ANIWA&gt;=2023</t>
  </si>
  <si>
    <t>DERECHO EMPRESARIAL Y LABORAL (**)</t>
  </si>
  <si>
    <t>CONWA&gt;=2023</t>
  </si>
  <si>
    <t>AGTWA&gt;=2023</t>
  </si>
  <si>
    <t>WS</t>
  </si>
  <si>
    <t>Adulto Presencial</t>
  </si>
  <si>
    <t>Adulto Semipresencial</t>
  </si>
  <si>
    <t>CIVWS&gt;=2023</t>
  </si>
  <si>
    <t>AMBWS&gt;=2023</t>
  </si>
  <si>
    <t>INDWS&gt;=2023</t>
  </si>
  <si>
    <t>MINWS&gt;=2023</t>
  </si>
  <si>
    <t>SICWS&gt;=2023</t>
  </si>
  <si>
    <t>AGTWS&gt;=2023</t>
  </si>
  <si>
    <t>AGCWS&gt;=2023</t>
  </si>
  <si>
    <t>ANIWS&gt;=2023</t>
  </si>
  <si>
    <t>AMKWS&gt;=2023</t>
  </si>
  <si>
    <t>DEHWS&gt;=2023</t>
  </si>
  <si>
    <t>PSIWS&gt;=2023</t>
  </si>
  <si>
    <t>NUTWS&gt;=2023</t>
  </si>
  <si>
    <t>CDGWS&gt;=2023</t>
  </si>
  <si>
    <t>COMWS&gt;=2023</t>
  </si>
  <si>
    <t>METODOLOGÍA UNIVERSITARIA</t>
  </si>
  <si>
    <t>PRE BEGINNER 2</t>
  </si>
  <si>
    <t>EMPLEABILIDAD</t>
  </si>
  <si>
    <t>TALLER DE TESIS 2</t>
  </si>
  <si>
    <t>WV</t>
  </si>
  <si>
    <t>Adulto Virtual</t>
  </si>
  <si>
    <t>Descripción Centro Documentario</t>
  </si>
  <si>
    <t>WA CAD</t>
  </si>
  <si>
    <t>MANTENIMIENTO DE CENTRO ESTUDIOS</t>
  </si>
  <si>
    <t>INSTITUCION TIPO</t>
  </si>
  <si>
    <t>ESTATUS</t>
  </si>
  <si>
    <t>NLI017</t>
  </si>
  <si>
    <t>CENTENNIAL COLLEGE</t>
  </si>
  <si>
    <t>Extranjera</t>
  </si>
  <si>
    <t>LIU012</t>
  </si>
  <si>
    <t>Universidad Privada Extranjera</t>
  </si>
  <si>
    <t>Brasil</t>
  </si>
  <si>
    <t>NLI036</t>
  </si>
  <si>
    <t>Colombia</t>
  </si>
  <si>
    <t>IU0001</t>
  </si>
  <si>
    <t>Universidad Privada</t>
  </si>
  <si>
    <t>Licenciada</t>
  </si>
  <si>
    <t>NLI025</t>
  </si>
  <si>
    <t>FONTBONNE UNIVERSITY</t>
  </si>
  <si>
    <t>Estados Unidos</t>
  </si>
  <si>
    <t>NLI058</t>
  </si>
  <si>
    <t>Venezuela</t>
  </si>
  <si>
    <t>NLI059</t>
  </si>
  <si>
    <t>I.U. NUEVAS PROFESIONES</t>
  </si>
  <si>
    <t>NLI057</t>
  </si>
  <si>
    <t>INS UNIV POLIT SANTIAGO MARIÑO</t>
  </si>
  <si>
    <t>NLI033</t>
  </si>
  <si>
    <t>NOVA SCOTIA COMMUNITY COLLEGE</t>
  </si>
  <si>
    <t>UP0001</t>
  </si>
  <si>
    <t>PUCP</t>
  </si>
  <si>
    <t>NLI062</t>
  </si>
  <si>
    <t>PONTIFICIA UNIVERSIDAD JAVERIA</t>
  </si>
  <si>
    <t>NLI030</t>
  </si>
  <si>
    <t>Argentina</t>
  </si>
  <si>
    <t>UP0029</t>
  </si>
  <si>
    <t>UNIVERSIDAD ALAS PERUANAS</t>
  </si>
  <si>
    <t>Denegada</t>
  </si>
  <si>
    <t>UP0014</t>
  </si>
  <si>
    <t>UNIVERSIDAD ANDINA DEL CUSCO</t>
  </si>
  <si>
    <t>UP0011</t>
  </si>
  <si>
    <t>LIU018</t>
  </si>
  <si>
    <t>Chile</t>
  </si>
  <si>
    <t>UP0047</t>
  </si>
  <si>
    <t>NLI049</t>
  </si>
  <si>
    <t>UP0050</t>
  </si>
  <si>
    <t>NLI001</t>
  </si>
  <si>
    <t>UP0056</t>
  </si>
  <si>
    <t>NLI064</t>
  </si>
  <si>
    <t>UP0003</t>
  </si>
  <si>
    <t>UP0041</t>
  </si>
  <si>
    <t>UP0018</t>
  </si>
  <si>
    <t>UP0031</t>
  </si>
  <si>
    <t>UP0037</t>
  </si>
  <si>
    <t>UP0039</t>
  </si>
  <si>
    <t>UP0025</t>
  </si>
  <si>
    <t>UCV</t>
  </si>
  <si>
    <t>UP0024</t>
  </si>
  <si>
    <t>UP0036</t>
  </si>
  <si>
    <t>UP0035</t>
  </si>
  <si>
    <t>NLI005</t>
  </si>
  <si>
    <t>NLI037</t>
  </si>
  <si>
    <t>UNIVERSIDAD DE ANTIOQUIA</t>
  </si>
  <si>
    <t>UP0068</t>
  </si>
  <si>
    <t>NLI031</t>
  </si>
  <si>
    <t>UNIVERSIDAD DE BUENOS AIRES</t>
  </si>
  <si>
    <t>NLI066</t>
  </si>
  <si>
    <t>UNIVERSIDAD DE CALDAS</t>
  </si>
  <si>
    <t>NLI038</t>
  </si>
  <si>
    <t>UNIVERSIDAD DE CARTAGENA</t>
  </si>
  <si>
    <t>UP0064</t>
  </si>
  <si>
    <t>UP0054</t>
  </si>
  <si>
    <t>UP0021</t>
  </si>
  <si>
    <t>UP0076</t>
  </si>
  <si>
    <t>UP0063</t>
  </si>
  <si>
    <t>UP0005</t>
  </si>
  <si>
    <t>UNIVERSIDAD DE LIMA</t>
  </si>
  <si>
    <t>UL</t>
  </si>
  <si>
    <t>NLI011</t>
  </si>
  <si>
    <t>UNIVERSIDAD DE MITTWEIDA</t>
  </si>
  <si>
    <t>Alemania</t>
  </si>
  <si>
    <t>NLI061</t>
  </si>
  <si>
    <t>UNIVERSIDAD DE MONTERREY</t>
  </si>
  <si>
    <t>NLI044</t>
  </si>
  <si>
    <t>UNIVERSIDAD DE OVIEDO</t>
  </si>
  <si>
    <t xml:space="preserve">España </t>
  </si>
  <si>
    <t>UP0009</t>
  </si>
  <si>
    <t>UNIVERSIDAD DE PIURA</t>
  </si>
  <si>
    <t>NLI010</t>
  </si>
  <si>
    <t>UNIVERSIDAD DE REGINA</t>
  </si>
  <si>
    <t>UP0006</t>
  </si>
  <si>
    <t>USMP</t>
  </si>
  <si>
    <t>NLI045</t>
  </si>
  <si>
    <t>UP0004</t>
  </si>
  <si>
    <t>LIU025</t>
  </si>
  <si>
    <t>NLI040</t>
  </si>
  <si>
    <t>UNIVERSIDAD EAN</t>
  </si>
  <si>
    <t>UP0046</t>
  </si>
  <si>
    <t>UNIVERSIDAD ESAN</t>
  </si>
  <si>
    <t>ESAN</t>
  </si>
  <si>
    <t>LIU004</t>
  </si>
  <si>
    <t>España</t>
  </si>
  <si>
    <t>LIU003</t>
  </si>
  <si>
    <t>LIU005</t>
  </si>
  <si>
    <t>UP0007</t>
  </si>
  <si>
    <t>UNIFE</t>
  </si>
  <si>
    <t>UP0087</t>
  </si>
  <si>
    <t>UNIVERSIDAD GLOBAL DEL CUSCO</t>
  </si>
  <si>
    <t>UP0008</t>
  </si>
  <si>
    <t>UIGV</t>
  </si>
  <si>
    <t>LIU027</t>
  </si>
  <si>
    <t>UNIVERSIDAD INTERAMERICANA</t>
  </si>
  <si>
    <t>UP0073</t>
  </si>
  <si>
    <t>UP0058</t>
  </si>
  <si>
    <t>UP0022</t>
  </si>
  <si>
    <t>NLI054</t>
  </si>
  <si>
    <t>UNIVERSIDAD LA GRAN COLOMBIA</t>
  </si>
  <si>
    <t>UP0061</t>
  </si>
  <si>
    <t>UP0023</t>
  </si>
  <si>
    <t>UP0081</t>
  </si>
  <si>
    <t>UMA</t>
  </si>
  <si>
    <t>UP0084</t>
  </si>
  <si>
    <t>UN0015</t>
  </si>
  <si>
    <t>UN0007</t>
  </si>
  <si>
    <t>UNALM</t>
  </si>
  <si>
    <t>UN0029</t>
  </si>
  <si>
    <t>UN0045</t>
  </si>
  <si>
    <t>UN0039</t>
  </si>
  <si>
    <t>UN0018</t>
  </si>
  <si>
    <t>UN0040</t>
  </si>
  <si>
    <t>UN0013</t>
  </si>
  <si>
    <t>UN0041</t>
  </si>
  <si>
    <t>NLI041</t>
  </si>
  <si>
    <t>UN0017</t>
  </si>
  <si>
    <t>UN0028</t>
  </si>
  <si>
    <t>UN0006</t>
  </si>
  <si>
    <t>UNI</t>
  </si>
  <si>
    <t>UN0037</t>
  </si>
  <si>
    <t>UN0010</t>
  </si>
  <si>
    <t>UN0012</t>
  </si>
  <si>
    <t>UN0005</t>
  </si>
  <si>
    <t>UN0003</t>
  </si>
  <si>
    <t>UN0002</t>
  </si>
  <si>
    <t>UN0024</t>
  </si>
  <si>
    <t>UN0004</t>
  </si>
  <si>
    <t>UN0026</t>
  </si>
  <si>
    <t>UN0025</t>
  </si>
  <si>
    <t>UN0011</t>
  </si>
  <si>
    <t>UN0019</t>
  </si>
  <si>
    <t>UN0009</t>
  </si>
  <si>
    <t>UN0027</t>
  </si>
  <si>
    <t>NLI053</t>
  </si>
  <si>
    <t>NLI055</t>
  </si>
  <si>
    <t>UNIVNACEXP RAFAEL MARIA BARALT</t>
  </si>
  <si>
    <t>UN0014</t>
  </si>
  <si>
    <t>UNFV</t>
  </si>
  <si>
    <t>UN0016</t>
  </si>
  <si>
    <t>UN0032</t>
  </si>
  <si>
    <t>UN0022</t>
  </si>
  <si>
    <t>UN0020</t>
  </si>
  <si>
    <t>UN0034</t>
  </si>
  <si>
    <t>UN0001</t>
  </si>
  <si>
    <t>UNMSM</t>
  </si>
  <si>
    <t>UN0031</t>
  </si>
  <si>
    <t>UN0021</t>
  </si>
  <si>
    <t>UN0008</t>
  </si>
  <si>
    <t>UN0023</t>
  </si>
  <si>
    <t>UN0033</t>
  </si>
  <si>
    <t>UN0030</t>
  </si>
  <si>
    <t>UP0017</t>
  </si>
  <si>
    <t>UP0070</t>
  </si>
  <si>
    <t>UP0002</t>
  </si>
  <si>
    <t>UPCH</t>
  </si>
  <si>
    <t>UP0065</t>
  </si>
  <si>
    <t>UP0026</t>
  </si>
  <si>
    <t>UPC</t>
  </si>
  <si>
    <t>UP0043</t>
  </si>
  <si>
    <t>UP0055</t>
  </si>
  <si>
    <t>UP0069</t>
  </si>
  <si>
    <t>UP0045</t>
  </si>
  <si>
    <t>UP0053</t>
  </si>
  <si>
    <t>UP0012</t>
  </si>
  <si>
    <t>UNIVERSIDAD PERUANA LOS ANDES</t>
  </si>
  <si>
    <t>UP0052</t>
  </si>
  <si>
    <t>UP0013</t>
  </si>
  <si>
    <t>UP0093</t>
  </si>
  <si>
    <t>Licencia denegada</t>
  </si>
  <si>
    <t>NLI019</t>
  </si>
  <si>
    <t>NLI003</t>
  </si>
  <si>
    <t>UP0020</t>
  </si>
  <si>
    <t>UPAO</t>
  </si>
  <si>
    <t>UP0038</t>
  </si>
  <si>
    <t>UP0060</t>
  </si>
  <si>
    <t>UP0032</t>
  </si>
  <si>
    <t>UP0066</t>
  </si>
  <si>
    <t>UP0049</t>
  </si>
  <si>
    <t>UP0016</t>
  </si>
  <si>
    <t>UNIVERSIDAD PRIVADA DE TACNA</t>
  </si>
  <si>
    <t>UP0079</t>
  </si>
  <si>
    <t>UP0027</t>
  </si>
  <si>
    <t>NLI022</t>
  </si>
  <si>
    <t>UP0074</t>
  </si>
  <si>
    <t>UP0075</t>
  </si>
  <si>
    <t>UP0085</t>
  </si>
  <si>
    <t>UP0030</t>
  </si>
  <si>
    <t>UPNW</t>
  </si>
  <si>
    <t>UP0086</t>
  </si>
  <si>
    <t>UPAL</t>
  </si>
  <si>
    <t>UP0051</t>
  </si>
  <si>
    <t>UNIVERSIDAD PRIVADA SAN CARLOS</t>
  </si>
  <si>
    <t>UP0033</t>
  </si>
  <si>
    <t>UP0089</t>
  </si>
  <si>
    <t>UNIVERSIDAD PRIVADA SISE</t>
  </si>
  <si>
    <t>SISE</t>
  </si>
  <si>
    <t>UP0048</t>
  </si>
  <si>
    <t>UNIVERSIDAD PRIVADA TELESUP</t>
  </si>
  <si>
    <t>UP0010</t>
  </si>
  <si>
    <t>UNIVERSIDAD RICARDO PALMA</t>
  </si>
  <si>
    <t>UP0072</t>
  </si>
  <si>
    <t>UP0028</t>
  </si>
  <si>
    <t>UP0019</t>
  </si>
  <si>
    <t>UP0083</t>
  </si>
  <si>
    <t>UP0091</t>
  </si>
  <si>
    <t>UP0090</t>
  </si>
  <si>
    <t>UP0040</t>
  </si>
  <si>
    <t>UP0044</t>
  </si>
  <si>
    <t>UP0015</t>
  </si>
  <si>
    <t>UP0034</t>
  </si>
  <si>
    <t>UTP</t>
  </si>
  <si>
    <t>NLI065</t>
  </si>
  <si>
    <t>UNIVERSIDAD VERACRUZANA</t>
  </si>
  <si>
    <t>LIU015</t>
  </si>
  <si>
    <t>UNIVERSIDADE ANHEMBI MORUMBI</t>
  </si>
  <si>
    <t>LIU010</t>
  </si>
  <si>
    <t>UNIVERSIDADE EUROPEIA</t>
  </si>
  <si>
    <t>Portugal</t>
  </si>
  <si>
    <t>NLI028</t>
  </si>
  <si>
    <t>UNIVERSIDAD DE TAUBATE</t>
  </si>
  <si>
    <t>NLI006</t>
  </si>
  <si>
    <t>UNIVERSITAD DE LLEIDA</t>
  </si>
  <si>
    <t>NLI013</t>
  </si>
  <si>
    <t>CX1006</t>
  </si>
  <si>
    <t>13 DE JULIO DE 1882</t>
  </si>
  <si>
    <t>Autorizada</t>
  </si>
  <si>
    <t>TU0001</t>
  </si>
  <si>
    <t>IESTP 24 DE JULIO DE ZARUMILLA</t>
  </si>
  <si>
    <t>24 DE JULIO DE ZARUMILLA</t>
  </si>
  <si>
    <t>CX0610</t>
  </si>
  <si>
    <t>4 DE JUNIO DE 1821</t>
  </si>
  <si>
    <t>LA0050</t>
  </si>
  <si>
    <t>ABACO</t>
  </si>
  <si>
    <t>En ESCALE tiene 6 registros</t>
  </si>
  <si>
    <t>CA0299</t>
  </si>
  <si>
    <t>ACCION COMUNITARIA</t>
  </si>
  <si>
    <t>IC0002</t>
  </si>
  <si>
    <t>ADA A.BYRON</t>
  </si>
  <si>
    <t>ADA A. BYRON</t>
  </si>
  <si>
    <t>LM0901</t>
  </si>
  <si>
    <t>ADMINISTRACION Y NEGOCIOS</t>
  </si>
  <si>
    <t>JU0001</t>
  </si>
  <si>
    <t>ADOLFO VIENRICH</t>
  </si>
  <si>
    <t>LA0079</t>
  </si>
  <si>
    <t>ALAS PERUANAS</t>
  </si>
  <si>
    <t>LM0039</t>
  </si>
  <si>
    <t>ALBERT EINSTEIN</t>
  </si>
  <si>
    <t>LL0061</t>
  </si>
  <si>
    <t>ALEXANDER VON HUMBOLDT</t>
  </si>
  <si>
    <t>en ESCALE tiene 2 registros</t>
  </si>
  <si>
    <t>CX1050</t>
  </si>
  <si>
    <t>ALFONSO BARRANTES LINGAN</t>
  </si>
  <si>
    <t>CX0236</t>
  </si>
  <si>
    <t>ALFREDO JOSE MARIA ROCHA ZEGARRA</t>
  </si>
  <si>
    <t>PI0271</t>
  </si>
  <si>
    <t>ALMIRANTE MIGUEL GRAU</t>
  </si>
  <si>
    <t>LM1041</t>
  </si>
  <si>
    <t>ALTA COCINA D'GALLIA</t>
  </si>
  <si>
    <t>SM0460</t>
  </si>
  <si>
    <t>ALTO HUALLAGA</t>
  </si>
  <si>
    <t>PI0401</t>
  </si>
  <si>
    <t>AMAUTA</t>
  </si>
  <si>
    <t>AMAZONICO</t>
  </si>
  <si>
    <t>AN0819</t>
  </si>
  <si>
    <t>AMERICA</t>
  </si>
  <si>
    <t>LA0063</t>
  </si>
  <si>
    <t>AMERICAN INSTITUTE</t>
  </si>
  <si>
    <t>LM1661</t>
  </si>
  <si>
    <t>AMERICANO</t>
  </si>
  <si>
    <t>LM2164</t>
  </si>
  <si>
    <t>ANDRE VESALIO</t>
  </si>
  <si>
    <t>AN0275</t>
  </si>
  <si>
    <t>ANDRES AVELINO CACERES</t>
  </si>
  <si>
    <t>LM0557</t>
  </si>
  <si>
    <t>ANDRES AVELINO CACERES DORREGARAY</t>
  </si>
  <si>
    <t>ANDRES BELLO</t>
  </si>
  <si>
    <t>CX0108</t>
  </si>
  <si>
    <t>ANTENOR ORREGO</t>
  </si>
  <si>
    <t>ANTENOR ORREGO ESPINOZA</t>
  </si>
  <si>
    <t>HU0001</t>
  </si>
  <si>
    <t>APARICIO POMARES</t>
  </si>
  <si>
    <t>LM0020</t>
  </si>
  <si>
    <t>ARGENTINA</t>
  </si>
  <si>
    <t>CX0160</t>
  </si>
  <si>
    <t>ARISTIDES MERINO MERINO</t>
  </si>
  <si>
    <t>LM0970</t>
  </si>
  <si>
    <t>ARTURO SABROSO MONTOYA</t>
  </si>
  <si>
    <t>LM3172</t>
  </si>
  <si>
    <t>ARZOBISPO LOAYZA</t>
  </si>
  <si>
    <t>LL0394</t>
  </si>
  <si>
    <t>ASCOPE</t>
  </si>
  <si>
    <t>SM0456</t>
  </si>
  <si>
    <t>AUTONOMO DEL ORIENTE</t>
  </si>
  <si>
    <t>LM3171</t>
  </si>
  <si>
    <t>AVANSYS</t>
  </si>
  <si>
    <t>Absorvida por CIBERTEC</t>
  </si>
  <si>
    <t>PU0001</t>
  </si>
  <si>
    <t>IESTP AYAVIRI</t>
  </si>
  <si>
    <t>AYAVIRI</t>
  </si>
  <si>
    <t>AM0001</t>
  </si>
  <si>
    <t>BAGUA</t>
  </si>
  <si>
    <t>CX0559</t>
  </si>
  <si>
    <t>BAMBAMARCA</t>
  </si>
  <si>
    <t>PI0885</t>
  </si>
  <si>
    <t>BELLAVISTA</t>
  </si>
  <si>
    <t>LM2594</t>
  </si>
  <si>
    <t>BETA COMPUTER</t>
  </si>
  <si>
    <t>AN0820</t>
  </si>
  <si>
    <t>BITEC</t>
  </si>
  <si>
    <t>SM0458</t>
  </si>
  <si>
    <t>BLAISE PASCAL</t>
  </si>
  <si>
    <t>LL0171</t>
  </si>
  <si>
    <t>BLUE RIBBON INTERNATIONAL</t>
  </si>
  <si>
    <t>en ESCALE tiene 3 registros</t>
  </si>
  <si>
    <t>SM0463</t>
  </si>
  <si>
    <t>BUENAVENTURA MESTANZA MORI</t>
  </si>
  <si>
    <t>CX1081</t>
  </si>
  <si>
    <t>LM3175</t>
  </si>
  <si>
    <t>SUPERIOR TECNOLOGICO CAÑETE</t>
  </si>
  <si>
    <t>CAÑETE</t>
  </si>
  <si>
    <t>LA0437</t>
  </si>
  <si>
    <t>CAP FAP JOSE ABELARDO QUIÑONES</t>
  </si>
  <si>
    <t>LM0969</t>
  </si>
  <si>
    <t>CAPECO</t>
  </si>
  <si>
    <t>CARLOS CUETO FERNANDINI</t>
  </si>
  <si>
    <t>AN0824</t>
  </si>
  <si>
    <t>CARLOS SALAZAR ROMERO</t>
  </si>
  <si>
    <t>IC0004</t>
  </si>
  <si>
    <t>IESTP CATALINA BUENDIA DE PECH</t>
  </si>
  <si>
    <t>CATALINA BUENDIA DE PECHO</t>
  </si>
  <si>
    <t>CAYETANO HEREDIA</t>
  </si>
  <si>
    <t>CEFOP CAJAMARCA</t>
  </si>
  <si>
    <t>LL0179</t>
  </si>
  <si>
    <t>CEFOP LA LIBERTAD</t>
  </si>
  <si>
    <t>CX0162</t>
  </si>
  <si>
    <t>CELENDIN</t>
  </si>
  <si>
    <t>CX1085</t>
  </si>
  <si>
    <t>CENTRO DE FORMACION EN MINERIA</t>
  </si>
  <si>
    <t>IU0003</t>
  </si>
  <si>
    <t>Modificar a "High School"</t>
  </si>
  <si>
    <t>LM0200</t>
  </si>
  <si>
    <t>CENTRO DE FORMACION EN TURISMO</t>
  </si>
  <si>
    <t>LL1049</t>
  </si>
  <si>
    <t>LM1792</t>
  </si>
  <si>
    <t>LM1409</t>
  </si>
  <si>
    <t>CEPEA</t>
  </si>
  <si>
    <t>LM2830</t>
  </si>
  <si>
    <t>CEPEBAN</t>
  </si>
  <si>
    <t>CEPEBAN - HUANCAYO</t>
  </si>
  <si>
    <t>LM3173</t>
  </si>
  <si>
    <t>CERTUS</t>
  </si>
  <si>
    <t>LL0012</t>
  </si>
  <si>
    <t>CESAR ABRAHAM VALLEJO MENDOZA</t>
  </si>
  <si>
    <t>LM0032</t>
  </si>
  <si>
    <t>CESAR VALLEJO</t>
  </si>
  <si>
    <t>LM0132</t>
  </si>
  <si>
    <t>CESCA</t>
  </si>
  <si>
    <t>LM3168</t>
  </si>
  <si>
    <t>CETEMIN</t>
  </si>
  <si>
    <t>PI0978</t>
  </si>
  <si>
    <t>CETURGH PERU</t>
  </si>
  <si>
    <t>CX0363</t>
  </si>
  <si>
    <t>CHALAMARCA</t>
  </si>
  <si>
    <t>LM3178</t>
  </si>
  <si>
    <t>CHAMINADE MARIANISTAS</t>
  </si>
  <si>
    <t>LM3169</t>
  </si>
  <si>
    <t>CHANCAY</t>
  </si>
  <si>
    <t>LM1788</t>
  </si>
  <si>
    <t>CHARLES CHAPLIN</t>
  </si>
  <si>
    <t>LL0720</t>
  </si>
  <si>
    <t>CHILLIA</t>
  </si>
  <si>
    <t>LM3179</t>
  </si>
  <si>
    <t>IESTP CHINCHA</t>
  </si>
  <si>
    <t>CHINCHA</t>
  </si>
  <si>
    <t>LM1828</t>
  </si>
  <si>
    <t>CHIO LECCA</t>
  </si>
  <si>
    <t>LL0412</t>
  </si>
  <si>
    <t>CHOCOPE</t>
  </si>
  <si>
    <t>LM1206</t>
  </si>
  <si>
    <t>CHRISTIAN BARNARD</t>
  </si>
  <si>
    <t>LA0033</t>
  </si>
  <si>
    <t>CIBERNET</t>
  </si>
  <si>
    <t>LM1781</t>
  </si>
  <si>
    <t>LA0094</t>
  </si>
  <si>
    <t>CIMA</t>
  </si>
  <si>
    <t>CIRO ALEGRIA BAZAN</t>
  </si>
  <si>
    <t>LM1042</t>
  </si>
  <si>
    <t>COLUMBIA</t>
  </si>
  <si>
    <t>LM0787</t>
  </si>
  <si>
    <t>COMPLEJO HOSPITALARIO SAN PABLO</t>
  </si>
  <si>
    <t>COMPUTRON</t>
  </si>
  <si>
    <t>LM0161</t>
  </si>
  <si>
    <t>COMPUTRONIC TECH</t>
  </si>
  <si>
    <t>LM3181</t>
  </si>
  <si>
    <t>IESP CONDORAY</t>
  </si>
  <si>
    <t>CONDORAY</t>
  </si>
  <si>
    <t>IU0025</t>
  </si>
  <si>
    <t>LM0128</t>
  </si>
  <si>
    <t>CONTINENTAL</t>
  </si>
  <si>
    <t>CX0426</t>
  </si>
  <si>
    <t>CUTERVO</t>
  </si>
  <si>
    <t>LM0169</t>
  </si>
  <si>
    <t>DANIEL ALCIDES CARRION</t>
  </si>
  <si>
    <t>CX0224</t>
  </si>
  <si>
    <t>DAVID SANCHEZ INFANTE</t>
  </si>
  <si>
    <t>LM1745</t>
  </si>
  <si>
    <t>DE COMERCIO EXTERIOR</t>
  </si>
  <si>
    <t>LM1040</t>
  </si>
  <si>
    <t>DE DISEÑO PUBLICITARIO LEO DESIGN</t>
  </si>
  <si>
    <t>LM0844</t>
  </si>
  <si>
    <t>DE EMPRENDEDORES</t>
  </si>
  <si>
    <t>LA0242</t>
  </si>
  <si>
    <t>DE EMPRENDEDORES ISAG</t>
  </si>
  <si>
    <t>LM1789</t>
  </si>
  <si>
    <t>DE FORMACION BANCARIA - AREQUIPA</t>
  </si>
  <si>
    <t>LA0138</t>
  </si>
  <si>
    <t>DE FORMACION BANCARIA - CHICLAYO</t>
  </si>
  <si>
    <t>CX1090</t>
  </si>
  <si>
    <t>INFORMAT. Y CIENC. COMPT. ICC</t>
  </si>
  <si>
    <t>CX0583</t>
  </si>
  <si>
    <t>DE INVESTIGACIONES INDUSTRIALES</t>
  </si>
  <si>
    <t>LM1610</t>
  </si>
  <si>
    <t>DE LAS AMERICAS</t>
  </si>
  <si>
    <t>LM1739</t>
  </si>
  <si>
    <t>DE LAS FUERZAS ARMADAS</t>
  </si>
  <si>
    <t>AN0812</t>
  </si>
  <si>
    <t>DE PISCOBAMBA</t>
  </si>
  <si>
    <t>nombre de institucion similar</t>
  </si>
  <si>
    <t>LL0189</t>
  </si>
  <si>
    <t>DEL NORTE S.A.C.</t>
  </si>
  <si>
    <t>AN0446</t>
  </si>
  <si>
    <t>DEL SANTA</t>
  </si>
  <si>
    <t>AR0002</t>
  </si>
  <si>
    <t>INSTITUTO DEL SUR</t>
  </si>
  <si>
    <t>DEL SUR</t>
  </si>
  <si>
    <t>LA0293</t>
  </si>
  <si>
    <t>DEL VALLE ZAÑA</t>
  </si>
  <si>
    <t>CA0346</t>
  </si>
  <si>
    <t>DIMAS</t>
  </si>
  <si>
    <t>LM0178</t>
  </si>
  <si>
    <t>DISEÑO Y COMUNICACION</t>
  </si>
  <si>
    <t>LO0002</t>
  </si>
  <si>
    <t>I.E.S.P. EDISLAO MERA DAVILA</t>
  </si>
  <si>
    <t>EDISLAO MERA DAVILA</t>
  </si>
  <si>
    <t>LM1085</t>
  </si>
  <si>
    <t>EL BUEN PASTOR</t>
  </si>
  <si>
    <t>LM1449</t>
  </si>
  <si>
    <t>ELA</t>
  </si>
  <si>
    <t>AN0794</t>
  </si>
  <si>
    <t>ELEAZAR GUZMAN BARRON</t>
  </si>
  <si>
    <t>LM1377</t>
  </si>
  <si>
    <t>ELMER FAUCETT</t>
  </si>
  <si>
    <t>LA0406</t>
  </si>
  <si>
    <t>ENRIQUE LOPEZ ALBUJAR</t>
  </si>
  <si>
    <t>LL0763</t>
  </si>
  <si>
    <t>ERASMO ARELLANO GUILLEN</t>
  </si>
  <si>
    <t>CA0349</t>
  </si>
  <si>
    <t>E.E.S.T.P. PNP CAJAMARCA</t>
  </si>
  <si>
    <t>ESCUELA DE EDUCACION SUPERIOR TECNICO PROFESIONAL PNP CAJAMARCA</t>
  </si>
  <si>
    <t>LL1055</t>
  </si>
  <si>
    <t>E.E.S.T.P. PNP TRUJILLO</t>
  </si>
  <si>
    <t>ESCUELA DE EDUCACION SUPERIOR TECNICO PROFESIONAL PNP TRUJILLO</t>
  </si>
  <si>
    <t>LL0194</t>
  </si>
  <si>
    <t>ESCUELA DE NEGOCIOS Y DESARROLLO GERENCIAL</t>
  </si>
  <si>
    <t>IU0011</t>
  </si>
  <si>
    <t>IU0004</t>
  </si>
  <si>
    <t>IU0012</t>
  </si>
  <si>
    <t>LM3187</t>
  </si>
  <si>
    <t>IES ESCUELA NACIONAL DE ARCHIV</t>
  </si>
  <si>
    <t>ESCUELA NACIONAL DE ARCHIVISTICA</t>
  </si>
  <si>
    <t>IU0009</t>
  </si>
  <si>
    <t>IU0005</t>
  </si>
  <si>
    <t>IU0010</t>
  </si>
  <si>
    <t>IU0034</t>
  </si>
  <si>
    <t>IU0024</t>
  </si>
  <si>
    <t>IU0047</t>
  </si>
  <si>
    <t>LM2595</t>
  </si>
  <si>
    <t>SENATI</t>
  </si>
  <si>
    <t>ESCUELA SUPERIOR PRIVADA DE TECNOLOGIA SENATI</t>
  </si>
  <si>
    <t>LL0201</t>
  </si>
  <si>
    <t>ESSUMIN</t>
  </si>
  <si>
    <t>LM3182</t>
  </si>
  <si>
    <t>ISTP ESUTEL</t>
  </si>
  <si>
    <t>ESUTEL - DE TELECOMUNICACIONES Y TELEMATICA</t>
  </si>
  <si>
    <t>LM0523</t>
  </si>
  <si>
    <t>ETE SARGENTO 2DO FERNANDO LORES TENAZOA</t>
  </si>
  <si>
    <t>CX0369</t>
  </si>
  <si>
    <t>FELIPE ALVA Y ALVA</t>
  </si>
  <si>
    <t>LM2011</t>
  </si>
  <si>
    <t>FELIPE GUAMAN POMA DE AYALA</t>
  </si>
  <si>
    <t>SM0446</t>
  </si>
  <si>
    <t>FELIX DE LA ROSA REATEGUI Y GAVIRIA</t>
  </si>
  <si>
    <t>LM2541</t>
  </si>
  <si>
    <t>FIBONACCI</t>
  </si>
  <si>
    <t>CX0367</t>
  </si>
  <si>
    <t>FIDEL ZARATE PLASENCIA</t>
  </si>
  <si>
    <t>LL0246</t>
  </si>
  <si>
    <t>FLORENCIA DE MORA</t>
  </si>
  <si>
    <t>TA001</t>
  </si>
  <si>
    <t>FRANC. DE PAULA GONZALES VIGIL</t>
  </si>
  <si>
    <t>FRANCISCO DE PAULA GONZALES VIGIL</t>
  </si>
  <si>
    <t>LL0510</t>
  </si>
  <si>
    <t>FRANCISCO RICCI</t>
  </si>
  <si>
    <t>SM0461</t>
  </si>
  <si>
    <t>FRANCISCO VIGO CABALLERO</t>
  </si>
  <si>
    <t>LM0166</t>
  </si>
  <si>
    <t>FREDERICK WINSLOW TAYLOR</t>
  </si>
  <si>
    <t>LM0852</t>
  </si>
  <si>
    <t>GENERAL OSCAR ARTETA TERZI</t>
  </si>
  <si>
    <t>LM1641</t>
  </si>
  <si>
    <t>GENOVA</t>
  </si>
  <si>
    <t>LM2168</t>
  </si>
  <si>
    <t>GILDA LILIANA BALLIVIAN ROSADO</t>
  </si>
  <si>
    <t>LL0645</t>
  </si>
  <si>
    <t>GUADALUPE</t>
  </si>
  <si>
    <t>CX1082</t>
  </si>
  <si>
    <t>HNO.VICTORINO ELORZ GOICOECHEA</t>
  </si>
  <si>
    <t>HNO. VICTORINO ELORZ GOICOECHEA</t>
  </si>
  <si>
    <t>CX0560</t>
  </si>
  <si>
    <t>HORACIO URTEAGA</t>
  </si>
  <si>
    <t>SM0449</t>
  </si>
  <si>
    <t>HUALLAGA</t>
  </si>
  <si>
    <t>LL0792</t>
  </si>
  <si>
    <t>HUAMACHUCO</t>
  </si>
  <si>
    <t>LL0734</t>
  </si>
  <si>
    <t>HUANCASPATA</t>
  </si>
  <si>
    <t>LM3176</t>
  </si>
  <si>
    <t>IESTP HUANDO</t>
  </si>
  <si>
    <t>HUANDO</t>
  </si>
  <si>
    <t>LM3186</t>
  </si>
  <si>
    <t>IESTP HUAYCAN</t>
  </si>
  <si>
    <t>HUAYCAN</t>
  </si>
  <si>
    <t>LM1078</t>
  </si>
  <si>
    <t>IBEROTEC</t>
  </si>
  <si>
    <t>LM0167</t>
  </si>
  <si>
    <t>IDAT</t>
  </si>
  <si>
    <t>LA0075</t>
  </si>
  <si>
    <t>IDAT CHICLAYO</t>
  </si>
  <si>
    <t>LM0853</t>
  </si>
  <si>
    <t>IDATUR</t>
  </si>
  <si>
    <t>LL0136</t>
  </si>
  <si>
    <t>INDOAMERICA</t>
  </si>
  <si>
    <t>CX1084</t>
  </si>
  <si>
    <t>INST.FORMACION MINERA DEL PERU</t>
  </si>
  <si>
    <t>INSTITUTO DE FORMACION MINERA DEL PERU</t>
  </si>
  <si>
    <t>LM1825</t>
  </si>
  <si>
    <t>INTUR PERU</t>
  </si>
  <si>
    <t>LM1088</t>
  </si>
  <si>
    <t>NLI026</t>
  </si>
  <si>
    <t>INSTITUTO PROFESIONAL INACAP</t>
  </si>
  <si>
    <t>Chile/ Es Instituto, corregir a "High School"</t>
  </si>
  <si>
    <t>IU0013</t>
  </si>
  <si>
    <t>LA0125</t>
  </si>
  <si>
    <t>LM1412</t>
  </si>
  <si>
    <t>en ESCALE tiene 5 registros</t>
  </si>
  <si>
    <t>CX0451</t>
  </si>
  <si>
    <t>INSTITUTO PERUANO DE CIENCIAS EMPRESARIALES</t>
  </si>
  <si>
    <t>LM1786</t>
  </si>
  <si>
    <t>INSTITUTO PERUANO DE PUBLICIDAD</t>
  </si>
  <si>
    <t>AN0722</t>
  </si>
  <si>
    <t>INSTITUTO SUPERIOR PEDAGOGICO PUBLICO</t>
  </si>
  <si>
    <t>NLI023</t>
  </si>
  <si>
    <t>Argentina/ Es Instituto, corregir a "High School"</t>
  </si>
  <si>
    <t>LM1084</t>
  </si>
  <si>
    <t>NLI027</t>
  </si>
  <si>
    <t>VIRGEN DE LA PALOMA</t>
  </si>
  <si>
    <t>España/ Es Instituto, corregir a "High School"</t>
  </si>
  <si>
    <t>LL0041</t>
  </si>
  <si>
    <t>INTERAMERICANO</t>
  </si>
  <si>
    <t>LM1744</t>
  </si>
  <si>
    <t>INTERNACIONAL</t>
  </si>
  <si>
    <t>PI0923</t>
  </si>
  <si>
    <t>ISA INTEGRAL</t>
  </si>
  <si>
    <t>LM1223</t>
  </si>
  <si>
    <t>ISOTUR</t>
  </si>
  <si>
    <t>LM1793</t>
  </si>
  <si>
    <t>IST TELESUP</t>
  </si>
  <si>
    <t>AN0619</t>
  </si>
  <si>
    <t>JEAN PIAGET</t>
  </si>
  <si>
    <t>CX0230</t>
  </si>
  <si>
    <t>JESUS DE NAZARETH</t>
  </si>
  <si>
    <t>LM1618</t>
  </si>
  <si>
    <t>JOHN A MACKAY</t>
  </si>
  <si>
    <t>LL0671</t>
  </si>
  <si>
    <t>JORGE DESMAISON SEMINARIO</t>
  </si>
  <si>
    <t>LM2856</t>
  </si>
  <si>
    <t>JOSE ANTONIO ENCINAS</t>
  </si>
  <si>
    <t>CX0109</t>
  </si>
  <si>
    <t>JOSE ARNALDO SABOGAL DIEGUEZ</t>
  </si>
  <si>
    <t>JOSE CARLOS MARIATEGUI</t>
  </si>
  <si>
    <t>UP0092</t>
  </si>
  <si>
    <t>JOSE CRISAM</t>
  </si>
  <si>
    <t>LM1354</t>
  </si>
  <si>
    <t>JOSE FAUSTINO SANCHEZ CARRION</t>
  </si>
  <si>
    <t>LM0968</t>
  </si>
  <si>
    <t>JOSE PARDO</t>
  </si>
  <si>
    <t>LM0778</t>
  </si>
  <si>
    <t>JOSE SABOGAL</t>
  </si>
  <si>
    <t>LM1415</t>
  </si>
  <si>
    <t>JOSE SANTOS CHOCANO</t>
  </si>
  <si>
    <t>PI0200</t>
  </si>
  <si>
    <t>JUAN ENRIQUE PESTALOZZI</t>
  </si>
  <si>
    <t>LA0061</t>
  </si>
  <si>
    <t>JUAN MEJIA BACA</t>
  </si>
  <si>
    <t>LM3036</t>
  </si>
  <si>
    <t>JUAN VELASCO ALVARADO</t>
  </si>
  <si>
    <t>LM2495</t>
  </si>
  <si>
    <t>JUAN XXIII</t>
  </si>
  <si>
    <t>LM2879</t>
  </si>
  <si>
    <t>JULIO CESAR TELLO</t>
  </si>
  <si>
    <t>CU0003</t>
  </si>
  <si>
    <t>IESTP KHIPU</t>
  </si>
  <si>
    <t>KHIPU</t>
  </si>
  <si>
    <t>CU0004</t>
  </si>
  <si>
    <t>ISTP KIMBIRI - CUSCO</t>
  </si>
  <si>
    <t>KIMBIRI</t>
  </si>
  <si>
    <t>LM0071</t>
  </si>
  <si>
    <t>LA CATOLICA</t>
  </si>
  <si>
    <t>LL0509</t>
  </si>
  <si>
    <t>LA LIBERTAD</t>
  </si>
  <si>
    <t>JU0003</t>
  </si>
  <si>
    <t>IESTP LA OROYA</t>
  </si>
  <si>
    <t>LA OROYA</t>
  </si>
  <si>
    <t>LM0790</t>
  </si>
  <si>
    <t>LA PONTIFICIA</t>
  </si>
  <si>
    <t>LA UNION</t>
  </si>
  <si>
    <t>LL0331</t>
  </si>
  <si>
    <t>LAREDO</t>
  </si>
  <si>
    <t>LM2169</t>
  </si>
  <si>
    <t>LATINO-SAN JUAN</t>
  </si>
  <si>
    <t>LM1450</t>
  </si>
  <si>
    <t>LE CORDON BLEU PERU</t>
  </si>
  <si>
    <t>LM2786</t>
  </si>
  <si>
    <t>LEONARDO DA VINCI</t>
  </si>
  <si>
    <t>LM0415</t>
  </si>
  <si>
    <t>LIBERTADOR</t>
  </si>
  <si>
    <t>LM0928</t>
  </si>
  <si>
    <t>LORD BYRON</t>
  </si>
  <si>
    <t>LL0127</t>
  </si>
  <si>
    <t>LOS LIBERTADORES</t>
  </si>
  <si>
    <t>LL0192</t>
  </si>
  <si>
    <t>LOUIS PASTEUR</t>
  </si>
  <si>
    <t>PI0965</t>
  </si>
  <si>
    <t>LUCIANO CASTILLO COLONNA</t>
  </si>
  <si>
    <t>CA0043</t>
  </si>
  <si>
    <t>LUIS NEGREIROS VEGA</t>
  </si>
  <si>
    <t>CA0351</t>
  </si>
  <si>
    <t>ISTP "LUIS REBAZA NEIRA"</t>
  </si>
  <si>
    <t>LUIS REBAZA NEIRA</t>
  </si>
  <si>
    <t>LM1368</t>
  </si>
  <si>
    <t>LURIN</t>
  </si>
  <si>
    <t>LL0599</t>
  </si>
  <si>
    <t>MACHE</t>
  </si>
  <si>
    <t>SM0426</t>
  </si>
  <si>
    <t>MANOS UNIDAS</t>
  </si>
  <si>
    <t>LM0091</t>
  </si>
  <si>
    <t>MANUEL AREVALO CACERES</t>
  </si>
  <si>
    <t>LM2882</t>
  </si>
  <si>
    <t>MANUEL GONZALES PRADA</t>
  </si>
  <si>
    <t>LM2163</t>
  </si>
  <si>
    <t>MANUEL SEOANE CORRALES</t>
  </si>
  <si>
    <t>LM2243</t>
  </si>
  <si>
    <t>MARIA AUXILIADORA</t>
  </si>
  <si>
    <t>LM0153</t>
  </si>
  <si>
    <t>MARIA DE LOS ANGELES CIMA'S</t>
  </si>
  <si>
    <t>LM2881</t>
  </si>
  <si>
    <t>MARIA ELENA MOYANO</t>
  </si>
  <si>
    <t>CA0129</t>
  </si>
  <si>
    <t>MARIA MADRE</t>
  </si>
  <si>
    <t>LM2600</t>
  </si>
  <si>
    <t>MARIA ROSARIO ARAOZ PINTO</t>
  </si>
  <si>
    <t>CX1083</t>
  </si>
  <si>
    <t>MARIANO IBERICO RODRIGUEZ</t>
  </si>
  <si>
    <t>LL0258</t>
  </si>
  <si>
    <t>MARISCAL RAMON CASTILLA</t>
  </si>
  <si>
    <t>LM0172</t>
  </si>
  <si>
    <t>METROPOLITANO</t>
  </si>
  <si>
    <t>LM2134</t>
  </si>
  <si>
    <t>MICAELA BASTIDAS</t>
  </si>
  <si>
    <t>LM0388</t>
  </si>
  <si>
    <t>MISIONEROS MONFORTIANOS</t>
  </si>
  <si>
    <t>LM2747</t>
  </si>
  <si>
    <t>MONTERRICO</t>
  </si>
  <si>
    <t>LM1413</t>
  </si>
  <si>
    <t>NACIONES UNIDAS</t>
  </si>
  <si>
    <t>AN0828</t>
  </si>
  <si>
    <t>NARCISO VILLANUEVA MANZO</t>
  </si>
  <si>
    <t>IC0003</t>
  </si>
  <si>
    <t>NASCA</t>
  </si>
  <si>
    <t>SM0459</t>
  </si>
  <si>
    <t>NOR ORIENTAL DE LA SELVA</t>
  </si>
  <si>
    <t>LM1038</t>
  </si>
  <si>
    <t>NORBERT WIENER</t>
  </si>
  <si>
    <t>CX1092</t>
  </si>
  <si>
    <t>NORMEDIC</t>
  </si>
  <si>
    <t>NORMEDIC - CAJAMARCA</t>
  </si>
  <si>
    <t>CX0262</t>
  </si>
  <si>
    <t>NUESTRA SEÑORA DE CHOTA</t>
  </si>
  <si>
    <t>LA0475</t>
  </si>
  <si>
    <t>NUESTRA SEÑORA DEL CARMEN</t>
  </si>
  <si>
    <t>LL0299</t>
  </si>
  <si>
    <t>NUEVA ESPERANZA</t>
  </si>
  <si>
    <t>CA0291</t>
  </si>
  <si>
    <t>NUEVO PACHACUTEC</t>
  </si>
  <si>
    <t>CX0424</t>
  </si>
  <si>
    <t>OCTAVIO MATTA CONTRERAS</t>
  </si>
  <si>
    <t>LM1785</t>
  </si>
  <si>
    <t>ORSON WELLES</t>
  </si>
  <si>
    <t>LM1746</t>
  </si>
  <si>
    <t>ORVAL</t>
  </si>
  <si>
    <t>LL0573</t>
  </si>
  <si>
    <t>OTUZCO</t>
  </si>
  <si>
    <t>PA0001</t>
  </si>
  <si>
    <t>IESTP OXAPAMPA</t>
  </si>
  <si>
    <t>OXAPAMPA</t>
  </si>
  <si>
    <t>LM3184</t>
  </si>
  <si>
    <t>OYON</t>
  </si>
  <si>
    <t>LL0200</t>
  </si>
  <si>
    <t>PABLO CASALS</t>
  </si>
  <si>
    <t>LL0425</t>
  </si>
  <si>
    <t>PAIJAN</t>
  </si>
  <si>
    <t>LM0154</t>
  </si>
  <si>
    <t>PAUL MULLER</t>
  </si>
  <si>
    <t>LM0712</t>
  </si>
  <si>
    <t>PAULO FREIRE</t>
  </si>
  <si>
    <t>CA0130</t>
  </si>
  <si>
    <t>PAULO VI</t>
  </si>
  <si>
    <t>LO0001</t>
  </si>
  <si>
    <t>PEDRO A. DEL AGUILA HIDALGO</t>
  </si>
  <si>
    <t>CX0161</t>
  </si>
  <si>
    <t>PEDRO ORTIZ MONTOYA</t>
  </si>
  <si>
    <t>AR0001</t>
  </si>
  <si>
    <t>IESTP PEDRO P. DIAZ</t>
  </si>
  <si>
    <t>PEDRO P. DIAZ</t>
  </si>
  <si>
    <t>LM1411</t>
  </si>
  <si>
    <t>PERU PACIFICO</t>
  </si>
  <si>
    <t>AN0684</t>
  </si>
  <si>
    <t>PERUANO CANADIENSE</t>
  </si>
  <si>
    <t>LM1442</t>
  </si>
  <si>
    <t>PERUANO DE MARKETING</t>
  </si>
  <si>
    <t>LM1446</t>
  </si>
  <si>
    <t>PERUANO DE SISTEMAS SISE</t>
  </si>
  <si>
    <t>JU0004</t>
  </si>
  <si>
    <t>IESTP PICHANAKI</t>
  </si>
  <si>
    <t>PICHANAKI</t>
  </si>
  <si>
    <t>IC0005</t>
  </si>
  <si>
    <t>IESTP PISCO</t>
  </si>
  <si>
    <t>PISCO</t>
  </si>
  <si>
    <t>CA0188</t>
  </si>
  <si>
    <t>PRODUCE Y EXPORTA</t>
  </si>
  <si>
    <t>AN0750</t>
  </si>
  <si>
    <t>RECUAY</t>
  </si>
  <si>
    <t>AN0368</t>
  </si>
  <si>
    <t>REPUBLICA ARGENTINA</t>
  </si>
  <si>
    <t>LA0037</t>
  </si>
  <si>
    <t>REPUBLICA FEDERAL DE ALEMANIA</t>
  </si>
  <si>
    <t>LM0826</t>
  </si>
  <si>
    <t>RICARDO PALMA</t>
  </si>
  <si>
    <t>AN0823</t>
  </si>
  <si>
    <t>RIO SANTA</t>
  </si>
  <si>
    <t>LM0280</t>
  </si>
  <si>
    <t>ROBERT OWEN</t>
  </si>
  <si>
    <t>LA0245</t>
  </si>
  <si>
    <t>SALESIANO</t>
  </si>
  <si>
    <t>AN0058</t>
  </si>
  <si>
    <t>SAN AGUSTIN</t>
  </si>
  <si>
    <t>SAN ANDRES</t>
  </si>
  <si>
    <t>LM0753</t>
  </si>
  <si>
    <t>SAN ANTONIO</t>
  </si>
  <si>
    <t>LM0880</t>
  </si>
  <si>
    <t>SAN ANTONIO DE PADUA</t>
  </si>
  <si>
    <t>LL0199</t>
  </si>
  <si>
    <t>SAN EDUARDO</t>
  </si>
  <si>
    <t>LM1440</t>
  </si>
  <si>
    <t>SAN FRANCISCO DE ASIS</t>
  </si>
  <si>
    <t>LL0965</t>
  </si>
  <si>
    <t>SAN GABRIEL</t>
  </si>
  <si>
    <t>CX0766</t>
  </si>
  <si>
    <t>SAN IGNACIO</t>
  </si>
  <si>
    <t>LM0903</t>
  </si>
  <si>
    <t>SAN IGNACIO DE LOYOLA</t>
  </si>
  <si>
    <t>LM2167</t>
  </si>
  <si>
    <t>SM0464</t>
  </si>
  <si>
    <t>SAN IGNACIO DE PEDRALBES</t>
  </si>
  <si>
    <t>PI0950</t>
  </si>
  <si>
    <t>SAN ISIDRO DE PIURA</t>
  </si>
  <si>
    <t>CX0605</t>
  </si>
  <si>
    <t>SAN JAVIER DEL MARAÑON</t>
  </si>
  <si>
    <t>LM1020</t>
  </si>
  <si>
    <t>SAN JOSE</t>
  </si>
  <si>
    <t>AN0114</t>
  </si>
  <si>
    <t>SAN JOSE MARELLO</t>
  </si>
  <si>
    <t>LM0300</t>
  </si>
  <si>
    <t>SAN JUAN</t>
  </si>
  <si>
    <t>LM0479</t>
  </si>
  <si>
    <t>SAN JUAN BAUTISTA</t>
  </si>
  <si>
    <t>SAN JUAN BOSCO</t>
  </si>
  <si>
    <t>SAN LUIS</t>
  </si>
  <si>
    <t>SAN MARCOS</t>
  </si>
  <si>
    <t>En ESCALE tiene 4 registros</t>
  </si>
  <si>
    <t>LM2028</t>
  </si>
  <si>
    <t>SAN MARTIN DE PORRAS</t>
  </si>
  <si>
    <t>LM2696</t>
  </si>
  <si>
    <t>SAN MARTIN DE PORRES</t>
  </si>
  <si>
    <t>CX0932</t>
  </si>
  <si>
    <t>SAN MIGUEL</t>
  </si>
  <si>
    <t>LM0059</t>
  </si>
  <si>
    <t>SAN PABLO</t>
  </si>
  <si>
    <t>SANTA ANGELA</t>
  </si>
  <si>
    <t>CX1035</t>
  </si>
  <si>
    <t>SANTA CRUZ</t>
  </si>
  <si>
    <t>JU0002</t>
  </si>
  <si>
    <t>INST SUP TEC PRIV SANTA LUCIA</t>
  </si>
  <si>
    <t>SANTA LUCIA</t>
  </si>
  <si>
    <t>LM0856</t>
  </si>
  <si>
    <t>SANTA ROSA</t>
  </si>
  <si>
    <t>LM0175</t>
  </si>
  <si>
    <t>SANTA ROSA DE LIMA</t>
  </si>
  <si>
    <t>LM0100</t>
  </si>
  <si>
    <t>SANTIAGO ANTUNEZ DE MAYOLO</t>
  </si>
  <si>
    <t>LM1969</t>
  </si>
  <si>
    <t>SANTO DOMINGO DE GUZMAN</t>
  </si>
  <si>
    <t>LM0905</t>
  </si>
  <si>
    <t>SEMINARIO EVANGELICO DE LIMA</t>
  </si>
  <si>
    <t>LL0195</t>
  </si>
  <si>
    <t>SERGIO BERNALES</t>
  </si>
  <si>
    <t>LM0024</t>
  </si>
  <si>
    <t>SIMON BOLIVAR</t>
  </si>
  <si>
    <t>LL0934</t>
  </si>
  <si>
    <t>SIMON SANCHEZ REYES</t>
  </si>
  <si>
    <t>LM0729</t>
  </si>
  <si>
    <t>SISE - TRUJILLO</t>
  </si>
  <si>
    <t>UC001</t>
  </si>
  <si>
    <t>IESTP SUIZA</t>
  </si>
  <si>
    <t>SUIZA</t>
  </si>
  <si>
    <t>PI0949</t>
  </si>
  <si>
    <t>TALLAN</t>
  </si>
  <si>
    <t>SM0221</t>
  </si>
  <si>
    <t>TARAPOTO</t>
  </si>
  <si>
    <t>LL0690</t>
  </si>
  <si>
    <t>TAYABAMBA</t>
  </si>
  <si>
    <t>LM2979</t>
  </si>
  <si>
    <t>TECNOLOGIC CENTER</t>
  </si>
  <si>
    <t>LM0105</t>
  </si>
  <si>
    <t>TECNOLOGICO DE LIMA</t>
  </si>
  <si>
    <t>LM2667</t>
  </si>
  <si>
    <t>TECSUP NO.1</t>
  </si>
  <si>
    <t>CX0398</t>
  </si>
  <si>
    <t>TEMBLADERA</t>
  </si>
  <si>
    <t>LL0074</t>
  </si>
  <si>
    <t>TORIBIO RODRIGUEZ DE MENDOZA</t>
  </si>
  <si>
    <t>LM2745</t>
  </si>
  <si>
    <t>TOULOUSE LAUTREC</t>
  </si>
  <si>
    <t>LM1532</t>
  </si>
  <si>
    <t>TRENTINO JUAN PABLO II</t>
  </si>
  <si>
    <t>LL0188</t>
  </si>
  <si>
    <t>TRUJILLO</t>
  </si>
  <si>
    <t>LM0004</t>
  </si>
  <si>
    <t>TUPAC AMARU</t>
  </si>
  <si>
    <t>CX0168</t>
  </si>
  <si>
    <t>UNIBACT</t>
  </si>
  <si>
    <t>LM1276</t>
  </si>
  <si>
    <t>UNION</t>
  </si>
  <si>
    <t>AM0004</t>
  </si>
  <si>
    <t>I.E.S.T.P. UTCUBAMBA</t>
  </si>
  <si>
    <t>UTCUBAMBA</t>
  </si>
  <si>
    <t>AY0001</t>
  </si>
  <si>
    <t>IESTP VICTOR ALAVREZ HUAPAYA</t>
  </si>
  <si>
    <t>VICTOR ALVAREZ HUAPAYA</t>
  </si>
  <si>
    <t>corregir nombre</t>
  </si>
  <si>
    <t>LM0081</t>
  </si>
  <si>
    <t>VICTOR ANDRES BELAUNDE</t>
  </si>
  <si>
    <t>LL0219</t>
  </si>
  <si>
    <t>VICTOR RAUL HAYA DE LA TORRE</t>
  </si>
  <si>
    <t>LM3034</t>
  </si>
  <si>
    <t>VILLA MARIA</t>
  </si>
  <si>
    <t>LL0139</t>
  </si>
  <si>
    <t>VIRGEN DE LA PUERTA</t>
  </si>
  <si>
    <t>LM0274</t>
  </si>
  <si>
    <t>VIRGINIA HENDERSON</t>
  </si>
  <si>
    <t>LL1000</t>
  </si>
  <si>
    <t>VIRU</t>
  </si>
  <si>
    <t>LM1036</t>
  </si>
  <si>
    <t>WERNHER VON BRAUN</t>
  </si>
  <si>
    <t>BUSCADOR</t>
  </si>
  <si>
    <t>INSTITUCION SUNEDU</t>
  </si>
  <si>
    <t>SIGLAS</t>
  </si>
  <si>
    <t>PAIS</t>
  </si>
  <si>
    <t>COD INSTITUCION ORIGEN</t>
  </si>
  <si>
    <t>INSTITUCION ORIGEN</t>
  </si>
  <si>
    <t>NIVEL SUNEDU</t>
  </si>
  <si>
    <t>Validacion</t>
  </si>
  <si>
    <t>NOMBRE</t>
  </si>
  <si>
    <t>MIN NOTA APROB</t>
  </si>
  <si>
    <t>CONFIGURACIONES TEMPORALES</t>
  </si>
  <si>
    <t>Ultimo Centro Estudio</t>
  </si>
  <si>
    <t>Créditos Aprobados</t>
  </si>
  <si>
    <t>CREDITOS APROBADOS</t>
  </si>
  <si>
    <t>CRED APROB &gt; 20</t>
  </si>
  <si>
    <t>METODOLOGIA UNIVERSITARIA</t>
  </si>
  <si>
    <t>FINANZAS INTERNACIONALES  (**)</t>
  </si>
  <si>
    <t>EMPWV&gt;=2023</t>
  </si>
  <si>
    <t>GESTION DE RECURSOS HUMANOS</t>
  </si>
  <si>
    <t>INDWV&gt;=2023</t>
  </si>
  <si>
    <t>SICWV&gt;=2023</t>
  </si>
  <si>
    <t>ADMINISTRACIÓN (**)</t>
  </si>
  <si>
    <t>CONTABILIDAD GENERAL (**)</t>
  </si>
  <si>
    <t>MATEMATICA FINANCIERA</t>
  </si>
  <si>
    <t>NEGOCIOS INTERNACIONALES (**)</t>
  </si>
  <si>
    <t>130 CREDITOS APROBADOS</t>
  </si>
  <si>
    <t>150 CREDITOS APROBADOS</t>
  </si>
  <si>
    <t>ABFWV&gt;=2023</t>
  </si>
  <si>
    <t>MICROECONOMIA PARA ADMINISTRADORES</t>
  </si>
  <si>
    <t>INFORMATICA PARA NEGOCIOS</t>
  </si>
  <si>
    <t>INVESTIGACION DE MERCADOS</t>
  </si>
  <si>
    <t>ADMWV&gt;=2023</t>
  </si>
  <si>
    <t>GESTIÓN DE LA CADENA DE SUMINISTROS (**)</t>
  </si>
  <si>
    <t>GESTION DE LA CADENA DE SUMINISTROS</t>
  </si>
  <si>
    <t>ADMINISTRACION FINANCIERA</t>
  </si>
  <si>
    <t>AGCWV&gt;=2023</t>
  </si>
  <si>
    <t>COSTOS Y PRESUPUESTOS  (**)</t>
  </si>
  <si>
    <t>GPUWV&gt;=2023</t>
  </si>
  <si>
    <t>AGTWV&gt;=2023</t>
  </si>
  <si>
    <t>INTRODUCCION AL MARKETING</t>
  </si>
  <si>
    <t>GESTION DE PRODUCTO Y MARCA</t>
  </si>
  <si>
    <t>DISTRIBUCION</t>
  </si>
  <si>
    <t>GESTION DE PROCESOS Y OPERACIONES</t>
  </si>
  <si>
    <t>PUBLICIDAD Y PROMOCION DE VENTAS</t>
  </si>
  <si>
    <t>IMPLEMENTACION</t>
  </si>
  <si>
    <t>INVESTIGACION DE MERCADOS 1</t>
  </si>
  <si>
    <t>DISEÑO Y PRODUCCION PUBLICITARIA</t>
  </si>
  <si>
    <t>GESTION DE MARKETING DIGITAL Y REDES SOCIALES</t>
  </si>
  <si>
    <t>GESTION COMERCIAL</t>
  </si>
  <si>
    <t>GESTION DE MEDIOS DIGITALES</t>
  </si>
  <si>
    <t>GESTION ESTRATEGICA DE PRECIOS</t>
  </si>
  <si>
    <t>CONSULTORIA Y METRICAS DE MARKETING</t>
  </si>
  <si>
    <t>MARKETING DIGITAL Y ANALITICA WEB</t>
  </si>
  <si>
    <t>AMKWV&gt;=2023</t>
  </si>
  <si>
    <t>DERECHO DEL COMERCIO INTERNACIONAL  (**)</t>
  </si>
  <si>
    <t>MATEMÁTICA FINANCIERA  (**)</t>
  </si>
  <si>
    <t>COMERCIO INTERNACIONAL  (**)</t>
  </si>
  <si>
    <t>FINANZAS  (**)</t>
  </si>
  <si>
    <t>INTELIGENCIA COMERCIAL INTERNACIONAL  (**)</t>
  </si>
  <si>
    <t>ADUANAS  (**)</t>
  </si>
  <si>
    <t>ECONOMIA INTERNACIONAL</t>
  </si>
  <si>
    <t>MARKETING INTERNACIONAL (**)</t>
  </si>
  <si>
    <t>COSTOS Y COTIZACIONES INTERNACIONALES  (**)</t>
  </si>
  <si>
    <t>ADMINISTRACIÓN DE OPERACIONES  (*)</t>
  </si>
  <si>
    <t>GESTIÓN DE RECURSOS HUMANOS   (*)</t>
  </si>
  <si>
    <t>DESARROLLO DE PRODUCTOS INTERNACIONALES  (**)</t>
  </si>
  <si>
    <t>ESTRATEGIAS DE NEGOCIOS GLOBALES (**)</t>
  </si>
  <si>
    <t>FERIAS Y MISIONES  (**)</t>
  </si>
  <si>
    <t>DIRECCIÓN Y GESTIÓN INTERNACIONAL DE EMPRESAS   (*)</t>
  </si>
  <si>
    <t>DIRECCION Y GESTION INTERNACIONAL DE EMPRESAS</t>
  </si>
  <si>
    <t>INTERNATIONAL INVESTMENT PROJECT  (**)</t>
  </si>
  <si>
    <t>EVALUACION DE INGLES QUE ACREDITE NIVEL B1 SEGUN MARCO COMUN EUROPEO.</t>
  </si>
  <si>
    <t>ANIWV&gt;=2023</t>
  </si>
  <si>
    <t>CONWV&gt;=2023</t>
  </si>
  <si>
    <t>DEHWV&gt;=2023</t>
  </si>
  <si>
    <t>ECOWV&gt;=2023</t>
  </si>
  <si>
    <t>ENIWV&gt;=2023</t>
  </si>
  <si>
    <t>PSIWV&gt;=2023</t>
  </si>
  <si>
    <t>% DIF. CRED.</t>
  </si>
  <si>
    <t>Total Convalidados</t>
  </si>
  <si>
    <t>Total Recomendados</t>
  </si>
  <si>
    <t>Cantidad Cur. Requer.</t>
  </si>
  <si>
    <t>INSUFICIENTES</t>
  </si>
  <si>
    <t>UNIVERSIDAD ANDRES BELLO</t>
  </si>
  <si>
    <t>UNIVERSIDAD AUTONOMA DEL PERU</t>
  </si>
  <si>
    <t>UNIVERSIDAD CATOLICA DEL NORTE</t>
  </si>
  <si>
    <t>UNIVERSIDAD CATOLICA SAN PABLO</t>
  </si>
  <si>
    <t>UNIVERSIDAD DE HUANUCO</t>
  </si>
  <si>
    <t>UNIVERSIDAD DEL PACIFICO</t>
  </si>
  <si>
    <t>UNIVERSIDAD MARIA AUXILIADORA</t>
  </si>
  <si>
    <t>UNIVERSIDAD MARITIMA DEL PERU</t>
  </si>
  <si>
    <t>UNIVERSIDAD PERUANA UNION</t>
  </si>
  <si>
    <t>UNIVERSIDAD SAN ANDRES</t>
  </si>
  <si>
    <t>UNIVERSIDAD SEÑOR DE SIPAN</t>
  </si>
  <si>
    <t>UNIVERSITY COLLEGE HELMO LIEGE</t>
  </si>
  <si>
    <t>ESCUELA NAVAL DEL PERU (*)</t>
  </si>
  <si>
    <t>Universidad Publica Extranjera</t>
  </si>
  <si>
    <t>Canada</t>
  </si>
  <si>
    <t>Mexico</t>
  </si>
  <si>
    <t>Pendiente definir pais de origen</t>
  </si>
  <si>
    <t>Universidad Publica</t>
  </si>
  <si>
    <t>Belgica</t>
  </si>
  <si>
    <t>Instituto Superior Pedagogico</t>
  </si>
  <si>
    <t>Instituto Superior Tecnologico</t>
  </si>
  <si>
    <t>Escuela Superior Pedagogica</t>
  </si>
  <si>
    <t>Institucion de Educacion Superior Tecnologica</t>
  </si>
  <si>
    <t>Institucion con Rango Universitario</t>
  </si>
  <si>
    <t xml:space="preserve">Basica Alternativa-Avanzado/Basica Alternativa-Inicial e Intermedio
</t>
  </si>
  <si>
    <t>Escuela Formacion Artistica</t>
  </si>
  <si>
    <t>Tecnico Productiva</t>
  </si>
  <si>
    <t>Instituto de Educacion Superior Extranjera</t>
  </si>
  <si>
    <t>Instituto de Gestion Estatal Extranjera</t>
  </si>
  <si>
    <t>Instituto de Educacion Secundaria Extranjera</t>
  </si>
  <si>
    <t>Educacion Ocupacional</t>
  </si>
  <si>
    <t>VIRTUAL</t>
  </si>
  <si>
    <t>VIR</t>
  </si>
  <si>
    <t>ADMWS&gt;=2023</t>
  </si>
  <si>
    <t>CONWS&gt;=2023</t>
  </si>
  <si>
    <t>GPUWS&gt;=2023</t>
  </si>
  <si>
    <r>
      <t>INSUF.</t>
    </r>
    <r>
      <rPr>
        <b/>
        <sz val="10"/>
        <color rgb="FFFF0000"/>
        <rFont val="Calibri"/>
        <family val="2"/>
      </rPr>
      <t xml:space="preserve"> REQUIS</t>
    </r>
  </si>
  <si>
    <t>US</t>
  </si>
  <si>
    <t>Pre-grado Presencial</t>
  </si>
  <si>
    <t>Pre-grado Semipresencial</t>
  </si>
  <si>
    <t>WAP</t>
  </si>
  <si>
    <t>WAS</t>
  </si>
  <si>
    <t>CMDUS&gt;=2023</t>
  </si>
  <si>
    <t>CMDWS&gt;=2023</t>
  </si>
  <si>
    <t>UNIVERSIDAD EUROPEA DE MADRID</t>
  </si>
  <si>
    <t>Basica Alternativa-Avanzado/Basica Alternativa-Inicial e Intermedio/Educacion Ocupacional/Tecnico Productiva</t>
  </si>
  <si>
    <t>Basica Alternativa-Avanzado/Educacion Ocupacional
/Tecnico Productiva</t>
  </si>
  <si>
    <t>Basica Alternativa-Avanzado/Educacion Ocupacional</t>
  </si>
  <si>
    <t>Basica Especial-Inicial
/Basica Especial-Primaria</t>
  </si>
  <si>
    <t>Basica Alternativa-Avanzado/Basica Alternativa-Inicial e Intermedio/Tecnico Productiva</t>
  </si>
  <si>
    <t>CRÉDITOS ORIGEN</t>
  </si>
  <si>
    <t>ELEC_ TIVO</t>
  </si>
  <si>
    <t>ERROR:</t>
  </si>
  <si>
    <t>*ERROR RECOMEN_ DADOS</t>
  </si>
  <si>
    <t>ANIUG&lt;=2015</t>
  </si>
  <si>
    <t>CENTRO UNIVERSITARIO RITTER DOS REIS</t>
  </si>
  <si>
    <t>CORPORACION UNIVERSITARIA MINUTO DE DIOS</t>
  </si>
  <si>
    <t>FACULTAD DE TEOLOGIA PONTIFICIA Y CIVIL DE LIMA</t>
  </si>
  <si>
    <t>INSTITUTO UNIVERSITARIO DE TECNOLOGIA TOMAS LANDER</t>
  </si>
  <si>
    <t>INSTITUTO UNIVERSITARIO NUEVAS PROFESIONES</t>
  </si>
  <si>
    <t>INSTITUTO UNIVERSITARIO POLITECNICO SANTIAGO MARIÑO</t>
  </si>
  <si>
    <t>PONTIFICIA UNIVERSIDAD CATOLICA DEL PERU</t>
  </si>
  <si>
    <t>PONTIFICIA UNIVERSIDAD JAVERIANA</t>
  </si>
  <si>
    <t>UNIVERSIDAD ABIERTA INTERAMERICANA</t>
  </si>
  <si>
    <t>UNIVERSIDAD ANDINA NESTOR CACERES VELASQUEZ</t>
  </si>
  <si>
    <t>UNIVERSIDAD ANTONIO RUIZ DE MONTOYA</t>
  </si>
  <si>
    <t>UNIVERSIDAD AUTONOMA DE COAHUILA</t>
  </si>
  <si>
    <t>UNIVERSIDAD AUTONOMA DE ICA S.A.C. (*9)</t>
  </si>
  <si>
    <t>UNIVERSIDAD AUTONOMA DE LA CIUDAD DE MEXICO</t>
  </si>
  <si>
    <t>UNIVERSIDAD CATOLICA ANDRES BELLO</t>
  </si>
  <si>
    <t>UNIVERSIDAD CATOLICA DE SANTA MARIA</t>
  </si>
  <si>
    <t>UNIVERSIDAD CATOLICA DE TRUJILLO BENEDICTO XVI (*8)</t>
  </si>
  <si>
    <t>UNIVERSIDAD CATOLICA LOS ANGELES DE CHIMBOTE (*4)</t>
  </si>
  <si>
    <t>UNIVERSIDAD CATOLICA SANTO TORIBIO DE MOGROVEJO</t>
  </si>
  <si>
    <t>UNIVERSIDAD CATOLICA SEDES SAPIENTIAE</t>
  </si>
  <si>
    <t>UNIVERSIDAD CESAR VALLEJO S.A.C.</t>
  </si>
  <si>
    <t>UNIVERSIDAD CIENTIFICA DEL PERU (*3)</t>
  </si>
  <si>
    <t>UNIVERSIDAD CIENTIFICA DEL SUR S.A.C.</t>
  </si>
  <si>
    <t>UNIVERSIDAD CONTINENTAL S.A.C. (*7)</t>
  </si>
  <si>
    <t>UNIVERSIDAD COOPERATIVA DE COLOMBIA</t>
  </si>
  <si>
    <t>UNIVERSIDAD DE AYACUCHO FEDERICO FROEBEL</t>
  </si>
  <si>
    <t>UNIVERSIDAD DE CIENCIAS Y ARTES DE AMERICA LATINA S.A.C.</t>
  </si>
  <si>
    <t>UNIVERSIDAD DE CIENCIAS Y HUMANIDADES</t>
  </si>
  <si>
    <t>UNIVERSIDAD DE INGENIERIA Y TECNOLOGIA</t>
  </si>
  <si>
    <t>UNIVERSIDAD DE LAMBAYEQUE S.A.C.</t>
  </si>
  <si>
    <t>UNIVERSIDAD DE SAN MARTIN DE PORRES</t>
  </si>
  <si>
    <t>UNIVERSIDAD DE VIGO</t>
  </si>
  <si>
    <t>UNIVERSIDAD DEL VALLE DE MEXICO</t>
  </si>
  <si>
    <t>UNIVERSIDAD EUROPEA DE CANARIAS</t>
  </si>
  <si>
    <t>UNIVERSIDAD EUROPEA DE VALENCIA</t>
  </si>
  <si>
    <t>UNIVERSIDAD FEMENINA DEL SAGRADO CORAZON</t>
  </si>
  <si>
    <t>UNIVERSIDAD INCA GARCILASO DE LA VEGA</t>
  </si>
  <si>
    <t>UNIVERSIDAD INTERAMERICANA PARA EL DESARROLLO</t>
  </si>
  <si>
    <t>UNIVERSIDAD JAIME BAUSATE Y MEZA</t>
  </si>
  <si>
    <t>UNIVERSIDAD JOSE CARLOS MARIATEGUI (*2)</t>
  </si>
  <si>
    <t>UNIVERSIDAD LE CORDON BLEU S.A.C.</t>
  </si>
  <si>
    <t>UNIVERSIDAD MARCELINO CHAMPAGNAT</t>
  </si>
  <si>
    <t>UNIVERSIDAD NACIONAL AGRARIA DE LA SELVA</t>
  </si>
  <si>
    <t>UNIVERSIDAD NACIONAL AGRARIA LA MOLINA</t>
  </si>
  <si>
    <t>UNIVERSIDAD NACIONAL AMAZONICA DE MADRE DE DIOS</t>
  </si>
  <si>
    <t>UNIVERSIDAD NACIONAL AUTONOMA DE ALTO AMAZONAS</t>
  </si>
  <si>
    <t>UNIVERSIDAD NACIONAL AUTONOMA DE CHOTA</t>
  </si>
  <si>
    <t>UNIVERSIDAD NACIONAL DANIEL ALCIDES CARRION</t>
  </si>
  <si>
    <t>UNIVERSIDAD NACIONAL DE BARRANCA</t>
  </si>
  <si>
    <t>UNIVERSIDAD NACIONAL DE CAJAMARCA</t>
  </si>
  <si>
    <t>UNIVERSIDAD NACIONAL DE CAÑETE</t>
  </si>
  <si>
    <t>UNIVERSIDAD NACIONAL DE COLOMBIA</t>
  </si>
  <si>
    <t>UNIVERSIDAD NACIONAL DE EDUCACION ENRIQUE GUZMAN Y VALLE</t>
  </si>
  <si>
    <t>UNIVERSIDAD NACIONAL DE HUANCAVELICA</t>
  </si>
  <si>
    <t>UNIVERSIDAD NACIONAL DE INGENIERIA</t>
  </si>
  <si>
    <t>UNIVERSIDAD NACIONAL DE JAEN</t>
  </si>
  <si>
    <t>UNIVERSIDAD NACIONAL DE LA AMAZONIA PERUANA</t>
  </si>
  <si>
    <t>UNIVERSIDAD NACIONAL DE PIURA</t>
  </si>
  <si>
    <t>UNIVERSIDAD NACIONAL DE SAN AGUSTIN DE AREQUIPA</t>
  </si>
  <si>
    <t>UNIVERSIDAD NACIONAL DE SAN ANTONIO ABAD DEL CUSCO</t>
  </si>
  <si>
    <t>UNIVERSIDAD NACIONAL DE SAN CRISTOBAL DE HUAMANGA</t>
  </si>
  <si>
    <t>UNIVERSIDAD NACIONAL DE SAN MARTIN</t>
  </si>
  <si>
    <t>UNIVERSIDAD NACIONAL DE TRUJILLO</t>
  </si>
  <si>
    <t>UNIVERSIDAD NACIONAL DE TUMBES</t>
  </si>
  <si>
    <t>UNIVERSIDAD NACIONAL DE UCAYALI</t>
  </si>
  <si>
    <t>UNIVERSIDAD NACIONAL DEL ALTIPLANO</t>
  </si>
  <si>
    <t>UNIVERSIDAD NACIONAL DEL CALLAO</t>
  </si>
  <si>
    <t>UNIVERSIDAD NACIONAL DEL CENTRO DEL PERU</t>
  </si>
  <si>
    <t>UNIVERSIDAD NACIONAL DEL SANTA</t>
  </si>
  <si>
    <t>UNIVERSIDAD NACIONAL EXPERIMENTAL POLITECNICA ANTONIO JOSE DE SUCRE</t>
  </si>
  <si>
    <t>UNIVERSIDAD NACIONAL EXPERIMENTAL RAFAEL MARIA BARALT</t>
  </si>
  <si>
    <t>UNIVERSIDAD NACIONAL FEDERICO VILLARREAL</t>
  </si>
  <si>
    <t>UNIVERSIDAD NACIONAL HERMILIO VALDIZAN DE HUANUCO</t>
  </si>
  <si>
    <t>UNIVERSIDAD NACIONAL INTERCULTURAL DE LA AMAZONIA</t>
  </si>
  <si>
    <t>UNIVERSIDAD NACIONAL JORGE BASADRE GROHMANN</t>
  </si>
  <si>
    <t>UNIVERSIDAD NACIONAL JOSE FAUSTINO SANCHEZ CARRION</t>
  </si>
  <si>
    <t>UNIVERSIDAD NACIONAL JOSE MARIA ARGUEDAS</t>
  </si>
  <si>
    <t>UNIVERSIDAD NACIONAL MAYOR DE SAN MARCOS</t>
  </si>
  <si>
    <t>UNIVERSIDAD NACIONAL MICAELA BASTIDAS DE APURIMAC</t>
  </si>
  <si>
    <t>UNIVERSIDAD NACIONAL PEDRO RUIZ GALLO</t>
  </si>
  <si>
    <t>UNIVERSIDAD NACIONAL SAN LUIS GONZAGA</t>
  </si>
  <si>
    <t>UNIVERSIDAD NACIONAL SANTIAGO ANTUNEZ DE MAYOLO</t>
  </si>
  <si>
    <t>UNIVERSIDAD NACIONAL TECNOLOGICA DE LIMA SUR (*1)</t>
  </si>
  <si>
    <t>UNIVERSIDAD NACIONAL TORIBIO RODRIGUEZ DE MENDOZA DE AMAZONAS</t>
  </si>
  <si>
    <t>UNIVERSIDAD PARTICULAR DE CHICLAYO</t>
  </si>
  <si>
    <t>UNIVERSIDAD PERUANA AUSTRAL DEL CUSCO</t>
  </si>
  <si>
    <t>UNIVERSIDAD PERUANA CAYETANO HEREDIA</t>
  </si>
  <si>
    <t>UNIVERSIDAD PERUANA DE ARTE ORVAL S.A.C.</t>
  </si>
  <si>
    <t>UNIVERSIDAD PERUANA DE CIENCIAS APLICADAS S.A.C.</t>
  </si>
  <si>
    <t>UNIVERSIDAD PERUANA DE CIENCIAS E INFORMATICA</t>
  </si>
  <si>
    <t>UNIVERSIDAD PERUANA DE INTEGRACION GLOBAL S.A.C.</t>
  </si>
  <si>
    <t>UNIVERSIDAD PERUANA DE INVESTIGACION Y NEGOCIOS S.A.C.</t>
  </si>
  <si>
    <t>UNIVERSIDAD PERUANA DE LAS AMERICAS</t>
  </si>
  <si>
    <t>UNIVERSIDAD PERUANA DEL ORIENTE S.A.C.</t>
  </si>
  <si>
    <t>UNIVERSIDAD PERUANA SIMON BOLIVAR</t>
  </si>
  <si>
    <t>UNIVERSIDAD POLITECNICA AMAZONICA S.A.C.</t>
  </si>
  <si>
    <t>UNIVERSIDAD POLITECNICA DE MADRID</t>
  </si>
  <si>
    <t>UNIVERSIDAD PONTIFICIA BOLIVARIANA</t>
  </si>
  <si>
    <t>UNIVERSIDAD PRIVADA ANTENOR ORREGO</t>
  </si>
  <si>
    <t>UNIVERSIDAD PRIVADA ANTONIO GUILLERMO URRELO</t>
  </si>
  <si>
    <t>UNIVERSIDAD PRIVADA ARZOBISPO LOAYZA S.A.C</t>
  </si>
  <si>
    <t>UNIVERSIDAD PRIVADA DE ICA S.A.C.</t>
  </si>
  <si>
    <t>UNIVERSIDAD PRIVADA DE LA SELVA PERUANA (*10)</t>
  </si>
  <si>
    <t>UNIVERSIDAD PRIVADA DE PUCALLPA S.A.C.</t>
  </si>
  <si>
    <t>UNIVERSIDAD PRIVADA DE TRUJILLO</t>
  </si>
  <si>
    <t>UNIVERSIDAD PRIVADA JOSE ANTONIO PAEZ</t>
  </si>
  <si>
    <t>UNIVERSIDAD PRIVADA JUAN PABLO II</t>
  </si>
  <si>
    <t>UNIVERSIDAD PRIVADA LEONARDO DA VINCI S.A.C. (*11)</t>
  </si>
  <si>
    <t>UNIVERSIDAD PRIVADA LIDER PERUANA</t>
  </si>
  <si>
    <t>UNIVERSIDAD PRIVADA NORBERT WIENER</t>
  </si>
  <si>
    <t>UNIVERSIDAD PRIVADA PERUANO ALEMANA S.AC.</t>
  </si>
  <si>
    <t>UNIVERSIDAD PRIVADA SAN JUAN BAUTISTA S.A.C. (*6)</t>
  </si>
  <si>
    <t>UNIVERSIDAD SAN IGNACIO DE LOYOLA S.A.</t>
  </si>
  <si>
    <t>UNIVERSIDAD SAN PEDRO (*1)</t>
  </si>
  <si>
    <t>UNIVERSIDAD SANTO DOMINGO DE GUZMAN</t>
  </si>
  <si>
    <t>UNIVERSIDAD SEMINARIO BIBLICO ANDINO (*12)</t>
  </si>
  <si>
    <t>UNIVERSIDAD SEMINARIO EVANGELICO DE LIMA (*12)</t>
  </si>
  <si>
    <t>UNIVERSIDAD SERGIO BERNALES S.A.</t>
  </si>
  <si>
    <t>UNIVERSIDAD TECNOLOGICA DE LOS ANDES</t>
  </si>
  <si>
    <t>UNIVERSIDAD TECNOLOGICA DEL PERU</t>
  </si>
  <si>
    <t>UNIVERSIDADE TAUBATE</t>
  </si>
  <si>
    <t>CENTRO DE ALTOS ESTUDIOS NACIONALES (CAEN) (*)</t>
  </si>
  <si>
    <t>CONSERVATORIO REGIONAL DE MUSICA DEL NORTE PUBLICO CARLOS VALDERRAMA</t>
  </si>
  <si>
    <t>ESCUELA DE OFICIALES DE LA FUERZA AEREA DEL PERU (*)</t>
  </si>
  <si>
    <t>ESCUELA DE OFICIALES DE LA POLICIA NACIONAL DEL PERU (*)</t>
  </si>
  <si>
    <t>ESCUELA MILITAR DE CHORRILLOS (*)</t>
  </si>
  <si>
    <t>ESCUELA NACIONAL DE MARINA MERCANTE ALMIRANTE MIGUEL GRAU (*)</t>
  </si>
  <si>
    <t>ESCUELA NACIONAL SUPERIOR AUTONOMA DE BELLAS ARTES DEL PERU (*)</t>
  </si>
  <si>
    <t>ESCUELA SUPERIOR DE FORMACION ARTISTICA PUBLICA MACEDONIO DE LA TORRE (*)</t>
  </si>
  <si>
    <t>ESCUELA SUPERIOR DE FORMACION ARTISTICA PUBLICA MARIO URTEAGA DE CAJAMARCA (*)</t>
  </si>
  <si>
    <t>INSTITUTO NACIONAL DE CAPACITACION PROFESIONAL</t>
  </si>
  <si>
    <t>INSTITUTO PEDAGOGICO NACIONAL DE MONTERRICO (*)</t>
  </si>
  <si>
    <t>INSTITUTO SUPERIOR POLITECNICO CORDOBA</t>
  </si>
  <si>
    <t>INSTITUTO VIRGEN DE LA PALOMA</t>
  </si>
  <si>
    <t>INTECI</t>
  </si>
  <si>
    <t>IPAE CHICLAYO</t>
  </si>
  <si>
    <t>IPAE</t>
  </si>
  <si>
    <t>ITAE</t>
  </si>
  <si>
    <t>INSTITUTO TECNICO DE ADMINISTRACION DE EMPRESAS</t>
  </si>
  <si>
    <t>INSTITUTO PERUANO DE ADMINISTRACION DE EMPRESAS</t>
  </si>
  <si>
    <t>INSTITUTO DE PROFESIONES EMPRESARIALES</t>
  </si>
  <si>
    <t>INSTITUTO PERUANO DE ACCION EMPRESARIAL</t>
  </si>
  <si>
    <t>CENFOMIN</t>
  </si>
  <si>
    <t>CENFOTUR</t>
  </si>
  <si>
    <t>CENTRO DE INVESTIGACION PARA EL DESARROLLO TECNOLOGICO</t>
  </si>
  <si>
    <t>CENTRO PERUANO DE ESTUDIOS BANCARIOS</t>
  </si>
  <si>
    <t>CENTRO TECNOLOGICO MINERO</t>
  </si>
  <si>
    <t>DE INFORMATICA, COMPUTACION Y CIENCIAS EMPRESARIALES</t>
  </si>
  <si>
    <t>ESCUELA SUPERIOR DE FORMACION ARTISTICA PUBLICA DE JULIACA (*)</t>
  </si>
  <si>
    <t>ESFAP- JULIACA</t>
  </si>
  <si>
    <t>INSTITUTO DE INVESTIGACION SOCIOECONOMICO LATINOAMERICANO</t>
  </si>
  <si>
    <t>SAN IGNACIO DE MONTERRICO</t>
  </si>
  <si>
    <t>SIDEM</t>
  </si>
  <si>
    <t>USIL</t>
  </si>
  <si>
    <t>ISIL</t>
  </si>
  <si>
    <t>Elaborado por:</t>
  </si>
  <si>
    <t>Resp. Academico:</t>
  </si>
  <si>
    <t>Curso Equivalente UPN</t>
  </si>
  <si>
    <t>Requisitos UPN</t>
  </si>
  <si>
    <t>Nombre Requis 1</t>
  </si>
  <si>
    <t>Nombre Requis 2</t>
  </si>
  <si>
    <t>Nombre Requis 3</t>
  </si>
  <si>
    <t>Creditos Requis</t>
  </si>
  <si>
    <t>Rq1 + Rq2 + Rq3 + Crd</t>
  </si>
  <si>
    <t>&gt;=2024</t>
  </si>
  <si>
    <t>CMDWS&gt;=2024</t>
  </si>
  <si>
    <t>HERRAMIENTAS INFORMÁTICAS</t>
  </si>
  <si>
    <t>PODRA TRAMITAR LA AMPLIACION DE CONVALIDACION DE LOS SIGUIENTES CURSOS TRAS APROBAR SUS RESPECTIVOS REQUISITOS:</t>
  </si>
  <si>
    <t>AMPLIACION DE CONVALIDACION Y RECOMENDACION</t>
  </si>
  <si>
    <t>AMPLIAC. CONVA. (X)</t>
  </si>
  <si>
    <t>*ERROR DE CONV. Y RECOM.A LA VEZ</t>
  </si>
  <si>
    <t>Nota Orig.</t>
  </si>
  <si>
    <t>Cred Orig.</t>
  </si>
  <si>
    <t>LM2165</t>
  </si>
  <si>
    <t>S&amp;D</t>
  </si>
  <si>
    <t>LM3177</t>
  </si>
  <si>
    <t>SABIO NAC. ANTUNEZ DE MAYOLO</t>
  </si>
  <si>
    <t>LM1508</t>
  </si>
  <si>
    <t>LM0015</t>
  </si>
  <si>
    <t>PI0953</t>
  </si>
  <si>
    <t>LM0228</t>
  </si>
  <si>
    <t>LM0213</t>
  </si>
  <si>
    <t>LM1163</t>
  </si>
  <si>
    <t>LA0047</t>
  </si>
  <si>
    <t>CX0901</t>
  </si>
  <si>
    <t>LM1845</t>
  </si>
  <si>
    <t>PI0969</t>
  </si>
  <si>
    <t>LM0851</t>
  </si>
  <si>
    <t>LL0024</t>
  </si>
  <si>
    <t>LM2821</t>
  </si>
  <si>
    <t>PU0002</t>
  </si>
  <si>
    <t>YUNGUYO</t>
  </si>
  <si>
    <t>LM0250</t>
  </si>
  <si>
    <t>UP0062</t>
  </si>
  <si>
    <t>UN0038</t>
  </si>
  <si>
    <t>NLI056</t>
  </si>
  <si>
    <t>UNIVERSIDAD AQUINO BOLIVIA</t>
  </si>
  <si>
    <t>NLI002</t>
  </si>
  <si>
    <t>UCN</t>
  </si>
  <si>
    <t>NLI024</t>
  </si>
  <si>
    <t>UNIVERSIDAD CENTRAL MARTA ABRE</t>
  </si>
  <si>
    <t>LIU022</t>
  </si>
  <si>
    <t>NLI068</t>
  </si>
  <si>
    <t>UNIVERSIDAD NACIONAL DE LA PLA</t>
  </si>
  <si>
    <t>NLI042</t>
  </si>
  <si>
    <t>NLI069</t>
  </si>
  <si>
    <t>LIU020</t>
  </si>
  <si>
    <t>LIU017</t>
  </si>
  <si>
    <t>SALAMANCA</t>
  </si>
  <si>
    <t>SAN FERNANDO</t>
  </si>
  <si>
    <t>SANTA CATALINA</t>
  </si>
  <si>
    <t>SANTO DOMINGO SAVIO</t>
  </si>
  <si>
    <t>SENCICO PIURA</t>
  </si>
  <si>
    <t>SIR ALEXANDER FLEMING</t>
  </si>
  <si>
    <t>VIRGEN DE LORETO</t>
  </si>
  <si>
    <t>POLITECNICO SALESIANO</t>
  </si>
  <si>
    <t>U.PRIV. "FRANKLIN ROOSEVELT"</t>
  </si>
  <si>
    <t>UN DE FRONTERA</t>
  </si>
  <si>
    <t>UNIVERSIDAD LATINA DE COSTA RI</t>
  </si>
  <si>
    <t>UNIVERSIDAD VIÑA DEL MAR</t>
  </si>
  <si>
    <t>UNIVERSIDADE SALVADOR</t>
  </si>
  <si>
    <t>UNIVERSIDAD AUTONOMA DE ESTADO</t>
  </si>
  <si>
    <t>UNIVERSIDAD SANTO TOMAS</t>
  </si>
  <si>
    <t>UNIVERSIDAD TEC EST DE QUEVEDO</t>
  </si>
  <si>
    <t>LL0009</t>
  </si>
  <si>
    <t>LL0288</t>
  </si>
  <si>
    <t>LL0010</t>
  </si>
  <si>
    <t>CA0347</t>
  </si>
  <si>
    <t>ALBERTO BARTON THOMPSOM</t>
  </si>
  <si>
    <t>LO0003</t>
  </si>
  <si>
    <t>AMAZONAS - YURIMAGUAS</t>
  </si>
  <si>
    <t>SM0035</t>
  </si>
  <si>
    <t>LM1750</t>
  </si>
  <si>
    <t>LL0327</t>
  </si>
  <si>
    <t>CU0001</t>
  </si>
  <si>
    <t>ANTONIO LORENA</t>
  </si>
  <si>
    <t>LM0129</t>
  </si>
  <si>
    <t>CX0110</t>
  </si>
  <si>
    <t>LM0218</t>
  </si>
  <si>
    <t>LA0051</t>
  </si>
  <si>
    <t>CX0071</t>
  </si>
  <si>
    <t>LM3191</t>
  </si>
  <si>
    <t>CENTRO DE LA IMAGEN</t>
  </si>
  <si>
    <t>LM2172</t>
  </si>
  <si>
    <t>LM3089</t>
  </si>
  <si>
    <t>CA0148</t>
  </si>
  <si>
    <t>LM1447</t>
  </si>
  <si>
    <t>TU0002</t>
  </si>
  <si>
    <t>CONTRALMIRANTE MANUEL VILLAR O</t>
  </si>
  <si>
    <t>AN0825</t>
  </si>
  <si>
    <t>LM0099</t>
  </si>
  <si>
    <t>IU0015</t>
  </si>
  <si>
    <t>LM0884</t>
  </si>
  <si>
    <t>LM1794</t>
  </si>
  <si>
    <t>LM3194</t>
  </si>
  <si>
    <t>FE Y ALEGRIA 75</t>
  </si>
  <si>
    <t>CA0350</t>
  </si>
  <si>
    <t>I.E.S.T. CHOTA</t>
  </si>
  <si>
    <t>AM0003</t>
  </si>
  <si>
    <t>I.S.T. PERU JAPON</t>
  </si>
  <si>
    <t>LM0131</t>
  </si>
  <si>
    <t>HU0002</t>
  </si>
  <si>
    <t>IESTP CASTROVIRREYNA</t>
  </si>
  <si>
    <t>LM3195</t>
  </si>
  <si>
    <t>LM3185</t>
  </si>
  <si>
    <t>IESTP SAN PEDRO VALLE DE MALA</t>
  </si>
  <si>
    <t>LM0139</t>
  </si>
  <si>
    <t>PI0970</t>
  </si>
  <si>
    <t>PI0976</t>
  </si>
  <si>
    <t>LM1205</t>
  </si>
  <si>
    <t>LM3180</t>
  </si>
  <si>
    <t>IP DE LOGISTIC APLICADA INLONG</t>
  </si>
  <si>
    <t>LA0488</t>
  </si>
  <si>
    <t>AY0002</t>
  </si>
  <si>
    <t>ISTP CENTRO DE ENSEÑANZA SUPER</t>
  </si>
  <si>
    <t>NLI018</t>
  </si>
  <si>
    <t>ISTP MODERN SYSTEMS</t>
  </si>
  <si>
    <t>LM2887</t>
  </si>
  <si>
    <t>LM1356</t>
  </si>
  <si>
    <t>LM1417</t>
  </si>
  <si>
    <t>LA0401</t>
  </si>
  <si>
    <t>LM0489</t>
  </si>
  <si>
    <t>LM0314</t>
  </si>
  <si>
    <t>HU0003</t>
  </si>
  <si>
    <t>PAUCARA</t>
  </si>
  <si>
    <t>LM1245</t>
  </si>
  <si>
    <t>LA0034</t>
  </si>
  <si>
    <t>LM0146</t>
  </si>
  <si>
    <t>LM1216</t>
  </si>
  <si>
    <t>ANTONIO RAIMONDI</t>
  </si>
  <si>
    <t>CAJABAMBA</t>
  </si>
  <si>
    <t>CESSAG</t>
  </si>
  <si>
    <t>CITEN</t>
  </si>
  <si>
    <t>DE CASMA</t>
  </si>
  <si>
    <t>EMILIA BARCIA BONIFFATTI</t>
  </si>
  <si>
    <t>ESC.SUPERIOR DE LA PNP</t>
  </si>
  <si>
    <t>ESCUELA LATINOAMERICANA  MODA</t>
  </si>
  <si>
    <t>EXPRO - EXCELENCIA PROFESIONAL</t>
  </si>
  <si>
    <t>ICEX ADUANAS</t>
  </si>
  <si>
    <t>IESTP MARIA PARADO DE BELLIDO</t>
  </si>
  <si>
    <t>IISEP</t>
  </si>
  <si>
    <t>ILP LA PONTIFICIA</t>
  </si>
  <si>
    <t>INST. PER. ADM. EMP.IPAE-PIURA</t>
  </si>
  <si>
    <t>INTER.CARRERAS TEC. - INTECI</t>
  </si>
  <si>
    <t>ISATEC</t>
  </si>
  <si>
    <t>JHON VON NEUMANN</t>
  </si>
  <si>
    <t>MANUEL ANTONIO MESONES MURO</t>
  </si>
  <si>
    <t>MARIA MONTESSORI</t>
  </si>
  <si>
    <t>NUESTRA SEÑORA DE MONSERRAT</t>
  </si>
  <si>
    <t>PERU CATOLICA OLIVOS</t>
  </si>
  <si>
    <t>PERU FRANCIA (PERU)</t>
  </si>
  <si>
    <t>PERUANO ALEMAN</t>
  </si>
  <si>
    <t>PERUANO DE TURISMO</t>
  </si>
  <si>
    <t>REPUBLICA DE MEXICO</t>
  </si>
  <si>
    <t>STA MARIA DE LA ESPERA.</t>
  </si>
  <si>
    <t>REPUBLICA DE PANAMA</t>
  </si>
  <si>
    <t>13 De Julio De 1882</t>
  </si>
  <si>
    <t>4 De Junio De 1821</t>
  </si>
  <si>
    <t>80018 Republica De Mexico</t>
  </si>
  <si>
    <t>80822 Sta Maria De La Espera.</t>
  </si>
  <si>
    <t>81001 Republica De Panama</t>
  </si>
  <si>
    <t>81003 Cesar Abraham Vallejo</t>
  </si>
  <si>
    <t>Abaco - Chiclayo</t>
  </si>
  <si>
    <t>Accion Comunitaria</t>
  </si>
  <si>
    <t>Administracion Y Negocios</t>
  </si>
  <si>
    <t>Alas Peruanas</t>
  </si>
  <si>
    <t>Albert Einstein</t>
  </si>
  <si>
    <t>Alexander Von Humboldt</t>
  </si>
  <si>
    <t>Alfonso Augusto Barrantes Ling</t>
  </si>
  <si>
    <t>Alfredo Jose Maria Rocha Zega.</t>
  </si>
  <si>
    <t>Almirante Miguel Grau</t>
  </si>
  <si>
    <t>Alta Cocina D Gallia</t>
  </si>
  <si>
    <t>Alto Huallaga</t>
  </si>
  <si>
    <t>Amauta</t>
  </si>
  <si>
    <t>Amazonico</t>
  </si>
  <si>
    <t>America</t>
  </si>
  <si>
    <t>American Institute</t>
  </si>
  <si>
    <t>Americano</t>
  </si>
  <si>
    <t>Andre Vesalio</t>
  </si>
  <si>
    <t>Andres Avelino Caceres</t>
  </si>
  <si>
    <t>Andres Avelino Caceres Dorre.</t>
  </si>
  <si>
    <t>Andres Bello</t>
  </si>
  <si>
    <t>Antenor Orrego</t>
  </si>
  <si>
    <t>Antenor Orrego Espinoza</t>
  </si>
  <si>
    <t>Antonio Raimondi</t>
  </si>
  <si>
    <t>Aristides Merino Merino</t>
  </si>
  <si>
    <t>Arturo Sabroso Montoya</t>
  </si>
  <si>
    <t>Ascope</t>
  </si>
  <si>
    <t>Autonomo Del Oriente</t>
  </si>
  <si>
    <t>Bagua</t>
  </si>
  <si>
    <t>Bambamarca</t>
  </si>
  <si>
    <t>Bellavista</t>
  </si>
  <si>
    <t>Beta Computer</t>
  </si>
  <si>
    <t>Bitec</t>
  </si>
  <si>
    <t>Blaise Pascal</t>
  </si>
  <si>
    <t>Blue Ribbon International</t>
  </si>
  <si>
    <t>Buenaventura Mestanza Mori</t>
  </si>
  <si>
    <t>C.R.M.N.Púb.Carlos Valderrama</t>
  </si>
  <si>
    <t>Cajabamba</t>
  </si>
  <si>
    <t>Cap Fap Jose Abelardo Quiñones</t>
  </si>
  <si>
    <t>Carlos Cueto Fernandini</t>
  </si>
  <si>
    <t>Carlos Salazar Romero</t>
  </si>
  <si>
    <t>Cayetano Heredia</t>
  </si>
  <si>
    <t>Cefop Cajamarca</t>
  </si>
  <si>
    <t>Cefop La Libertad</t>
  </si>
  <si>
    <t>Celendin</t>
  </si>
  <si>
    <t>Cent.Altos Estudios Nacionales</t>
  </si>
  <si>
    <t>Centro De Formacion En Turismo</t>
  </si>
  <si>
    <t>CentroTecnológicoMineroCETEMIN</t>
  </si>
  <si>
    <t>Cepea</t>
  </si>
  <si>
    <t>Cepeban</t>
  </si>
  <si>
    <t>Certus</t>
  </si>
  <si>
    <t>Cesar Vallejo</t>
  </si>
  <si>
    <t>Cesca</t>
  </si>
  <si>
    <t>Cessag</t>
  </si>
  <si>
    <t>Ceturgh Peru</t>
  </si>
  <si>
    <t>Chalamarca</t>
  </si>
  <si>
    <t>Chancay</t>
  </si>
  <si>
    <t>Charles Chaplin</t>
  </si>
  <si>
    <t>Chillia</t>
  </si>
  <si>
    <t>Chio Lecca</t>
  </si>
  <si>
    <t>Chocope</t>
  </si>
  <si>
    <t>Christian Barnard</t>
  </si>
  <si>
    <t>Cibernet</t>
  </si>
  <si>
    <t>Cibertec</t>
  </si>
  <si>
    <t>Cidet</t>
  </si>
  <si>
    <t>Cima</t>
  </si>
  <si>
    <t>Ciro Alegria Bazan</t>
  </si>
  <si>
    <t>Citen</t>
  </si>
  <si>
    <t>Columbia</t>
  </si>
  <si>
    <t>Compl. Hospitalario San Pablo</t>
  </si>
  <si>
    <t>Computron</t>
  </si>
  <si>
    <t>Computronic Tech</t>
  </si>
  <si>
    <t>Continental</t>
  </si>
  <si>
    <t>Ctro Per. Est. Banc.-Cepeban</t>
  </si>
  <si>
    <t>Cutervo</t>
  </si>
  <si>
    <t>Daniel Alcides Carrion</t>
  </si>
  <si>
    <t>David Sanchez Infante</t>
  </si>
  <si>
    <t>De Casma</t>
  </si>
  <si>
    <t>De Comercio Exterior</t>
  </si>
  <si>
    <t>De Diseño Publi. Leo Design</t>
  </si>
  <si>
    <t>De Emprendedores - Lima</t>
  </si>
  <si>
    <t>De Emprendedores Isag</t>
  </si>
  <si>
    <t>De Form. Bancaria - Chiclayo</t>
  </si>
  <si>
    <t>De Formacion Bancaria Ifb</t>
  </si>
  <si>
    <t>De Investigaciones Industrial.</t>
  </si>
  <si>
    <t>De La Construccion - Capeco</t>
  </si>
  <si>
    <t>De Las Fuerzas Armadas</t>
  </si>
  <si>
    <t>De Piscobamba</t>
  </si>
  <si>
    <t>Del Norte S.A.C.</t>
  </si>
  <si>
    <t>Del Valle Zaña</t>
  </si>
  <si>
    <t>Diseño Y Comunicacion</t>
  </si>
  <si>
    <t>E.S.F.A. Pública de Juliaca</t>
  </si>
  <si>
    <t>E.S.F.A. Pública Mario Urteaga</t>
  </si>
  <si>
    <t>E.S.F.A.P. Macedonio delaTorre</t>
  </si>
  <si>
    <t>El Buen Pastor</t>
  </si>
  <si>
    <t>Ela</t>
  </si>
  <si>
    <t>Eleazar Guzman Barron</t>
  </si>
  <si>
    <t>Elmer Faucett</t>
  </si>
  <si>
    <t>Emilia Barcia Boniffatti</t>
  </si>
  <si>
    <t>Enrique Lopez Albujar</t>
  </si>
  <si>
    <t>Erasmo Arellano Guillen</t>
  </si>
  <si>
    <t>Esc De Neg Y Desarrollo Geren.</t>
  </si>
  <si>
    <t>Esc. Militar de Chorrillos (*)</t>
  </si>
  <si>
    <t>Esc.de Oficiales de la PNP</t>
  </si>
  <si>
    <t>Esc.N.Mar.Merc.Alm.Miguel Grau</t>
  </si>
  <si>
    <t>Esc.Nac.Sup.A.BellasArtes-Perú</t>
  </si>
  <si>
    <t>Esc.Superior de la PNP</t>
  </si>
  <si>
    <t>Escuela Latinoamericana  Moda</t>
  </si>
  <si>
    <t>Escuela Naval del Perú (*)</t>
  </si>
  <si>
    <t>Essumin</t>
  </si>
  <si>
    <t>Expro - Excelencia Profesional</t>
  </si>
  <si>
    <t>Felipe Alva Y Alva</t>
  </si>
  <si>
    <t>Felipe Guaman Poma De Ayala</t>
  </si>
  <si>
    <t>Felix De La Rosa Reategui Y G.</t>
  </si>
  <si>
    <t>Fidel Zarate Plasencia</t>
  </si>
  <si>
    <t>Florencia De Mora</t>
  </si>
  <si>
    <t>Francisco Ricci</t>
  </si>
  <si>
    <t>Francisco Vigo Caballero</t>
  </si>
  <si>
    <t>Frederick Winslow Taylor</t>
  </si>
  <si>
    <t>Fuerza Aérea del Perú (*)</t>
  </si>
  <si>
    <t>General Oscar Arteta Terzi</t>
  </si>
  <si>
    <t>Genova</t>
  </si>
  <si>
    <t>Gilda Liliana Ballivian Rosado</t>
  </si>
  <si>
    <t>Gran Mariscal Ramon Castilla</t>
  </si>
  <si>
    <t>Guadalupe</t>
  </si>
  <si>
    <t>Horacio Urteaga</t>
  </si>
  <si>
    <t>Huallaga</t>
  </si>
  <si>
    <t>Huamachuco</t>
  </si>
  <si>
    <t>Huancaspata</t>
  </si>
  <si>
    <t>Iberotec</t>
  </si>
  <si>
    <t>Icex Aduanas</t>
  </si>
  <si>
    <t>Idat</t>
  </si>
  <si>
    <t>Idat Chiclayo</t>
  </si>
  <si>
    <t>Idatur</t>
  </si>
  <si>
    <t>IESTP MARÍA PARADO DE BELLIDO</t>
  </si>
  <si>
    <t>IESTP OYÓN</t>
  </si>
  <si>
    <t>Iisep</t>
  </si>
  <si>
    <t>Ilp La Pontificia</t>
  </si>
  <si>
    <t>Indoamerica</t>
  </si>
  <si>
    <t>Inst. Arzobispo Loayza</t>
  </si>
  <si>
    <t>Inst. Per. Accion Emp. Ipae-Ch</t>
  </si>
  <si>
    <t>Inst. Per. Adm. Emp.Ipae-Piura</t>
  </si>
  <si>
    <t>Inst. Peruano De Publicidad</t>
  </si>
  <si>
    <t>Inst. Sup. Pedagogico Publico</t>
  </si>
  <si>
    <t>INST. TECNOLÓGICO JOSÉ CRISAM</t>
  </si>
  <si>
    <t>Inst.Pedag.Nac. de Monterrico</t>
  </si>
  <si>
    <t>Inst.Per.Admin.Empresas - Ipae</t>
  </si>
  <si>
    <t>Inst.Profesiones Emp. - Inteci</t>
  </si>
  <si>
    <t>Inst.Tec.Admin. Empresas-Itae</t>
  </si>
  <si>
    <t>INSTITUTO SUPERIOR POLITÉCNICO</t>
  </si>
  <si>
    <t>Inter.Carreras Tec. - Inteci</t>
  </si>
  <si>
    <t>Interamericano</t>
  </si>
  <si>
    <t>Internacional</t>
  </si>
  <si>
    <t>Intur Peru</t>
  </si>
  <si>
    <t>Isa Integral</t>
  </si>
  <si>
    <t>Isatec</t>
  </si>
  <si>
    <t>Isotur</t>
  </si>
  <si>
    <t>Jean Piaget</t>
  </si>
  <si>
    <t>Jesus De Nazareth</t>
  </si>
  <si>
    <t>Jhon Von Neumann</t>
  </si>
  <si>
    <t>John A Mackay</t>
  </si>
  <si>
    <t>Jorge Desmaison Seminario</t>
  </si>
  <si>
    <t>Jose Antonio Encinas</t>
  </si>
  <si>
    <t>Jose Arnaldo Sabogal Dieguez</t>
  </si>
  <si>
    <t>Jose Carlos Mariategui</t>
  </si>
  <si>
    <t>Jose Faustino Sanchez Carrion</t>
  </si>
  <si>
    <t>Jose Pardo</t>
  </si>
  <si>
    <t>Jose Sabogal</t>
  </si>
  <si>
    <t>Jose Santos Chocano</t>
  </si>
  <si>
    <t>Juan Enrique Pestalozzi</t>
  </si>
  <si>
    <t>Juan Mejia Baca</t>
  </si>
  <si>
    <t>Juan Velasco Alvarado</t>
  </si>
  <si>
    <t>Juan Xxiii</t>
  </si>
  <si>
    <t>Julio Cesar Tello</t>
  </si>
  <si>
    <t>La Catolica</t>
  </si>
  <si>
    <t>La Libertad</t>
  </si>
  <si>
    <t>La Pontificia</t>
  </si>
  <si>
    <t>La Union</t>
  </si>
  <si>
    <t>Laredo</t>
  </si>
  <si>
    <t>Las Americas</t>
  </si>
  <si>
    <t>Latino-San Juan</t>
  </si>
  <si>
    <t>Le Cordon Bleu Peru</t>
  </si>
  <si>
    <t>Leonardo Da Vinci</t>
  </si>
  <si>
    <t>Leonardo Fibonacci</t>
  </si>
  <si>
    <t>Libertador</t>
  </si>
  <si>
    <t>Lord Byron</t>
  </si>
  <si>
    <t>Los Libertadores</t>
  </si>
  <si>
    <t>Louis Pasteur</t>
  </si>
  <si>
    <t>Luciano Castillo Colonna</t>
  </si>
  <si>
    <t>Luis Negreiros Vega</t>
  </si>
  <si>
    <t>Lurin</t>
  </si>
  <si>
    <t>Mache</t>
  </si>
  <si>
    <t>Manos Unidas</t>
  </si>
  <si>
    <t>Manuel Antonio Mesones Muro</t>
  </si>
  <si>
    <t>Manuel Arevalo Caceres</t>
  </si>
  <si>
    <t>Manuel Gonzales Prada</t>
  </si>
  <si>
    <t>Manuel Seoane Corrales</t>
  </si>
  <si>
    <t>Maria Auxiliadora</t>
  </si>
  <si>
    <t>Maria De Los Angeles Cimas</t>
  </si>
  <si>
    <t>Maria Elena Moyano</t>
  </si>
  <si>
    <t>Maria Madre</t>
  </si>
  <si>
    <t>Maria Montessori</t>
  </si>
  <si>
    <t>Maria Rosario Araoz Pinto</t>
  </si>
  <si>
    <t>Metropolitano</t>
  </si>
  <si>
    <t>Micaela Bastidas</t>
  </si>
  <si>
    <t>Misioneros Monfortianos</t>
  </si>
  <si>
    <t>Monterrico</t>
  </si>
  <si>
    <t>Naciones Unidas</t>
  </si>
  <si>
    <t>Narciso Villanueva Manzo</t>
  </si>
  <si>
    <t>Nor Oriental De La Selva</t>
  </si>
  <si>
    <t>Norbert Wiener</t>
  </si>
  <si>
    <t>Nuestra Señora De Chota</t>
  </si>
  <si>
    <t>Nuestra Señora De Monserrat</t>
  </si>
  <si>
    <t>Nuestra Señora Del Carmen</t>
  </si>
  <si>
    <t>Nueva Esperanza</t>
  </si>
  <si>
    <t>Nuevo Pachacutec</t>
  </si>
  <si>
    <t>Octavio Matta Contreras</t>
  </si>
  <si>
    <t>Orson Welles</t>
  </si>
  <si>
    <t>Orval</t>
  </si>
  <si>
    <t>Otuzco</t>
  </si>
  <si>
    <t>Pablo Casals</t>
  </si>
  <si>
    <t>Paijan</t>
  </si>
  <si>
    <t>Paul Muller</t>
  </si>
  <si>
    <t>Paulo Freire</t>
  </si>
  <si>
    <t>Paulo Vi</t>
  </si>
  <si>
    <t>Pedro Ortiz Montoya</t>
  </si>
  <si>
    <t>Peru Catolica Olivos</t>
  </si>
  <si>
    <t>Peru Francia (Peru)</t>
  </si>
  <si>
    <t>Peru Pacifico</t>
  </si>
  <si>
    <t>Peruano Aleman</t>
  </si>
  <si>
    <t>Peruano Canadiense</t>
  </si>
  <si>
    <t>Peruano De Ciencias Empres.</t>
  </si>
  <si>
    <t>Peruano De Marketing</t>
  </si>
  <si>
    <t>Peruano De Sistemas Sise</t>
  </si>
  <si>
    <t>Peruano De Turismo</t>
  </si>
  <si>
    <t>Pnp Tupac Amaru</t>
  </si>
  <si>
    <t>Politecnico Nacional Del Santa</t>
  </si>
  <si>
    <t>Produce Y Exporta</t>
  </si>
  <si>
    <t>Recuay</t>
  </si>
  <si>
    <t>Republica Argentina</t>
  </si>
  <si>
    <t>Republica Federal De Alemania</t>
  </si>
  <si>
    <t>Ricardo Palma</t>
  </si>
  <si>
    <t>Rio Santa</t>
  </si>
  <si>
    <t>Robert Owen</t>
  </si>
  <si>
    <t>Salamanca</t>
  </si>
  <si>
    <t>Salesiano</t>
  </si>
  <si>
    <t>San Agustin</t>
  </si>
  <si>
    <t>San Andres</t>
  </si>
  <si>
    <t>San Antonio</t>
  </si>
  <si>
    <t>San Antonio De Padua</t>
  </si>
  <si>
    <t>San Eduardo</t>
  </si>
  <si>
    <t>San Fernando</t>
  </si>
  <si>
    <t>San Francisco De Asis</t>
  </si>
  <si>
    <t>San Gabriel</t>
  </si>
  <si>
    <t>San Ignacio</t>
  </si>
  <si>
    <t>San Ignacio De Loyola</t>
  </si>
  <si>
    <t>San Ignacio De Pedralbes</t>
  </si>
  <si>
    <t>San Isidro De Piura</t>
  </si>
  <si>
    <t>San Javier Del Marañon</t>
  </si>
  <si>
    <t>San Jose</t>
  </si>
  <si>
    <t>San Jose Marello</t>
  </si>
  <si>
    <t>San Juan</t>
  </si>
  <si>
    <t>San Juan Bautista</t>
  </si>
  <si>
    <t>San Juan Bosco</t>
  </si>
  <si>
    <t>San Luis</t>
  </si>
  <si>
    <t>San Marcos</t>
  </si>
  <si>
    <t>San Martin De Porras</t>
  </si>
  <si>
    <t>San Martin De Porres</t>
  </si>
  <si>
    <t>San Miguel</t>
  </si>
  <si>
    <t>San Pablo</t>
  </si>
  <si>
    <t>Santa Angela</t>
  </si>
  <si>
    <t>Santa Catalina</t>
  </si>
  <si>
    <t>Santa Cruz</t>
  </si>
  <si>
    <t>Santa Rosa</t>
  </si>
  <si>
    <t>Santa Rosa De Lima</t>
  </si>
  <si>
    <t>Santiago Antunez De Mayolo</t>
  </si>
  <si>
    <t>Santo Domingo De Guzman</t>
  </si>
  <si>
    <t>Santo Domingo Savio</t>
  </si>
  <si>
    <t>Seminario Evangelico De Lima</t>
  </si>
  <si>
    <t>Senati</t>
  </si>
  <si>
    <t>Sencico Piura</t>
  </si>
  <si>
    <t>Sencico Trujillo</t>
  </si>
  <si>
    <t>Sergio Bernales</t>
  </si>
  <si>
    <t>Sg 2do Fernando Lores Tenazoa</t>
  </si>
  <si>
    <t>Simon Bolivar</t>
  </si>
  <si>
    <t>Simon Sanchez Reyes</t>
  </si>
  <si>
    <t>Sir Alexander Fleming</t>
  </si>
  <si>
    <t>Sise</t>
  </si>
  <si>
    <t>Sn Ignacio De Monterrico-Sidem</t>
  </si>
  <si>
    <t>Tallan</t>
  </si>
  <si>
    <t>Tarapoto</t>
  </si>
  <si>
    <t>Tayabamba</t>
  </si>
  <si>
    <t>Tecnologic Center</t>
  </si>
  <si>
    <t>Tecnologico De Lima</t>
  </si>
  <si>
    <t>TECSUP No.1</t>
  </si>
  <si>
    <t>Telesup</t>
  </si>
  <si>
    <t>Tembladera</t>
  </si>
  <si>
    <t>Toribio Rodriguez De Mendoza</t>
  </si>
  <si>
    <t>Toulouse Lautrec</t>
  </si>
  <si>
    <t>Trentino Juan Pablo Ii De Man.</t>
  </si>
  <si>
    <t>Trujillo</t>
  </si>
  <si>
    <t>Unibact</t>
  </si>
  <si>
    <t>Union</t>
  </si>
  <si>
    <t>Victor Andres Belaunde</t>
  </si>
  <si>
    <t>Victor Raul Haya De La Torre</t>
  </si>
  <si>
    <t>Villa Maria</t>
  </si>
  <si>
    <t>Virgen De La Puerta</t>
  </si>
  <si>
    <t>Virgen De Loreto</t>
  </si>
  <si>
    <t>Virginia Henderson</t>
  </si>
  <si>
    <t>Viru</t>
  </si>
  <si>
    <t>Wernher Von Braun</t>
  </si>
  <si>
    <t>Centennial College</t>
  </si>
  <si>
    <t>CENTRO UNIVERSITÁRIO RITTER DO</t>
  </si>
  <si>
    <t>Corp.Universitaria Minuto Dios</t>
  </si>
  <si>
    <t>Fac.Teol.Pont. y Civil de Lima</t>
  </si>
  <si>
    <t>INS UNIV. DE TEC. TOMÁS LANDER</t>
  </si>
  <si>
    <t>Nova Scotia Community College</t>
  </si>
  <si>
    <t>POLITÉCNICA AMAZÓNICA S.A.C.</t>
  </si>
  <si>
    <t>Politecnico Salesiano</t>
  </si>
  <si>
    <t>Pont. U. Católica del Perú</t>
  </si>
  <si>
    <t>U. Antonio Ruiz de Montoya</t>
  </si>
  <si>
    <t>U. Autónoma de Ica SAC</t>
  </si>
  <si>
    <t>U. Católica de Santa Marí­a</t>
  </si>
  <si>
    <t>U. Católica Sedes Sapientiae</t>
  </si>
  <si>
    <t>U. Cientfica del Perú (*)</t>
  </si>
  <si>
    <t>U. de Ciencias y Humanidades</t>
  </si>
  <si>
    <t>U. de Ingeniería y Tecnologí­a</t>
  </si>
  <si>
    <t>U. de San Martín de Porres</t>
  </si>
  <si>
    <t>U. Inca Garcilaso de la Vega</t>
  </si>
  <si>
    <t>U. Jaime Bausate y Meza</t>
  </si>
  <si>
    <t>U. José Carlos Mariátegui</t>
  </si>
  <si>
    <t>U. Particular de Chiclayo</t>
  </si>
  <si>
    <t>U. Peruana Austral del Cusco</t>
  </si>
  <si>
    <t>U. Peruana Cayetano Heredia</t>
  </si>
  <si>
    <t>U. Peruana de Arte Orval</t>
  </si>
  <si>
    <t>U. Peruana de las Américas</t>
  </si>
  <si>
    <t>U. Peruana del Oriente S.A.C.</t>
  </si>
  <si>
    <t>U. Peruana Simón Bolivar</t>
  </si>
  <si>
    <t>U. Privada Antenor Orrego</t>
  </si>
  <si>
    <t>U. Privada Arzobispo Loayza</t>
  </si>
  <si>
    <t>U. Privada César Vallejo</t>
  </si>
  <si>
    <t>U. Privada de Ica S.A.(*)</t>
  </si>
  <si>
    <t>U. Privada de Pucallpa</t>
  </si>
  <si>
    <t>U. Privada de Trujillo</t>
  </si>
  <si>
    <t>U. Privada Juan Pablo II</t>
  </si>
  <si>
    <t>U. Privada Líder Peruana</t>
  </si>
  <si>
    <t>U. Privada Norbert Wiener</t>
  </si>
  <si>
    <t>U. San Ignacio de Loyola</t>
  </si>
  <si>
    <t>U. Santo Domingo de Guzmán</t>
  </si>
  <si>
    <t>U. Seminario Bíblico Andino</t>
  </si>
  <si>
    <t>U. Sergio Bernales S.A.C.</t>
  </si>
  <si>
    <t>U. Tecnológica de los Andes</t>
  </si>
  <si>
    <t>U. Tecnológica del Perú</t>
  </si>
  <si>
    <t>U.And. Néstor Cáceres Velásq</t>
  </si>
  <si>
    <t>U.Cat.Los Ángeles de Chimbote</t>
  </si>
  <si>
    <t>U.Cat.Sto.Toribio de Mogrovejo</t>
  </si>
  <si>
    <t>U.Cat.Trujillo Benedicto XVI</t>
  </si>
  <si>
    <t>U.Cienc.y Art. América Latina</t>
  </si>
  <si>
    <t>U.de Ayacucho Federico Froebel</t>
  </si>
  <si>
    <t>U.Fem. del Sagrado Corazón</t>
  </si>
  <si>
    <t>U.Interam. para el Desarrollo</t>
  </si>
  <si>
    <t>U.P.Antonio Guillermo Urrelo</t>
  </si>
  <si>
    <t>U.Per. Ciencias e Informática</t>
  </si>
  <si>
    <t>U.Per. de Integración Global</t>
  </si>
  <si>
    <t>U.Per.Investigación y Negocios</t>
  </si>
  <si>
    <t>U.Peruana de Ciencias Aplicada</t>
  </si>
  <si>
    <t>U.Priv. "Franklin Roosevelt"</t>
  </si>
  <si>
    <t>U.Privada de la Selva Peruana</t>
  </si>
  <si>
    <t>U.Privada Leonardo Da Vinci</t>
  </si>
  <si>
    <t>U.Privada Marcelino Champagnat</t>
  </si>
  <si>
    <t>U.Privada Peruano Alemana</t>
  </si>
  <si>
    <t>U.Privada San Juan Bautista</t>
  </si>
  <si>
    <t>U.Seminario Evangélico de Lima</t>
  </si>
  <si>
    <t>UN Agraria de la Selva</t>
  </si>
  <si>
    <t>UN Agraria La Molina</t>
  </si>
  <si>
    <t>UN Amazónica de Madre de Dios</t>
  </si>
  <si>
    <t>UN Autónoma de Alto Amazonas</t>
  </si>
  <si>
    <t>UN Autónoma de Chota</t>
  </si>
  <si>
    <t>UN Daniel Alcides Carrión</t>
  </si>
  <si>
    <t>UN de Barranca</t>
  </si>
  <si>
    <t>UN de Cajamarca</t>
  </si>
  <si>
    <t>UN de Cañete</t>
  </si>
  <si>
    <t>UN de Frontera</t>
  </si>
  <si>
    <t>UN de Huancavelica</t>
  </si>
  <si>
    <t>UN de Ingeniería</t>
  </si>
  <si>
    <t>UN de Jaén</t>
  </si>
  <si>
    <t>UN de la Amazonía Peruana</t>
  </si>
  <si>
    <t>UN de Piura</t>
  </si>
  <si>
    <t>UN de San Agustín</t>
  </si>
  <si>
    <t>UN de San Martín</t>
  </si>
  <si>
    <t>UN de Trujillo</t>
  </si>
  <si>
    <t>UN de Tumbes</t>
  </si>
  <si>
    <t>UN de Ucayali</t>
  </si>
  <si>
    <t>UN del Altiplano</t>
  </si>
  <si>
    <t>UN del Callao</t>
  </si>
  <si>
    <t>UN del Centro del Perú</t>
  </si>
  <si>
    <t>UN del Santa</t>
  </si>
  <si>
    <t>UN Educ Enrique Guzmán y Valle</t>
  </si>
  <si>
    <t>UN Federico Villarreal</t>
  </si>
  <si>
    <t>UN Hermilio Valdizán</t>
  </si>
  <si>
    <t>UN Int. de la Amazonía</t>
  </si>
  <si>
    <t>UN J Faustino Sánchez Carrión</t>
  </si>
  <si>
    <t>UN Jorge Basadre Grohmann</t>
  </si>
  <si>
    <t>UN José María Arguedas</t>
  </si>
  <si>
    <t>UN Mayor de San Marcos</t>
  </si>
  <si>
    <t>UN Micaela Bastidas - Apurímac</t>
  </si>
  <si>
    <t>UN Pedro Ruiz Gallo</t>
  </si>
  <si>
    <t>UN San Antonio Abad del Cusco</t>
  </si>
  <si>
    <t>UN San Cristóbal de Huamanga</t>
  </si>
  <si>
    <t>UN San Luis Gonzaga</t>
  </si>
  <si>
    <t>UN Santiago Antúnez de Mayolo</t>
  </si>
  <si>
    <t>UN Tecnológica de Lima Sur (*)</t>
  </si>
  <si>
    <t>UN Toribio Rodríguez - Amazona</t>
  </si>
  <si>
    <t>UNEXPO Antonio José de Sucre</t>
  </si>
  <si>
    <t>UNIV CATÓLICA ANDRÉS BELLO</t>
  </si>
  <si>
    <t>Universidad Abierta Interameri</t>
  </si>
  <si>
    <t>Universidad Alas Peruanas</t>
  </si>
  <si>
    <t>Universidad Andina del Cusco</t>
  </si>
  <si>
    <t>Universidad Andrés Bello</t>
  </si>
  <si>
    <t>Universidad Aut de Coahuila (U</t>
  </si>
  <si>
    <t>Universidad Autónoma de Estado</t>
  </si>
  <si>
    <t>Universidad Autónoma de México</t>
  </si>
  <si>
    <t>Universidad Autónoma del Perú</t>
  </si>
  <si>
    <t>Universidad Católica del Norte</t>
  </si>
  <si>
    <t>Universidad Católica San Pablo</t>
  </si>
  <si>
    <t>Universidad Científica del Sur</t>
  </si>
  <si>
    <t>Universidad Continental (*)</t>
  </si>
  <si>
    <t>Universidad Cooperativa de Col</t>
  </si>
  <si>
    <t>Universidad de Antioquia</t>
  </si>
  <si>
    <t>Universidad de Buenos Aires</t>
  </si>
  <si>
    <t>Universidad de Cartagena</t>
  </si>
  <si>
    <t>Universidad de Huánuco</t>
  </si>
  <si>
    <t>Universidad de Lambayeque</t>
  </si>
  <si>
    <t>Universidad de Lima</t>
  </si>
  <si>
    <t>Universidad de Mittweida</t>
  </si>
  <si>
    <t>Universidad de Oviedo</t>
  </si>
  <si>
    <t>Universidad de Piura</t>
  </si>
  <si>
    <t>Universidad de Regina</t>
  </si>
  <si>
    <t>Universidad del Pacífico</t>
  </si>
  <si>
    <t>Universidad del Valle de Méxic</t>
  </si>
  <si>
    <t>Universidad EAN</t>
  </si>
  <si>
    <t>Universidad ESAN</t>
  </si>
  <si>
    <t>Universidad Europea de  Madrid</t>
  </si>
  <si>
    <t>Universidad Europea de Canaria</t>
  </si>
  <si>
    <t>Universidad Europea Valencia</t>
  </si>
  <si>
    <t>Universidad Global del Cusco</t>
  </si>
  <si>
    <t>Universidad Interamericana</t>
  </si>
  <si>
    <t>UNIVERSIDAD JOSÉ ANTONIO PÁEZ</t>
  </si>
  <si>
    <t>Universidad Latina de Costa Ri</t>
  </si>
  <si>
    <t>Universidad Le Cordon Bleu</t>
  </si>
  <si>
    <t>Universidad María Auxiliadora</t>
  </si>
  <si>
    <t>Universidad Marítima del Perú</t>
  </si>
  <si>
    <t>Universidad Nac. de Colombia</t>
  </si>
  <si>
    <t>Universidad Peruana Los Andes</t>
  </si>
  <si>
    <t>Universidad Peruana Unión</t>
  </si>
  <si>
    <t>Universidad Politéc. de Madrid</t>
  </si>
  <si>
    <t>Universidad Pontifica Bolivari</t>
  </si>
  <si>
    <t>Universidad Privada de Tacna</t>
  </si>
  <si>
    <t>Universidad Privada del Norte</t>
  </si>
  <si>
    <t>Universidad Privada San Carlos</t>
  </si>
  <si>
    <t>Universidad Privada SISE</t>
  </si>
  <si>
    <t>Universidad Privada Telesup</t>
  </si>
  <si>
    <t>Universidad Ricardo Palma</t>
  </si>
  <si>
    <t>Universidad San Andrés</t>
  </si>
  <si>
    <t>Universidad San Pedro(*)</t>
  </si>
  <si>
    <t>Universidad Santo Tomás</t>
  </si>
  <si>
    <t>Universidad Señor de Sipán</t>
  </si>
  <si>
    <t>UNIVERSIDAD TÉC EST DE QUEVEDO</t>
  </si>
  <si>
    <t>Universidad Viña del Mar</t>
  </si>
  <si>
    <t>Universidade Anhembi Morumbi</t>
  </si>
  <si>
    <t>Universidade de Vigo</t>
  </si>
  <si>
    <t>Universidade Europeia</t>
  </si>
  <si>
    <t>Universidade Salvador</t>
  </si>
  <si>
    <t>Universitad de Lleida</t>
  </si>
  <si>
    <t>University College HELMO Liége</t>
  </si>
  <si>
    <t>ADMINISTRACIÓN Y GESTIÓN EMPRESARIAL</t>
  </si>
  <si>
    <t>AGE</t>
  </si>
  <si>
    <t>ARQUITECTURA Y GESTIÓN DE PROYECTOS</t>
  </si>
  <si>
    <t>AGP</t>
  </si>
  <si>
    <t>INGENIERÍA DE SISTEMAS Y REDES</t>
  </si>
  <si>
    <t>ISR</t>
  </si>
  <si>
    <t>INGENIERÍA DE SOFTWARE</t>
  </si>
  <si>
    <t>ISW</t>
  </si>
  <si>
    <t>INGENIERÍA EN CIENCIA DE DATOS</t>
  </si>
  <si>
    <t>ICD</t>
  </si>
  <si>
    <t>MKI</t>
  </si>
  <si>
    <t>MEDICINA HUMANA</t>
  </si>
  <si>
    <t>MEH</t>
  </si>
  <si>
    <t>NII</t>
  </si>
  <si>
    <t>&gt;=2025</t>
  </si>
  <si>
    <t>LENG2501</t>
  </si>
  <si>
    <t>RRHH2503</t>
  </si>
  <si>
    <t>LENG2502</t>
  </si>
  <si>
    <t>HUMA2506</t>
  </si>
  <si>
    <t>LENG2503</t>
  </si>
  <si>
    <t>INVE2506</t>
  </si>
  <si>
    <t>INVE2505</t>
  </si>
  <si>
    <t>METODOLOGIA DE LA INVESTIGACION (h)</t>
  </si>
  <si>
    <t>ADIUG&gt;=2025</t>
  </si>
  <si>
    <t>225000</t>
  </si>
  <si>
    <t>ADIUS&gt;=2025</t>
  </si>
  <si>
    <t>AURUG&gt;=2025</t>
  </si>
  <si>
    <t>AURUS&gt;=2025</t>
  </si>
  <si>
    <t>DINUS&gt;=2025</t>
  </si>
  <si>
    <t>AGPWS&gt;=2025</t>
  </si>
  <si>
    <t>MATH2501</t>
  </si>
  <si>
    <t>MATH2503</t>
  </si>
  <si>
    <t>HUMA2505</t>
  </si>
  <si>
    <t>RRHH2504</t>
  </si>
  <si>
    <t>MARK2502</t>
  </si>
  <si>
    <t>GESTIÓN DE MARKETING DIGITAL Y REDES SOCIALES</t>
  </si>
  <si>
    <t>CAMUG&gt;=2025</t>
  </si>
  <si>
    <t>CAMUS&gt;=2025</t>
  </si>
  <si>
    <t>CDGUG&gt;=2025</t>
  </si>
  <si>
    <t>CDGUS&gt;=2025</t>
  </si>
  <si>
    <t>CMDUS&gt;=2025</t>
  </si>
  <si>
    <t>COMUS&gt;=2025</t>
  </si>
  <si>
    <t>CPEUS&gt;=2025</t>
  </si>
  <si>
    <t>CPUUS&gt;=2025</t>
  </si>
  <si>
    <t>CDGWS&gt;=2025</t>
  </si>
  <si>
    <t>CMDWS&gt;=2025</t>
  </si>
  <si>
    <t>STAT2501</t>
  </si>
  <si>
    <t>ENFUG&gt;=2025</t>
  </si>
  <si>
    <t>MEHUG&gt;=2023</t>
  </si>
  <si>
    <t>NUTUG&gt;=2025</t>
  </si>
  <si>
    <t>OBSUG&gt;=2025</t>
  </si>
  <si>
    <t>PSIUG&gt;=2025</t>
  </si>
  <si>
    <t>TFIUG&gt;=2025</t>
  </si>
  <si>
    <t>NUTWS&gt;=2025</t>
  </si>
  <si>
    <t>RRHH2503D</t>
  </si>
  <si>
    <t>MATH2501D</t>
  </si>
  <si>
    <t>LENG2501D</t>
  </si>
  <si>
    <t>HUMA2506D</t>
  </si>
  <si>
    <t>LENG2502D</t>
  </si>
  <si>
    <t>STAT2501D</t>
  </si>
  <si>
    <t>LENG2503D</t>
  </si>
  <si>
    <t>HUMA2505D</t>
  </si>
  <si>
    <t>INVE2505D</t>
  </si>
  <si>
    <t>PSIWA&gt;=2025</t>
  </si>
  <si>
    <t>PSIWS&gt;=2025</t>
  </si>
  <si>
    <t>PSIWV&gt;=2025</t>
  </si>
  <si>
    <t>DEHUG&gt;=2025</t>
  </si>
  <si>
    <t>DEHUS&gt;=2025</t>
  </si>
  <si>
    <t>DEHWV&gt;=2025</t>
  </si>
  <si>
    <t>DEHWS&gt;=2025</t>
  </si>
  <si>
    <t>AGRUS&gt;=2025</t>
  </si>
  <si>
    <t>CIVUG&gt;=2025</t>
  </si>
  <si>
    <t>CIVUS&gt;=2025</t>
  </si>
  <si>
    <t>GEOUS&gt;=2025</t>
  </si>
  <si>
    <t>AMBUS&gt;=2025</t>
  </si>
  <si>
    <t>ICDUS&gt;=2025</t>
  </si>
  <si>
    <t>ELEUS&gt;=2025</t>
  </si>
  <si>
    <t>EMPUS&gt;=2025</t>
  </si>
  <si>
    <t>INDUG&gt;=2025</t>
  </si>
  <si>
    <t>INDUS&gt;=2025</t>
  </si>
  <si>
    <t>MCTUG&gt;=2025</t>
  </si>
  <si>
    <t>MCTUS&gt;=2025</t>
  </si>
  <si>
    <t>MINUG&gt;=2025</t>
  </si>
  <si>
    <t>MINUS&gt;=2025</t>
  </si>
  <si>
    <t>SICUG&gt;=2025</t>
  </si>
  <si>
    <t>SICUS&gt;=2025</t>
  </si>
  <si>
    <t>ISRUS&gt;=2024</t>
  </si>
  <si>
    <t>224000</t>
  </si>
  <si>
    <t>ISWUS&gt;=2025</t>
  </si>
  <si>
    <t>AMBWS&gt;=2025</t>
  </si>
  <si>
    <t>CIVWS&gt;=2025</t>
  </si>
  <si>
    <t>INDWV&gt;=2025</t>
  </si>
  <si>
    <t>INDWS&gt;=2025</t>
  </si>
  <si>
    <t>SICWV&gt;=2025</t>
  </si>
  <si>
    <t>MINWS&gt;=2025</t>
  </si>
  <si>
    <t>SICWS&gt;=2025</t>
  </si>
  <si>
    <t>MATH2505</t>
  </si>
  <si>
    <t>INVE2517</t>
  </si>
  <si>
    <t>INVE2533</t>
  </si>
  <si>
    <t>TINE2502</t>
  </si>
  <si>
    <t>ABFUS&gt;=2025</t>
  </si>
  <si>
    <t>ECON2504</t>
  </si>
  <si>
    <t>INFO1103P</t>
  </si>
  <si>
    <t>IDIO1403P</t>
  </si>
  <si>
    <t>ADMUG&gt;=2025</t>
  </si>
  <si>
    <t>ADMUS&gt;=2025</t>
  </si>
  <si>
    <t>AGEUS&gt;=2025</t>
  </si>
  <si>
    <t>FINN2510</t>
  </si>
  <si>
    <t>MAGM2522</t>
  </si>
  <si>
    <t>AMKUG&gt;=2025</t>
  </si>
  <si>
    <t>AMKUS&gt;=2025</t>
  </si>
  <si>
    <t>ANIUG&gt;=2025</t>
  </si>
  <si>
    <t>ANIUS&gt;=2025</t>
  </si>
  <si>
    <t>ASTUS&gt;=2025</t>
  </si>
  <si>
    <t>CONUS&gt;=2025</t>
  </si>
  <si>
    <t>ECOUS&gt;=2025</t>
  </si>
  <si>
    <t>ENIUS&gt;=2025</t>
  </si>
  <si>
    <t>NUTRICION Y DIETETICA</t>
  </si>
  <si>
    <t>GGRUG&gt;=2025</t>
  </si>
  <si>
    <t>GGRUS&gt;=2025</t>
  </si>
  <si>
    <t>MKIUS&gt;=2025</t>
  </si>
  <si>
    <t>NIIUS&gt;=2025</t>
  </si>
  <si>
    <t>ADMWS&gt;=2025</t>
  </si>
  <si>
    <t>AGCWS&gt;=2025</t>
  </si>
  <si>
    <t>GPUWS&gt;=2025</t>
  </si>
  <si>
    <t>AGTWS&gt;=2025</t>
  </si>
  <si>
    <t>AMKWS&gt;=2025</t>
  </si>
  <si>
    <t>ANIWS&gt;=2025</t>
  </si>
  <si>
    <t>CONWS&gt;=2025</t>
  </si>
  <si>
    <t>ECOWS&gt;=2025</t>
  </si>
  <si>
    <t>ASISTENTE</t>
  </si>
  <si>
    <t>DESAPROBADO</t>
  </si>
  <si>
    <t>PSICOLOGÍA DE LA FELICIDAD</t>
  </si>
  <si>
    <t>RETIRADO</t>
  </si>
  <si>
    <t>PROBABILIDAD Y ESTADÍSTICA</t>
  </si>
  <si>
    <t>E-BUSINESS Y ANALITICA WEB</t>
  </si>
  <si>
    <t>PRÁCTICAS PREPROFESIONALES</t>
  </si>
  <si>
    <t>ADMWV&gt;=2024</t>
  </si>
  <si>
    <t>SICWV&gt;=2024</t>
  </si>
  <si>
    <t>AMKWV&gt;=2024</t>
  </si>
  <si>
    <t>CONWV&gt;=2024</t>
  </si>
  <si>
    <t>DEHWV&gt;=2024</t>
  </si>
  <si>
    <t>Descripción sin tildes</t>
  </si>
  <si>
    <t>Detecsur</t>
  </si>
  <si>
    <t>INSTITUTO DE EDUCACION SUPERIOR TECNOLOGICO PRIVADO DETECSUR</t>
  </si>
  <si>
    <t>ADDIS</t>
  </si>
  <si>
    <t>INSTITUTO SUPERIOR TECNOLOGICO ADDIS</t>
  </si>
  <si>
    <t>Universidad Tecnológica de México</t>
  </si>
  <si>
    <t>UNIVERSIDAD TECNOLOGICA DE MEXICO</t>
  </si>
  <si>
    <t>MATH1001</t>
  </si>
  <si>
    <t>COMPLEMENTOS DE MATEMÁTICA (*)</t>
  </si>
  <si>
    <t>COMPLEMENTOS DE MATEMATICA</t>
  </si>
  <si>
    <t>BIOL1109</t>
  </si>
  <si>
    <t>FUNDAMENTOS BIOLÓGICOS 1</t>
  </si>
  <si>
    <t>FUNDAMENTOS BIOLOGICOS 1</t>
  </si>
  <si>
    <t>MORF1110</t>
  </si>
  <si>
    <t>MORFOLOGÍA Y FISIOLOGÍA CLÍNICA</t>
  </si>
  <si>
    <t>MORFOLOGIA Y FISIOLOGIA CLINICA</t>
  </si>
  <si>
    <t>HEAL1110</t>
  </si>
  <si>
    <t>INTRODUCCIÓN A LA MEDICINA</t>
  </si>
  <si>
    <t>FUNDAMENTOS BIOLÓGICOS 1+ MORFOLOGÍA Y FISIOLOGÍA CLÍNICA+COMUNICACIÓN 1 (*)</t>
  </si>
  <si>
    <t>INTRODUCCION A LA MEDICINA</t>
  </si>
  <si>
    <t>MORFOLOGIA Y FISIOLOGIA CLINIC</t>
  </si>
  <si>
    <t>HUMA1119</t>
  </si>
  <si>
    <t>HABILIDADES COMUNICATIVAS EN SALUD (h)</t>
  </si>
  <si>
    <t>INVE1102</t>
  </si>
  <si>
    <t>GESTIÓN Y BÚSQUEDA DE INFORMACIÓN CIENTÍFICA (**)</t>
  </si>
  <si>
    <t>-</t>
  </si>
  <si>
    <t>GESTION Y BUSQUEDA DE INFORMACION CIENTIFICA</t>
  </si>
  <si>
    <t>BIOL1110</t>
  </si>
  <si>
    <t>FUNDAMENTOS BIOLÓGICOS 2</t>
  </si>
  <si>
    <t>COMPLEMENTOS DE MATEMÁTICA (*) +FUNDAMENTOS BIOLÓGICOS  1</t>
  </si>
  <si>
    <t>FUNDAMENTOS BIOLOGICOS 2</t>
  </si>
  <si>
    <t>FSLG1102</t>
  </si>
  <si>
    <t>SISTEMA TEGUMENTARIO</t>
  </si>
  <si>
    <t>FUNDAMENTOS BIOLÓGICOS  1 + MORFOLOGÍA Y FISIOLOGÍA CLÍNICA</t>
  </si>
  <si>
    <t>FSLG1101</t>
  </si>
  <si>
    <t>SISTEMA NERVIOSO</t>
  </si>
  <si>
    <t>HEAL1111</t>
  </si>
  <si>
    <t>PRÁCTICA MÉDICA INTEGRADA 1</t>
  </si>
  <si>
    <t>PRACTICA MEDICA INTEGRADA 1</t>
  </si>
  <si>
    <t>BIOL1108</t>
  </si>
  <si>
    <t>MECANISMOS DE AGRESIÓN Y DEFENSA BIOLÓGICA</t>
  </si>
  <si>
    <t>MECANISMOS DE AGRESION Y DEFENSA BIOLOGICA</t>
  </si>
  <si>
    <t>HEAL1210</t>
  </si>
  <si>
    <t>DETERMINANTES SOCIALES DE LA SALUD Y REALIDAD SANITARIA (h)</t>
  </si>
  <si>
    <t>HABILIDADES COMUNICATIVAS EN SALUD</t>
  </si>
  <si>
    <t>CIUDADANÍA GLOBAL (*)</t>
  </si>
  <si>
    <t>CIUDADANIA GLOBAL</t>
  </si>
  <si>
    <t>FSLG1201</t>
  </si>
  <si>
    <t>SISTEMA CIRCULATORIO</t>
  </si>
  <si>
    <t>SISTEMA TEGUMENTARIO + SISTEMA NERVIOSO + PRÁCTICA MÉDICA INTEGRADA 1</t>
  </si>
  <si>
    <t>FSLG1202</t>
  </si>
  <si>
    <t>SISTEMA RESPIRATORIO</t>
  </si>
  <si>
    <t>HEAL1211</t>
  </si>
  <si>
    <t>PRÁCTICA MÉDICA INTEGRADA 2</t>
  </si>
  <si>
    <t>PRACTICA MEDICA INTEGRADA 2</t>
  </si>
  <si>
    <t>STAT1210</t>
  </si>
  <si>
    <t>BIOESTADÍSTICA (h)</t>
  </si>
  <si>
    <t>BIOESTADISTICA (h)</t>
  </si>
  <si>
    <t>HEAL1213</t>
  </si>
  <si>
    <t>INMUNIDAD E INFECCIÓN</t>
  </si>
  <si>
    <t>FUNDAMENTOS BIOLÓGICOS 2 + MECANISMOS DE AGRESIÓN Y DEFENSA BIOLÓGICA</t>
  </si>
  <si>
    <t>INMUNIDAD E INFECCION</t>
  </si>
  <si>
    <t>HEAL1212</t>
  </si>
  <si>
    <t>BASES FARMACOLÓGICAS</t>
  </si>
  <si>
    <t>BASES FARMACOLOGICAS</t>
  </si>
  <si>
    <t>RESPONSABILIDAD SOCIAL (*)</t>
  </si>
  <si>
    <t>FSLG1203</t>
  </si>
  <si>
    <t>SISTEMA ENDOCRINO Y REPRODUCTOR</t>
  </si>
  <si>
    <t>SISTEMA CIRCULATORIO + SISTEMA RESPIRATORIO + PRÁCTICA MÉDICA INTEGRADA 2</t>
  </si>
  <si>
    <t>FSLG1204</t>
  </si>
  <si>
    <t>SISTEMA EXCRETOR</t>
  </si>
  <si>
    <t>HEAL1214</t>
  </si>
  <si>
    <t>PRÁCTICA MÉDICA INTEGRADA 3</t>
  </si>
  <si>
    <t>PRACTICA MEDICA INTEGRADA 3</t>
  </si>
  <si>
    <t>HEAL1310</t>
  </si>
  <si>
    <t>INTEGRACIÓN CLÍNICA PATOLÓGICA 1</t>
  </si>
  <si>
    <t>SISTEMA ENDOCRINO Y REPRODUCTOR + SISTEMA EXCRETOR + PRÁCTICA MÉDICA INTEGRADA 3</t>
  </si>
  <si>
    <t>INTEGRACION CLINICA PATOLOGICA 1</t>
  </si>
  <si>
    <t>HEAL1510</t>
  </si>
  <si>
    <t>EPIDEMIOLOGÍA Y DEMOGRAFÍA</t>
  </si>
  <si>
    <t>BIOESTADÍSTICA</t>
  </si>
  <si>
    <t>EPIDEMIOLOGIA Y DEMOGRAFIA</t>
  </si>
  <si>
    <t>BIOESTADISTICA</t>
  </si>
  <si>
    <t>FSLG1302</t>
  </si>
  <si>
    <t>SISTEMA HEMATOPOYETICO</t>
  </si>
  <si>
    <t>FSLG1303</t>
  </si>
  <si>
    <t>SISTEMA LOCOMOTOR</t>
  </si>
  <si>
    <t>FSLG1301</t>
  </si>
  <si>
    <t>SISTEMA DIGESTIVO</t>
  </si>
  <si>
    <t>NUTR1302</t>
  </si>
  <si>
    <t>CLÍNICA NUTRICIONAL</t>
  </si>
  <si>
    <t>INMUNIDAD E INFECCION + SISTEMA ENDOCRINO Y REPRODUCTOR + SISTEMA EXCRETOR + PRÁCTICA MÉDICA INTEGRADA 3</t>
  </si>
  <si>
    <t>CLINICA NUTRICIONAL</t>
  </si>
  <si>
    <t>SISTEMA EXCRETOR + PRACTICA MEDICA INTEGRADA 3</t>
  </si>
  <si>
    <t>HEAL1311</t>
  </si>
  <si>
    <t>PRÁCTICA MÉDICA INTEGRADA 4</t>
  </si>
  <si>
    <t>PRACTICA MEDICA INTEGRADA 4</t>
  </si>
  <si>
    <t>METODOLOGÍA DE LA INVESTIGACIÓN (*)</t>
  </si>
  <si>
    <t>METODOLOGIA DE LA INVESTIGACION</t>
  </si>
  <si>
    <t>HEAL1312</t>
  </si>
  <si>
    <t>GENÉTICA MÉDICA</t>
  </si>
  <si>
    <t>SISTEMA HEMATOPOYETICO + SISTEMA LOCOMOTOR + SISTEMA DIGESTIVO + PRÁCTICA MÉDICA INTEGRADA 4</t>
  </si>
  <si>
    <t>GENETICA MEDICA</t>
  </si>
  <si>
    <t>SISTEMA DIGESTIVO + PRACTICA MEDICA INTEGRADA 4</t>
  </si>
  <si>
    <t>HEAL1315</t>
  </si>
  <si>
    <t>SALUD PÚBLICA Y SALUD GLOBAL</t>
  </si>
  <si>
    <t>EPIDEMIOLOGÍA Y DEMOGRAFÍA + CLÍNICA NUTRICIONAL</t>
  </si>
  <si>
    <t>SALUD PUBLICA Y SALUD GLOBAL</t>
  </si>
  <si>
    <t>HEAL1313</t>
  </si>
  <si>
    <t>INTEGRACIÓN CLÍNICA PATOLÓGICA 2</t>
  </si>
  <si>
    <t>SISTEMA HEMATOPOYETICO + SISTEMA LOCOMOTOR + SISTEMA DIGESTIVO + INTEGRACIÓN CLÍNICA PATOLÓGICA 1</t>
  </si>
  <si>
    <t>INTEGRACION CLINICA PATOLOGICA 2</t>
  </si>
  <si>
    <t>SISTEMA DIGESTIVO + INTEGRACION CLINICA PATOLOGICA 1</t>
  </si>
  <si>
    <t>HEAL1314</t>
  </si>
  <si>
    <t>PRÁCTICA CLÍNICA INTEGRADA 1 (***)</t>
  </si>
  <si>
    <t>INTEGRACIÓN CLÍNICA PATOLÓGICA 1 + SISTEMA HEMATOPOYETICO + SISTEMA LOCOMOTOR + SISTEMA DIGESTIVO + PRÁCTICA MÉDICA INTEGRADA 4</t>
  </si>
  <si>
    <t>PRACTICA CLINICA INTEGRADA 1</t>
  </si>
  <si>
    <t>SISTEMA LOCOMOTOR + SISTEMA DIGESTIVO + PRACTICA MEDICA INTEGRADA 4</t>
  </si>
  <si>
    <t>HEAL1410</t>
  </si>
  <si>
    <t>ESTRATEGIAS SANITARIAS (h)</t>
  </si>
  <si>
    <t>METODOLOGÍA DE LA INVESTIGACIÓN (*) + SALUD PÚBLICA Y SALUD GLOBAL</t>
  </si>
  <si>
    <t>HEAL1414</t>
  </si>
  <si>
    <t>TERAPÉUTICA INTEGRADA</t>
  </si>
  <si>
    <t>INTEGRACIÓN CLÍNICA PATOLÓGICA 2 + PRÁCTICA CLÍNICA INTEGRADA 1</t>
  </si>
  <si>
    <t>TERAPEUTICA INTEGRADA</t>
  </si>
  <si>
    <t>HEAL1412</t>
  </si>
  <si>
    <t>INTEGRACIÓN CLÍNICA PATOLÓGICA 3</t>
  </si>
  <si>
    <t>INTEGRACION CLINICA PATOLOGICA 3</t>
  </si>
  <si>
    <t>HEAL1411</t>
  </si>
  <si>
    <t>IMAGENOLOGÍA</t>
  </si>
  <si>
    <t>IMAGENOLOGIA</t>
  </si>
  <si>
    <t>HEAL1413</t>
  </si>
  <si>
    <t>PRÁCTICA CLÍNICA INTEGRADA 2 (***)</t>
  </si>
  <si>
    <t>PRACTICA CLINICA INTEGRADA 2</t>
  </si>
  <si>
    <t>HEAL1416</t>
  </si>
  <si>
    <t>DIAGNÓSTICO COMUNITARIO (***)</t>
  </si>
  <si>
    <t>RESPONSABILIDAD SOCIAL (*) + ESTRATEGIAS SANITARIAS</t>
  </si>
  <si>
    <t>DIAGNOSTICO COMUNITARIO</t>
  </si>
  <si>
    <t>ESTRATEGIAS SANITARIAS</t>
  </si>
  <si>
    <t>PSCL1430</t>
  </si>
  <si>
    <t>PSIQUIATRÍA (***)</t>
  </si>
  <si>
    <t>TERAPÉUTICA INTEGRADA + PRÁCTICA CLÍNICA INTEGRADA 2 (***)</t>
  </si>
  <si>
    <t>PSIQUIATRIA</t>
  </si>
  <si>
    <t>HEAL1415</t>
  </si>
  <si>
    <t>ADMINISTRACIÓN DE SERVICIOS DE SALUD</t>
  </si>
  <si>
    <t>ADMINISTRACION DE SERVICIOS DE SALUD</t>
  </si>
  <si>
    <t>HUMA1419</t>
  </si>
  <si>
    <t>ÉTICA Y BIOÉTICA</t>
  </si>
  <si>
    <t>TERAPÉUTICA INTEGRADA + INTEGRACIÓN CLÍNICA PATOLÓGICA 3 + PRÁCTICA CLÍNICA INTEGRADA 2 (***)</t>
  </si>
  <si>
    <t>ETICA Y BIOETICA</t>
  </si>
  <si>
    <t>INVE1410</t>
  </si>
  <si>
    <t>SEMINARIO INTEGRADOR 1</t>
  </si>
  <si>
    <t>TERAPÉUTICA INTEGRADA + INTEGRACIÓN CLÍNICA PATOLÓGICA 3 + IMAGENOLOGÍA + PRÁCTICA CLÍNICA INTEGRADA 2 (***)</t>
  </si>
  <si>
    <t>IMAGENOLOGIA + PRACTICA CLINICA INTEGRADA 2</t>
  </si>
  <si>
    <t>QUIM1401</t>
  </si>
  <si>
    <t>LABORATORIO CLÍNICO</t>
  </si>
  <si>
    <t>LABORATORIO CLINICO</t>
  </si>
  <si>
    <t>HEAL1511</t>
  </si>
  <si>
    <t>INTERVENCIÓN EN COMUNIDAD (***)</t>
  </si>
  <si>
    <t>DIAGNÓSTICO COMUNITARIO (***) + ADMINISTRACIÓN DE SERVICIOS DE SALUD + PROYECTO SOCIAL (*)</t>
  </si>
  <si>
    <t>INTERVENCION EN COMUNIDAD</t>
  </si>
  <si>
    <t>CARE1510</t>
  </si>
  <si>
    <t>EMERGENCIAS Y DESASTRES</t>
  </si>
  <si>
    <t>INVE1670</t>
  </si>
  <si>
    <t>EXTERNADO EN MEDICINA INTERNA (***)</t>
  </si>
  <si>
    <t>EXTERNADO EN MEDICINA INTERNA</t>
  </si>
  <si>
    <t>INVE1672</t>
  </si>
  <si>
    <t>SEMINARIO INTEGRADOR 2</t>
  </si>
  <si>
    <t>MAGM1417R</t>
  </si>
  <si>
    <t>GESTIÓN EN SALUD (h)</t>
  </si>
  <si>
    <t>DIAGNÓSTICO COMUNITARIO (***) + ADMINISTRACIÓN DE SERVICIOS DE SALUD</t>
  </si>
  <si>
    <t>GESTION EN SALUD (h)</t>
  </si>
  <si>
    <t>INVE1673</t>
  </si>
  <si>
    <t>EXTERNADO DE GINECOLOGÍA (***)</t>
  </si>
  <si>
    <t>LABORATORIO CLÍNICO + EMERGENCIAS Y DESASTRES + EXTERNADO EN MEDICINA INTERNA (***) + SEMINARIO INTEGRADOR 2</t>
  </si>
  <si>
    <t>EXTERNADO DE GINECOLOGIA</t>
  </si>
  <si>
    <t>EXTERNADO EN MEDICINA INTERNA + SEMINARIO INTEGRADOR 2</t>
  </si>
  <si>
    <t>INVE1674</t>
  </si>
  <si>
    <t>EXTERNADO EN PEDIATRÍA (***)</t>
  </si>
  <si>
    <t>EXTERNADO EN PEDIATRIA</t>
  </si>
  <si>
    <t>INVE1676</t>
  </si>
  <si>
    <t>SEMINARIO INTEGRADOR 3</t>
  </si>
  <si>
    <t>INVE1681</t>
  </si>
  <si>
    <t>EXTERNADO SALUD COMUNITARIA (***)</t>
  </si>
  <si>
    <t>EXTERNADO SALUD COMUNITARIA</t>
  </si>
  <si>
    <t>INVE1679</t>
  </si>
  <si>
    <t>SEMINARIO INTEGRADOR 4</t>
  </si>
  <si>
    <t>EXTERNADO DE GINECOLOGÍA (***) + EXTERNADO EN PEDIATRÍA (***) + SEMINARIO INTEGRADOR 3</t>
  </si>
  <si>
    <t>INVE1678</t>
  </si>
  <si>
    <t>EXTERNADO EN CIRUGÍA (***)</t>
  </si>
  <si>
    <t>EXTERNADO EN CIRUGIA</t>
  </si>
  <si>
    <t>INVE1677</t>
  </si>
  <si>
    <t>EXTERNADO DE EMERGENCIAS (***)</t>
  </si>
  <si>
    <t>EXTERNADO DE EMERGENCIAS</t>
  </si>
  <si>
    <t>INVE1671</t>
  </si>
  <si>
    <t>PROYECTO DE INVESTIGACIÓN 1</t>
  </si>
  <si>
    <t>PROYECTO DE INVESTIGACION 1</t>
  </si>
  <si>
    <t>HEAL1601</t>
  </si>
  <si>
    <t>MEDICINA FORENSE Y LEGAL (***)</t>
  </si>
  <si>
    <t>SEMINARIO INTEGRADOR 4 + EXTERNADO EN CIRUGÍA (***) + EXTERNADO DE EMERGENCIAS (***)</t>
  </si>
  <si>
    <t>MEDICINA FORENSE Y LEGAL</t>
  </si>
  <si>
    <t>INVE1680</t>
  </si>
  <si>
    <t>EXTERNADO DE PSIQUIATRÍA (***)</t>
  </si>
  <si>
    <t>PSIQUIATRÍA (***) + EXTERNADO EN CIRUGÍA (***) + EXTERNADO DE EMERGENCIAS (***) + SEMINARIO INTEGRADOR 4</t>
  </si>
  <si>
    <t>EXTERNADO DE PSIQUIATRIA</t>
  </si>
  <si>
    <t>EXTERNADO DE EMERGENCIAS + SEMINARIO INTEGRADOR 4</t>
  </si>
  <si>
    <t>HEAL1602</t>
  </si>
  <si>
    <t>TALLER INTERPROFESIONAL EN SALUD</t>
  </si>
  <si>
    <t>EXTERNADO EN CIRUGÍA (***) + EXTERNADO DE EMERGENCIAS (***) + SEMINARIO INTEGRADOR 4</t>
  </si>
  <si>
    <t>INVE1675</t>
  </si>
  <si>
    <t>PROYECTO DE INVESTIGACIÓN 2 (***)</t>
  </si>
  <si>
    <t>PROYECTO DE INVESTIGACION 2</t>
  </si>
  <si>
    <t>HUMA1601</t>
  </si>
  <si>
    <t>HISTORIA DE LA MEDICINA</t>
  </si>
  <si>
    <t>200 CRÉDITOS APROBADOS</t>
  </si>
  <si>
    <t>200 CREDITOS APROBADOS</t>
  </si>
  <si>
    <t>CARE1601</t>
  </si>
  <si>
    <t>CUIDADOS PALIATIVOS Y MANEJO DEL DOLOR</t>
  </si>
  <si>
    <t>INVE1702</t>
  </si>
  <si>
    <t>INTERNADO DE MEDICINA (***)</t>
  </si>
  <si>
    <t>255 CRÉDITOS APROBADOS</t>
  </si>
  <si>
    <t>INTERNADO DE MEDICINA</t>
  </si>
  <si>
    <t>255 CREDITOS APROBADOS</t>
  </si>
  <si>
    <t>INVE1701</t>
  </si>
  <si>
    <t>INTERNADO DE CIRUGÍA (***)</t>
  </si>
  <si>
    <t>INTERNADO DE CIRUGIA</t>
  </si>
  <si>
    <t>INVE1703</t>
  </si>
  <si>
    <t>INTERNADO DE GINECOLOGÍA OBSTETRICIA (***)</t>
  </si>
  <si>
    <t>INTERNADO DE GINECOLOGIA OBSTETRICIA</t>
  </si>
  <si>
    <t>INVE1704</t>
  </si>
  <si>
    <t>INTERNADO DE PEDIATRÍA (***)</t>
  </si>
  <si>
    <t>INTERNADO DE PEDIATRIA</t>
  </si>
  <si>
    <t>TISA1007</t>
  </si>
  <si>
    <t>TRABAJO DE INVESTIGACIÓN (*)</t>
  </si>
  <si>
    <t>PROYECTO DE INVESTIGACIÓN 2</t>
  </si>
  <si>
    <t>TRABAJO DE INVESTIGACION</t>
  </si>
  <si>
    <t>MATH1007</t>
  </si>
  <si>
    <t>COMPLEMENTOS DE MATEMÁTICA APLICADOS A SALUD (**)</t>
  </si>
  <si>
    <t>COMPLEMENTOS DE MATEMATICA APLICADOS A SALUD</t>
  </si>
  <si>
    <t>PSGE1101A</t>
  </si>
  <si>
    <t>FUNDAMENTOS DE LA PSICOLOGÍA(**)</t>
  </si>
  <si>
    <t>FUNDAMENTOS DE LA PSICOLOGIA</t>
  </si>
  <si>
    <t>PSGE1102</t>
  </si>
  <si>
    <t>HISTORIA Y SISTEMAS DE LA PSICOLOGÍA(**)</t>
  </si>
  <si>
    <t>HISTORIA Y SISTEMAS DE LA PSICOLOGIA</t>
  </si>
  <si>
    <t>PSGE1103A</t>
  </si>
  <si>
    <t>BASES BIOLÓGICAS DEL COMPORTAMIENTO HUMANO (**)</t>
  </si>
  <si>
    <t>BASES BIOLOGICAS DEL COMPORTAMIENTO HUMANO</t>
  </si>
  <si>
    <t>PSGE1104B</t>
  </si>
  <si>
    <t>PSICOLOGÍA SOCIAL Y COMUNITARIA (**)</t>
  </si>
  <si>
    <t>PSICOLOGIA SOCIAL Y COMUNITARIA</t>
  </si>
  <si>
    <t>COMUNICACION 2</t>
  </si>
  <si>
    <t>HUMA1108</t>
  </si>
  <si>
    <t>DESARROLLO HUMANO Y SOCIAL(*)</t>
  </si>
  <si>
    <t>DESARROLLO HUMANO Y SOCIAL</t>
  </si>
  <si>
    <t>PSGE1205</t>
  </si>
  <si>
    <t>TEORÍA DE GRUPOS(**)</t>
  </si>
  <si>
    <t>TEORIA DE GRUPOS</t>
  </si>
  <si>
    <t>PSGE1203A</t>
  </si>
  <si>
    <t>NEUROPSICOLOGÍA (**)</t>
  </si>
  <si>
    <t>NEUROPSICOLOGIA</t>
  </si>
  <si>
    <t>DPER1203</t>
  </si>
  <si>
    <t>TALLERES DE PSICOLOGÍA(**)</t>
  </si>
  <si>
    <t>TALLERES DE PSICOLOGIA</t>
  </si>
  <si>
    <t>COMUNICACIÓN 3 (**)</t>
  </si>
  <si>
    <t>PSGE1207A</t>
  </si>
  <si>
    <t>CONSTRUCCIÓN DE PRUEBAS PSICOLÓGICAS(**)</t>
  </si>
  <si>
    <t>CONSTRUCCION DE PRUEBAS PSICOLOGICAS</t>
  </si>
  <si>
    <t>PSGE1216</t>
  </si>
  <si>
    <t>PSICOLOGÍA EXPERIMENTAL Y DEL APRENDIZAJE(**)</t>
  </si>
  <si>
    <t>PSICOLOGIA EXPERIMENTAL Y DEL APRENDIZAJE</t>
  </si>
  <si>
    <t>PSGE1206</t>
  </si>
  <si>
    <t>TEORÍAS DE LA PERSONALIDAD(**)</t>
  </si>
  <si>
    <t>TEORIAS DE LA PERSONALIDAD</t>
  </si>
  <si>
    <t>PSGE1214</t>
  </si>
  <si>
    <t>ENTREVISTA PSICOLÓGICA (**)</t>
  </si>
  <si>
    <t>ENTREVISTA PSICOLOGICA</t>
  </si>
  <si>
    <t>PSGE1208A</t>
  </si>
  <si>
    <t>PROCESOS COGNITIVOS(*)</t>
  </si>
  <si>
    <t>PROCESOS COGNITIVOS</t>
  </si>
  <si>
    <t>PSCL1301A</t>
  </si>
  <si>
    <t>PSICOLOGÍA CLÍNICA (**)</t>
  </si>
  <si>
    <t>PSICOLOGIA CLINICA</t>
  </si>
  <si>
    <t>PSED1301A</t>
  </si>
  <si>
    <t>PSICOLOGÍA EDUCATIVA (**)</t>
  </si>
  <si>
    <t>PSICOLOGIA EDUCATIVA</t>
  </si>
  <si>
    <t>PSOR1301A</t>
  </si>
  <si>
    <t>PSICOLOGÍA ORGANIZACIONAL (*)</t>
  </si>
  <si>
    <t>PSICOLOGIA ORGANIZACIONAL</t>
  </si>
  <si>
    <t>PSGE1301</t>
  </si>
  <si>
    <t>PRUEBAS PSICOLÓGICAS 1 (**)</t>
  </si>
  <si>
    <t>PRUEBAS PSICOLOGICAS 1</t>
  </si>
  <si>
    <t>PRE BEGINNER 2  (*)</t>
  </si>
  <si>
    <t>HEAL1220</t>
  </si>
  <si>
    <t>CALIDAD, CUIDADO Y SEGURIDAD DEL PACIENTE (**)</t>
  </si>
  <si>
    <t>CALIDAD, CUIDADO Y SEGURIDAD DEL PACIENTE</t>
  </si>
  <si>
    <t>PSCL1220</t>
  </si>
  <si>
    <t>PSICOLOGÍA FORENSE (**)</t>
  </si>
  <si>
    <t>PSICOLOGIA FORENSE</t>
  </si>
  <si>
    <t>PSGE1221</t>
  </si>
  <si>
    <t>PSICOLOGÍA DE LA SEXUALIDAD (**)</t>
  </si>
  <si>
    <t>PSICOLOGIA DE LA SEXUALIDAD</t>
  </si>
  <si>
    <t>PSCL1311A</t>
  </si>
  <si>
    <t>PSICOPATOLOGÍA 1 (**)</t>
  </si>
  <si>
    <t>PSICOLOGÍA CLÍNICA  (**)</t>
  </si>
  <si>
    <t>PSICOPATOLOGIA 1</t>
  </si>
  <si>
    <t>PSGE1302</t>
  </si>
  <si>
    <t>PRUEBAS PSICOLÓGICAS 2 (**)</t>
  </si>
  <si>
    <t>PRUEBAS PSICOLÓGICAS 1  (**)</t>
  </si>
  <si>
    <t>PRUEBAS PSICOLOGICAS 2</t>
  </si>
  <si>
    <t>HEAL1321</t>
  </si>
  <si>
    <t>SALUD Y SEGURIDAD OCUPACIONAL (**)</t>
  </si>
  <si>
    <t>SALUD Y SEGURIDAD OCUPACIONAL</t>
  </si>
  <si>
    <t>PSCL1320</t>
  </si>
  <si>
    <t>PSICO ONCOLOGIA  (**)</t>
  </si>
  <si>
    <t>PSICO ONCOLOGIA</t>
  </si>
  <si>
    <t>PSGE1320</t>
  </si>
  <si>
    <t>PSICOLOGÍA COGNITIVO CONDUCTUAL (**)</t>
  </si>
  <si>
    <t>PSICOLOGIA COGNITIVO CONDUCTUAL</t>
  </si>
  <si>
    <t>PSOR1302A</t>
  </si>
  <si>
    <t>GESTIÓN DEL TALENTO HUMANO (**)</t>
  </si>
  <si>
    <t>GESTION DEL TALENTO HUMANO</t>
  </si>
  <si>
    <t>PSED1402A</t>
  </si>
  <si>
    <t>INTERVENCIÓN EN PROBLEMAS DE APRENDIZAJE (**)</t>
  </si>
  <si>
    <t>INTERVENCION EN PROBLEMAS DE APRENDIZAJE</t>
  </si>
  <si>
    <t>PSGE1303A</t>
  </si>
  <si>
    <t>DIAGNÓSTICO E INFORME PSICOLÓGICO (**)</t>
  </si>
  <si>
    <t>ENTREVISTA PSICOLÓGICA (**)+ PSICOPATOLOGÍA 1(**)</t>
  </si>
  <si>
    <t>DIAGNOSTICO E INFORME PSICOLOGICO</t>
  </si>
  <si>
    <t>PSCL1412A</t>
  </si>
  <si>
    <t>PSICOPATOLOGÍA 2 (**)</t>
  </si>
  <si>
    <t>PSICOPATOLOGÍA 1(**)</t>
  </si>
  <si>
    <t>PSICOPATOLOGIA 2</t>
  </si>
  <si>
    <t>PSCL1302A</t>
  </si>
  <si>
    <t>PSICOLOGÍA DE LA ADICCIONES(*)</t>
  </si>
  <si>
    <t>PSICOLOGÍA CLÍNICA(**)</t>
  </si>
  <si>
    <t>PSICOLOGIA DE LA ADICCIONES</t>
  </si>
  <si>
    <t>PSCL1402</t>
  </si>
  <si>
    <t>CONSEJERÍA Y ORIENTACIÓN PSICOLÓGICA (**)</t>
  </si>
  <si>
    <t>CONSEJERIA Y ORIENTACION PSICOLOGICA</t>
  </si>
  <si>
    <t>PSCL1421A</t>
  </si>
  <si>
    <t>PSICOTERAPIA 1 (**)</t>
  </si>
  <si>
    <t>PSICOTERAPIA 1</t>
  </si>
  <si>
    <t>PSOR1401</t>
  </si>
  <si>
    <t>SELECCIÓN DE PERSONAL(**)</t>
  </si>
  <si>
    <t>SELECCION DE PERSONAL</t>
  </si>
  <si>
    <t>PSCL1422</t>
  </si>
  <si>
    <t>PSICOTERAPIA 2 (**)</t>
  </si>
  <si>
    <t>PSICOTERAPIA 1(**)</t>
  </si>
  <si>
    <t>PSICOTERAPIA 2</t>
  </si>
  <si>
    <t>INVE1486</t>
  </si>
  <si>
    <t>INTERNADO EN PSICOLOGÍA 1 (a) (h)</t>
  </si>
  <si>
    <t>PSICOTERAPIA 1 (**) + DIAGNÓSTICO E INFORME PSICOLÓGICO(**)</t>
  </si>
  <si>
    <t>INTERNADO EN PSICOLOGIA 1 (a) (h)</t>
  </si>
  <si>
    <t>PSOR1402B</t>
  </si>
  <si>
    <t>CAPACITACIÓN, DESARROLLO Y EVALUACIÓN DE DESEMPEÑO (**)</t>
  </si>
  <si>
    <t>SELECCIÓN DE PERSONAL (**)</t>
  </si>
  <si>
    <t>CAPACITACION, DESARROLLO Y EVALUACION DE DESEMPEÑO</t>
  </si>
  <si>
    <t>PSED1404A</t>
  </si>
  <si>
    <t>PSICOLOGÍA DE LAS PERSONAS CON HABILIDADES DIFERENTES (h)</t>
  </si>
  <si>
    <t>PSICOLOGIA DE LAS PERSONAS CON HABILIDADES DIFERENTES (h)</t>
  </si>
  <si>
    <t>PSED1403A</t>
  </si>
  <si>
    <t>FORMACIÓN DE PADRES Y DOCENTES EN CONTEXTOS EDUCATIVOS (h)</t>
  </si>
  <si>
    <t>FORMACION DE PADRES Y DOCENTES EN CONTEXTOS EDUCATIVOS (h)</t>
  </si>
  <si>
    <t>INVE1594</t>
  </si>
  <si>
    <t>INTERNADO EN PSICOLOGÍA 2 (a) (h)</t>
  </si>
  <si>
    <t>INTERNADO EN PSICOLOGIA 2 (a) (h)</t>
  </si>
  <si>
    <t>INVE1595</t>
  </si>
  <si>
    <t>INTERNADO EN PSICOLOGÍA 3 (a) (h)</t>
  </si>
  <si>
    <t>INTERNADO EN PSICOLOGIA 3 (a) (h)</t>
  </si>
  <si>
    <t>TISA1006</t>
  </si>
  <si>
    <t>PSIWV&gt;=2024</t>
  </si>
  <si>
    <t>COMPLEMENTOS DE MATEMÁTICA</t>
  </si>
  <si>
    <t>CARE1100</t>
  </si>
  <si>
    <t>ENFERMERÍA:PROFESIÓN Y DISCIPLINA</t>
  </si>
  <si>
    <t>ENFERMERIA:PROFESION Y DISCIPLINA</t>
  </si>
  <si>
    <t>BIOL1101A</t>
  </si>
  <si>
    <t>PROCESOS BIOLÓGICOS</t>
  </si>
  <si>
    <t>PROCESOS BIOLOGICOS</t>
  </si>
  <si>
    <t>QUIM1104</t>
  </si>
  <si>
    <t>QUÍMICA BIOLÓGICA</t>
  </si>
  <si>
    <t>QUIMICA BIOLOGICA</t>
  </si>
  <si>
    <t>COMUNICACIÓN 1</t>
  </si>
  <si>
    <t>MATH1100A</t>
  </si>
  <si>
    <t>MATEMÁTICA BÁSICA (*)</t>
  </si>
  <si>
    <t>MORF1101A</t>
  </si>
  <si>
    <t>MORFOLOGÍA Y FUNCIÓN 1</t>
  </si>
  <si>
    <t>MORFOLOGIA Y FUNCION 1</t>
  </si>
  <si>
    <t>CARE1101A</t>
  </si>
  <si>
    <t>CUIDADO ENFERMERO 1</t>
  </si>
  <si>
    <t>ENFERMERÍA: PROFESIÓN Y DISCIPLINA</t>
  </si>
  <si>
    <t>ENFERMERIA: PROFESION Y DISCIPLINA</t>
  </si>
  <si>
    <t>HUMA1101</t>
  </si>
  <si>
    <t>FILOSOFÍA</t>
  </si>
  <si>
    <t>FILOSOFIA</t>
  </si>
  <si>
    <t>BIOL1102A</t>
  </si>
  <si>
    <t>AGRESIÓN Y DEFENSA BIOLÓGICA</t>
  </si>
  <si>
    <t>AGRESION Y DEFENSA BIOLOGICA</t>
  </si>
  <si>
    <t>MORF1202A</t>
  </si>
  <si>
    <t>MORFOLOGÍA Y FUNCIÓN 2</t>
  </si>
  <si>
    <t>MORFOLOGIA Y FUNCION 2</t>
  </si>
  <si>
    <t>NUTR1206</t>
  </si>
  <si>
    <t>BASES DE LA NUTRICIÓN(*)</t>
  </si>
  <si>
    <t>BASES DE LA NUTRICION</t>
  </si>
  <si>
    <t>CARE1202A</t>
  </si>
  <si>
    <t>CUIDADO ENFERMERO 2</t>
  </si>
  <si>
    <t>PSICOLOGÍA DE LA FELICIDAD (*)</t>
  </si>
  <si>
    <t>CARE1203A</t>
  </si>
  <si>
    <t>SALUD Y ESTILO DE VIDA</t>
  </si>
  <si>
    <t>MATEMÁTICA BÁSICA(*)</t>
  </si>
  <si>
    <t>CARE1220</t>
  </si>
  <si>
    <t>CUIDADOS PALIATIVOS</t>
  </si>
  <si>
    <t>HEAL1201A</t>
  </si>
  <si>
    <t>BASES FARMACOLÓGICAS Y TERAPÉUTICAS</t>
  </si>
  <si>
    <t>BASES FARMACOLOGICAS Y TERAPEUTICAS</t>
  </si>
  <si>
    <t>CARE1211A</t>
  </si>
  <si>
    <t>CUIDADO ENFERMERO AL ADULTO Y ADULTO MAYOR 1</t>
  </si>
  <si>
    <t>CARE1312</t>
  </si>
  <si>
    <t>CUIDADO  ENFERMERO AL ADULTO Y ADULTO MAYOR 2</t>
  </si>
  <si>
    <t>CUIDADO ENFERMERO AL ADULTO Y ADULTO MAYOR 2</t>
  </si>
  <si>
    <t>HUMA1204A</t>
  </si>
  <si>
    <t>COMPORTAMIENTO Y SALUD</t>
  </si>
  <si>
    <t>CARE1204A</t>
  </si>
  <si>
    <t>URGENCIAS Y EMERGENCIAS</t>
  </si>
  <si>
    <t>CARE1320A</t>
  </si>
  <si>
    <t>ENFERMERÍA BASADA EN LA EVIDENCIA</t>
  </si>
  <si>
    <t>ENFERMERIA BASADA EN LA EVIDENCIA</t>
  </si>
  <si>
    <t>FINN1220</t>
  </si>
  <si>
    <t>PROYECTOS DE INVERSIÓN EN SALUD</t>
  </si>
  <si>
    <t>PROYECTOS DE INVERSION EN SALUD</t>
  </si>
  <si>
    <t>HEAL1301A</t>
  </si>
  <si>
    <t>SALUD PÚBLICA Y EPIDEMIOLOGÍA(*)</t>
  </si>
  <si>
    <t>SALUD PUBLICA Y EPIDEMIOLOGIA</t>
  </si>
  <si>
    <t>HEAL1401A</t>
  </si>
  <si>
    <t>PROMOCIÓN Y EDUCACIÓN PARA LA SALUD</t>
  </si>
  <si>
    <t>PROMOCION Y EDUCACION PARA LA SALUD</t>
  </si>
  <si>
    <t>CARE1302</t>
  </si>
  <si>
    <t>CUIDADO ENFERMERO A LA MUJER Y NEONATO</t>
  </si>
  <si>
    <t>CARE1303</t>
  </si>
  <si>
    <t>ENFERMERÍA EN EL CRECIMIENTO Y DESARROLLO HUMANO</t>
  </si>
  <si>
    <t>ENFERMERIA EN EL CRECIMIENTO Y DESARROLLO HUMANO</t>
  </si>
  <si>
    <t>HEAL1303</t>
  </si>
  <si>
    <t>MEDICINA COMPLEMENTARIA(*)</t>
  </si>
  <si>
    <t>MEDICINA COMPLEMENTARIA</t>
  </si>
  <si>
    <t>HUMA1303</t>
  </si>
  <si>
    <t>DESARROLLO COMUNITARIO</t>
  </si>
  <si>
    <t>PROYECTO SOCIAL  (*)</t>
  </si>
  <si>
    <t>CARE1401A</t>
  </si>
  <si>
    <t>CUIDADO ENFERMERO AL NIÑO Y ADOLESCENTE</t>
  </si>
  <si>
    <t>DERE1401A</t>
  </si>
  <si>
    <t>TRABAJO Y LEGISLACIÓN EN SALUD(**)</t>
  </si>
  <si>
    <t>TRABAJO Y LEGISLACION EN SALUD</t>
  </si>
  <si>
    <t>CARE1402</t>
  </si>
  <si>
    <t>ENFERMERÍA EN LA SALUD MENTAL</t>
  </si>
  <si>
    <t>ENFERMERIA EN LA SALUD MENTAL</t>
  </si>
  <si>
    <t>HEAL1402A</t>
  </si>
  <si>
    <t>DOCENCIA EN CIENCIAS DE LA SALUD(**)</t>
  </si>
  <si>
    <t>DOCENCIA EN CIENCIAS DE LA SALUD</t>
  </si>
  <si>
    <t>RRHH1302</t>
  </si>
  <si>
    <t>CARE1403A</t>
  </si>
  <si>
    <t>ENFERMERÍA EN SALUD FAMILIAR Y COMUNITARIA</t>
  </si>
  <si>
    <t>ENFERMERIA EN SALUD FAMILIAR Y COMUNITARIA</t>
  </si>
  <si>
    <t>MAGM1417A</t>
  </si>
  <si>
    <t>GESTIÓN EN SALUD (**)</t>
  </si>
  <si>
    <t>GESTION EN SALUD</t>
  </si>
  <si>
    <t>HUMA1407</t>
  </si>
  <si>
    <t>BIOÉTICA Y DEONTOLOGÍA PROFESIONAL (**)</t>
  </si>
  <si>
    <t>BIOETICA Y DEONTOLOGIA PROFESIONAL</t>
  </si>
  <si>
    <t>INVE1581</t>
  </si>
  <si>
    <t>CARE1503</t>
  </si>
  <si>
    <t>PRÁCTICA PRE PROFESIONAL  1 CLÍNICA</t>
  </si>
  <si>
    <t>ENFERMERÍA EN SALUD FAMILIAR Y COMUNITARIA + GESTIÓN EN SALUD(**)</t>
  </si>
  <si>
    <t>PRACTICA PRE PROFESIONAL 1 CLINICA</t>
  </si>
  <si>
    <t>CARE1504</t>
  </si>
  <si>
    <t>PRÁCTICA PRE PROFESIONAL 2  COMUNITARIA</t>
  </si>
  <si>
    <t>PRÁCTICA PREPROFESIONAL 1 CLÍNICA</t>
  </si>
  <si>
    <t>PRACTICA PRE PROFESIONAL 2 COMUNITARIA</t>
  </si>
  <si>
    <t>PRACTICA PREPROFESIONAL 1 CLINICA</t>
  </si>
  <si>
    <t>INVE1645</t>
  </si>
  <si>
    <t>NUTR1101A</t>
  </si>
  <si>
    <t>INTRODUCCIÓN A LA NUTRICIÓN Y ALIMENTACIÓN</t>
  </si>
  <si>
    <t>INTRODUCCION A LA NUTRICION Y ALIMENTACION</t>
  </si>
  <si>
    <t>NUTR1102</t>
  </si>
  <si>
    <t>ANTROPOLOGÍA APLICADA A LA NUTRICIÓN</t>
  </si>
  <si>
    <t>ANTROPOLOGIA APLICADA A LA NUTRICION</t>
  </si>
  <si>
    <t>QUIM1207</t>
  </si>
  <si>
    <t>BIOQUÍMICA</t>
  </si>
  <si>
    <t>BIOQUIMICA</t>
  </si>
  <si>
    <t>NUTR1204</t>
  </si>
  <si>
    <t>SITUACIÓN ALIMENTARIA NUTRICIONAL Y REALIDAD NACIONAL</t>
  </si>
  <si>
    <t>SITUACION ALIMENTARIA NUTRICIONAL Y REALIDAD NACIONAL</t>
  </si>
  <si>
    <t>NUTR1205</t>
  </si>
  <si>
    <t>NUTRICIÓN 1</t>
  </si>
  <si>
    <t>NUTRICION 1</t>
  </si>
  <si>
    <t>NUTR1322</t>
  </si>
  <si>
    <t>SUPLEMENTACIÓN Y AYUDAS ERGOGÉNICAS</t>
  </si>
  <si>
    <t>SUPLEMENTACION Y AYUDAS ERGOGENICAS</t>
  </si>
  <si>
    <t>PHYS1321</t>
  </si>
  <si>
    <t>PRESCRIPCIÓN DEL EJERCICIO</t>
  </si>
  <si>
    <t>PRESCRIPCION DEL EJERCICIO</t>
  </si>
  <si>
    <t>NUTR1306</t>
  </si>
  <si>
    <t>NUTRICIÓN 2</t>
  </si>
  <si>
    <t>NUTRICION 2</t>
  </si>
  <si>
    <t>NUTR1203</t>
  </si>
  <si>
    <t>SELECCIÓN Y PREPARACIÓN DE LOS ALIMENTOS</t>
  </si>
  <si>
    <t>SELECCION Y PREPARACION DE LOS ALIMENTOS</t>
  </si>
  <si>
    <t>INFO1306</t>
  </si>
  <si>
    <t>INFORMÁTICA APLICADA A LA NUTRICIÓN</t>
  </si>
  <si>
    <t>PROBABILIDAD Y ESTADÍSTICA(*)</t>
  </si>
  <si>
    <t>INFORMATICA APLICADA A LA NUTRICION</t>
  </si>
  <si>
    <t>NUTR1202A</t>
  </si>
  <si>
    <t>BIOQUÍMICA DE LOS ALIMENTOS</t>
  </si>
  <si>
    <t>BIOQUIMICA DE LOS ALIMENTOS</t>
  </si>
  <si>
    <t>PHYS1320A</t>
  </si>
  <si>
    <t>CINEANTROPIMETRÍA</t>
  </si>
  <si>
    <t>CINEANTROPIMETRIA</t>
  </si>
  <si>
    <t>PHYS1322A</t>
  </si>
  <si>
    <t>ACTIVIDAD FÍSICA</t>
  </si>
  <si>
    <t>ACTIVIDAD FISICA</t>
  </si>
  <si>
    <t>PHYS1305</t>
  </si>
  <si>
    <t>BASES FISIOPATOLÓGICAS DE LA NUTRICIÓN</t>
  </si>
  <si>
    <t>BASES FISIOPATOLOGICAS DE LA NUTRICION</t>
  </si>
  <si>
    <t>NUTR1307</t>
  </si>
  <si>
    <t>CIENCIA DE LOS ALIMENTOS</t>
  </si>
  <si>
    <t>NUTR1308</t>
  </si>
  <si>
    <t>DIETÉTICA</t>
  </si>
  <si>
    <t>DIETETICA</t>
  </si>
  <si>
    <t>NUTR1309</t>
  </si>
  <si>
    <t>NUTRICIÓN DEPORTIVA</t>
  </si>
  <si>
    <t>NUTRICION DEPORTIVA</t>
  </si>
  <si>
    <t>NUTR1407</t>
  </si>
  <si>
    <t>TERAPIA NUTRICIONAL DEL ADULTO</t>
  </si>
  <si>
    <t>NUTR1310</t>
  </si>
  <si>
    <t>TECNOLOGÍA Y BIOTECNOLOGÍA DE LOS ALIMENTOS</t>
  </si>
  <si>
    <t>TECNOLOGIA Y BIOTECNOLOGIA DE LOS ALIMENTOS</t>
  </si>
  <si>
    <t>NUTR1406</t>
  </si>
  <si>
    <t>NUTRICIÓN DIABETES Y OBESIDAD</t>
  </si>
  <si>
    <t>NUTRICION DIABETES Y OBESIDAD</t>
  </si>
  <si>
    <t>NUTR1405</t>
  </si>
  <si>
    <t>CONTROL DE CALIDAD E INOCUIDAD  DE LOS ALIMENTOS</t>
  </si>
  <si>
    <t>CONTROL DE CALIDAD E INOCUIDAD DE LOS ALIMENTOS</t>
  </si>
  <si>
    <t>NUTR1408</t>
  </si>
  <si>
    <t>TERAPIA NUTRICIONAL MATERNO INFANTIL</t>
  </si>
  <si>
    <t>NUTR1403A</t>
  </si>
  <si>
    <t>GESTIÓN DE SERVICIOS DE ALIMENTACIÓN COLECTIVA(**)</t>
  </si>
  <si>
    <t>CONTROL DE LA CALIDAD E INOCUIDAD DE LOS ALIMENTOS</t>
  </si>
  <si>
    <t>GESTION DE SERVICIOS DE ALIMENTACION COLECTIVA</t>
  </si>
  <si>
    <t>NUTR1404</t>
  </si>
  <si>
    <t>SOPORTE NUTRICIONAL: NUTRICIÓN ENTERAL Y PARENTERAL</t>
  </si>
  <si>
    <t>SOPORTE NUTRICIONAL: NUTRICION ENTERAL Y PARENTERAL</t>
  </si>
  <si>
    <t>PROYECTO SOCIAL(*)</t>
  </si>
  <si>
    <t>HEAL1302</t>
  </si>
  <si>
    <t>SEMINARIO DE INTEGRACIÓN DISCIPLINAR</t>
  </si>
  <si>
    <t>SEMINARIO DE INTEGRACION DISCIPLINAR</t>
  </si>
  <si>
    <t>METODOLOGÍA DE LA INVESTIGACIÓN(*) + SEMINARIO DE INTEGRACIÓN DISCIPLINAR</t>
  </si>
  <si>
    <t>NUTR1502A</t>
  </si>
  <si>
    <t>PRÁCTICA PRE PROFESIONAL CLINICA</t>
  </si>
  <si>
    <t>GESTIÓN DE SERVICIOS DE ALIMENTACIÓN COLECTIVA + SOPORTE NUTRICIONAL: NUTRICIÓN ENTERAL Y PARENTERAL</t>
  </si>
  <si>
    <t>PRACTICA PRE PROFESIONAL CLINICA</t>
  </si>
  <si>
    <t>NUTR1501A</t>
  </si>
  <si>
    <t>PRÁCTICA PRE PROFESIONAL COMUNITARIA</t>
  </si>
  <si>
    <t>PRÁCTICA PRE PROFESIONAL CLÍNICA</t>
  </si>
  <si>
    <t>PRACTICA PRE PROFESIONAL COMUNITARIA</t>
  </si>
  <si>
    <t>INVE 1645</t>
  </si>
  <si>
    <t>OBST1100</t>
  </si>
  <si>
    <t>OBSTETRICIA :PROFESIÓN Y DISCIPLINA</t>
  </si>
  <si>
    <t>OBSTETRICIA :PROFESION Y DISCIPLINA</t>
  </si>
  <si>
    <t>HEAL1101</t>
  </si>
  <si>
    <t>SEMINARIO SALUD SEXUAL Y REPRODUCTIVA</t>
  </si>
  <si>
    <t>OBSTETRICIA: PROFESIÓN Y DISCIPLINA</t>
  </si>
  <si>
    <t>OBSTETRICIA: PROFESION Y DISCIPLINA</t>
  </si>
  <si>
    <t>HERRAMIENTAS INFORMÁTICAS  (*)</t>
  </si>
  <si>
    <t>METODOLOGÍA UNIVERSITARIA  (*)</t>
  </si>
  <si>
    <t>BIOL1205A</t>
  </si>
  <si>
    <t>DESARROLLO FETAL</t>
  </si>
  <si>
    <t>OBST1101A</t>
  </si>
  <si>
    <t>OBSTETRICIA 1 : TÉCNICAS CLÍNICAS</t>
  </si>
  <si>
    <t>OBSTETRICIA 1 : TECNICAS CLINICAS</t>
  </si>
  <si>
    <t>PSICOLOGÍA DE LA FELICIDAD  (*)</t>
  </si>
  <si>
    <t>MARK1420A</t>
  </si>
  <si>
    <t>MARKETING EN SALUD</t>
  </si>
  <si>
    <t>OBST1202A</t>
  </si>
  <si>
    <t>OBSTETRICIA 2</t>
  </si>
  <si>
    <t>OBSTETRICIA 1</t>
  </si>
  <si>
    <t>BASES FARMACOLÓGICAS Y TERAPÉUTICA</t>
  </si>
  <si>
    <t>BASES FARMACOLOGICAS Y TERAPEUTICA</t>
  </si>
  <si>
    <t>OBST1203</t>
  </si>
  <si>
    <t>OBSTETRICIA 3</t>
  </si>
  <si>
    <t>OBST1204A</t>
  </si>
  <si>
    <t>PATOLOGÍA GINECOLÓGICA</t>
  </si>
  <si>
    <t>PATOLOGIA GINECOLOGICA</t>
  </si>
  <si>
    <t>SALUD  PÚBLICA Y EPIDEMIOLOGÍA (*)</t>
  </si>
  <si>
    <t>OBST1320A</t>
  </si>
  <si>
    <t>BIENESTAR FETAL</t>
  </si>
  <si>
    <t>OBST1301A</t>
  </si>
  <si>
    <t>PATOLOGÍA OBSTÉTRICA</t>
  </si>
  <si>
    <t>PATOLOGIA OBSTETRICA</t>
  </si>
  <si>
    <t>SALUD PÚBLICA Y EPIDEMIOLOGÍA (*)</t>
  </si>
  <si>
    <t>OBST1303A</t>
  </si>
  <si>
    <t>SALUD REPRODUCTIVA</t>
  </si>
  <si>
    <t>OBST1401A</t>
  </si>
  <si>
    <t>ATENCIÓN INTEGRAL DEL PARTO</t>
  </si>
  <si>
    <t>ATENCION INTEGRAL DEL PARTO</t>
  </si>
  <si>
    <t>TRABAJO Y LEGISLACIÓN EN SALUD (**)</t>
  </si>
  <si>
    <t>MEDICINA COMPLEMENTARIA (*)</t>
  </si>
  <si>
    <t>OBST1402A</t>
  </si>
  <si>
    <t>PUERICULTURA</t>
  </si>
  <si>
    <t>DOCENCIA EN CIENCIAS DE LA SALUD (**)</t>
  </si>
  <si>
    <t>OBST1302A</t>
  </si>
  <si>
    <t>PSICOPROFILAXIS Y ESTIMULACIÓN PRENATAL</t>
  </si>
  <si>
    <t>PSICOPROFILAXIS Y ESTIMULACION PRENATAL</t>
  </si>
  <si>
    <t>OBST1403A</t>
  </si>
  <si>
    <t>OBSTETRICIA COMUNITARIA</t>
  </si>
  <si>
    <t>OBST1501A</t>
  </si>
  <si>
    <t>PRÁCTICA PRE PROFESIONAL 1</t>
  </si>
  <si>
    <t>PSICOPROXILAXIS Y ESTIMULACIÓN PRENATAL + OBSTETRICIA COMUNITARIA</t>
  </si>
  <si>
    <t>PRACTICA PRE PROFESIONAL 1</t>
  </si>
  <si>
    <t>PSICOPROXILAXIS Y ESTIMULACION PRENATAL</t>
  </si>
  <si>
    <t>OBST1502A</t>
  </si>
  <si>
    <t>PRÁCTICA PRE PROFESIONAL 2</t>
  </si>
  <si>
    <t>PRACTICA PRE PROFESIONAL 2</t>
  </si>
  <si>
    <t>FUNDAMENTOS DE LA PSICOLOGÍA</t>
  </si>
  <si>
    <t>HISTORIA Y SISTEMAS DE LA PSICOLOGÍA</t>
  </si>
  <si>
    <t>BASES BIOLÓGICAS DEL COMPORTAMIENTO HUMANO</t>
  </si>
  <si>
    <t>PSGE1104A</t>
  </si>
  <si>
    <t>PSICOLOGÍA SOCIAL</t>
  </si>
  <si>
    <t>FUNDAMENTOS DE PSICOLOGÍA</t>
  </si>
  <si>
    <t>PSICOLOGIA SOCIAL</t>
  </si>
  <si>
    <t>FUNDAMENTOS DE PSICOLOGIA</t>
  </si>
  <si>
    <t>TALLERES DE PSICOLOGÍA</t>
  </si>
  <si>
    <t>DESARROLLO HUMANO Y SOCIAL (*)</t>
  </si>
  <si>
    <t>TEORÍA DE GRUPOS</t>
  </si>
  <si>
    <t>NEUROPSICOLOGÍA</t>
  </si>
  <si>
    <t>CONSTRUCCIÓN DE PRUEBAS PSICOLÓGICAS</t>
  </si>
  <si>
    <t>PSICOLOGÍA EXPERIMENTAL Y DEL APRENDIZAJE</t>
  </si>
  <si>
    <t>TEORÍAS DE LA PERSONALIDAD</t>
  </si>
  <si>
    <t>ENTREVISTA PSICOLÓGICA</t>
  </si>
  <si>
    <t>PSICOLOGÍA FORENSE</t>
  </si>
  <si>
    <t>PSICOLOGÍA DE LA SEXUALIDAD</t>
  </si>
  <si>
    <t>PROCESOS COGNITIVOS (*)</t>
  </si>
  <si>
    <t>PSICOLOGÍA CLÍNICA</t>
  </si>
  <si>
    <t>PSICOLOGÍA EDUCATIVA</t>
  </si>
  <si>
    <t>PSICOLOGÍA ORGANIZACIONAL(*)</t>
  </si>
  <si>
    <t>PRUEBAS PSICOLÓGICAS 1</t>
  </si>
  <si>
    <t>PSICOLOGÍA COGNITIVO CONDUCTUAL</t>
  </si>
  <si>
    <t>PSICOPATOLOGÍA 1</t>
  </si>
  <si>
    <t>PSICOLOGÍA DE LA ADICCIONES (*)</t>
  </si>
  <si>
    <t>PRUEBAS PSICOLÓGICAS 2</t>
  </si>
  <si>
    <t>GESTIÓN DEL TALENTO HUMANO</t>
  </si>
  <si>
    <t>INTERVENCIÓN EN PROBLEMAS DE APRENDIZAJE</t>
  </si>
  <si>
    <t>DIAGNÓSTICO E INFORME PSICOLÓGICO</t>
  </si>
  <si>
    <t>PSICOPATOLOGÍA 2</t>
  </si>
  <si>
    <t>CONSEJERÍA Y ORIENTACIÓN PSICOLÓGICA</t>
  </si>
  <si>
    <t>SELECCIÓN DE PERSONAL</t>
  </si>
  <si>
    <t>PSGE1401A</t>
  </si>
  <si>
    <t>INTERNADO 1</t>
  </si>
  <si>
    <t>PSOR1402A</t>
  </si>
  <si>
    <t>CAPACITACIÓN Y EVALUACIÓN DEL DESEMPEÑO (**)</t>
  </si>
  <si>
    <t>CAPACITACION Y EVALUACION DEL DESEMPEÑO</t>
  </si>
  <si>
    <t>PSICOLOGÍA DE LAS PERSONAS CON HABILIDADES DIFERENTES(**)</t>
  </si>
  <si>
    <t>PSICOLOGIA DE LAS PERSONAS CON HABILIDADES DIFERENTES</t>
  </si>
  <si>
    <t>INVE1582</t>
  </si>
  <si>
    <t>METODOLOGÍA DE LA INVESTIGACIÓN(*) + DIAGNÓSTICO E INFORME PSICOLÓGICO</t>
  </si>
  <si>
    <t>FORMACIÓN DE PADRES Y DOCENTES EN CONTEXTOS EDUCATIVOS(**)</t>
  </si>
  <si>
    <t>FORMACION DE PADRES Y DOCENTES EN CONTEXTOS EDUCATIVOS</t>
  </si>
  <si>
    <t>PSGE1502A</t>
  </si>
  <si>
    <t>INTERNADO 2</t>
  </si>
  <si>
    <t>PSGE1503A</t>
  </si>
  <si>
    <t>INTERNADO 3</t>
  </si>
  <si>
    <t>INVE1650</t>
  </si>
  <si>
    <t>PHYS1101</t>
  </si>
  <si>
    <t>INTRODUCCIÓN A LA FISIOTERAPIA</t>
  </si>
  <si>
    <t>INTRODUCCION A LA FISIOTERAPIA</t>
  </si>
  <si>
    <t>NUTR1201</t>
  </si>
  <si>
    <t>BIOQUÍMICA Y NUTRICIÓN</t>
  </si>
  <si>
    <t>BIOQUIMICA Y NUTRICION</t>
  </si>
  <si>
    <t>BIOL1105</t>
  </si>
  <si>
    <t>BIOMECÁNICA DE LA ACTIVIDAD HUMANA</t>
  </si>
  <si>
    <t>BIOMECANICA DE LA ACTIVIDAD HUMANA</t>
  </si>
  <si>
    <t>MORFOLOGÍA  Y FUNCIÓN 1</t>
  </si>
  <si>
    <t>PHYS1201</t>
  </si>
  <si>
    <t>FISIOLOGÍA DEL MOVIMIENTO</t>
  </si>
  <si>
    <t>FISIOLOGIA DEL MOVIMIENTO</t>
  </si>
  <si>
    <t>CARE1325</t>
  </si>
  <si>
    <t>TÉCNICAS BÁSICAS DE ATENCIÓN EN SALUD</t>
  </si>
  <si>
    <t>TECNICAS BASICAS DE ATENCION EN SALUD</t>
  </si>
  <si>
    <t>HUMA1321</t>
  </si>
  <si>
    <t>LENGUAJE DE SEÑAS</t>
  </si>
  <si>
    <t>PHYS1203</t>
  </si>
  <si>
    <t>PATOLOGÍA DEL APARATO LOCOMOTOR Y SISTEMA NERVIOSO</t>
  </si>
  <si>
    <t>MORFOLOGÍA  Y FUNCIÓN 2</t>
  </si>
  <si>
    <t>PATOLOGIA DEL APARATO LOCOMOTOR Y SISTEMA NERVIOSO</t>
  </si>
  <si>
    <t>PSED1202</t>
  </si>
  <si>
    <t>PSICOMOTRICIDAD</t>
  </si>
  <si>
    <t>PHYS1202</t>
  </si>
  <si>
    <t>EVALUACIÓN Y DIAGNÓSTICO FISIOTERAPÉUTICO</t>
  </si>
  <si>
    <t>EVALUACION Y DIAGNOSTICO FISIOTERAPEUTICO</t>
  </si>
  <si>
    <t>PHYS1302</t>
  </si>
  <si>
    <t>PATOLOGÍA CARDIORRESPIRATORIA</t>
  </si>
  <si>
    <t>PATOLOGIA CARDIORRESPIRATORIA</t>
  </si>
  <si>
    <t>PHYS1325</t>
  </si>
  <si>
    <t>SOPORTE BÁSICO VITAL</t>
  </si>
  <si>
    <t>SOPORTE BASICO VITAL</t>
  </si>
  <si>
    <t>PHYS1326</t>
  </si>
  <si>
    <t>VENDAJE NEUROMUSCULAR</t>
  </si>
  <si>
    <t>PHYS1301</t>
  </si>
  <si>
    <t>BASES Y PRINCIPIOS DE MÉTODOS FISIOTERAPÉUTICOS</t>
  </si>
  <si>
    <t>BASES Y PRINCIPIOS DE METODOS FISIOTERAPEUTICOS</t>
  </si>
  <si>
    <t>PHYS1303</t>
  </si>
  <si>
    <t>AGENTES FISIOTERAPÉUTICOS</t>
  </si>
  <si>
    <t>AGENTES FISIOTERAPEUTICOS</t>
  </si>
  <si>
    <t>PHYS1304</t>
  </si>
  <si>
    <t>BASES FISIOLÓGICAS Y MÉTODOS EN TERAPIA MANUAL</t>
  </si>
  <si>
    <t>BASES FISIOLOGICAS Y METODOS EN TERAPIA MANUAL</t>
  </si>
  <si>
    <t>PHYS1306</t>
  </si>
  <si>
    <t>EJERCICIOS FISIOTERAPÉUTICOS</t>
  </si>
  <si>
    <t>EJERCICIOS FISIOTERAPEUTICOS</t>
  </si>
  <si>
    <t>PHYS1402</t>
  </si>
  <si>
    <t>IMAGENOLOGÍA APLICADA</t>
  </si>
  <si>
    <t>IMAGENOLOGIA APLICADA</t>
  </si>
  <si>
    <t>PHYS1403</t>
  </si>
  <si>
    <t>MÉTODOS FISIOTERAPÉUTICOS EN AFECCIONES PEDIÁTRICAS</t>
  </si>
  <si>
    <t>METODOS FISIOTERAPEUTICOS EN AFECCIONES PEDIATRICAS</t>
  </si>
  <si>
    <t>PHYS1401</t>
  </si>
  <si>
    <t>FISIOTERAPIA EN DISFUNCIONES CARDIORRESPIRATORIAS</t>
  </si>
  <si>
    <t>EVALUACIÒN Y DIAGNOSTICO FISIOTERAPÈUTICO+ PATOLOGÍA CARDIORESPIRATORIA</t>
  </si>
  <si>
    <t>EVALUACIÒN Y DIAGNOSTICO FISIOTERAPÈUTICO</t>
  </si>
  <si>
    <t>PATOLOGIA CARDIORESPIRATORIA</t>
  </si>
  <si>
    <t>BIOÉTICA Y DEONTOLOGÍA PROFESIONAL(**)</t>
  </si>
  <si>
    <t>PHYS1404</t>
  </si>
  <si>
    <t>FISIOTERAPIA EN DISFUNCIONES NEUROLÓGICAS Y MUSCOESQUELÉTICAS</t>
  </si>
  <si>
    <t>BASES Y PRINCIPIOS DE MÉTODOS FISIOTERAPÉUTICOS+MÉTODOS FISIOTERAPÉUTICOS EN AFECCIONES PEDIÁTRICAS</t>
  </si>
  <si>
    <t>FISIOTERAPIA EN DISFUNCIONES NEUROLOGICAS Y MUSCOESQUELETICAS</t>
  </si>
  <si>
    <t>HEAL1403</t>
  </si>
  <si>
    <t>GESTIÓN EN SALUD(**)</t>
  </si>
  <si>
    <t>HEAL1302A</t>
  </si>
  <si>
    <t>INVE1516</t>
  </si>
  <si>
    <t>PRÁCTICA PREPROFESIONAL - INTERNADO COMUNITARIO</t>
  </si>
  <si>
    <t>FISIOTERAPIA EN DISFUNCIONES NEUROLÓGICAS Y MUSCOESQUELÉTICAS+ MÉTODOS FISIOTERAPÉUTICOS EN AFECCIONES PEDIÁTRICAS</t>
  </si>
  <si>
    <t>PRACTICA PREPROFESIONAL - INTERNADO COMUNITARIO</t>
  </si>
  <si>
    <t>INVE1515</t>
  </si>
  <si>
    <t>PRÁCTICA PREPROFESIONAL - INTERNADO CLÍNICO</t>
  </si>
  <si>
    <t>PRÁCTICA PREPROFESIONAL- INTERNADO COMUNITARIO</t>
  </si>
  <si>
    <t>PRACTICA PREPROFESIONAL - INTERNADO CLINICO</t>
  </si>
  <si>
    <t>PRACTICA PREPROFESIONAL- INTERNADO COMUNITARIO</t>
  </si>
  <si>
    <t>COMPLEMENTOS DE MATEMÁTICA APLICADOS A SALUD(**)</t>
  </si>
  <si>
    <t>CARE1102</t>
  </si>
  <si>
    <t>INTRODUCCIÓN A LA ENFERMERIA</t>
  </si>
  <si>
    <t>INTRODUCCION A LA ENFERMERIA</t>
  </si>
  <si>
    <t>MORF1102</t>
  </si>
  <si>
    <t>ESTRUCTURA Y FUNCIÓN HUMANA 1</t>
  </si>
  <si>
    <t>ESTRUCTURA Y FUNCION HUMANA 1</t>
  </si>
  <si>
    <t>CARE1113</t>
  </si>
  <si>
    <t>METODOLOGÍA DEL CUIDADO DE ENFERMERIA 1</t>
  </si>
  <si>
    <t>INTRODUCCIÓN A LA ENFERMERÍA</t>
  </si>
  <si>
    <t>METODOLOGIA DEL CUIDADO DE ENFERMERIA 1</t>
  </si>
  <si>
    <t>HEAL1102</t>
  </si>
  <si>
    <t>INTRODUCCIÓN A LA SALUD COMUNITARIA(**)</t>
  </si>
  <si>
    <t>INTRODUCCION A LA SALUD COMUNITARIA</t>
  </si>
  <si>
    <t>MECANISMOS DE AGRESIÓN Y DEFENSA</t>
  </si>
  <si>
    <t>MECANISMOS DE AGRESION Y DEFENSA</t>
  </si>
  <si>
    <t>MORF1201</t>
  </si>
  <si>
    <t>ESTRUCTURA  Y FUNCIÓN HUMANA 2</t>
  </si>
  <si>
    <t>ESTRUCTURA Y FUNCIÓN  HUMANA 1</t>
  </si>
  <si>
    <t>ESTRUCTURA Y FUNCION HUMANA 2</t>
  </si>
  <si>
    <t>CARE1212</t>
  </si>
  <si>
    <t>METODOLOGÍA DEL CUIDADO DE ENFERMERÍA 2</t>
  </si>
  <si>
    <t>METODOLOGÍA DEL CUIDADO DE ENFERMERÍA 1</t>
  </si>
  <si>
    <t>METODOLOGIA DEL CUIDADO DE ENFERMERIA 2</t>
  </si>
  <si>
    <t>HEAL1202</t>
  </si>
  <si>
    <t>DETERMINANTES SOCIALES DE LA SALUD Y ENFERMEDAD (**)</t>
  </si>
  <si>
    <t>DETERMINANTES SOCIALES DE LA SALUD Y ENFERMEDAD</t>
  </si>
  <si>
    <t>PRE BEGINNER 1(*)</t>
  </si>
  <si>
    <t>CIUDADANIA GLOBAL (*)</t>
  </si>
  <si>
    <t>MORF1203</t>
  </si>
  <si>
    <t>ESTRUCTURA Y FUNCIÓN HUMANA 3</t>
  </si>
  <si>
    <t>ESTRUCTURA Y FUNCIÓN HUMANA 2</t>
  </si>
  <si>
    <t>ESTRUCTURA Y FUNCION HUMANA 3</t>
  </si>
  <si>
    <t>HEAL1201B</t>
  </si>
  <si>
    <t>CARE1306</t>
  </si>
  <si>
    <t>CUIDADOS EN LA SALUD DEL ADULTO</t>
  </si>
  <si>
    <t>METODOLOGÍA DEL CUIDADO DE ENFERMERIA 2</t>
  </si>
  <si>
    <t>PRE BEGINNER 2(*)</t>
  </si>
  <si>
    <t>CARE1309</t>
  </si>
  <si>
    <t>INTERACCIÓN CLÍNICA PATOLÓGICA</t>
  </si>
  <si>
    <t>ESTRUCTURA Y FUNCIÓN  HUMANA 3</t>
  </si>
  <si>
    <t>INTERACCION CLINICA PATOLOGICA</t>
  </si>
  <si>
    <t>CARE1307</t>
  </si>
  <si>
    <t>CUIDADOS EN LA SALUD DEL ADULTO Y ADULTO MAYOR</t>
  </si>
  <si>
    <t>HUMA1410</t>
  </si>
  <si>
    <t>BIOÉTICA, DEONTOLOGÍA  Y LEGISLACIÓN EN SALUD(**)</t>
  </si>
  <si>
    <t>BIOETICA, DEONTOLOGIA Y LEGISLACION EN SALUD</t>
  </si>
  <si>
    <t>HEAL1322</t>
  </si>
  <si>
    <t>EMPRENDIMIENTO EN SALUD</t>
  </si>
  <si>
    <t>HEAL1303A</t>
  </si>
  <si>
    <t>GESTIÓN Y BÚSQUEDA DE INFORMACIÓN CIENTIFÍCA (**)</t>
  </si>
  <si>
    <t>CARE1302A</t>
  </si>
  <si>
    <t>CUIDADO A LA MUJER Y NEONATO</t>
  </si>
  <si>
    <t>CARE1304</t>
  </si>
  <si>
    <t>CUIDADO  AL NIÑO Y ADOLESCENTE 1</t>
  </si>
  <si>
    <t>CUIDADO AL NIÑO Y ADOLESCENTE 1</t>
  </si>
  <si>
    <t>HEAL1304</t>
  </si>
  <si>
    <t>EDUCACIÓN SANITARIA Y COMUNICACIÓN(**)</t>
  </si>
  <si>
    <t>EDUCACION SANITARIA Y COMUNICACION</t>
  </si>
  <si>
    <t>CARE1308</t>
  </si>
  <si>
    <t>ENFERMERIA EN LA ATENCIÓN DOMICILIARIA</t>
  </si>
  <si>
    <t>ENFERMERIA EN LA ATENCION DOMICILIARIA</t>
  </si>
  <si>
    <t>CARE1324</t>
  </si>
  <si>
    <t>SALUD OCUPACIONAL(**)</t>
  </si>
  <si>
    <t>SALUD OCUPACIONAL</t>
  </si>
  <si>
    <t>CARE1204B</t>
  </si>
  <si>
    <t>CARE1305</t>
  </si>
  <si>
    <t>CUIDADO AL NIÑO Y ADOLESCENTE 2</t>
  </si>
  <si>
    <t>INVE1581A</t>
  </si>
  <si>
    <t>GESTIÓN EN SALUD</t>
  </si>
  <si>
    <t>CARE1402A</t>
  </si>
  <si>
    <t>CUIDADO ENFERMERO EN LA SALUD MENTAL</t>
  </si>
  <si>
    <t>CARE1405</t>
  </si>
  <si>
    <t>GESTIÓN DEL CUIDADO EN  SALUD FAMILIAR Y COMUNITARIA</t>
  </si>
  <si>
    <t>GESTION DEL CUIDADO EN SALUD FAMILIAR Y COMUNITARIA</t>
  </si>
  <si>
    <t>INVE1645F</t>
  </si>
  <si>
    <t>CARE1408</t>
  </si>
  <si>
    <t>TALLER INTEGRADOR DE PRÁCTICA  ENFERMERA</t>
  </si>
  <si>
    <t>TALLER INTEGRADOR DE PRACTICA ENFERMERA</t>
  </si>
  <si>
    <t>CARE1406</t>
  </si>
  <si>
    <t>CARE1407</t>
  </si>
  <si>
    <t>TISA1002</t>
  </si>
  <si>
    <t>INTERNADO 1 + TALLER DE TESIS 2 (*)</t>
  </si>
  <si>
    <t>COMPLEMENTOS DE MATEMÁTICA APLICADOS A SALUD</t>
  </si>
  <si>
    <t>INTRODUCCIÓN A LA SALUD COMUNITARIA (**)</t>
  </si>
  <si>
    <t>MATEMÁTICA BÁSICA</t>
  </si>
  <si>
    <t>BASES DE LA NUTRICIÓN (*)</t>
  </si>
  <si>
    <t>BIOÉTICA, DEONTOLOGÍA  Y LEGISLACIÓN EN SALUD (**)</t>
  </si>
  <si>
    <t>GESTIÓN Y BÚSQUEDA DE INFORMACIÓN CIENTÍFICA</t>
  </si>
  <si>
    <t>EDUCACIÓN SANITARIA Y COMUNICACIÓN (**)</t>
  </si>
  <si>
    <t>ENFERMERÍA EN LA ATENCIÓN DOMICILIARIA</t>
  </si>
  <si>
    <t>SALUD OCUPACIONAL (**)</t>
  </si>
  <si>
    <t>METODOLOGÍA DE LA INVESTIGACIÓN</t>
  </si>
  <si>
    <t>EDUCACIÓN SANITARIA Y COMUNICACIÓN</t>
  </si>
  <si>
    <t>ENFUS&gt;=2024</t>
  </si>
  <si>
    <t>NUTR1103</t>
  </si>
  <si>
    <t>PRÁCTICA EN NUTRICIÓN 1</t>
  </si>
  <si>
    <t>PRACTICA EN NUTRICION 1</t>
  </si>
  <si>
    <t>BIOL1106</t>
  </si>
  <si>
    <t>PROCESOS BIOLÓGICOS 1</t>
  </si>
  <si>
    <t>PROCESOS BIOLOGICOS 1</t>
  </si>
  <si>
    <t>GESTIÓN Y BÚSQUEDA DE INFORMACIÓN CIENTÍFICA(**)</t>
  </si>
  <si>
    <t>ANTROPOLOGÍA APLICADA A LA NUTRICIÓN(**)</t>
  </si>
  <si>
    <t>BIOL1107</t>
  </si>
  <si>
    <t>PROCESOS BIOLÓGICOS 2 (**)</t>
  </si>
  <si>
    <t>PROCESOS BIOLOGICOS 2</t>
  </si>
  <si>
    <t>NUTR1207</t>
  </si>
  <si>
    <t>METABOLISMO NUTRICIONAL</t>
  </si>
  <si>
    <t>NUTR1105</t>
  </si>
  <si>
    <t>PRÁCTICA EN NUTRICIÓN 2</t>
  </si>
  <si>
    <t>PRACTICA EN NUTRICION 2</t>
  </si>
  <si>
    <t>NUTR1209</t>
  </si>
  <si>
    <t>PRÁCTICA EN NUTRICIÓN 3 (**)</t>
  </si>
  <si>
    <t>PRACTICA EN NUTRICION 3</t>
  </si>
  <si>
    <t>HEAL1201R</t>
  </si>
  <si>
    <t>BASES FARMACOLÓGICAS Y TERAPÉUTICAS (**)</t>
  </si>
  <si>
    <t>NUTR1208</t>
  </si>
  <si>
    <t>COMPOSICIÓN DE LOS ALIMENTOS</t>
  </si>
  <si>
    <t>COMPOSICION DE LOS ALIMENTOS</t>
  </si>
  <si>
    <t>NUTR1210</t>
  </si>
  <si>
    <t>POLÍTICAS, PROGRAMAS Y PROYECTOS EN NUTRICIÓN PÚBLICA (**)</t>
  </si>
  <si>
    <t>POLITICAS, PROGRAMAS Y PROYECTOS EN NUTRICION PUBLICA</t>
  </si>
  <si>
    <t>PRESCRIPCIÓN DEL EJERCICIO (**)</t>
  </si>
  <si>
    <t>HEAL1305</t>
  </si>
  <si>
    <t>NUTR1314</t>
  </si>
  <si>
    <t>PRÁCTICA EN NUTRICIÓN 4 (**)</t>
  </si>
  <si>
    <t>PRACTICA EN NUTRICION 4</t>
  </si>
  <si>
    <t>NUTR1203A</t>
  </si>
  <si>
    <t>NUTR1315</t>
  </si>
  <si>
    <t>TECNOLOGÍA APLICADA A LA NUTRICIÓN (**)</t>
  </si>
  <si>
    <t>TECNOLOGIA APLICADA A LA NUTRICION</t>
  </si>
  <si>
    <t>NUTR1313</t>
  </si>
  <si>
    <t>EVALUACIÓN ALIMENTARIA NUTRICIONAL</t>
  </si>
  <si>
    <t>EVALUACION ALIMENTARIA NUTRICIONAL</t>
  </si>
  <si>
    <t>NUTR1324</t>
  </si>
  <si>
    <t>ALIMENTOS FUNCIONALES  Y NUTRACEUTICOS (**)</t>
  </si>
  <si>
    <t>ALIMENTOS FUNCIONALES Y NUTRACEUTICOS</t>
  </si>
  <si>
    <t>NUTR1323</t>
  </si>
  <si>
    <t>GENÉTICA NUTRICIONAL (**)</t>
  </si>
  <si>
    <t>GENETICA NUTRICIONAL</t>
  </si>
  <si>
    <t>BASES FISIOPATOLÓGICAS DE LA NUTRICIÓN (**)</t>
  </si>
  <si>
    <t>BIOÉTICA, DEONTOLOGÍA Y LEGISLACIÓN EN SALUD (**)</t>
  </si>
  <si>
    <t>NUTRICIÓN DEPORTIVA(**)</t>
  </si>
  <si>
    <t>NUTR1204A</t>
  </si>
  <si>
    <t>SITUACIÓN ALIMENTARIA NUTRICIONAL Y REALIDAD NACIONAL(**)</t>
  </si>
  <si>
    <t>NUTR1407A</t>
  </si>
  <si>
    <t>INVE1581B</t>
  </si>
  <si>
    <t>NUTR1404A</t>
  </si>
  <si>
    <t>SOPORTE NUTRICIONAL ENTERAL Y PARENTERAL</t>
  </si>
  <si>
    <t>NUTR1403B</t>
  </si>
  <si>
    <t>GESTIÓN DE SERVICIOS DE ALIMENTACIÓN COLECTIVA (**)</t>
  </si>
  <si>
    <t>NUTR1409</t>
  </si>
  <si>
    <t>EDUCACIÓN EN ALIMENTACIÓN Y NUTRICIÓN</t>
  </si>
  <si>
    <t>EDUCACION EN ALIMENTACION Y NUTRICION</t>
  </si>
  <si>
    <t>INVE1645B</t>
  </si>
  <si>
    <t>TALLER DE TESIS 1(*)</t>
  </si>
  <si>
    <t>NUTR1503A</t>
  </si>
  <si>
    <t>INTERNADO EN NUTRICIÓN 1</t>
  </si>
  <si>
    <t>INTERNADO EN NUTRICION 1</t>
  </si>
  <si>
    <t>NUTR1504A</t>
  </si>
  <si>
    <t>INTERNADO EN NUTRICIÓN 2</t>
  </si>
  <si>
    <t>INTERNADO EN NUTRICION 2</t>
  </si>
  <si>
    <t>TISA1003</t>
  </si>
  <si>
    <t>INTERNADO EN NUTRICIÓN 1 + TALLER DE TESIS 2 (*)</t>
  </si>
  <si>
    <t>ANTROPOLOGÍA APLICADA A LA NUTRICIÓN (**)</t>
  </si>
  <si>
    <t>MATEMÁTICA BÁSICA  (*)</t>
  </si>
  <si>
    <t>RESPONSABILIDAD SOCIAL  (*)</t>
  </si>
  <si>
    <t>CIUDADANÍA GLOBAL  (*)</t>
  </si>
  <si>
    <t>PROBABILIDAD Y ESTADÍSTICA  (*)</t>
  </si>
  <si>
    <t>NUTRICIÓN DEPORTIVA (**)</t>
  </si>
  <si>
    <t>SITUACIÓN ALIMENTARIA NUTRICIONAL Y REALIDAD NACIONAL (**)</t>
  </si>
  <si>
    <t>ANTROPOLOGÍA APLICADA A LA NUTRICIÓN  (**)</t>
  </si>
  <si>
    <t>NUTR1504P</t>
  </si>
  <si>
    <t>NUTUS&gt;=2024</t>
  </si>
  <si>
    <t>OBST1102</t>
  </si>
  <si>
    <t>INTRODUCCIÓN A LA PROFESIÓN DE OBSTETRICIA</t>
  </si>
  <si>
    <t>INTRODUCCION A LA PROFESION DE OBSTETRICIA</t>
  </si>
  <si>
    <t>HEAL1320</t>
  </si>
  <si>
    <t>SEXUALIDAD HUMANA (**)</t>
  </si>
  <si>
    <t>SEXUALIDAD HUMANA</t>
  </si>
  <si>
    <t>HUMA1114</t>
  </si>
  <si>
    <t>MUJER, FAMILIA Y SOCIEDAD</t>
  </si>
  <si>
    <t>OBST1207</t>
  </si>
  <si>
    <t>PRÁCTICAS EN OBSTETRICIA CLÍNICA</t>
  </si>
  <si>
    <t>PRACTICAS EN OBSTETRICIA CLINICA</t>
  </si>
  <si>
    <t>OBST1405</t>
  </si>
  <si>
    <t>PLANIFICACIÓN FAMILIAR</t>
  </si>
  <si>
    <t>PLANIFICACION FAMILIAR</t>
  </si>
  <si>
    <t>HEAL1203</t>
  </si>
  <si>
    <t>FARMACOLOGÍA Y TERAPÉUTICA EN LA PRÁCTICA OBSTÉTRICA</t>
  </si>
  <si>
    <t>FARMACOLOGIA Y TERAPEUTICA EN LA PRACTICA OBSTETRICA</t>
  </si>
  <si>
    <t>OBST1220</t>
  </si>
  <si>
    <t>MASCULINIDADES Y PREVENCIÓN DE LA VIOLENCIA (**)</t>
  </si>
  <si>
    <t>MASCULINIDADES Y PREVENCION DE LA VIOLENCIA</t>
  </si>
  <si>
    <t>OBST1307</t>
  </si>
  <si>
    <t>ATENCIÓN PRENATAL Y ECOGRAFÍA OBSTÉTRICA</t>
  </si>
  <si>
    <t>ATENCION PRENATAL Y ECOGRAFIA OBSTETRICA</t>
  </si>
  <si>
    <t>OBST1306</t>
  </si>
  <si>
    <t>GINECOLOGÍA</t>
  </si>
  <si>
    <t>GINECOLOGIA</t>
  </si>
  <si>
    <t>OBST1310</t>
  </si>
  <si>
    <t>SALUD MENTAL DE LA MUJER</t>
  </si>
  <si>
    <t>HEAL1301B</t>
  </si>
  <si>
    <t>OBST1401B</t>
  </si>
  <si>
    <t>OBST1309</t>
  </si>
  <si>
    <t>OBSTETRICIA PATOLÓGICA Y EMERGENCIAS</t>
  </si>
  <si>
    <t>OBSTETRICIA PATOLOGICA Y EMERGENCIAS</t>
  </si>
  <si>
    <t>OBST1420A</t>
  </si>
  <si>
    <t>NEONATOLOGÍA Y LACTANCIA MATERNA</t>
  </si>
  <si>
    <t>NEONATOLOGIA Y LACTANCIA MATERNA</t>
  </si>
  <si>
    <t>BIENESTAR FETAL (**)</t>
  </si>
  <si>
    <t>MARKETING EN SALUD (**)</t>
  </si>
  <si>
    <t>HEAL1405</t>
  </si>
  <si>
    <t>ADMINISTRACIÓN Y GESTIÓN EN SERVICIOS DE SALUD (**)</t>
  </si>
  <si>
    <t>ADMINISTRACION Y GESTION EN SERVICIOS DE SALUD</t>
  </si>
  <si>
    <t>OBST1404</t>
  </si>
  <si>
    <t>OBSTETRICIA SOCIAL Y COMUNITARIA</t>
  </si>
  <si>
    <t>INVE1581C</t>
  </si>
  <si>
    <t>HEAL1404</t>
  </si>
  <si>
    <t>EMPRENDIMIENTO Y MODELOS DE NEGOCIO EN SALUD (**)</t>
  </si>
  <si>
    <t>ADMINISTRACIÓN Y GESTIÓN EN SERVICIOS DE SALUD</t>
  </si>
  <si>
    <t>EMPRENDIMIENTO Y MODELOS DE NEGOCIO EN SALUD</t>
  </si>
  <si>
    <t>HEAL1402B</t>
  </si>
  <si>
    <t>OBST1406</t>
  </si>
  <si>
    <t>TALLER INTEGRADOR DE PRÁCTICAS EN OBSTETRICIA</t>
  </si>
  <si>
    <t>TALLER INTEGRADOR DE PRACTICAS EN OBSTETRICIA</t>
  </si>
  <si>
    <t>INVE1645C</t>
  </si>
  <si>
    <t>OBST1501B</t>
  </si>
  <si>
    <t>INTERNADO EN OBSTETRICIA 1</t>
  </si>
  <si>
    <t>OBST1502B</t>
  </si>
  <si>
    <t>INTERNADO EN OBSTETRICIA 2</t>
  </si>
  <si>
    <t>TISA1004</t>
  </si>
  <si>
    <t>INTERNADO EN OBSTETRICIA 1 + TALLER DE TESIS 2 (*)</t>
  </si>
  <si>
    <t>DESARROLLO DEL TALENTO(*)</t>
  </si>
  <si>
    <t>COMUNICACIÓN 1(*)</t>
  </si>
  <si>
    <t>SEXUALIDAD HUMANA(**)</t>
  </si>
  <si>
    <t>HERRAMIENTAS INFORMÁTICAS(*)</t>
  </si>
  <si>
    <t>COMUNICACIÓN 2(*)</t>
  </si>
  <si>
    <t>CIUDADANÍA GLOBAL(*)</t>
  </si>
  <si>
    <t>MASCULINIDADES Y PREVENCIÓN DE LA VIOLENCIA (*)</t>
  </si>
  <si>
    <t>EMPLEABILIDAD(*)</t>
  </si>
  <si>
    <t>BIOÉTICA, DEONTOLOGÍA Y LEGISLACIÓN EN SALUD(**)</t>
  </si>
  <si>
    <t>BIENESTAR FETAL(**)</t>
  </si>
  <si>
    <t>ADMINISTRACIÓN Y GESTIÓN EN SERVICIOS DE SALUD(**)</t>
  </si>
  <si>
    <t>EMPRENDIMIENTO Y MODELOS DE NEGOCIO EN SALUD(**)</t>
  </si>
  <si>
    <t>TALLER DE TESIS 2(*)</t>
  </si>
  <si>
    <t>OBSUS&gt;=2024</t>
  </si>
  <si>
    <t>GESTIÓN Y BÚSQUEDA DE INFORMACIÓN CIENTÍIFICA (**)</t>
  </si>
  <si>
    <t>GESTION Y BUSQUEDA DE INFORMACION CIENTIIFICA</t>
  </si>
  <si>
    <t>PSICOLOGÍA FORENSE (*)</t>
  </si>
  <si>
    <t>PSICO ONCOLOGIA (**)</t>
  </si>
  <si>
    <t>ENTREVISTA PSICOLÓGICA+ PSICOPATOLOGÍA 1</t>
  </si>
  <si>
    <t>PSICOTERAPIA 1 + DIAGNÓSTICO E INFORME PSICOLÓGICO</t>
  </si>
  <si>
    <t>PSICOLOGÍA DE LAS PERSONAS CON HABILIDADES DIFERENTES (**)</t>
  </si>
  <si>
    <t>INVE2016</t>
  </si>
  <si>
    <t>TESIS</t>
  </si>
  <si>
    <t>FORMACIÓN DE PADRES Y DOCENTES EN CONTEXTOS EDUCATIVOS (**)</t>
  </si>
  <si>
    <t>TISA1001</t>
  </si>
  <si>
    <t>COMUNICACIÓN 1  (*)</t>
  </si>
  <si>
    <t>NUTR1104</t>
  </si>
  <si>
    <t>NUTRICIÓN Y METABOLISMO(**)</t>
  </si>
  <si>
    <t>NUTRICION Y METABOLISMO</t>
  </si>
  <si>
    <t>PHYS1111</t>
  </si>
  <si>
    <t>PRÁCTICAS  EN FISIOTERAPIA 1</t>
  </si>
  <si>
    <t>PRACTICAS EN FISIOTERAPIA 1</t>
  </si>
  <si>
    <t>BIOL1207</t>
  </si>
  <si>
    <t>BIOMECÁNICA Y FISIOLOGÍA DE LA ACTIVIDAD HUMANA(**)</t>
  </si>
  <si>
    <t>BIOMECANICA Y FISIOLOGIA DE LA ACTIVIDAD HUMANA</t>
  </si>
  <si>
    <t>HUMA1207</t>
  </si>
  <si>
    <t>COMPORTAMIENTO Y SALUD MENTAL(**)</t>
  </si>
  <si>
    <t>COMPORTAMIENTO Y SALUD MENTAL</t>
  </si>
  <si>
    <t>PHYS1205</t>
  </si>
  <si>
    <t>PRÁCTICAS  EN FISIOTERAPIA 2</t>
  </si>
  <si>
    <t>PRACTICAS EN FISIOTERAPIA 2</t>
  </si>
  <si>
    <t>PHYS1204</t>
  </si>
  <si>
    <t>BASES DE LA INTERACCIÓN CLÍNICO PATOLÓGICA(**)</t>
  </si>
  <si>
    <t>BASES DE LA INTERACCION CLINICO PATOLOGICA</t>
  </si>
  <si>
    <t>PHYS1206</t>
  </si>
  <si>
    <t>PRÁCTICAS  EN FISIOTERAPIA 3</t>
  </si>
  <si>
    <t>PRACTICAS EN FISIOTERAPIA 3</t>
  </si>
  <si>
    <t>PSED1202A</t>
  </si>
  <si>
    <t>PRESCRIPCIÓN DEL EJERCICIO(**)</t>
  </si>
  <si>
    <t>CINEANTROPOMETRÍA(**)</t>
  </si>
  <si>
    <t>CINEANTROPOMETRIA</t>
  </si>
  <si>
    <t>PHYS1203A</t>
  </si>
  <si>
    <t>PATOLOGÍA DEL SISTEMA LOCOMOTOR Y SISTEMA NERVIOSO</t>
  </si>
  <si>
    <t>PATOLOGIA DEL SISTEMA LOCOMOTOR Y SISTEMA NERVIOSO</t>
  </si>
  <si>
    <t>PHYS1307</t>
  </si>
  <si>
    <t>PRÁCTICAS  EN FISIOTERAPIA 4</t>
  </si>
  <si>
    <t>PRACTICAS EN FISIOTERAPIA 4</t>
  </si>
  <si>
    <t>PHYS1402A</t>
  </si>
  <si>
    <t>IMAGENOLOGÍA APLICADA(**)</t>
  </si>
  <si>
    <t>HEAL1201C</t>
  </si>
  <si>
    <t>BASES FARMACOLÓGICAS Y TERAPÉUTICAS(**)</t>
  </si>
  <si>
    <t>BASES DE LA INTERACCIÓN CLÍNICO PATOLÓGICA (**)</t>
  </si>
  <si>
    <t>PHYS1302A</t>
  </si>
  <si>
    <t>VENDAJE NEUROMUSCULAR(**)</t>
  </si>
  <si>
    <t>PHYS1306A</t>
  </si>
  <si>
    <t>PHYS1308</t>
  </si>
  <si>
    <t>PRÁCTICAS  EN FISIOTERAPIA 5</t>
  </si>
  <si>
    <t>PRACTICAS EN FISIOTERAPIA 5</t>
  </si>
  <si>
    <t>MAGM1417B</t>
  </si>
  <si>
    <t>PHYS1407</t>
  </si>
  <si>
    <t>FISIOTERAPIA MUSCULOESQUELÉTICA</t>
  </si>
  <si>
    <t>FISIOTERAPIA MUSCULOESQUELETICA</t>
  </si>
  <si>
    <t>CARE1404</t>
  </si>
  <si>
    <t>ERGONOMÍA Y SALUD OCUPACIONAL</t>
  </si>
  <si>
    <t>ERGONOMIA Y SALUD OCUPACIONAL</t>
  </si>
  <si>
    <t>PHYS1401A</t>
  </si>
  <si>
    <t>FISIOTERAPIA CARDIORRESPIRATORIA</t>
  </si>
  <si>
    <t>HEAL1403A</t>
  </si>
  <si>
    <t>PHYS1406</t>
  </si>
  <si>
    <t>FISIOTERAPIA DEPORTIVA Y DERMATOFUNCIONAL</t>
  </si>
  <si>
    <t>BASES FISIOLÓGICAS Y MÉTODOS EN TERAPIA MANUAL + AGENTES FISIOTERAPÉUTICOS</t>
  </si>
  <si>
    <t>PHYS1405</t>
  </si>
  <si>
    <t>FISIOTERAPIA  NEUROLÓGICA</t>
  </si>
  <si>
    <t>FISIOTERAPIA NEUROLOGICA</t>
  </si>
  <si>
    <t>PHYS1501A</t>
  </si>
  <si>
    <t>INTERNADO EN TERAPIA FÍSICA Y REHABILITACIÓN 1</t>
  </si>
  <si>
    <t>FISIOTERAPIA NEUROLÓGICA</t>
  </si>
  <si>
    <t>INTERNADO EN TERAPIA FISICA Y REHABILITACION 1</t>
  </si>
  <si>
    <t>PHYS1502A</t>
  </si>
  <si>
    <t>INTERNADO EN TERAPIA FÍSICA Y REHABILITACIÓN 2</t>
  </si>
  <si>
    <t>INTERNADO EN TERAPIA FISICA Y REHABILITACION 2</t>
  </si>
  <si>
    <t>TISA1005</t>
  </si>
  <si>
    <t>INTERNADO EN TERAPIA FÍSICA Y REHABILITACIÓN 1 + TALLER DE TESIS 2 (*)</t>
  </si>
  <si>
    <t>NUTRICIÓN Y METABOLISMO (**)</t>
  </si>
  <si>
    <t>BIOMECÁNICA Y FISIOLOGÍA DE LA ACTIVIDAD HUMANA (**)</t>
  </si>
  <si>
    <t>COMPORTAMIENTO Y SALUD MENTAL (**)</t>
  </si>
  <si>
    <t>CINEANTROPOMETRÍA (**)</t>
  </si>
  <si>
    <t>IMAGENOLOGÍA APLICADA (**)</t>
  </si>
  <si>
    <t>VENDAJE NEUROMUSCULAR (**)</t>
  </si>
  <si>
    <t>TFIUS&gt;=2024</t>
  </si>
  <si>
    <t>INFORMÁTICA APLICADA A LA NUTRICIÓN (*)</t>
  </si>
  <si>
    <t>METODOLOGÍA DE LA INVESTIGACIÓN (*) + SEMINARIO DE INTEGRACIÓN DISCIPLINAR</t>
  </si>
  <si>
    <t>PRÁCTICA PRE PROFESIONAL CLÍNICA (a)</t>
  </si>
  <si>
    <t>GESTIÓN DE SERVICIOS DE ALIMENTACIÓN COLECTIVA(**) +SOPORTE NUTRICIONAL: NUTRICIÓN ENTERAL Y PARENTERAL</t>
  </si>
  <si>
    <t>PRACTICA PRE PROFESIONAL CLINICA (a)</t>
  </si>
  <si>
    <t>PRÁCTICA PRE PROFESIONAL COMUNITARIA (a)</t>
  </si>
  <si>
    <t>PRACTICA PRE PROFESIONAL COMUNITARIA (a)</t>
  </si>
  <si>
    <t>METODOLOGÍA UNIVERSITARIA   (*)</t>
  </si>
  <si>
    <t>INTERNADO 1 (a)</t>
  </si>
  <si>
    <t>CAPACITACIÓN Y EVALUACIÓN DEL DESEMPEÑO</t>
  </si>
  <si>
    <t>METODOLOGÍA DE LA INVESTIGACIÓN(*)  + DIAGNÓSTICO E INFORME PSICOLÓGICO</t>
  </si>
  <si>
    <t>FORMACIÓN DE PADRES Y DOCENTES EN CONTEXTOS EDUCATIVOS</t>
  </si>
  <si>
    <t>INTERNADO 2 (a)</t>
  </si>
  <si>
    <t>INTERNADO 3 (a)</t>
  </si>
  <si>
    <t>PRÁCTICA EN NUTRICIÓN 1 (**)</t>
  </si>
  <si>
    <t>PROCESOS BIOLÓGICOS 2</t>
  </si>
  <si>
    <t>MECANISMOS DE AGRESIÓN Y DEFENSA BIOLÓGICA (**)</t>
  </si>
  <si>
    <t>METABOLISMO NUTRICIÓNAL (**)</t>
  </si>
  <si>
    <t>METABOLISMO NUTRICIÓNAL</t>
  </si>
  <si>
    <t>POLÍTICAS, PROGRAMAS Y PROYECTOS EN NUTRICIÓN PÚBLICA</t>
  </si>
  <si>
    <t>PRÁCTICA EN NUTRICIÓN 3</t>
  </si>
  <si>
    <t>SALUD PUBLICA Y EPIDEMIOLOGIA(*)</t>
  </si>
  <si>
    <t>GENETICA NUTRICIÓNAL (**)</t>
  </si>
  <si>
    <t>SITUACIÓN ALIMENTARIA NUTRICIÓNAL Y REALIDAD NACIONAL</t>
  </si>
  <si>
    <t>INTERNADO EN NUTRICIÓN 1 + TALLER DE TESIS 2(*)</t>
  </si>
  <si>
    <t>ESTRUCTURA Y FUNCIÓN HUMANA 1 (**)</t>
  </si>
  <si>
    <t>PROCESOS BIOLÓGICOS 2(**)</t>
  </si>
  <si>
    <t>ESTRUCTURA Y FUNCIÓN HUMANA 2 (**)</t>
  </si>
  <si>
    <t>BASES FARMACOLOGICAS Y TERAPEUTICAS (**)</t>
  </si>
  <si>
    <t>COMPOSICION DE LOS ALIMENTOS (**)</t>
  </si>
  <si>
    <t>ALIMENTOS FUNCIONALES  Y NUTRACÉUTICOS (**)</t>
  </si>
  <si>
    <t>CIENCIA DE LOS ALIMENTOS (**)</t>
  </si>
  <si>
    <t>CONTROL DE CALIDAD E INOCUIDAD  DE LOS ALIMENTOS (**)</t>
  </si>
  <si>
    <t>DIETÉTICA (**)</t>
  </si>
  <si>
    <t>SITUACIÓN ALIMENTARIA NUTRICIÓNAL Y REALIDAD NACIONAL (**)</t>
  </si>
  <si>
    <t>TECNOLOGÍA Y BIOTECNOLOGÍA DE LOS ALIMENTOS (**)</t>
  </si>
  <si>
    <t>EDUCACIÓN EN ALIMENTACIÓN Y NUTRICIÓN (**)</t>
  </si>
  <si>
    <t>PSICOLOGÍA SOCIAL(**)</t>
  </si>
  <si>
    <t>INTERNADO 1 (a) (**)</t>
  </si>
  <si>
    <t>METODOLOGÍA DE LA INVESTIGACIÓN(*)  + DIAGNÓSTICO E INFORME PSICOLÓGICO (**)</t>
  </si>
  <si>
    <t>INTERNADO 2 (a) (**)</t>
  </si>
  <si>
    <t>INTERNADO 1(a) (**)</t>
  </si>
  <si>
    <t>INTERNADO 1(a)</t>
  </si>
  <si>
    <t>INTERNADO 3 (a)(**)</t>
  </si>
  <si>
    <t>INTERNADO 2(a) (**)</t>
  </si>
  <si>
    <t>INTERNADO 2(a)</t>
  </si>
  <si>
    <t>FUNDAMENTOS DE LA PSICOLOGÍA (**)</t>
  </si>
  <si>
    <t>PSICOLOGÍA EXPERIMENTAL Y DEL APRENDIZAJE(***)</t>
  </si>
  <si>
    <t>PSICOLOGÍA DE LA SEXUALIDAD (***)</t>
  </si>
  <si>
    <t>GESTIÓN DEL TALENTO HUMANO (***)</t>
  </si>
  <si>
    <t>ENTREVISTA PSICOLÓGICA+ PSICOPATOLOGÍA 1(**)</t>
  </si>
  <si>
    <t>PSICOTERAPIA 1 (**) + DIAGNÓSTICO E INFORME PSICOLÓGICO</t>
  </si>
  <si>
    <t>FUNDAMENTOS BIOLÓGICOS 1+ MORFOLOGÍA Y FISIOLOGÍA CLÍNICA+COMUNICACIÓN 1</t>
  </si>
  <si>
    <t>COMPLEMENTOS DE MATEMÁTICA+FUNDAMENTOS BIOLÓGICOS  1</t>
  </si>
  <si>
    <t>DETERMINANTES SOCIALES DE LA SALUD Y REALIDAD SANITARIA</t>
  </si>
  <si>
    <t>CIUDADANÍA GLOBAL</t>
  </si>
  <si>
    <t>SISTEMA LOCOMOTOR + SISTEMA DIGESTIVO + PRÁCTICA MÉDICA INTEGRADA 4</t>
  </si>
  <si>
    <t>SISTEMA LOCOMOTOR + SISTEMA DIGESTIVO + INTEGRACIÓN CLÍNICA PATOLÓGICA 1</t>
  </si>
  <si>
    <t>PRÁCTICA CLÍNICA INTEGRADA 1</t>
  </si>
  <si>
    <t>METODOLOGÍA DE LA INVESTIGACIÓN + SALUD PÚBLICA Y SALUD GLOBAL</t>
  </si>
  <si>
    <t>PRÁCTICA CLÍNICA INTEGRADA 2</t>
  </si>
  <si>
    <t>DIAGNÓSTICO COMUNITARIO</t>
  </si>
  <si>
    <t>RESPONSABILIDAD SOCIAL + ESTRATEGIAS SANITARIAS</t>
  </si>
  <si>
    <t>PSIQUIATRÍA</t>
  </si>
  <si>
    <t>TERAPÉUTICA INTEGRADA + PRÁCTICA CLÍNICA INTEGRADA 2</t>
  </si>
  <si>
    <t>TERAPÉUTICA INTEGRADA + INTEGRACIÓN CLÍNICA PATOLÓGICA 3 + PRÁCTICA CLÍNICA INTEGRADA 2</t>
  </si>
  <si>
    <t>INTEGRACIÓN CLÍNICA PATOLÓGICA 3 + IMAGENOLOGÍA + PRÁCTICA CLÍNICA INTEGRADA 2</t>
  </si>
  <si>
    <t xml:space="preserve"> INTEGRACIÓN CLÍNICA PATOLÓGICA 3 + IMAGENOLOGÍA + PRÁCTICA CLÍNICA INTEGRADA 2</t>
  </si>
  <si>
    <t>INTERVENCIÓN EN COMUNIDAD</t>
  </si>
  <si>
    <t>DIAGNÓSTICO COMUNITARIO + ADMINISTRACIÓN DE SERVICIOS DE SALUD + PROYECTO SOCIAL</t>
  </si>
  <si>
    <t>DIAGNÓSTICO COMUNITARIO + ADMINISTRACIÓN DE SERVICIOS DE SALUD</t>
  </si>
  <si>
    <t>EXTERNADO DE GINECOLOGÍA Y OBSTETRICIA</t>
  </si>
  <si>
    <t>EMERGENCIAS Y DESASTRES + EXTERNADO EN MEDICINA INTERNA + SEMINARIO INTEGRADOR 2</t>
  </si>
  <si>
    <t>EXTERNADO DE GINECOLOGIA Y OBSTETRICIA</t>
  </si>
  <si>
    <t>EXTERNADO EN PEDIATRÍA</t>
  </si>
  <si>
    <t>LABORATORIO CLÍNICO + EMERGENCIAS Y DESASTRES + EXTERNADO EN MEDICINA INTERNA + SEMINARIO INTEGRADOR 2</t>
  </si>
  <si>
    <t>EXTERNADO DE GINECOLOGÍA Y OBSTETRICIA + EXTERNADO EN PEDIATRÍA + SEMINARIO INTEGRADOR 3</t>
  </si>
  <si>
    <t>EXTERNADO EN CIRUGÍA</t>
  </si>
  <si>
    <t>SEMINARIO INTEGRADOR 4 + EXTERNADO EN CIRUGÍA + EXTERNADO DE EMERGENCIAS</t>
  </si>
  <si>
    <t>EXTERNADO DE PSIQUIATRÍA</t>
  </si>
  <si>
    <t>EXTERNADO EN CIRUGÍA + EXTERNADO DE EMERGENCIAS + SEMINARIO INTEGRADOR 4</t>
  </si>
  <si>
    <t>EXTERNADO EN CIRUGÍA + EXTERNADO DE EMERGENCIA + PROYECTO DE INVESTIGACIÓN 1</t>
  </si>
  <si>
    <t>EXTERNADO DE EMERGENCIA</t>
  </si>
  <si>
    <t>TALLER INTERPROFESIONAL EN SALUD+ PROYECTO DE INVESTIGACIÓN 2 + ELECTIVO</t>
  </si>
  <si>
    <t>TALLER INTERPROFESIONAL EN SALUD+ PROYECTO DE INVESTIGACION 2 + ELECTIVO</t>
  </si>
  <si>
    <t>INTERNADO DE CIRUGÍA</t>
  </si>
  <si>
    <t>TALLER INTERPROFESIONAL EN SALUD + PROYECTO DE INVESTIGACIÓN 2 + ELECTIVO</t>
  </si>
  <si>
    <t>TALLER INTERPROFESIONAL EN SALUD + PROYECTO DE INVESTIGACION 2 + ELECTIVO</t>
  </si>
  <si>
    <t>INTERNADO DE GINECOLOGÍA OBSTETRICIA</t>
  </si>
  <si>
    <t>INTERNADO DE PEDIATRÍA</t>
  </si>
  <si>
    <t>TRABAJO DE INVESTIGACIÓN</t>
  </si>
  <si>
    <t>MEHUG&gt;=2025</t>
  </si>
  <si>
    <t>HEAL2502</t>
  </si>
  <si>
    <t>INTRODUCCIÓN A LA SALUD COMUNITARIA</t>
  </si>
  <si>
    <t>HEAL2505</t>
  </si>
  <si>
    <t>METODOLOGÍA DEL CUIDADO DE ENFERMERÍA 2 + DETERMINANTES SOCIALES DE LA SALUD Y ENFERMEDAD</t>
  </si>
  <si>
    <t>NUTR2504</t>
  </si>
  <si>
    <t>NUTRICIÓN Y METABOLISMO</t>
  </si>
  <si>
    <t>HUMA2510</t>
  </si>
  <si>
    <t>BIOÉTICA, DEONTOLOGÍA Y LEGISLACIÓN EN SALUD</t>
  </si>
  <si>
    <t>HEAL2512</t>
  </si>
  <si>
    <t>HEAL2510</t>
  </si>
  <si>
    <t>CUIDADOS EN LA SALUD DEL ADULTO Y ADULTO MAYOR + INTERACCIÓN CLÍNICA PATOLÓGICA</t>
  </si>
  <si>
    <t>HEAL2509</t>
  </si>
  <si>
    <t>CARE2503</t>
  </si>
  <si>
    <t>CUIDADO AL NIÑO Y ADOLESCENTE 1 + CUIDADO A LA MUJER Y NEONATO</t>
  </si>
  <si>
    <t>INVE2536</t>
  </si>
  <si>
    <t>HEAL2506</t>
  </si>
  <si>
    <t>SALUD PÚBLICA Y EPIDEMIOLOGÍA</t>
  </si>
  <si>
    <t>EDUCACIÓN SANITARIA Y COMUNICACIÓN + CUIDADO AL NIÑO Y ADOLESCENTE 1</t>
  </si>
  <si>
    <t>CUIDADO  AL NIÑO Y ADOLESCENTE 2</t>
  </si>
  <si>
    <t>SALUD PÚBLICA Y EPIDEMIOLOGÍA + GESTIÓN EN SALUD</t>
  </si>
  <si>
    <t>INVE2540</t>
  </si>
  <si>
    <t>TALLER INTEGRADOR DE PRÁCTICA ENFERMERA</t>
  </si>
  <si>
    <t>CUIDADO AL NIÑO Y ADOLESCENTE 2 + GESTIÓN EN SALUD</t>
  </si>
  <si>
    <t>INTERNADO EN ENFERMERÍA COMUNITARIO</t>
  </si>
  <si>
    <t>GESTIÓN DEL CUIDADO EN  SALUD FAMILIAR Y COMUNITARIA + TALLER INTEGRADOR DE PRÁCTICA ENFERMERA + CUIDADO ENFERMERO EN LA SALUD MENTAL</t>
  </si>
  <si>
    <t>INTERNADO EN ENFERMERIA COMUNITARIO</t>
  </si>
  <si>
    <t>INTERNADO EN ENFERMERÍA CLÍNICO</t>
  </si>
  <si>
    <t>GESTIÓN DEL CUIDADO EN  SALUD FAMILIAR Y COMUNITARIA + TALLER INTEGRADOR DE PRACTICA ENFERMERA + CUIDADO ENFERMERO EN LA SALUD MENTAL</t>
  </si>
  <si>
    <t>INTERNADO EN ENFERMERIA CLINICO</t>
  </si>
  <si>
    <t>INTERNADO EN ENFERMERÍA COMUNITARIO + TALLER DE TESIS 2</t>
  </si>
  <si>
    <t>NUTR2503</t>
  </si>
  <si>
    <t>NUTR2502</t>
  </si>
  <si>
    <t>BIOL2507</t>
  </si>
  <si>
    <t>NUTR2506</t>
  </si>
  <si>
    <t>HEAL2504</t>
  </si>
  <si>
    <t>NUTR2507</t>
  </si>
  <si>
    <t>ELECTIVO 1: POLÍTICAS, PROGRAMAS Y PROYECTOS EN NUTRICIÓN PÚBLICA</t>
  </si>
  <si>
    <t>ELECTIVO 1: POLITICAS, PROGRAMAS Y PROYECTOS EN NUTRICION PUBLICA</t>
  </si>
  <si>
    <t>PHYS2507</t>
  </si>
  <si>
    <t>ELECTIVO 1: PRESCRIPCIÓN DEL EJERCICIO</t>
  </si>
  <si>
    <t>ELECTIVO 1: PRESCRIPCION DEL EJERCICIO</t>
  </si>
  <si>
    <t>HEAL2507</t>
  </si>
  <si>
    <t>NUTR2509</t>
  </si>
  <si>
    <t>PRÁCTICA EN NUTRICIÓN 4</t>
  </si>
  <si>
    <t>NUTR2510</t>
  </si>
  <si>
    <t>TECNOLOGÍA APLICADA A LA NUTRICIÓN</t>
  </si>
  <si>
    <t>NUTR2512</t>
  </si>
  <si>
    <t>ELECTIVO 2: ALIMENTOS FUNCIONALES Y NUTRACÉUTICOS</t>
  </si>
  <si>
    <t>ELECTIVO 2: ALIMENTOS FUNCIONALES Y NUTRACEUTICOS</t>
  </si>
  <si>
    <t>NUTR2511</t>
  </si>
  <si>
    <t>ELECTIVO 2: GENÉTICA NUTRICIONAL</t>
  </si>
  <si>
    <t>ELECTIVO 2: GENETICA NUTRICIONAL</t>
  </si>
  <si>
    <t>PHYS2505</t>
  </si>
  <si>
    <t>NUTR2508</t>
  </si>
  <si>
    <t>NUTR2505</t>
  </si>
  <si>
    <t>INVE2537</t>
  </si>
  <si>
    <t>NUTR2513</t>
  </si>
  <si>
    <t>GESTIÓN DE SERVICIOS DE ALIMENTACIÓN COLECTIVA</t>
  </si>
  <si>
    <t>INVE2541</t>
  </si>
  <si>
    <t>INTERNADO EN NUTRICIÓN CLÍNICA</t>
  </si>
  <si>
    <t>INTERNADO EN NUTRICION CLINICA</t>
  </si>
  <si>
    <t>INTERNADO EN NUTRICIÓN PÚBLICA</t>
  </si>
  <si>
    <t>INTERNADO EN NUTRICION PUBLICA</t>
  </si>
  <si>
    <t>INTERNADO EN NUTRICIÓN CLÍNICA + TALLER DE TESIS 2</t>
  </si>
  <si>
    <t>HEAL2511</t>
  </si>
  <si>
    <t>ELECTIVO 1: MASCULINIDADES Y PREVENCIÓN DE LA VIOLENCIA</t>
  </si>
  <si>
    <t>ELECTIVO 1: MASCULINIDADES Y PREVENCION DE LA VIOLENCIA</t>
  </si>
  <si>
    <t>ELECTIVO 1: MEDICINA COMPLEMENTARIA</t>
  </si>
  <si>
    <t>ELECTIVO 2: BIENESTAR FETAL</t>
  </si>
  <si>
    <t>ELECTIVO 2: MARKETING EN SALUD</t>
  </si>
  <si>
    <t>HEAL2514</t>
  </si>
  <si>
    <t>INVE2538</t>
  </si>
  <si>
    <t>HEAL2513</t>
  </si>
  <si>
    <t>ATENCIÓN INTEGRAL DEL PARTO + ADMINISTRACION Y GESTION EN SERVICIOS DE SALUD</t>
  </si>
  <si>
    <t>INVE2542</t>
  </si>
  <si>
    <t>INTERNADO EN OBSTETRICIA COMUNITARIO</t>
  </si>
  <si>
    <t>TALLER INTEGRADOR DE PRÁCTICAS EN OBSTETRICIA + DOCENCIA EN CIENCIAS DE LA SALUD</t>
  </si>
  <si>
    <t>INTERNADO EN OBSTETRICIA CLÍNICO</t>
  </si>
  <si>
    <t>INTERNADO EN OBSTETRICIA CLINICO</t>
  </si>
  <si>
    <t>INTERNADO EN OBSTETRICIA COMUNITARIO + TALLER DE TESIS 2</t>
  </si>
  <si>
    <t>PSGE2502</t>
  </si>
  <si>
    <t>HUMA2508</t>
  </si>
  <si>
    <t>PSGE2503</t>
  </si>
  <si>
    <t>ELECTIVO 1: CALIDAD, CUIDADO Y SEGURIDAD DEL PACIENTE</t>
  </si>
  <si>
    <t>PSCL2501</t>
  </si>
  <si>
    <t>ELECTIVO 1: PSICOLOGÍA FORENSE</t>
  </si>
  <si>
    <t>ELECTIVO 1: PSICOLOGIA FORENSE</t>
  </si>
  <si>
    <t>ELECTIVO 1: PSICOLOGÍA DE LA SEXUALIDAD</t>
  </si>
  <si>
    <t>ELECTIVO 1: PSICOLOGIA DE LA SEXUALIDAD</t>
  </si>
  <si>
    <t>PSGE2504</t>
  </si>
  <si>
    <t>PSOR2505</t>
  </si>
  <si>
    <t>PSICOLOGÍA ORGANIZACIONAL</t>
  </si>
  <si>
    <t>ELECTIVO 2: SALUD Y SEGURIDAD OCUPACIONAL</t>
  </si>
  <si>
    <t>ELECTIVO 2: PSICO ONCOLOGIA</t>
  </si>
  <si>
    <t>ELECTIVO 2: PSICOLOGÍA COGNITIVO CONDUCTUAL</t>
  </si>
  <si>
    <t>ELECTIVO 2: PSICOLOGIA COGNITIVO CONDUCTUAL</t>
  </si>
  <si>
    <t>GESTIÓN Y BÚSQUEDA DE INFORMACIÓN CIENTÍIFICA</t>
  </si>
  <si>
    <t>PSCL2502</t>
  </si>
  <si>
    <t>PSICOLOGÍA DE LA ADICCIONES</t>
  </si>
  <si>
    <t>PSOR2503</t>
  </si>
  <si>
    <t>ENTREVISTA PSICOLÓGICA + PSICOPATOLOGÍA 1</t>
  </si>
  <si>
    <t>PSGE2505</t>
  </si>
  <si>
    <t>INTERNADO PREVENCIÓN Y PROMOCIÓN PSICOLÓGICA</t>
  </si>
  <si>
    <t>INTERNADO PREVENCION Y PROMOCION PSICOLOGICA</t>
  </si>
  <si>
    <t>PSOR2504</t>
  </si>
  <si>
    <t>PSED2504</t>
  </si>
  <si>
    <t>PSICOLOGÍA DE LAS PERSONAS CON HABILIDADES DIFERENTES</t>
  </si>
  <si>
    <t>INVE2520</t>
  </si>
  <si>
    <t>METODOLOGÍA DE LA INVESTIGACIÓN + DIAGNÓSTICO E INFORME PSICOLÓGICO</t>
  </si>
  <si>
    <t>PSED2503</t>
  </si>
  <si>
    <t>PSGE2506</t>
  </si>
  <si>
    <t>INTERNADO  EN EVALUACIÓN, DIAGNÓSTICO Y PLANIFICACIÓN PSICOLÓGICA.</t>
  </si>
  <si>
    <t>INTERNADO EN EVALUACION, DIAGNOSTICO Y PLANIFICACION PSICOLOGICA.</t>
  </si>
  <si>
    <t>PSGE2507</t>
  </si>
  <si>
    <t>INTERNADO EN PROGRAMAS E INTERVENCIONES PSICOLÓGICAS</t>
  </si>
  <si>
    <t>INTERNADO EN PROGRAMAS E INTERVENCIONES PSICOLOGICAS</t>
  </si>
  <si>
    <t>TISA2501</t>
  </si>
  <si>
    <t>PSGE1101D</t>
  </si>
  <si>
    <t>PSGE1102D</t>
  </si>
  <si>
    <t>INVE1102W</t>
  </si>
  <si>
    <t>PSGE1103D</t>
  </si>
  <si>
    <t>PSGE1104W</t>
  </si>
  <si>
    <t>PSGE1203D</t>
  </si>
  <si>
    <t>PSGE1207W</t>
  </si>
  <si>
    <t>PSGE1214D</t>
  </si>
  <si>
    <t>PSCL1301W</t>
  </si>
  <si>
    <t>PSED1301W</t>
  </si>
  <si>
    <t>PSGE1301D</t>
  </si>
  <si>
    <t>PSCL1311W</t>
  </si>
  <si>
    <t>PSGE1302D</t>
  </si>
  <si>
    <t>PSED1402D</t>
  </si>
  <si>
    <t>PSGE1303D</t>
  </si>
  <si>
    <t>ENTREVISTA PSICOLÓGICA  + PSICOPATOLOGÍA 1</t>
  </si>
  <si>
    <t>PSCL1412W</t>
  </si>
  <si>
    <t>PSCL1402D</t>
  </si>
  <si>
    <t>PSCL1421W</t>
  </si>
  <si>
    <t>PSOR1401D</t>
  </si>
  <si>
    <t>PSCL1422D</t>
  </si>
  <si>
    <t>PSGE2505D</t>
  </si>
  <si>
    <t>INTERNADO PREVENCIÓN Y PROMOCIÓN PSICOLÓGICA (a)</t>
  </si>
  <si>
    <t>PSICOTERAPIA 1  + DIAGNÓSTICO E INFORME PSICOLÓGICO</t>
  </si>
  <si>
    <t>INTERNADO PREVENCION Y PROMOCION PSICOLOGICA (a)</t>
  </si>
  <si>
    <t>INVE2544</t>
  </si>
  <si>
    <t>METODOLOGÍA DE LA INVESTIGACIÓN  + DIAGNÓSTICO E INFORME PSICOLÓGICO</t>
  </si>
  <si>
    <t>PSGE2506D</t>
  </si>
  <si>
    <t>INTERNADO  EN EVALUACIÓN, DIAGNÓSTICO Y PLANIFICACIÓN PSICOLÓGICA (a)</t>
  </si>
  <si>
    <t>INTERNADO EN EVALUACION, DIAGNOSTICO Y PLANIFICACION PSICOLOGICA (a)</t>
  </si>
  <si>
    <t>PSGE2507D</t>
  </si>
  <si>
    <t>INTERNADO EN PROGRAMAS E INTERVENCIONES PSICOLÓGICAS (a)</t>
  </si>
  <si>
    <t>INTERNADO EN PROGRAMAS E INTERVENCIONES PSICOLOGICAS (a)</t>
  </si>
  <si>
    <t>TISA2502</t>
  </si>
  <si>
    <t>MATH2501W</t>
  </si>
  <si>
    <t>PSGE1101W</t>
  </si>
  <si>
    <t>PSGE1102W</t>
  </si>
  <si>
    <t>LENG2501W</t>
  </si>
  <si>
    <t>LENG2502W</t>
  </si>
  <si>
    <t>HUMA1108W</t>
  </si>
  <si>
    <t>PSGE1205W</t>
  </si>
  <si>
    <t>STAT2501W</t>
  </si>
  <si>
    <t>LENG2503W</t>
  </si>
  <si>
    <t>PSGE1216W</t>
  </si>
  <si>
    <t>PSGE1206W</t>
  </si>
  <si>
    <t>PSGE1208W</t>
  </si>
  <si>
    <t>PSOR1301W</t>
  </si>
  <si>
    <t>PSCL1220W</t>
  </si>
  <si>
    <t>PSOR1302W</t>
  </si>
  <si>
    <t>PSCL1302W</t>
  </si>
  <si>
    <t>PSICOLOGÍA DE LAS ADICCIONES</t>
  </si>
  <si>
    <t>PSICOLOGIA DE LAS ADICCIONES</t>
  </si>
  <si>
    <t>PSCL1402W</t>
  </si>
  <si>
    <t>PSOR1402W</t>
  </si>
  <si>
    <t>PSED1404W</t>
  </si>
  <si>
    <t>PSED1403W</t>
  </si>
  <si>
    <t>PRÁCTICAS EN FISIOTERAPIA 1</t>
  </si>
  <si>
    <t>CARE2502</t>
  </si>
  <si>
    <t>BIOMECÁNICA Y FISIOLOGÍA DE LA ACTIVIDAD HUMANA</t>
  </si>
  <si>
    <t>HUMA2509</t>
  </si>
  <si>
    <t>PHYS2504</t>
  </si>
  <si>
    <t>BASES DE LA INTERACCIÓN CLÍNICO PATOLÓGICA</t>
  </si>
  <si>
    <t>PRÁCTICAS EN FISIOTERAPIA 3</t>
  </si>
  <si>
    <t>PRÁCTICAS EN FISIOTERAPIA 2</t>
  </si>
  <si>
    <t>PHSY2507</t>
  </si>
  <si>
    <t>PHSY2506</t>
  </si>
  <si>
    <t>CINEANTROPOMETRÍA</t>
  </si>
  <si>
    <t>PRÁCTICAS EN FISIOTERAPIA 4</t>
  </si>
  <si>
    <t>PHSY2509</t>
  </si>
  <si>
    <t>HEAL2503</t>
  </si>
  <si>
    <t>HEAL2508</t>
  </si>
  <si>
    <t>PHSY2508</t>
  </si>
  <si>
    <t>PRÁCTICAS EN FISIOTERAPIA 5</t>
  </si>
  <si>
    <t>MAGM2540</t>
  </si>
  <si>
    <t>INVE2539</t>
  </si>
  <si>
    <t>INVE2543</t>
  </si>
  <si>
    <t>INTERNADO EN TERAPIA FÍSICA EN AFECCIONES NEUROMUSCULOESQUELÉTICAS</t>
  </si>
  <si>
    <t>INTERNADO EN TERAPIA FISICA EN AFECCIONES NEUROMUSCULOESQUELETICAS</t>
  </si>
  <si>
    <t>INTERNADO EN TERAPIA FÍSICA POR ESPECIALIDADES</t>
  </si>
  <si>
    <t>INTERNADO EN TERAPIA FISICA POR ESPECIALIDADES</t>
  </si>
  <si>
    <t>INTERNADO EN TERAPIA FÍSICA EN AFECCIONES NEUROMUSCULOESQUELÉTICAS + TALLER DE TESIS 2</t>
  </si>
  <si>
    <t>GAST1105</t>
  </si>
  <si>
    <t>FUNDAMENTOS Y TENDENCIAS DE LA GASTRONOMÍA</t>
  </si>
  <si>
    <t>FUNDAMENTOS Y TENDENCIAS DE LA GASTRONOMIA</t>
  </si>
  <si>
    <t>GAST1206</t>
  </si>
  <si>
    <t>HIGIENE Y MANIPULACIÓN DE ALIMENTOS</t>
  </si>
  <si>
    <t>HIGIENE Y MANIPULACION DE ALIMENTOS</t>
  </si>
  <si>
    <t>GAST1201A</t>
  </si>
  <si>
    <t>PATRIMONIO GASTRONÓMICO</t>
  </si>
  <si>
    <t>PATRIMONIO GASTRONOMICO</t>
  </si>
  <si>
    <t>MATEMATICA 1</t>
  </si>
  <si>
    <t>IDIO1203</t>
  </si>
  <si>
    <t>ENGLISH FOR SERVICE INDUSTRY 1</t>
  </si>
  <si>
    <t>EVALUACIÓN DE INGLÉS QUE ACREDITE NIVEL A2 SEGÚN MARCO COMÚN EUROPEO</t>
  </si>
  <si>
    <t>EVALUACION DE INGLES QUE ACREDITE NIVEL A2 SEGUN MARCO COMUN EUROPEO</t>
  </si>
  <si>
    <t>BIOL1104</t>
  </si>
  <si>
    <t>BROMATOLOGÍA</t>
  </si>
  <si>
    <t>BROMATOLOGIA</t>
  </si>
  <si>
    <t>IDIO1204</t>
  </si>
  <si>
    <t>ENGLISH FOR SERVICE INDUSTRY 2</t>
  </si>
  <si>
    <t>GAST1307</t>
  </si>
  <si>
    <t>TÉCNICAS CULINARIAS</t>
  </si>
  <si>
    <t>TECNICAS CULINARIAS</t>
  </si>
  <si>
    <t>GAST2504</t>
  </si>
  <si>
    <t>IDIO1205</t>
  </si>
  <si>
    <t>ENGLISH FOR SERVICE INDUSTRY 3</t>
  </si>
  <si>
    <t>MARK2506</t>
  </si>
  <si>
    <t>INVESTIGACIÓN DE MERCADOS</t>
  </si>
  <si>
    <t>GAST1304</t>
  </si>
  <si>
    <t>PLANIFICACIÓN DE CARTAS Y MENÚ</t>
  </si>
  <si>
    <t>PLANIFICACION DE CARTAS Y MENU</t>
  </si>
  <si>
    <t>GAST1404</t>
  </si>
  <si>
    <t>OPERACIONES DE BAR Y BEBIDAS</t>
  </si>
  <si>
    <t>FINN2527</t>
  </si>
  <si>
    <t>ANÁLISIS PARA DECISIONES FINANCIERAS</t>
  </si>
  <si>
    <t>ANALISIS PARA DECISIONES FINANCIERAS</t>
  </si>
  <si>
    <t>MAGM1302A</t>
  </si>
  <si>
    <t>ADMINISTRACIÓN DE COMPRAS Y ABASTECIMIENTO</t>
  </si>
  <si>
    <t>ADMINISTRACION DE COMPRAS Y ABASTECIMIENTO</t>
  </si>
  <si>
    <t>GAST1302</t>
  </si>
  <si>
    <t>COCINA PERUANA</t>
  </si>
  <si>
    <t>GAST1406A</t>
  </si>
  <si>
    <t>COCINA INTERNACIONAL</t>
  </si>
  <si>
    <t>MARK1311</t>
  </si>
  <si>
    <t>MARKETING TURÍSTICO</t>
  </si>
  <si>
    <t>MARKETING TURISTICO</t>
  </si>
  <si>
    <t>DERE1203A</t>
  </si>
  <si>
    <t>LEGISLACIÓN TURÍSTICA Y EMPRESARIAL</t>
  </si>
  <si>
    <t>LEGISLACION TURISTICA Y EMPRESARIAL</t>
  </si>
  <si>
    <t>INFO1409A</t>
  </si>
  <si>
    <t>SOFTWARE APLICADO A HOTELES Y RESTAURANTES</t>
  </si>
  <si>
    <t>GAST1203A</t>
  </si>
  <si>
    <t>ENOLOGÍA</t>
  </si>
  <si>
    <t>ENOLOGIA</t>
  </si>
  <si>
    <t>GAST1502A</t>
  </si>
  <si>
    <t>PANADERÍA Y PASTELERÍA</t>
  </si>
  <si>
    <t>PANADERIA Y PASTELERIA</t>
  </si>
  <si>
    <t>GAST1405A</t>
  </si>
  <si>
    <t>GESTIÓN  DE ALIMENTOS Y BEBIDAS</t>
  </si>
  <si>
    <t>GESTION DE ALIMENTOS Y BEBIDAS</t>
  </si>
  <si>
    <t>EMPLEABILIDAD + 130 CRÉDITOS APROBADOS</t>
  </si>
  <si>
    <t>PRACTICAS PREPROFESIONALES</t>
  </si>
  <si>
    <t>MAGM2531</t>
  </si>
  <si>
    <t>COME1409B</t>
  </si>
  <si>
    <t>TALLER DE VENTAS PARA EMPRENDEDORES</t>
  </si>
  <si>
    <t>MAGM2537</t>
  </si>
  <si>
    <t>EXPRESIÓN CORPORAL PARA LOS NEGOCIOS</t>
  </si>
  <si>
    <t>METODOLOGÍA DE LA INVESTIGACIÓN(*) + 150 CRÉDITOS APROBADOS</t>
  </si>
  <si>
    <t>MAGM1511B</t>
  </si>
  <si>
    <t>ORGANIZACIÓN DE EVENTOS</t>
  </si>
  <si>
    <t>ORGANIZACION DE EVENTOS</t>
  </si>
  <si>
    <t>MARK2522</t>
  </si>
  <si>
    <t>MARKETING DIGITAL Y ANALÍTICA WEB</t>
  </si>
  <si>
    <t>MAGM2532</t>
  </si>
  <si>
    <t>GESTIÓN DE LA CALIDAD</t>
  </si>
  <si>
    <t>PSOR2502</t>
  </si>
  <si>
    <t>NEGOCIACIÓN Y RESOLUCIÓN DE CONFLICTOS</t>
  </si>
  <si>
    <t>TOUR1504A</t>
  </si>
  <si>
    <t>PROYECTOS TURÍSTICOS</t>
  </si>
  <si>
    <t>PROYECTOS TURISTICOS</t>
  </si>
  <si>
    <t>ADMINISTRACION (**)</t>
  </si>
  <si>
    <t>CONT1111A</t>
  </si>
  <si>
    <t>CONTABILIDAD 1 (**)</t>
  </si>
  <si>
    <t>CONTABILIDAD 1</t>
  </si>
  <si>
    <t>DERE1103</t>
  </si>
  <si>
    <t>DERECHO COMERCIAL Y LABORAL (**)</t>
  </si>
  <si>
    <t>DERECHO COMERCIAL Y LABORAL</t>
  </si>
  <si>
    <t>MAGM1209</t>
  </si>
  <si>
    <t>DISEÑO ORGANIZACIONAL  (*)</t>
  </si>
  <si>
    <t>DISEÑO ORGANIZACIONAL</t>
  </si>
  <si>
    <t>MICROECONOMÍA PARA ADMINISTRADORES (*)</t>
  </si>
  <si>
    <t>CONT1212A</t>
  </si>
  <si>
    <t>CONTABILIDAD 2 (**)</t>
  </si>
  <si>
    <t>CONTABILIDAD 2</t>
  </si>
  <si>
    <t>EMPR1201A</t>
  </si>
  <si>
    <t>GESTIÓN DE LA INNOVACIÓN (**)</t>
  </si>
  <si>
    <t>DISEÑO ORGANIZACIONAL (*)</t>
  </si>
  <si>
    <t>GESTION DE LA INNOVACION</t>
  </si>
  <si>
    <t>MATH1111A</t>
  </si>
  <si>
    <t>MATEMÁTICA 1 (*)</t>
  </si>
  <si>
    <t>ENGLISH FOR BUSINESS(*)</t>
  </si>
  <si>
    <t>ECON1210</t>
  </si>
  <si>
    <t>MACROECONOMÍA PARA ADMINISTRADORES (**)</t>
  </si>
  <si>
    <t>MACROECONOMIA PARA ADMINISTRADORES</t>
  </si>
  <si>
    <t>FINN1201A</t>
  </si>
  <si>
    <t>MATEMÁTICA FINANCIERA (**)</t>
  </si>
  <si>
    <t>OPER1404</t>
  </si>
  <si>
    <t>ADMINISTRACIÓN DE OPERACIONES (**)</t>
  </si>
  <si>
    <t>GESTIÓN DE RECURSOS HUMANOS (**)</t>
  </si>
  <si>
    <t>FINN1204</t>
  </si>
  <si>
    <t>FINANZAS (**)</t>
  </si>
  <si>
    <t>INVESTIGACIÓN DE MERCADOS(*)</t>
  </si>
  <si>
    <t>COSTOS Y PRESUPUESTOS (**)</t>
  </si>
  <si>
    <t>MAGM1431A</t>
  </si>
  <si>
    <t>GESTIÓN DE PROCESOS (*)</t>
  </si>
  <si>
    <t>FINN1417</t>
  </si>
  <si>
    <t>FINANZAS CORPORATIVAS (**)</t>
  </si>
  <si>
    <t>FINANZAS CORPORATIVAS</t>
  </si>
  <si>
    <t>DERE1104</t>
  </si>
  <si>
    <t>DERECHO TRIBUTARIO (**)</t>
  </si>
  <si>
    <t>DERECHO TRIBUTARIO</t>
  </si>
  <si>
    <t>MAGM1420</t>
  </si>
  <si>
    <t>PLANEAMIENTO ESTRATÉGICO(*)</t>
  </si>
  <si>
    <t>SUPP1310</t>
  </si>
  <si>
    <t>LOGISTICA Y DISTRIBUCIÓN (**)</t>
  </si>
  <si>
    <t>LOGISTICA Y DISTRIBUCION</t>
  </si>
  <si>
    <t>COMPORTAMIENTO ORGANIZACIONAL (**)</t>
  </si>
  <si>
    <t>COMPORTAMIENTO ORGANIZACIONAL</t>
  </si>
  <si>
    <t>AUDI1501A</t>
  </si>
  <si>
    <t>AUDITORÍA ADMINISTRATIVA  (**)</t>
  </si>
  <si>
    <t>ADMINISTRACION DE OPERACIONES (**)</t>
  </si>
  <si>
    <t>AUDITORIA ADMINISTRATIVA</t>
  </si>
  <si>
    <t>FINN1401B</t>
  </si>
  <si>
    <t>PROYECTOS DE INVERSIÓN (*)</t>
  </si>
  <si>
    <t>PLANEAMIENTO ESTRATÉGICO (*)</t>
  </si>
  <si>
    <t>PROYECTOS DE INVERSION</t>
  </si>
  <si>
    <t>MARKETING (**)</t>
  </si>
  <si>
    <t>INVE1466A</t>
  </si>
  <si>
    <t>EMPLEABILIDAD (*)  + 130 CRÉDITOS APROBADOS</t>
  </si>
  <si>
    <t>INFO1301</t>
  </si>
  <si>
    <t>SISTEMAS DE INFORMACIÓN GERENCIAL (*)</t>
  </si>
  <si>
    <t>SISTEMAS DE INFORMACION GERENCIAL</t>
  </si>
  <si>
    <t>MAGM1416B</t>
  </si>
  <si>
    <t>GERENCIA DE PROYECTOS (**)</t>
  </si>
  <si>
    <t>GERENCIA DE PROYECTOS</t>
  </si>
  <si>
    <t>EMPRESAS FAMILIARES(*)</t>
  </si>
  <si>
    <t>METODOLOGÍA DE LA INVESTIGACIÓN (*) + 150 CRÉDITOS APROBADOS</t>
  </si>
  <si>
    <t>MAGM1503</t>
  </si>
  <si>
    <t>GESTIÓN DE EQUIPOS Y TOMA DE DECISIONES (**)</t>
  </si>
  <si>
    <t>GESTION DE EQUIPOS Y TOMA DE DECISIONES</t>
  </si>
  <si>
    <t>MAGM1113</t>
  </si>
  <si>
    <t>COMPLEMENTOS  DE MATEMÁTICA (*)</t>
  </si>
  <si>
    <t>DERE1208A</t>
  </si>
  <si>
    <t>IUVM1003I</t>
  </si>
  <si>
    <t>MACROECONOMÍA (*)</t>
  </si>
  <si>
    <t>MACROECONOMIA</t>
  </si>
  <si>
    <t>IUVM1002I</t>
  </si>
  <si>
    <t>TRANSFORMAR PARA IMPACTAR (*)</t>
  </si>
  <si>
    <t>TRANSFORMAR PARA IMPACTAR</t>
  </si>
  <si>
    <t>DERE1301I</t>
  </si>
  <si>
    <t>DERECHO Y CONTRATOS INTERNACIONALES</t>
  </si>
  <si>
    <t>MATEMÁTICA FINANCIERA</t>
  </si>
  <si>
    <t>IUVM1011I</t>
  </si>
  <si>
    <t>TECNOLOGÍAS APLICADAS A LOS NEGOCIOS INTERNACIONALES (*)</t>
  </si>
  <si>
    <t>TECNOLOGIAS APLICADAS A LOS NEGOCIOS INTERNACIONALES</t>
  </si>
  <si>
    <t>COME1204I</t>
  </si>
  <si>
    <t>GESTIÓN DEL COMERCIO INTERNACIONAL</t>
  </si>
  <si>
    <t>GESTION DEL COMERCIO INTERNACIONAL</t>
  </si>
  <si>
    <t>COME1303I</t>
  </si>
  <si>
    <t>INTELIGENCIA COMERCIAL DE MERCADOS INTERNACIONALES</t>
  </si>
  <si>
    <t>IUVM1005I</t>
  </si>
  <si>
    <t>FUNDAMENTOS DE LA CIENCIA DE DATOS (*)</t>
  </si>
  <si>
    <t>FUNDAMENTOS DE LA CIENCIA DE DATOS</t>
  </si>
  <si>
    <t>COME1302I</t>
  </si>
  <si>
    <t>LEGISLACIÓN PERUANA DE COMERCIO EXTERIOR</t>
  </si>
  <si>
    <t>LEGISLACION PERUANA DE COMERCIO EXTERIOR</t>
  </si>
  <si>
    <t>ECON1205I</t>
  </si>
  <si>
    <t>INTERNATIONAL ECONOMY</t>
  </si>
  <si>
    <t>EVALUACIÓN DE INGLÉS QUE ACREDITE NIVEL A2 SEGÚN MARCO COMÚN EUROPEO.</t>
  </si>
  <si>
    <t>EVALUACION DE INGLES QUE ACREDITE NIVEL A2 SEGUN MARCO COMUN EUROPEO.</t>
  </si>
  <si>
    <t>MARK1308</t>
  </si>
  <si>
    <t>FINN1406B</t>
  </si>
  <si>
    <t>IUVM1008I</t>
  </si>
  <si>
    <t>NARRATIVA CON DATOS (*)</t>
  </si>
  <si>
    <t>NARRATIVA CON DATOS</t>
  </si>
  <si>
    <t>IUVM1012I</t>
  </si>
  <si>
    <t>LEGISLACIÓN ADUANAL (*)</t>
  </si>
  <si>
    <t>LEGISLACION ADUANAL</t>
  </si>
  <si>
    <t>SUPP1401A</t>
  </si>
  <si>
    <t>GESTIÓN DE LA CADENA DE SUMINISTROS</t>
  </si>
  <si>
    <t>MARK1206I</t>
  </si>
  <si>
    <t>DESARROLLO DE PRODUCTOS GLOBALES</t>
  </si>
  <si>
    <t>MAGM1414I</t>
  </si>
  <si>
    <t>GESTIÓN INTERNACIONAL DE EMPRESAS</t>
  </si>
  <si>
    <t>GESTION INTERNACIONAL DE EMPRESAS</t>
  </si>
  <si>
    <t>IUVM1013I</t>
  </si>
  <si>
    <t>COMERCIO ELECTRÓNICO (*)</t>
  </si>
  <si>
    <t>COMERCIO ELECTRONICO</t>
  </si>
  <si>
    <t>FINN1408I</t>
  </si>
  <si>
    <t>FINANZAS GLOBALES</t>
  </si>
  <si>
    <t>MARK1503I</t>
  </si>
  <si>
    <t>GESTIÓN DE FERIAS Y MISIONES</t>
  </si>
  <si>
    <t>GESTION DE FERIAS Y MISIONES</t>
  </si>
  <si>
    <t>INVE1466I</t>
  </si>
  <si>
    <t>INMERSIÓN AL TRABAJO (*)</t>
  </si>
  <si>
    <t>EMPLEABILIDAD (*) + GESTIÓN DE LA CADENA DE SUMINISTRO</t>
  </si>
  <si>
    <t>INMERSION AL TRABAJO</t>
  </si>
  <si>
    <t>GESTION DE LA CADENA DE SUMINISTRO</t>
  </si>
  <si>
    <t>E0</t>
  </si>
  <si>
    <t>MAGM1419I</t>
  </si>
  <si>
    <t>INTERNATIONAL STRATEGY</t>
  </si>
  <si>
    <t>IUVM1014I</t>
  </si>
  <si>
    <t>SEMINARIO DE NEGOCIOS INTERNACIONALES (*)</t>
  </si>
  <si>
    <t>SEMINARIO DE NEGOCIOS INTERNACIONALES</t>
  </si>
  <si>
    <t>GESTION DE LA CALIDAD</t>
  </si>
  <si>
    <t>IUVM1006I</t>
  </si>
  <si>
    <t>TALLER DE FORTALECIMIENTO AL EGRESO I (*)</t>
  </si>
  <si>
    <t>TALLER DE FORTALECIMIENTO AL EGRESO I</t>
  </si>
  <si>
    <t>FINN1512I</t>
  </si>
  <si>
    <t>INTERNATIONAL INVESTMENT MANAGEMENT</t>
  </si>
  <si>
    <t>IUVM1010I</t>
  </si>
  <si>
    <t>TALLER DE FORTALECIMIENTO AL EGRESO II (*)</t>
  </si>
  <si>
    <t>TALLER DE FORTALECIMIENTO AL EGRESO II</t>
  </si>
  <si>
    <t>TINE1005</t>
  </si>
  <si>
    <t>NIIUS&gt;=2024</t>
  </si>
  <si>
    <t> </t>
  </si>
  <si>
    <t>DERECHO COMERCIAL  Y LABORAL</t>
  </si>
  <si>
    <t>GESTIÓN DE LA INNOVACIÓN</t>
  </si>
  <si>
    <t>MACROECONOMÍA PARA ADMINISTRADORES</t>
  </si>
  <si>
    <t>MAGM1201I</t>
  </si>
  <si>
    <t>GESTIÓN DE NEGOCIOS ESTRATÉGICOS</t>
  </si>
  <si>
    <t>GESTION DE NEGOCIOS ESTRATEGICOS</t>
  </si>
  <si>
    <t>MAGM1301A</t>
  </si>
  <si>
    <t>ADMINISTRACIÓN DE OPERACIONES</t>
  </si>
  <si>
    <t>IUVM1017I</t>
  </si>
  <si>
    <t>INTEGRAR PARA MASIFICAR (*)</t>
  </si>
  <si>
    <t>INTEGRAR PARA MASIFICAR</t>
  </si>
  <si>
    <t>RRHH1501I</t>
  </si>
  <si>
    <t>GESTIÓN DE COMPENSACIONES Y REMUNERACIONES</t>
  </si>
  <si>
    <t>GESTION DE COMPENSACIONES Y REMUNERACIONES</t>
  </si>
  <si>
    <t>IUVM1019I</t>
  </si>
  <si>
    <t>RESOLVER PARA ESCALAR (*)</t>
  </si>
  <si>
    <t>RESOLVER PARA ESCALAR</t>
  </si>
  <si>
    <t>EXPRESION CORPORAL PARA LOS NEGOCIOS</t>
  </si>
  <si>
    <t>SUPP1310I</t>
  </si>
  <si>
    <t>LOGISTICA Y DISTRIBUCIÓN</t>
  </si>
  <si>
    <t>IUVM1022I</t>
  </si>
  <si>
    <t>DIRECCIÓN Y PLAN DE MERCADOTECNIA (*)</t>
  </si>
  <si>
    <t>DIRECCION Y PLAN DE MERCADOTECNIA</t>
  </si>
  <si>
    <t>EMPLEABILIDAD (*) + LOGISTICA Y DISTRIBUCIÓN</t>
  </si>
  <si>
    <t>AUDITORÍA ADMINISTRATIVA</t>
  </si>
  <si>
    <t>PROYECTOS DE INVERSIÓN</t>
  </si>
  <si>
    <t>IUVM1025I</t>
  </si>
  <si>
    <t>ADMINISTRACIÓN DE LAS PERSONAS EN LAS ORGANIZACIONES (*)</t>
  </si>
  <si>
    <t>ADMINISTRACION DE LAS PERSONAS EN LAS ORGANIZACIONES</t>
  </si>
  <si>
    <t>IUVM1023I</t>
  </si>
  <si>
    <t>AUDITORÍA DE LOS SISTEMAS DE GESTIÓN DEL RIESGO (*)</t>
  </si>
  <si>
    <t>AUDITORIA DE LOS SISTEMAS DE GESTION DEL RIESGO</t>
  </si>
  <si>
    <t>IUVM1024I</t>
  </si>
  <si>
    <t>DESARROLLO ORGANIZACIONAL (*)</t>
  </si>
  <si>
    <t>DESARROLLO ORGANIZACIONAL</t>
  </si>
  <si>
    <t>AGEUS&gt;=2024</t>
  </si>
  <si>
    <t>MARK1002I</t>
  </si>
  <si>
    <t>MARKETING DE SERVICIOS</t>
  </si>
  <si>
    <t>MARK1003I</t>
  </si>
  <si>
    <t>CANALES DE DISTRIBUCIÓN INTERNACIONAL</t>
  </si>
  <si>
    <t>CANALES DE DISTRIBUCION INTERNACIONAL</t>
  </si>
  <si>
    <t>MARK1004I</t>
  </si>
  <si>
    <t>MARKETING SOCIAL</t>
  </si>
  <si>
    <t>IUVM1001I</t>
  </si>
  <si>
    <t>MATEMÁTICAS FINANCIERAS (*)</t>
  </si>
  <si>
    <t>MATEMATICAS FINANCIERAS</t>
  </si>
  <si>
    <t>FINN1306B</t>
  </si>
  <si>
    <t>ADMINISTRACIÓN FINANCIERA (*)</t>
  </si>
  <si>
    <t>MARK1005I</t>
  </si>
  <si>
    <t>ESTRATEGIA DE PRECIOS</t>
  </si>
  <si>
    <t>MARK1334A</t>
  </si>
  <si>
    <t>GESTIÓN DE MARKETING DIGITAL Y REDES SOCIALES (*)</t>
  </si>
  <si>
    <t>IUVM1004I</t>
  </si>
  <si>
    <t>RÉGIMEN LEGAL DE LA MERCADOTECNIA (*)</t>
  </si>
  <si>
    <t>REGIMEN LEGAL DE LA MERCADOTECNIA</t>
  </si>
  <si>
    <t>EMPLEABILIDAD (*) + ESTRATEGIA DE PRECIOS</t>
  </si>
  <si>
    <t>MARK1007I</t>
  </si>
  <si>
    <t>PLAN ESTRATÉGICO INTERNACIONAL</t>
  </si>
  <si>
    <t>PLAN ESTRATEGICO INTERNACIONAL</t>
  </si>
  <si>
    <t>MARK1008I</t>
  </si>
  <si>
    <t>MEDIOS DIGITALES</t>
  </si>
  <si>
    <t>IUVM1007I</t>
  </si>
  <si>
    <t>ENFOQUES DE LA MERCADOTECNIA (*)</t>
  </si>
  <si>
    <t>ENFOQUES DE LA MERCADOTECNIA</t>
  </si>
  <si>
    <t>IUVM1009I</t>
  </si>
  <si>
    <t>MERCADOTECNIA ESTRATÉGICA (*)</t>
  </si>
  <si>
    <t>MERCADOTECNIA ESTRATEGICA</t>
  </si>
  <si>
    <t>MKIUS&gt;=2024</t>
  </si>
  <si>
    <t>ADMINISTRACIÓN BANCARIA Y FINANCIERA</t>
  </si>
  <si>
    <t>ADMINISTRACIÓN Y GESTIÓN COMERCIAL</t>
  </si>
  <si>
    <t>COMPLEMENTOS  DE MATEMÁTICA</t>
  </si>
  <si>
    <t>MAGM1109</t>
  </si>
  <si>
    <t>NEGOCIOS INTERNACIONALES Y GLOBALIZACIÓN</t>
  </si>
  <si>
    <t>NEGOCIOS INTERNACIONALES Y GLOBALIZACION</t>
  </si>
  <si>
    <t>COME1203</t>
  </si>
  <si>
    <t>COMERCIO INTERNACIONAL Y GEOGRAFÍA CULTURAL</t>
  </si>
  <si>
    <t>COMERCIO INTERNACIONAL Y GEOGRAFIA CULTURAL</t>
  </si>
  <si>
    <t>FINN1201</t>
  </si>
  <si>
    <t>MAGM1211</t>
  </si>
  <si>
    <t>DERE1301</t>
  </si>
  <si>
    <t>FINN1303</t>
  </si>
  <si>
    <t>COME1302</t>
  </si>
  <si>
    <t>FINN1202A</t>
  </si>
  <si>
    <t>ECONOMÍA INTERNACIONAL (*)</t>
  </si>
  <si>
    <t>MARK1302</t>
  </si>
  <si>
    <t>GESTIÓN DE LA CALIDAD(*)</t>
  </si>
  <si>
    <t>MARK1319</t>
  </si>
  <si>
    <t>CANALES Y PROMOCIÓN INTERNACIONAL</t>
  </si>
  <si>
    <t>CANALES Y PROMOCION INTERNACIONAL</t>
  </si>
  <si>
    <t>COME1303</t>
  </si>
  <si>
    <t>FINN1406A</t>
  </si>
  <si>
    <t>FINN1515</t>
  </si>
  <si>
    <t>FINANCIAMIENTO DE COMERCIO INTERNACIONAL</t>
  </si>
  <si>
    <t>INFO1309</t>
  </si>
  <si>
    <t>TECNOLOGÍAS DE LA INFORMACIÓN PARA LA GESTIÓN DE LOS NNII</t>
  </si>
  <si>
    <t>TECNOLOGIAS DE LA INFORMACION PARA LA GESTION DE LOS NNII</t>
  </si>
  <si>
    <t>EMPR1405</t>
  </si>
  <si>
    <t>INTERNATIONAL BUSINESS PLAN (**)</t>
  </si>
  <si>
    <t>INTERNATIONAL BUSINESS PLAN</t>
  </si>
  <si>
    <t>SUPP1404</t>
  </si>
  <si>
    <t>LOGÍSTICA Y DISTRIBUCIÓN FÍSICA INTERNACIONAL</t>
  </si>
  <si>
    <t>LOGISTICA Y DISTRIBUCION FISICA INTERNACIONAL</t>
  </si>
  <si>
    <t>RRHH1401W</t>
  </si>
  <si>
    <t>DIRECCIÓN DEL CAPITAL HUMANO (*)</t>
  </si>
  <si>
    <t>DIRECCION DEL CAPITAL HUMANO</t>
  </si>
  <si>
    <t>INVE1442</t>
  </si>
  <si>
    <t>EMPLEABILIDAD (*) + COSTOS Y COTIZACIONES INTERNACIONALES</t>
  </si>
  <si>
    <t>PRACTICA PREPROFESIONAL</t>
  </si>
  <si>
    <t>MARK1503A</t>
  </si>
  <si>
    <t>FERIAS Y MISIONES (**)</t>
  </si>
  <si>
    <t>MARK1408A</t>
  </si>
  <si>
    <t>ENVASES Y EMBALAJES (**)</t>
  </si>
  <si>
    <t>INVE1577</t>
  </si>
  <si>
    <t>METODOLOGÍA DE LA INVESTIGACIÓN(*) +LOGÍSTICA Y DISTRIBUCIÓN FÍSICA INTERNACIONAL</t>
  </si>
  <si>
    <t>COME1402</t>
  </si>
  <si>
    <t>BUSINESS TRENDS</t>
  </si>
  <si>
    <t>DERE1201A</t>
  </si>
  <si>
    <t>DERECHO EMPRESARIAL(*)</t>
  </si>
  <si>
    <t>DERECHO EMPRESARIAL</t>
  </si>
  <si>
    <t>MAGM1510A</t>
  </si>
  <si>
    <t>NEGOCIACIÓN Y RESOLUCIÓN DE CONFLICTOS(*)</t>
  </si>
  <si>
    <t>ELECTIVO 1(**)</t>
  </si>
  <si>
    <t>MAGM1445</t>
  </si>
  <si>
    <t>GESTIÓN DE RIESGOS INTERNACIONALES (**)</t>
  </si>
  <si>
    <t>INVE1639</t>
  </si>
  <si>
    <t>COME1504</t>
  </si>
  <si>
    <t>GLOBAL MARKET PERSPECTIVES</t>
  </si>
  <si>
    <t>MAGM1414A</t>
  </si>
  <si>
    <t>DIRECCIÓN Y GESTIÓN INTERNACIONAL DE EMPRESAS(*)</t>
  </si>
  <si>
    <t>MARK1206</t>
  </si>
  <si>
    <t>DESARROLLO DE PRODUCTOS INTERNACIONALES (**)</t>
  </si>
  <si>
    <t>CONT1101A</t>
  </si>
  <si>
    <t>DOCTRINA CONTABLE</t>
  </si>
  <si>
    <t>CONT1102</t>
  </si>
  <si>
    <t>CONTABILIDAD BÁSICA</t>
  </si>
  <si>
    <t>CONTABILIDAD BASICA</t>
  </si>
  <si>
    <t>INFO1102</t>
  </si>
  <si>
    <t>CONT1201A</t>
  </si>
  <si>
    <t>CONTABILIDAD INTERMEDIA</t>
  </si>
  <si>
    <t>ECON1209</t>
  </si>
  <si>
    <t>MICROECONOMÍA PARA ADMINISTRADORES(*)</t>
  </si>
  <si>
    <t>DERE1201</t>
  </si>
  <si>
    <t>DERECHO EMPRESARIAL  (*)</t>
  </si>
  <si>
    <t>MATH1213</t>
  </si>
  <si>
    <t>DERE1206</t>
  </si>
  <si>
    <t>DERECHO LABORAL (*)</t>
  </si>
  <si>
    <t>DERECHO EMPRESARIAL (*)</t>
  </si>
  <si>
    <t>DERECHO LABORAL</t>
  </si>
  <si>
    <t>INFO1203</t>
  </si>
  <si>
    <t>INFORMÁTICA CONTABLE</t>
  </si>
  <si>
    <t>INFORMATICA CONTABLE</t>
  </si>
  <si>
    <t>CONT1202A</t>
  </si>
  <si>
    <t>CONTABILIDAD AVANZADA</t>
  </si>
  <si>
    <t>CONT1321A</t>
  </si>
  <si>
    <t>INFORMACIÓN FINANCIERA 1</t>
  </si>
  <si>
    <t>INFORMACION FINANCIERA 1</t>
  </si>
  <si>
    <t>FINN1316</t>
  </si>
  <si>
    <t>TRIBUTACIÓN 1</t>
  </si>
  <si>
    <t>DERECHO LABORAL(*)</t>
  </si>
  <si>
    <t>TRIBUTACION 1</t>
  </si>
  <si>
    <t>FINN1314</t>
  </si>
  <si>
    <t>INFORMACION DE COSTOS 1</t>
  </si>
  <si>
    <t>CONT1322A</t>
  </si>
  <si>
    <t>INFORMACIÓN FINANCIERA 2</t>
  </si>
  <si>
    <t>INFORMACION FINANCIERA 2</t>
  </si>
  <si>
    <t>MAGM1308</t>
  </si>
  <si>
    <t>FUNDAMENTOS PARA LA GESTIÓN</t>
  </si>
  <si>
    <t>FUNDAMENTOS PARA LA GESTION</t>
  </si>
  <si>
    <t>FINN1317</t>
  </si>
  <si>
    <t>TRIBUTACIÓN 2</t>
  </si>
  <si>
    <t>TRIBUTACION 2</t>
  </si>
  <si>
    <t>FINN1315</t>
  </si>
  <si>
    <t>INFORMACION DE COSTOS 2</t>
  </si>
  <si>
    <t>INFORMACIÓN DE COSTOS 1</t>
  </si>
  <si>
    <t>FINN1426W</t>
  </si>
  <si>
    <t>FINANZAS 1</t>
  </si>
  <si>
    <t>INFORMACIÓN DE COSTOS 2</t>
  </si>
  <si>
    <t>PRE BEGINNER  1(*)</t>
  </si>
  <si>
    <t>INVE1464</t>
  </si>
  <si>
    <t>PRÁCTICA PREPROFESIONAL(*)</t>
  </si>
  <si>
    <t>EMPLEABILIDAD(*)+ INFORMACIÓN FINANCIERA 2</t>
  </si>
  <si>
    <t>FINN1410W</t>
  </si>
  <si>
    <t>PLANEAMIENTO FINANCIERO</t>
  </si>
  <si>
    <t>AUDI1403</t>
  </si>
  <si>
    <t>AUDITORÍA FINANCIERA 1</t>
  </si>
  <si>
    <t>AUDITORIA FINANCIERA 1</t>
  </si>
  <si>
    <t>FINN1508</t>
  </si>
  <si>
    <t>SEMINARIO DE COSTOS PARA LA GESTIÓN(**)</t>
  </si>
  <si>
    <t>SEMINARIO DE COSTOS PARA LA GESTION</t>
  </si>
  <si>
    <t>FINN1427</t>
  </si>
  <si>
    <t>FINANZAS 2</t>
  </si>
  <si>
    <t>PRE BEGINNER  2(*)</t>
  </si>
  <si>
    <t>AUDI1404</t>
  </si>
  <si>
    <t>AUDITORÍA FINANCIERA 2</t>
  </si>
  <si>
    <t>AUDITORIA FINANCIERA 2</t>
  </si>
  <si>
    <t>INVE1587</t>
  </si>
  <si>
    <t>METODOLOGÍA DE LA INVESTIGACIÓN(*) + AUDITORÍA FINANCIERA 1</t>
  </si>
  <si>
    <t>FINN1401</t>
  </si>
  <si>
    <t>INFO1504</t>
  </si>
  <si>
    <t>INFORMACIÓN PARA LA GESTIÓN(**)</t>
  </si>
  <si>
    <t>INFORMACION PARA LA GESTION</t>
  </si>
  <si>
    <t>MAGM1103A</t>
  </si>
  <si>
    <t>PRESENTACIONES EFECTIVAS (**)</t>
  </si>
  <si>
    <t>PRESENTACIONES EFECTIVAS</t>
  </si>
  <si>
    <t>FINN1307</t>
  </si>
  <si>
    <t>ANÁLISIS Y EVALUACIÓN FINANCIERA</t>
  </si>
  <si>
    <t>ANALISIS Y EVALUACION FINANCIERA</t>
  </si>
  <si>
    <t>AUDI1520A</t>
  </si>
  <si>
    <t>AUDITORÍA OPERATIVA (**)</t>
  </si>
  <si>
    <t>CONT1520A</t>
  </si>
  <si>
    <t>CONTABILIDAD DE INSTITUCIONES FINANCIERAS (**)</t>
  </si>
  <si>
    <t>CONTABILIDAD DE INSTITUCIONES FINANCIERAS</t>
  </si>
  <si>
    <t>CONT1401A</t>
  </si>
  <si>
    <t>CONTABILIDAD GUBERNAMENTAL(**)</t>
  </si>
  <si>
    <t>CONTABILIDAD GUBERNAMENTAL</t>
  </si>
  <si>
    <t>FINN1424</t>
  </si>
  <si>
    <t>TALLER TRIBUTARIO</t>
  </si>
  <si>
    <t>INVE1648W</t>
  </si>
  <si>
    <t>TALLER DE TESIS1 (*)</t>
  </si>
  <si>
    <t>TALLER DE TESIS1</t>
  </si>
  <si>
    <t>AUDI1521A</t>
  </si>
  <si>
    <t>AUDITORÍA TRIBUTARIA (**)</t>
  </si>
  <si>
    <t>FINN1408A</t>
  </si>
  <si>
    <t>FINANZAS INTERNACIONALES (**)</t>
  </si>
  <si>
    <t>DERE1101</t>
  </si>
  <si>
    <t>DERECHO DE LA EMPRESA 1</t>
  </si>
  <si>
    <t>EMPR1402A</t>
  </si>
  <si>
    <t>IDEACIÓN</t>
  </si>
  <si>
    <t>IDEACION</t>
  </si>
  <si>
    <t>RRHH1201</t>
  </si>
  <si>
    <t>AUDI1501</t>
  </si>
  <si>
    <t>MAGM1301</t>
  </si>
  <si>
    <t>PROYECTOS DE INVERSIÓN(*)</t>
  </si>
  <si>
    <t>INVE1466</t>
  </si>
  <si>
    <t>MAGM1314</t>
  </si>
  <si>
    <t>DERE1202A</t>
  </si>
  <si>
    <t>DERECHO DE LA EMPRESA 2</t>
  </si>
  <si>
    <t>VENTAS(*)</t>
  </si>
  <si>
    <t>VENTAS</t>
  </si>
  <si>
    <t>SUPP1401</t>
  </si>
  <si>
    <t>RRHH1501</t>
  </si>
  <si>
    <t>GESTIÓN DE COMPENSACIONES(**)</t>
  </si>
  <si>
    <t>GESTION DE COMPENSACIONES</t>
  </si>
  <si>
    <t>EMPR1304</t>
  </si>
  <si>
    <t>INVE1577W</t>
  </si>
  <si>
    <t>EXPRESIÓN CORPORAL PARA LOS NEGOCIOS(**)</t>
  </si>
  <si>
    <t>MAGM1420W</t>
  </si>
  <si>
    <t>INVE1638</t>
  </si>
  <si>
    <t>MAGM1404</t>
  </si>
  <si>
    <t>MARK1415A</t>
  </si>
  <si>
    <t>MARKETING DIGITAL(**)</t>
  </si>
  <si>
    <t>FINN1402</t>
  </si>
  <si>
    <t>FINANZAS DE INVERSIÓN(**)</t>
  </si>
  <si>
    <t>FINANZAS DE INVERSION</t>
  </si>
  <si>
    <t>COME1100A</t>
  </si>
  <si>
    <t>INTRODUCCIÓN A LA GESTIÓN COMERCIAL</t>
  </si>
  <si>
    <t>INTRODUCCION A LA GESTION COMERCIAL</t>
  </si>
  <si>
    <t>MAGM1301W</t>
  </si>
  <si>
    <t>COMPORTAMIENTO ORGANIZACIONAL  (*)</t>
  </si>
  <si>
    <t>MARK1209</t>
  </si>
  <si>
    <t>COMPORTAMIENTO DEL CONSUMIDOR</t>
  </si>
  <si>
    <t>COME1501A</t>
  </si>
  <si>
    <t>NEGOCIACIÓN COMERCIAL</t>
  </si>
  <si>
    <t>NEGOCIACION COMERCIAL</t>
  </si>
  <si>
    <t>MARKETING(*)</t>
  </si>
  <si>
    <t>RRHH1304</t>
  </si>
  <si>
    <t>ADMINISTRACIÓN DE SUELDOS Y COMPENSACIONES</t>
  </si>
  <si>
    <t>ADMINISTRACION DE SUELDOS Y COMPENSACIONES</t>
  </si>
  <si>
    <t>GESTIÓN DE RECURSOS HUMANOS  (*)</t>
  </si>
  <si>
    <t>MARK1301</t>
  </si>
  <si>
    <t>INVESTIGACIÓN CUALITATIVA</t>
  </si>
  <si>
    <t>INVESTIGACION CUALITATIVA</t>
  </si>
  <si>
    <t>MAGM1310</t>
  </si>
  <si>
    <t>DIRECCIÓN DE VENTAS, PROCESOS E INDICADORES</t>
  </si>
  <si>
    <t>COMPORTAMIENTO ORGANIZACIONAL (*)</t>
  </si>
  <si>
    <t>DIRECCION DE VENTAS, PROCESOS E INDICADORES</t>
  </si>
  <si>
    <t>FINN1306</t>
  </si>
  <si>
    <t>ADMINISTRACIÓN FINANCIERA(*)</t>
  </si>
  <si>
    <t>COME1301A</t>
  </si>
  <si>
    <t>SUPERVISIÓN DE VENTAS</t>
  </si>
  <si>
    <t>SUPERVISION DE VENTAS</t>
  </si>
  <si>
    <t>COME1405</t>
  </si>
  <si>
    <t>PLAN DE VENTAS</t>
  </si>
  <si>
    <t>MARK1335</t>
  </si>
  <si>
    <t>INVESTIGACIÓN CUANTITATIVA</t>
  </si>
  <si>
    <t>INVESTIGACION CUANTITATIVA</t>
  </si>
  <si>
    <t>COME1411</t>
  </si>
  <si>
    <t>ERGONOMÍA COMERCIAL</t>
  </si>
  <si>
    <t>ERGONOMIA COMERCIAL</t>
  </si>
  <si>
    <t>MAGM1204</t>
  </si>
  <si>
    <t>DISEÑO ORGANIZACIONAL Y PROCESOS</t>
  </si>
  <si>
    <t>DERE1402A</t>
  </si>
  <si>
    <t>LEGISLACIÓN COMERCIAL (**)</t>
  </si>
  <si>
    <t>LEGISLACION COMERCIAL</t>
  </si>
  <si>
    <t>PRÁCTICA PRE PROFESIONAL (*)</t>
  </si>
  <si>
    <t>EMPLEABILIDAD(*) + COMPORTAMIENTO ORGANIZACIONAL  (*)</t>
  </si>
  <si>
    <t>GESTIÓN DE LA CADENA DE SUMINISTROS(**)</t>
  </si>
  <si>
    <t>MARK1501</t>
  </si>
  <si>
    <t>DIRECCION DE VENTAS PROCESOS E INDICADORES</t>
  </si>
  <si>
    <t>COME1406</t>
  </si>
  <si>
    <t>NEGOCIACIÓN INTERNACIONAL(**)</t>
  </si>
  <si>
    <t>NEGOCIACION INTERNACIONAL</t>
  </si>
  <si>
    <t>COME1307</t>
  </si>
  <si>
    <t>TÉCNICAS DE VENTAS(**)</t>
  </si>
  <si>
    <t>TECNICAS DE VENTAS</t>
  </si>
  <si>
    <t>MARK1506</t>
  </si>
  <si>
    <t>PROSPECCIÓN COMERCIAL</t>
  </si>
  <si>
    <t>PROSPECCION COMERCIAL</t>
  </si>
  <si>
    <t>METODOLOGÍA DE LA INVESTIGACIÓN(*) + DIRECCION DE VENTAS PROCESOS E INDICADORES</t>
  </si>
  <si>
    <t>COME1502</t>
  </si>
  <si>
    <t>DIRECCIÓN COMERCIAL</t>
  </si>
  <si>
    <t>DIRECCION COMERCIAL</t>
  </si>
  <si>
    <t>AUDI1505</t>
  </si>
  <si>
    <t>AUDITORÍA COMERCIAL</t>
  </si>
  <si>
    <t>AUDITORIA COMERCIAL</t>
  </si>
  <si>
    <t>COME1407</t>
  </si>
  <si>
    <t>NEGOCIOS DIGITALES(**)</t>
  </si>
  <si>
    <t>NEGOCIOS DIGITALES</t>
  </si>
  <si>
    <t>MARK1313A</t>
  </si>
  <si>
    <t>MARK1309A</t>
  </si>
  <si>
    <t>COMUNICACIÓN INTEGRADAS DE MARKETING</t>
  </si>
  <si>
    <t>COMUNICACION INTEGRADAS DE MARKETING</t>
  </si>
  <si>
    <t>MAGM1112</t>
  </si>
  <si>
    <t>TEORÍA DEL DESARROLLO SOCIAL Y EL COMPORTAMIENTO ORGANIZACIONAL</t>
  </si>
  <si>
    <t>TEORIA DEL DESARROLLO SOCIAL Y EL COMPORTAMIENTO ORGANIZACIONAL</t>
  </si>
  <si>
    <t>MAGM1110</t>
  </si>
  <si>
    <t>ADMINISTRACIÓN ESTRATÉGICA</t>
  </si>
  <si>
    <t>ADMINISTRACION ESTRATEGICA</t>
  </si>
  <si>
    <t>ECON1107</t>
  </si>
  <si>
    <t>INTRODUCCIÓN A LA ECONOMÍA</t>
  </si>
  <si>
    <t>INTRODUCCION A LA ECONOMIA</t>
  </si>
  <si>
    <t>DERE1102</t>
  </si>
  <si>
    <t>FUNDAMENTOS DE DERECHO</t>
  </si>
  <si>
    <t>MAGM1111</t>
  </si>
  <si>
    <t>INTRODUCCIÓN A LA GESTIÓN PÚBLICA</t>
  </si>
  <si>
    <t>INTRODUCCION A LA GESTION PUBLICA</t>
  </si>
  <si>
    <t>MAGM1203</t>
  </si>
  <si>
    <t>GESTIÓN POR PROCESOS Y CALIDAD EN LA GESTIÓN PÚBLICA</t>
  </si>
  <si>
    <t>GESTION POR PROCESOS Y CALIDAD EN LA GESTION PUBLICA</t>
  </si>
  <si>
    <t>RRHH1205</t>
  </si>
  <si>
    <t>GESTIÓN ESTRATÉGICA DE RECURSOS HUMANOS</t>
  </si>
  <si>
    <t>GESTION ESTRATEGICA DE RECURSOS HUMANOS</t>
  </si>
  <si>
    <t>MAGM1212</t>
  </si>
  <si>
    <t>SISTEMAS GUBERNAMENTALES</t>
  </si>
  <si>
    <t>CON1209</t>
  </si>
  <si>
    <t>CONTABILIDAD DEL SISTEMA DE GOBIERNO</t>
  </si>
  <si>
    <t>DERE1308</t>
  </si>
  <si>
    <t>DERECHO LABORAL Y SISTEMA NACIONAL DE RECURSOS HUMANOS</t>
  </si>
  <si>
    <t>DERE1210</t>
  </si>
  <si>
    <t>DERECHO CONSTITUCIONAL</t>
  </si>
  <si>
    <t>FINN1308</t>
  </si>
  <si>
    <t>SISTEMA NACIONAL DE PRESUPUESTO PÚBLICO</t>
  </si>
  <si>
    <t>SISTEMA NACIONAL DE PRESUPUESTO PUBLICO</t>
  </si>
  <si>
    <t>DERE1209</t>
  </si>
  <si>
    <t>DERECHO ADMINISTRATIVO</t>
  </si>
  <si>
    <t>CONT1305</t>
  </si>
  <si>
    <t>SISTEMA NACIONAL DE CONTABILIDAD</t>
  </si>
  <si>
    <t>SUPP1308</t>
  </si>
  <si>
    <t>LOGÍSTICA Y ABASTECIMIENTO</t>
  </si>
  <si>
    <t>LOGISTICA Y ABASTECIMIENTO</t>
  </si>
  <si>
    <t>FINN1203A</t>
  </si>
  <si>
    <t>MAGM1316</t>
  </si>
  <si>
    <t>INSTRUMENTOS PARA LA GESTIÓN REGIONAL Y LOCAL</t>
  </si>
  <si>
    <t>INSTRUMENTOS PARA LA GESTION REGIONAL Y LOCAL</t>
  </si>
  <si>
    <t>EMPR1407</t>
  </si>
  <si>
    <t>POLÍTICAS SOCIALES E INNOVACIÓN</t>
  </si>
  <si>
    <t>POLITICAS SOCIALES E INNOVACION</t>
  </si>
  <si>
    <t>MARK1340</t>
  </si>
  <si>
    <t>MERCADEO SOCIAL (**)</t>
  </si>
  <si>
    <t>MERCADEO SOCIAL</t>
  </si>
  <si>
    <t>RRHH1404</t>
  </si>
  <si>
    <t>SISTEMA NACIONAL DE CONTRATACIONES</t>
  </si>
  <si>
    <t>FINN1418</t>
  </si>
  <si>
    <t>FINANZAS PÚBLICAS (**)</t>
  </si>
  <si>
    <t>FINANZAS PUBLICAS</t>
  </si>
  <si>
    <t>INVE1468</t>
  </si>
  <si>
    <t>FINN1430</t>
  </si>
  <si>
    <t>PROYECTOS DE INVERSION PÚBLICA (**)</t>
  </si>
  <si>
    <t>PROYECTOS DE INVERSION PUBLICA</t>
  </si>
  <si>
    <t>AUDI1507</t>
  </si>
  <si>
    <t>SISTEMA NACIONAL DE CONTROL(**)</t>
  </si>
  <si>
    <t>SISTEMA NACIONAL DE CONTROL</t>
  </si>
  <si>
    <t>INVE1575</t>
  </si>
  <si>
    <t>FINN1504</t>
  </si>
  <si>
    <t>SISTEMA TRIBUTARIO PERUANO (**)</t>
  </si>
  <si>
    <t>SISTEMA TRIBUTARIO PERUANO</t>
  </si>
  <si>
    <t>SISTEMAS NACIONAL DE CONTRATACIONES</t>
  </si>
  <si>
    <t>INVE1636</t>
  </si>
  <si>
    <t>TALLER DE TESIS1  (*)</t>
  </si>
  <si>
    <t>MAGM1534</t>
  </si>
  <si>
    <t>PLANEAMIENTO ESTRATÉGICO Y EL CEPLAN (**)</t>
  </si>
  <si>
    <t>PLANEAMIENTO ESTRATEGICO Y EL CEPLAN</t>
  </si>
  <si>
    <t>AUDI1506</t>
  </si>
  <si>
    <t>AUDITORÍA DE GESTIÓN Y MECANISMOS ANTICORRUPCIÓN (**)</t>
  </si>
  <si>
    <t>AUDITORIA DE GESTION Y MECANISMOS ANTICORRUPCION</t>
  </si>
  <si>
    <t>MAGM1401A</t>
  </si>
  <si>
    <t>GESTIÓN DE LA CALIDAD (*)</t>
  </si>
  <si>
    <t>MARK1209A</t>
  </si>
  <si>
    <t>IDEACIÓN (*)</t>
  </si>
  <si>
    <t>MARK1331</t>
  </si>
  <si>
    <t>PROBABILIDAD Y ESTADISTICA(*)</t>
  </si>
  <si>
    <t>FINN1306W</t>
  </si>
  <si>
    <t>FINN1303W</t>
  </si>
  <si>
    <t>GESTIÓN DE RECURSOS HUMANOS (*)</t>
  </si>
  <si>
    <t>COMUNICACIONES INTEGRADAS DE MARKETING</t>
  </si>
  <si>
    <t>MARK1338</t>
  </si>
  <si>
    <t>MARK1505A</t>
  </si>
  <si>
    <t>CONSULTORÍA Y MÉTRICAS DE MARKETING(**)</t>
  </si>
  <si>
    <t>GESTIÓN COMERCIAL (*)</t>
  </si>
  <si>
    <t>VENTAS  (*)</t>
  </si>
  <si>
    <t>EMPLEABILIDAD(*)+ GESTIÓN ESTRATÉGICA DE PRECIOS</t>
  </si>
  <si>
    <t>INVE1586</t>
  </si>
  <si>
    <t>METODOLOGÍA DE LA INVESTIGACIÓN(*) +DESARROLLO Y LANZAMIENTO DE NUEVOS PRODUCTOS</t>
  </si>
  <si>
    <t>MARK1415</t>
  </si>
  <si>
    <t>MARKETING DIGITAL</t>
  </si>
  <si>
    <t>PUBL1502A</t>
  </si>
  <si>
    <t>SOCIAL MEDIA MARKETING(**)</t>
  </si>
  <si>
    <t>SOCIAL MEDIA MARKETING</t>
  </si>
  <si>
    <t>MARK1307A</t>
  </si>
  <si>
    <t>TRADE MARKETING Y RETAIL(**)</t>
  </si>
  <si>
    <t>MARK1520</t>
  </si>
  <si>
    <t>PERSONAL BRANDING(**)</t>
  </si>
  <si>
    <t>MARKETING SOCIAL Y DE SERVICIOS(**)</t>
  </si>
  <si>
    <t>MARK1501A</t>
  </si>
  <si>
    <t>DERE1502</t>
  </si>
  <si>
    <t>DERECHO DEL CONSUMIDOR(**)</t>
  </si>
  <si>
    <t>DERECHO DEL CONSUMIDOR</t>
  </si>
  <si>
    <t>PUBL1410</t>
  </si>
  <si>
    <t>ADMINISTRACIÓN Y GESTIÓN DEL EMPRENDIMIENTO</t>
  </si>
  <si>
    <t>AGEM</t>
  </si>
  <si>
    <t>DISEÑO ORGANIZACIONAL(*)</t>
  </si>
  <si>
    <t>SISTEMAS DE INFORMACIÓN GERENCIAL(*)</t>
  </si>
  <si>
    <t>MARKETING  (*)</t>
  </si>
  <si>
    <t>VENTAS (*)</t>
  </si>
  <si>
    <t>MATEMÁTICA 1(*)</t>
  </si>
  <si>
    <t>TÉCNICAS DE VENTAS</t>
  </si>
  <si>
    <t>LEGISLACIÓN COMERCIAL</t>
  </si>
  <si>
    <t>ADMINISTRACIÓN FINANCIERA  (*)</t>
  </si>
  <si>
    <t>ERGONOMÍA COMERCIAL(**)</t>
  </si>
  <si>
    <t>EMPLEABILIDAD (*) + COMPORTAMIENTO ORGANIZACIONAL (*)</t>
  </si>
  <si>
    <t>SUPERVISIÓN DE VENTAS(**)</t>
  </si>
  <si>
    <t>METODOLOGÍA DE LA INVESTIGACIÓN (*) + DIRECCIÓN DE VENTAS, PROCESOS E INDICADORES</t>
  </si>
  <si>
    <t>COMUNICACIÓN INTEGRADAS DE MARKETING(**)</t>
  </si>
  <si>
    <t>COMUNICACIONES INTEGRADAS DE MARKETING(**)</t>
  </si>
  <si>
    <t>EMPLEABILIDAD (*) + GESTIÓN ESTRATÉGICA DE PRECIOS</t>
  </si>
  <si>
    <t>METODOLOGÍA DE LA INVESTIGACIÓN (*) + DESARROLLO Y LANZAMIENTO DE NUEVOS PRODUCTOS</t>
  </si>
  <si>
    <t>MARK1505</t>
  </si>
  <si>
    <t>PERSONAL BRANDING</t>
  </si>
  <si>
    <t>RRHH1401A</t>
  </si>
  <si>
    <t>DIRECCIÓN DE CAPITAL HUMANO (*)</t>
  </si>
  <si>
    <t>DIRECCION DE CAPITAL HUMANO</t>
  </si>
  <si>
    <t>EMPLEABILIDAD(*)+COSTOS Y COTIZACIONES INTERNACIONALES</t>
  </si>
  <si>
    <t>METODOLOGÍA DE LA INVESTIGACIÓN(*) + LOGÍSTICA Y DISTRIBUCIÓN FÍSICA INTERNACIONAL</t>
  </si>
  <si>
    <t>NEGOCIACIÓN Y RESOLUCIÓN DE CONFLICTOS (*) (**)</t>
  </si>
  <si>
    <t>TOUR1104</t>
  </si>
  <si>
    <t>INTRODUCCIÓN A LOS SERVICIOS TURÍSTICOS</t>
  </si>
  <si>
    <t>INTRODUCCION A LOS SERVICIOS TURISTICOS</t>
  </si>
  <si>
    <t>TOUR1105</t>
  </si>
  <si>
    <t>HISTORÍA Y GEOGRAFÍA APLICADA AL TURISMO</t>
  </si>
  <si>
    <t>HISTORIA Y GEOGRAFIA APLICADA AL TURISMO</t>
  </si>
  <si>
    <t>TOUR1201A</t>
  </si>
  <si>
    <t>PATRIMONIO CULTURAL Y NATURAL</t>
  </si>
  <si>
    <t>HISTORIA Y GEOGRAFÍA APLICADA AL TURISMO</t>
  </si>
  <si>
    <t>DERE1203</t>
  </si>
  <si>
    <t>LEGISLACIÓN TURÍSTICA</t>
  </si>
  <si>
    <t>LEGISLACION TURISTICA</t>
  </si>
  <si>
    <t>IDIO1211A</t>
  </si>
  <si>
    <t>INGLÉS TURÍSTICO 1</t>
  </si>
  <si>
    <t>INGLES TURISTICO 1</t>
  </si>
  <si>
    <t>IDIO1212</t>
  </si>
  <si>
    <t>INGLÉS TURÍSTICO 2</t>
  </si>
  <si>
    <t>INGLES TURISTICO 2</t>
  </si>
  <si>
    <t>HOTE1202A</t>
  </si>
  <si>
    <t>RECEPCIÓN Y RESERVAS HOTELERAS</t>
  </si>
  <si>
    <t>RECEPCION Y RESERVAS HOTELERAS</t>
  </si>
  <si>
    <t>TOUR1202</t>
  </si>
  <si>
    <t>PRODUCTOS TURÍSTICOS</t>
  </si>
  <si>
    <t>PRODUCTOS TURISTICOS</t>
  </si>
  <si>
    <t>IDIO1313</t>
  </si>
  <si>
    <t>INGLÉS TURÍSTICO 3</t>
  </si>
  <si>
    <t>INGLES TURISTICO 3</t>
  </si>
  <si>
    <t>GAST1305A</t>
  </si>
  <si>
    <t>TÉCNICAS CULINARIAS Y COCINA NACIONAL</t>
  </si>
  <si>
    <t>TECNICAS CULINARIAS Y COCINA NACIONAL</t>
  </si>
  <si>
    <t>HOTE1301A</t>
  </si>
  <si>
    <t>TÉCNICAS DE HOUSEKEEPING</t>
  </si>
  <si>
    <t>TECNICAS DE HOUSEKEEPING</t>
  </si>
  <si>
    <t>TOUR1301A</t>
  </si>
  <si>
    <t>TURISMO SOSTENIBLE</t>
  </si>
  <si>
    <t>TOUR1302</t>
  </si>
  <si>
    <t>AGENCIAS DE VIAJE</t>
  </si>
  <si>
    <t>INFO1406</t>
  </si>
  <si>
    <t>SOFTWARE TURÍSTICO</t>
  </si>
  <si>
    <t>SOFTWARE TURISTICO</t>
  </si>
  <si>
    <t>GAST1404A</t>
  </si>
  <si>
    <t>HUMA1406A</t>
  </si>
  <si>
    <t>TOUR1401A</t>
  </si>
  <si>
    <t>PLANIFICACIÓN TURÍSTICA</t>
  </si>
  <si>
    <t>PLANIFICACION TURISTICA</t>
  </si>
  <si>
    <t>MAGM1407A</t>
  </si>
  <si>
    <t>GESTIÓN AMBIENTAL(**)</t>
  </si>
  <si>
    <t>GESTION AMBIENTAL</t>
  </si>
  <si>
    <t>MAGM1410A</t>
  </si>
  <si>
    <t>SEGURIDAD TURÍSTICA(**)</t>
  </si>
  <si>
    <t>EMPLEABILIDAD (*) + TURISMO SOSTENIBLE</t>
  </si>
  <si>
    <t>TOUR1501</t>
  </si>
  <si>
    <t>ECOTURISMO(**)</t>
  </si>
  <si>
    <t>ECOTURISMO</t>
  </si>
  <si>
    <t>METODOLOGÍA DE LA INVESTIGACIÓN(*)+PLANIFICACIÓN TURÍSTICA</t>
  </si>
  <si>
    <t>HOTE1401A</t>
  </si>
  <si>
    <t>GESTIÓN HOTELERA INTEGRAL(**)</t>
  </si>
  <si>
    <t>GESTION HOTELERA INTEGRAL</t>
  </si>
  <si>
    <t>GAST1405</t>
  </si>
  <si>
    <t>GESTIÓN DE ALIMENTOS Y BEBIDAS</t>
  </si>
  <si>
    <t>MAGM1511A</t>
  </si>
  <si>
    <t>PLANEAMIENTO ESTRATEGICO(*)</t>
  </si>
  <si>
    <t>PSOR1502</t>
  </si>
  <si>
    <t>INVE1640</t>
  </si>
  <si>
    <t>TOUR1504</t>
  </si>
  <si>
    <t>PROYECTOS TURÍSTICOS(**)</t>
  </si>
  <si>
    <t>INFORMÁTICA PARA NEGOCIOS(*)</t>
  </si>
  <si>
    <t>FINN1426</t>
  </si>
  <si>
    <t>FINANZAS 2(**)</t>
  </si>
  <si>
    <t>AUDITORÍA FINANCIERA 2(**)</t>
  </si>
  <si>
    <t>FINN1410</t>
  </si>
  <si>
    <t>PLANEAMIENTO FINANCIERO (**)</t>
  </si>
  <si>
    <t>EMPLEABILIDAD (*) + CONTABILIDAD GUBERNAMENTAL</t>
  </si>
  <si>
    <t>INFORMACIÓN PARA LA GESTIÓN</t>
  </si>
  <si>
    <t>INVE1648</t>
  </si>
  <si>
    <t>ECON1104</t>
  </si>
  <si>
    <t>ECONOMÍA GENERAL 1</t>
  </si>
  <si>
    <t>ECONOMIA GENERAL 1</t>
  </si>
  <si>
    <t>ECON1106</t>
  </si>
  <si>
    <t>ECONOMÍA GENERAL 2</t>
  </si>
  <si>
    <t>ECONOMIA GENERAL 2</t>
  </si>
  <si>
    <t>MAGM1213</t>
  </si>
  <si>
    <t>GESTIÓN DE LOS RECURSOS NATURALES</t>
  </si>
  <si>
    <t>GESTION DE LOS RECURSOS NATURALES</t>
  </si>
  <si>
    <t>DERE1305</t>
  </si>
  <si>
    <t>DERECHO APLICADO A LA ECONOMÍA</t>
  </si>
  <si>
    <t>DERECHO APLICADO A LA ECONOMIA</t>
  </si>
  <si>
    <t>ECON1211</t>
  </si>
  <si>
    <t>MICROECONOMÍA 1</t>
  </si>
  <si>
    <t>MICROECONOMIA 1</t>
  </si>
  <si>
    <t>HERRAMIENTAS  INFORMÁTICAS (*)</t>
  </si>
  <si>
    <t>MATH1214</t>
  </si>
  <si>
    <t>MATEMÁTICA APLICADA PARA ECONOMISTAS</t>
  </si>
  <si>
    <t>MATEMATICA APLICADA PARA ECONOMISTAS</t>
  </si>
  <si>
    <t>ECON1315</t>
  </si>
  <si>
    <t>MACROECONOMÍA 1</t>
  </si>
  <si>
    <t>MACROECONOMIA 1</t>
  </si>
  <si>
    <t>ECON1314</t>
  </si>
  <si>
    <t>MICROECONOMÍA 2</t>
  </si>
  <si>
    <t>MICROECONOMIA 2</t>
  </si>
  <si>
    <t>ECON1320</t>
  </si>
  <si>
    <t>ECONOMÍA MONETARIA</t>
  </si>
  <si>
    <t>ECONOMIA MONETARIA</t>
  </si>
  <si>
    <t>CONT1304</t>
  </si>
  <si>
    <t>CONTABILIDAD NACIONAL</t>
  </si>
  <si>
    <t>ECONOMÍA GENERAL  2</t>
  </si>
  <si>
    <t>ECON1321</t>
  </si>
  <si>
    <t>TEORÍA DE LOS JUEGOS</t>
  </si>
  <si>
    <t>TEORIA DE LOS JUEGOS</t>
  </si>
  <si>
    <t>ECON1407</t>
  </si>
  <si>
    <t>TEORÍA DEL PORTAFOLIO</t>
  </si>
  <si>
    <t>TEORIA DEL PORTAFOLIO</t>
  </si>
  <si>
    <t>ECON1317</t>
  </si>
  <si>
    <t>MACROECONOMÍA 2</t>
  </si>
  <si>
    <t>MACROECONOMIA 2</t>
  </si>
  <si>
    <t>INFO1307</t>
  </si>
  <si>
    <t>INFORMÁTICA PARA ECONOMISTAS</t>
  </si>
  <si>
    <t>INFORMATICA PARA ECONOMISTAS</t>
  </si>
  <si>
    <t>ECON1503</t>
  </si>
  <si>
    <t>ECONOMÍA PÚBLICA</t>
  </si>
  <si>
    <t>ECONOMIA PUBLICA</t>
  </si>
  <si>
    <t>ECON1411</t>
  </si>
  <si>
    <t>ECONOMETRÍA 1</t>
  </si>
  <si>
    <t>ECONOMETRIA 1</t>
  </si>
  <si>
    <t>FINN1429</t>
  </si>
  <si>
    <t>FINANCIAMIENTO DE MERCADOS EMERGENTES(**)</t>
  </si>
  <si>
    <t>FINANCIAMIENTO DE MERCADOS EMERGENTES</t>
  </si>
  <si>
    <t>EVALUACIÓN DE INGLÉS QUE ACREDITE NIVEL B1 SEGÚN MARCO COMÚN EUROPEO</t>
  </si>
  <si>
    <t>EVALUACION DE INGLES QUE ACREDITE NIVEL B1 SEGUN MARCO COMUN EUROPEO</t>
  </si>
  <si>
    <t>ECON1413</t>
  </si>
  <si>
    <t>ECONOMETRÍA 2(**)</t>
  </si>
  <si>
    <t>ECONOMETRIA 2</t>
  </si>
  <si>
    <t>INVE1450</t>
  </si>
  <si>
    <t>EMPLEABILIDAD /*) + MACROECONOMÍA 2</t>
  </si>
  <si>
    <t>EMPLEABILIDAD /*)</t>
  </si>
  <si>
    <t>FINN1302</t>
  </si>
  <si>
    <t>MAGM9984</t>
  </si>
  <si>
    <t>ORGANIZACIÓN INDUSTRIAL (**)</t>
  </si>
  <si>
    <t>INVE1588</t>
  </si>
  <si>
    <t>METODOLOGÍA DE LA INVESTIGACIÓN (*)+ ECONOMETRÍA 2 (**)</t>
  </si>
  <si>
    <t>FINN1506</t>
  </si>
  <si>
    <t>PROYECTO DE INVERSIÓN 1(**)</t>
  </si>
  <si>
    <t>PROYECTO DE INVERSION 1</t>
  </si>
  <si>
    <t>MAGM1442A</t>
  </si>
  <si>
    <t>GESTIÓN DE RIESGOS (**)</t>
  </si>
  <si>
    <t>GESTION DE RIESGOS</t>
  </si>
  <si>
    <t>ECON1520</t>
  </si>
  <si>
    <t>REGULACIÓN(**)</t>
  </si>
  <si>
    <t>INVE1652</t>
  </si>
  <si>
    <t>FINN1507</t>
  </si>
  <si>
    <t>PROYECTO DE INVERSIÓN 2(**)</t>
  </si>
  <si>
    <t>PROYECTO DE INVERSION 2</t>
  </si>
  <si>
    <t>ECON1506</t>
  </si>
  <si>
    <t>ANÁLISIS Y COYUNTURA ECONÓMICA(**)</t>
  </si>
  <si>
    <t>ANALISIS Y COYUNTURA ECONOMICA</t>
  </si>
  <si>
    <t>ECON1105</t>
  </si>
  <si>
    <t>ECONOMÍA INTERNACIONAL(*)</t>
  </si>
  <si>
    <t>COM. INT. Y GEO. CULTURAL</t>
  </si>
  <si>
    <t>MARK1413</t>
  </si>
  <si>
    <t>MERCADOTECNIA INTERNACIONAL</t>
  </si>
  <si>
    <t>OPER1406</t>
  </si>
  <si>
    <t>OPERATIVIDAD DEL COMERCIO INTERNACIONAL(**)</t>
  </si>
  <si>
    <t>OPERATIVIDAD DEL COMERCIO INTERNACIONAL</t>
  </si>
  <si>
    <t>ECON1412</t>
  </si>
  <si>
    <t>ECONOMÍA MONETARIA(**)</t>
  </si>
  <si>
    <t>FINN1523</t>
  </si>
  <si>
    <t>FINANZAS CORPORATIVAS GLOBALES (**)</t>
  </si>
  <si>
    <t>INVE1589</t>
  </si>
  <si>
    <t>METODOLOGÍA DE LA INVESTIGACIÓN(*) + ECONOMETRÍA 1</t>
  </si>
  <si>
    <t>MARK1503</t>
  </si>
  <si>
    <t>FERIAS Y MISIONES(**)</t>
  </si>
  <si>
    <t>MAGM1444</t>
  </si>
  <si>
    <t>GESTION DE RIESGOS INTERNACIONALES</t>
  </si>
  <si>
    <t>INVE1653</t>
  </si>
  <si>
    <t>FINN1512</t>
  </si>
  <si>
    <t>INTERNATIONAL INVESTEMENT PROJECT(**)</t>
  </si>
  <si>
    <t>INTERNATIONAL INVESTEMENT PROJECT</t>
  </si>
  <si>
    <t>ECON1507</t>
  </si>
  <si>
    <t>GAST1103</t>
  </si>
  <si>
    <t>INTRODUCCIÓN A LA GASTRONOMÍA</t>
  </si>
  <si>
    <t>INTRODUCCION A LA GASTRONOMIA</t>
  </si>
  <si>
    <t>GAST1202A</t>
  </si>
  <si>
    <t>TÉCNICAS CULINARIAS 1</t>
  </si>
  <si>
    <t>TECNICAS CULINARIAS 1</t>
  </si>
  <si>
    <t>GAST1205A</t>
  </si>
  <si>
    <t>TÉCNICAS CULINARIAS 2</t>
  </si>
  <si>
    <t>TECNICAS CULINARIAS 2</t>
  </si>
  <si>
    <t>GAST1104A</t>
  </si>
  <si>
    <t>IDIO1314</t>
  </si>
  <si>
    <t>ENGLISH FOR RESTAURANTS 1</t>
  </si>
  <si>
    <t>IDIO1315</t>
  </si>
  <si>
    <t>ENGLISH FOR RESTAURANTS 2</t>
  </si>
  <si>
    <t>MARK1336</t>
  </si>
  <si>
    <t>GAST1406</t>
  </si>
  <si>
    <t>MAGM1405</t>
  </si>
  <si>
    <t>GESTIÓN DE CALIDAD E INOCUIDAD DE ALIMENTOS</t>
  </si>
  <si>
    <t>GESTION DE CALIDAD E INOCUIDAD DE ALIMENTOS</t>
  </si>
  <si>
    <t>GAST1401A</t>
  </si>
  <si>
    <t>PANADERÍA</t>
  </si>
  <si>
    <t>PANADERIA</t>
  </si>
  <si>
    <t>GESTIÓN AMBIENTAL (**)</t>
  </si>
  <si>
    <t>SEGURIDAD TURISTICA(**)</t>
  </si>
  <si>
    <t>INFO1405</t>
  </si>
  <si>
    <t>SOFTWARE DE RESTAURANTES</t>
  </si>
  <si>
    <t>EMPLEABILIDAD (*) + PLANIFICACIÓN DE CARTAS Y MENÚ</t>
  </si>
  <si>
    <t>METODOLOGÍA DE LA INVESTIGACIÓN(*) + GESTIÓN DE CALIDAD E INOCUIDAD DE ALIMENTOS</t>
  </si>
  <si>
    <t>GAST1502</t>
  </si>
  <si>
    <t>PASTELERÍA</t>
  </si>
  <si>
    <t>PASTELERIA</t>
  </si>
  <si>
    <t>GAST1501</t>
  </si>
  <si>
    <t>GESTIÓN DE RESTAURANTES(**)</t>
  </si>
  <si>
    <t>GESTION DE RESTAURANTES</t>
  </si>
  <si>
    <t>CONT1212B</t>
  </si>
  <si>
    <t>INFO1104</t>
  </si>
  <si>
    <t>INFORMÁTICA PARA NEGOCIOS 1 (**)</t>
  </si>
  <si>
    <t>INFORMATICA PARA NEGOCIOS 1</t>
  </si>
  <si>
    <t>RRHH1104</t>
  </si>
  <si>
    <t>FORMACIÓN LABORAL TEMPRANA (**)</t>
  </si>
  <si>
    <t>FORMACION LABORAL TEMPRANA</t>
  </si>
  <si>
    <t>INFO1105</t>
  </si>
  <si>
    <t>INFORMÁTICA PARA NEGOCIOS 2 (**)</t>
  </si>
  <si>
    <t>INFORMATICA PARA NEGOCIOS 2</t>
  </si>
  <si>
    <t>MAGM1403</t>
  </si>
  <si>
    <t>ADMINISTRACIÓN BANCARIA (**)</t>
  </si>
  <si>
    <t>ADMINISTRACION BANCARIA</t>
  </si>
  <si>
    <t>OPER1310</t>
  </si>
  <si>
    <t>MÉTODOS CUANTITATIVOS Y DERIVADOS (**)</t>
  </si>
  <si>
    <t>METODOS CUANTITATIVOS Y DERIVADOS</t>
  </si>
  <si>
    <t>DERE1303</t>
  </si>
  <si>
    <t>DERECHO FINANCIERO (**)</t>
  </si>
  <si>
    <t>DERECHO FINANCIERO</t>
  </si>
  <si>
    <t>FINN1331</t>
  </si>
  <si>
    <t>FINANZAS BANCARIAS Y REPORTES FINANCIEROS (**)</t>
  </si>
  <si>
    <t>FINANZAS BANCARIAS Y REPORTES FINANCIEROS</t>
  </si>
  <si>
    <t>MAGM1318</t>
  </si>
  <si>
    <t>INNOVACIÓN Y DISRUPCIÓN PARA GESTIÓN DEL CAMBIO (**)</t>
  </si>
  <si>
    <t>INNOVACION Y DISRUPCION PARA GESTION DEL CAMBIO</t>
  </si>
  <si>
    <t>IDIO1305</t>
  </si>
  <si>
    <t>ENGLISH FOR BUSINESS 2 (**)</t>
  </si>
  <si>
    <t>ENGLISH FOR BUSINESS 2</t>
  </si>
  <si>
    <t>IDIO1306</t>
  </si>
  <si>
    <t>ENGLISH FOR BUSINESS 3 (**)</t>
  </si>
  <si>
    <t>ENGLISH FOR BUSINESS 3</t>
  </si>
  <si>
    <t>MAGM1442B</t>
  </si>
  <si>
    <t>GESTIÓN  DE RIESGOS (**)</t>
  </si>
  <si>
    <t>INFO1310A</t>
  </si>
  <si>
    <t>BUSINESS INTELLIGENCE (**)</t>
  </si>
  <si>
    <t>BUSINESS INTELLIGENCE</t>
  </si>
  <si>
    <t>FINN1418A</t>
  </si>
  <si>
    <t>FINANZAS PUBLICAS (**)</t>
  </si>
  <si>
    <t>IDIO1307</t>
  </si>
  <si>
    <t>ENGLISH FOR BUSINESS 4 (**)</t>
  </si>
  <si>
    <t>ENGLISH FOR BUSINESS 4</t>
  </si>
  <si>
    <t>ECON1416</t>
  </si>
  <si>
    <t>ECONOMETRÍA FINANCIERA (**)</t>
  </si>
  <si>
    <t>ECONOMETRIA FINANCIERA</t>
  </si>
  <si>
    <t>FINN1409</t>
  </si>
  <si>
    <t>MICROFINANZAS (**)</t>
  </si>
  <si>
    <t>FINANZAS BANCARIAS Y REPORTES FINANCIEROS(**)</t>
  </si>
  <si>
    <t>MICROFINANZAS</t>
  </si>
  <si>
    <t>INVE1577A</t>
  </si>
  <si>
    <t>METODOLOGÍA DE LA INVESTIGACIÓN (*)+150 CRÉDITOS APROBADOS</t>
  </si>
  <si>
    <t>FINN1524A</t>
  </si>
  <si>
    <t>MERCADO DE CAPITALES (**)</t>
  </si>
  <si>
    <t>MERCADO DE CAPITALES</t>
  </si>
  <si>
    <t>EMPRESAS FAMILIARES  (*)</t>
  </si>
  <si>
    <t>TALLER DE VENTAS PARA EMPRENDEDORES   (*)</t>
  </si>
  <si>
    <t>EXPRESIÓN CORPORAL PARA LOS NEGOCIOS  (*)</t>
  </si>
  <si>
    <t>INVE1638A</t>
  </si>
  <si>
    <t>FINN1525</t>
  </si>
  <si>
    <t>ANÁLISIS PARA MERCADOS BURSATILES (**)</t>
  </si>
  <si>
    <t>ANALISIS PARA MERCADOS BURSATILES</t>
  </si>
  <si>
    <t>MARKETING DIGITAL Y ANALITICA WEB  (*)</t>
  </si>
  <si>
    <t>GESTION DE LA CALIDAD  (*)</t>
  </si>
  <si>
    <t>NEGOCIACION Y RESOLUCION DE CONFLICTOS  (*)</t>
  </si>
  <si>
    <t>COME1100</t>
  </si>
  <si>
    <t>INTRODUCCIÓN A LA GESTIÓN COMERCIAL (**)</t>
  </si>
  <si>
    <t>COME1501</t>
  </si>
  <si>
    <t>NEGOCIACIÓN COMERCIAL (**)</t>
  </si>
  <si>
    <t>CONTABILIDAD GENERAL(**)</t>
  </si>
  <si>
    <t>COME1407A</t>
  </si>
  <si>
    <t>NEGOCIOS DIGITALES (**)</t>
  </si>
  <si>
    <t>MAGM1204A</t>
  </si>
  <si>
    <t>DISEÑO ORGANIZACIONAL Y PROCESOS (**)</t>
  </si>
  <si>
    <t>NEGOCIACIÓN COMERCIAL(**)</t>
  </si>
  <si>
    <t>RRHH1304A</t>
  </si>
  <si>
    <t>ADMINISTRACIÓN DE SUELDOS Y COMPENSACIONES (**)</t>
  </si>
  <si>
    <t>MAGM 1113</t>
  </si>
  <si>
    <t>MARK1301A</t>
  </si>
  <si>
    <t>INVESTIGACIÓN CUALITATIVA (**)</t>
  </si>
  <si>
    <t>INVESTIGACIÓN CUANTITATIVA (**)</t>
  </si>
  <si>
    <t>COME1301B</t>
  </si>
  <si>
    <t>SUPERVISIÓN DE VENTAS (**)</t>
  </si>
  <si>
    <t>COMPORTAMIENTO DEL CONSUMIDOR (**)</t>
  </si>
  <si>
    <t>PRÁCTICAS PREPROFESIONALES(*)</t>
  </si>
  <si>
    <t>EMPLEABILIDAD (*) + 130 CRÉDITOS APROBADOS</t>
  </si>
  <si>
    <t>MAGM1310A</t>
  </si>
  <si>
    <t>DIRECCIÓN DE VENTAS, PROCESOS E INDICADORES (**)</t>
  </si>
  <si>
    <t>PROSPECCIÓN COMERCIAL (**)</t>
  </si>
  <si>
    <t>COME1411A</t>
  </si>
  <si>
    <t>ERGONOMÍA COMERCIAL (**)</t>
  </si>
  <si>
    <t>PLAN DE MARKETING (**)</t>
  </si>
  <si>
    <t>150 CRÉDITO APROBADOS</t>
  </si>
  <si>
    <t>150 CREDITO APROBADOS</t>
  </si>
  <si>
    <t>AUDI1505A</t>
  </si>
  <si>
    <t>AUDITORÍA COMERCIAL (**)</t>
  </si>
  <si>
    <t>NEGOCIACIÓN Y RESOLUCIÓN DE CONFLICTOS (*)</t>
  </si>
  <si>
    <t>INTRODUCCIÓN A LA GESTIÓN PÚBLICA  (**)</t>
  </si>
  <si>
    <t>FUNDAMENTOS DE DERECHO  (**)</t>
  </si>
  <si>
    <t>COMPLEMENTOS DE MATEMÁTICA(*)</t>
  </si>
  <si>
    <t>INTRODUCCIÓN A LA ECONOMÍA  (**)</t>
  </si>
  <si>
    <t>CONTABILIDAD GENERAL  (**)</t>
  </si>
  <si>
    <t>COMUNICACIÓN 3  (**)</t>
  </si>
  <si>
    <t>GESTIÓN POR PROCESOS Y CALIDAD EN LA GESTIÓN PÚBLICA (**)</t>
  </si>
  <si>
    <t>RRHH1206</t>
  </si>
  <si>
    <t>GESTIÓN ESTRATÉGICA DE RECURSOS HUMANOS  Y SERVIR  (**)</t>
  </si>
  <si>
    <t>GESTION ESTRATEGICA DE RECURSOS HUMANOS Y SERVIR</t>
  </si>
  <si>
    <t>MAGM1212A</t>
  </si>
  <si>
    <t>SISTEMAS GUBERNAMENTALES  (**)</t>
  </si>
  <si>
    <t>CONT1209</t>
  </si>
  <si>
    <t>CONTABILIDAD DEL SISTEMA DE GOBIERNO  (**)</t>
  </si>
  <si>
    <t>SISTEMA NACIONAL DE CONTABILIDAD  (**)</t>
  </si>
  <si>
    <t>DERECHO LABORAL Y SISTEMA NACIONAL DE RECURSOS HUMANOS (**)</t>
  </si>
  <si>
    <t>SUPP1309</t>
  </si>
  <si>
    <t>SISTEMA NACIONAL DE ABASTECIMIENTO, DE CONTRATACIONES Y ADQUISICIONES DEL ESTADO  (**)</t>
  </si>
  <si>
    <t>SISTEMA NACIONAL DE ABASTECIMIENTO, DE CONTRATACIONES Y ADQUISICIONES DEL ESTADO</t>
  </si>
  <si>
    <t>SISTEMA NACIONAL DE PRESUPUESTO PÚBLICO  (**)</t>
  </si>
  <si>
    <t>DEPU1301</t>
  </si>
  <si>
    <t>DERECHO CONSTITUCIONAL Y ADMINISTRATIVO (**)</t>
  </si>
  <si>
    <t>FUNDAMENTOS DE DERECHO (**)</t>
  </si>
  <si>
    <t>DERECHO CONSTITUCIONAL Y ADMINISTRATIVO</t>
  </si>
  <si>
    <t>EMPR1407A</t>
  </si>
  <si>
    <t>POLÍTICAS SOCIALES E INNOVACIÓN  (**)</t>
  </si>
  <si>
    <t>SISTEMAS GUBERNAMENTALES (**)</t>
  </si>
  <si>
    <t>MAGM1534A</t>
  </si>
  <si>
    <t>LA GESTIÓN ESTRATÉGICA EN LA GESTIÓN PÚBLICA Y EL CEPLAN (**)</t>
  </si>
  <si>
    <t>GESTIÓN ESTRATÉGICA DE RECURSOS HUMANOS  Y SERVIR (**)</t>
  </si>
  <si>
    <t>LA GESTION ESTRATEGICA EN LA GESTION PUBLICA Y EL CEPLAN</t>
  </si>
  <si>
    <t>INSTRUMENTOS PARA LA GESTIÓN REGIONAL Y LOCAL (**)</t>
  </si>
  <si>
    <t>FINN1430A</t>
  </si>
  <si>
    <t>PROYECTOS DE INVERSIÓN PÚBLICA  Y EL SISTEMA NACIONAL DE INVERSIÓN PÚBLICA Y ASOCIACIONES PÚBLICO PRIVADAS (**)</t>
  </si>
  <si>
    <t>PROYECTOS DE INVERSION PUBLICA Y EL SISTEMA NACIONAL DE INVERSION PUBLICA Y ASOCIACIONES PUBLICO PRIVADAS</t>
  </si>
  <si>
    <t>AUDI1507A</t>
  </si>
  <si>
    <t>SISTEMAS DE CONTROL EN EL SECTOR PÚBLICO (**)</t>
  </si>
  <si>
    <t>SISTEMAS DE CONTROL EN EL SECTOR PUBLICO</t>
  </si>
  <si>
    <t>INVE1468A</t>
  </si>
  <si>
    <t>AUDI1506A</t>
  </si>
  <si>
    <t>SISTEMA NACIONAL DE ABASTECIMIENTO, DE CONTRATACIONES Y ADQUISICIONES DEL ESTADO (**)</t>
  </si>
  <si>
    <t>ECON1417</t>
  </si>
  <si>
    <t>POLÍTICA ECONÓMICA Y ROL DEL ESTADO (**)</t>
  </si>
  <si>
    <t>POLÍTICAS SOCIALES E INNOVACIÓN (**)</t>
  </si>
  <si>
    <t>POLITICA ECONOMICA Y ROL DEL ESTADO</t>
  </si>
  <si>
    <t>MAGM1317</t>
  </si>
  <si>
    <t>GOBIERNO ELECTRÓNICO, TRANSPARENCIA Y GOBIERNO ABIERTO (**)</t>
  </si>
  <si>
    <t>GOBIERNO ELECTRONICO, TRANSPARENCIA Y GOBIERNO ABIERTO</t>
  </si>
  <si>
    <t>PSGE1213B</t>
  </si>
  <si>
    <t>PSICOLOGIA Y COMPORTAMIENTO HUMANO</t>
  </si>
  <si>
    <t>RRHH1102A</t>
  </si>
  <si>
    <t>ATRACCION Y SELECCION DEL TALENTO</t>
  </si>
  <si>
    <t>PSGE1217</t>
  </si>
  <si>
    <t>ENTREVISTA PSICOLOGICA LABORAL</t>
  </si>
  <si>
    <t>RRHH1204</t>
  </si>
  <si>
    <t>CAPACITACION Y DESARROLLO DE PERSONAS</t>
  </si>
  <si>
    <t>RRHH1310</t>
  </si>
  <si>
    <t>GESTION DEL DESEMPEÑO Y PLANES DE SUCESION</t>
  </si>
  <si>
    <t>MARK1211</t>
  </si>
  <si>
    <t>ENDOMARKETING Y COMUNICACIÓN PARA EL CAMBIO (**)</t>
  </si>
  <si>
    <t>ENDOMARKETING Y COMUNICACION PARA EL CAMBIO</t>
  </si>
  <si>
    <t>RRHH1312</t>
  </si>
  <si>
    <t>DIRECCIÓN ESTRATÉGICA DEL TALENTO (**)</t>
  </si>
  <si>
    <t>DIRECCION ESTRATEGICA DEL TALENTO</t>
  </si>
  <si>
    <t>RRHH1311</t>
  </si>
  <si>
    <t>COMPENSACION E INCENTIVOS</t>
  </si>
  <si>
    <t>MARKETING SOCIAL Y DE SERVICIOS (**)</t>
  </si>
  <si>
    <t>RRHH1405</t>
  </si>
  <si>
    <t>GESTIÓN DEL CLIMA  Y CULTURA ORGANIZACIONAL (**)</t>
  </si>
  <si>
    <t>GESTION DEL CLIMA Y CULTURA ORGANIZACIONAL</t>
  </si>
  <si>
    <t>GESTIÓN ESTRATÉGICA DE RECURSOS HUMANOS Y SERVIR (**)</t>
  </si>
  <si>
    <t>RRHH1406</t>
  </si>
  <si>
    <t>HUMAN RESOURCES  &amp; KPI´s (**)</t>
  </si>
  <si>
    <t>HUMAN RESOURCES &amp; KPI´s</t>
  </si>
  <si>
    <t>MATEMÁTICA FINANCIERA(**)</t>
  </si>
  <si>
    <t>RRHH1502A</t>
  </si>
  <si>
    <t>SEGURIDAD Y SALUD LABORAL (**)</t>
  </si>
  <si>
    <t>SEGURIDAD Y SALUD LABORAL</t>
  </si>
  <si>
    <t>INTRODUCCIÓN AL MARKETING (**)</t>
  </si>
  <si>
    <t>MARK1205A</t>
  </si>
  <si>
    <t>GESTIÓN DE PRODUCTO Y MARCA (**)</t>
  </si>
  <si>
    <t>DISTRIBUCIÓN (**)</t>
  </si>
  <si>
    <t>MATEMATICA 1 (*)</t>
  </si>
  <si>
    <t>COMPORTAMIENTO Y DERECHO DEL CONSUMIDOR (**)</t>
  </si>
  <si>
    <t>GESTIÓN DE PROCESOS Y OPERACIONES (**)</t>
  </si>
  <si>
    <t>PUBLICIDAD Y PROMOCIÓN DE VENTAS (**)</t>
  </si>
  <si>
    <t>IMPLEMENTACIÓN (**)</t>
  </si>
  <si>
    <t>INVESTIGACIÓN DE MERCADOS 1 (**)</t>
  </si>
  <si>
    <t>MARKETING DIRECTO Y CRM (**)</t>
  </si>
  <si>
    <t>INVESTIGACIÓN DE MERCADOS 2  (**)</t>
  </si>
  <si>
    <t>DISEÑO Y PRODUCCIÓN PUBLICITARIA (**)</t>
  </si>
  <si>
    <t>DESARROLLO Y LANZAMIENTO DE NUEVOS PRODUCTOS (**)</t>
  </si>
  <si>
    <t>INVESTIGACIÓN DE MERCADOS 2 (**)</t>
  </si>
  <si>
    <t>GESTIÓN COMERCIAL (**)</t>
  </si>
  <si>
    <t>GESTIÓN DE MEDIOS DIGITALES (**)</t>
  </si>
  <si>
    <t>GESTIÓN ESTRATÉGICA DE PRECIOS (**)</t>
  </si>
  <si>
    <t>CONSULTORÍA Y MÉTRICAS DE MARKETING (**)</t>
  </si>
  <si>
    <t>TOTAL MALLA</t>
  </si>
  <si>
    <t>COME1204</t>
  </si>
  <si>
    <t>FINN1408</t>
  </si>
  <si>
    <t>MARK1206A</t>
  </si>
  <si>
    <t>MAGM1419</t>
  </si>
  <si>
    <t>MARK1503B</t>
  </si>
  <si>
    <t>EMPLEABILIDAD(*) + 130 CRÉDITOS APROBADOS</t>
  </si>
  <si>
    <t>MAGM1414</t>
  </si>
  <si>
    <t>FINN1512A</t>
  </si>
  <si>
    <t>CONT1121</t>
  </si>
  <si>
    <t>CONTABILIDAD FINANCIERA 1 (**)</t>
  </si>
  <si>
    <t>CONTABILIDAD FINANCIERA 1</t>
  </si>
  <si>
    <t>CONT1222</t>
  </si>
  <si>
    <t>CONTABILIDAD FINANCIERA 2 (**)</t>
  </si>
  <si>
    <t>CONTABILIDAD FINANCIERA 1(**)</t>
  </si>
  <si>
    <t>CONTABILIDAD FINANCIERA 2</t>
  </si>
  <si>
    <t>CONT1223</t>
  </si>
  <si>
    <t>CONTABILIDAD FINANCIERA 3(**)</t>
  </si>
  <si>
    <t>CONTABILIDAD FINANCIERA 3</t>
  </si>
  <si>
    <t>COMUNICACIÓN 3(**)</t>
  </si>
  <si>
    <t>FINN1314A</t>
  </si>
  <si>
    <t>INFORMACIÓN DE COSTOS 1(**)</t>
  </si>
  <si>
    <t>INFORMACIÓN FINANCIERA 1(**)</t>
  </si>
  <si>
    <t>INFO1203A</t>
  </si>
  <si>
    <t>INFORMÁTICA CONTABLE(**)</t>
  </si>
  <si>
    <t>CONT1322B</t>
  </si>
  <si>
    <t>INFORMACIÓN FINANCIERA 2 (**)</t>
  </si>
  <si>
    <t>FINN1307A</t>
  </si>
  <si>
    <t>ANÁLISIS Y EVALUACIÓN FINANCIERA (**)</t>
  </si>
  <si>
    <t>FINN1315A</t>
  </si>
  <si>
    <t>INFORMACIÓN DE COSTOS 2 (**)</t>
  </si>
  <si>
    <t>TRIBUTACIÓN 1 (**)</t>
  </si>
  <si>
    <t>FINN1426A</t>
  </si>
  <si>
    <t>TRIBUTACIÓN 2 (**)</t>
  </si>
  <si>
    <t>MAGM1312</t>
  </si>
  <si>
    <t>GESTIÓN ESTRATÉGICA (*)</t>
  </si>
  <si>
    <t>GESTION ESTRATEGICA</t>
  </si>
  <si>
    <t>FINN1432</t>
  </si>
  <si>
    <t>ANALISIS DE INVERSION Y FINANCIAMIENTO (**)</t>
  </si>
  <si>
    <t>FINANZAS(**)</t>
  </si>
  <si>
    <t>ANALISIS DE INVERSION Y FINANCIAMIENTO</t>
  </si>
  <si>
    <t>AUDITORÍA FINANCIERA 1 (**)</t>
  </si>
  <si>
    <t>INVE1464A</t>
  </si>
  <si>
    <t>EMPLEABILIDAD (*)+120 CRÉDITOS APROBADOS</t>
  </si>
  <si>
    <t>120 CREDITOS APROBADOS</t>
  </si>
  <si>
    <t>TALLER TRIBUTARIO(**)</t>
  </si>
  <si>
    <t>FINN1508A</t>
  </si>
  <si>
    <t>SEMINARIO DE COSTOS PARA LA GESTIÓN (**)</t>
  </si>
  <si>
    <t>PLANEAMIENTO FINANCIERO(**)</t>
  </si>
  <si>
    <t>CONT1520B</t>
  </si>
  <si>
    <t>AUDI1404A</t>
  </si>
  <si>
    <t>AUDITORÍA FINANCIERA 2 (**)</t>
  </si>
  <si>
    <t>AUDITORÍA FINANCIERA 1(**)</t>
  </si>
  <si>
    <t>CONT1401C</t>
  </si>
  <si>
    <t>CONTABILIDAD GUBERNAMENTAL (**)</t>
  </si>
  <si>
    <t>METODOLOGÍA DE LA INVESTIGACIÓN(*)  +  150 CRÉDITOS APROBADOS</t>
  </si>
  <si>
    <t>CONT1502</t>
  </si>
  <si>
    <t>CONTABILIDAD DE GERENCIA (**)</t>
  </si>
  <si>
    <t>CONTABILIDAD DE GERENCIA</t>
  </si>
  <si>
    <t>ECONOMÍA GENERAL 1 (**)</t>
  </si>
  <si>
    <t>ECONOMÍA GENERAL 2 (**)</t>
  </si>
  <si>
    <t>MICROECONOMÍA 1 (**)</t>
  </si>
  <si>
    <t>ECONOMÍA GENERAL 2(**)</t>
  </si>
  <si>
    <t>DERE1305A</t>
  </si>
  <si>
    <t>DERECHO APLICADO A LA ECONOMÍA (**)</t>
  </si>
  <si>
    <t>MACROECONOMÍA 1 (**)</t>
  </si>
  <si>
    <t>MICROECONOMÍA 2 (**)</t>
  </si>
  <si>
    <t>STAT1302</t>
  </si>
  <si>
    <t>ESTADISTICA PARA ECONOMISTAS (**)</t>
  </si>
  <si>
    <t>ESTADISTICA PARA ECONOMISTAS</t>
  </si>
  <si>
    <t>GESTIÓN DE LOS RECURSOS NATURALES (**)</t>
  </si>
  <si>
    <t>ECON1317A</t>
  </si>
  <si>
    <t>MACROECONOMÍA 2 (**)</t>
  </si>
  <si>
    <t>MATEMÁTICA APLICADA PARA ECONOMISTAS (**)</t>
  </si>
  <si>
    <t>ECON1411A</t>
  </si>
  <si>
    <t>ECONOMETRÍA 1 (**)</t>
  </si>
  <si>
    <t>ECON1319</t>
  </si>
  <si>
    <t>ECONOMÌA GLOBAL (**)</t>
  </si>
  <si>
    <t>ECONOMÌA GLOBAL</t>
  </si>
  <si>
    <t>TEORÍA DE LOS JUEGOS (**)</t>
  </si>
  <si>
    <t>ECON1407A</t>
  </si>
  <si>
    <t>TEORÍA DEL PORTAFOLIO (**)</t>
  </si>
  <si>
    <t>CONTABILIDAD NACIONAL (**)</t>
  </si>
  <si>
    <t>ECONOMÍA MONETARIA (**)</t>
  </si>
  <si>
    <t>ANÁLISIS Y COYUNTURA ECONÓMICA (**)</t>
  </si>
  <si>
    <t>FINANCIAMIENTO DE MERCADOS EMERGENTES (**)</t>
  </si>
  <si>
    <t>ECONOMÍA PÚBLICA (**)</t>
  </si>
  <si>
    <t>ECON1418</t>
  </si>
  <si>
    <t>PROSPECTIVA Y GESTION DE RIESGOS (**)</t>
  </si>
  <si>
    <t>ECONOMETRIA 1 (**)</t>
  </si>
  <si>
    <t>PROSPECTIVA Y GESTION DE RIESGOS</t>
  </si>
  <si>
    <t>ECON1412A</t>
  </si>
  <si>
    <t>ECONOMETRÍA 2 (**)</t>
  </si>
  <si>
    <t>INVE1450A</t>
  </si>
  <si>
    <t>PRÁCTICAS  PREPROFESIONALES  (*)</t>
  </si>
  <si>
    <t>FINN1506A</t>
  </si>
  <si>
    <t>PROYECTO DE INVERSIÓN 1 (**)</t>
  </si>
  <si>
    <t>FINN1507A</t>
  </si>
  <si>
    <t>PROYECTO DE INVERSIÓN 2 (**)</t>
  </si>
  <si>
    <t>COMERCIO INTERNACIONAL (**)</t>
  </si>
  <si>
    <t>ECONOMÌA GENERAL 2 (**)</t>
  </si>
  <si>
    <t>ECONOMÌA GENERAL 2</t>
  </si>
  <si>
    <t>INFORMATICA PARA NEGOCIOS(*)</t>
  </si>
  <si>
    <t>DERECHO DEL COMERCIO INTERNACIONAL (**)</t>
  </si>
  <si>
    <t>COSTOS Y COTIZACIONES INTERNACIONALES (**)</t>
  </si>
  <si>
    <t>ADUANAS (**)</t>
  </si>
  <si>
    <t>METODOLOGÍA DE LA INVESTIGACIÓN(*)  + 150 CRÉDITOS APROBADOS</t>
  </si>
  <si>
    <t>OPER1406A</t>
  </si>
  <si>
    <t>OPERATIVIDAD DEL COMERCIO INTERNACIONAL (**)</t>
  </si>
  <si>
    <t>INTERNATIONAL INVESTMENT PROJECT (**)</t>
  </si>
  <si>
    <t>MATH1111P</t>
  </si>
  <si>
    <t>INFORMÁTICA PARA NEGOCIOS 1</t>
  </si>
  <si>
    <t>FORMACIÓN LABORAL TEMPRANA</t>
  </si>
  <si>
    <t>INFORMÁTICA PARA NEGOCIOS 2</t>
  </si>
  <si>
    <t>ADMINISTRACIÓN BANCARIA</t>
  </si>
  <si>
    <t>MÉTODOS CUANTITATIVOS Y DERIVADOS</t>
  </si>
  <si>
    <t>INNOVACIÓN Y DISRUPCIÓN PARA GESTIÓN DEL CAMBIO</t>
  </si>
  <si>
    <t>ECONOMETRÍA FINANCIERA</t>
  </si>
  <si>
    <t>INVE2013</t>
  </si>
  <si>
    <t>TINE1002</t>
  </si>
  <si>
    <t>TRABAJO DE INVESTIGACIÓN(*)</t>
  </si>
  <si>
    <t>ANÁLISIS PARA MERCADOS BURSATILES</t>
  </si>
  <si>
    <t>MATH1100P</t>
  </si>
  <si>
    <t>MAGM1301P</t>
  </si>
  <si>
    <t>MARK1204P</t>
  </si>
  <si>
    <t>GESTIÓN DE EQUIPOS Y TOMA DE DECISIONES</t>
  </si>
  <si>
    <t>COME1407R</t>
  </si>
  <si>
    <t>EMPR1110</t>
  </si>
  <si>
    <t>ESPÍRITU  Y ECOSISTEMA EMPRENDEDOR</t>
  </si>
  <si>
    <t>ESPIRITU Y ECOSISTEMA EMPRENDEDOR</t>
  </si>
  <si>
    <t>EMPR1111</t>
  </si>
  <si>
    <t>TALLER DE CREATIVIDAD</t>
  </si>
  <si>
    <t>EMPR1203</t>
  </si>
  <si>
    <t>TALLER DE INNOVACIÓN Y METODOLOGÍAS ÁGILES</t>
  </si>
  <si>
    <t>TALLER DE INNOVACION Y METODOLOGIAS AGILES</t>
  </si>
  <si>
    <t>EMPR1204</t>
  </si>
  <si>
    <t>UX Y DESARROLLO DE PROTOTIPOS</t>
  </si>
  <si>
    <t>COME1309</t>
  </si>
  <si>
    <t>MODELO DE NEGOCIOS DIGITALES</t>
  </si>
  <si>
    <t>RRHH1313</t>
  </si>
  <si>
    <t>LIDERAZGO DE EQUIPOS DE ALTO RENDIMIENTO</t>
  </si>
  <si>
    <t>EMPR1408</t>
  </si>
  <si>
    <t>GESTIÓN DEL EMPRENDIMIENTO EN LAS ORGANIZACIONES</t>
  </si>
  <si>
    <t>GESTION DEL EMPRENDIMIENTO EN LAS ORGANIZACIONES</t>
  </si>
  <si>
    <t>MARK1112</t>
  </si>
  <si>
    <t>DIRECCIÓN DE MARKETING DISRUPTIVO</t>
  </si>
  <si>
    <t>DIRECCION DE MARKETING DISRUPTIVO</t>
  </si>
  <si>
    <t>FINN1434</t>
  </si>
  <si>
    <t>FINANCIAMIENTO PARA LA INNOVACIÓN</t>
  </si>
  <si>
    <t>FINANCIAMIENTO PARA LA INNOVACION</t>
  </si>
  <si>
    <t>COME1413</t>
  </si>
  <si>
    <t>MODELO Y PLANES DE NEGOCIO</t>
  </si>
  <si>
    <t>RRHH1407</t>
  </si>
  <si>
    <t>LIDERAZGO Y GESTIÓN DE INTERESADOS</t>
  </si>
  <si>
    <t>LIDERAZGO Y GESTION DE INTERESADOS</t>
  </si>
  <si>
    <t>INVE1461A</t>
  </si>
  <si>
    <t>MAGM1539</t>
  </si>
  <si>
    <t>ESCALABILIDAD Y ESTRATEGIA DE NEGOCIOS</t>
  </si>
  <si>
    <t>MODELO Y PLANES DE NEGOCIOS</t>
  </si>
  <si>
    <t>TESIS(*)</t>
  </si>
  <si>
    <t>MAGM1503A</t>
  </si>
  <si>
    <t>GESTION DE LA INNOVACION Y TOMA DE DECISIONES</t>
  </si>
  <si>
    <t>AGEMUG&gt;=2023</t>
  </si>
  <si>
    <t>GESTIÓN ESTRATÉGICA DE RECURSOS HUMANOS  Y SERVIR</t>
  </si>
  <si>
    <t>GOBIERNO ELECTRÓNICO, TRANSPARENCIA Y GOBIERNO ABIERTO</t>
  </si>
  <si>
    <t>FINANZAS PÚBLICAS</t>
  </si>
  <si>
    <t>PROYECTOS DE INVERSIÓN PÚBLICA  Y EL SISTEMA NACIONAL DE INVERSIÓN PÚBLICA Y ASOCIACIONES PÚBLICO PRIVADAS</t>
  </si>
  <si>
    <t>INVE2012</t>
  </si>
  <si>
    <t>SISTEMAS DE CONTROL EN EL SECTOR PÚBLICO</t>
  </si>
  <si>
    <t>TINE1001</t>
  </si>
  <si>
    <t>AUDITORÍA DE GESTIÓN Y MECANISMOS ANTICORRUPCIÓN(**)</t>
  </si>
  <si>
    <t>PSICOLOGÍA Y COMPORTAMIENTO HUMANO</t>
  </si>
  <si>
    <t>ATRACCIÓN Y SELECCIÓN DEL TALENTO</t>
  </si>
  <si>
    <t>DERECHO EMPRESARIAL  Y LABORAL</t>
  </si>
  <si>
    <t>ENTREVISTA PSICOLÓGICA LABORAL</t>
  </si>
  <si>
    <t>CAPACITACIÓN Y DESARROLLO DE PERSONAS</t>
  </si>
  <si>
    <t>GESTIÓN DEL DESEMPEÑO Y PLANES DE SUCESIÓN</t>
  </si>
  <si>
    <t>ENDOMARKETING Y COMUNICACIÓN PARA EL CAMBIO</t>
  </si>
  <si>
    <t>DIRECCIÓN ESTRATÉGICA DEL TALENTO</t>
  </si>
  <si>
    <t>COMPENSACIÓN E INCENTIVOS</t>
  </si>
  <si>
    <t>GESTIÓN ESTRATÉGICA DE RECURSOS HUMANOS Y SERVIR</t>
  </si>
  <si>
    <t>HUMAN RESOURCES  &amp; KPI´s</t>
  </si>
  <si>
    <t>DIRECCIÓN Y GESTIÓN INTERNACIONAL DE EMPRESAS</t>
  </si>
  <si>
    <t>TOUR1106</t>
  </si>
  <si>
    <t>INDUSTRIA DEL TURISMO Y HOSPITALIDAD</t>
  </si>
  <si>
    <t>TOUR1105A</t>
  </si>
  <si>
    <t>TOUR1201</t>
  </si>
  <si>
    <t>HERRAMIENTAS INFORMATICAS (*)</t>
  </si>
  <si>
    <t>HOTE1302</t>
  </si>
  <si>
    <t>GESTION DE ALOJAMIENTO</t>
  </si>
  <si>
    <t>INDUSTRIA DEL TURISMO Y LA HOSPITALIDAD</t>
  </si>
  <si>
    <t>TOUR1302A</t>
  </si>
  <si>
    <t>TOUR1401B</t>
  </si>
  <si>
    <t>FINN1419</t>
  </si>
  <si>
    <t>GESTION DE INGRESOS (**)</t>
  </si>
  <si>
    <t>GESTION DE INGRESOS</t>
  </si>
  <si>
    <t>ELECTIVO 1(*)</t>
  </si>
  <si>
    <t>INFORMÁTICA CONTABLE (**)</t>
  </si>
  <si>
    <t>ANÀLISIS Y EVALUACIÒN FINANCIERA</t>
  </si>
  <si>
    <t>GESTIÓN ESTRATÉGICA(*)</t>
  </si>
  <si>
    <t>GESTION ESTRATÈGICA</t>
  </si>
  <si>
    <t>SEMINARIO DE COSTOS PARA LA GESTIÓN</t>
  </si>
  <si>
    <t>INVE2014</t>
  </si>
  <si>
    <t>METODOLOGÍA DE LA INVESTIGACIÓN(*) +  150 CRÉDITOS APROBADOS</t>
  </si>
  <si>
    <t>TINE1003</t>
  </si>
  <si>
    <t>ANÁLISIS Y COYUNTURA ECONÓMICA</t>
  </si>
  <si>
    <t>ECONOMETRÍA 2</t>
  </si>
  <si>
    <t>INVE2015</t>
  </si>
  <si>
    <t>PROYECTO DE INVERSIÓN 1</t>
  </si>
  <si>
    <t>TINE1004</t>
  </si>
  <si>
    <t>PROYECTO DE INVERSIÓN 2</t>
  </si>
  <si>
    <t>MARKETING DIGITAL Y ANALÍTICA WEB (*)</t>
  </si>
  <si>
    <t> PSOR1501A</t>
  </si>
  <si>
    <t>TRABAJO DE INVESTIGACIÓN  (*)</t>
  </si>
  <si>
    <t>MAGM1209R</t>
  </si>
  <si>
    <t>OPER1404R</t>
  </si>
  <si>
    <t>MAGM1209P</t>
  </si>
  <si>
    <t>ADMINISTRACION DE OPERACIONES (*)</t>
  </si>
  <si>
    <t>ADMINISTRACIÓN DE OPERACIONES (*)</t>
  </si>
  <si>
    <t>TESIS  (*)</t>
  </si>
  <si>
    <t>DERE1208P</t>
  </si>
  <si>
    <t>INFORMÁTICA PARA NEGOCIOS  (*)</t>
  </si>
  <si>
    <t>RRHH1206P</t>
  </si>
  <si>
    <t>TRABAJO DE INVESTIGACIÒN (*)</t>
  </si>
  <si>
    <t>TRABAJO DE INVESTIGACIÒN</t>
  </si>
  <si>
    <t>MARK1204R</t>
  </si>
  <si>
    <t>DERECHO EMPRESARIAL Y LABORAL  (**)</t>
  </si>
  <si>
    <t>GESTIÓN ESTRATÉGICA</t>
  </si>
  <si>
    <t>RRHH1201P</t>
  </si>
  <si>
    <t>MAGM1301R</t>
  </si>
  <si>
    <t>RRHH1201R</t>
  </si>
  <si>
    <t>ECON1210R</t>
  </si>
  <si>
    <t>POLÍTICA ECONÓMICA Y ROL DEL ESTADO(**)</t>
  </si>
  <si>
    <t>FINN1204R</t>
  </si>
  <si>
    <t>INFO2507</t>
  </si>
  <si>
    <t>RRHH2501</t>
  </si>
  <si>
    <t>ECON2505</t>
  </si>
  <si>
    <t>MAGM2533</t>
  </si>
  <si>
    <t>DERE2505</t>
  </si>
  <si>
    <t>FINN2514</t>
  </si>
  <si>
    <t>IDIO2505</t>
  </si>
  <si>
    <t>MAGM2526</t>
  </si>
  <si>
    <t>IDIO2506</t>
  </si>
  <si>
    <t>GESTIÓN  DE RIESGOS</t>
  </si>
  <si>
    <t>INFO2509</t>
  </si>
  <si>
    <t>FINN2519</t>
  </si>
  <si>
    <t>EMPLEABILIDAD   + 130 CRÉDITOS APROBADOS</t>
  </si>
  <si>
    <t>IDIO2507</t>
  </si>
  <si>
    <t>FINN2516</t>
  </si>
  <si>
    <t>METODOLOGÍA DE LA INVESTIGACIÓN (h)+150 CRÉDITOS APROBADOS</t>
  </si>
  <si>
    <t>FINN2524</t>
  </si>
  <si>
    <t>COME2509</t>
  </si>
  <si>
    <t>FINN2525</t>
  </si>
  <si>
    <t>PSOR2510</t>
  </si>
  <si>
    <t>MAGM2527</t>
  </si>
  <si>
    <t>MAGM2523</t>
  </si>
  <si>
    <t>MARK2509</t>
  </si>
  <si>
    <t>INFO2506</t>
  </si>
  <si>
    <t>SISTEMAS DE INFORMACIÓN GERENCIAL</t>
  </si>
  <si>
    <t>FINN2526</t>
  </si>
  <si>
    <t>EMPLEABILIDAD  + 130 CRÉDITOS APROBADOS</t>
  </si>
  <si>
    <t>METODOLOGÍA DE LA INVESTIGACIÓN + 150 CRÉDITOS APROBADOS</t>
  </si>
  <si>
    <t>MAGM2528</t>
  </si>
  <si>
    <t>FINN2509</t>
  </si>
  <si>
    <t>SUPP2503</t>
  </si>
  <si>
    <t>FINN2518</t>
  </si>
  <si>
    <t>AUDI2503</t>
  </si>
  <si>
    <t>METODOLOGÍA DE LA INVESTIGACIÓN  + 150 CRÉDITOS APROBADOS</t>
  </si>
  <si>
    <t>MAGM2535</t>
  </si>
  <si>
    <t>MAGM2536</t>
  </si>
  <si>
    <t>IUVM1030I</t>
  </si>
  <si>
    <t>PROCESOS ORGANIZACIONALES</t>
  </si>
  <si>
    <t>IUVM1026I</t>
  </si>
  <si>
    <t>DERECHO MERCANTIL</t>
  </si>
  <si>
    <t>IUVM1031I</t>
  </si>
  <si>
    <t>MAGM1541</t>
  </si>
  <si>
    <t>MODELO DE NEGOCIOS Y STARTUPS</t>
  </si>
  <si>
    <t>INMERSIÓN AL TRABAJO</t>
  </si>
  <si>
    <t>EMPLEABILIDAD + MODELO DE NEGOCIOS Y STARTUPS</t>
  </si>
  <si>
    <t>IUVM1032I</t>
  </si>
  <si>
    <t>ADMINISTRACIÓN DE CADENA VALOR</t>
  </si>
  <si>
    <t>ADMINISTRACION DE CADENA VALOR</t>
  </si>
  <si>
    <t>DIRECCIÓN Y PLAN DE MERCADOTECNIA</t>
  </si>
  <si>
    <t>AUDITORÍA DE LOS SISTEMAS DE GESTIÓN DEL RIESGO</t>
  </si>
  <si>
    <t>EMPR1504</t>
  </si>
  <si>
    <t>TALLER DE CREACIÓN Y DESARROLLO DE EMPRENDIMIENTOS</t>
  </si>
  <si>
    <t>TALLER DE CREACION Y DESARROLLO DE EMPRENDIMIENTOS</t>
  </si>
  <si>
    <t>ADMINISTRACIÓN DE LAS PERSONAS EN LAS ORGANIZACIONES</t>
  </si>
  <si>
    <t>AUDI1501I</t>
  </si>
  <si>
    <t>TINE2506</t>
  </si>
  <si>
    <t>MARK2510</t>
  </si>
  <si>
    <t>MARK2511</t>
  </si>
  <si>
    <t>MARK2512</t>
  </si>
  <si>
    <t>MARK2513</t>
  </si>
  <si>
    <t>MAGM2529</t>
  </si>
  <si>
    <t>PUBL2508</t>
  </si>
  <si>
    <t>MARK2517</t>
  </si>
  <si>
    <t>MARK2515</t>
  </si>
  <si>
    <t>EMPR2502</t>
  </si>
  <si>
    <t>MARK2514</t>
  </si>
  <si>
    <t>PUBL2509</t>
  </si>
  <si>
    <t>MARK2518</t>
  </si>
  <si>
    <t>MARK2519</t>
  </si>
  <si>
    <t>MARK2520</t>
  </si>
  <si>
    <t>MARK2521</t>
  </si>
  <si>
    <t>ECON2502</t>
  </si>
  <si>
    <t>ECONOMÍA INTERNACIONAL</t>
  </si>
  <si>
    <t>DERE2502</t>
  </si>
  <si>
    <t>COME2504</t>
  </si>
  <si>
    <t>MARK2507</t>
  </si>
  <si>
    <t>SUPP2504</t>
  </si>
  <si>
    <t>MAGM2524</t>
  </si>
  <si>
    <t>MAGM2534</t>
  </si>
  <si>
    <t>FINN2523</t>
  </si>
  <si>
    <t>AGENCIA DE VIAJES</t>
  </si>
  <si>
    <t>GESTIÓN DE INGRESOS</t>
  </si>
  <si>
    <t>DERE2501</t>
  </si>
  <si>
    <t>INFO2508</t>
  </si>
  <si>
    <t>MAGM2530</t>
  </si>
  <si>
    <t>AUDI2501</t>
  </si>
  <si>
    <t>FINN2515</t>
  </si>
  <si>
    <t>INVE2516</t>
  </si>
  <si>
    <t>EMPLEABILIDAD+120 CRÉDITOS APROBADOS</t>
  </si>
  <si>
    <t>INVE2534</t>
  </si>
  <si>
    <t>METODOLOGÍA DE LA INVESTIGACIÓN +  150 CRÉDITOS APROBADOS</t>
  </si>
  <si>
    <t>TINE2503</t>
  </si>
  <si>
    <t>CONUG&gt;=2025</t>
  </si>
  <si>
    <t>CONT2501</t>
  </si>
  <si>
    <t>FINN2511</t>
  </si>
  <si>
    <t>FINN2512</t>
  </si>
  <si>
    <t>CONT2502</t>
  </si>
  <si>
    <t>FINN2513</t>
  </si>
  <si>
    <t>FINN2517</t>
  </si>
  <si>
    <t>CONT2505</t>
  </si>
  <si>
    <t>FINN2520</t>
  </si>
  <si>
    <t>FINN2522</t>
  </si>
  <si>
    <t>AUDI2502</t>
  </si>
  <si>
    <t>EMPLEABILIDAD +120 CRÉDITOS APROBADOS</t>
  </si>
  <si>
    <t>CONT2503</t>
  </si>
  <si>
    <t>CONT2504</t>
  </si>
  <si>
    <t>ECON2506</t>
  </si>
  <si>
    <t>HERRAMIENTAS  INFORMÁTICAS</t>
  </si>
  <si>
    <t>DERE2507</t>
  </si>
  <si>
    <t>ECON2511</t>
  </si>
  <si>
    <t>MAGM2525</t>
  </si>
  <si>
    <t>ECON2507</t>
  </si>
  <si>
    <t>ECON2509</t>
  </si>
  <si>
    <t>ECONOMÍA GLOBAL</t>
  </si>
  <si>
    <t>ECONOMIA GLOBAL</t>
  </si>
  <si>
    <t>ECON2512</t>
  </si>
  <si>
    <t>ECON2513</t>
  </si>
  <si>
    <t>ECON2514</t>
  </si>
  <si>
    <t>FINN2529</t>
  </si>
  <si>
    <t>ECON2510</t>
  </si>
  <si>
    <t>PROSPECTIVA Y GESTIÓN DE RIESGOS</t>
  </si>
  <si>
    <t>ECON2508</t>
  </si>
  <si>
    <t>INVE2511</t>
  </si>
  <si>
    <t>PRÁCTICAS  PREPROFESIONALES</t>
  </si>
  <si>
    <t>INVE2535</t>
  </si>
  <si>
    <t>FINN2531</t>
  </si>
  <si>
    <t>TINE2504</t>
  </si>
  <si>
    <t>FINN2530</t>
  </si>
  <si>
    <t>COME2505</t>
  </si>
  <si>
    <t>FINN2528</t>
  </si>
  <si>
    <t>OPER2510</t>
  </si>
  <si>
    <t>GAST2505</t>
  </si>
  <si>
    <t>IUVM1027I</t>
  </si>
  <si>
    <t>MERCADOTECNIA COMERCIAL</t>
  </si>
  <si>
    <t>MACROECONOMÍA</t>
  </si>
  <si>
    <t>RÉGIMEN LEGAL DE LA MERCADOTECNIA</t>
  </si>
  <si>
    <t>IUVM1028I</t>
  </si>
  <si>
    <t>INNOVACIÓN Y DESARROLLO DE PRODUCTOS</t>
  </si>
  <si>
    <t>INNOVACION Y DESARROLLO DE PRODUCTOS</t>
  </si>
  <si>
    <t>EMPLEABILIDAD  + ESTRATEGIA DE PRECIOS</t>
  </si>
  <si>
    <t>MERCADOTECNIA ESTRATÉGICA</t>
  </si>
  <si>
    <t>IUVM1029I</t>
  </si>
  <si>
    <t>VENTAS CONSULTIVAS</t>
  </si>
  <si>
    <t>TECNOLOGÍAS APLICADAS A LOS NEGOCIOS INTERNACIONALES</t>
  </si>
  <si>
    <t>IUVM1033I</t>
  </si>
  <si>
    <t>DERECHO ADUANERO</t>
  </si>
  <si>
    <t>IUVM1034I</t>
  </si>
  <si>
    <t>EMPRESAS TRASNACIONALES</t>
  </si>
  <si>
    <t>LEGISLACIÓN ADUANAL</t>
  </si>
  <si>
    <t>IUVM1035I</t>
  </si>
  <si>
    <t>OPERACION ADUANERA EMPRESARIAL</t>
  </si>
  <si>
    <t>EMPLEABILIDAD   + GESTIÓN DE LA CADENA DE SUMINISTRO</t>
  </si>
  <si>
    <t>COMERCIO ELECTRÓNICO</t>
  </si>
  <si>
    <t>IUVM1036I</t>
  </si>
  <si>
    <t>PROMOCION DE EXPORTACIONES</t>
  </si>
  <si>
    <t>MAGM1101D</t>
  </si>
  <si>
    <t>CONT1106D</t>
  </si>
  <si>
    <t>MATH2503D</t>
  </si>
  <si>
    <t>DERE1208D</t>
  </si>
  <si>
    <t>CONT1212C</t>
  </si>
  <si>
    <t>MATH2505D</t>
  </si>
  <si>
    <t>ECON2510W</t>
  </si>
  <si>
    <t>FINN1303D</t>
  </si>
  <si>
    <t>FINN2527D</t>
  </si>
  <si>
    <t>INFO1105D</t>
  </si>
  <si>
    <t>INVE2506D</t>
  </si>
  <si>
    <t>OPER1310D</t>
  </si>
  <si>
    <t>MAGM1318D</t>
  </si>
  <si>
    <t>MAGM1113D</t>
  </si>
  <si>
    <t>RRHH2504D</t>
  </si>
  <si>
    <t>INVE2548</t>
  </si>
  <si>
    <t>ECON1416D</t>
  </si>
  <si>
    <t>INVE2557</t>
  </si>
  <si>
    <t>TINE2508</t>
  </si>
  <si>
    <t>ABFWV&gt;=2025</t>
  </si>
  <si>
    <t>CONT1111D</t>
  </si>
  <si>
    <t>DERE1103D</t>
  </si>
  <si>
    <t>CONT1212D</t>
  </si>
  <si>
    <t>EMPR1201D</t>
  </si>
  <si>
    <t>FINN1201D</t>
  </si>
  <si>
    <t>OPER1404D</t>
  </si>
  <si>
    <t>RRHH1201W</t>
  </si>
  <si>
    <t>DERE1104D</t>
  </si>
  <si>
    <t>AUDI1501W</t>
  </si>
  <si>
    <t>MARK1204W</t>
  </si>
  <si>
    <t>MAGM1416W</t>
  </si>
  <si>
    <t>ADMWV&gt;=2025</t>
  </si>
  <si>
    <t>MAGM1101W</t>
  </si>
  <si>
    <t>MATH2503W</t>
  </si>
  <si>
    <t>CONT1212W</t>
  </si>
  <si>
    <t>EMPR1201W</t>
  </si>
  <si>
    <t>MATH2505W</t>
  </si>
  <si>
    <t>ECON1210W</t>
  </si>
  <si>
    <t>FINN1201W</t>
  </si>
  <si>
    <t>INFO1103W</t>
  </si>
  <si>
    <t>OPER1404W</t>
  </si>
  <si>
    <t>FINN1204W</t>
  </si>
  <si>
    <t>FINN1417W</t>
  </si>
  <si>
    <t>COME1100D</t>
  </si>
  <si>
    <t>MARK1501D</t>
  </si>
  <si>
    <t>AGCWV&gt;=2025</t>
  </si>
  <si>
    <t>COME1100W</t>
  </si>
  <si>
    <t>CONT1106W</t>
  </si>
  <si>
    <t>COME1501W</t>
  </si>
  <si>
    <t>COME1407W</t>
  </si>
  <si>
    <t>MAGM1204W</t>
  </si>
  <si>
    <t>RRHH1304W</t>
  </si>
  <si>
    <t>DERE1402W</t>
  </si>
  <si>
    <t>MAGM2508W</t>
  </si>
  <si>
    <t>MARK1301W</t>
  </si>
  <si>
    <t>MARK1335W</t>
  </si>
  <si>
    <t>COME1301W</t>
  </si>
  <si>
    <t>MARK1209W</t>
  </si>
  <si>
    <t>MAGM1310W</t>
  </si>
  <si>
    <t>MARK1506W</t>
  </si>
  <si>
    <t>COME1411W</t>
  </si>
  <si>
    <t>MARK1501W</t>
  </si>
  <si>
    <t>AUDI1505W</t>
  </si>
  <si>
    <t>MAGM1111D</t>
  </si>
  <si>
    <t>DERE1102D</t>
  </si>
  <si>
    <t>LA GESTIÓN ESTRATÉGICA EN LA GESTIÓN PÚBLICA Y EL CEPLAN</t>
  </si>
  <si>
    <t>INVE2549</t>
  </si>
  <si>
    <t>AUDITORÍA DE GESTIÓN Y MECANISMOS ANTICORRUPCIÓN</t>
  </si>
  <si>
    <t>INVE2556</t>
  </si>
  <si>
    <t>POLÍTICA ECONÓMICA Y ROL DEL ESTADO</t>
  </si>
  <si>
    <t>TINE2507</t>
  </si>
  <si>
    <t>GPUWV&gt;=2025</t>
  </si>
  <si>
    <t>MAGM1111W</t>
  </si>
  <si>
    <t>DERE1102W</t>
  </si>
  <si>
    <t>ECON1107W</t>
  </si>
  <si>
    <t>MAGM2510W</t>
  </si>
  <si>
    <t>CONT2515W</t>
  </si>
  <si>
    <t>CONT1209W</t>
  </si>
  <si>
    <t>CONT1305W</t>
  </si>
  <si>
    <t>DERE1308W</t>
  </si>
  <si>
    <t>SUPP1309W</t>
  </si>
  <si>
    <t>FINN1308W</t>
  </si>
  <si>
    <t>DEPU1301W</t>
  </si>
  <si>
    <t>EMPR1407W</t>
  </si>
  <si>
    <t>FINN1418W</t>
  </si>
  <si>
    <t>MAGM1534W</t>
  </si>
  <si>
    <t>MAGM1316W</t>
  </si>
  <si>
    <t>FINN1430W</t>
  </si>
  <si>
    <t>AUDI1507W</t>
  </si>
  <si>
    <t>INVE2518</t>
  </si>
  <si>
    <t>AUDI1506W</t>
  </si>
  <si>
    <t>INVE2532</t>
  </si>
  <si>
    <t>ECON1417W</t>
  </si>
  <si>
    <t>MAGM1317W</t>
  </si>
  <si>
    <t>TINE2501</t>
  </si>
  <si>
    <t>PSGE1213D</t>
  </si>
  <si>
    <t>MARK1312W</t>
  </si>
  <si>
    <t>GESTIÓN DEL CLIMA  Y CULTURA ORGANIZACIONAL</t>
  </si>
  <si>
    <t>PSGE1213W</t>
  </si>
  <si>
    <t>RRHH1104W</t>
  </si>
  <si>
    <t>RRHH1102W</t>
  </si>
  <si>
    <t>MAGM1209W</t>
  </si>
  <si>
    <t>INFO1105W</t>
  </si>
  <si>
    <t>PSGE1217W</t>
  </si>
  <si>
    <t>MAGM1318W</t>
  </si>
  <si>
    <t>RRHH1204W</t>
  </si>
  <si>
    <t>RRHH1310W</t>
  </si>
  <si>
    <t>MARK1211W</t>
  </si>
  <si>
    <t>RRHH1312W</t>
  </si>
  <si>
    <t>RRHH1311W</t>
  </si>
  <si>
    <t>INFO1310W</t>
  </si>
  <si>
    <t>RRHH1405W</t>
  </si>
  <si>
    <t>RRHH1406W</t>
  </si>
  <si>
    <t>RRHH1502W</t>
  </si>
  <si>
    <t>MARK1105D</t>
  </si>
  <si>
    <t>MAGM1309W</t>
  </si>
  <si>
    <t>MARK1331D</t>
  </si>
  <si>
    <t>MARK1332D</t>
  </si>
  <si>
    <t>MARK1411W</t>
  </si>
  <si>
    <t>MARK2519W</t>
  </si>
  <si>
    <t>MARK1418D</t>
  </si>
  <si>
    <t>MARK1505D</t>
  </si>
  <si>
    <t>AMKWV&gt;=2025</t>
  </si>
  <si>
    <t>MARK1205W</t>
  </si>
  <si>
    <t>MARK1213W</t>
  </si>
  <si>
    <t>EMPR1303W</t>
  </si>
  <si>
    <t>MARK1331W</t>
  </si>
  <si>
    <t>MARK1338W</t>
  </si>
  <si>
    <t>MARK1332W</t>
  </si>
  <si>
    <t>MARK1334W</t>
  </si>
  <si>
    <t>MARK1418W</t>
  </si>
  <si>
    <t>MARK2518W</t>
  </si>
  <si>
    <t>DERE1301W</t>
  </si>
  <si>
    <t>COME1204D</t>
  </si>
  <si>
    <t>COME1303D</t>
  </si>
  <si>
    <t>COME1302W</t>
  </si>
  <si>
    <t>MARK1308W</t>
  </si>
  <si>
    <t>RRHH1201D</t>
  </si>
  <si>
    <t>FINN1408D</t>
  </si>
  <si>
    <t>MARK1206D</t>
  </si>
  <si>
    <t>MAGM1419W</t>
  </si>
  <si>
    <t>MARK1503D</t>
  </si>
  <si>
    <t>MAGM1414D</t>
  </si>
  <si>
    <t>FINN1512W</t>
  </si>
  <si>
    <t>ANIWV&gt;=2025</t>
  </si>
  <si>
    <t>DERE1208W</t>
  </si>
  <si>
    <t>COME1204W</t>
  </si>
  <si>
    <t>FINN1406W</t>
  </si>
  <si>
    <t>MARK1206W</t>
  </si>
  <si>
    <t>MARK1503W</t>
  </si>
  <si>
    <t>MAGM2534W</t>
  </si>
  <si>
    <t>CONT1121D</t>
  </si>
  <si>
    <t>CONT1222D</t>
  </si>
  <si>
    <t>CONT1223D</t>
  </si>
  <si>
    <t xml:space="preserve">LENG2503D
</t>
  </si>
  <si>
    <t>FINN1314D</t>
  </si>
  <si>
    <t>FINN1307W</t>
  </si>
  <si>
    <t>FINN1315D</t>
  </si>
  <si>
    <t>FINN1317W</t>
  </si>
  <si>
    <t>FINN1432W</t>
  </si>
  <si>
    <t>INVE2547</t>
  </si>
  <si>
    <t>EMPLEABILIDAD + 120 CRÉDITOS APROBADOS</t>
  </si>
  <si>
    <t>FINN1424W</t>
  </si>
  <si>
    <t>FINN1508W</t>
  </si>
  <si>
    <t>CONT1520W</t>
  </si>
  <si>
    <t>AUDI1404W</t>
  </si>
  <si>
    <t>CONT1401W</t>
  </si>
  <si>
    <t xml:space="preserve">INVE2558
</t>
  </si>
  <si>
    <t>TINE2509</t>
  </si>
  <si>
    <t>INVE2558</t>
  </si>
  <si>
    <t>CONWV&gt;=2025</t>
  </si>
  <si>
    <t>CONT1222W</t>
  </si>
  <si>
    <t>CONT1223W</t>
  </si>
  <si>
    <t>FINN1314W</t>
  </si>
  <si>
    <t>ECON1209W</t>
  </si>
  <si>
    <t>CONT1321W</t>
  </si>
  <si>
    <t>INFO1203W</t>
  </si>
  <si>
    <t>CONT1322W</t>
  </si>
  <si>
    <t>FINN1315W</t>
  </si>
  <si>
    <t>FINN1316W</t>
  </si>
  <si>
    <t>IDIO1403W</t>
  </si>
  <si>
    <t xml:space="preserve">INVE2516
</t>
  </si>
  <si>
    <t>ECON1104D</t>
  </si>
  <si>
    <t>ECON1211D</t>
  </si>
  <si>
    <t>ECON1315D</t>
  </si>
  <si>
    <t>ECON1314D</t>
  </si>
  <si>
    <t>STAT1302D</t>
  </si>
  <si>
    <t>MAGM1213W</t>
  </si>
  <si>
    <t>ECON1317D</t>
  </si>
  <si>
    <t>MATH1214D</t>
  </si>
  <si>
    <t>ECON1411W</t>
  </si>
  <si>
    <t>ECON1321D</t>
  </si>
  <si>
    <t>ECON1407D</t>
  </si>
  <si>
    <t>ECON1320D</t>
  </si>
  <si>
    <t>ECON1418W</t>
  </si>
  <si>
    <t>INVE2546</t>
  </si>
  <si>
    <t>INVE2559</t>
  </si>
  <si>
    <t>TINE2510</t>
  </si>
  <si>
    <t>ECOWV&gt;=2025</t>
  </si>
  <si>
    <t>ECON1104W</t>
  </si>
  <si>
    <t>ECON1105W</t>
  </si>
  <si>
    <t>ECON1211W</t>
  </si>
  <si>
    <t>ECON1315W</t>
  </si>
  <si>
    <t>STAT1302W</t>
  </si>
  <si>
    <t>MATH1214W</t>
  </si>
  <si>
    <t>ECON1407W</t>
  </si>
  <si>
    <t>CONT1304W</t>
  </si>
  <si>
    <t>ECON1506W</t>
  </si>
  <si>
    <t>INVE2564</t>
  </si>
  <si>
    <t>INVE2565</t>
  </si>
  <si>
    <t>TINE2511</t>
  </si>
  <si>
    <t>DESARROLLO DEL TALENTO (h)</t>
  </si>
  <si>
    <t>METODOLOGÍA DE LA INVESTIGACIÓN (h)  + 150 CRÉDITOS APROBADOS</t>
  </si>
  <si>
    <t>ENIWV&gt;=2025</t>
  </si>
  <si>
    <t>COMPLEMENTO MATEMATICO PARA INGENIEROS</t>
  </si>
  <si>
    <t>INTRODUCCION A LA INGENIERIA DE SISTEMAS COMPUTACIONALES</t>
  </si>
  <si>
    <t>COMP1201I</t>
  </si>
  <si>
    <t>ALGORITMOS Y PROGRAMACIÓN</t>
  </si>
  <si>
    <t>ALGORITMOS Y PROGRAMACION</t>
  </si>
  <si>
    <t>MECÁNICA, OSCILACIÓN Y ONDAS (*)</t>
  </si>
  <si>
    <t>MATH1102I</t>
  </si>
  <si>
    <t>MÉTODOS NUMÉRICOS</t>
  </si>
  <si>
    <t>METODOS NUMERICOS</t>
  </si>
  <si>
    <t>QUIM1105I</t>
  </si>
  <si>
    <t>QUÍMICA</t>
  </si>
  <si>
    <t>QUIMICA</t>
  </si>
  <si>
    <t>IUVM1015I</t>
  </si>
  <si>
    <t>ARQUITECTURA EMPRESARIAL (*)</t>
  </si>
  <si>
    <t>ARQUITECTURA EMPRESARIAL</t>
  </si>
  <si>
    <t>ISOF1201I</t>
  </si>
  <si>
    <t>IUVM1016I</t>
  </si>
  <si>
    <t>CONTABILIDAD Y FINANZAS PARA INGENIERÍA (*)</t>
  </si>
  <si>
    <t>CONTABILIDAD Y FINANZAS PARA INGENIERIA</t>
  </si>
  <si>
    <t>MATH1202I</t>
  </si>
  <si>
    <t>SIST1202I</t>
  </si>
  <si>
    <t>PROGRAMACIÓN ORIENTADA A OBJETOS</t>
  </si>
  <si>
    <t>PROGRAMACION ORIENTADA A OBJETOS</t>
  </si>
  <si>
    <t>STAT1204I</t>
  </si>
  <si>
    <t>ESTADÍSTICA INFERENCIAL</t>
  </si>
  <si>
    <t>ESTADISTICA INFERENCIAL</t>
  </si>
  <si>
    <t>ISOF1202I</t>
  </si>
  <si>
    <t>ADMINISTRACIÓN DE BASE DE DATOS</t>
  </si>
  <si>
    <t>ADMINISTRACION DE BASE DE DATOS</t>
  </si>
  <si>
    <t>IUVM1018I</t>
  </si>
  <si>
    <t>ENFOQUE SISTÉMICO (*)</t>
  </si>
  <si>
    <t>ENFOQUE SISTEMICO</t>
  </si>
  <si>
    <t>ELECTRICIDAD, MAGNETISMO Y ÓPTICA (*)</t>
  </si>
  <si>
    <t>RESOLVER PARA ESCALAR  (*)</t>
  </si>
  <si>
    <t>ISOF1301I</t>
  </si>
  <si>
    <t>MODELAMIENTO Y ANALISIS DE SOFTWARE</t>
  </si>
  <si>
    <t>ARQUITECTURA DEL COMPUTADOR</t>
  </si>
  <si>
    <t>COMP1302I</t>
  </si>
  <si>
    <t>ISOF1304I</t>
  </si>
  <si>
    <t>BASES DE DATOS AVANZADA Y BIG DATA</t>
  </si>
  <si>
    <t>ISOF1303I</t>
  </si>
  <si>
    <t>IUVM1020I</t>
  </si>
  <si>
    <t>VISUALIZACIÓN GRÁFICA DE DATOS (*)</t>
  </si>
  <si>
    <t>VISUALIZACION GRAFICA DE DATOS</t>
  </si>
  <si>
    <t>EMPLEABILIDAD (*) + DISEÑO Y ARQUITECTURA DE SOFTWARE</t>
  </si>
  <si>
    <t>SIST1502I</t>
  </si>
  <si>
    <t>DESARROLLO DE APLICACIONES MÓVILES</t>
  </si>
  <si>
    <t>DESARROLLO DE APLICACIONES MOVILES</t>
  </si>
  <si>
    <t>ISOF1401I</t>
  </si>
  <si>
    <t>INVE1535I</t>
  </si>
  <si>
    <t>CAPSTONE PROJECT SISTEMAS Y REDES</t>
  </si>
  <si>
    <t>ITEC1501I</t>
  </si>
  <si>
    <t>REDES 3</t>
  </si>
  <si>
    <t>ADMINISTRACION DE PROYECTOS DE SOFTWARE</t>
  </si>
  <si>
    <t>INFO1523</t>
  </si>
  <si>
    <t>SEGURIDAD INFORMATICA</t>
  </si>
  <si>
    <t>TIIN1008</t>
  </si>
  <si>
    <t>IUVM1021I</t>
  </si>
  <si>
    <t>REDES 4 (*)</t>
  </si>
  <si>
    <t>REDES 4</t>
  </si>
  <si>
    <t>COMPLEMENTO MATEMÁTICO PARA INGENIEROS (**)</t>
  </si>
  <si>
    <t>MAGM1104</t>
  </si>
  <si>
    <t>INTRODUCCIÓN A LA INGENIERÍA EMPRESARIAL (**)</t>
  </si>
  <si>
    <t>INTRODUCCION A LA INGENIERIA EMPRESARIAL</t>
  </si>
  <si>
    <t>QUÍMICA 1 (**)</t>
  </si>
  <si>
    <t>QUIMICA 1</t>
  </si>
  <si>
    <t>ECONOMÍA  (*)</t>
  </si>
  <si>
    <t>ECONOMIA</t>
  </si>
  <si>
    <t>GESTIÓN CONTABLE  (**)</t>
  </si>
  <si>
    <t>GESTION CONTABLE</t>
  </si>
  <si>
    <t>ISOF1202A</t>
  </si>
  <si>
    <t>GESTIÓN DE BASE DE DATOS  (**)</t>
  </si>
  <si>
    <t>GESTION DE BASE DE DATOS</t>
  </si>
  <si>
    <t>INFO1204A</t>
  </si>
  <si>
    <t>SISTEMAS DE INFORMACIÓN EMPRESARIAL  (**)</t>
  </si>
  <si>
    <t>SISTEMAS DE INFORMACION EMPRESARIAL</t>
  </si>
  <si>
    <t>STAT1204</t>
  </si>
  <si>
    <t>HERRAMIENTAS ESTADÍSTICAS PARA LA INVESTIGACIÓN  (**)</t>
  </si>
  <si>
    <t>HERRAMIENTAS ESTADISTICAS PARA LA INVESTIGACION</t>
  </si>
  <si>
    <t>FINN1319A</t>
  </si>
  <si>
    <t>INGENIERÍA ECONÓMICA Y FINANZAS  (**)</t>
  </si>
  <si>
    <t>INGENIERIA ECONOMICA Y FINANZAS</t>
  </si>
  <si>
    <t>GERENCIA DE MARKETING (*)</t>
  </si>
  <si>
    <t>GERENCIA DE MARKETING</t>
  </si>
  <si>
    <t>INFO1308A</t>
  </si>
  <si>
    <t>TECNOLOGÍAS DE INFORMACIÓN APLICADAS A LOS NEGOCIOS  (**)</t>
  </si>
  <si>
    <t>GESTIÓN DE BASE DE DATOS  (**) + 80 CRÉDITOS APROBADOS</t>
  </si>
  <si>
    <t>TECNOLOGIAS DE INFORMACION APLICADAS A LOS NEGOCIOS</t>
  </si>
  <si>
    <t>80 CREDITOS APROBADOS</t>
  </si>
  <si>
    <t>OPER1308A</t>
  </si>
  <si>
    <t>INGENIERÍA DE PRODUCTOS Y PROCESOS  (**)</t>
  </si>
  <si>
    <t>INGENIERIA DE PRODUCTOS Y PROCESOS</t>
  </si>
  <si>
    <t>GESTION DE COSTOS</t>
  </si>
  <si>
    <t>FÍSICA 1  (**)</t>
  </si>
  <si>
    <t>FISICA 1</t>
  </si>
  <si>
    <t>MAGM1313A</t>
  </si>
  <si>
    <t>GESTIÓN DE PROCESOS DE NEGOCIOS (BPM)  (**)</t>
  </si>
  <si>
    <t>GESTION DE PROCESOS DE NEGOCIOS (BPM)</t>
  </si>
  <si>
    <t>MAGM1311A</t>
  </si>
  <si>
    <t>ARQUITECTURA EMPRESARIAL  (**)</t>
  </si>
  <si>
    <t>OPER1405</t>
  </si>
  <si>
    <t>INVESTIGACIÓN DE OPERACIONES (**)</t>
  </si>
  <si>
    <t>INVESTIGACION DE OPERACIONES</t>
  </si>
  <si>
    <t>SUPP1405</t>
  </si>
  <si>
    <t>GERENCIA DE LA CADENA DE SUMINISTROS (**)</t>
  </si>
  <si>
    <t>GERENCIA DE LA CADENA DE SUMINISTROS</t>
  </si>
  <si>
    <t>EMPR1403R</t>
  </si>
  <si>
    <t>INNOVACIÓN Y EMPRENDIMIENTO  (**)</t>
  </si>
  <si>
    <t>COME1412</t>
  </si>
  <si>
    <t>DIRECCIÓN DE PROCESOS COMERCIALES Y TI  (**)</t>
  </si>
  <si>
    <t>DIRECCION DE PROCESOS COMERCIALES Y TI</t>
  </si>
  <si>
    <t>RRHH1306A</t>
  </si>
  <si>
    <t>PROCESOS DE GESTIÓN DE PERSONAS Y TI  (**)</t>
  </si>
  <si>
    <t>PROCESOS DE GESTION DE PERSONAS Y TI</t>
  </si>
  <si>
    <t>FINN1404B</t>
  </si>
  <si>
    <t>FORMULACIÓN Y EVALUACIÓN DE PROYECTOS  (**)</t>
  </si>
  <si>
    <t>FORMULACION Y EVALUACION DE PROYECTOS</t>
  </si>
  <si>
    <t>SUPP1403B</t>
  </si>
  <si>
    <t>PROCESOS LOGÍSTICOS Y APLICACIONES TECNOLÓGICAS  (**)</t>
  </si>
  <si>
    <t>PROCESOS LOGISTICOS Y APLICACIONES TECNOLOGICAS</t>
  </si>
  <si>
    <t>MAGM1437</t>
  </si>
  <si>
    <t>MODELO PARA LA TOMA DE DECISIONES  (**)</t>
  </si>
  <si>
    <t>MODELO PARA LA TOMA DE DECISIONES</t>
  </si>
  <si>
    <t>MAGM1439</t>
  </si>
  <si>
    <t>GESTIÓN ESTRATÉGICA DE NEGOCIOS  (**)</t>
  </si>
  <si>
    <t>GESTION ESTRATEGICA DE NEGOCIOS</t>
  </si>
  <si>
    <t>MAGM1416</t>
  </si>
  <si>
    <t>GERENCIA DE PROYECTOS  (**)</t>
  </si>
  <si>
    <t>MAGM1514C</t>
  </si>
  <si>
    <t>SISTEMAS INTEGRADOS DE GESTIÓN (**)</t>
  </si>
  <si>
    <t>SISTEMAS INTEGRADOS DE GESTION</t>
  </si>
  <si>
    <t>COME1507B</t>
  </si>
  <si>
    <t>E-BUSINESS Y COMERCIO EXTERIOR  (**)</t>
  </si>
  <si>
    <t>E-BUSINESS Y COMERCIO EXTERIOR</t>
  </si>
  <si>
    <t>INVE1476</t>
  </si>
  <si>
    <t>INMERSIÓN PROFESIONAL (h)</t>
  </si>
  <si>
    <t>INMERSION PROFESIONAL (h)</t>
  </si>
  <si>
    <t>TIIN1009</t>
  </si>
  <si>
    <t>TRABAJO DE INVESTIGACIÓN (h)</t>
  </si>
  <si>
    <t>TRABAJO DE INVESTIGACION (h)</t>
  </si>
  <si>
    <t>INVE1536</t>
  </si>
  <si>
    <t>PROYECTO DE INTEGRACIÓN EMPRESARIAL (h)</t>
  </si>
  <si>
    <t>PROYECTO DE INTEGRACION EMPRESARIAL (h)</t>
  </si>
  <si>
    <t>EMPWV&gt;=2024</t>
  </si>
  <si>
    <t>INTRODUCCIÓN A LA INGENIERÍA DE SISTEMAS COMPUTACIONALES (**)</t>
  </si>
  <si>
    <t>FUNDAMENTOS DE ALGORITMOS (**)</t>
  </si>
  <si>
    <t>FUNDAMENTOS DE PROGRAMACIÓN (*)</t>
  </si>
  <si>
    <t>MATEMÁTICA DISCRETA (**)</t>
  </si>
  <si>
    <t>MATEMATICA DISCRETA</t>
  </si>
  <si>
    <t>MECÁNICA, OSCILACIÓN y ONDAS (*)</t>
  </si>
  <si>
    <t>MECANICA, OSCILACION y ONDAS</t>
  </si>
  <si>
    <t>ESTRUCTURA DE DATOS (**)</t>
  </si>
  <si>
    <t>OPTIMIZACIÓN Y SIMULACIÓN (*)</t>
  </si>
  <si>
    <t>OPTIMIZACION Y SIMULACION</t>
  </si>
  <si>
    <t>ELECTRÓNICA DIGITAL (**)</t>
  </si>
  <si>
    <t>ELECTRONICA DIGITAL</t>
  </si>
  <si>
    <t>ANÁLISIS DE ALGORITMOS Y ESTRATEGIAS DE PROGRAMACIÓN  (**)</t>
  </si>
  <si>
    <t>BASE DE DATOS (**)</t>
  </si>
  <si>
    <t>TÉCNICAS DE PROGRAMACIÓN ORIENTADA A OBJETOS (**)</t>
  </si>
  <si>
    <t>BASE DE DATOS AVANZADAS Y BIG DATA  (**)</t>
  </si>
  <si>
    <t>BASE DE DATOS AVANZADAS Y BIG DATA</t>
  </si>
  <si>
    <t>INTERACCION HUMANO COMPUTADOR  (**)</t>
  </si>
  <si>
    <t>COMPUTACIÓN GRÁFICA Y VISUAL (**)</t>
  </si>
  <si>
    <t>COMPUTACION GRAFICA Y VISUAL</t>
  </si>
  <si>
    <t>MODELAMIENTO Y ANÁLISIS DE SOFTWARE  (**)</t>
  </si>
  <si>
    <t>ARQUITECTURA DEL COMPUTADOR (**)</t>
  </si>
  <si>
    <t>ITEC1303A</t>
  </si>
  <si>
    <t>ADMINISTRACIÓN DE SISTEMAS OPERATIVOS (**)</t>
  </si>
  <si>
    <t>ADMINISTRACION DE SISTEMAS OPERATIVOS</t>
  </si>
  <si>
    <t>SIST1301</t>
  </si>
  <si>
    <t>APLICACIONES PARA DISPOSITIVOS MÓVILES(**)</t>
  </si>
  <si>
    <t>APLICACIONES PARA DISPOSITIVOS MOVILES</t>
  </si>
  <si>
    <t>DISEÑO Y ARQUITECTURA DE SOFTWARE   (**)</t>
  </si>
  <si>
    <t>COMP1404</t>
  </si>
  <si>
    <t>INTELIGENCIA ARTIFICIAL  (**)</t>
  </si>
  <si>
    <t>INTELIGENCIA ARTIFICIAL</t>
  </si>
  <si>
    <t>REDES 1 (**)</t>
  </si>
  <si>
    <t>SIST1402B</t>
  </si>
  <si>
    <t>APLICACIONES DISTRIBUIDAS Y SOLUCIONES WEB (**)</t>
  </si>
  <si>
    <t>APLICACIONES DISTRIBUIDAS Y SOLUCIONES WEB</t>
  </si>
  <si>
    <t>REDES 2 (**)</t>
  </si>
  <si>
    <t>TALLER DE ROBÓTICA (**)</t>
  </si>
  <si>
    <t>ISOF1402B</t>
  </si>
  <si>
    <t>GERENCIA DE PROYECTOS DE SOFTWARE  (**)</t>
  </si>
  <si>
    <t>GERENCIA DE PROYECTOS DE SOFTWARE</t>
  </si>
  <si>
    <t>ISOF1401B</t>
  </si>
  <si>
    <t>CALIDAD Y PRUEBAS DE SOFTWARE  (**)</t>
  </si>
  <si>
    <t>INFO1523A</t>
  </si>
  <si>
    <t>SEGURIDAD INFORMÁTICA Y CIBERSEGURIDAD (**)</t>
  </si>
  <si>
    <t>SEGURIDAD INFORMATICA Y CIBERSEGURIDAD</t>
  </si>
  <si>
    <t>INVE1477</t>
  </si>
  <si>
    <t>TIIN1010</t>
  </si>
  <si>
    <t>INVE1535A</t>
  </si>
  <si>
    <t>CAPSTONE PROJECT ING. SISTEMAS COMPUTACIONALES (h)</t>
  </si>
  <si>
    <t>TOTAL CRÉDITOS</t>
  </si>
  <si>
    <t>TOTAL CREDITOS</t>
  </si>
  <si>
    <t>INTRODUCCIÓN A LA INGENIERÍA INDUSTRIAL (**)</t>
  </si>
  <si>
    <t>INTRODUCCION A LA INGENIERIA INDUSTRIAL</t>
  </si>
  <si>
    <t>DIBUJO Y DISEÑO DE INGENIERIA</t>
  </si>
  <si>
    <t>GESTIÓN CONTABLE (**)</t>
  </si>
  <si>
    <t>FÍSICA 1 (**)</t>
  </si>
  <si>
    <t>QUÍMICA 2 (**)</t>
  </si>
  <si>
    <t>QUIMICA 2</t>
  </si>
  <si>
    <t>INGENIERÍA DE MÉTODOS 1 (**)</t>
  </si>
  <si>
    <t>INGENIERIA DE METODOS 1</t>
  </si>
  <si>
    <t>FISICA 2</t>
  </si>
  <si>
    <t>OPER1302B</t>
  </si>
  <si>
    <t>INGENIERÍA DE MÉTODOS 2 (**)</t>
  </si>
  <si>
    <t>INGENIERIA DE METODOS 2</t>
  </si>
  <si>
    <t>OPER1311B</t>
  </si>
  <si>
    <t>INVESTIGACIÓN DE OPERACIONES 1 (*)</t>
  </si>
  <si>
    <t>INVESTIGACION DE OPERACIONES 1</t>
  </si>
  <si>
    <t>MATH1204</t>
  </si>
  <si>
    <t>CÁLCULO DE VARIAS VARIABLES (**)</t>
  </si>
  <si>
    <t>CALCULO DE VARIAS VARIABLES</t>
  </si>
  <si>
    <t>CIAP1206A</t>
  </si>
  <si>
    <t>MECÁNICA Y RESISTENCIA DE MATERIALES (**)</t>
  </si>
  <si>
    <t>MECANICA Y RESISTENCIA DE MATERIALES</t>
  </si>
  <si>
    <t>INGENIERÍA ECONÓMICA Y FINANZAS (**)</t>
  </si>
  <si>
    <t>OPER1312C</t>
  </si>
  <si>
    <t>INVESTIGACIÓN DE OPERACIONES 2 (**)</t>
  </si>
  <si>
    <t>INVESTIGACION DE OPERACIONES 2</t>
  </si>
  <si>
    <t>SEGURIDAD Y SALUD OCUPACIONAL (*)</t>
  </si>
  <si>
    <t>INNOVACIÓN Y EMPRENDIMIENTO (*)</t>
  </si>
  <si>
    <t>MAGM1401C</t>
  </si>
  <si>
    <t>GESTIÓN DE LA CALIDAD INDUSTRIAL (**)</t>
  </si>
  <si>
    <t>GESTION DE LA CALIDAD INDUSTRIAL</t>
  </si>
  <si>
    <t>INDU1404</t>
  </si>
  <si>
    <t>MANUFACTURA ESBELTA (**)</t>
  </si>
  <si>
    <t>MANUFACTURA ESBELTA</t>
  </si>
  <si>
    <t>INDU1502</t>
  </si>
  <si>
    <t>GESTIÓN DE MANTENIMIENTO (**)</t>
  </si>
  <si>
    <t>GESTION DE MANTENIMIENTO</t>
  </si>
  <si>
    <t>OPER1402A</t>
  </si>
  <si>
    <t>SIMULACIÓN DE SISTEMAS (*)</t>
  </si>
  <si>
    <t>SIMULACION DE SISTEMAS</t>
  </si>
  <si>
    <t>OPER1401B</t>
  </si>
  <si>
    <t>GESTIÓN TÁCTICA OPERATIVA (**)</t>
  </si>
  <si>
    <t>GESTION TACTICA OPERATIVA</t>
  </si>
  <si>
    <t>FORMULACIÓN Y EVALUACIÓN DE PROYECTOS (**)</t>
  </si>
  <si>
    <t>OPER1403B</t>
  </si>
  <si>
    <t>GESTIÓN ESTRATÉGICA OPERATIVA (**)</t>
  </si>
  <si>
    <t>GESTION ESTRATEGICA OPERATIVA</t>
  </si>
  <si>
    <t>INDU1504B</t>
  </si>
  <si>
    <t>INGENIERÍA ELÉCTRICA Y AUTOMATIZACIÓN (**)</t>
  </si>
  <si>
    <t>INGENIERIA ELECTRICA Y AUTOMATIZACION</t>
  </si>
  <si>
    <t>EVALUACIÓN DE IMPACTO AMBIENTAL (**)</t>
  </si>
  <si>
    <t>EVALUACION DE IMPACTO AMBIENTAL</t>
  </si>
  <si>
    <t>SUPP1301A</t>
  </si>
  <si>
    <t>LOGÍSTICA Y CADENA DE SUMINISTROS (**)</t>
  </si>
  <si>
    <t>LOGISTICA Y CADENA DE SUMINISTROS</t>
  </si>
  <si>
    <t>INVE1533A</t>
  </si>
  <si>
    <t>CAPSTONE PROJECT INDUSTRIAL (h)</t>
  </si>
  <si>
    <t>INDWV&gt;=2024</t>
  </si>
  <si>
    <t>MINN1101A</t>
  </si>
  <si>
    <t>INTRODUCCIÓN A LA INGENIERÍA DE MINAS</t>
  </si>
  <si>
    <t>INTRODUCCION A LA INGENIERIA DE MINAS</t>
  </si>
  <si>
    <t>FISI1207A</t>
  </si>
  <si>
    <t>REPR1131</t>
  </si>
  <si>
    <t>DIBUJO DE INGENIERÍA</t>
  </si>
  <si>
    <t>DIBUJO DE INGENIERIA</t>
  </si>
  <si>
    <t>FÍSICA 2(*)</t>
  </si>
  <si>
    <t>QUIM1101A</t>
  </si>
  <si>
    <t>QUÍMICA INORGÁNICA</t>
  </si>
  <si>
    <t>QUIMICA INORGANICA</t>
  </si>
  <si>
    <t>MATH1102</t>
  </si>
  <si>
    <t>GEOMETRÍA ANALÍTICA Y ALGEBRA</t>
  </si>
  <si>
    <t>GEOMETRIA ANALITICA Y ALGEBRA</t>
  </si>
  <si>
    <t>CÁLCULO 2(*)</t>
  </si>
  <si>
    <t>FISI1209</t>
  </si>
  <si>
    <t>FÍSICA 3</t>
  </si>
  <si>
    <t>FISICA 3</t>
  </si>
  <si>
    <t>GEOL1203</t>
  </si>
  <si>
    <t>GEOLOGÍA(*)</t>
  </si>
  <si>
    <t>GEOLOGIA</t>
  </si>
  <si>
    <t>REPR1132</t>
  </si>
  <si>
    <t>GEOMETRÍA DESCRIPTIVA</t>
  </si>
  <si>
    <t>GEOMETRIA DESCRIPTIVA</t>
  </si>
  <si>
    <t>CALCULO 3</t>
  </si>
  <si>
    <t>QUIM1202</t>
  </si>
  <si>
    <t>QUÍMICA ANALÍTICA</t>
  </si>
  <si>
    <t>QUIMICA ANALITICA</t>
  </si>
  <si>
    <t>CIAP1204A</t>
  </si>
  <si>
    <t>ESTÁTICA</t>
  </si>
  <si>
    <t>ESTATICA</t>
  </si>
  <si>
    <t>MINN1303</t>
  </si>
  <si>
    <t>TOPOGRAFÍA MINERA</t>
  </si>
  <si>
    <t>TOPOGRAFIA MINERA</t>
  </si>
  <si>
    <t>GEOL1308A</t>
  </si>
  <si>
    <t>MINERALOGÍA Y PETROLOGÍA</t>
  </si>
  <si>
    <t>MINERALOGIA Y PETROLOGIA</t>
  </si>
  <si>
    <t>PRE BEGINNER  1 (*)</t>
  </si>
  <si>
    <t>CIAP1310</t>
  </si>
  <si>
    <t>RESISTENCIA DE MATERIALES</t>
  </si>
  <si>
    <t>CIAP1205A</t>
  </si>
  <si>
    <t>DINÁMICA</t>
  </si>
  <si>
    <t>DINAMICA</t>
  </si>
  <si>
    <t>MINN1302</t>
  </si>
  <si>
    <t>CONCENTRACIÓN DE MINERALES</t>
  </si>
  <si>
    <t>CONCENTRACION DE MINERALES</t>
  </si>
  <si>
    <t>GEOL1204A</t>
  </si>
  <si>
    <t>YACIMIENTOS MINERALES</t>
  </si>
  <si>
    <t>PRE BEGINNER  2 (*)</t>
  </si>
  <si>
    <t>MINN1409</t>
  </si>
  <si>
    <t>MECÁNICA DE ROCAS</t>
  </si>
  <si>
    <t>MECANICA DE ROCAS</t>
  </si>
  <si>
    <t>MINN1410</t>
  </si>
  <si>
    <t>SOFTWARE DE MINERÍA PARA DISEÑO  Y GEOLOGÍA</t>
  </si>
  <si>
    <t>SOFTWARE DE MINERIA PARA DISEÑO Y GEOLOGIA</t>
  </si>
  <si>
    <t>MINN1401</t>
  </si>
  <si>
    <t>PERFORACIÓN Y VOLADURA (**)</t>
  </si>
  <si>
    <t>PERFORACION Y VOLADURA</t>
  </si>
  <si>
    <t>ECON1415</t>
  </si>
  <si>
    <t>ECONOMÍA Y VALORIZACIÓN MINERA(**)</t>
  </si>
  <si>
    <t>ECONOMIA Y VALORIZACION MINERA</t>
  </si>
  <si>
    <t>CIAP1304</t>
  </si>
  <si>
    <t>MECÁNICA DE FLUIDOS(**)</t>
  </si>
  <si>
    <t>MECANICA DE FLUIDOS</t>
  </si>
  <si>
    <t>MINN1506</t>
  </si>
  <si>
    <t>MÉTODOS DE EXPLOTACIÓN MINEROS(**)</t>
  </si>
  <si>
    <t>METODOS DE EXPLOTACION MINEROS</t>
  </si>
  <si>
    <t>INVE1455</t>
  </si>
  <si>
    <t>EMPLEABILIDAD (*) + CONCENTRACIÓN DE MINERALES</t>
  </si>
  <si>
    <t>MINN1402</t>
  </si>
  <si>
    <t>SEGURIDAD MINERA Y CONTROL DE PÉRDIDAS(**)</t>
  </si>
  <si>
    <t>SEGURIDAD MINERA Y CONTROL DE PERDIDAS</t>
  </si>
  <si>
    <t>INVE1578</t>
  </si>
  <si>
    <t>METODOLOGÍA DE LA INVESTIGACIÓN(*) + MÉTODOS DE EXPLOTACIÓN MINEROS(**)</t>
  </si>
  <si>
    <t>MINN1507</t>
  </si>
  <si>
    <t>PLAN DE CIERRE Y RESPONSABILIDAD SOCIAL AMBIENTAL MINERA(**)</t>
  </si>
  <si>
    <t>PLAN DE CIERRE Y RESPONSABILIDAD SOCIAL AMBIENTAL MINERA</t>
  </si>
  <si>
    <t>MINN1413</t>
  </si>
  <si>
    <t>SERVICIOS Y SISTEMAS AUXILIARES MINEROS</t>
  </si>
  <si>
    <t>MINN1420A</t>
  </si>
  <si>
    <t>TÓPICOS DE COSTOS EN MINERÍA(**)</t>
  </si>
  <si>
    <t>TOPICOS DE COSTOS EN MINERIA</t>
  </si>
  <si>
    <t>MINN1421A</t>
  </si>
  <si>
    <t>DESARROLLO SOSTENIBLE EN MINERÍA(**)</t>
  </si>
  <si>
    <t>DESARROLLO SOSTENIBLE EN MINERIA</t>
  </si>
  <si>
    <t>INVE1642</t>
  </si>
  <si>
    <t>MINN1508</t>
  </si>
  <si>
    <t>PLANEAMIENTO DE MINADO</t>
  </si>
  <si>
    <t>MAGM1515</t>
  </si>
  <si>
    <t>GESTIÓN DE EMPRESAS MINERAS</t>
  </si>
  <si>
    <t>GESTION DE EMPRESAS MINERAS</t>
  </si>
  <si>
    <t>MINN1504A</t>
  </si>
  <si>
    <t>PLAN DE CIERRE Y RECUPERACIÓN EN MINAS(**)</t>
  </si>
  <si>
    <t>ELECTIVO  1(**)</t>
  </si>
  <si>
    <t>PLAN DE CIERRE Y RECUPERACION EN MINAS</t>
  </si>
  <si>
    <t>AGRO1101A</t>
  </si>
  <si>
    <t>INTRODUCCIÓN A LA INGENIERÍA AGROINDUSTRIAL</t>
  </si>
  <si>
    <t>INTRODUCCION A LA INGENIERIA AGROINDUSTRIAL</t>
  </si>
  <si>
    <t>AGRO1102A</t>
  </si>
  <si>
    <t>TALLER AGROINDUSTRIAL</t>
  </si>
  <si>
    <t>QUIM1208</t>
  </si>
  <si>
    <t>QUÍMICA GENERAL</t>
  </si>
  <si>
    <t>QUIMICA GENERAL</t>
  </si>
  <si>
    <t>QUIM1204A</t>
  </si>
  <si>
    <t>BIOQUÍMICA AGROINDUSTRIAL</t>
  </si>
  <si>
    <t>BIOQUIMICA AGROINDUSTRIAL</t>
  </si>
  <si>
    <t>BIOL1206</t>
  </si>
  <si>
    <t>MICROBIOLOGÍA AGROINDUSTRIAL</t>
  </si>
  <si>
    <t>MICROBIOLOGIA AGROINDUSTRIAL</t>
  </si>
  <si>
    <t>AGRO1201</t>
  </si>
  <si>
    <t>ANÁLISIS DE PRODUCTOS AGROINDUSTRIALES</t>
  </si>
  <si>
    <t>ANALISIS DE PRODUCTOS AGROINDUSTRIALES</t>
  </si>
  <si>
    <t>CIAP1303</t>
  </si>
  <si>
    <t>CONT1207A</t>
  </si>
  <si>
    <t>CONTABILIDAD Y COSTOS</t>
  </si>
  <si>
    <t>MAGM1303A</t>
  </si>
  <si>
    <t>FENÓMENOS DE TRANSPORTE</t>
  </si>
  <si>
    <t>FENOMENOS DE TRANSPORTE</t>
  </si>
  <si>
    <t>AGRO1301</t>
  </si>
  <si>
    <t>TECNOLOGÍA AGROINDUSTRIAL 1</t>
  </si>
  <si>
    <t>TECNOLOGIA AGROINDUSTRIAL 1</t>
  </si>
  <si>
    <t>AGRO1311</t>
  </si>
  <si>
    <t>OPERACIONES UNITARIAS AGROINDUSTRIALES 1</t>
  </si>
  <si>
    <t>OPER1308</t>
  </si>
  <si>
    <t>INGENIERÍA DE PRODUCTOS Y PROCESOS</t>
  </si>
  <si>
    <t>AGRO1401</t>
  </si>
  <si>
    <t>INGENIERÍA Y TECNOLOGÍA DEL FRÍO</t>
  </si>
  <si>
    <t>INGENIERIA Y TECNOLOGIA DEL FRIO</t>
  </si>
  <si>
    <t>AGRO1302</t>
  </si>
  <si>
    <t>TECNOLOGÍA AGROINDUSTRIAL 2</t>
  </si>
  <si>
    <t>TECNOLOGIA AGROINDUSTRIAL 2</t>
  </si>
  <si>
    <t>AGRO1412</t>
  </si>
  <si>
    <t>OPERACIONES UNITARIAS AGROINDUSTRIALES 2</t>
  </si>
  <si>
    <t>SUPP1301</t>
  </si>
  <si>
    <t>LOGÍSTICA</t>
  </si>
  <si>
    <t>LOGISTICA</t>
  </si>
  <si>
    <t>INDU1403</t>
  </si>
  <si>
    <t>TRATAMIENTO DE DESECHOS AGROINDUSTRIALES</t>
  </si>
  <si>
    <t>INDU1402</t>
  </si>
  <si>
    <t>PLANEAMIENTO Y CONTROL DE PRODUCCIÓN</t>
  </si>
  <si>
    <t>PLANEAMIENTO Y CONTROL DE PRODUCCION</t>
  </si>
  <si>
    <t>AGRO1402A</t>
  </si>
  <si>
    <t>BIOINGENIERÍA Y BIOTECNOLOGÍA AGROINDUSTRIAL</t>
  </si>
  <si>
    <t>BIOINGENIERIA Y BIOTECNOLOGIA AGROINDUSTRIAL</t>
  </si>
  <si>
    <t>MAGM1440</t>
  </si>
  <si>
    <t>GESTIÓN Y DIRECCIÓN DE EMPRESAS(**)</t>
  </si>
  <si>
    <t>GESTION Y DIRECCION DE EMPRESAS</t>
  </si>
  <si>
    <t>INDU1504A</t>
  </si>
  <si>
    <t>INGENIERÍA ELÉCTRICA Y AUTOMATIZACIÓN INDUSTRIAL</t>
  </si>
  <si>
    <t>INGENIERIA ELECTRICA Y AUTOMATIZACION INDUSTRIAL</t>
  </si>
  <si>
    <t>MAGM1413</t>
  </si>
  <si>
    <t>CONTROL ESTADÍSTICO DE LA CALIDAD</t>
  </si>
  <si>
    <t>CONTROL ESTADISTICO DE LA CALIDAD</t>
  </si>
  <si>
    <t>INVE1449</t>
  </si>
  <si>
    <t>PRÁCTICA PREPROFESIONAL  (*)</t>
  </si>
  <si>
    <t>EMPLEABILIDAD (*) + PLANEAMIENTO Y CONTROL DE PRODUCCIÓN</t>
  </si>
  <si>
    <t>INVE 1579</t>
  </si>
  <si>
    <t>METODOLOGÍA DE LA INVESTIGACIÓN(*)  + BIOINGENIERÍA Y BIOTECNOLOGÍA AGROINDUSTRIAL</t>
  </si>
  <si>
    <t>AGRO1403</t>
  </si>
  <si>
    <t>ENVASES Y EMBALAJES EN LA AGROINDUSTRIA</t>
  </si>
  <si>
    <t>MAGM1514</t>
  </si>
  <si>
    <t>SISTEMAS INTEGRADOS DE GESTIÓN(**)</t>
  </si>
  <si>
    <t>AGRO1511</t>
  </si>
  <si>
    <t>AGROINDUSTRIA DE FRUTAS Y HORTALIZAS DE EXPORTACIÓN(**)</t>
  </si>
  <si>
    <t>AGROINDUSTRIA DE FRUTAS Y HORTALIZAS DE EXPORTACION</t>
  </si>
  <si>
    <t>INVE1643</t>
  </si>
  <si>
    <t>COME1505A</t>
  </si>
  <si>
    <t>COMERCIALIZACIÓN Y EXPORTACIÓN(**)</t>
  </si>
  <si>
    <t>COMERCIALIZACION Y EXPORTACION</t>
  </si>
  <si>
    <t>SUPP1521</t>
  </si>
  <si>
    <t>CADENA DE SUMINISTRO PARA EMPRESAS AGROINDUSTRIALES(**)</t>
  </si>
  <si>
    <t>CADENA DE SUMINISTRO PARA EMPRESAS AGROINDUSTRIALES</t>
  </si>
  <si>
    <t>MAGM1524</t>
  </si>
  <si>
    <t>GERENCIA ESTRATÉGICA(**)</t>
  </si>
  <si>
    <t>GERENCIA ESTRATEGICA</t>
  </si>
  <si>
    <t>AGRO1501</t>
  </si>
  <si>
    <t>DISEÑO DE PLANTAS AGROINDUSTRIALES</t>
  </si>
  <si>
    <t>INTRODUCCIÓN A LA INGENIERIA AMBIENTAL</t>
  </si>
  <si>
    <t>INTRODUCCION A LA INGENIERIA AMBIENTAL</t>
  </si>
  <si>
    <t>BIOLOGÍA GENERAL</t>
  </si>
  <si>
    <t>BIOLOGIA GENERAL</t>
  </si>
  <si>
    <t>QUIM1102</t>
  </si>
  <si>
    <t>QUÍMICA  ORGÁNICA</t>
  </si>
  <si>
    <t>QUIMICA ORGANICA</t>
  </si>
  <si>
    <t>CIAP1210</t>
  </si>
  <si>
    <t>TOPOGRAFIA GENERAL</t>
  </si>
  <si>
    <t>QUÍMICA AMBIENTAL</t>
  </si>
  <si>
    <t>IAMB1202A</t>
  </si>
  <si>
    <t>METEOROLOGIA Y CLIMATOLOGIA</t>
  </si>
  <si>
    <t>CIAP1315</t>
  </si>
  <si>
    <t>MECANICA DE FLUIDOS PARA INGENIERIA AMBIENTAL</t>
  </si>
  <si>
    <t>QUIM1206A</t>
  </si>
  <si>
    <t>BIOQUÍMICA Y TOXICOLOGÍA</t>
  </si>
  <si>
    <t>BIOQUIMICA Y TOXICOLOGIA</t>
  </si>
  <si>
    <t>QUIM1301</t>
  </si>
  <si>
    <t>ANÁLISIS INSTRUMENTAL</t>
  </si>
  <si>
    <t>ANALISIS INSTRUMENTAL</t>
  </si>
  <si>
    <t>IAMB1201</t>
  </si>
  <si>
    <t>GEOMORFOLOGÍA DEL PERÚ</t>
  </si>
  <si>
    <t>GEOMORFOLOGIA DEL PERU</t>
  </si>
  <si>
    <t>IAMB1304A</t>
  </si>
  <si>
    <t>FOTOGRAMETRÍA, FOTOINTERPRETACIÓN Y TELEDETECCIÓN (**)</t>
  </si>
  <si>
    <t>FOTOGRAMETRIA, FOTOINTERPRETACION Y TELEDETECCION</t>
  </si>
  <si>
    <t>PROCESOS UNITARIOS  (**)</t>
  </si>
  <si>
    <t>ECONOMÍA AMBIENTAL (**)</t>
  </si>
  <si>
    <t>IAMB1303</t>
  </si>
  <si>
    <t>CONTAMINACIÓN DE SUELOS Y CONTROL</t>
  </si>
  <si>
    <t>CONTAMINACION DE SUELOS Y CONTROL</t>
  </si>
  <si>
    <t>PLANIFICACION Y ORDENAMIENTO TERRITORIAL</t>
  </si>
  <si>
    <t>DERE1404A</t>
  </si>
  <si>
    <t>CONSTITUCION Y LEGISLACION AMBIENTAL</t>
  </si>
  <si>
    <t>IAMB1302</t>
  </si>
  <si>
    <t>CONTAMINACIÓN ATMOSFÉRICA Y CONTROL</t>
  </si>
  <si>
    <t>CONTAMINACION ATMOSFERICA Y CONTROL</t>
  </si>
  <si>
    <t>CARTOGRAFIA Y SISTEMA DE INFORMACION GEOGRAFICA</t>
  </si>
  <si>
    <t>EMPLEABILIDAD (*) + ECONOMÍA AMBIENTAL (**)</t>
  </si>
  <si>
    <t>IAMB1420A</t>
  </si>
  <si>
    <t>ESTUDIO DE IMPACTO AMBIENTAL (**)</t>
  </si>
  <si>
    <t>ESTUDIO DE IMPACTO AMBIENTAL</t>
  </si>
  <si>
    <t>HUMA1420A</t>
  </si>
  <si>
    <t>EDUCACIÓN AMBIENTAL (**)</t>
  </si>
  <si>
    <t>EDUCACION AMBIENTAL</t>
  </si>
  <si>
    <t>FINN1416A</t>
  </si>
  <si>
    <t>FORMULACION Y EVALUACION DE PROYECTOS AMBIENTALES</t>
  </si>
  <si>
    <t>IAMB1501</t>
  </si>
  <si>
    <t>CONTAMINACIÓN DE AGUAS, TRATAMIENTO Y CONTROL</t>
  </si>
  <si>
    <t>CONTAMINACION DE AGUAS, TRATAMIENTO Y CONTROL</t>
  </si>
  <si>
    <t>IAMB1521A</t>
  </si>
  <si>
    <t>MONITOREO AMBIENTAL (**)</t>
  </si>
  <si>
    <t>ELECTIVO  1 (**)</t>
  </si>
  <si>
    <t>MONITOREO AMBIENTAL</t>
  </si>
  <si>
    <t>VALORACIÓN ECONOMICA DE LOS RECURSOS NATURALES (**)</t>
  </si>
  <si>
    <t>VALORACION ECONOMICA DE LOS RECURSOS NATURALES</t>
  </si>
  <si>
    <t>IAMB1306A</t>
  </si>
  <si>
    <t>TECNOLOGÍA Y GESTIÓN AMBIENTAL (**)</t>
  </si>
  <si>
    <t>TECNOLOGIA Y GESTION AMBIENTAL</t>
  </si>
  <si>
    <t>IAMB1405A</t>
  </si>
  <si>
    <t>ICIV1101A</t>
  </si>
  <si>
    <t>INTRODUCCIÓN A LA INGENIERÍA CIVIL</t>
  </si>
  <si>
    <t>INTRODUCCION A LA INGENIERIA CIVIL</t>
  </si>
  <si>
    <t>GEOLOGÍA</t>
  </si>
  <si>
    <t>GEOMETRÍA ANALÍTICA Y ÁLGEBRA</t>
  </si>
  <si>
    <t>CIAP1307</t>
  </si>
  <si>
    <t>TOPOGRAFÍA</t>
  </si>
  <si>
    <t>TOPOGRAFIA</t>
  </si>
  <si>
    <t>CONS1203</t>
  </si>
  <si>
    <t>MATERIALES DE CONSTRUCCIÓN</t>
  </si>
  <si>
    <t>MATERIALES DE CONSTRUCCION</t>
  </si>
  <si>
    <t>ICIV1201A</t>
  </si>
  <si>
    <t>ESTRUCTURAS Y CARGAS</t>
  </si>
  <si>
    <t>CONS1304</t>
  </si>
  <si>
    <t>TECNOLOGÍA DEL CONCRETO</t>
  </si>
  <si>
    <t>TECNOLOGIA DEL CONCRETO</t>
  </si>
  <si>
    <t>CONS1310</t>
  </si>
  <si>
    <t>CONSTRUCCIÓN</t>
  </si>
  <si>
    <t>CONSTRUCCION</t>
  </si>
  <si>
    <t>GEOL1402</t>
  </si>
  <si>
    <t>MECÁNICA DE SUELOS</t>
  </si>
  <si>
    <t>MECANICA DE SUELOS</t>
  </si>
  <si>
    <t>OPER1304A</t>
  </si>
  <si>
    <t>MÉTODOS NUMÉRICOS PARA INGENIERÍA(*)</t>
  </si>
  <si>
    <t>METODOS NUMERICOS PARA INGENIERIA</t>
  </si>
  <si>
    <t>CONS1408</t>
  </si>
  <si>
    <t>INSTALACIONES DE EDIFICACIONES</t>
  </si>
  <si>
    <t>MECÁNICA DE FLUIDOS</t>
  </si>
  <si>
    <t>IAMB1408</t>
  </si>
  <si>
    <t>IMPACTO AMBIENTAL DE OBRAS DE INGENIERÍA(*)</t>
  </si>
  <si>
    <t>IMPACTO AMBIENTAL DE OBRAS DE INGENIERIA</t>
  </si>
  <si>
    <t>ICIV1301A</t>
  </si>
  <si>
    <t>CAMINOS</t>
  </si>
  <si>
    <t>ICIV1404</t>
  </si>
  <si>
    <t>HIDROLOGÍA GENERAL (**)</t>
  </si>
  <si>
    <t>HIDROLOGIA GENERAL</t>
  </si>
  <si>
    <t>ICIV1408A</t>
  </si>
  <si>
    <t>PAVIMENTOS</t>
  </si>
  <si>
    <t>CONS1401</t>
  </si>
  <si>
    <t>COSTOS Y PRESUPUESTOS DE INGENIERÍA CIVIL(**)</t>
  </si>
  <si>
    <t>COSTOS Y PRESUPUESTOS DE INGENIERIA CIVIL</t>
  </si>
  <si>
    <t>EMPLEABILIDAD (*) + TECNOLOGÍA DEL CONCRETO</t>
  </si>
  <si>
    <t>ICIV1403</t>
  </si>
  <si>
    <t>ANÁLISIS ESTRUCTURAL (**)</t>
  </si>
  <si>
    <t>ANALISIS ESTRUCTURAL</t>
  </si>
  <si>
    <t>ICIV1405</t>
  </si>
  <si>
    <t>ABASTECIMIENTO DE AGUA Y ALCANTARILLADO(**)</t>
  </si>
  <si>
    <t>ABASTECIMIENTO DE AGUA Y ALCANTARILLADO</t>
  </si>
  <si>
    <t>METODOLOGÍA DE LA INVESTIGACIÓN (*) + CAMINOS</t>
  </si>
  <si>
    <t>ICIV1502</t>
  </si>
  <si>
    <t>CONCRETO ARMADO</t>
  </si>
  <si>
    <t>TPRO1201</t>
  </si>
  <si>
    <t>ARQUITECTURA (**)</t>
  </si>
  <si>
    <t>ARQUITECTURA</t>
  </si>
  <si>
    <t>ICIV1522</t>
  </si>
  <si>
    <t>CAMINOS 2 (**)</t>
  </si>
  <si>
    <t>CAMINOS 2</t>
  </si>
  <si>
    <t>ICIV1525</t>
  </si>
  <si>
    <t>MECÁNICA  DE SUELOS AVANZADOS (**)</t>
  </si>
  <si>
    <t>MECANICA DE SUELOS AVANZADOS</t>
  </si>
  <si>
    <t>ICIV1407</t>
  </si>
  <si>
    <t>INGENIERÍA SISMORRESISTENTE(**)</t>
  </si>
  <si>
    <t>INGENIERIA SISMORRESISTENTE</t>
  </si>
  <si>
    <t>ICIV1503</t>
  </si>
  <si>
    <t>DISEÑO DE PUENTES(**)</t>
  </si>
  <si>
    <t>DISEÑO DE PUENTES</t>
  </si>
  <si>
    <t>CONS1504</t>
  </si>
  <si>
    <t>GESTIÓN DE PROYECTOS DE CONSTRUCCIÓN</t>
  </si>
  <si>
    <t>GESTION DE PROYECTOS DE CONSTRUCCION</t>
  </si>
  <si>
    <t>ICIV1520</t>
  </si>
  <si>
    <t>ANÁLISIS ESTRUCTURAL AVANZADO (**)</t>
  </si>
  <si>
    <t>ELECTIVO  1  (**)</t>
  </si>
  <si>
    <t>ANALISIS ESTRUCTURAL AVANZADO</t>
  </si>
  <si>
    <t>CONS1525</t>
  </si>
  <si>
    <t>PROGRAMACIÓN DE OBRAS (**)</t>
  </si>
  <si>
    <t>PROGRAMACION DE OBRAS</t>
  </si>
  <si>
    <t>ICIV1521A</t>
  </si>
  <si>
    <t>HIDRÁULICA DE CANALES Y TUBERÍAS (**)</t>
  </si>
  <si>
    <t>HIDRAULICA DE CANALES Y TUBERIAS</t>
  </si>
  <si>
    <t>IELE1101A</t>
  </si>
  <si>
    <t>INTRODUCCIÓN A LA INGENIERÍA ELECTRÓNICA</t>
  </si>
  <si>
    <t>INTRODUCCION A LA INGENIERIA ELECTRONICA</t>
  </si>
  <si>
    <t>ITEC1304</t>
  </si>
  <si>
    <t>CIAP1201</t>
  </si>
  <si>
    <t>CIRCUITOS DIGITALES 1</t>
  </si>
  <si>
    <t>FISI1302</t>
  </si>
  <si>
    <t>CAMPOS ELECTROMAGNÉTICOS</t>
  </si>
  <si>
    <t>CAMPOS ELECTROMAGNETICOS</t>
  </si>
  <si>
    <t>CIAP1202</t>
  </si>
  <si>
    <t>CIRCUITOS DIGITALES 2</t>
  </si>
  <si>
    <t>CIAP1321</t>
  </si>
  <si>
    <t>CIRCUITOS ELÉCTRICOS 1</t>
  </si>
  <si>
    <t>CIRCUITOS ELECTRICOS 1</t>
  </si>
  <si>
    <t>IELE1302A</t>
  </si>
  <si>
    <t>MEDIOS DE TRANSMISIÓN Y ANTENAS</t>
  </si>
  <si>
    <t>MEDIOS DE TRANSMISION Y ANTENAS</t>
  </si>
  <si>
    <t>ROPS1301</t>
  </si>
  <si>
    <t>VARIABLES COMPLEJAS Y TRANSFORMADAS</t>
  </si>
  <si>
    <t>CIAP1322</t>
  </si>
  <si>
    <t>CIRCUITOS ELÉCTRICOS 2</t>
  </si>
  <si>
    <t>CIRCUITOS ELECTRICOS 2</t>
  </si>
  <si>
    <t>IELE1301</t>
  </si>
  <si>
    <t>DISPOSITIVOS ELECTRÓNICOS</t>
  </si>
  <si>
    <t>DISPOSITIVOS ELECTRONICOS</t>
  </si>
  <si>
    <t>ITEC1311</t>
  </si>
  <si>
    <t>TELECOMUNICACIONES 1</t>
  </si>
  <si>
    <t>MNMT1401</t>
  </si>
  <si>
    <t>MICROPROCESADORES Y MICROCONTROLADORES</t>
  </si>
  <si>
    <t>SCAI1404</t>
  </si>
  <si>
    <t>INGENIERÍA DE CONTROL 1</t>
  </si>
  <si>
    <t>INGENIERIA DE CONTROL 1</t>
  </si>
  <si>
    <t>CIAP1330A</t>
  </si>
  <si>
    <t>CIRCUITOS ELECTRÓNICOS</t>
  </si>
  <si>
    <t>CIRCUITOS ELECTRONICOS</t>
  </si>
  <si>
    <t>ITEC1401A</t>
  </si>
  <si>
    <t>ARQUITECTURA DE REDES(**)</t>
  </si>
  <si>
    <t>ARQUITECTURA DE REDES</t>
  </si>
  <si>
    <t>ROPS1401A</t>
  </si>
  <si>
    <t>PROCESAMIENTO DE SEÑALES(**)</t>
  </si>
  <si>
    <t>PROCESAMIENTO DE SEÑALES</t>
  </si>
  <si>
    <t>EMPLEABILIDAD (*) + MICROPROCESADORES Y MICROCONTROLADORES</t>
  </si>
  <si>
    <t>ITEC1412</t>
  </si>
  <si>
    <t>TELECOMUNICACIONES 2(**)</t>
  </si>
  <si>
    <t>TELECOMUNICACIONES 2</t>
  </si>
  <si>
    <t>ROPS1402</t>
  </si>
  <si>
    <t>INTELIGENCIA ARTIFICIAL Y SISTEMAS EXPERTOS(**)</t>
  </si>
  <si>
    <t>INTELIGENCIA ARTIFICIAL Y SISTEMAS EXPERTOS</t>
  </si>
  <si>
    <t>METODOLOGÍA DE LA INVESTIGACIÓN(*) + TELECOMUNICACIONES 2(**)</t>
  </si>
  <si>
    <t>SCAI1402A</t>
  </si>
  <si>
    <t>INGENIERÍA DE CONTROL 2(**)</t>
  </si>
  <si>
    <t>INGENIERIA DE CONTROL 2</t>
  </si>
  <si>
    <t>ROPS1520A</t>
  </si>
  <si>
    <t>DOMÓTICA(**)</t>
  </si>
  <si>
    <t>DOMOTICA</t>
  </si>
  <si>
    <t>ITEC1402B</t>
  </si>
  <si>
    <t>REDES 2(**)</t>
  </si>
  <si>
    <t>ITEC1501</t>
  </si>
  <si>
    <t>GESTIÓN DE SERVICIOS Y REDES DE TELECOMUNICACIONES(**)</t>
  </si>
  <si>
    <t>GESTION DE SERVICIOS Y REDES DE TELECOMUNICACIONES</t>
  </si>
  <si>
    <t>SCAI1502</t>
  </si>
  <si>
    <t>CONTROL DE PROCESOS INDUSTRIALES</t>
  </si>
  <si>
    <t>ROPS1521A</t>
  </si>
  <si>
    <t>ROBOTICA 2(**)</t>
  </si>
  <si>
    <t>ROBOTICA 2</t>
  </si>
  <si>
    <t>ROPS1523A</t>
  </si>
  <si>
    <t>BIOMÉDICA(**)</t>
  </si>
  <si>
    <t>BIOMEDICA</t>
  </si>
  <si>
    <t>INTRODUCCIÓN A LA INGENIERÍA EMPRESARIAL</t>
  </si>
  <si>
    <t>ISOF1101</t>
  </si>
  <si>
    <t>FUNDAMENTOS DE BASE DE DATOS</t>
  </si>
  <si>
    <t>GESTIÓN DE COSTOS(*)</t>
  </si>
  <si>
    <t>ISOF1202</t>
  </si>
  <si>
    <t>GESTIÓN DE BASE DE DATOS</t>
  </si>
  <si>
    <t>INFO1204</t>
  </si>
  <si>
    <t>SISTEMAS DE INFORMACIÓN EMPRESARIAL</t>
  </si>
  <si>
    <t>INFO1308</t>
  </si>
  <si>
    <t>TECNOLOGÍAS DE INFORMACIÓN APLICADAS A LOS NEGOCIOS</t>
  </si>
  <si>
    <t>RRHH1306</t>
  </si>
  <si>
    <t>PROCESOS DE GESTIÓN DE PERSONAS Y TI</t>
  </si>
  <si>
    <t>FINN1304</t>
  </si>
  <si>
    <t>INGENIERÍA ECONÓMICA</t>
  </si>
  <si>
    <t>INGENIERIA ECONOMICA</t>
  </si>
  <si>
    <t>MAGM1313</t>
  </si>
  <si>
    <t>GESTIÓN DE PROCESOS DE NEGOCIOS (BPM)</t>
  </si>
  <si>
    <t>MAGM1311</t>
  </si>
  <si>
    <t>INVESTIGACIÓN DE OPERACIONES</t>
  </si>
  <si>
    <t>COME1305A</t>
  </si>
  <si>
    <t>PROCESOS COMERCIALES Y APLICACIONES TECNOLÓGICAS</t>
  </si>
  <si>
    <t>PROCESOS COMERCIALES Y APLICACIONES TECNOLOGICAS</t>
  </si>
  <si>
    <t>SUPP1403</t>
  </si>
  <si>
    <t>PROCESOS LOGÍSTICOS Y APLICACIONES TI</t>
  </si>
  <si>
    <t>PROCESOS LOGISTICOS Y APLICACIONES TI</t>
  </si>
  <si>
    <t>FINN1404</t>
  </si>
  <si>
    <t>FORMULACIÓN Y EVALUACIÓN DE PROYECTOS (PMI01)(**)</t>
  </si>
  <si>
    <t>FORMULACION Y EVALUACION DE PROYECTOS (PMI01)</t>
  </si>
  <si>
    <t>GESTIÓN ESTRATÉGICA DE NEGOCIOS (**)</t>
  </si>
  <si>
    <t>EMPLEABILIDAD (*) + GERENCIA DE LA CADENA DE SUMINISTROS</t>
  </si>
  <si>
    <t>INNOVACIÓN Y EMPRENDIMIENTO(**)</t>
  </si>
  <si>
    <t>MAGM1416A</t>
  </si>
  <si>
    <t>GERENCIA DE PROYECTOS(PMI02)(**)</t>
  </si>
  <si>
    <t>GERENCIA DE PROYECTOS(PMI02)</t>
  </si>
  <si>
    <t>INVE1579</t>
  </si>
  <si>
    <t>METODOLOGÍA DE LA INVESTIGACIÓN (*) + GERENCIA DE LA CADENA DE SUMINISTROS</t>
  </si>
  <si>
    <t>MAGM1408A</t>
  </si>
  <si>
    <t>INDICADORES DE GESTIÓN (**)</t>
  </si>
  <si>
    <t>INDICADORES DE GESTION</t>
  </si>
  <si>
    <t>GESTIÓN DE SERVICIOS Y TECNOLOGÍAS DE INFORMACIÓN (**)</t>
  </si>
  <si>
    <t>COME1507</t>
  </si>
  <si>
    <t>E-BUSINESS Y NEGOCIOS INTERNACIONALES(**)</t>
  </si>
  <si>
    <t>E-BUSINESS Y NEGOCIOS INTERNACIONALES</t>
  </si>
  <si>
    <t>MAGM1516</t>
  </si>
  <si>
    <t>INTEGRACIÓN EMPRESARIAL</t>
  </si>
  <si>
    <t>INTEGRACION EMPRESARIAL</t>
  </si>
  <si>
    <t>MAGM1525</t>
  </si>
  <si>
    <t>DIRECCIÓN ESTRATÉGICA (**)</t>
  </si>
  <si>
    <t>DIRECCION ESTRATEGICA</t>
  </si>
  <si>
    <t>NETI1421</t>
  </si>
  <si>
    <t>GOBIERNO DE TECNOLOGÍA DE INFORMACIÓN (**)</t>
  </si>
  <si>
    <t>GOBIERNO DE TECNOLOGIA DE INFORMACION</t>
  </si>
  <si>
    <t>GEOL1101A</t>
  </si>
  <si>
    <t>INTRODUCCIÓN A LA INGENIERÍA GEOLÓGICA</t>
  </si>
  <si>
    <t>INTRODUCCION A LA INGENIERIA GEOLOGICA</t>
  </si>
  <si>
    <t>GEOL1201A</t>
  </si>
  <si>
    <t>GEOLOGÍA FÍSICA Y GEOMORFOLOGÍA</t>
  </si>
  <si>
    <t>GEOLOGIA FISICA Y GEOMORFOLOGIA</t>
  </si>
  <si>
    <t>GEOL1301</t>
  </si>
  <si>
    <t>GEOLOGÍA ESTRUCTURAL</t>
  </si>
  <si>
    <t>GEOLOGIA ESTRUCTURAL</t>
  </si>
  <si>
    <t>GEOL1310</t>
  </si>
  <si>
    <t>MINERALOGÍA Y CRISTALOGRAFÍA</t>
  </si>
  <si>
    <t>MINERALOGIA Y CRISTALOGRAFIA</t>
  </si>
  <si>
    <t>GEOL1311</t>
  </si>
  <si>
    <t>PETROLOGÍA</t>
  </si>
  <si>
    <t>PETROLOGIA</t>
  </si>
  <si>
    <t>GEOL1309</t>
  </si>
  <si>
    <t>GEOTECTÓNICA SÍSMICA</t>
  </si>
  <si>
    <t>GEOTECTONICA SISMICA</t>
  </si>
  <si>
    <t>CIAP1314</t>
  </si>
  <si>
    <t>MECÁNICA DE FLUÍDOS PARA GEÓLOGOS</t>
  </si>
  <si>
    <t>MECANICA DE FLUIDOS PARA GEOLOGOS</t>
  </si>
  <si>
    <t>GEOL1312</t>
  </si>
  <si>
    <t>PALEONTOLOGÍA GENERAL</t>
  </si>
  <si>
    <t>PALEONTOLOGIA GENERAL</t>
  </si>
  <si>
    <t>GEOL1407</t>
  </si>
  <si>
    <t>ESTRATIGRAFÍA Y SEDIMENTOLOGÍA</t>
  </si>
  <si>
    <t>ESTRATIGRAFIA Y SEDIMENTOLOGIA</t>
  </si>
  <si>
    <t>GEOL1408</t>
  </si>
  <si>
    <t>GEOTECNIA Y MECÁNICA DE SUELOS</t>
  </si>
  <si>
    <t>GEOTECNIA Y MECANICA DE SUELOS</t>
  </si>
  <si>
    <t>GEOL1305A</t>
  </si>
  <si>
    <t>GEOESTADÍSTICA</t>
  </si>
  <si>
    <t>GEOESTADISTICA</t>
  </si>
  <si>
    <t>GEOL1409</t>
  </si>
  <si>
    <t>HIDROGEOLOGÍA(**)</t>
  </si>
  <si>
    <t>HIDROGEOLOGIA</t>
  </si>
  <si>
    <t>GEOL1502A</t>
  </si>
  <si>
    <t>GEOLOGÍA HISTÓRICA Y DEL PERÚ(**)</t>
  </si>
  <si>
    <t>GEOLOGIA HISTORICA Y DEL PERU</t>
  </si>
  <si>
    <t>GEOL1403</t>
  </si>
  <si>
    <t>GEOLOGÍA DE CAMPO</t>
  </si>
  <si>
    <t>GEOLOGIA DE CAMPO</t>
  </si>
  <si>
    <t>MINN1411</t>
  </si>
  <si>
    <t>MECÁNICA DE ROCAS PARA GEÓLOGOS</t>
  </si>
  <si>
    <t>MECANICA DE ROCAS PARA GEOLOGOS</t>
  </si>
  <si>
    <t>EMPLEABILIDAD (*) + PALEONTOLOGÍA GENERAL</t>
  </si>
  <si>
    <t>GEOL1304</t>
  </si>
  <si>
    <t>GEOFÍSICA GENERAL</t>
  </si>
  <si>
    <t>GEOFISICA GENERAL</t>
  </si>
  <si>
    <t>METODOLOGÍA DE LA INVESTIGACIÓN(*) + GEOLOGÍA DE CAMPO</t>
  </si>
  <si>
    <t>INFO1521</t>
  </si>
  <si>
    <t>SISTEMA DE INFORMACIÓN GEOGRÁFICA Y TELEDETECCIÓN(**)</t>
  </si>
  <si>
    <t>SISTEMA DE INFORMACION GEOGRAFICA Y TELEDETECCION</t>
  </si>
  <si>
    <t>GEOL1523</t>
  </si>
  <si>
    <t>MINERALES NO METÁLICOS(**)</t>
  </si>
  <si>
    <t>MINERALES NO METALICOS</t>
  </si>
  <si>
    <t>GEOL1509</t>
  </si>
  <si>
    <t>ALTERACIONES HIDROTERMALES(**)</t>
  </si>
  <si>
    <t>ALTERACIONES HIDROTERMALES</t>
  </si>
  <si>
    <t>GEOL1506</t>
  </si>
  <si>
    <t>GEOLOGÍA MINERA Y DE YACIMIENTOS MINERALES</t>
  </si>
  <si>
    <t>GEOLOGIA MINERA Y DE YACIMIENTOS MINERALES</t>
  </si>
  <si>
    <t>GEOL1508</t>
  </si>
  <si>
    <t>SOFTWARE  APLICADO A INGENIERÍA GEOLÓGICA</t>
  </si>
  <si>
    <t>SOFTWARE APLICADO A INGENIERIA GEOLOGICA</t>
  </si>
  <si>
    <t>GEOL1507</t>
  </si>
  <si>
    <t>GEOQUÍMICA(**)</t>
  </si>
  <si>
    <t>GEOQUIMICA</t>
  </si>
  <si>
    <t>GEOL1521</t>
  </si>
  <si>
    <t>GEOLOGÍA DE HIDROCARBUROS(**)</t>
  </si>
  <si>
    <t>GEOLOGIA DE HIDROCARBUROS</t>
  </si>
  <si>
    <t>GEOL1522</t>
  </si>
  <si>
    <t>GEOMETALURGIA(**)</t>
  </si>
  <si>
    <t>GEOMETALURGIA</t>
  </si>
  <si>
    <t>FINN1514</t>
  </si>
  <si>
    <t>GEOLOGÍA ECONÓMICA Y EVALUACIÓN DE PROYECTOS</t>
  </si>
  <si>
    <t>GEOLOGIA ECONOMICA Y EVALUACION DE PROYECTOS</t>
  </si>
  <si>
    <t>INDU1102B</t>
  </si>
  <si>
    <t>QUÍMICA ORGÁNICA</t>
  </si>
  <si>
    <t>MECÁNICA Y RESISTENCIA DE MATERIALES</t>
  </si>
  <si>
    <t>OPER1311A</t>
  </si>
  <si>
    <t>INVESTIGACIÓN DE OPERACIONES 1(*)</t>
  </si>
  <si>
    <t>MATH1203A</t>
  </si>
  <si>
    <t>FINN1306A</t>
  </si>
  <si>
    <t>OPER1312A</t>
  </si>
  <si>
    <t>INVESTIGACIÓN DE OPERACIONES 2</t>
  </si>
  <si>
    <t>OPER1302A</t>
  </si>
  <si>
    <t>INGENIERÍA DE MÉTODOS 2</t>
  </si>
  <si>
    <t>SEGURIDAD Y SALUD OCUPACIONAL  (*)</t>
  </si>
  <si>
    <t>INDU1420</t>
  </si>
  <si>
    <t>PRODUCCIÓN ESBELTA</t>
  </si>
  <si>
    <t>PRODUCCION ESBELTA</t>
  </si>
  <si>
    <t>SIMULACIÓN DE SISTEMAS(*)</t>
  </si>
  <si>
    <t>OPER1401A</t>
  </si>
  <si>
    <t>GESTIÓN TÁCTICA DE OPERACIONES</t>
  </si>
  <si>
    <t>GESTION TACTICA DE OPERACIONES</t>
  </si>
  <si>
    <t>EMPLEABILIDAD (*) + INNOVACIÓN Y EMPRENDIMIENTO</t>
  </si>
  <si>
    <t>MAGM1443A</t>
  </si>
  <si>
    <t>OPER1403</t>
  </si>
  <si>
    <t>GESTIÓN ESTRATÉGICA DE OPERACIONES</t>
  </si>
  <si>
    <t>GESTION ESTRATEGICA DE OPERACIONES</t>
  </si>
  <si>
    <t>GESTIÓN DE MANTENIMIENTO</t>
  </si>
  <si>
    <t>METODOLOGÍA DE LA INVESTIGACIÓN(*)  + PRÁCTICA PREPROFESIONAL (*)</t>
  </si>
  <si>
    <t>SUPP1402A</t>
  </si>
  <si>
    <t>GESTIÓN DE CADENAS DE ABASTECIMIENTO(**)</t>
  </si>
  <si>
    <t>GESTION DE CADENAS DE ABASTECIMIENTO</t>
  </si>
  <si>
    <t>MAGM1523A</t>
  </si>
  <si>
    <t>GESTIÓN Y DIRECCIÓN DE EMPRESAS (**)</t>
  </si>
  <si>
    <t>MAGM1508</t>
  </si>
  <si>
    <t>GESTIÓN Y ESTUDIO DEL IMPACTO AMBIENTAL</t>
  </si>
  <si>
    <t>GESTION Y ESTUDIO DEL IMPACTO AMBIENTAL</t>
  </si>
  <si>
    <t>INVE1533</t>
  </si>
  <si>
    <t>CÁLCULO 3 + GESTIÓN ESTRATÉGICA DE OPERACIONES</t>
  </si>
  <si>
    <t>COME1506</t>
  </si>
  <si>
    <t>COMERCIO EXTERIOR(*)</t>
  </si>
  <si>
    <t>COMERCIO EXTERIOR</t>
  </si>
  <si>
    <t>MAGM1423</t>
  </si>
  <si>
    <t>SUPP1101</t>
  </si>
  <si>
    <t>INTRODUCCIÓN A LA INGENIERÍA EN LOGÍSTICA Y TRANSPORTE</t>
  </si>
  <si>
    <t>INTRODUCCION A LA INGENIERIA EN LOGISTICA Y TRANSPORTE</t>
  </si>
  <si>
    <t>CIAP1208</t>
  </si>
  <si>
    <t>TOPOGRAFÍA SATELITAL</t>
  </si>
  <si>
    <t>TOPOGRAFIA SATELITAL</t>
  </si>
  <si>
    <t>OPER1301</t>
  </si>
  <si>
    <t>SUPP1201</t>
  </si>
  <si>
    <t>DISEÑO VIAL</t>
  </si>
  <si>
    <t>SUPP1202</t>
  </si>
  <si>
    <t>FUNDAMENTOS DE LA CADENA DE SUMINISTRO</t>
  </si>
  <si>
    <t>SUPP1304</t>
  </si>
  <si>
    <t>FLUJO DE REDES</t>
  </si>
  <si>
    <t>SUPP1305</t>
  </si>
  <si>
    <t>INGENIERÍA DE SISTEMAS DE TRANSPORTE</t>
  </si>
  <si>
    <t>INGENIERIA DE SISTEMAS DE TRANSPORTE</t>
  </si>
  <si>
    <t>SUPP1306</t>
  </si>
  <si>
    <t>PLANEAMIENTO Y DISEÑO DE CENTROS DE DISTRIBUCIÓN</t>
  </si>
  <si>
    <t>PLANEAMIENTO Y DISEÑO DE CENTROS DE DISTRIBUCION</t>
  </si>
  <si>
    <t>DEPR1310</t>
  </si>
  <si>
    <t>DERECHO COMERCIAL DE TRANSPORTE</t>
  </si>
  <si>
    <t>SUPP1307</t>
  </si>
  <si>
    <t>GESTIÓN DE COMPRAS Y PROVEEDORES</t>
  </si>
  <si>
    <t>GESTION DE COMPRAS Y PROVEEDORES</t>
  </si>
  <si>
    <t>COME1308</t>
  </si>
  <si>
    <t>ADUANAS Y OPERADORES LOGÍSTICOS</t>
  </si>
  <si>
    <t>ADUANAS Y OPERADORES LOGISTICOS</t>
  </si>
  <si>
    <t>MAGM1436</t>
  </si>
  <si>
    <t>GESTIÓN DE LA CALIDAD LOGÍSTICA</t>
  </si>
  <si>
    <t>GESTION DE LA CALIDAD LOGISTICA</t>
  </si>
  <si>
    <t>SUPP1406</t>
  </si>
  <si>
    <t>MODELOS DE PREDICCIÓN DE TRANSPORTE</t>
  </si>
  <si>
    <t>MODELOS DE PREDICCION DE TRANSPORTE</t>
  </si>
  <si>
    <t>OPER1407</t>
  </si>
  <si>
    <t>INFRAESTRUCTURA Y OPERACIONES PORTUARIAS</t>
  </si>
  <si>
    <t>SUPP1409</t>
  </si>
  <si>
    <t>TRANSPORTE INTERMODAL Y MULTIMODAL(**)</t>
  </si>
  <si>
    <t>TRANSPORTE INTERMODAL Y MULTIMODAL</t>
  </si>
  <si>
    <t>EMPLEABILIDAD (*) + ADUANAS Y OPERADORES LOGÍSTICOS</t>
  </si>
  <si>
    <t>INFO1407</t>
  </si>
  <si>
    <t>TECNOLOGÍAS DE INFORMACIÓN EN ASPECTOS COMERCIALES(**)</t>
  </si>
  <si>
    <t>TECNOLOGIAS DE INFORMACION EN ASPECTOS COMERCIALES</t>
  </si>
  <si>
    <t>SUPP1410</t>
  </si>
  <si>
    <t>GESTIÓN DE ALMACEN Y ABASTECIMIENTO(**)</t>
  </si>
  <si>
    <t>GESTION DE ALMACEN Y ABASTECIMIENTO</t>
  </si>
  <si>
    <t>SUPP1501</t>
  </si>
  <si>
    <t>TRANSPORTE AÉREO, MARÍTIMO Y TERRESTRE(**)</t>
  </si>
  <si>
    <t>TRANSPORTE AEREO, MARITIMO Y TERRESTRE</t>
  </si>
  <si>
    <t>LOGÍSTICA  Y DISTRIBUCIÓN FÍSICA INTERNACIONAL(**)</t>
  </si>
  <si>
    <t>METODOLOGÍA DE LA INVESTIGACIÓN (*) + TRANSPORTE INTERMODAL Y MULTIMODAL(**)</t>
  </si>
  <si>
    <t>SUPP1520A</t>
  </si>
  <si>
    <t>GESTIÓN DE INVENTARIOS(**)</t>
  </si>
  <si>
    <t>GESTION DE INVENTARIOS</t>
  </si>
  <si>
    <t>COMERCIO EXTERIOR (*)</t>
  </si>
  <si>
    <t>SUPP1522</t>
  </si>
  <si>
    <t>TRANSPORTE SOSTENIBLE(**)</t>
  </si>
  <si>
    <t>TRANSPORTE SOSTENIBLE</t>
  </si>
  <si>
    <t>SUPP1502</t>
  </si>
  <si>
    <t>MODELO DE OPTIMIZACIÓN DE TRANSPORTE(**)</t>
  </si>
  <si>
    <t>MODELO DE OPTIMIZACION DE TRANSPORTE</t>
  </si>
  <si>
    <t>SUPP1503</t>
  </si>
  <si>
    <t>EVALUACIÓN DE PROYECTOS LOGÍSTICOS(**)</t>
  </si>
  <si>
    <t>EVALUACION DE PROYECTOS LOGISTICOS</t>
  </si>
  <si>
    <t>SUPP1523</t>
  </si>
  <si>
    <t>LOGISTICA INVERSA(**)</t>
  </si>
  <si>
    <t>LOGISTICA INVERSA</t>
  </si>
  <si>
    <t>MAGM1527</t>
  </si>
  <si>
    <t>GESTIÓN DEL TRANSPORTE PÚBLICO(**)</t>
  </si>
  <si>
    <t>GESTION DEL TRANSPORTE PUBLICO</t>
  </si>
  <si>
    <t>DMEC1101A</t>
  </si>
  <si>
    <t>INTRODUCCIÓN A LA INGENIERÍA MECATRÓNICA</t>
  </si>
  <si>
    <t>INTRODUCCION A LA INGENIERIA MECATRONICA</t>
  </si>
  <si>
    <t>DMEC1102A</t>
  </si>
  <si>
    <t>PROGRAMACIÓN PARA INGENIEROS</t>
  </si>
  <si>
    <t>PROGRAMACION PARA INGENIEROS</t>
  </si>
  <si>
    <t>FÍSICA 2</t>
  </si>
  <si>
    <t>CIAP1209</t>
  </si>
  <si>
    <t>RESISTENCIA DE MATERIALES APLICADA</t>
  </si>
  <si>
    <t>DMEC1202A</t>
  </si>
  <si>
    <t>MECÁNICA DEL CUERPO RÍGIDO</t>
  </si>
  <si>
    <t>MECANICA DEL CUERPO RIGIDO</t>
  </si>
  <si>
    <t>IELE1303</t>
  </si>
  <si>
    <t>DISPOSITIVOS Y CIRCUITOS ELECTRÓNICOS</t>
  </si>
  <si>
    <t>DISPOSITIVOS Y CIRCUITOS ELECTRONICOS</t>
  </si>
  <si>
    <t>DMEC1201A</t>
  </si>
  <si>
    <t>ELEMENTOS DE MÁQUINA Y MECANISMOS</t>
  </si>
  <si>
    <t>ELEMENTOS DE MAQUINA Y MECANISMOS</t>
  </si>
  <si>
    <t>CIAP1320A</t>
  </si>
  <si>
    <t>CIRCUITOS ELÉCTRICOS</t>
  </si>
  <si>
    <t>CIRCUITOS ELECTRICOS</t>
  </si>
  <si>
    <t>METODOLOGÍA DE LA INVESTIGACIÓN  (*)</t>
  </si>
  <si>
    <t>MNMT1301A</t>
  </si>
  <si>
    <t>CIRCUITOS Y SISTEMAS DIGITALES</t>
  </si>
  <si>
    <t>CIAP1309</t>
  </si>
  <si>
    <t>INGENIERÍA DE FLUIDOS Y TERMODINÁMICA</t>
  </si>
  <si>
    <t>INGENIERIA DE FLUIDOS Y TERMODINAMICA</t>
  </si>
  <si>
    <t>DMEC1301</t>
  </si>
  <si>
    <t>DIBUJO MECATRÓNICO</t>
  </si>
  <si>
    <t>DIBUJO MECATRONICO</t>
  </si>
  <si>
    <t>SCAI1405</t>
  </si>
  <si>
    <t>INGENIERÍA DE CONTROL</t>
  </si>
  <si>
    <t>INGENIERIA DE CONTROL</t>
  </si>
  <si>
    <t>MNMT1302</t>
  </si>
  <si>
    <t>MÁQUINAS ELÉCTRICAS</t>
  </si>
  <si>
    <t>MAQUINAS ELECTRICAS</t>
  </si>
  <si>
    <t>SCAI1403</t>
  </si>
  <si>
    <t>ELECTROHIDRÁULICA Y ELECTRONEUMÁTICA(**)</t>
  </si>
  <si>
    <t>ELECTROHIDRAULICA Y ELECTRONEUMATICA</t>
  </si>
  <si>
    <t>MNMT1402A</t>
  </si>
  <si>
    <t>MANUFACTURA ASISTIDA POR COMPUTADORA</t>
  </si>
  <si>
    <t>MICROPROCESADORES Y MICROCONTROLADORES(**)</t>
  </si>
  <si>
    <t>EMPLEABILIDAD (*) + PROCESAMIENTO DE SEÑALES</t>
  </si>
  <si>
    <t>ROPS1502</t>
  </si>
  <si>
    <t>METODOLOGÍA DE LA INVESTIGACIÓN  (*) + INGENIERÍA DE CONTROL</t>
  </si>
  <si>
    <t>EMPR1502</t>
  </si>
  <si>
    <t>EMPRENDIMIENTO Y EVALUACIÓN DE PROYECTOS(**)</t>
  </si>
  <si>
    <t>EMPRENDIMIENTO Y EVALUACION DE PROYECTOS</t>
  </si>
  <si>
    <t>SCAI1501</t>
  </si>
  <si>
    <t>COMUNICACIÓN DE DATOS Y REDES INDUSTRIALES</t>
  </si>
  <si>
    <t>COMUNICACION DE DATOS Y REDES INDUSTRIALES</t>
  </si>
  <si>
    <t>ITEC1301B</t>
  </si>
  <si>
    <t>REDES I(**)</t>
  </si>
  <si>
    <t>REDES I</t>
  </si>
  <si>
    <t>INVE1505A</t>
  </si>
  <si>
    <t>PROYECTO MECATRÓNICO</t>
  </si>
  <si>
    <t>PROYECTO MECATRONICO</t>
  </si>
  <si>
    <t>INDU1520A</t>
  </si>
  <si>
    <t>SISTEMAS DE MANUFACTURA FLEXIBLE(**)</t>
  </si>
  <si>
    <t>SISTEMAS DE MANUFACTURA FLEXIBLE</t>
  </si>
  <si>
    <t>MECÁNICA, OSCILACIÓN Y ONDAS(*)</t>
  </si>
  <si>
    <t>OPTIMIZACIÓN Y SIMULACIÓN(*)</t>
  </si>
  <si>
    <t>ELECTRICIDAD, MAGNETISMO Y ÓPTICA(*)</t>
  </si>
  <si>
    <t>COMPILADORES Y LENGUAJE DE PROGRAMACIÓN (**)</t>
  </si>
  <si>
    <t>SOLUCIONES WEB Y APLICACIONES DISTRIBUIDAS(**)</t>
  </si>
  <si>
    <t>CALIDAD Y PRUEBAS DE SOFTWARE(**)</t>
  </si>
  <si>
    <t>METODOLOGÍA DE LA INVESTIGACIÓN(*) + SOLUCIONES WEB Y APLICACIONES DISTRIBUIDAS(**)</t>
  </si>
  <si>
    <t>REDES INALÁMBRICAS Y TELECOMUNICACIONES</t>
  </si>
  <si>
    <t>REDES INALAMBRICAS Y TELECOMUNICACIONES</t>
  </si>
  <si>
    <t>SISTEMAS INTELIGENTES(**)</t>
  </si>
  <si>
    <t>ADMINISTRACIÓN DE PROYECTOS DE SOFTWARE (**)</t>
  </si>
  <si>
    <t>GESTIÓN DE PROCESOS BPM  Y PLANEAMIENTO ESTRATÉGICO (**)</t>
  </si>
  <si>
    <t>EVOLUCIÓN Y CONFIGURACIÓN DE SOFTWARE (**)</t>
  </si>
  <si>
    <t>EVOLUCION Y CONFIGURACION DE SOFTWARE</t>
  </si>
  <si>
    <t>E-BUSINESS Y ANALÍTICA WEB (*)</t>
  </si>
  <si>
    <t>MATEMÁTICA BÁSICA PARA INGENIERÍA(**)</t>
  </si>
  <si>
    <t>QUIM1204</t>
  </si>
  <si>
    <t>BIOL1206A</t>
  </si>
  <si>
    <t>MARK1203B</t>
  </si>
  <si>
    <t>STAT1205</t>
  </si>
  <si>
    <t>HERRAMIENTAS ESTADÍSTICAS PARA LA INVESTIGACIÓN</t>
  </si>
  <si>
    <t>INGENIERÍA Y TECNOLOGÍA DEL FRÍO (**)</t>
  </si>
  <si>
    <t>AGRO1301A</t>
  </si>
  <si>
    <t>OPER1308B</t>
  </si>
  <si>
    <t>INFO1308B</t>
  </si>
  <si>
    <t>GESTIÓN DE BASE DE DATOS + 80 CRÉDITOS APROBADOS</t>
  </si>
  <si>
    <t>OPER1405R</t>
  </si>
  <si>
    <t>SUPP1405A</t>
  </si>
  <si>
    <t>OPER1401</t>
  </si>
  <si>
    <t>AGRO1402B</t>
  </si>
  <si>
    <t>AGRO1404</t>
  </si>
  <si>
    <t>GESTIÓN DE LA INOCUIDAD AGROINDUSTRIAL</t>
  </si>
  <si>
    <t>GESTION DE LA INOCUIDAD AGROINDUSTRIAL</t>
  </si>
  <si>
    <t>INVE1449A</t>
  </si>
  <si>
    <t>EMPLEABILIDAD (*) + GERENCIA DE LA CADENA DE SUMINISTROS (**)</t>
  </si>
  <si>
    <t>FORMULACIÓN Y EVALUACIÓN DE PROYECTOS</t>
  </si>
  <si>
    <t>MAGM1514B</t>
  </si>
  <si>
    <t>SISTEMAS INTEGRADOS DE GESTIÓN</t>
  </si>
  <si>
    <t>INVE2008</t>
  </si>
  <si>
    <t>METODOLOGÍA DE LA INVESTIGACIÓN (*)  + BIOINGENIERÍA Y BIOTECNOLOGÍA AGROINDUSTRIAL</t>
  </si>
  <si>
    <t>AGRO1513</t>
  </si>
  <si>
    <t>AGROINDUSTRIA SOSTENIBLE</t>
  </si>
  <si>
    <t>AGRO1511A</t>
  </si>
  <si>
    <t>AGROINDUSTRIA DE FRUTAS Y HORTALIZAS DE EXPORTACIÓN</t>
  </si>
  <si>
    <t>TIIN1004</t>
  </si>
  <si>
    <t>AGRO1501A</t>
  </si>
  <si>
    <t>BIOINGENIERÍA Y BIOTECNOLOGÍA AGROINDUSTRIAL + FORMULACIÓN Y EVALUACIÓN DE PROYECTOS</t>
  </si>
  <si>
    <t>AGRO1522</t>
  </si>
  <si>
    <t>VIDA ÚTIL DE PRODUCTOS AGROINDUSTRIALES</t>
  </si>
  <si>
    <t>VIDA UTIL DE PRODUCTOS AGROINDUSTRIALES</t>
  </si>
  <si>
    <t>DIBUJO Y DISEÑO DE INGENIERIA(**)</t>
  </si>
  <si>
    <t>QUIMICA ANALITICA Y ANALISIS INSTRUMENTAL</t>
  </si>
  <si>
    <t>METEOROLOGÍA Y CLIMATOLOGÍA (**)</t>
  </si>
  <si>
    <t>GESTION DE RIESGOS AMBIENTALES</t>
  </si>
  <si>
    <t>CARTOGRAFÍA Y SISTEMA DE INFORMACIÓN GEOGRÁFICA(**)</t>
  </si>
  <si>
    <t>TECNOLOGIAS DE TRATAMIENTO DE LA CONTAMINACION ATMOSFERICA</t>
  </si>
  <si>
    <t>IAMB1406A</t>
  </si>
  <si>
    <t>PLANIFICACIÓN Y ORDENAMIENTO TERRITORIAL (**)</t>
  </si>
  <si>
    <t>INVE2007</t>
  </si>
  <si>
    <t>METODOLOGÍA DE LA INVESTIGACIÓN(*) + PLANIFICACIÓN Y ORDENAMIENTO TERRITORIAL (**)</t>
  </si>
  <si>
    <t>GESTIÓN DE RESIDUOS SÓLIDOS</t>
  </si>
  <si>
    <t>TRANSPORTES DE CONTAMINANTES: MODELIZACION Y RIESGOS ASOCIADOS</t>
  </si>
  <si>
    <t>SISTEMAS INTEGRADOS DE GESTION Y MONITOREO AMBIENTAL</t>
  </si>
  <si>
    <t>FINN1320B</t>
  </si>
  <si>
    <t>TIIN1002</t>
  </si>
  <si>
    <t>REPR1105</t>
  </si>
  <si>
    <t>REPRESENTACIÓN GRÁFICA</t>
  </si>
  <si>
    <t>REPRESENTACION GRAFICA</t>
  </si>
  <si>
    <t>GEOLOGÍA (*)</t>
  </si>
  <si>
    <t>REPR1132A</t>
  </si>
  <si>
    <t>GEOMETRÍA DESCRIPTIVA (**)</t>
  </si>
  <si>
    <t>MATH1102A</t>
  </si>
  <si>
    <t>CIAP1205B</t>
  </si>
  <si>
    <t>DINÁMICA (**)</t>
  </si>
  <si>
    <t>CONS1203B</t>
  </si>
  <si>
    <t>ICIV1201B</t>
  </si>
  <si>
    <t>ESTRUCTURAS Y CARGAS (**)</t>
  </si>
  <si>
    <t>ICIV1404A</t>
  </si>
  <si>
    <t>IMPACTO AMBIENTAL DE OBRAS DE INGENIERÍA (*)</t>
  </si>
  <si>
    <t>ICIV1405A</t>
  </si>
  <si>
    <t>CONS1524A</t>
  </si>
  <si>
    <t>PRODUCTIVIDAD Y CALIDAD DE OBRAS (**)</t>
  </si>
  <si>
    <t>PRODUCTIVIDAD Y CALIDAD DE OBRAS</t>
  </si>
  <si>
    <t>CONS1401A</t>
  </si>
  <si>
    <t>COSTOS Y PRESUPUESTOS DE INGENIERÍA CIVIL</t>
  </si>
  <si>
    <t>ICIV1403A</t>
  </si>
  <si>
    <t>ANÁLISIS ESTRUCTURAL</t>
  </si>
  <si>
    <t>ICIV1407A</t>
  </si>
  <si>
    <t>INGENIERÍA SISMORRESISTENTE</t>
  </si>
  <si>
    <t>INVE2006</t>
  </si>
  <si>
    <t>METODOLOGÍA DE LA INVESTIGACIÓN (*) + COSTOS Y PRESUPUESTOS DE INGENIERÍA CIVIL</t>
  </si>
  <si>
    <t>ICIV1502A</t>
  </si>
  <si>
    <t>TIIN1003</t>
  </si>
  <si>
    <t>ICIV1503A</t>
  </si>
  <si>
    <t>CONS1504A</t>
  </si>
  <si>
    <t>ICIV1525A</t>
  </si>
  <si>
    <t>MECÁNICA  DE SUELOS AVANZADOS</t>
  </si>
  <si>
    <t>CONS1525A</t>
  </si>
  <si>
    <t>PROGRAMACIÓN DE OBRAS</t>
  </si>
  <si>
    <t>ICIV1521B</t>
  </si>
  <si>
    <t>HIDRÁULICA DE CANALES Y TUBERÍAS</t>
  </si>
  <si>
    <t>PROGRAMACIÓN PARA INGENIEROS (**)</t>
  </si>
  <si>
    <t>ITEC1304A</t>
  </si>
  <si>
    <t>ARQUITECTURA DE COMPUTADORAS (**)</t>
  </si>
  <si>
    <t>FISI1302A</t>
  </si>
  <si>
    <t>CIAP1202A</t>
  </si>
  <si>
    <t>CIAP1321A</t>
  </si>
  <si>
    <t>ROPS1301A</t>
  </si>
  <si>
    <t>CIAP1322A</t>
  </si>
  <si>
    <t>IELE1301A</t>
  </si>
  <si>
    <t>ITEC1311A</t>
  </si>
  <si>
    <t>TELECOMUNICACIONES 1 (**)</t>
  </si>
  <si>
    <t>MNMT1401A</t>
  </si>
  <si>
    <t>SCAI1404A</t>
  </si>
  <si>
    <t>ITEC1401B</t>
  </si>
  <si>
    <t>ROPS1401D</t>
  </si>
  <si>
    <t>PROCESAMIENTO DE SEÑALES ING. ELECTRÓNICA</t>
  </si>
  <si>
    <t>PROCESAMIENTO DE SEÑALES ING. ELECTRONICA</t>
  </si>
  <si>
    <t>ITEC1412A</t>
  </si>
  <si>
    <t>ROPS1402A</t>
  </si>
  <si>
    <t>INVE2011</t>
  </si>
  <si>
    <t>METODOLOGÍA DE LA INVESTIGACIÓN (*) + TELECOMUNICACIONES 2</t>
  </si>
  <si>
    <t>SCAI1402B</t>
  </si>
  <si>
    <t>INGENIERÍA DE CONTROL 2</t>
  </si>
  <si>
    <t>ITEC1501A</t>
  </si>
  <si>
    <t>GESTIÓN DE SERVICIOS Y REDES DE TELECOMUNICACIONES</t>
  </si>
  <si>
    <t>INDU1421</t>
  </si>
  <si>
    <t>INSTRUMENTACIÓN INDUSTRIAL</t>
  </si>
  <si>
    <t>INSTRUMENTACION INDUSTRIAL</t>
  </si>
  <si>
    <t>ITEC1421</t>
  </si>
  <si>
    <t>COMUNICACIONES INALÁMBRICAS</t>
  </si>
  <si>
    <t>COMUNICACIONES INALAMBRICAS</t>
  </si>
  <si>
    <t>TIIN1007</t>
  </si>
  <si>
    <t>SCAI1502B</t>
  </si>
  <si>
    <t>INGENIERÍA DE PROCESOS INDUSTRIALES</t>
  </si>
  <si>
    <t>INGENIERIA DE PROCESOS INDUSTRIALES</t>
  </si>
  <si>
    <t>IELE1501</t>
  </si>
  <si>
    <t>CONTROL AVANZADO DE PROCESOS (**)</t>
  </si>
  <si>
    <t>CONTROL AVANZADO DE PROCESOS</t>
  </si>
  <si>
    <t>ROPS1523B</t>
  </si>
  <si>
    <t>BIOMÉDICA (**)</t>
  </si>
  <si>
    <t>FINN1319</t>
  </si>
  <si>
    <t>INGENIERÍA ECONÓMICA Y FINANZAS</t>
  </si>
  <si>
    <t>DIRECCIÓN DE PROCESOS COMERCIALES Y TI</t>
  </si>
  <si>
    <t>SUPP1403A</t>
  </si>
  <si>
    <t>MAGM1439A</t>
  </si>
  <si>
    <t>GESTIÓN ESTRATÉGICA DE NEGOCIOS</t>
  </si>
  <si>
    <t>INVE2009</t>
  </si>
  <si>
    <t>METODOLOGÍA DE LA INVESTIGACIÓN (*) + GERENCIA DE LA CADENA DE SUMINISTROS (**)</t>
  </si>
  <si>
    <t>MAGM1514A</t>
  </si>
  <si>
    <t>MAGM1538</t>
  </si>
  <si>
    <t>INDICADORES DE TRANSFORMACIÓN DIGITAL (**)</t>
  </si>
  <si>
    <t>INDICADORES DE TRANSFORMACION DIGITAL</t>
  </si>
  <si>
    <t>ITEC1523A</t>
  </si>
  <si>
    <t>GESTIÓN DE SERVICIOS Y TECNOLOGÍAS DE INFORMACIÓN(**)</t>
  </si>
  <si>
    <t>COME1507A</t>
  </si>
  <si>
    <t>TIIN1005</t>
  </si>
  <si>
    <t>MAGM1516A</t>
  </si>
  <si>
    <t>MAGM1529</t>
  </si>
  <si>
    <t>DIRECCIÓN ESTRATÉGICA DE TI(**)</t>
  </si>
  <si>
    <t>ELECTIVO 1 (**)</t>
  </si>
  <si>
    <t>DIRECCION ESTRATEGICA DE TI</t>
  </si>
  <si>
    <t>NETI1421A</t>
  </si>
  <si>
    <t>GOBIERNO DE TECNOLOGÍA DE INFORMACIÓN(**)</t>
  </si>
  <si>
    <t>GEOL1201</t>
  </si>
  <si>
    <t>GEOLOGÍA FÍSICA Y GEOMORFOLOGÍA (**)</t>
  </si>
  <si>
    <t>CIAP1316</t>
  </si>
  <si>
    <t>TOPOGRAFÍA GEOLÓGICA Y MINERA</t>
  </si>
  <si>
    <t>TOPOGRAFIA GEOLOGICA Y MINERA</t>
  </si>
  <si>
    <t>QUIM1202A</t>
  </si>
  <si>
    <t>GEOL1301A</t>
  </si>
  <si>
    <t>GEOL1511</t>
  </si>
  <si>
    <t>PETROLOGÍA Y MICROSCOPÍA ÓPTICA DE MINERALES</t>
  </si>
  <si>
    <t>PETROLOGIA Y MICROSCOPIA OPTICA DE MINERALES</t>
  </si>
  <si>
    <t>GEOQUÍMICA (**)</t>
  </si>
  <si>
    <t>MECÁNICA DE FLUÍDOS</t>
  </si>
  <si>
    <t>FÍSICA 2 (*) + GEOLOGÍA ESTRUCTURAL</t>
  </si>
  <si>
    <t>GEOL1304A</t>
  </si>
  <si>
    <t>GEOL1407A</t>
  </si>
  <si>
    <t>GEOL1408A</t>
  </si>
  <si>
    <t>GEOL1309A</t>
  </si>
  <si>
    <t>GEOL1508A</t>
  </si>
  <si>
    <t>GEOL1403A</t>
  </si>
  <si>
    <t>MINN1411A</t>
  </si>
  <si>
    <t>GEOL1409A</t>
  </si>
  <si>
    <t>HIDROGEOLOGÍA</t>
  </si>
  <si>
    <t>INVE2005</t>
  </si>
  <si>
    <t>METODOLOGÍA DE LA INVESTIGACIÓN (*) + GEOLOGÍA DE CAMPO</t>
  </si>
  <si>
    <t>SISTEMA DE INFORMACIÓN GEOGRÁFICA Y TELEDETECCIÓN (**)</t>
  </si>
  <si>
    <t>MINERALES NO METÁLICOS (**)</t>
  </si>
  <si>
    <t>GEOL1524</t>
  </si>
  <si>
    <t>GEOLOGÍA AMBIENTAL (**)</t>
  </si>
  <si>
    <t>GEOLOGIA AMBIENTAL</t>
  </si>
  <si>
    <t>GEOL1506A</t>
  </si>
  <si>
    <t>TIIN1001</t>
  </si>
  <si>
    <t>GEOL1510</t>
  </si>
  <si>
    <t>GEOTECNIA AMBIENTAL</t>
  </si>
  <si>
    <t>GEOLOGÍA DE HIDROCARBUROS (**)</t>
  </si>
  <si>
    <t>GEOMETALURGIA (**)</t>
  </si>
  <si>
    <t>MAGM1537</t>
  </si>
  <si>
    <t>GERENCIA DE PROYECTOS MINEROS (**)</t>
  </si>
  <si>
    <t>GERENCIA DE PROYECTOS MINEROS</t>
  </si>
  <si>
    <t>FINN1514A</t>
  </si>
  <si>
    <t>CÁLCULO DE VARIAS VARIABLES</t>
  </si>
  <si>
    <t>OPER1312B</t>
  </si>
  <si>
    <t>SIMULACIÓN DE SISTEMAS</t>
  </si>
  <si>
    <t>MAGM1401B</t>
  </si>
  <si>
    <t>EMPLEABILIDAD (*) + SEGURIDAD Y SALUD OCUPACIONAL</t>
  </si>
  <si>
    <t>OPER1403A</t>
  </si>
  <si>
    <t>LOGÍSTICA Y CADENA DE SUMINISTROS</t>
  </si>
  <si>
    <t>INVE2010</t>
  </si>
  <si>
    <t>METODOLOGÍA DE LA INVESTIGACIÓN (*) + PRÁCTICAS PREPROFESIONALES (*)</t>
  </si>
  <si>
    <t>MAGM1523</t>
  </si>
  <si>
    <t>GESTIÓN Y DIRECCIÓN DE EMPRESAS</t>
  </si>
  <si>
    <t>MAGM1313B</t>
  </si>
  <si>
    <t>GESTIÓN DE PROCESOS DE NEGOCIOS</t>
  </si>
  <si>
    <t>GESTION DE PROCESOS DE NEGOCIOS</t>
  </si>
  <si>
    <t>INGENIERÍA ELÉCTRICA Y AUTOMATIZACIÓN</t>
  </si>
  <si>
    <t>TIIN1006</t>
  </si>
  <si>
    <t>GESTIÓN ESTRATÉGICA DE OPERACIONES + LOGÍSTICA Y CADENA DE SUMINISTROS</t>
  </si>
  <si>
    <t>COME1503</t>
  </si>
  <si>
    <t>MATH1003P</t>
  </si>
  <si>
    <t>SUPP1202A</t>
  </si>
  <si>
    <t>SUPP1306A</t>
  </si>
  <si>
    <t>SUPP1305A</t>
  </si>
  <si>
    <t>SUPP1406A</t>
  </si>
  <si>
    <t>MODELOS DE PREDICCIÓN DE TRANSPORTE (**)</t>
  </si>
  <si>
    <t>SUPP1410A</t>
  </si>
  <si>
    <t>GESTIÓN DE ALMACÉN Y ABASTECIMIENTO</t>
  </si>
  <si>
    <t>EMPLEABILIDAD (*) + INGENIERÍA DE SISTEMAS DE TRANSPORTE</t>
  </si>
  <si>
    <t>SUPP1408</t>
  </si>
  <si>
    <t>GESTIÓN DE OPERACIONES LOGÍSTICAS</t>
  </si>
  <si>
    <t>GESTION DE OPERACIONES LOGISTICAS</t>
  </si>
  <si>
    <t>SUPP1501A</t>
  </si>
  <si>
    <t>TRANSPORTE AÉREO, MARÍTIMO Y TERRESTRE (**)</t>
  </si>
  <si>
    <t>SUPP1404A</t>
  </si>
  <si>
    <t>OPER1407A</t>
  </si>
  <si>
    <t>INFRAESTRUCTURA Y OPERACIONES PORTUARIAS (**)</t>
  </si>
  <si>
    <t>INFO1407A</t>
  </si>
  <si>
    <t>TECNOLOGÍAS DE INFORMACIÓN EN ASPECTOS COMERCIALES</t>
  </si>
  <si>
    <t>GESTIÓN DEL TRANSPORTE PÚBLICO</t>
  </si>
  <si>
    <t>DMEC1202B</t>
  </si>
  <si>
    <t>CIAP1320</t>
  </si>
  <si>
    <t>MNMT1301</t>
  </si>
  <si>
    <t>CIAP1309A</t>
  </si>
  <si>
    <t>DMEC1301A</t>
  </si>
  <si>
    <t>MNMT1302A</t>
  </si>
  <si>
    <t>ROPS1401C</t>
  </si>
  <si>
    <t>SCAI1403A</t>
  </si>
  <si>
    <t>ELECTROHIDRÁULICA Y ELECTRONEUMÁTICA</t>
  </si>
  <si>
    <t>MNMT1402B</t>
  </si>
  <si>
    <t>ROPS1503</t>
  </si>
  <si>
    <t>ROBÓTICA INDUSTRIAL</t>
  </si>
  <si>
    <t>ROBOTICA INDUSTRIAL</t>
  </si>
  <si>
    <t>SCAI1501A</t>
  </si>
  <si>
    <t>ITEC1524</t>
  </si>
  <si>
    <t>INVE1505B</t>
  </si>
  <si>
    <t>SCAI1502A</t>
  </si>
  <si>
    <t>ELECTRONICA DE POTENCIA</t>
  </si>
  <si>
    <t>CIAP1209A</t>
  </si>
  <si>
    <t>RESISTENCIA DE MATERIALES APLICADA (**)</t>
  </si>
  <si>
    <t>DMEC1201</t>
  </si>
  <si>
    <t>ELEMENTOS DE MÁQUINA Y MECANISMOS (**)</t>
  </si>
  <si>
    <t>EMPR1502A</t>
  </si>
  <si>
    <t>EMPRENDIMIENTO Y EVALUACIÓN DE PROYECTOS (**)</t>
  </si>
  <si>
    <t>ROPS1521B</t>
  </si>
  <si>
    <t>ROBÓTICA 2 (**)</t>
  </si>
  <si>
    <t>IELE1520</t>
  </si>
  <si>
    <t>ELECTRÓNICA DE POTENCIA (**)</t>
  </si>
  <si>
    <t>MCTUS&gt;=2023</t>
  </si>
  <si>
    <t>CIAP1204</t>
  </si>
  <si>
    <t>ESTÁTICA (**)</t>
  </si>
  <si>
    <t>GEOL1308B</t>
  </si>
  <si>
    <t>MINN1302A</t>
  </si>
  <si>
    <t>GEOL1204</t>
  </si>
  <si>
    <t>MINN1402A</t>
  </si>
  <si>
    <t>SEGURIDAD MINERA Y CONTROL DE PÉRDIDAS</t>
  </si>
  <si>
    <t>SOFTWARE DE MINERÍA PARA DISEÑO Y GEOLOGÍA</t>
  </si>
  <si>
    <t>MINN1401A</t>
  </si>
  <si>
    <t>PERFORACIÓN Y VOLADURA</t>
  </si>
  <si>
    <t>ECON1415A</t>
  </si>
  <si>
    <t>ECONOMÍA Y VALORIZACIÓN MINERA</t>
  </si>
  <si>
    <t>CIAP1304A</t>
  </si>
  <si>
    <t>MINN1506A</t>
  </si>
  <si>
    <t>MÉTODOS DE EXPLOTACIÓN MINEROS</t>
  </si>
  <si>
    <t>EMPLEABILIDAD (*) + SEGURIDAD MINERA Y CONTROL DE PÉRDIDAS</t>
  </si>
  <si>
    <t>METODOLOGÍA DE LA INVESTIGACIÓN (*) + MÉTODOS DE EXPLOTACIÓN MINEROS</t>
  </si>
  <si>
    <t>MINN1507A</t>
  </si>
  <si>
    <t>DERE1403</t>
  </si>
  <si>
    <t>DERECHO MINERO</t>
  </si>
  <si>
    <t>ISOF1204</t>
  </si>
  <si>
    <t>BASE DE DATOS PARA MINERÍA</t>
  </si>
  <si>
    <t>BASE DE DATOS PARA MINERIA</t>
  </si>
  <si>
    <t>PSOR1501B</t>
  </si>
  <si>
    <t>NEGOCIACIÓN Y MANEJO DE CONFLICTOS</t>
  </si>
  <si>
    <t>NEGOCIACION Y MANEJO DE CONFLICTOS</t>
  </si>
  <si>
    <t>MINN1421B</t>
  </si>
  <si>
    <t>DESARROLLO SOSTENIBLE EN MINERÍA</t>
  </si>
  <si>
    <t>MINN1508A</t>
  </si>
  <si>
    <t>MINN1522</t>
  </si>
  <si>
    <t>GESTIÓN DE EQUIPO PESADO (**)</t>
  </si>
  <si>
    <t>GESTION DE EQUIPO PESADO</t>
  </si>
  <si>
    <t>IAMB1502</t>
  </si>
  <si>
    <t>ESTUDIO DE IMPACTO AMBIENTAL PARA MINERÍA (**)</t>
  </si>
  <si>
    <t>ESTUDIO DE IMPACTO AMBIENTAL PARA MINERIA</t>
  </si>
  <si>
    <t>HUMA1520</t>
  </si>
  <si>
    <t>RESPONSABILIDAD SOCIAL CORPORATIVA EN MINERÍA (**)</t>
  </si>
  <si>
    <t>RESPONSABILIDAD SOCIAL CORPORATIVA EN MINERIA</t>
  </si>
  <si>
    <t>ANÁLISIS DE ALGORITMOS Y ESTRATEGIAS DE PROGRAMACIÓN (**)</t>
  </si>
  <si>
    <t>SIST1502</t>
  </si>
  <si>
    <t>METODOLOGÍA DE LA INVESTIGACIÓN (*) + SOLUCIONES WEB Y APLICACIONES DISTRIBUIDAS</t>
  </si>
  <si>
    <t>SIST1503</t>
  </si>
  <si>
    <t>DESARROLLO DE VIDEOJUEGOS</t>
  </si>
  <si>
    <t>ITEC1520B</t>
  </si>
  <si>
    <t>COMP1502</t>
  </si>
  <si>
    <t>CLOUD COMPUTING Y CONTINUIDAD</t>
  </si>
  <si>
    <t>SISTEMAS INTELIGENTES Y MACHINE LEARNING</t>
  </si>
  <si>
    <t>ISOF1521A</t>
  </si>
  <si>
    <t>INFO1520A</t>
  </si>
  <si>
    <t>MAGM1446</t>
  </si>
  <si>
    <t>GESTIÓN DE PROCESOS BPM  Y ESTRATEGIA DE TI</t>
  </si>
  <si>
    <t>GESTION DE PROCESOS BPM Y ESTRATEGIA DE TI</t>
  </si>
  <si>
    <t>INTRODUCCIÓN A LA INGENIERÍA AMBIENTAL</t>
  </si>
  <si>
    <t>PROCESOS UNITARIOS (**)</t>
  </si>
  <si>
    <t>FOTOGRAMETRÍA, FOTOINTERPRETACIÓN Y TELEDETECCIÓN</t>
  </si>
  <si>
    <t>TECNOLOGÍA Y GESTIÓN AMBIENTAL  (**)</t>
  </si>
  <si>
    <t>PLANIFICACIÓN Y ORDENAMIENTO TERRITORIAL + METODOLOGÍA DE LA INVESTIGACIÓN (*)</t>
  </si>
  <si>
    <t>MONITOREO AMBIENTAL  (**)</t>
  </si>
  <si>
    <t>CARTOGRAFÍA Y SISTEMA DE INFORMACIÓN GEOGRÁFICA</t>
  </si>
  <si>
    <t>EMPLEABILIDAD(*) + ECONOMÍA AMBIENTAL (**)</t>
  </si>
  <si>
    <t>INNOVACIÓN Y EMPRENDIMIENTO(*)</t>
  </si>
  <si>
    <t>EMPLEABILIDAD (*) + INNOVACIÓN Y EMPRENDIMIENTO(*)</t>
  </si>
  <si>
    <t>GESTIÓN DEL MANTENIMIENTO</t>
  </si>
  <si>
    <t>GESTION DEL MANTENIMIENTO</t>
  </si>
  <si>
    <t>METODOLOGÍA DE LA INVESTIGACIÓN(*)    + PRÁCTICA PREPROFESIONAL(*)</t>
  </si>
  <si>
    <t>PLANEAMIENTO ESTRATÉGICO(**)</t>
  </si>
  <si>
    <t>COMUNICACIÓN  3</t>
  </si>
  <si>
    <t>METODOLOGÍA DE LA INVESTIGACIÓN(*)  + SOLUCIONES WEB Y APLICACIONES DISTRIBUIDAS</t>
  </si>
  <si>
    <t>EMPLEABILIDAD  (*) + DISEÑO Y ARQUITECTURA DE SOFTWARE</t>
  </si>
  <si>
    <t>MECÁNICA DE FLUÍDOS(**)</t>
  </si>
  <si>
    <t>SERVICIOS Y SISTEMAS AUXILIARES MINEROS(**)</t>
  </si>
  <si>
    <t>INVE1642W</t>
  </si>
  <si>
    <t>PLAN DE CIERRE Y RESCUPERACIÓN EN MINAS(**)</t>
  </si>
  <si>
    <t>PLAN DE CIERRE Y RESCUPERACION EN MINAS</t>
  </si>
  <si>
    <t>MÉTODOS NUMÉRICOS PARA INGENIERÍA (*)</t>
  </si>
  <si>
    <t>INSTALACIONES DE EDIFICACIONES(**)</t>
  </si>
  <si>
    <t>HIDROLOGÍA GENERAL(**)</t>
  </si>
  <si>
    <t>CAMINOS(**)</t>
  </si>
  <si>
    <t>COSTOS Y PRESUPUESTOS DE INGENIERÍA CIVIL(*)</t>
  </si>
  <si>
    <t>TECNOLOGÍA DEL CONCRETO + EMPLEABILIDAD  (*)</t>
  </si>
  <si>
    <t>PROGRAMACIÓN DE OBRAS(**)</t>
  </si>
  <si>
    <t>HIDRÁULICA DE CANALES Y TUBERÍAS(**)</t>
  </si>
  <si>
    <t>CAMINOS(**) + METODOLOGÍA DE LA INVESTIGACIÓN(*)</t>
  </si>
  <si>
    <t>INGENIERÍA SISMORRESISTENTE (**)</t>
  </si>
  <si>
    <t>PROCESOS LOGÍSTICOS Y APLICACIONES TI  (**)</t>
  </si>
  <si>
    <t>SISTEMAS INTEGRADOS DE GESTIÓN  (**)</t>
  </si>
  <si>
    <t>E-BUSINESS Y NEGOCIOS INTERNACIONALES  (**)</t>
  </si>
  <si>
    <t>INTEGRACIÓN EMPRESARIAL  (**)</t>
  </si>
  <si>
    <t>PRODUCCIÓN ESBELTA (**)</t>
  </si>
  <si>
    <t>GESTIÓN TÁCTICA DE OPERACIONES (**)</t>
  </si>
  <si>
    <t>GESTIÓN DE LA CALIDAD (**)</t>
  </si>
  <si>
    <t>EMPLEABILIDAD (*) + SEGURIDAD Y SALUD OCUPACIONAL (*)</t>
  </si>
  <si>
    <t>GESTIÓN ESTRATÉGICA DE OPERACIONES (**)</t>
  </si>
  <si>
    <t>GESTIÓN DE PROCESOS DE NEGOCIOS (**)</t>
  </si>
  <si>
    <t>CAPSTONE PROJECT (**)</t>
  </si>
  <si>
    <t>GESTIÓN ESTRATÉGICA DE OPERACIONES (**) + LOGÍSTICA Y CADENA DE SUMINISTROS (**)</t>
  </si>
  <si>
    <t>SISTEMAS OPERATIVOS (**)</t>
  </si>
  <si>
    <t>SOLUCIONES WEB Y APLICACIONES DISTRIBUIDAS  (**)</t>
  </si>
  <si>
    <t>EMPLEABILIDAD (*) + DISEÑO Y ARQUITECTURA DE SOFTWARE   (**)</t>
  </si>
  <si>
    <t>DESARROLLO DE VIDEOJUEGOS  (**)</t>
  </si>
  <si>
    <t>REDES INALÁMBRICAS Y TELECOMUNICACIONES  (**)</t>
  </si>
  <si>
    <t>CLOUD COMPUTING Y CONTINUIDAD  (**)</t>
  </si>
  <si>
    <t>SISTEMAS INTELIGENTES Y MACHINE LEARNING  (**)</t>
  </si>
  <si>
    <t>METODOLOGÍA DE LA INVESTIGACIÓN (*) + SOLUCIONES WEB Y APLICACIONES DISTRIBUIDAS  (**)</t>
  </si>
  <si>
    <t>DESARROLLO DE APLICACIONES MÓVILES (**)</t>
  </si>
  <si>
    <t>CAPSTONE PROJECT SISTEMAS (**)</t>
  </si>
  <si>
    <t>SEGURIDAD INFORMÁTICA (**)</t>
  </si>
  <si>
    <t>EVOLUCIÓN Y CONFIGURACIÓN DE SOFTWARE  (**)</t>
  </si>
  <si>
    <t>ELECTIVO 1  (**)</t>
  </si>
  <si>
    <t>E-BUSINESS Y ANALÍTICA WEB  (**)</t>
  </si>
  <si>
    <t>GESTIÓN DE PROCESOS BPM  Y ESTRATEGIA DE TI (**)</t>
  </si>
  <si>
    <t>Total créditos</t>
  </si>
  <si>
    <t>Total creditos</t>
  </si>
  <si>
    <t>IAMB1401A</t>
  </si>
  <si>
    <t>IAMB1503P</t>
  </si>
  <si>
    <t>MAGM1305P</t>
  </si>
  <si>
    <t>INTRODUCCIÓN A LA INGENIERÍA CIVIL (**)</t>
  </si>
  <si>
    <t>REPRESENTACIÓN GRÁFICA (**)</t>
  </si>
  <si>
    <t>ESTRUCTURAS Y CARGAS (*)</t>
  </si>
  <si>
    <t>HIDROLOGÍA GENERAL</t>
  </si>
  <si>
    <t>COSTOS Y PRESUPUESTOS DE INGENIERÍA CIVIL (*)</t>
  </si>
  <si>
    <t>METODOLOGÍA DE LA INVESTIGACIÓN (*) + COSTOS Y PRESUPUESTOS DE INGENIERÍA CIVIL (*)</t>
  </si>
  <si>
    <t>ICIV1520A</t>
  </si>
  <si>
    <t>ANÁLISIS ESTRUCTURAL AVANZADO</t>
  </si>
  <si>
    <t>PRÁCTICAS PRE PROFESIONALES (*)</t>
  </si>
  <si>
    <t>REPR1132R</t>
  </si>
  <si>
    <t>MINN1413A</t>
  </si>
  <si>
    <t>PLAN DE CIERRE Y RESPONSABILIDAD AMBIENTAL MINERA</t>
  </si>
  <si>
    <t>TESIS   (*)</t>
  </si>
  <si>
    <t>QUIMICA AMBIENTAL(**)</t>
  </si>
  <si>
    <t>TECNOLOGIAS DE TRATAMIENTO DE SUELOS CONTAMINADOS (**)</t>
  </si>
  <si>
    <t>TECNOLOGÍAS DE TRATAMIENTO DE LA CONTAMINACIÓN ATMOSFÉRICA (**)</t>
  </si>
  <si>
    <t>FORMULACIÓN Y EVALUACIÓN DE PROYECTOS AMBIENTALES (**)</t>
  </si>
  <si>
    <t>PRÁCTICAS  PREPROFESIONALES (*)</t>
  </si>
  <si>
    <t>GESTION DE RESIDUOS SOLIDOS (**)</t>
  </si>
  <si>
    <t>TRANSPORTES DE CONTAMINANTES: MODELIZACIÓN Y RIESGOS ASOCIADOS (**)</t>
  </si>
  <si>
    <t>SISTEMAS INTEGRADOS DE GESTIÓN Y MONITOREO AMBIENTAL (**)</t>
  </si>
  <si>
    <t>MANEJO INTEGRAL DE CUENCAS (**)</t>
  </si>
  <si>
    <t>GESTIÓN ESTRATÉGICA DE OPERACIONES + LOGÍSTICA Y CADENA DE SUMINISTROS (**)</t>
  </si>
  <si>
    <t>RESISTENCIA DE MATERIALES (**)</t>
  </si>
  <si>
    <t>MINERALOGÍA Y PETROLOGÍA (**)</t>
  </si>
  <si>
    <t>CONCENTRACIÓN DE MINERALES (**)</t>
  </si>
  <si>
    <t>SEGURIDAD MINERA Y CONTROL DE PÉRDIDAS (**)</t>
  </si>
  <si>
    <t>YACIMIENTOS MINERALES (**)</t>
  </si>
  <si>
    <t>EMPLEABILIDAD (*) + SEGURIDAD MINERA Y CONTROL DE PÉRDIDAS (**)</t>
  </si>
  <si>
    <t>MÉTODOS DE EXPLOTACIÓN MINEROS (**)</t>
  </si>
  <si>
    <t>PLAN DE CIERRE Y RESPONSABILIDAD AMBIENTAL MINERA (**)</t>
  </si>
  <si>
    <t>METODOLOGÍA DE LA INVESTIGACIÓN (*) + MÉTODOS DE EXPLOTACIÓN MINEROS (**)</t>
  </si>
  <si>
    <t>DERECHO MINERO (**)</t>
  </si>
  <si>
    <t>BASE DE DATOS PARA MINERÍA (**)</t>
  </si>
  <si>
    <t>NEGOCIACIÓN Y MANEJO DE CONFLICTOS (**)</t>
  </si>
  <si>
    <t>DESARROLLO SOSTENIBLE EN MINERÍA (**)</t>
  </si>
  <si>
    <t>GESTIÓN DE EMPRESAS MINERAS (**)</t>
  </si>
  <si>
    <t>INTRODUCCIÓN A LA INGENIERÍA CIVIL (h)</t>
  </si>
  <si>
    <t>INTRODUCCION A LA INGENIERIA CIVIL (h)</t>
  </si>
  <si>
    <t>CONSTRUCCIÓN (**)</t>
  </si>
  <si>
    <t>CAMINOS (**)</t>
  </si>
  <si>
    <t>CONCRETO ARMADO (**)</t>
  </si>
  <si>
    <t>DISEÑO DE PUENTES (**)</t>
  </si>
  <si>
    <t>MATH2502</t>
  </si>
  <si>
    <t>COMPLEMENTO MATEMÁTICO APLICADO</t>
  </si>
  <si>
    <t>COMPLEMENTO MATEMATICO APLICADO</t>
  </si>
  <si>
    <t>MATH2504</t>
  </si>
  <si>
    <t>MATEMÁTICA BÁSICA APLICADA</t>
  </si>
  <si>
    <t>MATEMATICA BASICA APLICADA</t>
  </si>
  <si>
    <t>GEOL2501</t>
  </si>
  <si>
    <t>MATH2507</t>
  </si>
  <si>
    <t>REPR2511</t>
  </si>
  <si>
    <t>FISI2501</t>
  </si>
  <si>
    <t>MATH2508</t>
  </si>
  <si>
    <t>CIAP2505</t>
  </si>
  <si>
    <t>ICIV2501</t>
  </si>
  <si>
    <t>ICIV2504</t>
  </si>
  <si>
    <t>IMPACTO AMBIENTAL DE OBRAS DE INGENIERÍA</t>
  </si>
  <si>
    <t>CONS2515</t>
  </si>
  <si>
    <t>INVE2512</t>
  </si>
  <si>
    <t>INVE2526</t>
  </si>
  <si>
    <t>METODOLOGÍA DE LA INVESTIGACIÓN  + COSTOS Y PRESUPUESTOS DE INGENIERÍA CIVIL</t>
  </si>
  <si>
    <t>TPRO2513</t>
  </si>
  <si>
    <t>ICIV2511</t>
  </si>
  <si>
    <t>ICIV2509</t>
  </si>
  <si>
    <t>TIIN2503</t>
  </si>
  <si>
    <t>REPR2512</t>
  </si>
  <si>
    <t>MARK2505</t>
  </si>
  <si>
    <t>OPER2505</t>
  </si>
  <si>
    <t>INVESTIGACIÓN DE OPERACIONES 1</t>
  </si>
  <si>
    <t>FINN2501</t>
  </si>
  <si>
    <t>GESTIÓN DE COSTOS</t>
  </si>
  <si>
    <t>CIAP2509</t>
  </si>
  <si>
    <t>TERMODINÁMICA</t>
  </si>
  <si>
    <t>RRHH2510</t>
  </si>
  <si>
    <t>OPER2508</t>
  </si>
  <si>
    <t>INVE2510</t>
  </si>
  <si>
    <t>EMPLEABILIDAD  + SEGURIDAD Y SALUD OCUPACIONAL</t>
  </si>
  <si>
    <t>INVE2530</t>
  </si>
  <si>
    <t>METODOLOGÍA DE LA INVESTIGACIÓN  + PRÁCTICAS PREPROFESIONALES</t>
  </si>
  <si>
    <t>TIIN2506</t>
  </si>
  <si>
    <t>COME2503</t>
  </si>
  <si>
    <t>MAGM2513</t>
  </si>
  <si>
    <t>DMEC2502</t>
  </si>
  <si>
    <t>CIAP2507</t>
  </si>
  <si>
    <t>DMEC2501</t>
  </si>
  <si>
    <t>INVE2509</t>
  </si>
  <si>
    <t>EMPLEABILIDAD  + PROCESAMIENTO DE SEÑALES</t>
  </si>
  <si>
    <t>INVE2531</t>
  </si>
  <si>
    <t>METODOLOGÍA DE LA INVESTIGACIÓN   + INGENIERÍA DE CONTROL</t>
  </si>
  <si>
    <t>EMPR2504</t>
  </si>
  <si>
    <t>EMPRENDIMIENTO Y EVALUACIÓN DE PROYECTOS</t>
  </si>
  <si>
    <t>TIIN2507</t>
  </si>
  <si>
    <t>ROPS2508</t>
  </si>
  <si>
    <t>ROBÓTICA 2</t>
  </si>
  <si>
    <t>IELE2507</t>
  </si>
  <si>
    <t>ELECTRÓNICA DE POTENCIA</t>
  </si>
  <si>
    <t>PRE BEGINNER  1</t>
  </si>
  <si>
    <t>PRE BEGINNER  2</t>
  </si>
  <si>
    <t>CIAP2503</t>
  </si>
  <si>
    <t>EMPLEABILIDAD  + SEGURIDAD MINERA Y CONTROL DE PÉRDIDAS</t>
  </si>
  <si>
    <t>INVE2525</t>
  </si>
  <si>
    <t>METODOLOGÍA DE LA INVESTIGACIÓN  + MÉTODOS DE EXPLOTACIÓN MINEROS</t>
  </si>
  <si>
    <t>TIIN2501</t>
  </si>
  <si>
    <t>MINN2510</t>
  </si>
  <si>
    <t>GESTIÓN DE EQUIPO PESADO</t>
  </si>
  <si>
    <t>IAMB2503</t>
  </si>
  <si>
    <t>ESTUDIO DE IMPACTO AMBIENTAL PARA MINERÍA</t>
  </si>
  <si>
    <t>HUMA2507</t>
  </si>
  <si>
    <t>RESPONSABILIDAD SOCIAL CORPORATIVA EN MINERÍA</t>
  </si>
  <si>
    <t>FISI2504A</t>
  </si>
  <si>
    <t>FISI2506A</t>
  </si>
  <si>
    <t>ELECTRICIDAD, MAGNETISMO Y ÓPTICA</t>
  </si>
  <si>
    <t>COMP2503</t>
  </si>
  <si>
    <t>OPER2502</t>
  </si>
  <si>
    <t>EMPLEABILIDAD  + DISEÑO Y ARQUITECTURA DE SOFTWARE</t>
  </si>
  <si>
    <t>METODOLOGÍA DE LA INVESTIGACIÓN  + SOLUCIONES WEB Y APLICACIONES DISTRIBUIDAS</t>
  </si>
  <si>
    <t>OPER2504</t>
  </si>
  <si>
    <t>EMPR2503</t>
  </si>
  <si>
    <t>OPER2506</t>
  </si>
  <si>
    <t>MAGM2510</t>
  </si>
  <si>
    <t>AGRO2501</t>
  </si>
  <si>
    <t>EMPLEABILIDAD  + GERENCIA DE LA CADENA DE SUMINISTROS</t>
  </si>
  <si>
    <t>FINN2504</t>
  </si>
  <si>
    <t>MAGM2518</t>
  </si>
  <si>
    <t>INVE2528</t>
  </si>
  <si>
    <t>METODOLOGÍA DE LA INVESTIGACIÓN  + BIOINGENIERÍA Y BIOTECNOLOGÍA AGROINDUSTRIAL</t>
  </si>
  <si>
    <t>AGRO2503</t>
  </si>
  <si>
    <t>AGRO2502</t>
  </si>
  <si>
    <t>TIIN2504</t>
  </si>
  <si>
    <t>COME2502</t>
  </si>
  <si>
    <t>BIOINGENIERÍA Y BIOTECNOLOGÍA AGROINDUSTRIAL+ FORMULACIÓN Y EVALUACIÓN DE PROYECTOS</t>
  </si>
  <si>
    <t>MAGM2512</t>
  </si>
  <si>
    <t>AGRO2504</t>
  </si>
  <si>
    <t>REPR2510</t>
  </si>
  <si>
    <t>GEOL2502</t>
  </si>
  <si>
    <t>CIAP2504</t>
  </si>
  <si>
    <t>CONS2510</t>
  </si>
  <si>
    <t>CIAP2508</t>
  </si>
  <si>
    <t>CONS2511</t>
  </si>
  <si>
    <t>ICIV2502</t>
  </si>
  <si>
    <t>CONS2513</t>
  </si>
  <si>
    <t>CIAP2511</t>
  </si>
  <si>
    <t>ICIV2506</t>
  </si>
  <si>
    <t>CONS2512</t>
  </si>
  <si>
    <t>ICIV2503</t>
  </si>
  <si>
    <t>ICIV2505</t>
  </si>
  <si>
    <t>ICIV2507</t>
  </si>
  <si>
    <t>ICIV2508</t>
  </si>
  <si>
    <t>CONS2514</t>
  </si>
  <si>
    <t>ICIV2512</t>
  </si>
  <si>
    <t>CONS2516</t>
  </si>
  <si>
    <t>ICIV2510</t>
  </si>
  <si>
    <t>CIAP2513</t>
  </si>
  <si>
    <t>QUIM2501</t>
  </si>
  <si>
    <t>GEOL2507</t>
  </si>
  <si>
    <t>GEOL2513</t>
  </si>
  <si>
    <t>GEOQUÍMICA</t>
  </si>
  <si>
    <t>CIAP2520</t>
  </si>
  <si>
    <t>FÍSICA 2  + GEOLOGÍA ESTRUCTURAL</t>
  </si>
  <si>
    <t>GEOL2508</t>
  </si>
  <si>
    <t>GEOL2504</t>
  </si>
  <si>
    <t>GEOL2509</t>
  </si>
  <si>
    <t>GEOL2510</t>
  </si>
  <si>
    <t>GEOL2514</t>
  </si>
  <si>
    <t>GEOL2506</t>
  </si>
  <si>
    <t>MINN2505</t>
  </si>
  <si>
    <t>SOFTWARE DE MINERÍA PARA DISEÑO  Y 
GEOLOGÍA</t>
  </si>
  <si>
    <t>TOPOGRAFÍA GEOLÓGICA Y MINERA + GEOESTADÍSTICA</t>
  </si>
  <si>
    <t>SOFTWARE DE MINERIA PARA DISEÑO Y 
GEOLOGIA</t>
  </si>
  <si>
    <t>MINN2504</t>
  </si>
  <si>
    <t>EMPLEABILIDAD + PALEONTOLOGÍA GENERAL</t>
  </si>
  <si>
    <t>METODOLOGÍA DE LA INVESTIGACIÓN + GEOLOGÍA DE CAMPO</t>
  </si>
  <si>
    <t>SISTEMA DE INFORMACIÓN GEOGRÁFICA Y TELEDETECCIÓN</t>
  </si>
  <si>
    <t>MINERALES NO METÁLICOS</t>
  </si>
  <si>
    <t>GEOLOGÍA AMBIENTAL</t>
  </si>
  <si>
    <t>GEOL2511</t>
  </si>
  <si>
    <t>GEOL2512</t>
  </si>
  <si>
    <t>GEOLOGÍA DE LOS
 HIDROCARBUROS</t>
  </si>
  <si>
    <t>GEOLOGIA DE LOS
 HIDROCARBUROS</t>
  </si>
  <si>
    <t>FINN2507</t>
  </si>
  <si>
    <t>IAMB2502</t>
  </si>
  <si>
    <t>QUIM2502</t>
  </si>
  <si>
    <t>CIAP2512</t>
  </si>
  <si>
    <t>QUIM2503</t>
  </si>
  <si>
    <t>IAMB2501</t>
  </si>
  <si>
    <t>IAMB2504</t>
  </si>
  <si>
    <t>IAMB2515</t>
  </si>
  <si>
    <t>IAMB2511</t>
  </si>
  <si>
    <t>DERE2504</t>
  </si>
  <si>
    <t>IAMB2512</t>
  </si>
  <si>
    <t>FINN2506</t>
  </si>
  <si>
    <t>EMPLEABILIDAD + ECONOMÍA AMBIENTAL</t>
  </si>
  <si>
    <t>MAGM2507</t>
  </si>
  <si>
    <t>IAMB2510</t>
  </si>
  <si>
    <t>INVE2527</t>
  </si>
  <si>
    <t>METODOLOGÍA DE LA INVESTIGACIÓN + PLANIFICACIÓN Y ORDENAMIENTO TERRITORIAL</t>
  </si>
  <si>
    <t>IAMB2509</t>
  </si>
  <si>
    <t>IAMB2513</t>
  </si>
  <si>
    <t>MAGM2521</t>
  </si>
  <si>
    <t>FINN2503</t>
  </si>
  <si>
    <t>TIIN2502</t>
  </si>
  <si>
    <t>IAMB2505</t>
  </si>
  <si>
    <t>SIST2100</t>
  </si>
  <si>
    <t>INTRODUCCIÓN A LA INGENIERÍA EN CIENCIA DE DATOS</t>
  </si>
  <si>
    <t>INTRODUCCION A LA INGENIERIA EN CIENCIA DE DATOS</t>
  </si>
  <si>
    <t>SIST2507</t>
  </si>
  <si>
    <t>ANÁLISIS DE DATOS</t>
  </si>
  <si>
    <t>ANALISIS DE DATOS</t>
  </si>
  <si>
    <t>SIST2508</t>
  </si>
  <si>
    <t>ALGORITMOS Y ESTRUCTURA DE DATOS</t>
  </si>
  <si>
    <t>ISOF2508</t>
  </si>
  <si>
    <t>MARK2523</t>
  </si>
  <si>
    <t>MARKETING INTELIGENTE</t>
  </si>
  <si>
    <t>ITEC2502</t>
  </si>
  <si>
    <t>MATEMÁTICA DISCRETA + ALGORITMOS Y ESTRUCTURA DE DATOS</t>
  </si>
  <si>
    <t>STAT2502</t>
  </si>
  <si>
    <t>ESTADÍSTICA AVANZADA</t>
  </si>
  <si>
    <t>ESTADISTICA AVANZADA</t>
  </si>
  <si>
    <t>ISOF2509</t>
  </si>
  <si>
    <t>ADQUISICIÓN Y GESTIÓN DE DATOS</t>
  </si>
  <si>
    <t>ADQUISICION Y GESTION DE DATOS</t>
  </si>
  <si>
    <t>COMP2506</t>
  </si>
  <si>
    <t>STORYTELLING CON DATOS</t>
  </si>
  <si>
    <t>INFO2510</t>
  </si>
  <si>
    <t>DESARROLLO BASADO EN PLATAFORMAS</t>
  </si>
  <si>
    <t>SIST2509</t>
  </si>
  <si>
    <t>BIG DATA</t>
  </si>
  <si>
    <t>SIST2510</t>
  </si>
  <si>
    <t>DESARROLLO DE SOLUCIONES CON DATOS</t>
  </si>
  <si>
    <t>COMP2507</t>
  </si>
  <si>
    <t>ANÁLISIS DE SERIES DE TIEMPO</t>
  </si>
  <si>
    <t>ANALISIS DE SERIES DE TIEMPO</t>
  </si>
  <si>
    <t>COMP2508</t>
  </si>
  <si>
    <t>MATEMÁTICA Y MODELOS COMPUTACIONALES</t>
  </si>
  <si>
    <t>MATEMATICA Y MODELOS COMPUTACIONALES</t>
  </si>
  <si>
    <t>ITEC2503</t>
  </si>
  <si>
    <t>COMPUTACIÓN EN LA NUBE</t>
  </si>
  <si>
    <t>COMPUTACION EN LA NUBE</t>
  </si>
  <si>
    <t>INFO2511</t>
  </si>
  <si>
    <t>VISUALIZACIÓN DE DATOS</t>
  </si>
  <si>
    <t>VISUALIZACION DE DATOS</t>
  </si>
  <si>
    <t>INFO2512</t>
  </si>
  <si>
    <t>INTELIGENCIA DE NEGOCIOS</t>
  </si>
  <si>
    <t>STORYTELLING CON DATOS + BIG DATA</t>
  </si>
  <si>
    <t>ITEC2508</t>
  </si>
  <si>
    <t>ÉTICA, SEGURIDAD Y GOBERNANZA DE DATOS</t>
  </si>
  <si>
    <t>ETICA, SEGURIDAD Y GOBERNANZA DE DATOS</t>
  </si>
  <si>
    <t>EMPLEABILIDAD  + BIG DATA</t>
  </si>
  <si>
    <t>SIST2511</t>
  </si>
  <si>
    <t>DESARROLLO Y MANTENIMIENTO DE APLICACIONES</t>
  </si>
  <si>
    <t>INFO2513</t>
  </si>
  <si>
    <t>INTEGRIDAD DE DATOS</t>
  </si>
  <si>
    <t>INFO2514</t>
  </si>
  <si>
    <t>MINERÍA DE DATOS</t>
  </si>
  <si>
    <t>MINERIA DE DATOS</t>
  </si>
  <si>
    <t>COMP2509</t>
  </si>
  <si>
    <t>GESTIÓN DE PROYECTOS DE CIENCIA DE DATOS</t>
  </si>
  <si>
    <t>GESTION DE PROYECTOS DE CIENCIA DE DATOS</t>
  </si>
  <si>
    <t>SIST2506</t>
  </si>
  <si>
    <t>MODELOS DE REGRESIÓN</t>
  </si>
  <si>
    <t>MODELOS DE REGRESION</t>
  </si>
  <si>
    <t>SIST2513</t>
  </si>
  <si>
    <t>LENGUAJES DE PROGRAMACIÓN AVANZADA</t>
  </si>
  <si>
    <t>LENGUAJES DE PROGRAMACION AVANZADA</t>
  </si>
  <si>
    <t>ITEC2509</t>
  </si>
  <si>
    <t>GESTIÓN DE RIESGOS DE CIBERSEGURIDAD</t>
  </si>
  <si>
    <t>GESTION DE RIESGOS DE CIBERSEGURIDAD</t>
  </si>
  <si>
    <t>SIST2512</t>
  </si>
  <si>
    <t>DEEP LEARNING</t>
  </si>
  <si>
    <t>STAT2503</t>
  </si>
  <si>
    <t>MÉTODOS DE ANÁLISIS ESTADÍSTICO</t>
  </si>
  <si>
    <t>METODOS DE ANALISIS ESTADISTICO</t>
  </si>
  <si>
    <t>OPER2511</t>
  </si>
  <si>
    <t>ANÁLISIS CUANTITATIVO</t>
  </si>
  <si>
    <t>ANALISIS CUANTITATIVO</t>
  </si>
  <si>
    <t>ISOF2510</t>
  </si>
  <si>
    <t>ETHICAL HACKING</t>
  </si>
  <si>
    <t>COMP2510</t>
  </si>
  <si>
    <t>PROYECTO INTEGRADOR DE CIENCIA DE DATOS</t>
  </si>
  <si>
    <t>IELE2501</t>
  </si>
  <si>
    <t>CIAP2501</t>
  </si>
  <si>
    <t>FISI2502</t>
  </si>
  <si>
    <t>CIAP2502</t>
  </si>
  <si>
    <t>CIAP2515</t>
  </si>
  <si>
    <t>IELE2503</t>
  </si>
  <si>
    <t>ROPS2501</t>
  </si>
  <si>
    <t>CIAP2516</t>
  </si>
  <si>
    <t>IELE2502</t>
  </si>
  <si>
    <t>MNMT2503</t>
  </si>
  <si>
    <t>SCAI2504</t>
  </si>
  <si>
    <t>CIAP2517</t>
  </si>
  <si>
    <t>ITEC2501</t>
  </si>
  <si>
    <t>ROPS2503</t>
  </si>
  <si>
    <t>EMPLEABILIDAD  + MICROPROCESADORES Y MICROCONTROLADORES</t>
  </si>
  <si>
    <t>ITEC2505</t>
  </si>
  <si>
    <t>ROPS2504</t>
  </si>
  <si>
    <t>METODOLOGÍA DE LA INVESTIGACIÓN  + TELECOMUNICACIONES 2</t>
  </si>
  <si>
    <t>SCAI2501</t>
  </si>
  <si>
    <t>ITEC2504</t>
  </si>
  <si>
    <t>INDU2501</t>
  </si>
  <si>
    <t>ITEC2506</t>
  </si>
  <si>
    <t>COMP2504</t>
  </si>
  <si>
    <t>SCAI2508</t>
  </si>
  <si>
    <t>IELE2505</t>
  </si>
  <si>
    <t>ROPS2509</t>
  </si>
  <si>
    <t>BIOMÉDICA</t>
  </si>
  <si>
    <t>ECON2503</t>
  </si>
  <si>
    <t>CONT2508</t>
  </si>
  <si>
    <t>INFO2503</t>
  </si>
  <si>
    <t>FINN2502</t>
  </si>
  <si>
    <t>OPER2503</t>
  </si>
  <si>
    <t>MAGM2508</t>
  </si>
  <si>
    <t>FINN2505</t>
  </si>
  <si>
    <t>RRHH2506</t>
  </si>
  <si>
    <t>SUPP2502</t>
  </si>
  <si>
    <t>MAGM2514</t>
  </si>
  <si>
    <t>MAGM2515</t>
  </si>
  <si>
    <t>EMPLEABILIDAD + GERENCIA DE LA CADENA DE SUMINISTROS</t>
  </si>
  <si>
    <t>INVE2529</t>
  </si>
  <si>
    <t>METODOLOGÍA DE LA INVESTIGACIÓN + GERENCIA DE LA CADENA DE SUMINISTROS</t>
  </si>
  <si>
    <t>MAGM2517</t>
  </si>
  <si>
    <t>INDICADORES DE TRANSFORMACIÓN DIGITAL</t>
  </si>
  <si>
    <t>GESTIÓN DE SERVICIOS Y TECNOLOGÍAS DE INFORMACIÓN</t>
  </si>
  <si>
    <t>COME2501</t>
  </si>
  <si>
    <t>TIIN2505</t>
  </si>
  <si>
    <t>DIRECCIÓN ESTRATÉGICA DE TI</t>
  </si>
  <si>
    <t>GOBIERNO DE TECNOLOGÍA DE INFORMACIÓN</t>
  </si>
  <si>
    <t>OPER2501</t>
  </si>
  <si>
    <t>CIAP2506</t>
  </si>
  <si>
    <t>MAGM2538</t>
  </si>
  <si>
    <t>OPER2507</t>
  </si>
  <si>
    <t>MAGM2511</t>
  </si>
  <si>
    <t>OPER2509</t>
  </si>
  <si>
    <t>SUPP2501</t>
  </si>
  <si>
    <t>INDU2502</t>
  </si>
  <si>
    <t>MAGM2520</t>
  </si>
  <si>
    <t>MAGM2509</t>
  </si>
  <si>
    <t>INVE2562</t>
  </si>
  <si>
    <t>DMEC2503</t>
  </si>
  <si>
    <t>IELE2504</t>
  </si>
  <si>
    <t>CIAP2514</t>
  </si>
  <si>
    <t>MNMT2501</t>
  </si>
  <si>
    <t>CIAP2510</t>
  </si>
  <si>
    <t>DMEC2504</t>
  </si>
  <si>
    <t>SCAI2505</t>
  </si>
  <si>
    <t>MNMT2502</t>
  </si>
  <si>
    <t>ROPS2502</t>
  </si>
  <si>
    <t>SCAI2503</t>
  </si>
  <si>
    <t>MNMT2504</t>
  </si>
  <si>
    <t>EMPLEABILIDAD + PROCESAMIENTO DE SEÑALES</t>
  </si>
  <si>
    <t>ROPS2506</t>
  </si>
  <si>
    <t>METODOLOGÍA DE LA INVESTIGACIÓN + INGENIERÍA DE CONTROL</t>
  </si>
  <si>
    <t>SCAI2506</t>
  </si>
  <si>
    <t>INVE2561</t>
  </si>
  <si>
    <t>SCAI2507</t>
  </si>
  <si>
    <t>ROPS2507</t>
  </si>
  <si>
    <t>IELE2506</t>
  </si>
  <si>
    <t>GEOL2505</t>
  </si>
  <si>
    <t>MINN2501</t>
  </si>
  <si>
    <t>GEOL2503</t>
  </si>
  <si>
    <t>MINN2503</t>
  </si>
  <si>
    <t>MINN2502</t>
  </si>
  <si>
    <t>ECON2501</t>
  </si>
  <si>
    <t>EMPLEABILIDAD + SEGURIDAD MINERA Y CONTROL DE PÉRDIDAS</t>
  </si>
  <si>
    <t>METODOLOGÍA DE LA INVESTIGACIÓN + MÉTODOS DE EXPLOTACIÓN MINEROS</t>
  </si>
  <si>
    <t>MINN2508</t>
  </si>
  <si>
    <t>MINN2506</t>
  </si>
  <si>
    <t>DERE2503</t>
  </si>
  <si>
    <t>MECÁNICA  DE FLUIDOS</t>
  </si>
  <si>
    <t>ISOF2507</t>
  </si>
  <si>
    <t>PSOR2501</t>
  </si>
  <si>
    <t>MINN2507</t>
  </si>
  <si>
    <t>MINN2509</t>
  </si>
  <si>
    <t>MAGM2519</t>
  </si>
  <si>
    <t>SIST2502</t>
  </si>
  <si>
    <t>ISOF2501</t>
  </si>
  <si>
    <t>FISI2505</t>
  </si>
  <si>
    <t>ISOF2503</t>
  </si>
  <si>
    <t>ISOF2502</t>
  </si>
  <si>
    <t>COMP2502</t>
  </si>
  <si>
    <t>SIST2503</t>
  </si>
  <si>
    <t>ISOF2504</t>
  </si>
  <si>
    <t>ROPS2505</t>
  </si>
  <si>
    <t>SIST2504</t>
  </si>
  <si>
    <t>SIST1505</t>
  </si>
  <si>
    <t>ITEC2507</t>
  </si>
  <si>
    <t>COMP2505</t>
  </si>
  <si>
    <t>ISOF2505</t>
  </si>
  <si>
    <t>INVE2563</t>
  </si>
  <si>
    <t>INFO2505</t>
  </si>
  <si>
    <t>ISOF2506</t>
  </si>
  <si>
    <t>INFO2504</t>
  </si>
  <si>
    <t>IUVM1037I</t>
  </si>
  <si>
    <t>CÁLCULO VECTORIAL</t>
  </si>
  <si>
    <t>CALCULO VECTORIAL</t>
  </si>
  <si>
    <t>ENFOQUE SISTÉMICO</t>
  </si>
  <si>
    <t>SIST1102I</t>
  </si>
  <si>
    <t>IUVM1038I</t>
  </si>
  <si>
    <t>BASE DE DATOS RELACIONALES</t>
  </si>
  <si>
    <t>IUVM1039I</t>
  </si>
  <si>
    <t>PROGRAMACIÓN CONCURRENTE</t>
  </si>
  <si>
    <t>PROGRAMACION CONCURRENTE</t>
  </si>
  <si>
    <t>CONTABILIDAD Y FINANZAS PARA INGENIERÍA</t>
  </si>
  <si>
    <t>IUVM1040I</t>
  </si>
  <si>
    <t>MANTENIMIENTO DE SOFTWARE Y APLICACIONES</t>
  </si>
  <si>
    <t>IUVM1043I</t>
  </si>
  <si>
    <t>TECNOLOGÍAS DE CONSTRUCCIÓN DE SERVICIOS WEB</t>
  </si>
  <si>
    <t>TECNOLOGIAS DE CONSTRUCCION DE SERVICIOS WEB</t>
  </si>
  <si>
    <t>IUVM1041I</t>
  </si>
  <si>
    <t>VISUALIZACION GRÁFICA DE DATOS</t>
  </si>
  <si>
    <t>IUVM1042I</t>
  </si>
  <si>
    <t>ADMINISTRACIÓN Y EVALUACIÓN DE PROYECTOS</t>
  </si>
  <si>
    <t>ADMINISTRACION Y EVALUACION DE PROYECTOS</t>
  </si>
  <si>
    <t>ISRUS&gt;=2025</t>
  </si>
  <si>
    <t>ISOF2100</t>
  </si>
  <si>
    <t>INTRODUCCIÓN A LA INGENIERÍA DE SOFTWARE</t>
  </si>
  <si>
    <t>INTRODUCCION A LA INGENIERIA DE SOFTWARE</t>
  </si>
  <si>
    <t>MAGM2543</t>
  </si>
  <si>
    <t>DINÁMICA ORGANIZACIONAL</t>
  </si>
  <si>
    <t>DINAMICA ORGANIZACIONAL</t>
  </si>
  <si>
    <t>COMP2512</t>
  </si>
  <si>
    <t>ESPECIFICACIÓN Y ANÁLISIS DE REQUERIMIENTOS</t>
  </si>
  <si>
    <t>ESPECIFICACION Y ANALISIS DE REQUERIMIENTOS</t>
  </si>
  <si>
    <t>ALGORITMOS Y ESTRUCTURA DE DATOS + MATEMÁTICA DISCRETA</t>
  </si>
  <si>
    <t>ISOF2511</t>
  </si>
  <si>
    <t>DISEÑO Y PATRONES DE SOFTWARE</t>
  </si>
  <si>
    <t>ISOF2512</t>
  </si>
  <si>
    <t>TALLER DE INGENIERÍA DE SOFTWARE</t>
  </si>
  <si>
    <t>TALLER DE INGENIERIA DE SOFTWARE</t>
  </si>
  <si>
    <t>ISOF2513</t>
  </si>
  <si>
    <t>DISEÑO Y EXPERIENCIA UX</t>
  </si>
  <si>
    <t>ITEC2510</t>
  </si>
  <si>
    <t>REDES Y COMUNICACIONES</t>
  </si>
  <si>
    <t>ISOF2514</t>
  </si>
  <si>
    <t>DESARROLLO DE APLICACIONES WEB</t>
  </si>
  <si>
    <t>COMP2516</t>
  </si>
  <si>
    <t>ANÁLISIS Y COMPLEJIDAD DE ALGORITMOS</t>
  </si>
  <si>
    <t>ANALISIS Y COMPLEJIDAD DE ALGORITMOS</t>
  </si>
  <si>
    <t>SIST2514</t>
  </si>
  <si>
    <t>TALLER DE SISTEMAS OPERATIVOS</t>
  </si>
  <si>
    <t>ISOF2515</t>
  </si>
  <si>
    <t>SIST2515</t>
  </si>
  <si>
    <t>COMP2513</t>
  </si>
  <si>
    <t>ARQUITECTURA DE SOFTWARE Y SOLUCIONES CLOUD</t>
  </si>
  <si>
    <t>COMP2514</t>
  </si>
  <si>
    <t>EMPLEABILIDAD  + DESARROLLO DE APLICACIONES WEB</t>
  </si>
  <si>
    <t>ISOF2516</t>
  </si>
  <si>
    <t>CALIDAD Y PROCESOS DE SOFTWARE</t>
  </si>
  <si>
    <t>ISOF2517</t>
  </si>
  <si>
    <t>PRUEBAS DE SOFTWARE</t>
  </si>
  <si>
    <t>ISOF2518</t>
  </si>
  <si>
    <t>HUMA2513</t>
  </si>
  <si>
    <t>APRENDIZAJE PROFUNDO</t>
  </si>
  <si>
    <t>ISOF2519</t>
  </si>
  <si>
    <t>CIBERSEGURIDAD Y HACKING ÉTICO</t>
  </si>
  <si>
    <t>CIBERSEGURIDAD Y HACKING ETICO</t>
  </si>
  <si>
    <t>COMP2515</t>
  </si>
  <si>
    <t>ANIMACIÓN Y MODELADO 3D</t>
  </si>
  <si>
    <t>ANIMACION Y MODELADO 3D</t>
  </si>
  <si>
    <t>INFO2515</t>
  </si>
  <si>
    <t>DESARROLLO DE APLICACIONES AVANZADAS</t>
  </si>
  <si>
    <t>SIST2516</t>
  </si>
  <si>
    <t>VISIÓN ARTIFICIAL</t>
  </si>
  <si>
    <t>VISION ARTIFICIAL</t>
  </si>
  <si>
    <t>ITEC2511</t>
  </si>
  <si>
    <t>CRIPTOGRAFÍA Y BLOCKCHAIN</t>
  </si>
  <si>
    <t>CRIPTOGRAFIA Y BLOCKCHAIN</t>
  </si>
  <si>
    <t>ISOF2521</t>
  </si>
  <si>
    <t>DESARROLLO Y PROGRAMACIÓN DE VIDEOJUEGOS</t>
  </si>
  <si>
    <t>DESARROLLO Y PROGRAMACION DE VIDEOJUEGOS</t>
  </si>
  <si>
    <t>ISOF2520</t>
  </si>
  <si>
    <t>PROYECTO INTEGRADOR DE SOFTWARE Y TECNOLOGÍAS EMERGENTES</t>
  </si>
  <si>
    <t>PROYECTO INTEGRADOR DE SOFTWARE Y TECNOLOGIAS EMERGENTES</t>
  </si>
  <si>
    <t>MATH2502W</t>
  </si>
  <si>
    <t>BIOL1103W</t>
  </si>
  <si>
    <t>MATH2504W</t>
  </si>
  <si>
    <t>REPR1231W</t>
  </si>
  <si>
    <t>MATH2507W</t>
  </si>
  <si>
    <t>IAMB1102W</t>
  </si>
  <si>
    <t>MATH2508W</t>
  </si>
  <si>
    <t>QUIM1209W</t>
  </si>
  <si>
    <t>CIAP1210W</t>
  </si>
  <si>
    <t>QUIM1203W</t>
  </si>
  <si>
    <t>IAMB1202W</t>
  </si>
  <si>
    <t>BIOL1203W</t>
  </si>
  <si>
    <t>FISI2501W</t>
  </si>
  <si>
    <t>CIAP1315W</t>
  </si>
  <si>
    <t>QUIM1302W</t>
  </si>
  <si>
    <t>ECOTOXICOLOGÍA</t>
  </si>
  <si>
    <t>IAMB1307W</t>
  </si>
  <si>
    <t>GESTIÓN DE RIESGOS AMBIENTALES</t>
  </si>
  <si>
    <t>ECON1414W</t>
  </si>
  <si>
    <t>IAMB1308W</t>
  </si>
  <si>
    <t>IAMB1401W</t>
  </si>
  <si>
    <t>IAMB1404W</t>
  </si>
  <si>
    <t>IAMB1503W</t>
  </si>
  <si>
    <t>IAMB1411W</t>
  </si>
  <si>
    <t>DERE1404W</t>
  </si>
  <si>
    <t>IAMB1406W</t>
  </si>
  <si>
    <t>IAMB1412W</t>
  </si>
  <si>
    <t>FINN1416W</t>
  </si>
  <si>
    <t>EMPLEABILIDAD  + ECONOMÍA AMBIENTAL</t>
  </si>
  <si>
    <t>MAGM1305W</t>
  </si>
  <si>
    <t>IAMB1410W</t>
  </si>
  <si>
    <t>IAMB1409W</t>
  </si>
  <si>
    <t>IAMB1413W</t>
  </si>
  <si>
    <t>MAGM1536W</t>
  </si>
  <si>
    <t>FINN1320AW</t>
  </si>
  <si>
    <t>IAMB1405W</t>
  </si>
  <si>
    <t>REPR1105W</t>
  </si>
  <si>
    <t>REPR1132W</t>
  </si>
  <si>
    <t>CIAP1307W</t>
  </si>
  <si>
    <t>CIAP1204W</t>
  </si>
  <si>
    <t>MATH1102W</t>
  </si>
  <si>
    <t>CIAP1205W</t>
  </si>
  <si>
    <t>GEOL1402W</t>
  </si>
  <si>
    <t>CONS1203W</t>
  </si>
  <si>
    <t>CONS1304W</t>
  </si>
  <si>
    <t>CIAP1304W</t>
  </si>
  <si>
    <t>CONS1310W</t>
  </si>
  <si>
    <t>ICIV1201W</t>
  </si>
  <si>
    <t>CONS1408W</t>
  </si>
  <si>
    <t>ICIV1404W</t>
  </si>
  <si>
    <t>CIAP1310W</t>
  </si>
  <si>
    <t>ICIV1301W</t>
  </si>
  <si>
    <t>ICIV1405W</t>
  </si>
  <si>
    <t>ICIV1408W</t>
  </si>
  <si>
    <t>CONS1401W</t>
  </si>
  <si>
    <t>ICIV1403W</t>
  </si>
  <si>
    <t>ICIV1407W</t>
  </si>
  <si>
    <t>ICIV1502W</t>
  </si>
  <si>
    <t>TPRO1201W</t>
  </si>
  <si>
    <t>ICIV1522W</t>
  </si>
  <si>
    <t>ICIV1520W</t>
  </si>
  <si>
    <t>ICIV1503W</t>
  </si>
  <si>
    <t>CONS1504W</t>
  </si>
  <si>
    <t>ICIV1525W</t>
  </si>
  <si>
    <t>CONS1525W</t>
  </si>
  <si>
    <t>ICIV1521W</t>
  </si>
  <si>
    <t>MATH2502D</t>
  </si>
  <si>
    <t>MAGM1104D</t>
  </si>
  <si>
    <t>QUIM1105D</t>
  </si>
  <si>
    <t>MATH2504D</t>
  </si>
  <si>
    <t>MATH2507D</t>
  </si>
  <si>
    <t>ISOF1202D</t>
  </si>
  <si>
    <t>MATH2508D</t>
  </si>
  <si>
    <t>STAT1204D</t>
  </si>
  <si>
    <t>INFO1308D</t>
  </si>
  <si>
    <t>GESTIÓN DE BASE DE DATOS  + 80 CRÉDITOS APROBADOS</t>
  </si>
  <si>
    <t>FISI1207D</t>
  </si>
  <si>
    <t>MAGM1311D</t>
  </si>
  <si>
    <t>COME1412D</t>
  </si>
  <si>
    <t>INVE2545</t>
  </si>
  <si>
    <t>METODOLOGÍA DE LA INVESTIGACIÓN  + GERENCIA DE LA CADENA DE SUMINISTROS</t>
  </si>
  <si>
    <t>MAGM1516D</t>
  </si>
  <si>
    <t>EMPWV&gt;=2025</t>
  </si>
  <si>
    <t>INDU1102D</t>
  </si>
  <si>
    <t>QUIM1106D</t>
  </si>
  <si>
    <t>OPER1302D</t>
  </si>
  <si>
    <t>MATH1204D</t>
  </si>
  <si>
    <t>CIAP1206W</t>
  </si>
  <si>
    <t>OPER1312D</t>
  </si>
  <si>
    <t>EMPR1403W</t>
  </si>
  <si>
    <t>INDU1420W</t>
  </si>
  <si>
    <t>INVE2554</t>
  </si>
  <si>
    <t>INDU1502W</t>
  </si>
  <si>
    <t>INDU1504D</t>
  </si>
  <si>
    <t>TIIN2509</t>
  </si>
  <si>
    <t>INVE1533W</t>
  </si>
  <si>
    <t>GESTIÓN ESTRATÉGICA DE OPERACIONES  + LOGÍSTICA Y CADENA DE SUMINISTROS</t>
  </si>
  <si>
    <t>CONT1208W</t>
  </si>
  <si>
    <t>OPER1312W</t>
  </si>
  <si>
    <t>OPER1401W</t>
  </si>
  <si>
    <t>MAGM1401W</t>
  </si>
  <si>
    <t>INDU1504W</t>
  </si>
  <si>
    <t>SIST1101D</t>
  </si>
  <si>
    <t>COMP1201D</t>
  </si>
  <si>
    <t>MATH1103D</t>
  </si>
  <si>
    <t>SIST1201D</t>
  </si>
  <si>
    <t>FISI1205W</t>
  </si>
  <si>
    <t>ISOF1201D</t>
  </si>
  <si>
    <t>SIST1202W</t>
  </si>
  <si>
    <t>ISOF1304W</t>
  </si>
  <si>
    <t>ISOF1301W</t>
  </si>
  <si>
    <t>ITEC1302D</t>
  </si>
  <si>
    <t>ISOF1303D</t>
  </si>
  <si>
    <t>ITEC1402D</t>
  </si>
  <si>
    <t>INVE2551</t>
  </si>
  <si>
    <t>EMPLEABILIDAD + DISEÑO Y ARQUITECTURA DE SOFTWARE</t>
  </si>
  <si>
    <t>ISOF1401W</t>
  </si>
  <si>
    <t>ROPS1403D</t>
  </si>
  <si>
    <t>SIST1503W</t>
  </si>
  <si>
    <t>SIST1504D</t>
  </si>
  <si>
    <t>INVE2555</t>
  </si>
  <si>
    <t>METODOLOGÍA DE LA INVESTIGACIÓN + SOLUCIONES WEB Y APLICACIONES DISTRIBUIDAS</t>
  </si>
  <si>
    <t>ISOF1402D</t>
  </si>
  <si>
    <t>INVE1535D</t>
  </si>
  <si>
    <t>INFO1523W</t>
  </si>
  <si>
    <t>TIIN2510</t>
  </si>
  <si>
    <t>QUIM1202W</t>
  </si>
  <si>
    <t>CIAP1316W</t>
  </si>
  <si>
    <t>GEOL1203W</t>
  </si>
  <si>
    <t>GEOL1308W</t>
  </si>
  <si>
    <t>MINN1302W</t>
  </si>
  <si>
    <t>MINN1402W</t>
  </si>
  <si>
    <t>GEOL1204W</t>
  </si>
  <si>
    <t>MINN1410W</t>
  </si>
  <si>
    <t>MINN1409W</t>
  </si>
  <si>
    <t>MINN1401W</t>
  </si>
  <si>
    <t>ECON1415W</t>
  </si>
  <si>
    <t>MINN1506W</t>
  </si>
  <si>
    <t>CIAP2504W</t>
  </si>
  <si>
    <t>MINN1413W</t>
  </si>
  <si>
    <t>MINN1507W</t>
  </si>
  <si>
    <t>METODOLOGÍA DE LA INVESTIGACIÓN+MÉTODOS DE EXPLOTACIÓN MINEROS</t>
  </si>
  <si>
    <t>DERE1403W</t>
  </si>
  <si>
    <t>ISOF1204W</t>
  </si>
  <si>
    <t>PSOR1501W</t>
  </si>
  <si>
    <t>MINN1421W</t>
  </si>
  <si>
    <t>MINN1508W</t>
  </si>
  <si>
    <t>MAGM1515W</t>
  </si>
  <si>
    <t>MINN1522W</t>
  </si>
  <si>
    <t>IAMB1502W</t>
  </si>
  <si>
    <t>HUMA1520W</t>
  </si>
  <si>
    <t>COMP1201W</t>
  </si>
  <si>
    <t>OPER1305W</t>
  </si>
  <si>
    <t>COMP1303W</t>
  </si>
  <si>
    <t>ISOF1201W</t>
  </si>
  <si>
    <t>COMP1401W</t>
  </si>
  <si>
    <t>ITEC1302W</t>
  </si>
  <si>
    <t>ITEC1303W</t>
  </si>
  <si>
    <t>ISOF1303W</t>
  </si>
  <si>
    <t>ITEC1301W</t>
  </si>
  <si>
    <t>ITEC1402W</t>
  </si>
  <si>
    <t>SIST1504W</t>
  </si>
  <si>
    <t>SIST1502W</t>
  </si>
  <si>
    <t>ISOF1402W</t>
  </si>
  <si>
    <t>INVE1535W</t>
  </si>
  <si>
    <t>TDER1101D</t>
  </si>
  <si>
    <t>INTRODUCCIÓN AL DERECHO</t>
  </si>
  <si>
    <t>INTRODUCCION AL DERECHO</t>
  </si>
  <si>
    <t>DEPR1100W</t>
  </si>
  <si>
    <t>DERECHO ROMANO</t>
  </si>
  <si>
    <t>DEPU1103W</t>
  </si>
  <si>
    <t>DERECHO CONSTITUCIONAL Y TEORÍA DEL ESTADO</t>
  </si>
  <si>
    <t>DERECHO CONSTITUCIONAL Y TEORIA DEL ESTADO</t>
  </si>
  <si>
    <t>DEPU1203A</t>
  </si>
  <si>
    <t>DERECHO CONSTITUCIONAL PERUANO Y DERECHOS HUMANOS</t>
  </si>
  <si>
    <t>DEPU1201D</t>
  </si>
  <si>
    <t>DERECHO PENAL 1</t>
  </si>
  <si>
    <t>DEPR1204</t>
  </si>
  <si>
    <t>DERECHO CIVIL 1 PERSONAS</t>
  </si>
  <si>
    <t>TDER1201A</t>
  </si>
  <si>
    <t>LÓGICA JURIDICA</t>
  </si>
  <si>
    <t>LOGICA JURIDICA</t>
  </si>
  <si>
    <t>DEPU1202A</t>
  </si>
  <si>
    <t>DERECHO PENAL 2</t>
  </si>
  <si>
    <t>DEPU2504</t>
  </si>
  <si>
    <t>DERECHO ADMINISTRATIVO 1</t>
  </si>
  <si>
    <t>DEPR1202</t>
  </si>
  <si>
    <t>DERECHO CIVIL 2 ACTO JURÍDICO</t>
  </si>
  <si>
    <t>DERECHO CIVIL 2 ACTO JURIDICO</t>
  </si>
  <si>
    <t>DEPU2505</t>
  </si>
  <si>
    <t>DERECHO ADMINISTRATIVO 2</t>
  </si>
  <si>
    <t>DEPR1211W</t>
  </si>
  <si>
    <t>DERECHO EMPRESARIAL1</t>
  </si>
  <si>
    <t>DEPR1203A</t>
  </si>
  <si>
    <t>DERECHO CIVIL 3 REALES</t>
  </si>
  <si>
    <t>DPRO2501</t>
  </si>
  <si>
    <t>TEORÍA GENERAL DEL PROCESO</t>
  </si>
  <si>
    <t>TEORIA GENERAL DEL PROCESO</t>
  </si>
  <si>
    <t>DEPR1308</t>
  </si>
  <si>
    <t>DERECHO EMPRESARIAL 2 Y TÍTULOS VALORES</t>
  </si>
  <si>
    <t>DERECHO EMPRESARIAL 2 Y TITULOS VALORES</t>
  </si>
  <si>
    <t>DEPR2510</t>
  </si>
  <si>
    <t>DERECHO DE LA COMPETENCIA</t>
  </si>
  <si>
    <t>DPRO1311D</t>
  </si>
  <si>
    <t>DERECHO PROCESAL PENAL 1</t>
  </si>
  <si>
    <t>DEPR1309</t>
  </si>
  <si>
    <t>DERECHO CIVIL 4</t>
  </si>
  <si>
    <t>DPRO1301D</t>
  </si>
  <si>
    <t>DERECHO PROCESAL CIVIL 1</t>
  </si>
  <si>
    <t>DPRO2502</t>
  </si>
  <si>
    <t>DERECHO PROCESAL CONSTITUCIONAL</t>
  </si>
  <si>
    <t>DERECHO PROCESAL PENAL 2 Y LITIGACION ORAL</t>
  </si>
  <si>
    <t>DEPU1404A</t>
  </si>
  <si>
    <t>DERECHO INTERNACIONAL PÚBLICO Y POLÍTICAS AMBIENTALES</t>
  </si>
  <si>
    <t>DERECHO INTERNACIONAL PUBLICO Y POLITICAS AMBIENTALES</t>
  </si>
  <si>
    <t>DEPR1403A</t>
  </si>
  <si>
    <t>DERECHO CIVIL 5 CONTRATOS</t>
  </si>
  <si>
    <t>DEPR1408W</t>
  </si>
  <si>
    <t>DERECHO DE LA PROPIEDAD INTELECTUAL</t>
  </si>
  <si>
    <t>DPRO1304W</t>
  </si>
  <si>
    <t>MARCS: NEGOCIACIÓN, CONCILIACIÒN Y ARBITRAJE</t>
  </si>
  <si>
    <t>MARCS: NEGOCIACION, CONCILIACIÒN Y ARBITRAJE</t>
  </si>
  <si>
    <t>DPRO1302D</t>
  </si>
  <si>
    <t>DERECHO PROCESAL CIVIL 2</t>
  </si>
  <si>
    <t>DEPU2506</t>
  </si>
  <si>
    <t>DERECHO TRIBUTARIO 1</t>
  </si>
  <si>
    <t>DEPR2514</t>
  </si>
  <si>
    <t>DERECHO CIVIL 7 SUCESIONES</t>
  </si>
  <si>
    <t>DEPU1402W</t>
  </si>
  <si>
    <t>DERECHO TRIBUTARIO 2</t>
  </si>
  <si>
    <t>DEPR1404W</t>
  </si>
  <si>
    <t>DERECHO CIVIL 6 FAMILIA Y NIÑO Y DEL ADOLESCENTE</t>
  </si>
  <si>
    <t>DEPR2508</t>
  </si>
  <si>
    <t>DERECHO LABORAL 1</t>
  </si>
  <si>
    <t>TDER1401D</t>
  </si>
  <si>
    <t>CONSULTORIO JURÍDICO</t>
  </si>
  <si>
    <t>CONSULTORIO JURIDICO</t>
  </si>
  <si>
    <t>DEPR2513</t>
  </si>
  <si>
    <t>DERECHO INTERNACIONAL PRIVADO</t>
  </si>
  <si>
    <t>DEPR1504A</t>
  </si>
  <si>
    <t>DERECHO LABORAL 2</t>
  </si>
  <si>
    <t>INVE2550</t>
  </si>
  <si>
    <t>EMPLEABILIDAD + DERECHO CIVIL 7 SUCESIONES</t>
  </si>
  <si>
    <t>DPRO1501D</t>
  </si>
  <si>
    <t>DERECHO PROCESAL DEL TRABAJO Y LITIGACIÓN ORAL</t>
  </si>
  <si>
    <t>DERECHO PROCESAL DEL TRABAJO Y LITIGACION ORAL</t>
  </si>
  <si>
    <t>ELECTIVO 2</t>
  </si>
  <si>
    <t>INVE2552</t>
  </si>
  <si>
    <t>METODOLOGÍA DE LA INVESTIGACIÓN + DERECHO INTERNACIONAL PÚBLICO POLITICAS AMBIENTALES</t>
  </si>
  <si>
    <t>DERECHO INTERNACIONAL PUBLICO POLITICAS AMBIENTALES</t>
  </si>
  <si>
    <t>TDER1501D</t>
  </si>
  <si>
    <t>ARGUMENTACIÓN JURÍDICA</t>
  </si>
  <si>
    <t>ARGUMENTACION JURIDICA</t>
  </si>
  <si>
    <t>DEPR1407W</t>
  </si>
  <si>
    <t>DERECHO DE LA RESPONSABILIDAD CIVIL</t>
  </si>
  <si>
    <t>ELECTIVO 3</t>
  </si>
  <si>
    <t>E3</t>
  </si>
  <si>
    <t>TIDE2502</t>
  </si>
  <si>
    <t>CURSOS ELECTIVOS-DERECHO</t>
  </si>
  <si>
    <t>MENCIÓN EN GESTIÓN PUBLICA</t>
  </si>
  <si>
    <t>MENCION EN GESTION PUBLICA</t>
  </si>
  <si>
    <t>CICLO10</t>
  </si>
  <si>
    <t>DEPU2511</t>
  </si>
  <si>
    <t>DELITOS CONTRA LA GESTIÓN PÚBLICA Y ANTICORRUPCIÓN</t>
  </si>
  <si>
    <t>DELITOS CONTRA LA GESTION PUBLICA Y ANTICORRUPCION</t>
  </si>
  <si>
    <t>CICLO 11</t>
  </si>
  <si>
    <t>DEPU2510</t>
  </si>
  <si>
    <t>CONTRATACIÓN PÚBLICA</t>
  </si>
  <si>
    <t>CONTRATACION PUBLICA</t>
  </si>
  <si>
    <t>CICLO 12</t>
  </si>
  <si>
    <t>DEPU1520D</t>
  </si>
  <si>
    <t>GESTIÓN Y POLÍTICAS PÚBLICAS</t>
  </si>
  <si>
    <t>GESTION Y POLITICAS PUBLICAS</t>
  </si>
  <si>
    <t>MENCIÓN EN DERECHO EMPRESARIAL</t>
  </si>
  <si>
    <t>MENCION EN DERECHO EMPRESARIAL</t>
  </si>
  <si>
    <t>CICLO 10</t>
  </si>
  <si>
    <t>DPRO2504</t>
  </si>
  <si>
    <t>DERECHO PENAL Y EMPRESA</t>
  </si>
  <si>
    <t>DEPR2518</t>
  </si>
  <si>
    <t>TALLER DE DERECHO TRIBUTARIO Y ADUANERO</t>
  </si>
  <si>
    <t>DEPR1623D</t>
  </si>
  <si>
    <t>ELECTIVO 3: TALLER DE GESTIÓN DE CONFLICTOS</t>
  </si>
  <si>
    <t>ELECTIVO 3: TALLER DE GESTION DE CONFLICTOS</t>
  </si>
  <si>
    <t>Para optar el grado de Bachiller en Derecho es indispensable cumplir con los requisitos establecido en el Reglamento de Grados y Títulos vigente.</t>
  </si>
  <si>
    <t>TDER1101</t>
  </si>
  <si>
    <t>DEPR2101A</t>
  </si>
  <si>
    <t>DEPU1103A</t>
  </si>
  <si>
    <t>DEPR2504</t>
  </si>
  <si>
    <t>DEPU2503</t>
  </si>
  <si>
    <t>DEPU1201</t>
  </si>
  <si>
    <t>DEPR2502</t>
  </si>
  <si>
    <t>LÓGICA JURÍDICA</t>
  </si>
  <si>
    <t>DEPU2501</t>
  </si>
  <si>
    <t>DEPU1211A</t>
  </si>
  <si>
    <t>DEPR1211</t>
  </si>
  <si>
    <t>DERECHO EMPRESARIAL 1</t>
  </si>
  <si>
    <t>DEPR2503</t>
  </si>
  <si>
    <t>DEPU1212A</t>
  </si>
  <si>
    <t>DEPR2506</t>
  </si>
  <si>
    <t>DPRO1201</t>
  </si>
  <si>
    <t>DEPR2507</t>
  </si>
  <si>
    <t>DERECHO CIVIL 4 (OBLIGACIONES )</t>
  </si>
  <si>
    <t>DPRO1301</t>
  </si>
  <si>
    <t>DPRO1311</t>
  </si>
  <si>
    <t>DPRO1303A</t>
  </si>
  <si>
    <t>DPRO1304A</t>
  </si>
  <si>
    <t>MARCS: NEGOCIACIÓN CONCILIACIÓN Y ARBITRAJE</t>
  </si>
  <si>
    <t>MARCS: NEGOCIACION CONCILIACION Y ARBITRAJE</t>
  </si>
  <si>
    <t>DEPR2509</t>
  </si>
  <si>
    <t>DPRO1302</t>
  </si>
  <si>
    <t>DEPR1405</t>
  </si>
  <si>
    <t>DPRO1312</t>
  </si>
  <si>
    <t>DERECHO PROCESAL PENAL 2 Y LITIGACIÓN ORAL</t>
  </si>
  <si>
    <t>DEPR1404</t>
  </si>
  <si>
    <t>DERECHO CIVIL 6 FAMILIA y NIÑO Y DEL ADOLESCENTE</t>
  </si>
  <si>
    <t>DEPU1401</t>
  </si>
  <si>
    <t>DEPR1401</t>
  </si>
  <si>
    <t>TDER1401</t>
  </si>
  <si>
    <t>DEPR1408</t>
  </si>
  <si>
    <t>DEPR1503A</t>
  </si>
  <si>
    <t>DERECHO CIVIL 7 (SUCESIONES)</t>
  </si>
  <si>
    <t>DERCHO CIVIL 5 CONTRATOS</t>
  </si>
  <si>
    <t>DEPU1402A</t>
  </si>
  <si>
    <t>DEPR2515</t>
  </si>
  <si>
    <t>DEPR1407</t>
  </si>
  <si>
    <t>DEPU2508</t>
  </si>
  <si>
    <t>INVE2519</t>
  </si>
  <si>
    <t>PRÁCTICAS PRE PROFESIONALES</t>
  </si>
  <si>
    <t>EMPLEABILIDAD + DERECHO CIVIL 7 (SUCESIONES)</t>
  </si>
  <si>
    <t>DPRO1501A</t>
  </si>
  <si>
    <t>DERECHO  PROCESAL DEL TRABAJO Y LITIGACIÓN  ORAL</t>
  </si>
  <si>
    <t>DEPR1501</t>
  </si>
  <si>
    <t>INVE2524</t>
  </si>
  <si>
    <t>METODOLOGIA DE LA INVESTIGACIÓN  + DERECHO INTERNACIONAL PÚBLICO Y POLÍTICAS AMBIENTALES</t>
  </si>
  <si>
    <t>DEPU1623A</t>
  </si>
  <si>
    <t>ELECTIVO 1: DELITOS CONTRA LA GESTIÓN PUBLICA Y ANTICORRUPCIÓN</t>
  </si>
  <si>
    <t>ELECTIVO 1: DELITOS CONTRA LA GESTION PUBLICA Y ANTICORRUPCION</t>
  </si>
  <si>
    <t>DEPR1520B</t>
  </si>
  <si>
    <t>ELECTIVO 1: DERECHO PENAL Y EMPRESA</t>
  </si>
  <si>
    <t>DEPU1622A</t>
  </si>
  <si>
    <t>ELECTIVO 2:CONTRATACIÓN PÚBLICA</t>
  </si>
  <si>
    <t>DEPR1622A</t>
  </si>
  <si>
    <t>ELECTIVO 2: TALLER DE DERECHO TRIBUTARIO Y ADUANERO</t>
  </si>
  <si>
    <t>TIDE2501</t>
  </si>
  <si>
    <t>TDER1501A</t>
  </si>
  <si>
    <t>DEPU1520B</t>
  </si>
  <si>
    <t>ELECTIVO 3: GESTIÓN Y POLITICAS PUBLICAS</t>
  </si>
  <si>
    <t>ELECTIVO  2</t>
  </si>
  <si>
    <t>DEPR1623A</t>
  </si>
  <si>
    <t>DEPU2543</t>
  </si>
  <si>
    <t>DEPU2502</t>
  </si>
  <si>
    <t>DEPR2505</t>
  </si>
  <si>
    <t>DEPR2525</t>
  </si>
  <si>
    <t>DEPR2520</t>
  </si>
  <si>
    <t>DPRO2503</t>
  </si>
  <si>
    <t>DEPR2521</t>
  </si>
  <si>
    <t>DEPR2512</t>
  </si>
  <si>
    <t>DEPR2516</t>
  </si>
  <si>
    <t>DEPR2511</t>
  </si>
  <si>
    <t>METODOLOGIA DE LA INVESTIGACIÓN  + DERECHO INTERNACIONAL PÚBLICO Y POLÍTICAS AMBIENTALES (*)</t>
  </si>
  <si>
    <t>ELECTIVO 1: DELITOS CONTRA LA GESTION PÚBLICA Y ANTICORRUPCIÓN</t>
  </si>
  <si>
    <t>ELECTIVO 2: CONTRATACIÓN PÚBLICA</t>
  </si>
  <si>
    <t>ELECTIVO 2:  TALLER DE DERECHO TRIBUTARIO Y ADUANERO</t>
  </si>
  <si>
    <t>TDER2501</t>
  </si>
  <si>
    <t>DEPU2509</t>
  </si>
  <si>
    <t>ELECTIVO 3: GESTIÓN Y POLÍTICAS PÚBLICAS</t>
  </si>
  <si>
    <t>DEPR2517</t>
  </si>
  <si>
    <t>ELECTIVO 3:TALLER DE GESTIÓN DE CONFLICTOS</t>
  </si>
  <si>
    <t>ELECTIVO 3:TALLER DE GESTION DE CONFLICTOS</t>
  </si>
  <si>
    <t>DEPU1201W</t>
  </si>
  <si>
    <t>DEPU1202W</t>
  </si>
  <si>
    <t>DEPU1211W</t>
  </si>
  <si>
    <t>DEPR1202W</t>
  </si>
  <si>
    <t>DEPU1212W</t>
  </si>
  <si>
    <t>DEPR1203W</t>
  </si>
  <si>
    <t>DPRO1201W</t>
  </si>
  <si>
    <t>DEPR1405W</t>
  </si>
  <si>
    <t>DPRO1311W</t>
  </si>
  <si>
    <t>DEPR1309W</t>
  </si>
  <si>
    <t>DERECHO CIVIL 4 (OBLIGACIONES)</t>
  </si>
  <si>
    <t>DPRO1301W</t>
  </si>
  <si>
    <t>DPRO1303W</t>
  </si>
  <si>
    <t>DPRO1312W</t>
  </si>
  <si>
    <t>DEPR1403W</t>
  </si>
  <si>
    <t>MARCS: NEGOCIACIÓN, CONCILIACIÓN Y ARBITRAJE</t>
  </si>
  <si>
    <t>MARCS: NEGOCIACION, CONCILIACION Y ARBITRAJE</t>
  </si>
  <si>
    <t>DPRO1302W</t>
  </si>
  <si>
    <t>DEPU1401W</t>
  </si>
  <si>
    <t>DEPR1503W</t>
  </si>
  <si>
    <t>DEPR1401W</t>
  </si>
  <si>
    <t>TDER1401W</t>
  </si>
  <si>
    <t>DEPR1501W</t>
  </si>
  <si>
    <t>DEPR1504W</t>
  </si>
  <si>
    <t>DEPU1623W</t>
  </si>
  <si>
    <t>DPRO1520W</t>
  </si>
  <si>
    <t>DPRO1501W</t>
  </si>
  <si>
    <t>DEPU1622W</t>
  </si>
  <si>
    <t>DEPR1622W</t>
  </si>
  <si>
    <t>DEPU1520W</t>
  </si>
  <si>
    <t>DEPR1623W</t>
  </si>
  <si>
    <t>TALLER DE GESTIÓN DE CONFLICTOS</t>
  </si>
  <si>
    <t>DEPU1103</t>
  </si>
  <si>
    <t>DERECHO CIVIL 1 PERSONAS(*)</t>
  </si>
  <si>
    <t>DERECHO CIVIL 2 ACTO JURIDICO(*)</t>
  </si>
  <si>
    <t>LÓGICA JURÍDICA (*)</t>
  </si>
  <si>
    <t>DEPU1202</t>
  </si>
  <si>
    <t>DERECHO PENAL 2(*)</t>
  </si>
  <si>
    <t>DERECHO CIVIL 3 REALES(*)</t>
  </si>
  <si>
    <t>DEPU1212</t>
  </si>
  <si>
    <t>DERECHO EMPRESARIAL 2 Y TITULOS VALORES(*)</t>
  </si>
  <si>
    <t>DPRO1201A</t>
  </si>
  <si>
    <t>DERECHO CIVIL 4 (OBLIGACIONES )(*)</t>
  </si>
  <si>
    <t>DERECHO PENAL 2 (*)</t>
  </si>
  <si>
    <t>DPRO1303</t>
  </si>
  <si>
    <t>DEPR1403</t>
  </si>
  <si>
    <t>DERECHO CIVIL 5 CONTRATOS (*)</t>
  </si>
  <si>
    <t>DEPR1100A</t>
  </si>
  <si>
    <t>DERECHO ROMANO(*)</t>
  </si>
  <si>
    <t>DERECHO CIVIL 4 (OBLIGACIONES)(*)</t>
  </si>
  <si>
    <t>DERECHO DE LA COMPETENCIA (**)</t>
  </si>
  <si>
    <t>DEPR1503</t>
  </si>
  <si>
    <t>DEPR1504</t>
  </si>
  <si>
    <t>DEPR1407A</t>
  </si>
  <si>
    <t>DEPU1404</t>
  </si>
  <si>
    <t>DERECHO INTERNACIONAL PÚBLICO (*)</t>
  </si>
  <si>
    <t>DERECHO INTERNACIONAL PUBLICO</t>
  </si>
  <si>
    <t>DEPR1501A</t>
  </si>
  <si>
    <t>DERECHO INTERNACIONAL PRIVADO (**)</t>
  </si>
  <si>
    <t>DEPR1408A</t>
  </si>
  <si>
    <t>DERECHO DE LA PROPIEDAD INTELECTUAL (**)</t>
  </si>
  <si>
    <t>DEPU1405</t>
  </si>
  <si>
    <t>DERECHO AMBIENTAL Y RECURSOS NATURALES</t>
  </si>
  <si>
    <t>DPRO1501</t>
  </si>
  <si>
    <t>DEPU1623</t>
  </si>
  <si>
    <t>DELITOS CONTRA LA GESTIÓN PUBLICA Y ANTICORRUPCIÓN (**)</t>
  </si>
  <si>
    <t>DPRO1520A</t>
  </si>
  <si>
    <t>DERECHO PENAL Y EMPRESA (**)</t>
  </si>
  <si>
    <t>INVE1590</t>
  </si>
  <si>
    <t>METODOLOGÍA DE LA INVESTIGACIÓN(*) + DERECHO INTERNACIONAL PÚBLICO(*)</t>
  </si>
  <si>
    <t>DEPR1601</t>
  </si>
  <si>
    <t>CLÍNICA LEGAL</t>
  </si>
  <si>
    <t>CLINICA LEGAL</t>
  </si>
  <si>
    <t>TDER1601</t>
  </si>
  <si>
    <t>HISTORIA Y FILOSOFÍA DEL DERECHO(*)</t>
  </si>
  <si>
    <t>HISTORIA Y FILOSOFIA DEL DERECHO</t>
  </si>
  <si>
    <t>DEPU1622</t>
  </si>
  <si>
    <t>CONTRATACIÓN PÚBLICA(**)</t>
  </si>
  <si>
    <t>DERECHO DEL COMERCIO INTERNACIONAL(**)</t>
  </si>
  <si>
    <t>INVE1649</t>
  </si>
  <si>
    <t>TDER1501</t>
  </si>
  <si>
    <t>DEPU1520A</t>
  </si>
  <si>
    <t>GESTIÓN Y POLITICAS (**)</t>
  </si>
  <si>
    <t>GESTION Y POLITICAS</t>
  </si>
  <si>
    <t>DEPR1622</t>
  </si>
  <si>
    <t>TALLER DE DERECHO TRIBUTARIO Y ADUANERO(**)</t>
  </si>
  <si>
    <t>FINN1620</t>
  </si>
  <si>
    <t>PROYECTOS SOCIALES E INVERSIÓN PRIVADA(**)</t>
  </si>
  <si>
    <t>E4</t>
  </si>
  <si>
    <t>DEPR1623</t>
  </si>
  <si>
    <t>TALLER DE GESTIÓN DE CONFLICTOS(**)</t>
  </si>
  <si>
    <t>TALLER DE GESTION DE CONFLICTOS</t>
  </si>
  <si>
    <t>DERECHO CONSTITUCIONAL PERUANO Y DERECHOS HUMANOS (**)</t>
  </si>
  <si>
    <t>DERECHO ROMANO (*)</t>
  </si>
  <si>
    <t>DERECHO CIVIL 5 CONTRATOS(*)</t>
  </si>
  <si>
    <t>DERECHO INTERNACIONAL PÚBLICO Y POLÍTICAS AMBIENTALES(*)</t>
  </si>
  <si>
    <t>INVE1472</t>
  </si>
  <si>
    <t>EMPLEABILIDAD(*)+DERECHO CIVIL 7 (SUCESIONES)</t>
  </si>
  <si>
    <t>INVE2004</t>
  </si>
  <si>
    <t>METODOLOGIA DE LA INVESTIGACIÓN + DERECHO INTERNACIONAL PÚBLICO Y POLÍTICAS AMBIENTALES(*)</t>
  </si>
  <si>
    <t>TIDE1006</t>
  </si>
  <si>
    <t>FILOSOFÍA(**)</t>
  </si>
  <si>
    <t>DERECHO CONSTITUCIONAL PERUANO Y DERECHOS HUMANOS (*)</t>
  </si>
  <si>
    <t>LOGICA JURÍDICA (*)</t>
  </si>
  <si>
    <t>DERECHO CIVIL 2 ACTO JURÍDICO(*)</t>
  </si>
  <si>
    <t>DERECHO EMPRESARIAL 2 Y TÍTULOS VALORES(*)</t>
  </si>
  <si>
    <t>DERECHO DE LA COMPETENCIA(**)</t>
  </si>
  <si>
    <t>DERECHO CIVIL 3 (REALES)(*)</t>
  </si>
  <si>
    <t>DERECHO CIVIL 3 (REALES)</t>
  </si>
  <si>
    <t>MARCS: NEGOCIACIÓN CONCILIACIÓN Y ARBITRAJE(*)</t>
  </si>
  <si>
    <t>DERECHO CIVIL 4(OBLIGACIONES)(*)</t>
  </si>
  <si>
    <t>DERECHO CIVIL 4(OBLIGACIONES)</t>
  </si>
  <si>
    <t>DERECHO INTERNACIONAL PÚBLICO(*)</t>
  </si>
  <si>
    <t>METODOLOGÍA DE LA INVESTIGACIÓN (*) + DER. INT. PÚBLICO (*)</t>
  </si>
  <si>
    <t>DER. INT. PUBLICO</t>
  </si>
  <si>
    <t>DELITOS CONTRA LA GESTIÓN PUBLICA Y ANTICORRUPCIÓN</t>
  </si>
  <si>
    <t>INVE1649W</t>
  </si>
  <si>
    <t>GESTIÓN Y POLITICAS PÚBLICAS(**)</t>
  </si>
  <si>
    <t>TALLER DE DERECHO TRIBUTARIO Y ADUANERO (**)</t>
  </si>
  <si>
    <t>DERECHO CONSTITUCIONAL Y TEORÍA DEL ESTADO(**)</t>
  </si>
  <si>
    <t>DERECHO CONSTITUCIONAL PERUANO Y DERECHOS HUMANOS(*)</t>
  </si>
  <si>
    <t>LÓGICA JURIDICA (*)</t>
  </si>
  <si>
    <t>DERECHO EMPRESARIAL1(**)</t>
  </si>
  <si>
    <t>DERECHO DE LA PROPIEDAD INTELECTUAL(**)</t>
  </si>
  <si>
    <t>MARCS: NEGOCIACIÓN, CONCILIACIÒN Y ARBITRAJE(*)</t>
  </si>
  <si>
    <t>DERECHO TRIBUTARIO 1(**)</t>
  </si>
  <si>
    <t>DERECHO TRIBUTARIO 2(**)</t>
  </si>
  <si>
    <t>DERECHO CIVIL 6 FAMILIA Y NIÑO Y DEL ADOLESCENTE(**)</t>
  </si>
  <si>
    <t>DERECHO LABORAL 2(**)</t>
  </si>
  <si>
    <t>PRÁCTICAS  PREPROFESIONALES(*)</t>
  </si>
  <si>
    <t>EMPLEABILIDAD(*)+DERECHO CIVIL 7 SUCESIONES</t>
  </si>
  <si>
    <t>ELECTIVO 1: DELITOS CONTRA LA GESTIÓN PUBLICA Y ANTICORRUPCIÓN(**)</t>
  </si>
  <si>
    <t>DPRO1520B</t>
  </si>
  <si>
    <t>ELECTIVO 1: DERECHO PENAL Y EMPRESA(**)</t>
  </si>
  <si>
    <t>ELECTIVO 2:CONTRATACIÓN PÚBLICA(**)</t>
  </si>
  <si>
    <t>ELECTIVO 2:CONTRATACION PUBLICA</t>
  </si>
  <si>
    <t>ELECTIVO 2: TALLER DE DERECHO TRIBUTARIO Y ADUANERO(**)</t>
  </si>
  <si>
    <t>METODOLOGÍA DE LA INVESTIGACIÓN(*) + DERECHO INTERNACIONAL PÚBLICO POLITICAS AMBIENTALES(*)</t>
  </si>
  <si>
    <t>DERECHO DE LA RESPONSABILIDAD CIVIL(**)</t>
  </si>
  <si>
    <t>ELECTIVO 3: GESTIÓN Y POLITICAS PUBLICAS (**)</t>
  </si>
  <si>
    <t>ELECTIVO 2 (**)</t>
  </si>
  <si>
    <t>ELECTIVO 3: GESTION Y POLITICAS PUBLICAS</t>
  </si>
  <si>
    <t>ELECTIVO 3: TALLER DE GESTIÓN DE CONFLICTOS (**)</t>
  </si>
  <si>
    <t>INTRODUCCIÓN AL DERECHO(**)</t>
  </si>
  <si>
    <t>DERECHO PENAL 1(**)</t>
  </si>
  <si>
    <t>DERECHO ADMINISTRATIVO 1(**)</t>
  </si>
  <si>
    <t>DERECHO ADMINISTRATIVO 2 (**)</t>
  </si>
  <si>
    <t>TEORIA GENERAL DEL PROCESO(**)</t>
  </si>
  <si>
    <t>DERECHO PROCESAL PENAL 1(**)</t>
  </si>
  <si>
    <t>DERECHO PROCESAL CIVIL 1(**)</t>
  </si>
  <si>
    <t>DERECHO PROCESAL CONSTITUCIONAL (**)</t>
  </si>
  <si>
    <t>DERECHO PROCESAL PENAL 2 Y LITIGACION ORAL(**)</t>
  </si>
  <si>
    <t>DERECHO PROCESAL CIVIL 2(**)</t>
  </si>
  <si>
    <t>DERECHO CIVIL 7 SUCESIONES (**)</t>
  </si>
  <si>
    <t>DERECHO LABORAL 1(**)</t>
  </si>
  <si>
    <t>CONSULTORIO JURIDICO(**)</t>
  </si>
  <si>
    <t>DERECHO INTERNACIONAL PRIVADO(**)</t>
  </si>
  <si>
    <t>DERECHO PROCESAL DEL TRABAJO Y LITIGACIÓN ORAL(**)</t>
  </si>
  <si>
    <t>ARGUMENTACIÓN JURÍDICA(**)</t>
  </si>
  <si>
    <t>ELECTIVO 2(**)</t>
  </si>
  <si>
    <t>ELECTIVO 2: CONTRATACION PUBLICA</t>
  </si>
  <si>
    <t>TDER1402</t>
  </si>
  <si>
    <t>GESTION Y PRACTICA JURIDICA  (h)</t>
  </si>
  <si>
    <t>GESTION Y PRACTICA JURIDICA (h)</t>
  </si>
  <si>
    <t>DEPR1505</t>
  </si>
  <si>
    <t>ESTRATEGIAS DE NEGOCIACIÓN COLECTIVA (h)</t>
  </si>
  <si>
    <t>ESTRATEGIAS DE NEGOCIACION COLECTIVA (h)</t>
  </si>
  <si>
    <t>TDER1501B</t>
  </si>
  <si>
    <t>PROGRAMA AVANZADO DE ARGUMENTACIÓN JURIDICA (h)</t>
  </si>
  <si>
    <t>PROGRAMA AVANZADO DE ARGUMENTACION JURIDICA (h)</t>
  </si>
  <si>
    <t>DPRO1502</t>
  </si>
  <si>
    <t>PROCESO LABORAL Y COMPETENCIAS DE LITIGACIÓN (h)</t>
  </si>
  <si>
    <t>PROCESO LABORAL Y COMPETENCIAS DE LITIGACION (h)</t>
  </si>
  <si>
    <t>INVE1478</t>
  </si>
  <si>
    <t>TIDE1001</t>
  </si>
  <si>
    <t>INVE1661</t>
  </si>
  <si>
    <t>SEMINARIO DE INVESTIGACIÓN (h)</t>
  </si>
  <si>
    <t>SEMINARIO DE INVESTIGACION (h)</t>
  </si>
  <si>
    <t>TPRO1107</t>
  </si>
  <si>
    <t>TALLER DE ARQUITECTURA 1</t>
  </si>
  <si>
    <t>CONS1101</t>
  </si>
  <si>
    <t>MATERIALES CONSTRUCTIVOS</t>
  </si>
  <si>
    <t>TPRO1108</t>
  </si>
  <si>
    <t>TALLER DE ARQUITECTURA 2</t>
  </si>
  <si>
    <t>REPR1115</t>
  </si>
  <si>
    <t>DIBUJO DE ARQUITECTURA</t>
  </si>
  <si>
    <t>REPR1109</t>
  </si>
  <si>
    <t>GEOMETRÍA DEL DISEÑO</t>
  </si>
  <si>
    <t>GEOMETRIA DEL DISEÑO</t>
  </si>
  <si>
    <t>TPRO1207</t>
  </si>
  <si>
    <t>TALLER DE ARQUITECTURA 3</t>
  </si>
  <si>
    <t>DISEÑO DIGITAL</t>
  </si>
  <si>
    <t>MATH2506</t>
  </si>
  <si>
    <t>MATEMÁTICA PARA ARQUITECTURA</t>
  </si>
  <si>
    <t>MATEMATICA PARA ARQUITECTURA</t>
  </si>
  <si>
    <t>TPRO1208</t>
  </si>
  <si>
    <t>TALLER DE ARQUITECTURA 4</t>
  </si>
  <si>
    <t>FISI1210A</t>
  </si>
  <si>
    <t>FÍSICA PARA ARQUITECTURA</t>
  </si>
  <si>
    <t>FISICA PARA ARQUITECTURA</t>
  </si>
  <si>
    <t>REPR2505</t>
  </si>
  <si>
    <t>MODELADO TRIDIMENSIONAL EN ARQUITECTURA</t>
  </si>
  <si>
    <t>CIAP1307A</t>
  </si>
  <si>
    <t>ACONDICIONAMIENTO FÍSICO AMBIENTAL</t>
  </si>
  <si>
    <t>ACONDICIONAMIENTO FISICO AMBIENTAL</t>
  </si>
  <si>
    <t>URBA1202A</t>
  </si>
  <si>
    <t>EL HÁBITAT Y LA CIUDAD</t>
  </si>
  <si>
    <t>EL HABITAT Y LA CIUDAD</t>
  </si>
  <si>
    <t>TPRO1309</t>
  </si>
  <si>
    <t>TALLER DE ARQUITECTURA 5</t>
  </si>
  <si>
    <t>SISTEMAS ESTRUCTURALES 1</t>
  </si>
  <si>
    <t>CONS2504</t>
  </si>
  <si>
    <t>TALLER DE CONSTRUCCIÓN AMBIENTAL 1</t>
  </si>
  <si>
    <t>TALLER DE CONSTRUCCION AMBIENTAL 1</t>
  </si>
  <si>
    <t>URBA1304A</t>
  </si>
  <si>
    <t>LA CIUDAD MODERNA</t>
  </si>
  <si>
    <t>TPRO1310</t>
  </si>
  <si>
    <t>TALLER DE ARQUITECTURA 6</t>
  </si>
  <si>
    <t>TALLER DE CONSTRUCCIÓN AMBIENTAL 2</t>
  </si>
  <si>
    <t>TALLER DE CONSTRUCCION AMBIENTAL 2</t>
  </si>
  <si>
    <t>SISTEMAS ESTRUCTURALES 2</t>
  </si>
  <si>
    <t>LABORATORIO DE ESPECIALIDADES 1</t>
  </si>
  <si>
    <t>ARQUITECTURA Y DISEÑO PERUANO</t>
  </si>
  <si>
    <t>TPRO1411</t>
  </si>
  <si>
    <t>TALLER DE ARQUITECTURA 7</t>
  </si>
  <si>
    <t>SISTEMAS ESTRUCTURALES 3</t>
  </si>
  <si>
    <t>LABORATORIO DE ESPECIALIDADES 2</t>
  </si>
  <si>
    <t>DISEÑO URBANO 1</t>
  </si>
  <si>
    <t>TPRO1412</t>
  </si>
  <si>
    <t>TALLER DE ARQUITECTURA 8</t>
  </si>
  <si>
    <t>TALLER DE ARQUITECTURA 7 + SISTEMAS ESTRUCTURALES 2</t>
  </si>
  <si>
    <t>PROYECTO DE TESIS EN ARQUITECTURA Y DISEÑO</t>
  </si>
  <si>
    <t>TALLER DE ARQUITECTURA 7 + METODOLOGÍA DE LA INVESTIGACIÓN</t>
  </si>
  <si>
    <t>INVE2508</t>
  </si>
  <si>
    <t>MATERIALES ESPECIALES EN DISEÑO DE INTERIORES</t>
  </si>
  <si>
    <t>TALLER DE ARQUITECTURA 9</t>
  </si>
  <si>
    <t>TALLER DE ARQUITECTURA 8 + SISTEMAS ESTRUCTURALES 3</t>
  </si>
  <si>
    <t>TALLER DE TÉCNICAS SUSTENTABLES EN ARQUITECTURA</t>
  </si>
  <si>
    <t>TALLER DE TECNICAS SUSTENTABLES EN ARQUITECTURA</t>
  </si>
  <si>
    <t>PRESUPUESTOS Y GESTIÓN DE OBRA</t>
  </si>
  <si>
    <t>PRESUPUESTOS Y GESTION DE OBRA</t>
  </si>
  <si>
    <t>TPRO1402A</t>
  </si>
  <si>
    <t>DISEÑO DE MUEBLES</t>
  </si>
  <si>
    <t>TPRO1420B</t>
  </si>
  <si>
    <t>ARMONIA, COMPOSICION Y COLOR APLICADO AL DISEÑO</t>
  </si>
  <si>
    <t>TPRO1421</t>
  </si>
  <si>
    <t>ILUMINACION EXTERIOR E INTERIOR</t>
  </si>
  <si>
    <t>TALLER DE ARQUITECTURA 10</t>
  </si>
  <si>
    <t>PROYECTO DE TESIS EN ARQUITECTURA Y DISEÑO + TALLER DE ARQUITECTURA 9</t>
  </si>
  <si>
    <t>TIAR1001</t>
  </si>
  <si>
    <t>TPRO1522B</t>
  </si>
  <si>
    <t>INTERIORISMO RESIDENCIAL</t>
  </si>
  <si>
    <t>TPRO1523</t>
  </si>
  <si>
    <t>DISEÑO DE ESCENOGRAFIAS</t>
  </si>
  <si>
    <t>TPRO1520A</t>
  </si>
  <si>
    <t>DISEÑO EN MADERA</t>
  </si>
  <si>
    <t>TPRO1521B</t>
  </si>
  <si>
    <t>ESCAPARATISMO Y VISUAL MERCHANDISING</t>
  </si>
  <si>
    <t>REPR1215</t>
  </si>
  <si>
    <t>CONS2503</t>
  </si>
  <si>
    <t>CONS1301B</t>
  </si>
  <si>
    <t>CONS2505</t>
  </si>
  <si>
    <t>CONS1302B</t>
  </si>
  <si>
    <t>TPRO1301</t>
  </si>
  <si>
    <t>CARQ1403B</t>
  </si>
  <si>
    <t>CONS2506</t>
  </si>
  <si>
    <t>TPRO2502</t>
  </si>
  <si>
    <t>URBA1413</t>
  </si>
  <si>
    <t>INVE2560</t>
  </si>
  <si>
    <t>CONS2509</t>
  </si>
  <si>
    <t>TPRO2505</t>
  </si>
  <si>
    <t>CONS2508</t>
  </si>
  <si>
    <t>CONS1406B</t>
  </si>
  <si>
    <t>ARMONÍA, COMPOSICIÓN Y COLOR APLICADO AL DISEÑO</t>
  </si>
  <si>
    <t>ILUMINACIÓN EXTERIOR E INTERIOR</t>
  </si>
  <si>
    <t>TPRO2506</t>
  </si>
  <si>
    <t>DISEÑO DE ESCENOGRAFÍAS</t>
  </si>
  <si>
    <t>DISEÑO URBANO 2</t>
  </si>
  <si>
    <t>URBA1401A</t>
  </si>
  <si>
    <t>PROYECTO URBANO</t>
  </si>
  <si>
    <t>URBA1421B</t>
  </si>
  <si>
    <t>SOCIOLOGÍA URBANA</t>
  </si>
  <si>
    <t>SOCIOLOGIA URBANA</t>
  </si>
  <si>
    <t>URBA1422</t>
  </si>
  <si>
    <t>PAISAJE URBANO Y ESPACIO PÚBLICO</t>
  </si>
  <si>
    <t>PAISAJE URBANO Y ESPACIO PUBLICO</t>
  </si>
  <si>
    <t>URBA2504</t>
  </si>
  <si>
    <t>INFO1524</t>
  </si>
  <si>
    <t>SISTEMAS DE INFORMACIÓN GEOGRÁFICA</t>
  </si>
  <si>
    <t>SISTEMAS DE INFORMACION GEOGRAFICA</t>
  </si>
  <si>
    <t>URBA1524</t>
  </si>
  <si>
    <t>TRATAMIENTO DE AGUA EN CIUDADES</t>
  </si>
  <si>
    <t>URBA1525</t>
  </si>
  <si>
    <t>DISEÑO DE ECOSISTEMAS URBANOS</t>
  </si>
  <si>
    <t>URBA1526</t>
  </si>
  <si>
    <t>SEMINARIO DE INVESTIGACIÓN URBANA</t>
  </si>
  <si>
    <t>SEMINARIO DE INVESTIGACION URBANA</t>
  </si>
  <si>
    <t>DIND1103A</t>
  </si>
  <si>
    <t>DISEÑO INDUSTRIAL Y REPRESENTACIÓN DEL OBJETO</t>
  </si>
  <si>
    <t>DISEÑO INDUSTRIAL Y REPRESENTACION DEL OBJETO</t>
  </si>
  <si>
    <t>REPR2101A</t>
  </si>
  <si>
    <t>DIBUJO TÉCNICO DE INGENIERÍA</t>
  </si>
  <si>
    <t>DIBUJO TECNICO DE INGENIERIA</t>
  </si>
  <si>
    <t>DIND1205A</t>
  </si>
  <si>
    <t>INTRODUCCIÓN A LA TECNOLOGÍA Y MATERIALES</t>
  </si>
  <si>
    <t>INTRODUCCION A LA TECNOLOGIA Y MATERIALES</t>
  </si>
  <si>
    <t>DIND1203A</t>
  </si>
  <si>
    <t>ERGONOMÍA</t>
  </si>
  <si>
    <t>ERGONOMIA</t>
  </si>
  <si>
    <t>CAD TÉCNICO e-PORTAFOLIO Y DISEÑO</t>
  </si>
  <si>
    <t>CAD TECNICO e-PORTAFOLIO Y DISEÑO</t>
  </si>
  <si>
    <t>REPR1116</t>
  </si>
  <si>
    <t>DIND1204</t>
  </si>
  <si>
    <t>TALLER INTERFASES DEL DISEÑO INDUSTRIAL 1</t>
  </si>
  <si>
    <t>MARK1201A</t>
  </si>
  <si>
    <t>PSICOLOGÍA Y COMPORTAMIENTO DEL CONSUMIDOR</t>
  </si>
  <si>
    <t>PSICOLOGIA Y COMPORTAMIENTO DEL CONSUMIDOR</t>
  </si>
  <si>
    <t>FISI1102A</t>
  </si>
  <si>
    <t>FÍSICA ELEMENTAL</t>
  </si>
  <si>
    <t>FISICA ELEMENTAL</t>
  </si>
  <si>
    <t>DIND1206A</t>
  </si>
  <si>
    <t>TALLER INTERFASES DEL DISEÑO INDUSTRIAL 2</t>
  </si>
  <si>
    <t>AUVI1308A</t>
  </si>
  <si>
    <t>TALLER DE FOTOGRAFÍA PUBLICITARIA Y COMERCIAL</t>
  </si>
  <si>
    <t>TALLER DE FOTOGRAFIA PUBLICITARIA Y COMERCIAL</t>
  </si>
  <si>
    <t>REPR1211A</t>
  </si>
  <si>
    <t>MODELADO TRIDIMENSIONAL DE OBJETOS 1</t>
  </si>
  <si>
    <t>EMPR1202</t>
  </si>
  <si>
    <t>IDEACION PARA DISEÑO DE PRODUCTOS SOSTENIBLES</t>
  </si>
  <si>
    <t>DIND1311A</t>
  </si>
  <si>
    <t>TALLER DE PROTOTIPOS 1</t>
  </si>
  <si>
    <t>DIND1306</t>
  </si>
  <si>
    <t>TECNOLAB DE PROCESOS Y MATERIALES 1</t>
  </si>
  <si>
    <t>DIND1305</t>
  </si>
  <si>
    <t>DISEÑO GRÁFICO Y DEL EMPAQUE</t>
  </si>
  <si>
    <t>DISEÑO GRAFICO Y DEL EMPAQUE</t>
  </si>
  <si>
    <t>REPR1312A</t>
  </si>
  <si>
    <t>MODELADO TRIDIMENSIONAL DE OBJETOS 2</t>
  </si>
  <si>
    <t>DIND1310</t>
  </si>
  <si>
    <t>TEORÍA E HISTORIA DEL DISEÑO 1</t>
  </si>
  <si>
    <t>TEORIA E HISTORIA DEL DISEÑO 1</t>
  </si>
  <si>
    <t>DIND1412B</t>
  </si>
  <si>
    <t>TALLER DE PROTOTIPOS 2</t>
  </si>
  <si>
    <t>REPR1313B</t>
  </si>
  <si>
    <t>MODELADO TRIDIMENSIONAL DE OBJETOS 3</t>
  </si>
  <si>
    <t>DIND1307</t>
  </si>
  <si>
    <t>TECNOLAB DE PROCESOS Y MATERIALES 2</t>
  </si>
  <si>
    <t>DIND1312</t>
  </si>
  <si>
    <t>TEORÍA E HISTORIA DEL DISEÑO 2</t>
  </si>
  <si>
    <t>TEORIA E HISTORIA DEL DISEÑO 2</t>
  </si>
  <si>
    <t>DIND1308A</t>
  </si>
  <si>
    <t>DISEÑO DE MECANISMOS ESPECIALES</t>
  </si>
  <si>
    <t>DIND1413A</t>
  </si>
  <si>
    <t>TALLER DE PROTOTIPOS 3</t>
  </si>
  <si>
    <t>TPRO1403A</t>
  </si>
  <si>
    <t>DISEÑO DE EXHIBIDORES Y MOBILIARIO</t>
  </si>
  <si>
    <t>FINN1433</t>
  </si>
  <si>
    <t>COSTOS Y PRESUPUESTOS DE PRODUCTOS Y SERVICIOS</t>
  </si>
  <si>
    <t>ERGONOMÍA AVANZADA</t>
  </si>
  <si>
    <t>ERGONOMIA AVANZADA</t>
  </si>
  <si>
    <t>DIND1407</t>
  </si>
  <si>
    <t>TALLER DE DISEÑO DIGITAL</t>
  </si>
  <si>
    <t>DIND1514B</t>
  </si>
  <si>
    <t>TALLER DE PROTOTIPOS 4</t>
  </si>
  <si>
    <t>DIND1408</t>
  </si>
  <si>
    <t>DISEÑO MANUFACTURADO CON NUEVAS TECNOLOGÍAS</t>
  </si>
  <si>
    <t>DISEÑO MANUFACTURADO CON NUEVAS TECNOLOGIAS</t>
  </si>
  <si>
    <t>DIND1405</t>
  </si>
  <si>
    <t>DIND1515A</t>
  </si>
  <si>
    <t>TALLER DE PROTOTIPOS 5</t>
  </si>
  <si>
    <t>INVE1517A</t>
  </si>
  <si>
    <t>PROYECTO DE TESIS DI</t>
  </si>
  <si>
    <t>METODOLOGÍA DE LA INVESTIGACIÓN (*) + TALLER DE PROTOTIPOS 4</t>
  </si>
  <si>
    <t>DIND1501A</t>
  </si>
  <si>
    <t>SEMINARIO DE PRODUCCIÓN INDUSTRIAL EN DI</t>
  </si>
  <si>
    <t>SEMINARIO DE PRODUCCION INDUSTRIAL EN DI</t>
  </si>
  <si>
    <t>TALLER DE DISEÑO DE PORTAFOLIO AVANZADO</t>
  </si>
  <si>
    <t>DISEÑO DE JOYERÍA Y CALZADO</t>
  </si>
  <si>
    <t>DISEÑO DE JOYERIA Y CALZADO</t>
  </si>
  <si>
    <t>TIAR1002</t>
  </si>
  <si>
    <t>DIND1502A</t>
  </si>
  <si>
    <t>SEMINARIO DE INNOVACION EN EL DI</t>
  </si>
  <si>
    <t>DINUG&gt;=2025</t>
  </si>
  <si>
    <t>TPRO1001W</t>
  </si>
  <si>
    <t>TALLER DE GESTIÓN PROYECTUAL 1</t>
  </si>
  <si>
    <t>TALLER DE GESTION PROYECTUAL 1</t>
  </si>
  <si>
    <t>CONS1001W</t>
  </si>
  <si>
    <t>PROCESOS DE OBRA 1</t>
  </si>
  <si>
    <t>HUMA1001W</t>
  </si>
  <si>
    <t>INTELIGENCIA INTERPERSONAL</t>
  </si>
  <si>
    <t>PRE-BEGINNER 1</t>
  </si>
  <si>
    <t>TPRO1002W</t>
  </si>
  <si>
    <t>TALLER DE GESTIÓN PROYECTUAL 2</t>
  </si>
  <si>
    <t>TALLER DE GESTION PROYECTUAL 2</t>
  </si>
  <si>
    <t>CONS1002W</t>
  </si>
  <si>
    <t>PROCESOS DE OBRA 2</t>
  </si>
  <si>
    <t>INVE2001W</t>
  </si>
  <si>
    <t>METODOLOGÍAS DE PENSAMIENTO CRÍTICO</t>
  </si>
  <si>
    <t>METODOLOGIAS DE PENSAMIENTO CRITICO</t>
  </si>
  <si>
    <t>PRE-BEGINNER 2</t>
  </si>
  <si>
    <t>TPRO1003W</t>
  </si>
  <si>
    <t>TALLER DE GESTIÓN PROYECTUAL 3</t>
  </si>
  <si>
    <t>TALLER DE GESTIÓN PROYECTUAL 2 + PROCESOS DE OBRA 2</t>
  </si>
  <si>
    <t>TALLER DE GESTION PROYECTUAL 3</t>
  </si>
  <si>
    <t>CONS1003W</t>
  </si>
  <si>
    <t>PROCESOS DE OBRA 3</t>
  </si>
  <si>
    <t>INFO2001</t>
  </si>
  <si>
    <t>COMPETENCIAS DIGITALES</t>
  </si>
  <si>
    <t>TPRO1004W</t>
  </si>
  <si>
    <t>TALLER DE GESTIÓN PROYECTUAL 4</t>
  </si>
  <si>
    <t>TALLER DE GESTIÓN PROYECTUAL 3 + PROCESOS DE OBRA 3</t>
  </si>
  <si>
    <t>TALLER DE GESTION PROYECTUAL 4</t>
  </si>
  <si>
    <t>INFO1001W</t>
  </si>
  <si>
    <t>HERRAMIENTAS DIGITALES DE DISEÑO 1</t>
  </si>
  <si>
    <t>INFO1002W</t>
  </si>
  <si>
    <t>HERRAMIENTAS DIGITALES DE DISEÑO 2</t>
  </si>
  <si>
    <t>TPRO1005W</t>
  </si>
  <si>
    <t>TALLER DE GESTIÓN PROYECTUAL 5</t>
  </si>
  <si>
    <t>TALLER DE GESTION PROYECTUAL 5</t>
  </si>
  <si>
    <t>CONS1004W</t>
  </si>
  <si>
    <t>PROCESOS DE OBRA 4</t>
  </si>
  <si>
    <t>CARQ1001W</t>
  </si>
  <si>
    <t>ARTE Y CIVILIZACIÓN</t>
  </si>
  <si>
    <t>ARTE Y CIVILIZACION</t>
  </si>
  <si>
    <t>TPRO1006W</t>
  </si>
  <si>
    <t>TALLER DE GESTIÓN PROYECTUAL 6</t>
  </si>
  <si>
    <t>TALLER DE GESTIÓN PROYECTUAL 5 + PROCESOS DE OBRA 4</t>
  </si>
  <si>
    <t>TALLER DE GESTION PROYECTUAL 6</t>
  </si>
  <si>
    <t>CONS1005W</t>
  </si>
  <si>
    <t>PROCESOS DE OBRA 5</t>
  </si>
  <si>
    <t>INFO1003W</t>
  </si>
  <si>
    <t>HERRAMIENTAS DIGITALES DE DISEÑO 3</t>
  </si>
  <si>
    <t>TPRO1007W</t>
  </si>
  <si>
    <t>TALLER DE GESTIÓN PROYECTUAL 7</t>
  </si>
  <si>
    <t>TALLER DE GESTION PROYECTUAL 7</t>
  </si>
  <si>
    <t>REPR1001W</t>
  </si>
  <si>
    <t>MODELADO DE LA CONSTRUCCIÓN - BIM 1</t>
  </si>
  <si>
    <t>HERRAMIENTAS DIGITALES DE DISEÑO 3 + PROCESOS DE OBRA 5</t>
  </si>
  <si>
    <t>MODELADO DE LA CONSTRUCCION - BIM 1</t>
  </si>
  <si>
    <t>URBA1001W</t>
  </si>
  <si>
    <t>URBANISMO Y TERRITORIO</t>
  </si>
  <si>
    <t>TPRO1008W</t>
  </si>
  <si>
    <t>TALLER DE GESTIÓN PROYECTUAL 8</t>
  </si>
  <si>
    <t>TALLER DE GESTION PROYECTUAL 8</t>
  </si>
  <si>
    <t>REPR1002W</t>
  </si>
  <si>
    <t>MODELADO DE LA CONSTRUCCIÓN - BIM 2</t>
  </si>
  <si>
    <t>MODELADO DE LA CONSTRUCCION - BIM 2</t>
  </si>
  <si>
    <t>INVE2002W</t>
  </si>
  <si>
    <t>PROYECTOS COMUNITARIOS</t>
  </si>
  <si>
    <t>TPRO1009W</t>
  </si>
  <si>
    <t>TALLER DE GESTIÓN PROYECTUAL 9</t>
  </si>
  <si>
    <t>TALLER DE GESTIÓN PROYECTUAL 8 + MODELADO DE LA CONSTRUCCIÓN - BIM 2</t>
  </si>
  <si>
    <t>TALLER DE GESTION PROYECTUAL 9</t>
  </si>
  <si>
    <t>INVE1001W</t>
  </si>
  <si>
    <t>DOCUMENTACIÓN TÉCNICA</t>
  </si>
  <si>
    <t>DOCUMENTACION TECNICA</t>
  </si>
  <si>
    <t>CARQ1002W</t>
  </si>
  <si>
    <t>INSTRUMENTOS DE GESTIÓN DE LA CIUDAD</t>
  </si>
  <si>
    <t>INSTRUMENTOS DE GESTION DE LA CIUDAD</t>
  </si>
  <si>
    <t>TIAR1001W</t>
  </si>
  <si>
    <t>CONS1006W</t>
  </si>
  <si>
    <t>ELECTIVO 1: PLANIFICACION DE INFRAESTRUCTURA PÚBLICA</t>
  </si>
  <si>
    <t>ELECTIVO 1: PLANIFICACION DE INFRAESTRUCTURA PUBLICA</t>
  </si>
  <si>
    <t>MAGM1001W</t>
  </si>
  <si>
    <t>ELECTIVO 1: GESTIÓN DE PROYECTOS INMOBILIARIOS</t>
  </si>
  <si>
    <t>ELECTIVO 1: GESTION DE PROYECTOS INMOBILIARIOS</t>
  </si>
  <si>
    <t>INFO1004W</t>
  </si>
  <si>
    <t>ELECTIVO 2: TECNOLOGÍAS DIGITALES EN PROYECTOS PÚBLICOS</t>
  </si>
  <si>
    <t>ELECTIVO 2: TECNOLOGIAS DIGITALES EN PROYECTOS PUBLICOS</t>
  </si>
  <si>
    <t>EMPR1002W</t>
  </si>
  <si>
    <t>ELECTIVO 2: INNOVACIÓN EN PROYECTOS INMOBILIARIOS</t>
  </si>
  <si>
    <t>ELECTIVO 2: INNOVACION EN PROYECTOS INMOBILIARIOS</t>
  </si>
  <si>
    <t>EMPR1001W</t>
  </si>
  <si>
    <t>EMPRENDIMIENTO EN ARQUITECTURA</t>
  </si>
  <si>
    <t>MATH1005</t>
  </si>
  <si>
    <t>MATEMÁTICA BÁSICA PARA ARQUITECTURA (*)</t>
  </si>
  <si>
    <t>MATEMATICA BASICA PARA ARQUITECTURA</t>
  </si>
  <si>
    <t>DISEÑO DIGITAL (**)</t>
  </si>
  <si>
    <t>MATH1006B</t>
  </si>
  <si>
    <t>MATEMÁTICA PARA ARQUITECTURA (**)</t>
  </si>
  <si>
    <t>FÍSICA PARA ARQUITECTURA (**)</t>
  </si>
  <si>
    <t>REPR1202B</t>
  </si>
  <si>
    <t>CONS1303B</t>
  </si>
  <si>
    <t>EL HÁBITAT Y LA CIUDAD (*)</t>
  </si>
  <si>
    <t>SISTEMAS ESTRUCTURALES 1 (**)</t>
  </si>
  <si>
    <t>CONS1312</t>
  </si>
  <si>
    <t>TALLER DE CONSTRUCCIÓN AMBIENTAL 1 (**)</t>
  </si>
  <si>
    <t>LA CIUDAD MODERNA (*)</t>
  </si>
  <si>
    <t>CONS1313</t>
  </si>
  <si>
    <t>SISTEMAS ESTRUCTURALES 2 (**)</t>
  </si>
  <si>
    <t>LABORATORIO DE ESPECIALIDADES 1 (**)</t>
  </si>
  <si>
    <t>ARQUITECTURA Y DISEÑO PERUANO (**)</t>
  </si>
  <si>
    <t>CONS1403A</t>
  </si>
  <si>
    <t>TPRO1302</t>
  </si>
  <si>
    <t>DISEÑO URBANO 1 (**)</t>
  </si>
  <si>
    <t>TALLER DE ARQUITECTURA 7 + SISTEMAS ESTRUCTURALES 2 (**)</t>
  </si>
  <si>
    <t>CONS1409A</t>
  </si>
  <si>
    <t>INVE1401B</t>
  </si>
  <si>
    <t>CONS1410A</t>
  </si>
  <si>
    <t>TPRO1513</t>
  </si>
  <si>
    <t>INVE1593</t>
  </si>
  <si>
    <t>TALLER DE ARQUITECTURA 8 + METODOLOGÍA DE LA INVESTIGACIÓN (*)</t>
  </si>
  <si>
    <t>PRESUPUESTOS Y GESTIÓN DE OBRA (**)</t>
  </si>
  <si>
    <t>ARMONÍA, COMPOSICIÓN Y COLOR APLICADO AL DISEÑO (**)</t>
  </si>
  <si>
    <t>ILUMINACIÓN EXTERIOR E INTERIOR (**)</t>
  </si>
  <si>
    <t>TPRO1514</t>
  </si>
  <si>
    <t>TRABAJO DE INVESTIGACIÓN (**)</t>
  </si>
  <si>
    <t>INTERIORISMO RESIDENCIAL (**)</t>
  </si>
  <si>
    <t>DISEÑO DE ESCENOGRAFÍAS (**)</t>
  </si>
  <si>
    <t>DISEÑO EN MADERA (**)</t>
  </si>
  <si>
    <t>ESCAPARATISMO Y VISUAL MERCHANDISING (**)</t>
  </si>
  <si>
    <t>SOCIOLOGÍA URBANA (**)</t>
  </si>
  <si>
    <t>PAISAJE URBANO Y ESPACIO PÚBLICO (**)</t>
  </si>
  <si>
    <t>URBA1501</t>
  </si>
  <si>
    <t>SISTEMAS DE INFORMACIÓN GEOGRÁFICA (**)</t>
  </si>
  <si>
    <t>TRATAMIENTO DE AGUA EN CIUDADES (**)</t>
  </si>
  <si>
    <t>DISEÑO DE ECOSISTEMAS URBANOS (**)</t>
  </si>
  <si>
    <t>SEMINARIO DE INVESTIGACIÓN URBANA (**)</t>
  </si>
  <si>
    <t>REPR1213A</t>
  </si>
  <si>
    <t>FÍSICA ELEMENTAL (**)</t>
  </si>
  <si>
    <t>MODELADO TRIDIMENSIONAL DE OBJETOS 1 (**)</t>
  </si>
  <si>
    <t>IDEACIÓN PARA DISEÑO DE PRODUCTOS SOSTENIBLES (**)</t>
  </si>
  <si>
    <t>DISEÑO GRÁFICO Y DEL EMPAQUE (**)</t>
  </si>
  <si>
    <t>MODELADO TRIDIMENSIONAL DE OBJETOS 2 (**)</t>
  </si>
  <si>
    <t>TEORÍA E HISTORIA DEL DISEÑO 1 (**)</t>
  </si>
  <si>
    <t>MODELADO TRIDIMENSIONAL DE OBJETOS 3 (**)</t>
  </si>
  <si>
    <t>TEORÍA E HISTORIA DEL DISEÑO 2 (**)</t>
  </si>
  <si>
    <t>COSTOS Y PRESUPUESTOS DE PRODUCTOS Y SERVICIOS (**)</t>
  </si>
  <si>
    <t>TPRO1525</t>
  </si>
  <si>
    <t xml:space="preserve">TALLER DE ELECTRÓNICA APLICADA PARA EL DISEÑO </t>
  </si>
  <si>
    <t>REPR1321</t>
  </si>
  <si>
    <t>TALLER DE DISEÑO DIGITAL (**)</t>
  </si>
  <si>
    <t>PROYECTO DE TESIS DI (**)</t>
  </si>
  <si>
    <t>REPR1421</t>
  </si>
  <si>
    <t>TPRO1524</t>
  </si>
  <si>
    <t>SEMINARIO DE INNOVACIÓN EN EL DI (**)</t>
  </si>
  <si>
    <t>TPRO1102</t>
  </si>
  <si>
    <t>TALLER ARQUITECTURA 1</t>
  </si>
  <si>
    <t>CONS1202A</t>
  </si>
  <si>
    <t>REPR1203</t>
  </si>
  <si>
    <t>GEOMETRÍA</t>
  </si>
  <si>
    <t>GEOMETRIA</t>
  </si>
  <si>
    <t>MATH1004</t>
  </si>
  <si>
    <t>COMPLEMENTOS DE MATEMÁTICA PARA ARQUITECTURA</t>
  </si>
  <si>
    <t>COMPLEMENTOS DE MATEMATICA PARA ARQUITECTURA</t>
  </si>
  <si>
    <t>TPRO1103</t>
  </si>
  <si>
    <t>TALLER DE PROYECTOS ARQUITECTÓNICOS 2</t>
  </si>
  <si>
    <t>TALLER DE PROYECTOS ARQUITECTONICOS 2</t>
  </si>
  <si>
    <t>REPR1101A</t>
  </si>
  <si>
    <t>CAD Y REPRESENTACIÓN ARQUITECTÓNICA</t>
  </si>
  <si>
    <t>CAD Y REPRESENTACION ARQUITECTONICA</t>
  </si>
  <si>
    <t>PSICOLOGÌA DE LA FELICIDAD(*)</t>
  </si>
  <si>
    <t>PSICOLOGÌA DE LA FELICIDAD</t>
  </si>
  <si>
    <t>CONS1303A</t>
  </si>
  <si>
    <t>ACONDICIONAMIENTO AMBIENTAL</t>
  </si>
  <si>
    <t>TPRO1203</t>
  </si>
  <si>
    <t>TALLER DE PROYECTOS ARQUITECTÓNICOS 3</t>
  </si>
  <si>
    <t>TALLER DE PROYECTOS ARQUITECTONICOS 3</t>
  </si>
  <si>
    <t>REPR1212</t>
  </si>
  <si>
    <t>CAD ePORTAFOLIO &amp; DISEÑO</t>
  </si>
  <si>
    <t>MATH1006</t>
  </si>
  <si>
    <t>MATEMÁTICA 1 PARA ARQUITECTURA</t>
  </si>
  <si>
    <t>MATEMÁTICA BÁSICA PARA ARQUITECTURA(*)</t>
  </si>
  <si>
    <t>MATEMATICA 1 PARA ARQUITECTURA</t>
  </si>
  <si>
    <t>TPRO1204</t>
  </si>
  <si>
    <t>TALLER DE PROYECTOS ARQUITECTÓNICOS 4</t>
  </si>
  <si>
    <t>TALLER DE PROYECTOS ARQUITECTONICOS 4</t>
  </si>
  <si>
    <t>FISI1210</t>
  </si>
  <si>
    <t>REPR1202A</t>
  </si>
  <si>
    <t>CONS1201A</t>
  </si>
  <si>
    <t>TOPOGRAFÍA Y GEODESIA</t>
  </si>
  <si>
    <t>TOPOGRAFIA Y GEODESIA</t>
  </si>
  <si>
    <t>URBA1202</t>
  </si>
  <si>
    <t>EL HÁBITAT Y LA CIUDAD(*)</t>
  </si>
  <si>
    <t>TPRO1305</t>
  </si>
  <si>
    <t>TALLER DE PROYECTOS ARQUITECTÓNICOS 5</t>
  </si>
  <si>
    <t>TALLER DE PROYECTOS ARQUITECTONICOS 5</t>
  </si>
  <si>
    <t>CONS1301A</t>
  </si>
  <si>
    <t>CONS1306</t>
  </si>
  <si>
    <t>LABORATORIO DE CONSTRUCCIÓN SOSTENIBLE 1</t>
  </si>
  <si>
    <t>LABORATORIO DE CONSTRUCCION SOSTENIBLE 1</t>
  </si>
  <si>
    <t>URBA1304</t>
  </si>
  <si>
    <t>CONS1308</t>
  </si>
  <si>
    <t>LABORATORIO DE INSTALACIONES 1</t>
  </si>
  <si>
    <t>TPRO1306</t>
  </si>
  <si>
    <t>TALLER DE PROYECTOS ARQUITECTÓNICOS 6</t>
  </si>
  <si>
    <t>TALLER DE PROYECTOS ARQUITECTONICOS 6</t>
  </si>
  <si>
    <t>CONS1307</t>
  </si>
  <si>
    <t>LABORATORIO DE CONSTRUCCIÓN SOSTENIBLE 2</t>
  </si>
  <si>
    <t>LABORATORIO DE CONSTRUCCION SOSTENIBLE 2</t>
  </si>
  <si>
    <t>CONS1302A</t>
  </si>
  <si>
    <t>CONS1309</t>
  </si>
  <si>
    <t>LABORATORIO DE INSTALACIONES 2</t>
  </si>
  <si>
    <t>TPRO1407</t>
  </si>
  <si>
    <t>TALLER DE PROYECTOS ARQUITECTÓNICOS 7</t>
  </si>
  <si>
    <t>TALLER DE PROYECTOS ARQUITECTONICOS 7</t>
  </si>
  <si>
    <t>CARQ1403A</t>
  </si>
  <si>
    <t>ARQUITECTURA Y DISEÑO EN EL PERÚ(**)</t>
  </si>
  <si>
    <t>ARQUITECTURA Y DISEÑO EN EL PERU</t>
  </si>
  <si>
    <t>CONS1409</t>
  </si>
  <si>
    <t>LABORATORIO DE TÉCNICAS SUSTENTABLES EN ARQ.</t>
  </si>
  <si>
    <t>LABORATORIO DE TECNICAS SUSTENTABLES EN ARQ.</t>
  </si>
  <si>
    <t>CONS1403</t>
  </si>
  <si>
    <t>URBA1411</t>
  </si>
  <si>
    <t>URBANISMO 1</t>
  </si>
  <si>
    <t>TPRO1408</t>
  </si>
  <si>
    <t>TALLER DE PROYECTOS ARQUITECTÓNICOS 8</t>
  </si>
  <si>
    <t>TALLER DE PROYECTOS ARQUITECTÓNICOS 7 + SISTEMAS ESTRUCTURALES 2</t>
  </si>
  <si>
    <t>TALLER DE PROYECTOS ARQUITECTONICOS 8</t>
  </si>
  <si>
    <t>CONS1406A</t>
  </si>
  <si>
    <t>PRESUPUESTOS Y METRADOS(**)</t>
  </si>
  <si>
    <t>PRESUPUESTOS Y METRADOS</t>
  </si>
  <si>
    <t>CONS1410</t>
  </si>
  <si>
    <t>MATERIALES ESPECIALIZADOS PARA DISEÑO INTERIORES</t>
  </si>
  <si>
    <t>INVE1401</t>
  </si>
  <si>
    <t>TPRO1420A</t>
  </si>
  <si>
    <t>TPRO1421A</t>
  </si>
  <si>
    <t>TPRO1509</t>
  </si>
  <si>
    <t>TALLER DE PROYECTOS ARQUITECTÓNICOS 9</t>
  </si>
  <si>
    <t>TALLER DE PROYECTOS ARQUITECTÓNICOS 8 + SISTEMAS ESTRUCTURALES 3</t>
  </si>
  <si>
    <t>TALLER DE PROYECTOS ARQUITECTONICOS 9</t>
  </si>
  <si>
    <t>INVE1510</t>
  </si>
  <si>
    <t>PROYECTO DE TESIS ARQUITECTURA</t>
  </si>
  <si>
    <t>TALLER DE PROYECTOS ARQUITECTÓNICOS 8 + METODOLOGÍA DE LA INVESTIGACIÓN(*)</t>
  </si>
  <si>
    <t>DISEÑO DE MUEBLES(**)</t>
  </si>
  <si>
    <t>TPRO1522A</t>
  </si>
  <si>
    <t>DISEÑO DE ELEMENTOS PARA EL HOGAR</t>
  </si>
  <si>
    <t>TPRO1523A</t>
  </si>
  <si>
    <t>DISEÑO DE ESCENOGRAFIAS(**)</t>
  </si>
  <si>
    <t>TPRO1510</t>
  </si>
  <si>
    <t>TALLER DE PROYECTOS 10 TESIS</t>
  </si>
  <si>
    <t>PROYECTO DE TESIS ARQUITECTURA (*) + TALLER DE PROYECTOS ARQUITECTÓNICOS 9</t>
  </si>
  <si>
    <t>DERE1405A</t>
  </si>
  <si>
    <t>DERECHO URBANÍSTICO(**)</t>
  </si>
  <si>
    <t>DERECHO URBANISTICO</t>
  </si>
  <si>
    <t>TPRO1521A</t>
  </si>
  <si>
    <t>ESCAPARATISMO &amp; MERCHANDISING</t>
  </si>
  <si>
    <t>URBA1412</t>
  </si>
  <si>
    <t>URBANISMO 2</t>
  </si>
  <si>
    <t>URBA1421A</t>
  </si>
  <si>
    <t>URBA1420A</t>
  </si>
  <si>
    <t>PAISAJISMO Y SKYLINE(**)</t>
  </si>
  <si>
    <t>PAISAJISMO Y SKYLINE</t>
  </si>
  <si>
    <t>URBA1520A</t>
  </si>
  <si>
    <t>FORMACION DE CIUDADES EUROPEAS CONTEMPORANEAS</t>
  </si>
  <si>
    <t>URBA1521A</t>
  </si>
  <si>
    <t>SISTEMAS DE TRATAMIENTO DE AGUAS RESIDUALES</t>
  </si>
  <si>
    <t>URBA1522A</t>
  </si>
  <si>
    <t>CIUDAD VEGETAL</t>
  </si>
  <si>
    <t>URBA1523A</t>
  </si>
  <si>
    <t>SISTEMAS DE SIMULACIÓN ESTRUCTURAL</t>
  </si>
  <si>
    <t>SISTEMAS DE SIMULACION ESTRUCTURAL</t>
  </si>
  <si>
    <t>DIND1103</t>
  </si>
  <si>
    <t>DIND1205</t>
  </si>
  <si>
    <t>DIND1203</t>
  </si>
  <si>
    <t>REPR1213</t>
  </si>
  <si>
    <t>MARK1201</t>
  </si>
  <si>
    <t>DIND1206</t>
  </si>
  <si>
    <t>QUIM1201</t>
  </si>
  <si>
    <t>REPR1211</t>
  </si>
  <si>
    <t>EMPR1402B</t>
  </si>
  <si>
    <t>DIND1412A</t>
  </si>
  <si>
    <t>REPR1313A</t>
  </si>
  <si>
    <t>DIND1308</t>
  </si>
  <si>
    <t>TPRO1403</t>
  </si>
  <si>
    <t>REPR1320</t>
  </si>
  <si>
    <t>GEOMETRÍA AVANZADA</t>
  </si>
  <si>
    <t>DIND1514A</t>
  </si>
  <si>
    <t>DIND1406</t>
  </si>
  <si>
    <t>DISEÑO DE PRODUCTO MANUFACTURADO</t>
  </si>
  <si>
    <t>DESARROLLO Y LANZAMIENTO DE NUEVOS PRODUCTOS(**)</t>
  </si>
  <si>
    <t>DIND1515</t>
  </si>
  <si>
    <t>INVE1517</t>
  </si>
  <si>
    <t>PROYECTO DE TESIS DI(**)</t>
  </si>
  <si>
    <t>METODOLOGÍA DE LA INVESTIGACIÓN(*) + TALLER DE PROTOTIPOS 4</t>
  </si>
  <si>
    <t>DIND1501</t>
  </si>
  <si>
    <t>SEMINARIO DE PRODUCCIÓN INDUSTRIAL EN DI(**)</t>
  </si>
  <si>
    <t>REPR1325</t>
  </si>
  <si>
    <t>DIBUJO AVANZADO(**)</t>
  </si>
  <si>
    <t>DIND1503</t>
  </si>
  <si>
    <t>TALLER DE TESIS PROTOTIPO DE DI</t>
  </si>
  <si>
    <t>DIND1502</t>
  </si>
  <si>
    <t>SEMINARIO DE INNOVACIÓN EN EL DI(**)</t>
  </si>
  <si>
    <t>MAGM1421A</t>
  </si>
  <si>
    <t>TALLER DE ELABORACIÓN DE NEGOCIOS(**)</t>
  </si>
  <si>
    <t>CIAP1501</t>
  </si>
  <si>
    <t>TALLER DE ELECTRÓNICA(**)</t>
  </si>
  <si>
    <t>TALLER DE ELECTRONICA</t>
  </si>
  <si>
    <t>TECO1102A</t>
  </si>
  <si>
    <t>TALLER DE COMUNICACIÓN Y CONVERGENCIA DIGITAL (**)</t>
  </si>
  <si>
    <t>TALLER DE COMUNICACION Y CONVERGENCIA DIGITAL</t>
  </si>
  <si>
    <t>COMU1102A</t>
  </si>
  <si>
    <t>COMUNICACIÓN Y ESTUDIOS SOCIALES</t>
  </si>
  <si>
    <t>COMUNICACION Y ESTUDIOS SOCIALES</t>
  </si>
  <si>
    <t>HUMA1112</t>
  </si>
  <si>
    <t>FILOSOFÍA Y PENSAMIENTO CONTEMPORÁNEO</t>
  </si>
  <si>
    <t>FILOSOFIA Y PENSAMIENTO CONTEMPORANEO</t>
  </si>
  <si>
    <t>COMU1103</t>
  </si>
  <si>
    <t>FUNDAMENTOS DE COMUNICACIÓN Y MARKETING  DIGITAL (**)</t>
  </si>
  <si>
    <t>FUNDAMENTOS DE COMUNICACION Y MARKETING DIGITAL</t>
  </si>
  <si>
    <t>HUMA1113A</t>
  </si>
  <si>
    <t>TEORÍA DEL CONOCIMIENTO (**)</t>
  </si>
  <si>
    <t>TEORIA DEL CONOCIMIENTO</t>
  </si>
  <si>
    <t>AUVI1211</t>
  </si>
  <si>
    <t>LENGUAJE  AUDIOVISUAL Y NARRATIVAS DIGITALES (**)</t>
  </si>
  <si>
    <t>LENGUAJE AUDIOVISUAL Y NARRATIVAS DIGITALES</t>
  </si>
  <si>
    <t>COMU1210</t>
  </si>
  <si>
    <t>SEMIÓTICA DIGITAL (**)</t>
  </si>
  <si>
    <t>SEMIOTICA DIGITAL</t>
  </si>
  <si>
    <t>COMU1206</t>
  </si>
  <si>
    <t>TALLER DE REDACCIÓN</t>
  </si>
  <si>
    <t>TALLER DE REDACCION</t>
  </si>
  <si>
    <t>INFO1205</t>
  </si>
  <si>
    <t>INVESTIGACIÓN DIGITAL Y PROCESAMIENTO DE DATOS</t>
  </si>
  <si>
    <t>INVESTIGACION DIGITAL Y PROCESAMIENTO DE DATOS</t>
  </si>
  <si>
    <t>TECO1203</t>
  </si>
  <si>
    <t>DISEÑO GRÁFICO Y COMUNICACIÓN DIGITAL (**)</t>
  </si>
  <si>
    <t>DISEÑO GRAFICO Y COMUNICACION DIGITAL</t>
  </si>
  <si>
    <t>COMU1201</t>
  </si>
  <si>
    <t>TEORÍA DE LA COMUNICACIÓN (*)</t>
  </si>
  <si>
    <t>TEORIA DE LA COMUNICACION</t>
  </si>
  <si>
    <t>AUVI1207</t>
  </si>
  <si>
    <t>STORYTELLING</t>
  </si>
  <si>
    <t>MARK1343</t>
  </si>
  <si>
    <t>NEUROMARKETING Y EXPERIENCIA DE USUARIO (**)</t>
  </si>
  <si>
    <t>NEUROMARKETING Y EXPERIENCIA DE USUARIO</t>
  </si>
  <si>
    <t>AUVI1313</t>
  </si>
  <si>
    <t>PRODUCCIÓN AUDIOVISUAL PARA MEDIOS DIGITALES (**)</t>
  </si>
  <si>
    <t>PRODUCCION AUDIOVISUAL PARA MEDIOS DIGITALES</t>
  </si>
  <si>
    <t>MARK1212</t>
  </si>
  <si>
    <t>TALLER DE BIG DATA Y COMUNICACIÓN (**)</t>
  </si>
  <si>
    <t>TALLER DE BIG DATA Y COMUNICACION</t>
  </si>
  <si>
    <t>MAGM1331</t>
  </si>
  <si>
    <t>GESTIÓN DE COMUNIDADES DIGITALES (**)</t>
  </si>
  <si>
    <t>GESTION DE COMUNIDADES DIGITALES</t>
  </si>
  <si>
    <t>PUBL1412A</t>
  </si>
  <si>
    <t>CREATIVIDAD Y COPYWRITING  MULTIMEDIOS</t>
  </si>
  <si>
    <t>CREATIVIDAD Y COPYWRITING MULTIMEDIOS</t>
  </si>
  <si>
    <t>MARK1342P</t>
  </si>
  <si>
    <t>ANÁLISIS DEL CONSUMIDOR EN ENTORNOS DIGITALES</t>
  </si>
  <si>
    <t>ANALISIS DEL CONSUMIDOR EN ENTORNOS DIGITALES</t>
  </si>
  <si>
    <t>MAGM1332</t>
  </si>
  <si>
    <t>GESTIÓN DE NEGOCIOS DIGITALES</t>
  </si>
  <si>
    <t>GESTION DE NEGOCIOS DIGITALES</t>
  </si>
  <si>
    <t>COMU1305A</t>
  </si>
  <si>
    <t>TALLER DE DESIGN THINKING E INNOVACIÓN EN COMUNICACIONES (*)</t>
  </si>
  <si>
    <t>TALLER DE DESIGN THINKING E INNOVACION EN COMUNICACIONES</t>
  </si>
  <si>
    <t>PUBL1411A</t>
  </si>
  <si>
    <t>PLANIFICACIÓN ESTRATÉGICA DE MEDIOS</t>
  </si>
  <si>
    <t>PLANIFICACION ESTRATEGICA DE MEDIOS</t>
  </si>
  <si>
    <t>COMU1309</t>
  </si>
  <si>
    <t>GESTIÓN DE LA COMUNICACIÓN(**)</t>
  </si>
  <si>
    <t>GESTION DE LA COMUNICACION</t>
  </si>
  <si>
    <t>COMU1321</t>
  </si>
  <si>
    <t>CONTENIDO EN TIEMPO REAL (**)</t>
  </si>
  <si>
    <t>CONTENIDO EN TIEMPO REAL</t>
  </si>
  <si>
    <t>DERE1306</t>
  </si>
  <si>
    <t>LEGISLACIÓN Y NORMATIVA EN COMUNICACIONES (*)</t>
  </si>
  <si>
    <t>LEGISLACION Y NORMATIVA EN COMUNICACIONES</t>
  </si>
  <si>
    <t>MARK1436</t>
  </si>
  <si>
    <t>MARKETING DIGITAL Y GESTIÓN DE CONTENIDOS</t>
  </si>
  <si>
    <t>MARKETING DIGITAL Y GESTION DE CONTENIDOS</t>
  </si>
  <si>
    <t>PUBL1413A</t>
  </si>
  <si>
    <t>PLANIFICACIÓN ESTRATÉGICA DE MEDIOS DIGITALES</t>
  </si>
  <si>
    <t>PLANIFICACION ESTRATEGICA DE MEDIOS DIGITALES</t>
  </si>
  <si>
    <t>TECO1406</t>
  </si>
  <si>
    <t>DISEÑO WEB Y APLICACIONES (**)</t>
  </si>
  <si>
    <t>DISEÑO WEB Y APLICACIONES</t>
  </si>
  <si>
    <t>MARK1435P</t>
  </si>
  <si>
    <t>INBOUND  Y GROWTH MARKETING</t>
  </si>
  <si>
    <t>INBOUND Y GROWTH MARKETING</t>
  </si>
  <si>
    <t>INVE1456A</t>
  </si>
  <si>
    <t>EMPLEABILIDAD (*) +  PLANIFICACIÓN ESTRATÉGICA DE MEDIOS DIGITALES</t>
  </si>
  <si>
    <t>MARK1434</t>
  </si>
  <si>
    <t>COOLHUNTING Y TRANSFORMACIÓN DIGITAL</t>
  </si>
  <si>
    <t>COOLHUNTING Y TRANSFORMACION DIGITAL</t>
  </si>
  <si>
    <t>MARK1432</t>
  </si>
  <si>
    <t>ANALÍTICA DIGITAL Y POSICIONAMIENTO DE MARCA</t>
  </si>
  <si>
    <t>ANALITICA DIGITAL Y POSICIONAMIENTO DE MARCA</t>
  </si>
  <si>
    <t>MARK1433</t>
  </si>
  <si>
    <t>BRANDED CONTENT Y ESTRATEGIA DIGITAL (**)</t>
  </si>
  <si>
    <t>BRANDED CONTENT Y ESTRATEGIA DIGITAL</t>
  </si>
  <si>
    <t>INVE2002</t>
  </si>
  <si>
    <t>METODOLOGIA DE LA  INVESTIGACION (*) + ANALÍTICA DIGITAL Y POSICIONAMIENTO DE MARCA</t>
  </si>
  <si>
    <t>MAGM1540P</t>
  </si>
  <si>
    <t>INTELIGENCIA DE NEGOCIO Y TOMA DE DECISIONES</t>
  </si>
  <si>
    <t>INFO1505</t>
  </si>
  <si>
    <t>HERRAMIENTAS Y PLATAFORMAS DIGITALES</t>
  </si>
  <si>
    <t>TICO1002</t>
  </si>
  <si>
    <t>COME1508P</t>
  </si>
  <si>
    <t>E-COMMERCE Y GESTIÓN DE NUEVOS NEGOCIOS</t>
  </si>
  <si>
    <t>E-COMMERCE Y GESTION DE NUEVOS NEGOCIOS</t>
  </si>
  <si>
    <t>MARK1513</t>
  </si>
  <si>
    <t>DIRECCIÓN ESTRATÉGICA DE MARKETING Y COMUNICACIÓN</t>
  </si>
  <si>
    <t>DIRECCION ESTRATEGICA DE MARKETING Y COMUNICACION</t>
  </si>
  <si>
    <t>TECO1102</t>
  </si>
  <si>
    <t>TALLER DE COMUNICACIÓN Y CONVERGENCIA DIGITAL</t>
  </si>
  <si>
    <t>HUMA1113</t>
  </si>
  <si>
    <t>TEORÍA DEL CONOCIMIENTO</t>
  </si>
  <si>
    <t>COMU1102</t>
  </si>
  <si>
    <t>HUMA1206</t>
  </si>
  <si>
    <t>ANÁLISIS ARTÍSTICO Y LITERARIO (*)</t>
  </si>
  <si>
    <t>ANALISIS ARTISTICO Y LITERARIO</t>
  </si>
  <si>
    <t>AUVI1206</t>
  </si>
  <si>
    <t>TALLER DE LENGUAJE, TÉCNICAS Y NARRATIVAS AUDIOVISUALES</t>
  </si>
  <si>
    <t>TALLER DE LENGUAJE, TECNICAS Y NARRATIVAS AUDIOVISUALES</t>
  </si>
  <si>
    <t>PSGE1213</t>
  </si>
  <si>
    <t>PSICOLOGÍA Y COMPORTAMIENTO (*)</t>
  </si>
  <si>
    <t>PSICOLOGIA Y COMPORTAMIENTO</t>
  </si>
  <si>
    <t>COMU1202</t>
  </si>
  <si>
    <t>SEMIÓTICA</t>
  </si>
  <si>
    <t>SEMIOTICA</t>
  </si>
  <si>
    <t>MAGM1207</t>
  </si>
  <si>
    <t>ADMINISTRACIÓN Y GESTIÓN DE LA EMPRESA DE COMUNICACIÓN</t>
  </si>
  <si>
    <t>ADMINISTRACION Y GESTION DE LA EMPRESA DE COMUNICACION</t>
  </si>
  <si>
    <t>AUVI1209</t>
  </si>
  <si>
    <t>TALLER DE LENGUAJE Y TÉCNICAS DE DISEÑO</t>
  </si>
  <si>
    <t>TALLER DE LENGUAJE Y TECNICAS DE DISEÑO</t>
  </si>
  <si>
    <t>TECO1201</t>
  </si>
  <si>
    <t>TALLER DE EDICIÓN DIGITAL</t>
  </si>
  <si>
    <t>TALLER DE EDICION DIGITAL</t>
  </si>
  <si>
    <t>COMU1305</t>
  </si>
  <si>
    <t>TALLER DE DESIGN THINKING E INNOVACIÓN EN COMUNICACION (*)</t>
  </si>
  <si>
    <t>TALLER DE DESIGN THINKING E INNOVACION EN COMUNICACION</t>
  </si>
  <si>
    <t>AUVI1306</t>
  </si>
  <si>
    <t>DISEÑO Y PRODUCCIÓN DE NARRATIVAS AUDIOVISUALES</t>
  </si>
  <si>
    <t>DISEÑO Y PRODUCCION DE NARRATIVAS AUDIOVISUALES</t>
  </si>
  <si>
    <t>UNIVERSIDAD Y CULTURA</t>
  </si>
  <si>
    <t>HUMA1305</t>
  </si>
  <si>
    <t>CIUDADANÍA Y ÉTICA</t>
  </si>
  <si>
    <t>CIUDADANIA Y ETICA</t>
  </si>
  <si>
    <t>AUVI1307</t>
  </si>
  <si>
    <t>TALLER DE GUION AUDIOVISUAL TRANSMEDIA</t>
  </si>
  <si>
    <t>AUVI1311</t>
  </si>
  <si>
    <t>TALLER DE PRODUCCIÓN RADIAL DIGITAL</t>
  </si>
  <si>
    <t>TALLER DE GUIÓN AUDIOVISUAL TRANSMEDIA</t>
  </si>
  <si>
    <t>TALLER DE PRODUCCION RADIAL DIGITAL</t>
  </si>
  <si>
    <t>MARK1334</t>
  </si>
  <si>
    <t>AUVI1309</t>
  </si>
  <si>
    <t>TALLER DE FOTOGRAFÍA Y ESTÉTICA AUDIOVISUAL</t>
  </si>
  <si>
    <t>DISEÑO Y PRODUCCIÓN DE NARRATIVA AUDIOVISUALES</t>
  </si>
  <si>
    <t>TALLER DE FOTOGRAFIA Y ESTETICA AUDIOVISUAL</t>
  </si>
  <si>
    <t>DISEÑO Y PRODUCCION DE NARRATIVA AUDIOVISUALES</t>
  </si>
  <si>
    <t>AUVI1406</t>
  </si>
  <si>
    <t>TALLER DE DIRECCIÓN RADIOFÓNICA DIGITAL</t>
  </si>
  <si>
    <t>TALLER DE DIRECCION RADIOFONICA DIGITAL</t>
  </si>
  <si>
    <t>AUVI1407</t>
  </si>
  <si>
    <t>TALLER DE DOCUMENTAL TRANSMEDIA</t>
  </si>
  <si>
    <t>JOUR1406</t>
  </si>
  <si>
    <t>TALLER DE DIRECCIÓN Y PRODUCCIÓN DE INFORMATIVOS</t>
  </si>
  <si>
    <t>TALLER DE DIRECCION Y PRODUCCION DE INFORMATIVOS</t>
  </si>
  <si>
    <t>AUVI1410</t>
  </si>
  <si>
    <t>TALLER DE DIRECCIÓN Y PRODUCCIÓN DE FICCIÓN</t>
  </si>
  <si>
    <t>TALLER DE DIRECCION Y PRODUCCION DE FICCION</t>
  </si>
  <si>
    <t>AUVI1411</t>
  </si>
  <si>
    <t>TALLER DE DISEÑO Y PRODUCCIÓN DE MEDIOS INTERACTIVOS (**)</t>
  </si>
  <si>
    <t>TALLER DE DISEÑO Y PRODUCCION DE MEDIOS INTERACTIVOS</t>
  </si>
  <si>
    <t>AUVI1412</t>
  </si>
  <si>
    <t>TALLER DE POST PRODUCCIÓN DIGITAL</t>
  </si>
  <si>
    <t>TALLER DE POST PRODUCCION DIGITAL</t>
  </si>
  <si>
    <t>INVE1456</t>
  </si>
  <si>
    <t>EMPLEABILIDAD  (*) + LEGISLACIÓN Y NORMATIVA DE COMUNICACIONES (*)</t>
  </si>
  <si>
    <t>LEGISLACION Y NORMATIVA DE COMUNICACIONES</t>
  </si>
  <si>
    <t>COMU1501</t>
  </si>
  <si>
    <t>GESTIÓN DEL ENTRETENIMIENTO (**)</t>
  </si>
  <si>
    <t>GESTION DEL ENTRETENIMIENTO</t>
  </si>
  <si>
    <t>INVE1584</t>
  </si>
  <si>
    <t>METODOLOGÍA DE LA INVESTIGACIÓN (*) + TALLER DE DIRECCIÓN Y PRODUCCIÓN DE FICCIÓN</t>
  </si>
  <si>
    <t>JOUR1509</t>
  </si>
  <si>
    <t>TALLER TRANSMEDIAL 1 (**)</t>
  </si>
  <si>
    <t>TALLER DE DISEÑO Y PRODUCCIÓN DE MEDIOS INTERACTIVOS</t>
  </si>
  <si>
    <t>TALLER TRANSMEDIAL 1</t>
  </si>
  <si>
    <t>PUBL1504</t>
  </si>
  <si>
    <t>TALLER DE DIRECCIÓN Y PRODUCCIÓN PUBLICITARIA AUDIOVISUAL</t>
  </si>
  <si>
    <t>TALLER DE DIRECCION Y PRODUCCION PUBLICITARIA AUDIOVISUAL</t>
  </si>
  <si>
    <t>FINN1505</t>
  </si>
  <si>
    <t>EVALUACIÓN DE PROYECTOS Y EMPRENDIMIENTO EN COMUNICACIÓN (**)</t>
  </si>
  <si>
    <t>EVALUACION DE PROYECTOS Y EMPRENDIMIENTO EN COMUNICACION</t>
  </si>
  <si>
    <t>JOUR1510</t>
  </si>
  <si>
    <t>TALLER TRANSMEDIAL 2</t>
  </si>
  <si>
    <t>INVE1647</t>
  </si>
  <si>
    <t>AUVI1507</t>
  </si>
  <si>
    <t>DIRECCIÓN DE PROYECTOS AUDIOVISUALES (**)</t>
  </si>
  <si>
    <t>GESTIÓN DEL ENTRETENIMIENTO</t>
  </si>
  <si>
    <t>DIRECCION DE PROYECTOS AUDIOVISUALES</t>
  </si>
  <si>
    <t>COMU1205</t>
  </si>
  <si>
    <t>FUNDAMENTOS DE LA COMUNICACIÓN CORPORATIVA</t>
  </si>
  <si>
    <t>FUNDAMENTOS DE LA COMUNICACION CORPORATIVA</t>
  </si>
  <si>
    <t>MAGM1210</t>
  </si>
  <si>
    <t>COMPORTAMIENTO Y CULTURA ORGANIZACIONAL</t>
  </si>
  <si>
    <t>TALLER DE DESIGN THINKING E INNOVACIÓN EN COMUNICACIÓN (*)</t>
  </si>
  <si>
    <t>COMU1303</t>
  </si>
  <si>
    <t>ANÁLISIS SOCIAL, POLÍTICO Y ECONÓMICO</t>
  </si>
  <si>
    <t>ANALISIS SOCIAL, POLITICO Y ECONOMICO</t>
  </si>
  <si>
    <t>JOUR1303</t>
  </si>
  <si>
    <t>TALLER DE REDACCIÓN PERIODÍSTICA</t>
  </si>
  <si>
    <t>TALLER DE REDACCION PERIODISTICA</t>
  </si>
  <si>
    <t>CORP1301A</t>
  </si>
  <si>
    <t>ESTRATEGIAS DE COMUNICACIÓN INTERNA</t>
  </si>
  <si>
    <t>ESTRATEGIAS DE COMUNICACION INTERNA</t>
  </si>
  <si>
    <t>AUVI1310</t>
  </si>
  <si>
    <t>TALLER DE GESTIÓN INFORMATIVA Y SOCIAL DE LA RADIO</t>
  </si>
  <si>
    <t>TALLER DE GESTION INFORMATIVA Y SOCIAL DE LA RADIO</t>
  </si>
  <si>
    <t>MARK1412</t>
  </si>
  <si>
    <t>MARKETING SOCIAL  Y RESPONSABILIDAD SOCIAL CORPORATIVA</t>
  </si>
  <si>
    <t>MARKETING SOCIAL Y RESPONSABILIDAD SOCIAL CORPORATIVA</t>
  </si>
  <si>
    <t>CORP1302A</t>
  </si>
  <si>
    <t>ESTRATEGIAS DE COMUNICACIÓN EXTERNA</t>
  </si>
  <si>
    <t>ESTRATEGIAS DE COMUNICACION EXTERNA</t>
  </si>
  <si>
    <t>MAGM1438</t>
  </si>
  <si>
    <t>TALLER DE NEGOCIACIÓN Y GESTIÓN DE CRISIS</t>
  </si>
  <si>
    <t>TALLER DE NEGOCIACION Y GESTION DE CRISIS</t>
  </si>
  <si>
    <t>MAGM1441</t>
  </si>
  <si>
    <t>GESTIÓN DE EVENTOS Y EXPERIENCIAS</t>
  </si>
  <si>
    <t>GESTION DE EVENTOS Y EXPERIENCIAS</t>
  </si>
  <si>
    <t>CORP1405</t>
  </si>
  <si>
    <t>COMUNICACIÓN POLÍTICA (**)</t>
  </si>
  <si>
    <t>COMUNICACION POLITICA</t>
  </si>
  <si>
    <t>CORP1508</t>
  </si>
  <si>
    <t>GESTIÓN DE IMAGEN Y REPUTACIÓN CORPORATIVA (*)</t>
  </si>
  <si>
    <t>GESTION DE IMAGEN Y REPUTACION CORPORATIVA</t>
  </si>
  <si>
    <t>INVE1457</t>
  </si>
  <si>
    <t>EMPLEABILIDAD (*) + LEGISLACIÓN Y NORMATIVA EN COMUNICACIONES (*)</t>
  </si>
  <si>
    <t>INVE1583</t>
  </si>
  <si>
    <t>METODOLOGÍA DE LA INVESTIGACIÓN (*) + GESTIÓN DE EVENTOS Y EXPERIENCIAS</t>
  </si>
  <si>
    <t>AUDI1504</t>
  </si>
  <si>
    <t>AUDITORÍA EN COMUNICACIÓN (**)</t>
  </si>
  <si>
    <t>AUDITORIA EN COMUNICACION</t>
  </si>
  <si>
    <t>CORP1507</t>
  </si>
  <si>
    <t>GERENCIA SOCIAL Y RELACIONES COMUNITARIAS</t>
  </si>
  <si>
    <t>CORP1510</t>
  </si>
  <si>
    <t>TALLER DE MEDIA TRAINING Y RELACIÓN CON MEDIOS</t>
  </si>
  <si>
    <t>TALLER DE MEDIA TRAINING Y RELACION CON MEDIOS</t>
  </si>
  <si>
    <t>INVE1646</t>
  </si>
  <si>
    <t>CORP1509</t>
  </si>
  <si>
    <t>DIRECCIÓN Y GESTIÓN DE COMUNICACIONES CORPORATIVAS (**)</t>
  </si>
  <si>
    <t>DIRECCION Y GESTION DE COMUNICACIONES CORPORATIVAS</t>
  </si>
  <si>
    <t>AUVI1208</t>
  </si>
  <si>
    <t>TALLER DE FOTOGRAFÍA INFORMATIVA</t>
  </si>
  <si>
    <t>TALLER DE FOTOGRAFIA INFORMATIVA</t>
  </si>
  <si>
    <t>JOUR1201</t>
  </si>
  <si>
    <t>FUNDAMENTOS DEL PERIODISMO</t>
  </si>
  <si>
    <t>DISEÑO Y PRODUCCIÓN DE NARRATIVAS  AUDIOVISUALES</t>
  </si>
  <si>
    <t>ANÁLISIS SOCIAL POLITICO Y ECONÓMICO</t>
  </si>
  <si>
    <t>ANALISIS SOCIAL POLITICO Y ECONOMICO</t>
  </si>
  <si>
    <t>JOUR1304</t>
  </si>
  <si>
    <t>TALLER DE DISEÑO PERIODÍSTICO</t>
  </si>
  <si>
    <t>TALLER DE DISEÑO PERIODISTICO</t>
  </si>
  <si>
    <t>JOUR1305</t>
  </si>
  <si>
    <t>TALLER DE MEDIOS Y OPINIÓN PÚBLICA</t>
  </si>
  <si>
    <t>ANÁLISIS SOCIAL POLÍTICO Y ECONÓMICO</t>
  </si>
  <si>
    <t>TALLER DE MEDIOS Y OPINION PUBLICA</t>
  </si>
  <si>
    <t>JOUR1306</t>
  </si>
  <si>
    <t>TALLER DE PERIODISMO NARRATIVO</t>
  </si>
  <si>
    <t>JOUR1307</t>
  </si>
  <si>
    <t>TALLER DE REPORTERISMO</t>
  </si>
  <si>
    <t>JOUR1302A</t>
  </si>
  <si>
    <t>TALLER DE PERIODISMO DE INVESTIGACIÓN</t>
  </si>
  <si>
    <t>TALLER DE PERIODISMO DE INVESTIGACION</t>
  </si>
  <si>
    <t>JOUR1407</t>
  </si>
  <si>
    <t>TALLER DE DIRECCIÓN Y EDICIÓN PERIODÍSTICA</t>
  </si>
  <si>
    <t>TALLER DE DIRECCION Y EDICION PERIODISTICA</t>
  </si>
  <si>
    <t>METODOLOGÍA DE LA INVESTIGACIÓN (*) + TALLER DE DIRECCIÓN Y PRODUCCIÓN DE INFORMATIVOS</t>
  </si>
  <si>
    <t>JOUR1507</t>
  </si>
  <si>
    <t>TALLER DE PERIODISMO ESPECIALIZADO</t>
  </si>
  <si>
    <t>JOUR1508</t>
  </si>
  <si>
    <t>TALLER DE PERIODISMO TRANSMEDIA</t>
  </si>
  <si>
    <t>JOUR1506</t>
  </si>
  <si>
    <t>DIRECCIÓN DE PLATAFORMAS PERIODÍSTICAS DIGITALES</t>
  </si>
  <si>
    <t>DIRECCION DE PLATAFORMAS PERIODISTICAS DIGITALES</t>
  </si>
  <si>
    <t>MARK1410</t>
  </si>
  <si>
    <t>MARKETING Y PLANEAMIENTO PUBLICITARIO</t>
  </si>
  <si>
    <t>PSICOLOGÍA Y COMPORTAMIENTO</t>
  </si>
  <si>
    <t>PUBL1308</t>
  </si>
  <si>
    <t>CREATIVIDAD Y COPYWRITING</t>
  </si>
  <si>
    <t>MARK1333</t>
  </si>
  <si>
    <t>TALLER DE INSIGHTS Y AUDIENCIAS DIGITALES</t>
  </si>
  <si>
    <t>PUBL1309</t>
  </si>
  <si>
    <t>ESTRATEGIAS DE PUBLICIDAD DIGITAL</t>
  </si>
  <si>
    <t>AUVI1308</t>
  </si>
  <si>
    <t>PUBL1311</t>
  </si>
  <si>
    <t>TALLER DE DISEÑO Y ARTE PUBLICITARIO</t>
  </si>
  <si>
    <t>FINN1428</t>
  </si>
  <si>
    <t>GESTIÓN DE CUENTAS Y NEGOCIACIÓN</t>
  </si>
  <si>
    <t>GESTION DE CUENTAS Y NEGOCIACION</t>
  </si>
  <si>
    <t>PUBL1411</t>
  </si>
  <si>
    <t>PUBL1302A</t>
  </si>
  <si>
    <t>PLANEAMIENTO ESTRATÉGICO PUBLICITARIO (**)</t>
  </si>
  <si>
    <t>PLANEAMIENTO ESTRATEGICO PUBLICITARIO</t>
  </si>
  <si>
    <t>PUBL1412</t>
  </si>
  <si>
    <t>PUBL1413</t>
  </si>
  <si>
    <t>PLANIFICACIÓN ESTRATÉGICA DE MEDIOS DIGITALES (**)</t>
  </si>
  <si>
    <t>EMPLEABILIDAD (*) +  LEGISLACIÓN Y NORMATIVA EN COMUNICACIONES (*)</t>
  </si>
  <si>
    <t>METODOLOGÍA DE LA INVESTIGACIÓN (*) + PLANIFICACIÓN ESTRATÉGICA DE MEDIOS DIGITALES (**)</t>
  </si>
  <si>
    <t>PUBL1506</t>
  </si>
  <si>
    <t>DIRECCIÓN PUBLICITARIA Y GESTIÓN DE CAMPAÑAS</t>
  </si>
  <si>
    <t>GESTIÓN DE IMAGEN Y REPUTACIÓN CORPORATIVA(*)</t>
  </si>
  <si>
    <t>DIRECCION PUBLICITARIA Y GESTION DE CAMPAÑAS</t>
  </si>
  <si>
    <t>MATEMÁTICA  BÁSICA (*)</t>
  </si>
  <si>
    <t>TECO1101A</t>
  </si>
  <si>
    <t>TEORÍA Y TÉCNICA DEL DISEÑO GRÁFICO</t>
  </si>
  <si>
    <t>TEORIA Y TECNICA DEL DISEÑO GRAFICO</t>
  </si>
  <si>
    <t>LEGISLACIÓN  Y NORMATIVA EN COMUNICACIONES (*)</t>
  </si>
  <si>
    <t>COMU1208</t>
  </si>
  <si>
    <t>REDACCIÓN INFORMATIVA Y EMPRESARIAL</t>
  </si>
  <si>
    <t>REDACCION INFORMATIVA Y EMPRESARIAL</t>
  </si>
  <si>
    <t>ADMINISTRACIÓN Y GESTIÓN DE LA  EMPRESA DE COMUNICACIÓN</t>
  </si>
  <si>
    <t>MATEMÁTICA   BÁSICA (*)</t>
  </si>
  <si>
    <t>TECO1301A</t>
  </si>
  <si>
    <t>DISEÑO GRÁFICO EDITORIAL Y PUBLICITARIO</t>
  </si>
  <si>
    <t>DISEÑO GRAFICO EDITORIAL Y PUBLICITARIO</t>
  </si>
  <si>
    <t>TALLER DE NEGOCIACIÓN  Y GESTIÓN DE CRISIS</t>
  </si>
  <si>
    <t>PUBL1406</t>
  </si>
  <si>
    <t>MEDIOS</t>
  </si>
  <si>
    <t>COMU1404</t>
  </si>
  <si>
    <t>PROYECTO  DE COMUNICACIÓN INFORMATIVA Y EMPRESARIAL</t>
  </si>
  <si>
    <t>PROYECTO DE COMUNICACION INFORMATIVA Y EMPRESARIAL</t>
  </si>
  <si>
    <t>COMU1405</t>
  </si>
  <si>
    <t>TALLER DE PRODUCCIÓN Y REALIZACIÓN INFORMATIVA Y EMPRESARIAL</t>
  </si>
  <si>
    <t>TALLER DE PRODUCCION Y REALIZACION INFORMATIVA Y EMPRESARIAL</t>
  </si>
  <si>
    <t>EMPLEABILIDAD (*) + LEGISLACIÓN  Y NORMATIVA EN COMUNICACIONES (*)</t>
  </si>
  <si>
    <t>PUBL1414</t>
  </si>
  <si>
    <t>TALLER DE PRODUCCIÓN Y REALIZACIÓN PUBLICITARIA</t>
  </si>
  <si>
    <t>TALLER DE PRODUCCION Y REALIZACION PUBLICITARIA</t>
  </si>
  <si>
    <t>COMU1403</t>
  </si>
  <si>
    <t>PROYECTO  DE COMUNICACIÓN PUBLICITARIA</t>
  </si>
  <si>
    <t>PROYECTO DE COMUNICACION PUBLICITARIA</t>
  </si>
  <si>
    <t>METODOLOGÍA DE LA INVESTIGACIÓN (*) + PROYECTO  DE COMUNICACIÓN PUBLICITARIA</t>
  </si>
  <si>
    <t>AUVI1506</t>
  </si>
  <si>
    <t>GESTIÓN DE CONTENIDO TRANSMEDIA</t>
  </si>
  <si>
    <t>GESTION DE CONTENIDO TRANSMEDIA</t>
  </si>
  <si>
    <t>TECO1405A</t>
  </si>
  <si>
    <t>TALLER DE PLATAFORMAS DIGITALES</t>
  </si>
  <si>
    <t>EVALUACIÓN DE PROYECTOS Y EMPRENDIMIENTO EN COMUNICACIÓN</t>
  </si>
  <si>
    <t>COMU1502</t>
  </si>
  <si>
    <t>PROYECTO DE COMUNICACIÓN DIGITAL (**)</t>
  </si>
  <si>
    <t>PROYECTO DE COMUNICACION DIGITAL</t>
  </si>
  <si>
    <t>HUMA1115</t>
  </si>
  <si>
    <t>PSICOLOGÍA GENERAL</t>
  </si>
  <si>
    <t>PSICOLOGIA GENERAL</t>
  </si>
  <si>
    <t>EDUC1101</t>
  </si>
  <si>
    <t>PEDAGOGÍA GENERAL</t>
  </si>
  <si>
    <t>PEDAGOGIA GENERAL</t>
  </si>
  <si>
    <t>EDUC1102</t>
  </si>
  <si>
    <t>SOCIOLOGÍA DE LA EDUCACIÓN Y DIVERSIDAD</t>
  </si>
  <si>
    <t>SOCIOLOGIA DE LA EDUCACION Y DIVERSIDAD</t>
  </si>
  <si>
    <t>PSGE1520</t>
  </si>
  <si>
    <t>PSICOLOGÍA DEL ADOLESCENTE</t>
  </si>
  <si>
    <t>PSICOLOGIA DEL ADOLESCENTE</t>
  </si>
  <si>
    <t>EDUC1203</t>
  </si>
  <si>
    <t>EVALUACIÓN DE NECESIDADES EDUCATIVAS</t>
  </si>
  <si>
    <t>EVALUACION DE NECESIDADES EDUCATIVAS</t>
  </si>
  <si>
    <t>EDUC1202</t>
  </si>
  <si>
    <t>DIFICULTADES DEL APRENDIZAJE</t>
  </si>
  <si>
    <t>EDUC1201</t>
  </si>
  <si>
    <t>CONTEXTOS Y MODELOS EDUCATIVOS</t>
  </si>
  <si>
    <t>PSED1201</t>
  </si>
  <si>
    <t>PSICOLOGÍA EDUCATIVA Y APRENDIZAJE (**)</t>
  </si>
  <si>
    <t>PSICOLOGIA EDUCATIVA Y APRENDIZAJE</t>
  </si>
  <si>
    <t>EDUC1204</t>
  </si>
  <si>
    <t>GESTIÓN DEL APRENDIZAJE</t>
  </si>
  <si>
    <t>GESTION DEL APRENDIZAJE</t>
  </si>
  <si>
    <t>EDUC1205</t>
  </si>
  <si>
    <t>TECNOLOGÍA APLICADA A LA EDUCACIÓN 1</t>
  </si>
  <si>
    <t>TECNOLOGIA APLICADA A LA EDUCACION 1</t>
  </si>
  <si>
    <t>PSGE1215</t>
  </si>
  <si>
    <t>NEUROCIENCIAS Y DESARROLLO (**)</t>
  </si>
  <si>
    <t>NEUROCIENCIAS Y DESARROLLO</t>
  </si>
  <si>
    <t>MAGM1307</t>
  </si>
  <si>
    <t>ADMINISTRACIÓN Y GESTIÓN DE LA  EMPRESA EDUCATIVA (**)</t>
  </si>
  <si>
    <t>ADMINISTRACION Y GESTION DE LA EMPRESA EDUCATIVA</t>
  </si>
  <si>
    <t>EDUC1303</t>
  </si>
  <si>
    <t>TALLER DE GESTIÓN EDUCATIVA 1</t>
  </si>
  <si>
    <t>TALLER DE GESTION EDUCATIVA 1</t>
  </si>
  <si>
    <t>EDUC1301</t>
  </si>
  <si>
    <t>COMPRENSIÓN Y PRODUCCIÓN DE TEXTOS 1</t>
  </si>
  <si>
    <t>COMPRENSION Y PRODUCCION DE TEXTOS 1</t>
  </si>
  <si>
    <t>EDUC1302</t>
  </si>
  <si>
    <t>DIDÁCTICA EDUCATIVA</t>
  </si>
  <si>
    <t>DIDACTICA EDUCATIVA</t>
  </si>
  <si>
    <t>UNIVERSIDAD Y CULTURA (**)</t>
  </si>
  <si>
    <t>CIUDADANÍA Y ÉTICA (**)</t>
  </si>
  <si>
    <t>EDUC1306</t>
  </si>
  <si>
    <t>EVALUACIÓN DEL APRENDIZAJE</t>
  </si>
  <si>
    <t>EVALUACION DEL APRENDIZAJE</t>
  </si>
  <si>
    <t>HUMA1304</t>
  </si>
  <si>
    <t>CIENCIAS SOCIALES 1 - HISTORIA (**)</t>
  </si>
  <si>
    <t>CIENCIAS SOCIALES 1 - HISTORIA</t>
  </si>
  <si>
    <t>EDUC1304</t>
  </si>
  <si>
    <t>COMPRENSIÓN Y PRODUCCIÓN DE TEXTOS 2</t>
  </si>
  <si>
    <t>COMPRENSION Y PRODUCCION DE TEXTOS 2</t>
  </si>
  <si>
    <t>EDUC1305</t>
  </si>
  <si>
    <t>ELABORACIÓN DE MATERIALES EDUCATIVOS</t>
  </si>
  <si>
    <t>ELABORACION DE MATERIALES EDUCATIVOS</t>
  </si>
  <si>
    <t>EDUC1402</t>
  </si>
  <si>
    <t>TALLER DE DISEÑO CURRICULAR</t>
  </si>
  <si>
    <t>HUMA1102</t>
  </si>
  <si>
    <t>LITERATURA</t>
  </si>
  <si>
    <t>EDUC1403</t>
  </si>
  <si>
    <t>TECNOLOGÍA APLICADA A LA EDUCACIÓN 2 (**)</t>
  </si>
  <si>
    <t>TECNOLOGIA APLICADA A LA EDUCACION 2</t>
  </si>
  <si>
    <t>HUMA1408</t>
  </si>
  <si>
    <t>CIENCIAS SOCIALES 2 - Espacio Geográfico, Sociedad Y Economía (**)</t>
  </si>
  <si>
    <t>CIENCIAS SOCIALES 2 - Espacio Geografico, Sociedad Y Economia</t>
  </si>
  <si>
    <t>EDUC1401</t>
  </si>
  <si>
    <t>HABILIDADES COMUNICATIVAS PARA LA DOCENCIA</t>
  </si>
  <si>
    <t>INVE1467</t>
  </si>
  <si>
    <t>EMPLEABILIDAD (*) +  TALLER DE DISEÑO CURRICULAR</t>
  </si>
  <si>
    <t>EDUC1404</t>
  </si>
  <si>
    <t>ANÁLISIS DE  PROCESOS EDUCATIVOS (**)</t>
  </si>
  <si>
    <t>ANALISIS DE PROCESOS EDUCATIVOS</t>
  </si>
  <si>
    <t>EDUC1406</t>
  </si>
  <si>
    <t>TALLER DE GESTIÓN EDUCATIVA 2</t>
  </si>
  <si>
    <t>TALLER DE GESTION EDUCATIVA 2</t>
  </si>
  <si>
    <t>EDUC1405</t>
  </si>
  <si>
    <t>LEGISLACIÓN Y NORMATIVA EDUCATIVA (**)</t>
  </si>
  <si>
    <t>LEGISLACION Y NORMATIVA EDUCATIVA</t>
  </si>
  <si>
    <t>HUMA1409</t>
  </si>
  <si>
    <t>CIENCIAS SOCIALES 3 - CIUDADANÍA Y MEDIO AMBIENTE (**)</t>
  </si>
  <si>
    <t>CIENCIAS SOCIALES 3 - CIUDADANIA Y MEDIO AMBIENTE</t>
  </si>
  <si>
    <t>INVE1585</t>
  </si>
  <si>
    <t>METODOLOGÍA DE LA INVESTIGACIÓN (*) + ANÁLISIS DE PROCESOS EDUCATIVOS</t>
  </si>
  <si>
    <t>EDUC1502</t>
  </si>
  <si>
    <t>EVALUACIÓN  DE MODELOS Y PROYECTOS EDUCATIVOS</t>
  </si>
  <si>
    <t>ANÁLISIS DE PROCESOS EDUCATIVOS</t>
  </si>
  <si>
    <t>EVALUACION DE MODELOS Y PROYECTOS EDUCATIVOS</t>
  </si>
  <si>
    <t>EDUC1501</t>
  </si>
  <si>
    <t>E LEARNING Y GAMING (**)</t>
  </si>
  <si>
    <t>E LEARNING Y GAMING</t>
  </si>
  <si>
    <t>EDUC1503</t>
  </si>
  <si>
    <t>PLATAFORMAS EDUCATIVAS Y METODOLOGÍAS</t>
  </si>
  <si>
    <t>PLATAFORMAS EDUCATIVAS Y METODOLOGIAS</t>
  </si>
  <si>
    <t>INVE1651</t>
  </si>
  <si>
    <t>EDUC1505</t>
  </si>
  <si>
    <t>INNOVACIÓN E INVESTIGACIÓN EDUCATIVA (**)</t>
  </si>
  <si>
    <t>INNOVACION E INVESTIGACION EDUCATIVA</t>
  </si>
  <si>
    <t>EDUC1504</t>
  </si>
  <si>
    <t>GESTIÓN Y EVALUACIÓN DE LA CALIDAD EDUCATIVA</t>
  </si>
  <si>
    <t>GESTION Y EVALUACION DE LA CALIDAD EDUCATIVA</t>
  </si>
  <si>
    <t>REPR1111</t>
  </si>
  <si>
    <t>TALLER DE DIBUJO 1</t>
  </si>
  <si>
    <t>AUVI1103</t>
  </si>
  <si>
    <t>FUNDAMENTOS DE LA COMUNICACIÓN VISUAL Y GRÁFICA</t>
  </si>
  <si>
    <t>FUNDAMENTOS DE LA COMUNICACION VISUAL Y GRAFICA</t>
  </si>
  <si>
    <t>REPR1112</t>
  </si>
  <si>
    <t>TALLER DE DIBUJO 2</t>
  </si>
  <si>
    <t>TECO1111</t>
  </si>
  <si>
    <t>TALLER DE DISEÑO DIGITAL 1</t>
  </si>
  <si>
    <t>TECO1202</t>
  </si>
  <si>
    <t>DISEÑO Y ARTE</t>
  </si>
  <si>
    <t>COMU1209</t>
  </si>
  <si>
    <t>CREATIVIDAD Y PROCESO DE DISEÑO</t>
  </si>
  <si>
    <t>REPR1113</t>
  </si>
  <si>
    <t>TALLER DE DIBUJO 3</t>
  </si>
  <si>
    <t>TECO1112</t>
  </si>
  <si>
    <t>TALLER DE DISEÑO DIGITAL 2</t>
  </si>
  <si>
    <t>MARK1210</t>
  </si>
  <si>
    <t>COMPORTAMIENTO Y AUDIENCIAS</t>
  </si>
  <si>
    <t>COMU1207</t>
  </si>
  <si>
    <t>SEMIÓTICA VISUAL</t>
  </si>
  <si>
    <t>SEMIOTICA VISUAL</t>
  </si>
  <si>
    <t>AUVI1210</t>
  </si>
  <si>
    <t>FOTOGRAFÍA E IMAGEN DIGITAL</t>
  </si>
  <si>
    <t>FOTOGRAFIA E IMAGEN DIGITAL</t>
  </si>
  <si>
    <t>REPR1114</t>
  </si>
  <si>
    <t>TALLER DE DIBUJO 4</t>
  </si>
  <si>
    <t>TECO1113</t>
  </si>
  <si>
    <t>TALLER DE DISEÑO DIGITAL 3</t>
  </si>
  <si>
    <t>MARK1315</t>
  </si>
  <si>
    <t>TALLER DE BRANDING Y DISEÑO DE MARCA</t>
  </si>
  <si>
    <t>COMU1304</t>
  </si>
  <si>
    <t>TALLER DE IMAGEN E IDENTIDAD CORPORATIVA</t>
  </si>
  <si>
    <t>TECO1114</t>
  </si>
  <si>
    <t>TALLER DE DISEÑO DIGITAL 4</t>
  </si>
  <si>
    <t>MARK1339</t>
  </si>
  <si>
    <t>MARKETING Y PUBLICIDAD  VISUAL</t>
  </si>
  <si>
    <t>MARKETING Y PUBLICIDAD VISUAL</t>
  </si>
  <si>
    <t>AUVI1312</t>
  </si>
  <si>
    <t>TALLER DIGITAL Y MULTIMEDIA</t>
  </si>
  <si>
    <t>MARK1337</t>
  </si>
  <si>
    <t>TALLER DE PACKAGING Y PROTOTIPOS</t>
  </si>
  <si>
    <t>COMU1306</t>
  </si>
  <si>
    <t>TALLER DE PRODUCCIÓN 1</t>
  </si>
  <si>
    <t>TALLER DE PRODUCCION 1</t>
  </si>
  <si>
    <t>REPR1301</t>
  </si>
  <si>
    <t>TALLER DE DISEÑO AMBIENTAL COMERCIAL</t>
  </si>
  <si>
    <t>TECO1115</t>
  </si>
  <si>
    <t>TALLER DE DISEÑO DIGITAL 5</t>
  </si>
  <si>
    <t>COMU1406</t>
  </si>
  <si>
    <t>TALLER DE PRODUCCIÓN 2</t>
  </si>
  <si>
    <t>TALLER DE PRODUCCION 2</t>
  </si>
  <si>
    <t>COMU1407</t>
  </si>
  <si>
    <t>USUARIO Y EXPERIENCIAS</t>
  </si>
  <si>
    <t>TECO1304</t>
  </si>
  <si>
    <t>DIRECCIÓN GRÁFICA</t>
  </si>
  <si>
    <t>DIRECCION GRAFICA</t>
  </si>
  <si>
    <t>TECO1116</t>
  </si>
  <si>
    <t>TALLER DE DISEÑO DIGITAL 6</t>
  </si>
  <si>
    <t>EMPLEABILIDAD + USUARIO Y EXPERIENCIAS</t>
  </si>
  <si>
    <t>AUVI1413</t>
  </si>
  <si>
    <t>GESTIÓN DEL CONTENIDO TRANSMEDIA (**)</t>
  </si>
  <si>
    <t>GESTION DEL CONTENIDO TRANSMEDIA</t>
  </si>
  <si>
    <t>TECO1411</t>
  </si>
  <si>
    <t>GESTIÓN DE PROYECTOS DE DISEÑO 1 (**)</t>
  </si>
  <si>
    <t>GESTION DE PROYECTOS DE DISEÑO 1</t>
  </si>
  <si>
    <t>TECO1117</t>
  </si>
  <si>
    <t>TALLER DE DISEÑO DIGITAL 7 (**)</t>
  </si>
  <si>
    <t>TALLER DE DISEÑO DIGITAL 7</t>
  </si>
  <si>
    <t>METODOLOGÍA DE LA INVESTIGACIÓN (*) + GESTIÓN DEL CONTENIDO TRANSMEDIA (**)</t>
  </si>
  <si>
    <t>TECO1512</t>
  </si>
  <si>
    <t>GESTIÓN DE PROYECTOS DE DISEÑO 2 (**)</t>
  </si>
  <si>
    <t>GESTION DE PROYECTOS DE DISEÑO 2</t>
  </si>
  <si>
    <t>TECO1118</t>
  </si>
  <si>
    <t>TALLER DE DISEÑO DIGITAL 8</t>
  </si>
  <si>
    <t>TECO1513</t>
  </si>
  <si>
    <t>GESTIÓN DE PROYECTOS DE DISEÑO 3 (**)</t>
  </si>
  <si>
    <t>GESTION DE PROYECTOS DE DISEÑO 3</t>
  </si>
  <si>
    <t>MAGM1518</t>
  </si>
  <si>
    <t>ADMINISTRACIÓN Y GESTIÓN DE LA EMPRESA DE DISEÑO (**)</t>
  </si>
  <si>
    <t>ADMINISTRACION Y GESTION DE LA EMPRESA DE DISEÑO</t>
  </si>
  <si>
    <t>TALLER DE DIBUJO 1 (**)</t>
  </si>
  <si>
    <t>FUNDAMENTOS DE LA COMUNICACIÓN VISUAL Y GRÁFICA (**)</t>
  </si>
  <si>
    <t>REPR1112A</t>
  </si>
  <si>
    <t>TECO1111A</t>
  </si>
  <si>
    <t>REPR1113A</t>
  </si>
  <si>
    <t>TECO1202A</t>
  </si>
  <si>
    <t>DISEÑO Y ARTE (**)</t>
  </si>
  <si>
    <t>TECO1112A</t>
  </si>
  <si>
    <t>MARK1210A</t>
  </si>
  <si>
    <t>COMPORTAMIENTO Y AUDIENCIAS (**)</t>
  </si>
  <si>
    <t>REPR1114A</t>
  </si>
  <si>
    <t>TALLER DE DISEÑO DIGITAL 3 (**)</t>
  </si>
  <si>
    <t>COMU1304A</t>
  </si>
  <si>
    <t>MARKETING Y PUBLICIDAD  VISUAL (**)</t>
  </si>
  <si>
    <t>GESTIÓN DE LA COMUNICACIÓN (**)</t>
  </si>
  <si>
    <t>AUVI1312A</t>
  </si>
  <si>
    <t>TECO1305</t>
  </si>
  <si>
    <t>REPR1301A</t>
  </si>
  <si>
    <t>COMU1406A</t>
  </si>
  <si>
    <t>MAGM1435</t>
  </si>
  <si>
    <t>GESTIÓN DE LA EXPERIENCIA DE USUARIO (**)</t>
  </si>
  <si>
    <t>GESTION DE LA EXPERIENCIA DE USUARIO</t>
  </si>
  <si>
    <t>TECO1116A</t>
  </si>
  <si>
    <t>PRÁCTICAS PREPROFESIONALES  (*)</t>
  </si>
  <si>
    <t>EMPLEABILIDAD (*)+ GESTIÓN DE LA EXPERIENCIA DE USUARIO (**)</t>
  </si>
  <si>
    <t>TECO1117A</t>
  </si>
  <si>
    <t>TECO1304A</t>
  </si>
  <si>
    <t>METODOLOGÍA DE LA INVESTIGACIÓN (*) + DIRECCIÓN GRÁFICA</t>
  </si>
  <si>
    <t>TECO1118A</t>
  </si>
  <si>
    <t>TECO1411A</t>
  </si>
  <si>
    <t>GESTIÓN DE PROYECTOS DE DISEÑO 1</t>
  </si>
  <si>
    <t>TECO1512A</t>
  </si>
  <si>
    <t>GESTIÓN DE PROYECTOS DE DISEÑO 2</t>
  </si>
  <si>
    <t>TALLER DE DIBUJO 2 (**)</t>
  </si>
  <si>
    <t>TALLER DE DISEÑO DIGITAL 1 (**)</t>
  </si>
  <si>
    <t>TALLER DE DIBUJO 3 (**)</t>
  </si>
  <si>
    <t>TALLER DE BRANDING Y DISEÑO DE MARCA (**)</t>
  </si>
  <si>
    <t>TALLER DE IMAGEN E IDENTIDAD CORPORATIVA (**)</t>
  </si>
  <si>
    <t>TALLER DE DISEÑO DIGITAL 4 (**)</t>
  </si>
  <si>
    <t>TALLER DIGITAL Y MULTIMEDIA (**)</t>
  </si>
  <si>
    <t>TALLER DE DISEÑO AMBIENTAL COMERCIAL (**)</t>
  </si>
  <si>
    <t>MARK1342</t>
  </si>
  <si>
    <t>ANÁLISIS DEL CONSUMIDOR EN ENTORNOS DIGITALES (**)</t>
  </si>
  <si>
    <t>MARK1435</t>
  </si>
  <si>
    <t>INBOUND  Y GROWTH MARKETING (**)</t>
  </si>
  <si>
    <t>MAGM1540</t>
  </si>
  <si>
    <t>INTELIGENCIA DE NEGOCIO Y TOMA DE DECISIONES (**)</t>
  </si>
  <si>
    <t>COME1508</t>
  </si>
  <si>
    <t>E-COMMERCE Y GESTIÓN DE NUEVOS NEGOCIOS (**)</t>
  </si>
  <si>
    <t>PSGE1213A</t>
  </si>
  <si>
    <t>TALLER DE DESIGN THINKING E INNOVACIÓN EN COMUNICACIÓNES (*)</t>
  </si>
  <si>
    <t>COMU1208A</t>
  </si>
  <si>
    <t>TECO1306</t>
  </si>
  <si>
    <t>MARK1410A</t>
  </si>
  <si>
    <t>TECO1301</t>
  </si>
  <si>
    <t>MARK1333A</t>
  </si>
  <si>
    <t>CORP1508B</t>
  </si>
  <si>
    <t>MAGM1438A</t>
  </si>
  <si>
    <t>INVE1457A</t>
  </si>
  <si>
    <t>EMPLEABILIDAD (*) + LEGISLACION Y NORMATIVA EN COMUNICACIONES</t>
  </si>
  <si>
    <t>PUBL1406A</t>
  </si>
  <si>
    <t>TALLER DE INSIGHTS Y YAUDIENCIAS DIGITALES</t>
  </si>
  <si>
    <t>PUBL1414A</t>
  </si>
  <si>
    <t>COMU1403A</t>
  </si>
  <si>
    <t>INVE2001</t>
  </si>
  <si>
    <t>METODOLOGÍA DE LA INVESTIGACIÓN (*) + PROYECTO DE COMUNICACIÓN PUBLICITARIA</t>
  </si>
  <si>
    <t>COMU1404A</t>
  </si>
  <si>
    <t>TECO1405</t>
  </si>
  <si>
    <t>TICO1001</t>
  </si>
  <si>
    <t>AUVI1506A</t>
  </si>
  <si>
    <t>COMU1502A</t>
  </si>
  <si>
    <t>PROYECTO DE COMUNICACIÓN DIGITAL</t>
  </si>
  <si>
    <t>FUNDAMENTOS DEL PERIODISMO (**)</t>
  </si>
  <si>
    <t>TEORIA DEL CONOCIMIENTO (**)</t>
  </si>
  <si>
    <t>REDACCIÓN INFORMATIVA Y EMPRESARIAL (**)</t>
  </si>
  <si>
    <t>TEORÍA Y TÉCNICA DEL DISEÑO GRÁFICO (**)</t>
  </si>
  <si>
    <t>MARKETING Y PLANEAMIENTO PUBLICITARIO (**)</t>
  </si>
  <si>
    <t>REDACCION INFORMATIVA Y EMPRESARIAL (**)</t>
  </si>
  <si>
    <t>TALLER DE NEGOCIACIÓN  Y GESTIÓN DE CRISIS (**)</t>
  </si>
  <si>
    <t>EMPLEABILIDAD (*) + LEGISLACION Y NORMATIVA EN COMUNICACIONES (*)</t>
  </si>
  <si>
    <t>PROYECTO  DE COMUNICACIÓN PUBLICITARIA (**)</t>
  </si>
  <si>
    <t>METODOLOGÍA DE LA INVESTIGACIÓN (*) + PROYECTO DE COMUNICACIÓN PUBLICITARIA (**)</t>
  </si>
  <si>
    <t>TALLER DE PLATAFORMAS DIGITALES (**)</t>
  </si>
  <si>
    <t>GESTIÓN DE CONTENIDO TRANSMEDIA (**)</t>
  </si>
  <si>
    <t>COMUNICACIÓN Y ESTUDIOS SOCIALES (**)</t>
  </si>
  <si>
    <t>AUVI1209A</t>
  </si>
  <si>
    <t>AUVI1307A</t>
  </si>
  <si>
    <t>TALLER DE GUIÓN AUDIOVISUAL TRANSMEDIA Ó CREATIVIDAD Y COPYWRITING MULTIMEDIOS</t>
  </si>
  <si>
    <t>TALLER DE GUION AUDIOVISUAL TRANSMEDIA O CREATIVIDAD Y COPYWRITING MULTIMEDIOS</t>
  </si>
  <si>
    <t>AUVI1309A</t>
  </si>
  <si>
    <t>AUVI1408</t>
  </si>
  <si>
    <t>DISEÑO DE SONIDO DIGITAL</t>
  </si>
  <si>
    <t>AUVI1407A</t>
  </si>
  <si>
    <t>JOUR1406A</t>
  </si>
  <si>
    <t>AUVI1410A</t>
  </si>
  <si>
    <t>AUVI1411A</t>
  </si>
  <si>
    <t>METODOLOGÍA DE LA INVESTIGACIÓN (*)+TALLER DE DIRECCIÓN Y PRODUCCIÓN DE FICCIÓN</t>
  </si>
  <si>
    <t>COMU1501A</t>
  </si>
  <si>
    <t>JOUR1509A</t>
  </si>
  <si>
    <t>PUBL1504A</t>
  </si>
  <si>
    <t>JOUR1510A</t>
  </si>
  <si>
    <t>DIRECCIÓN DE PROYECTOS AUDIOVISUALES</t>
  </si>
  <si>
    <t>FUNDAMENTOS DE COMUNICACIÓN CORPORATIVA</t>
  </si>
  <si>
    <t>FUNDAMENTOS DE COMUNICACION CORPORATIVA</t>
  </si>
  <si>
    <t>COMPORTAMIENTO  Y CULTURA ORGANIZACIONAL (**)</t>
  </si>
  <si>
    <t>JOUR1303A</t>
  </si>
  <si>
    <t>AUVI1310A</t>
  </si>
  <si>
    <t>MARK1412A</t>
  </si>
  <si>
    <t>CORP1302B</t>
  </si>
  <si>
    <t>CORP1405A</t>
  </si>
  <si>
    <t>COMUNICACIÓN POLÍTICA</t>
  </si>
  <si>
    <t>CORP1507A</t>
  </si>
  <si>
    <t>CORP1510A</t>
  </si>
  <si>
    <t>CORP1509A</t>
  </si>
  <si>
    <t>DIRECCIÓN Y GESTIÓN DE COMUNICACIONES CORPORATIVAS</t>
  </si>
  <si>
    <t>TALLER DE DISEÑO DIGITAL 2 (**)</t>
  </si>
  <si>
    <t>TALLER DE DISEÑO DIGITAL 2  (**)</t>
  </si>
  <si>
    <t>TALLER DE BIG DATA Y COMUNICACIÓN  (**)</t>
  </si>
  <si>
    <t>AUVI1208A</t>
  </si>
  <si>
    <t>COMU1303A</t>
  </si>
  <si>
    <t>ANÁLISIS SOCIAL, POLÍTICO Y ECONÓMICO (**)</t>
  </si>
  <si>
    <t>TEORIA DE LA COMUNICACIÓN (*)</t>
  </si>
  <si>
    <t>JOUR1307A</t>
  </si>
  <si>
    <t>JOUR1407A</t>
  </si>
  <si>
    <t>TALLER DE DIRECCIÓN Y EDICIÓN PERIODÍSTICA (**)</t>
  </si>
  <si>
    <t>METODOLOGÍA DE LA INVESTIGACIÓN(*)+ TALLER DE DIRECCIÓN Y PRODUCCIÓN DE INFORMATIVOS</t>
  </si>
  <si>
    <t>JOUR1508A</t>
  </si>
  <si>
    <t>JOUR1507A</t>
  </si>
  <si>
    <t>JOUR1506A</t>
  </si>
  <si>
    <t>TEORIA  DEL CONOCIMIENTO</t>
  </si>
  <si>
    <t>PUBL1309A</t>
  </si>
  <si>
    <t>FINN1428A</t>
  </si>
  <si>
    <t>PUBL1302B</t>
  </si>
  <si>
    <t>PLANEAMIENTO ESTRATÉGICO PUBLICITARIO</t>
  </si>
  <si>
    <t>INVE1584A</t>
  </si>
  <si>
    <t>METODOLOGÍA DE LA INVESTIGACIÓN(*) + PLANIFICACIÓN ESTRATÉGICA DE MEDIOS DIGITALES</t>
  </si>
  <si>
    <t>PUBL1506A</t>
  </si>
  <si>
    <t>PSICOLOGÍA Y COMPORTAMIENTO  (*)</t>
  </si>
  <si>
    <t>METODOLOGÍA DE LA INVESTIGACIÓN (*)+ PROYECTO  DE COMUNICACIÓN PUBLICITARIA</t>
  </si>
  <si>
    <t>PSICOLOGÍA DEL ADOLESCENTE (**)</t>
  </si>
  <si>
    <t>TECNOLOGÍA APLICADA A LA EDUCACIÓN 1 (**)</t>
  </si>
  <si>
    <t>ADMINISTRACIÓN Y GESTIÓN DE LA  EMPRESA EDUCATIVA</t>
  </si>
  <si>
    <t>ANÁLISIS SOCIAL POLITICO Y ECONÓMICO (**)</t>
  </si>
  <si>
    <t>ANÁLISIS DE  PROCESOS EDUCATIVOS</t>
  </si>
  <si>
    <t>LEGISLACIÓN Y NORMATIVA EDUCATIVA</t>
  </si>
  <si>
    <t>INVE2003</t>
  </si>
  <si>
    <t>TICO1003</t>
  </si>
  <si>
    <t>INNOVACIÓN E INVESTIGACIÓN EDUCATIVA</t>
  </si>
  <si>
    <t>COMU2502</t>
  </si>
  <si>
    <t>TECO1202B</t>
  </si>
  <si>
    <t>ELECTIVO 1: GESTIÓN DE LA COMUNICACIÓN</t>
  </si>
  <si>
    <t>ELECTIVO 1: GESTION DE LA COMUNICACION</t>
  </si>
  <si>
    <t>ELECTIVO 1: CONTENIDO EN TIEMPO REAL</t>
  </si>
  <si>
    <t>PSGE2501</t>
  </si>
  <si>
    <t>AUVI2519</t>
  </si>
  <si>
    <t>COMU2501</t>
  </si>
  <si>
    <t>TEORÍA DE LA COMUNICACIÓN</t>
  </si>
  <si>
    <t>COMU2506</t>
  </si>
  <si>
    <t>TALLER DE DESIGN THINKING E INNOVACIÓN EN COMUNICACIONES</t>
  </si>
  <si>
    <t>TALLER DE BIG DATA Y COMUNICACIÓN</t>
  </si>
  <si>
    <t>DERE2506</t>
  </si>
  <si>
    <t>LEGISLACIÓN Y NORMATIVA EN COMUNICACIONES</t>
  </si>
  <si>
    <t>INVE2513</t>
  </si>
  <si>
    <t>EMPLEABILIDAD  (*) + LEGISLACIÓN Y NORMATIVA EN COMUNICACIONES</t>
  </si>
  <si>
    <t>INVE2523</t>
  </si>
  <si>
    <t>METODOLOGÍA DE LA INVESTIGACIÓN+TALLER DE DIRECCIÓN Y PRODUCCIÓN DE FICCIÓN</t>
  </si>
  <si>
    <t>COMU2510</t>
  </si>
  <si>
    <t>TICO2502</t>
  </si>
  <si>
    <t>HUMA2601</t>
  </si>
  <si>
    <t>TECO1202C</t>
  </si>
  <si>
    <t>HUMA2602</t>
  </si>
  <si>
    <t>AUVI2506</t>
  </si>
  <si>
    <t>AUVI2518</t>
  </si>
  <si>
    <t>COMU2504</t>
  </si>
  <si>
    <t>COMU2503</t>
  </si>
  <si>
    <t>AUVI2507</t>
  </si>
  <si>
    <t>AUVI2508</t>
  </si>
  <si>
    <t>AUVI2510</t>
  </si>
  <si>
    <t>AUVI2509</t>
  </si>
  <si>
    <t>AUVI2513</t>
  </si>
  <si>
    <t>AUVI2512</t>
  </si>
  <si>
    <t>JOUR2505</t>
  </si>
  <si>
    <t>EMPLEABILIDAD  + LEGISLACIÓN Y NORMATIVA EN COMUNICACIONES</t>
  </si>
  <si>
    <t>AUVI2514</t>
  </si>
  <si>
    <t>AUVI2515</t>
  </si>
  <si>
    <t>METODOLOGÍA DE LA INVESTIGACIÓN + TALLER DE DIRECCIÓN Y PRODUCCIÓN DE FICCIÓN</t>
  </si>
  <si>
    <t>JOUR2508</t>
  </si>
  <si>
    <t>PUBL2506</t>
  </si>
  <si>
    <t>JOUR2509</t>
  </si>
  <si>
    <t>AUVI2517</t>
  </si>
  <si>
    <t>TECO2501</t>
  </si>
  <si>
    <t>TECO1113A</t>
  </si>
  <si>
    <t>TALLER DE DESIGNG THINKING E INNOVACIÓN EN COMUNICACIONES</t>
  </si>
  <si>
    <t>TALLER DE DESIGNG THINKING E INNOVACION EN COMUNICACIONES</t>
  </si>
  <si>
    <t>MARK2503</t>
  </si>
  <si>
    <t>TECO1406P</t>
  </si>
  <si>
    <t>MAGM2503</t>
  </si>
  <si>
    <t>GESTIÓN DE LA EXPERIENCIA DE USUARIO</t>
  </si>
  <si>
    <t>EMPLEABILIDAD + GESTIÓN DE LA EXPERIENCIA DE USUARIO</t>
  </si>
  <si>
    <t>METODOLOGÍA DE LA INVESTIGACIÓN + DIRECCIÓN GRÁFICA</t>
  </si>
  <si>
    <t>REPR2502</t>
  </si>
  <si>
    <t>REPR2503</t>
  </si>
  <si>
    <t>COMU2505</t>
  </si>
  <si>
    <t>AUVI2511</t>
  </si>
  <si>
    <t>COMU1306A</t>
  </si>
  <si>
    <t>REPR2504</t>
  </si>
  <si>
    <t>COMU2509</t>
  </si>
  <si>
    <t>MAGM2502</t>
  </si>
  <si>
    <t>TECO2502</t>
  </si>
  <si>
    <t>TECO2504</t>
  </si>
  <si>
    <t>TECO2503</t>
  </si>
  <si>
    <t>TECO2506</t>
  </si>
  <si>
    <t>TECO2507</t>
  </si>
  <si>
    <t>COMU1103P</t>
  </si>
  <si>
    <t>FUNDAMENTOS DE COMUNICACIÓN Y MARKETING DIGITAL</t>
  </si>
  <si>
    <t>SEMIÓTICA DIGITAL</t>
  </si>
  <si>
    <t>INFO2501</t>
  </si>
  <si>
    <t>DISEÑO GRÁFICO Y COMUNICACIÓN DIGITAL</t>
  </si>
  <si>
    <t>PRODUCCIÓN AUDIOVISUAL PARA MEDIOS DIGITALES</t>
  </si>
  <si>
    <t>GESTIÓN DE COMUNIDADES DIGITALES</t>
  </si>
  <si>
    <t>NEUROMARKETING Y EXPERIENCIA DEL USUARIO</t>
  </si>
  <si>
    <t>MAGM2501</t>
  </si>
  <si>
    <t>PUBL2503</t>
  </si>
  <si>
    <t>MARK2504</t>
  </si>
  <si>
    <t>ANÁLISIS DEL CONSUMIDOR EN ENTORNO DIGITALES</t>
  </si>
  <si>
    <t>ANALISIS DEL CONSUMIDOR EN ENTORNO DIGITALES</t>
  </si>
  <si>
    <t>PUBL2504</t>
  </si>
  <si>
    <t>EMPLEABILIDAD +  PLANIFICACIÓN ESTRATÉGICA DE MEDIOS DIGITALES</t>
  </si>
  <si>
    <t>METODOLOGIA DE LA  INVESTIGACION + ANALÍTICA DIGITAL Y POSICIONAMIENTO DE MARCA</t>
  </si>
  <si>
    <t>MAGM2506</t>
  </si>
  <si>
    <t>MARK2501</t>
  </si>
  <si>
    <t>CORP2501</t>
  </si>
  <si>
    <t>GESTIÓN DE IMAGEN Y REPUTACIÓN CORPORATIVA</t>
  </si>
  <si>
    <t>MAGM2504</t>
  </si>
  <si>
    <t>MAGM2505</t>
  </si>
  <si>
    <t>INVE2514</t>
  </si>
  <si>
    <t>EMPLEABILIDAD + LEGISLACIÓN Y NORMATIVA EN COMUNICACIONES</t>
  </si>
  <si>
    <t>PUBL2505</t>
  </si>
  <si>
    <t>COMU2507</t>
  </si>
  <si>
    <t>INVE2522</t>
  </si>
  <si>
    <t>METODOLOGÍA DE LA INVESTIGACIÓN + PROYECTO  DE COMUNICACIÓN PUBLICITARIA</t>
  </si>
  <si>
    <t>COMU2508</t>
  </si>
  <si>
    <t>TECO2505</t>
  </si>
  <si>
    <t>TICO2501</t>
  </si>
  <si>
    <t>AUVI2516</t>
  </si>
  <si>
    <t>COMU2511</t>
  </si>
  <si>
    <t>ANÁLISIS ARTÍSTICO Y LITERARIO</t>
  </si>
  <si>
    <t>JOUR2501</t>
  </si>
  <si>
    <t>TEORIA DE LA COMUNICACIÓN</t>
  </si>
  <si>
    <t>JOUR2502</t>
  </si>
  <si>
    <t>JOUR2503</t>
  </si>
  <si>
    <t>JOUR2504</t>
  </si>
  <si>
    <t>METODOLOGÍA DE LA INVESTIGACIÓN + TALLER DE DIRECCIÓN Y PRODUCCIÓN DE INFORMATIVOS</t>
  </si>
  <si>
    <t>JOUR2507</t>
  </si>
  <si>
    <t>JOUR2506</t>
  </si>
  <si>
    <t>PUBL2502</t>
  </si>
  <si>
    <t>EMPLEABILIDAD +  LEGISLACIÓN Y NORMATIVA EN COMUNICACIONES</t>
  </si>
  <si>
    <t>PUBL2501</t>
  </si>
  <si>
    <t>METODOLOGÍA DE LA INVESTIGACIÓN + PLANIFICACIÓN ESTRATÉGICA DE MEDIOS DIGITALES</t>
  </si>
  <si>
    <t>PUBL2507</t>
  </si>
  <si>
    <t>REPR1111W</t>
  </si>
  <si>
    <t>TECO1102W</t>
  </si>
  <si>
    <t>REPR1112W</t>
  </si>
  <si>
    <t>TECO1111W</t>
  </si>
  <si>
    <t>REPR1113W</t>
  </si>
  <si>
    <t>TECO1202W</t>
  </si>
  <si>
    <t>TECO1112W</t>
  </si>
  <si>
    <t>COMU1202W</t>
  </si>
  <si>
    <t>AUVI1308W</t>
  </si>
  <si>
    <t>REPR1114W</t>
  </si>
  <si>
    <t>TECO1113W</t>
  </si>
  <si>
    <t>MARK1315W</t>
  </si>
  <si>
    <t>COMU1304W</t>
  </si>
  <si>
    <t>TECO1114W</t>
  </si>
  <si>
    <t>MARK1339W</t>
  </si>
  <si>
    <t>COMU1309W</t>
  </si>
  <si>
    <t>GESTIÓN DE LA COMUNICACIÓN</t>
  </si>
  <si>
    <t>COMU1321W</t>
  </si>
  <si>
    <t>AUVI1312W</t>
  </si>
  <si>
    <t>TECO1305W</t>
  </si>
  <si>
    <t>COMU1306W</t>
  </si>
  <si>
    <t>REPR1301W</t>
  </si>
  <si>
    <t>TECO1406W</t>
  </si>
  <si>
    <t>MARK1212W</t>
  </si>
  <si>
    <t>COMU1406W</t>
  </si>
  <si>
    <t>MAGM1435W</t>
  </si>
  <si>
    <t>TECO1116W</t>
  </si>
  <si>
    <t>COMU1305W</t>
  </si>
  <si>
    <t xml:space="preserve">TALLER DE DESIGN THINKING E INNOVACIÓN EN COMUNICACIONES </t>
  </si>
  <si>
    <t>TECO1201W</t>
  </si>
  <si>
    <t>TECO1304W</t>
  </si>
  <si>
    <t>TECO1118W</t>
  </si>
  <si>
    <t>TECO1411W</t>
  </si>
  <si>
    <t>TECO1512W</t>
  </si>
  <si>
    <t>COMU1103W</t>
  </si>
  <si>
    <t>HUMA1113W</t>
  </si>
  <si>
    <t>AUVI1211W</t>
  </si>
  <si>
    <t>FUNDAMENTOS DE COMUNICACIÓN Y MARKETING  DIGITAL</t>
  </si>
  <si>
    <t>COMU1210W</t>
  </si>
  <si>
    <t>COMU1206W</t>
  </si>
  <si>
    <t>INFO1205W</t>
  </si>
  <si>
    <t>TECO1203W</t>
  </si>
  <si>
    <t>LENGUAJE  AUDIOVISUAL Y NARRATIVAS DIGITALES</t>
  </si>
  <si>
    <t>AUVI1207W</t>
  </si>
  <si>
    <t>MARK1343W</t>
  </si>
  <si>
    <t>AUVI1313W</t>
  </si>
  <si>
    <t>MAGM1331W</t>
  </si>
  <si>
    <t>MARK1342W</t>
  </si>
  <si>
    <t>MAGM1332W</t>
  </si>
  <si>
    <t>PUBL1411W</t>
  </si>
  <si>
    <t>DERE1306W</t>
  </si>
  <si>
    <t>MARK1436W</t>
  </si>
  <si>
    <t>PUBL1413W</t>
  </si>
  <si>
    <t>MARK1435W</t>
  </si>
  <si>
    <t>MARK1434W</t>
  </si>
  <si>
    <t>MARK1432W</t>
  </si>
  <si>
    <t>MARK1433W</t>
  </si>
  <si>
    <t>MAGM1540W</t>
  </si>
  <si>
    <t>INFO1505W</t>
  </si>
  <si>
    <t>COME1508W</t>
  </si>
  <si>
    <t>Jorge Bojórquez Segura</t>
  </si>
  <si>
    <t>Eduardo Reyes Rodriguez</t>
  </si>
  <si>
    <t>SE OBSERVAN</t>
  </si>
  <si>
    <t>REPR2507</t>
  </si>
  <si>
    <t>CONS2501</t>
  </si>
  <si>
    <t>CONS2502</t>
  </si>
  <si>
    <t>TPRO2501</t>
  </si>
  <si>
    <t>CARQ2501</t>
  </si>
  <si>
    <t>URBA2501</t>
  </si>
  <si>
    <t>CONS2507</t>
  </si>
  <si>
    <t>ATE</t>
  </si>
  <si>
    <t>LE1</t>
  </si>
  <si>
    <t>CIENCIAS TECNOLOGICAS DE AREQUIPA</t>
  </si>
  <si>
    <t>Escuela Superior Técnica de SENCICO</t>
  </si>
  <si>
    <t>ESCUELA SUPERIOR TÉCNICA DE SENCICO</t>
  </si>
  <si>
    <t>Instituto de Educación Superior Tecnológico Privado</t>
  </si>
  <si>
    <t>INSTITUTO DE EDUCACIÓN SUPERIOR TECNOLÓGICO PRIVADO</t>
  </si>
  <si>
    <t>FERCP</t>
  </si>
  <si>
    <t>UNITEK AREQUIPA</t>
  </si>
  <si>
    <t>IESP FEDERICO VILLARREAL DE CHINCHA</t>
  </si>
  <si>
    <t>SENCICO TRUJILLO</t>
  </si>
  <si>
    <t>URBA2502</t>
  </si>
  <si>
    <t>ELECTIVO 1: SOCIOLOGÍA URBANA</t>
  </si>
  <si>
    <t>ELECTIVO 1: SOCIOLOGIA URBANA</t>
  </si>
  <si>
    <t>URBA2503</t>
  </si>
  <si>
    <t>ELECTIVO 1: PAISAJE URBANO Y ESPACIO PÚBLICO</t>
  </si>
  <si>
    <t>ELECTIVO 1: PAISAJE URBANO Y ESPACIO PUBLICO</t>
  </si>
  <si>
    <t>INFO2502</t>
  </si>
  <si>
    <t>ELECTIVO 2: SISTEMAS DE INFORMACIÓN GEOGRÁFICA</t>
  </si>
  <si>
    <t>ELECTIVO 2: SISTEMAS DE INFORMACION GEOGRAFICA</t>
  </si>
  <si>
    <t>URBA2505</t>
  </si>
  <si>
    <t>ELECTIVO 2: TRATAMIENTO DE AGUA EN CIUDADES</t>
  </si>
  <si>
    <t>URBA2506</t>
  </si>
  <si>
    <t>ELECTIVO 3: DISEÑO DE ECOSISTEMAS URBANOS</t>
  </si>
  <si>
    <t>URBA2507</t>
  </si>
  <si>
    <t>ELECTIVO 3: SEMINARIO DE INVESTIGACIÓN URBANA</t>
  </si>
  <si>
    <t>ELECTIVO 3: SEMINARIO DE INVESTIGACION URBANA</t>
  </si>
  <si>
    <t>Instituto honorio delgado</t>
  </si>
  <si>
    <t>INSTITUTO HONORIO DELGADO</t>
  </si>
  <si>
    <t>CONVALIDACION :: D:\jb\upn\ZZ convalidaciones y reingresos\ZZ APP EXCEL\N00504365 - SIC UG LC0 RC.pdf</t>
  </si>
  <si>
    <t>RECOMENDADOS :: D:\jb\upn\ZZ convalidaciones y reingresos\ZZ APP EXCEL\N00504365 - SIC UG LC0 CR.pdf</t>
  </si>
  <si>
    <t>Instituto de Educación Superior Tecnológico Publico "Pasco"</t>
  </si>
  <si>
    <t>INSTITUTO DE EDUCACIÓN SUPERIOR TECNOLÓGICO PUBLICO "PASCO"</t>
  </si>
  <si>
    <t>N00095416</t>
  </si>
  <si>
    <t>FRANCO LUISIGNO</t>
  </si>
  <si>
    <t>IPANAQUE HUAMAN</t>
  </si>
  <si>
    <t>COMUNICACION I</t>
  </si>
  <si>
    <t>HISTORIA Y SISTEMAS DE LA PSIC</t>
  </si>
  <si>
    <t>GESTIN DE RECURSOS HUMANOS</t>
  </si>
  <si>
    <t>CONVALIDADO</t>
  </si>
  <si>
    <t>ADMINISTRACIN</t>
  </si>
  <si>
    <t>DISEO ORGANIZACIONAL</t>
  </si>
  <si>
    <t>MATEMTICA BSICA</t>
  </si>
  <si>
    <t>COMUNICACIN 2</t>
  </si>
  <si>
    <t>MICROECO. PARA ADMINISTRADORES</t>
  </si>
  <si>
    <t>MATEMTICA FINANCIERA</t>
  </si>
  <si>
    <t>HERRAMIENTAS INFORMTICAS</t>
  </si>
  <si>
    <t>METODOLOGA UNIVERSITARIA</t>
  </si>
  <si>
    <t>METODOLOGA DE LA INVESTIGAC.</t>
  </si>
  <si>
    <t>IDEACIN</t>
  </si>
  <si>
    <t>INSTITUTO SUPERIOR TECNOLOGICO PRIVADO SISTEMAS PERU</t>
  </si>
  <si>
    <t>Instituto de Educación Superior Tecnológico Público "Vilcanota"</t>
  </si>
  <si>
    <t>INSTITUTO DE EDUCACION SUPERIOR TECNOLOGICO "NUESTRA SEÑORA DE LAS MERCEDES" NINABAMBA</t>
  </si>
  <si>
    <t>INSTITUTO DE EDUCACION SUPERIOR PRIVADO "JHALEBET"</t>
  </si>
  <si>
    <t>INSTITUTO DE EDUCACIÓN SUPERIOR TECNOLÓGICO PÚBLICO "VILCANOTA"</t>
  </si>
  <si>
    <t>INSTITUCION DE EDUCACION SUPERIOR TECNOLOGICO PUBLICO "RIOJA"</t>
  </si>
  <si>
    <t>Instituto Superior Tecnologico Privado</t>
  </si>
  <si>
    <t>Instituto de Educación Superior Tecnológico Privado "FRANCISCO DE ZELA" - TACNA</t>
  </si>
  <si>
    <t>INSTITUTO DE EDUCACIÓN SUPERIOR TECNOLÓGICO PRIVADO "FRANCISCO DE ZELA" - TACNA</t>
  </si>
  <si>
    <t>INSTITUTO DE EDUCACION SUPERIOR TECNOLOGICO PUBLICO "DANIEL VILLAR"</t>
  </si>
  <si>
    <t>INSTITUTO DE EDUCACION SUPERIOR TECNOLÓGICO PRIVADO SICAN</t>
  </si>
  <si>
    <t>REPR2506</t>
  </si>
  <si>
    <t>IDEACIÓN PARA DISEÑO DE PRODUCTOS SOSTENIBLES</t>
  </si>
  <si>
    <t>TPRO2512</t>
  </si>
  <si>
    <t>TALLER DE ELECTRÓNICA APLICADA PARA EL DISEÑO</t>
  </si>
  <si>
    <t>TALLER DE ELECTRONICA APLICADA PARA EL DISEÑO</t>
  </si>
  <si>
    <t>REPR2508</t>
  </si>
  <si>
    <t>REPR2509</t>
  </si>
  <si>
    <t>TPRO2511</t>
  </si>
  <si>
    <t>SEMINARIO DE INNOVACIÓN EN EL DI</t>
  </si>
  <si>
    <t>INSTITUTO DE EDUCACIÓN SUPERIOR TECNOLÓGICO URUSAYHUA</t>
  </si>
  <si>
    <t>N0001</t>
  </si>
  <si>
    <t>Perez</t>
  </si>
  <si>
    <t>Juan</t>
  </si>
  <si>
    <t>SISTEMAS</t>
  </si>
  <si>
    <t>CURS1001</t>
  </si>
  <si>
    <t>Curso Origen</t>
  </si>
  <si>
    <t>Curso Destino</t>
  </si>
  <si>
    <t>RRHH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</si>
</sst>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Modalidad de Estudios: &quot;@"/>
    <numFmt numFmtId="165" formatCode="&quot;Lima,&quot;\ dd\ &quot;de&quot;\ mmmm\ &quot;del&quot;\ yyyy"/>
    <numFmt numFmtId="166" formatCode="[Color10]\ &quot;OK&quot;;[Red]\ &quot;Presione boton de Recalculo&quot;"/>
    <numFmt numFmtId="167" formatCode="[Color10]\ &quot;OK&quot;;[Red]\ &quot;No convalide y recomiende a la vez&quot;"/>
    <numFmt numFmtId="168" formatCode="[Color10]\ &quot;OK&quot;;[Red]\ &quot;Curso por tercera NO recomendado&quot;"/>
    <numFmt numFmtId="169" formatCode="[Color10]\ &quot;OK&quot;;[Red]\ &quot;No corresponde la Carrera o Modalidad o Validez con Datos Generales&quot;"/>
    <numFmt numFmtId="170" formatCode="[Color10]\ &quot;OK&quot;;[Red]\ &quot;Hay cursos NO reconocidos o SIN codigo BANNER&quot;"/>
    <numFmt numFmtId="171" formatCode="[Color10]\ &quot;OK&quot;;[Red]\ &quot;Suma Creditos Conva / Recom / Reing / Trasl con Error&quot;"/>
    <numFmt numFmtId="172" formatCode="[Color10]\ &quot;OK&quot;;[Red]\ &quot;Mal Carrera, Modalidad o Validez con 'Equivalencias'. presione Importar Malla&quot;"/>
    <numFmt numFmtId="173" formatCode="[Color10]\ &quot;OK&quot;;[Red]\ &quot;Mal Carrera o Modalidad o Validez con Cabecera. Importe Malla&quot;"/>
    <numFmt numFmtId="174" formatCode="[$-F800]dddd\,\ mmmm\ dd\,\ yyyy"/>
    <numFmt numFmtId="175" formatCode="[Color10]\ &quot;OK&quot;;[Red]\ &quot;NO Convalide Desprobados o con Insuf. Creditos&quot;"/>
    <numFmt numFmtId="176" formatCode="0;\ \-0;\ \-;\ @"/>
  </numFmts>
  <fonts count="157">
    <font>
      <sz val="11"/>
      <color rgb="FF000000"/>
      <name val="Calibri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9"/>
      <color theme="1"/>
      <name val="Calibri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</font>
    <font>
      <u/>
      <sz val="11"/>
      <color rgb="FF000000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sz val="11"/>
      <color theme="0"/>
      <name val="Arial"/>
      <family val="2"/>
    </font>
    <font>
      <sz val="9"/>
      <color rgb="FF000000"/>
      <name val="Arial"/>
      <family val="2"/>
    </font>
    <font>
      <sz val="11"/>
      <color theme="1"/>
      <name val="Calibri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Noto Sans Symbols"/>
    </font>
    <font>
      <sz val="9"/>
      <color rgb="FF000000"/>
      <name val="Noto Sans Symbols"/>
    </font>
    <font>
      <u/>
      <sz val="10"/>
      <color rgb="FF000000"/>
      <name val="Arial"/>
      <family val="2"/>
    </font>
    <font>
      <sz val="12"/>
      <color rgb="FF000000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14"/>
      <color rgb="FF000000"/>
      <name val="Calibri"/>
      <family val="2"/>
    </font>
    <font>
      <b/>
      <sz val="9"/>
      <color theme="0"/>
      <name val="Arial"/>
      <family val="2"/>
    </font>
    <font>
      <sz val="11"/>
      <color rgb="FF0000FF"/>
      <name val="Calibri"/>
      <family val="2"/>
    </font>
    <font>
      <sz val="11"/>
      <color theme="0"/>
      <name val="Calibri"/>
      <family val="2"/>
    </font>
    <font>
      <b/>
      <sz val="11"/>
      <color rgb="FFFF0000"/>
      <name val="Calibri"/>
      <family val="2"/>
    </font>
    <font>
      <sz val="12"/>
      <color rgb="FFFF0000"/>
      <name val="Calibri"/>
      <family val="2"/>
    </font>
    <font>
      <sz val="11"/>
      <color rgb="FFFF00FF"/>
      <name val="Calibri"/>
      <family val="2"/>
    </font>
    <font>
      <u/>
      <sz val="11"/>
      <color theme="10"/>
      <name val="Calibri"/>
      <family val="2"/>
    </font>
    <font>
      <b/>
      <sz val="10"/>
      <color rgb="FF000000"/>
      <name val="Calibri"/>
      <family val="2"/>
    </font>
    <font>
      <b/>
      <sz val="10"/>
      <color theme="0"/>
      <name val="Calibri"/>
      <family val="2"/>
    </font>
    <font>
      <b/>
      <sz val="11"/>
      <color rgb="FFFF0000"/>
      <name val="Arial"/>
      <family val="2"/>
    </font>
    <font>
      <b/>
      <sz val="9"/>
      <color rgb="FFFF0000"/>
      <name val="Arial"/>
      <family val="2"/>
    </font>
    <font>
      <b/>
      <sz val="10"/>
      <color rgb="FF0000FF"/>
      <name val="Arial"/>
      <family val="2"/>
    </font>
    <font>
      <b/>
      <sz val="11"/>
      <name val="Calibri"/>
      <family val="2"/>
    </font>
    <font>
      <b/>
      <sz val="12"/>
      <color rgb="FFFF0000"/>
      <name val="Calibri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b/>
      <sz val="12"/>
      <color rgb="FF000000"/>
      <name val="Arial"/>
      <family val="2"/>
    </font>
    <font>
      <b/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Arial"/>
      <family val="2"/>
    </font>
    <font>
      <sz val="12"/>
      <color rgb="FF000000"/>
      <name val="Calibri"/>
      <family val="2"/>
    </font>
    <font>
      <b/>
      <sz val="16"/>
      <color rgb="FF000000"/>
      <name val="Arial"/>
      <family val="2"/>
    </font>
    <font>
      <sz val="16"/>
      <color rgb="FF000000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7030A0"/>
      <name val="Calibri"/>
      <family val="2"/>
    </font>
    <font>
      <sz val="9"/>
      <color indexed="8"/>
      <name val="Arial"/>
      <family val="2"/>
    </font>
    <font>
      <b/>
      <u/>
      <sz val="9"/>
      <color theme="1"/>
      <name val="Arial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sz val="6"/>
      <name val="Arial"/>
      <family val="2"/>
    </font>
    <font>
      <sz val="9"/>
      <color rgb="FF000000"/>
      <name val="Calibri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sz val="11"/>
      <name val="Arial"/>
      <family val="2"/>
    </font>
    <font>
      <b/>
      <sz val="11"/>
      <color rgb="FF0000FF"/>
      <name val="Calibri"/>
      <family val="2"/>
    </font>
    <font>
      <b/>
      <sz val="10"/>
      <name val="Calibri"/>
      <family val="2"/>
    </font>
    <font>
      <sz val="10"/>
      <color rgb="FF212529"/>
      <name val="Arial"/>
      <family val="2"/>
    </font>
    <font>
      <sz val="9"/>
      <color rgb="FF212529"/>
      <name val="Arial"/>
      <family val="2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FF"/>
      <name val="Calibri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b/>
      <sz val="9"/>
      <color theme="1"/>
      <name val="Calibri"/>
      <family val="2"/>
    </font>
    <font>
      <b/>
      <sz val="14"/>
      <name val="Arial"/>
      <family val="2"/>
    </font>
    <font>
      <b/>
      <sz val="10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FF"/>
      <name val="Calibri"/>
      <family val="2"/>
    </font>
    <font>
      <sz val="11"/>
      <color rgb="FF006100"/>
      <name val="Calibri"/>
      <family val="2"/>
      <scheme val="minor"/>
    </font>
    <font>
      <b/>
      <sz val="10"/>
      <color rgb="FF7030A0"/>
      <name val="Arial"/>
      <family val="2"/>
    </font>
    <font>
      <sz val="11"/>
      <color rgb="FF9C65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0000FF"/>
      <name val="Arial"/>
      <family val="2"/>
    </font>
    <font>
      <b/>
      <sz val="11"/>
      <color rgb="FF0000FF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Andale WT"/>
      <family val="2"/>
    </font>
    <font>
      <sz val="8"/>
      <color theme="1"/>
      <name val="Arial Narrow"/>
      <family val="2"/>
    </font>
    <font>
      <b/>
      <sz val="10"/>
      <color rgb="FFFF0000"/>
      <name val="Calibri"/>
      <family val="2"/>
    </font>
    <font>
      <sz val="7"/>
      <color rgb="FF000000"/>
      <name val="Arial"/>
      <family val="2"/>
    </font>
    <font>
      <b/>
      <sz val="10"/>
      <color rgb="FFFF0000"/>
      <name val="Arial"/>
      <family val="2"/>
    </font>
    <font>
      <sz val="11"/>
      <color rgb="FF424242"/>
      <name val="Calibri"/>
      <family val="2"/>
    </font>
    <font>
      <sz val="11"/>
      <color rgb="FF9C570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</font>
    <font>
      <sz val="8"/>
      <color theme="1"/>
      <name val="Arial"/>
      <family val="2"/>
    </font>
    <font>
      <sz val="8"/>
      <color rgb="FF000000"/>
      <name val="Calibri"/>
      <family val="2"/>
    </font>
    <font>
      <b/>
      <sz val="9"/>
      <color indexed="8"/>
      <name val="Arial"/>
      <family val="2"/>
    </font>
    <font>
      <sz val="8"/>
      <color rgb="FF000000"/>
      <name val="Arial"/>
      <family val="2"/>
    </font>
    <font>
      <sz val="8"/>
      <name val="Calibri"/>
      <family val="2"/>
      <scheme val="minor"/>
    </font>
    <font>
      <sz val="12"/>
      <color theme="1"/>
      <name val="Arial"/>
      <family val="2"/>
    </font>
    <font>
      <sz val="8"/>
      <name val="Andale WT"/>
      <family val="2"/>
    </font>
    <font>
      <sz val="8"/>
      <name val="Andale WT"/>
    </font>
    <font>
      <sz val="8"/>
      <name val="Arial Narrow"/>
      <family val="2"/>
    </font>
    <font>
      <sz val="8"/>
      <name val="Arial 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u/>
      <sz val="9"/>
      <name val="Arial"/>
      <family val="2"/>
    </font>
    <font>
      <sz val="8"/>
      <color rgb="FFFF0000"/>
      <name val="Arial"/>
      <family val="2"/>
    </font>
    <font>
      <sz val="8"/>
      <name val="Calibri"/>
      <family val="2"/>
    </font>
    <font>
      <sz val="9"/>
      <name val="Arial Narrow"/>
      <family val="2"/>
    </font>
    <font>
      <sz val="9"/>
      <name val="Calibri"/>
      <family val="2"/>
    </font>
    <font>
      <b/>
      <sz val="9"/>
      <name val="Calibri"/>
      <family val="2"/>
    </font>
    <font>
      <sz val="10"/>
      <name val="Calibri"/>
      <family val="2"/>
      <scheme val="minor"/>
    </font>
    <font>
      <b/>
      <sz val="7"/>
      <name val="Arial"/>
      <family val="2"/>
    </font>
    <font>
      <sz val="7"/>
      <name val="Calibri"/>
      <family val="2"/>
      <scheme val="minor"/>
    </font>
    <font>
      <b/>
      <sz val="8"/>
      <color rgb="FF000000"/>
      <name val="Arial"/>
      <family val="2"/>
    </font>
    <font>
      <sz val="9"/>
      <name val="Andale WT"/>
      <family val="2"/>
    </font>
    <font>
      <b/>
      <sz val="11"/>
      <name val="Calibri"/>
      <family val="2"/>
      <scheme val="minor"/>
    </font>
    <font>
      <b/>
      <sz val="8"/>
      <name val="Calibri"/>
      <family val="2"/>
      <scheme val="minor"/>
    </font>
    <font>
      <sz val="9"/>
      <color theme="1"/>
      <name val="Andale WT"/>
      <family val="2"/>
    </font>
    <font>
      <sz val="7"/>
      <color theme="1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1"/>
        <bgColor rgb="FFFFFF00"/>
      </patternFill>
    </fill>
    <fill>
      <patternFill patternType="solid">
        <fgColor rgb="FFFF0000"/>
        <bgColor indexed="64"/>
      </patternFill>
    </fill>
    <fill>
      <patternFill patternType="solid">
        <fgColor rgb="FFD8D8D8"/>
        <bgColor theme="1" tint="0.49998474074526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0" tint="-0.249977111117893"/>
        <bgColor rgb="FFFFFF00"/>
      </patternFill>
    </fill>
    <fill>
      <patternFill patternType="solid">
        <fgColor theme="8" tint="0.39997558519241921"/>
        <bgColor rgb="FFFFFF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rgb="FFFFFF00"/>
      </patternFill>
    </fill>
    <fill>
      <patternFill patternType="solid">
        <fgColor rgb="FFC59EE2"/>
        <bgColor indexed="64"/>
      </patternFill>
    </fill>
    <fill>
      <patternFill patternType="solid">
        <fgColor rgb="FFC59EE2"/>
        <bgColor rgb="FFFEF2CB"/>
      </patternFill>
    </fill>
    <fill>
      <patternFill patternType="solid">
        <fgColor rgb="FFFFAFAF"/>
        <bgColor indexed="64"/>
      </patternFill>
    </fill>
    <fill>
      <patternFill patternType="solid">
        <fgColor rgb="FFFFAFAF"/>
        <bgColor rgb="FFFEF2CB"/>
      </patternFill>
    </fill>
    <fill>
      <patternFill patternType="solid">
        <fgColor theme="7" tint="0.79998168889431442"/>
        <bgColor rgb="FFFFC000"/>
      </patternFill>
    </fill>
    <fill>
      <patternFill patternType="solid">
        <fgColor theme="0"/>
        <bgColor rgb="FFD8D8D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rgb="FFFFFF00"/>
      </patternFill>
    </fill>
    <fill>
      <patternFill patternType="solid">
        <fgColor theme="9" tint="0.39997558519241921"/>
        <bgColor rgb="FFFFFF00"/>
      </patternFill>
    </fill>
    <fill>
      <patternFill patternType="solid">
        <fgColor rgb="FFFF0000"/>
        <bgColor theme="0"/>
      </patternFill>
    </fill>
    <fill>
      <patternFill patternType="solid">
        <fgColor rgb="FFFF00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00B0F0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rgb="FFABABFF"/>
        <bgColor indexed="64"/>
      </patternFill>
    </fill>
    <fill>
      <patternFill patternType="solid">
        <fgColor rgb="FFFFBD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FFFF00"/>
      </patternFill>
    </fill>
    <fill>
      <patternFill patternType="solid">
        <fgColor theme="5" tint="0.59999389629810485"/>
        <bgColor rgb="FFFFFF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rgb="FFFFFFFF"/>
      </patternFill>
    </fill>
    <fill>
      <patternFill patternType="solid">
        <fgColor theme="0"/>
      </patternFill>
    </fill>
    <fill>
      <patternFill patternType="solid">
        <fgColor theme="0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indexed="64"/>
      </patternFill>
    </fill>
  </fills>
  <borders count="1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rgb="FF000000"/>
      </left>
      <right style="medium">
        <color indexed="64"/>
      </right>
      <top/>
      <bottom/>
      <diagonal/>
    </border>
  </borders>
  <cellStyleXfs count="25">
    <xf numFmtId="0" fontId="0" fillId="0" borderId="0"/>
    <xf numFmtId="0" fontId="56" fillId="0" borderId="0" applyNumberFormat="0" applyFill="0" applyBorder="0" applyAlignment="0" applyProtection="0"/>
    <xf numFmtId="0" fontId="24" fillId="0" borderId="6"/>
    <xf numFmtId="9" fontId="24" fillId="0" borderId="6" applyFont="0" applyFill="0" applyBorder="0" applyAlignment="0" applyProtection="0"/>
    <xf numFmtId="0" fontId="23" fillId="0" borderId="6"/>
    <xf numFmtId="0" fontId="23" fillId="0" borderId="6"/>
    <xf numFmtId="0" fontId="46" fillId="0" borderId="6"/>
    <xf numFmtId="9" fontId="23" fillId="0" borderId="6" applyFont="0" applyFill="0" applyBorder="0" applyAlignment="0" applyProtection="0"/>
    <xf numFmtId="0" fontId="22" fillId="0" borderId="6"/>
    <xf numFmtId="0" fontId="75" fillId="0" borderId="6"/>
    <xf numFmtId="0" fontId="29" fillId="0" borderId="6"/>
    <xf numFmtId="0" fontId="21" fillId="0" borderId="6"/>
    <xf numFmtId="0" fontId="64" fillId="0" borderId="6"/>
    <xf numFmtId="0" fontId="20" fillId="0" borderId="6"/>
    <xf numFmtId="0" fontId="19" fillId="0" borderId="6"/>
    <xf numFmtId="0" fontId="99" fillId="0" borderId="6"/>
    <xf numFmtId="0" fontId="64" fillId="0" borderId="6"/>
    <xf numFmtId="0" fontId="18" fillId="0" borderId="6"/>
    <xf numFmtId="0" fontId="17" fillId="0" borderId="6"/>
    <xf numFmtId="0" fontId="108" fillId="35" borderId="6" applyNumberFormat="0" applyBorder="0" applyAlignment="0" applyProtection="0"/>
    <xf numFmtId="0" fontId="106" fillId="34" borderId="6" applyNumberFormat="0" applyBorder="0" applyAlignment="0" applyProtection="0"/>
    <xf numFmtId="0" fontId="46" fillId="0" borderId="6"/>
    <xf numFmtId="0" fontId="14" fillId="0" borderId="6"/>
    <xf numFmtId="0" fontId="12" fillId="0" borderId="6"/>
    <xf numFmtId="0" fontId="121" fillId="35" borderId="0" applyNumberFormat="0" applyBorder="0" applyAlignment="0" applyProtection="0"/>
  </cellStyleXfs>
  <cellXfs count="2338">
    <xf numFmtId="0" fontId="0" fillId="0" borderId="0" xfId="0"/>
    <xf numFmtId="0" fontId="25" fillId="0" borderId="0" xfId="0" applyFont="1"/>
    <xf numFmtId="0" fontId="26" fillId="0" borderId="0" xfId="0" applyFont="1" applyAlignment="1">
      <alignment vertical="center"/>
    </xf>
    <xf numFmtId="0" fontId="28" fillId="0" borderId="0" xfId="0" applyFont="1"/>
    <xf numFmtId="0" fontId="27" fillId="0" borderId="0" xfId="0" applyFont="1" applyAlignment="1">
      <alignment vertical="center"/>
    </xf>
    <xf numFmtId="164" fontId="27" fillId="0" borderId="0" xfId="0" applyNumberFormat="1" applyFont="1" applyAlignment="1">
      <alignment horizontal="left" vertical="center"/>
    </xf>
    <xf numFmtId="0" fontId="32" fillId="0" borderId="0" xfId="0" applyFont="1"/>
    <xf numFmtId="0" fontId="31" fillId="4" borderId="7" xfId="0" applyFont="1" applyFill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49" fillId="0" borderId="0" xfId="0" applyFont="1"/>
    <xf numFmtId="0" fontId="46" fillId="0" borderId="0" xfId="0" applyFont="1"/>
    <xf numFmtId="1" fontId="39" fillId="0" borderId="16" xfId="0" applyNumberFormat="1" applyFont="1" applyBorder="1" applyAlignment="1">
      <alignment horizontal="center" vertical="center"/>
    </xf>
    <xf numFmtId="0" fontId="0" fillId="0" borderId="0" xfId="0" applyProtection="1">
      <protection locked="0"/>
    </xf>
    <xf numFmtId="0" fontId="0" fillId="3" borderId="6" xfId="0" applyFill="1" applyBorder="1" applyProtection="1">
      <protection locked="0"/>
    </xf>
    <xf numFmtId="0" fontId="38" fillId="0" borderId="0" xfId="0" applyFont="1" applyProtection="1">
      <protection locked="0"/>
    </xf>
    <xf numFmtId="0" fontId="36" fillId="0" borderId="0" xfId="0" applyFont="1" applyAlignment="1" applyProtection="1">
      <alignment vertical="center"/>
      <protection hidden="1"/>
    </xf>
    <xf numFmtId="0" fontId="56" fillId="0" borderId="0" xfId="1" applyAlignment="1"/>
    <xf numFmtId="0" fontId="28" fillId="0" borderId="0" xfId="0" applyFont="1" applyProtection="1">
      <protection locked="0"/>
    </xf>
    <xf numFmtId="0" fontId="50" fillId="9" borderId="7" xfId="0" applyFont="1" applyFill="1" applyBorder="1" applyAlignment="1">
      <alignment horizontal="center" vertical="center" wrapText="1"/>
    </xf>
    <xf numFmtId="0" fontId="60" fillId="8" borderId="22" xfId="0" applyFont="1" applyFill="1" applyBorder="1" applyAlignment="1">
      <alignment horizontal="center" vertical="center" wrapText="1"/>
    </xf>
    <xf numFmtId="0" fontId="60" fillId="8" borderId="22" xfId="0" applyFont="1" applyFill="1" applyBorder="1" applyAlignment="1">
      <alignment horizontal="left" vertical="center"/>
    </xf>
    <xf numFmtId="0" fontId="30" fillId="0" borderId="0" xfId="0" applyFont="1"/>
    <xf numFmtId="0" fontId="52" fillId="0" borderId="0" xfId="0" applyFont="1"/>
    <xf numFmtId="9" fontId="52" fillId="0" borderId="6" xfId="0" applyNumberFormat="1" applyFont="1" applyBorder="1"/>
    <xf numFmtId="0" fontId="52" fillId="0" borderId="0" xfId="0" applyFont="1" applyAlignment="1">
      <alignment horizontal="center"/>
    </xf>
    <xf numFmtId="0" fontId="0" fillId="0" borderId="27" xfId="0" applyBorder="1"/>
    <xf numFmtId="0" fontId="0" fillId="0" borderId="6" xfId="0" applyBorder="1"/>
    <xf numFmtId="0" fontId="0" fillId="0" borderId="29" xfId="0" applyBorder="1"/>
    <xf numFmtId="9" fontId="0" fillId="0" borderId="0" xfId="0" applyNumberFormat="1"/>
    <xf numFmtId="0" fontId="48" fillId="0" borderId="0" xfId="0" applyFont="1"/>
    <xf numFmtId="0" fontId="0" fillId="0" borderId="32" xfId="0" applyBorder="1"/>
    <xf numFmtId="0" fontId="30" fillId="0" borderId="6" xfId="0" applyFont="1" applyBorder="1"/>
    <xf numFmtId="0" fontId="50" fillId="5" borderId="7" xfId="0" applyFont="1" applyFill="1" applyBorder="1" applyAlignment="1">
      <alignment horizontal="left" vertical="center" wrapText="1"/>
    </xf>
    <xf numFmtId="0" fontId="50" fillId="5" borderId="7" xfId="0" applyFont="1" applyFill="1" applyBorder="1" applyAlignment="1">
      <alignment horizontal="center" vertical="center" wrapText="1"/>
    </xf>
    <xf numFmtId="0" fontId="50" fillId="8" borderId="34" xfId="0" applyFont="1" applyFill="1" applyBorder="1" applyAlignment="1">
      <alignment horizontal="center" vertical="center" wrapText="1"/>
    </xf>
    <xf numFmtId="0" fontId="36" fillId="0" borderId="0" xfId="0" applyFont="1" applyAlignment="1">
      <alignment vertical="center"/>
    </xf>
    <xf numFmtId="0" fontId="39" fillId="2" borderId="1" xfId="0" applyFont="1" applyFill="1" applyBorder="1" applyAlignment="1">
      <alignment horizontal="center" vertical="center" wrapText="1"/>
    </xf>
    <xf numFmtId="0" fontId="39" fillId="2" borderId="1" xfId="0" applyFont="1" applyFill="1" applyBorder="1" applyAlignment="1">
      <alignment horizontal="center" vertical="center"/>
    </xf>
    <xf numFmtId="0" fontId="39" fillId="2" borderId="44" xfId="0" applyFont="1" applyFill="1" applyBorder="1" applyAlignment="1">
      <alignment horizontal="center" vertical="center" wrapText="1"/>
    </xf>
    <xf numFmtId="0" fontId="39" fillId="2" borderId="24" xfId="0" applyFont="1" applyFill="1" applyBorder="1" applyAlignment="1">
      <alignment horizontal="center" vertical="center" wrapText="1"/>
    </xf>
    <xf numFmtId="0" fontId="44" fillId="0" borderId="0" xfId="0" applyFont="1" applyAlignment="1">
      <alignment vertical="center"/>
    </xf>
    <xf numFmtId="0" fontId="26" fillId="11" borderId="6" xfId="0" applyFont="1" applyFill="1" applyBorder="1" applyAlignment="1">
      <alignment vertical="center"/>
    </xf>
    <xf numFmtId="0" fontId="39" fillId="2" borderId="15" xfId="0" applyFont="1" applyFill="1" applyBorder="1" applyAlignment="1">
      <alignment horizontal="center" vertical="center"/>
    </xf>
    <xf numFmtId="0" fontId="25" fillId="0" borderId="24" xfId="0" applyFont="1" applyBorder="1"/>
    <xf numFmtId="0" fontId="46" fillId="0" borderId="24" xfId="0" applyFont="1" applyBorder="1"/>
    <xf numFmtId="0" fontId="74" fillId="12" borderId="19" xfId="0" applyFont="1" applyFill="1" applyBorder="1" applyAlignment="1">
      <alignment horizontal="center" vertical="center"/>
    </xf>
    <xf numFmtId="0" fontId="74" fillId="12" borderId="18" xfId="0" applyFont="1" applyFill="1" applyBorder="1" applyAlignment="1">
      <alignment horizontal="center" vertical="center"/>
    </xf>
    <xf numFmtId="0" fontId="74" fillId="12" borderId="48" xfId="0" applyFont="1" applyFill="1" applyBorder="1" applyAlignment="1">
      <alignment horizontal="center" vertical="center"/>
    </xf>
    <xf numFmtId="1" fontId="73" fillId="12" borderId="48" xfId="0" applyNumberFormat="1" applyFont="1" applyFill="1" applyBorder="1" applyAlignment="1">
      <alignment horizontal="center" vertical="center"/>
    </xf>
    <xf numFmtId="0" fontId="74" fillId="12" borderId="20" xfId="0" applyFont="1" applyFill="1" applyBorder="1" applyAlignment="1">
      <alignment horizontal="center" vertical="center"/>
    </xf>
    <xf numFmtId="0" fontId="28" fillId="13" borderId="1" xfId="0" applyFont="1" applyFill="1" applyBorder="1" applyProtection="1">
      <protection locked="0"/>
    </xf>
    <xf numFmtId="0" fontId="0" fillId="0" borderId="24" xfId="0" applyBorder="1"/>
    <xf numFmtId="49" fontId="0" fillId="0" borderId="24" xfId="0" applyNumberFormat="1" applyBorder="1"/>
    <xf numFmtId="0" fontId="48" fillId="13" borderId="1" xfId="0" applyFont="1" applyFill="1" applyBorder="1" applyProtection="1">
      <protection locked="0"/>
    </xf>
    <xf numFmtId="0" fontId="28" fillId="13" borderId="1" xfId="0" applyFont="1" applyFill="1" applyBorder="1" applyAlignment="1" applyProtection="1">
      <alignment horizontal="left"/>
      <protection locked="0"/>
    </xf>
    <xf numFmtId="0" fontId="48" fillId="13" borderId="1" xfId="0" applyFont="1" applyFill="1" applyBorder="1" applyAlignment="1" applyProtection="1">
      <alignment horizontal="left"/>
      <protection locked="0"/>
    </xf>
    <xf numFmtId="0" fontId="51" fillId="0" borderId="26" xfId="0" applyFont="1" applyBorder="1" applyProtection="1">
      <protection locked="0"/>
    </xf>
    <xf numFmtId="0" fontId="51" fillId="0" borderId="27" xfId="0" applyFont="1" applyBorder="1" applyProtection="1">
      <protection locked="0"/>
    </xf>
    <xf numFmtId="0" fontId="51" fillId="0" borderId="6" xfId="0" applyFont="1" applyBorder="1" applyProtection="1">
      <protection locked="0"/>
    </xf>
    <xf numFmtId="0" fontId="51" fillId="0" borderId="29" xfId="0" applyFont="1" applyBorder="1" applyProtection="1">
      <protection locked="0"/>
    </xf>
    <xf numFmtId="0" fontId="35" fillId="14" borderId="24" xfId="8" applyFont="1" applyFill="1" applyBorder="1" applyAlignment="1">
      <alignment horizontal="center"/>
    </xf>
    <xf numFmtId="0" fontId="82" fillId="16" borderId="19" xfId="8" applyFont="1" applyFill="1" applyBorder="1" applyAlignment="1">
      <alignment horizontal="center" vertical="center" wrapText="1"/>
    </xf>
    <xf numFmtId="0" fontId="0" fillId="12" borderId="0" xfId="0" applyFill="1"/>
    <xf numFmtId="0" fontId="22" fillId="12" borderId="6" xfId="8" applyFill="1"/>
    <xf numFmtId="0" fontId="22" fillId="12" borderId="36" xfId="8" applyFill="1" applyBorder="1"/>
    <xf numFmtId="0" fontId="22" fillId="12" borderId="24" xfId="8" applyFill="1" applyBorder="1"/>
    <xf numFmtId="0" fontId="81" fillId="12" borderId="6" xfId="8" applyFont="1" applyFill="1" applyAlignment="1">
      <alignment vertical="center"/>
    </xf>
    <xf numFmtId="0" fontId="22" fillId="12" borderId="41" xfId="8" applyFill="1" applyBorder="1"/>
    <xf numFmtId="0" fontId="23" fillId="12" borderId="6" xfId="4" applyFill="1"/>
    <xf numFmtId="0" fontId="34" fillId="12" borderId="6" xfId="4" applyFont="1" applyFill="1"/>
    <xf numFmtId="0" fontId="80" fillId="12" borderId="6" xfId="4" applyFont="1" applyFill="1" applyAlignment="1">
      <alignment horizontal="left" vertical="center"/>
    </xf>
    <xf numFmtId="0" fontId="31" fillId="12" borderId="6" xfId="4" applyFont="1" applyFill="1" applyAlignment="1">
      <alignment horizontal="justify" vertical="center"/>
    </xf>
    <xf numFmtId="0" fontId="31" fillId="12" borderId="31" xfId="4" applyFont="1" applyFill="1" applyBorder="1" applyAlignment="1">
      <alignment vertical="center"/>
    </xf>
    <xf numFmtId="0" fontId="34" fillId="12" borderId="6" xfId="4" applyFont="1" applyFill="1" applyAlignment="1">
      <alignment horizontal="justify" vertical="center"/>
    </xf>
    <xf numFmtId="0" fontId="31" fillId="12" borderId="6" xfId="4" applyFont="1" applyFill="1" applyAlignment="1">
      <alignment vertical="center"/>
    </xf>
    <xf numFmtId="0" fontId="80" fillId="12" borderId="6" xfId="4" applyFont="1" applyFill="1" applyAlignment="1">
      <alignment vertical="center"/>
    </xf>
    <xf numFmtId="0" fontId="34" fillId="12" borderId="24" xfId="4" applyFont="1" applyFill="1" applyBorder="1"/>
    <xf numFmtId="0" fontId="34" fillId="12" borderId="6" xfId="8" applyFont="1" applyFill="1"/>
    <xf numFmtId="0" fontId="31" fillId="12" borderId="6" xfId="8" applyFont="1" applyFill="1" applyAlignment="1">
      <alignment vertical="center"/>
    </xf>
    <xf numFmtId="0" fontId="82" fillId="12" borderId="6" xfId="8" applyFont="1" applyFill="1" applyAlignment="1">
      <alignment horizontal="justify" vertical="center"/>
    </xf>
    <xf numFmtId="0" fontId="34" fillId="12" borderId="6" xfId="4" applyFont="1" applyFill="1" applyAlignment="1">
      <alignment vertical="center"/>
    </xf>
    <xf numFmtId="0" fontId="31" fillId="12" borderId="6" xfId="8" applyFont="1" applyFill="1" applyAlignment="1">
      <alignment horizontal="justify" vertical="center"/>
    </xf>
    <xf numFmtId="0" fontId="34" fillId="12" borderId="6" xfId="8" applyFont="1" applyFill="1" applyAlignment="1">
      <alignment horizontal="justify" vertical="center"/>
    </xf>
    <xf numFmtId="0" fontId="64" fillId="12" borderId="31" xfId="8" applyFont="1" applyFill="1" applyBorder="1"/>
    <xf numFmtId="0" fontId="34" fillId="12" borderId="6" xfId="8" applyFont="1" applyFill="1" applyAlignment="1">
      <alignment horizontal="left" vertical="top"/>
    </xf>
    <xf numFmtId="0" fontId="30" fillId="0" borderId="6" xfId="0" applyFont="1" applyBorder="1" applyProtection="1">
      <protection locked="0"/>
    </xf>
    <xf numFmtId="0" fontId="61" fillId="0" borderId="26" xfId="0" applyFont="1" applyBorder="1" applyAlignment="1" applyProtection="1">
      <alignment vertical="center"/>
      <protection locked="0"/>
    </xf>
    <xf numFmtId="0" fontId="61" fillId="0" borderId="6" xfId="0" applyFont="1" applyBorder="1" applyAlignment="1" applyProtection="1">
      <alignment vertical="center"/>
      <protection locked="0"/>
    </xf>
    <xf numFmtId="0" fontId="61" fillId="0" borderId="30" xfId="0" applyFont="1" applyBorder="1" applyAlignment="1" applyProtection="1">
      <alignment vertical="center"/>
      <protection locked="0"/>
    </xf>
    <xf numFmtId="0" fontId="0" fillId="0" borderId="25" xfId="0" applyBorder="1"/>
    <xf numFmtId="0" fontId="61" fillId="0" borderId="29" xfId="0" applyFont="1" applyBorder="1" applyAlignment="1" applyProtection="1">
      <alignment vertical="center"/>
      <protection locked="0"/>
    </xf>
    <xf numFmtId="0" fontId="84" fillId="0" borderId="28" xfId="0" applyFont="1" applyBorder="1" applyAlignment="1" applyProtection="1">
      <alignment vertical="center"/>
      <protection locked="0"/>
    </xf>
    <xf numFmtId="0" fontId="84" fillId="0" borderId="6" xfId="0" applyFont="1" applyBorder="1" applyAlignment="1" applyProtection="1">
      <alignment vertical="center"/>
      <protection locked="0"/>
    </xf>
    <xf numFmtId="0" fontId="53" fillId="0" borderId="0" xfId="0" applyFont="1" applyProtection="1">
      <protection locked="0"/>
    </xf>
    <xf numFmtId="169" fontId="53" fillId="0" borderId="6" xfId="0" applyNumberFormat="1" applyFont="1" applyBorder="1" applyAlignment="1">
      <alignment horizontal="left"/>
    </xf>
    <xf numFmtId="0" fontId="28" fillId="13" borderId="0" xfId="0" applyFont="1" applyFill="1" applyProtection="1">
      <protection locked="0"/>
    </xf>
    <xf numFmtId="0" fontId="28" fillId="13" borderId="0" xfId="0" applyFont="1" applyFill="1"/>
    <xf numFmtId="9" fontId="55" fillId="18" borderId="6" xfId="0" applyNumberFormat="1" applyFont="1" applyFill="1" applyBorder="1" applyProtection="1">
      <protection locked="0"/>
    </xf>
    <xf numFmtId="0" fontId="54" fillId="13" borderId="0" xfId="0" applyFont="1" applyFill="1" applyAlignment="1" applyProtection="1">
      <alignment horizontal="center"/>
      <protection locked="0"/>
    </xf>
    <xf numFmtId="0" fontId="62" fillId="0" borderId="6" xfId="0" applyFont="1" applyBorder="1" applyAlignment="1">
      <alignment horizontal="right"/>
    </xf>
    <xf numFmtId="0" fontId="62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50" fillId="19" borderId="50" xfId="0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right"/>
    </xf>
    <xf numFmtId="0" fontId="28" fillId="13" borderId="0" xfId="0" applyFont="1" applyFill="1" applyAlignment="1" applyProtection="1">
      <alignment horizontal="center"/>
      <protection locked="0"/>
    </xf>
    <xf numFmtId="0" fontId="62" fillId="0" borderId="6" xfId="0" applyFont="1" applyBorder="1" applyAlignment="1">
      <alignment horizontal="left"/>
    </xf>
    <xf numFmtId="0" fontId="57" fillId="20" borderId="33" xfId="0" applyFont="1" applyFill="1" applyBorder="1"/>
    <xf numFmtId="0" fontId="25" fillId="21" borderId="24" xfId="0" applyFont="1" applyFill="1" applyBorder="1"/>
    <xf numFmtId="1" fontId="45" fillId="20" borderId="24" xfId="0" applyNumberFormat="1" applyFont="1" applyFill="1" applyBorder="1"/>
    <xf numFmtId="0" fontId="92" fillId="22" borderId="33" xfId="0" applyFont="1" applyFill="1" applyBorder="1"/>
    <xf numFmtId="0" fontId="62" fillId="23" borderId="24" xfId="0" applyFont="1" applyFill="1" applyBorder="1"/>
    <xf numFmtId="1" fontId="62" fillId="22" borderId="24" xfId="0" applyNumberFormat="1" applyFont="1" applyFill="1" applyBorder="1"/>
    <xf numFmtId="0" fontId="92" fillId="24" borderId="33" xfId="0" applyFont="1" applyFill="1" applyBorder="1"/>
    <xf numFmtId="0" fontId="62" fillId="25" borderId="24" xfId="0" applyFont="1" applyFill="1" applyBorder="1"/>
    <xf numFmtId="0" fontId="64" fillId="12" borderId="56" xfId="8" applyFont="1" applyFill="1" applyBorder="1" applyAlignment="1">
      <alignment horizontal="center"/>
    </xf>
    <xf numFmtId="0" fontId="64" fillId="12" borderId="33" xfId="8" applyFont="1" applyFill="1" applyBorder="1" applyAlignment="1">
      <alignment horizontal="center"/>
    </xf>
    <xf numFmtId="0" fontId="64" fillId="12" borderId="58" xfId="8" applyFont="1" applyFill="1" applyBorder="1" applyAlignment="1">
      <alignment horizontal="left"/>
    </xf>
    <xf numFmtId="0" fontId="81" fillId="12" borderId="58" xfId="8" applyFont="1" applyFill="1" applyBorder="1" applyAlignment="1">
      <alignment horizontal="left"/>
    </xf>
    <xf numFmtId="0" fontId="81" fillId="12" borderId="56" xfId="8" applyFont="1" applyFill="1" applyBorder="1" applyAlignment="1">
      <alignment horizontal="center"/>
    </xf>
    <xf numFmtId="0" fontId="81" fillId="12" borderId="33" xfId="8" applyFont="1" applyFill="1" applyBorder="1" applyAlignment="1">
      <alignment horizontal="center"/>
    </xf>
    <xf numFmtId="0" fontId="93" fillId="12" borderId="24" xfId="8" applyFont="1" applyFill="1" applyBorder="1" applyAlignment="1">
      <alignment horizontal="center" vertical="center"/>
    </xf>
    <xf numFmtId="0" fontId="94" fillId="12" borderId="24" xfId="8" applyFont="1" applyFill="1" applyBorder="1" applyAlignment="1">
      <alignment horizontal="center" vertical="center"/>
    </xf>
    <xf numFmtId="0" fontId="86" fillId="12" borderId="0" xfId="0" applyFont="1" applyFill="1"/>
    <xf numFmtId="0" fontId="34" fillId="12" borderId="26" xfId="8" applyFont="1" applyFill="1" applyBorder="1" applyAlignment="1">
      <alignment horizontal="left"/>
    </xf>
    <xf numFmtId="0" fontId="34" fillId="12" borderId="24" xfId="4" applyFont="1" applyFill="1" applyBorder="1" applyAlignment="1">
      <alignment horizontal="center"/>
    </xf>
    <xf numFmtId="0" fontId="31" fillId="4" borderId="7" xfId="0" applyFont="1" applyFill="1" applyBorder="1" applyAlignment="1">
      <alignment horizontal="left" vertical="center" wrapText="1"/>
    </xf>
    <xf numFmtId="0" fontId="31" fillId="26" borderId="7" xfId="0" applyFont="1" applyFill="1" applyBorder="1" applyAlignment="1">
      <alignment horizontal="center" vertical="center" wrapText="1"/>
    </xf>
    <xf numFmtId="0" fontId="51" fillId="28" borderId="1" xfId="0" applyFont="1" applyFill="1" applyBorder="1"/>
    <xf numFmtId="0" fontId="51" fillId="15" borderId="1" xfId="0" applyFont="1" applyFill="1" applyBorder="1"/>
    <xf numFmtId="0" fontId="29" fillId="15" borderId="1" xfId="0" applyFont="1" applyFill="1" applyBorder="1" applyAlignment="1">
      <alignment horizontal="right"/>
    </xf>
    <xf numFmtId="0" fontId="27" fillId="12" borderId="3" xfId="0" applyFont="1" applyFill="1" applyBorder="1" applyAlignment="1">
      <alignment horizontal="right" vertical="center"/>
    </xf>
    <xf numFmtId="0" fontId="29" fillId="12" borderId="5" xfId="0" applyFont="1" applyFill="1" applyBorder="1"/>
    <xf numFmtId="0" fontId="100" fillId="0" borderId="5" xfId="0" applyFont="1" applyBorder="1" applyAlignment="1">
      <alignment horizontal="right" vertical="center"/>
    </xf>
    <xf numFmtId="0" fontId="90" fillId="0" borderId="0" xfId="0" applyFont="1" applyAlignment="1">
      <alignment vertical="center"/>
    </xf>
    <xf numFmtId="0" fontId="26" fillId="12" borderId="35" xfId="0" applyFont="1" applyFill="1" applyBorder="1" applyAlignment="1">
      <alignment vertical="center"/>
    </xf>
    <xf numFmtId="0" fontId="26" fillId="12" borderId="36" xfId="0" applyFont="1" applyFill="1" applyBorder="1" applyAlignment="1">
      <alignment vertical="center"/>
    </xf>
    <xf numFmtId="0" fontId="26" fillId="12" borderId="37" xfId="0" applyFont="1" applyFill="1" applyBorder="1" applyAlignment="1">
      <alignment vertical="center"/>
    </xf>
    <xf numFmtId="0" fontId="26" fillId="27" borderId="6" xfId="0" applyFont="1" applyFill="1" applyBorder="1" applyAlignment="1">
      <alignment vertical="center"/>
    </xf>
    <xf numFmtId="0" fontId="26" fillId="12" borderId="0" xfId="0" applyFont="1" applyFill="1" applyAlignment="1">
      <alignment vertical="center"/>
    </xf>
    <xf numFmtId="0" fontId="27" fillId="12" borderId="0" xfId="0" applyFont="1" applyFill="1" applyAlignment="1">
      <alignment horizontal="left" vertical="center"/>
    </xf>
    <xf numFmtId="0" fontId="26" fillId="12" borderId="0" xfId="0" applyFont="1" applyFill="1" applyAlignment="1">
      <alignment horizontal="center" vertical="center"/>
    </xf>
    <xf numFmtId="0" fontId="27" fillId="12" borderId="0" xfId="0" applyFont="1" applyFill="1" applyAlignment="1">
      <alignment vertical="center"/>
    </xf>
    <xf numFmtId="0" fontId="33" fillId="12" borderId="0" xfId="0" applyFont="1" applyFill="1" applyAlignment="1">
      <alignment vertical="center"/>
    </xf>
    <xf numFmtId="0" fontId="59" fillId="12" borderId="0" xfId="0" applyFont="1" applyFill="1" applyAlignment="1">
      <alignment horizontal="left" vertical="center"/>
    </xf>
    <xf numFmtId="0" fontId="63" fillId="12" borderId="0" xfId="0" applyFont="1" applyFill="1" applyAlignment="1">
      <alignment vertical="center"/>
    </xf>
    <xf numFmtId="0" fontId="36" fillId="12" borderId="0" xfId="0" applyFont="1" applyFill="1" applyAlignment="1" applyProtection="1">
      <alignment vertical="center"/>
      <protection hidden="1"/>
    </xf>
    <xf numFmtId="0" fontId="100" fillId="12" borderId="5" xfId="0" applyFont="1" applyFill="1" applyBorder="1" applyAlignment="1">
      <alignment horizontal="right" vertical="center"/>
    </xf>
    <xf numFmtId="1" fontId="39" fillId="12" borderId="16" xfId="0" applyNumberFormat="1" applyFont="1" applyFill="1" applyBorder="1" applyAlignment="1">
      <alignment horizontal="center" vertical="center"/>
    </xf>
    <xf numFmtId="0" fontId="40" fillId="12" borderId="0" xfId="0" applyFont="1" applyFill="1" applyAlignment="1">
      <alignment vertical="center"/>
    </xf>
    <xf numFmtId="0" fontId="40" fillId="12" borderId="0" xfId="0" applyFont="1" applyFill="1" applyAlignment="1">
      <alignment horizontal="left" vertical="center"/>
    </xf>
    <xf numFmtId="0" fontId="40" fillId="12" borderId="0" xfId="0" applyFont="1" applyFill="1" applyAlignment="1">
      <alignment horizontal="center" vertical="center"/>
    </xf>
    <xf numFmtId="0" fontId="43" fillId="12" borderId="0" xfId="0" applyFont="1" applyFill="1" applyAlignment="1">
      <alignment vertical="center"/>
    </xf>
    <xf numFmtId="0" fontId="40" fillId="12" borderId="0" xfId="0" applyFont="1" applyFill="1" applyAlignment="1">
      <alignment horizontal="left" vertical="center" wrapText="1"/>
    </xf>
    <xf numFmtId="0" fontId="65" fillId="12" borderId="6" xfId="2" applyFont="1" applyFill="1" applyAlignment="1">
      <alignment vertical="center"/>
    </xf>
    <xf numFmtId="0" fontId="24" fillId="12" borderId="6" xfId="2" applyFill="1"/>
    <xf numFmtId="0" fontId="26" fillId="12" borderId="0" xfId="0" applyFont="1" applyFill="1" applyAlignment="1">
      <alignment horizontal="right" vertical="center"/>
    </xf>
    <xf numFmtId="0" fontId="26" fillId="12" borderId="0" xfId="0" applyFont="1" applyFill="1" applyAlignment="1">
      <alignment horizontal="left" vertical="center"/>
    </xf>
    <xf numFmtId="14" fontId="26" fillId="12" borderId="0" xfId="0" applyNumberFormat="1" applyFont="1" applyFill="1" applyAlignment="1">
      <alignment horizontal="left" vertical="center"/>
    </xf>
    <xf numFmtId="0" fontId="64" fillId="12" borderId="6" xfId="2" applyFont="1" applyFill="1" applyAlignment="1">
      <alignment vertical="center"/>
    </xf>
    <xf numFmtId="14" fontId="26" fillId="12" borderId="0" xfId="0" applyNumberFormat="1" applyFont="1" applyFill="1" applyAlignment="1">
      <alignment vertical="center"/>
    </xf>
    <xf numFmtId="0" fontId="26" fillId="12" borderId="0" xfId="0" applyFont="1" applyFill="1" applyAlignment="1">
      <alignment vertical="center" wrapText="1"/>
    </xf>
    <xf numFmtId="0" fontId="44" fillId="12" borderId="0" xfId="0" applyFont="1" applyFill="1"/>
    <xf numFmtId="0" fontId="44" fillId="12" borderId="26" xfId="0" applyFont="1" applyFill="1" applyBorder="1" applyAlignment="1">
      <alignment horizontal="centerContinuous"/>
    </xf>
    <xf numFmtId="0" fontId="44" fillId="12" borderId="26" xfId="0" applyFont="1" applyFill="1" applyBorder="1" applyAlignment="1">
      <alignment horizontal="centerContinuous" vertical="center"/>
    </xf>
    <xf numFmtId="0" fontId="70" fillId="12" borderId="26" xfId="0" applyFont="1" applyFill="1" applyBorder="1" applyAlignment="1">
      <alignment horizontal="centerContinuous"/>
    </xf>
    <xf numFmtId="0" fontId="44" fillId="12" borderId="0" xfId="0" applyFont="1" applyFill="1" applyAlignment="1">
      <alignment horizontal="right" vertical="center"/>
    </xf>
    <xf numFmtId="0" fontId="70" fillId="12" borderId="0" xfId="0" applyFont="1" applyFill="1"/>
    <xf numFmtId="0" fontId="44" fillId="12" borderId="0" xfId="0" applyFont="1" applyFill="1" applyAlignment="1">
      <alignment vertical="center"/>
    </xf>
    <xf numFmtId="0" fontId="35" fillId="27" borderId="60" xfId="0" applyFont="1" applyFill="1" applyBorder="1" applyAlignment="1">
      <alignment horizontal="center" vertical="center" wrapText="1"/>
    </xf>
    <xf numFmtId="0" fontId="35" fillId="27" borderId="2" xfId="0" applyFont="1" applyFill="1" applyBorder="1" applyAlignment="1">
      <alignment horizontal="center" vertical="center" wrapText="1"/>
    </xf>
    <xf numFmtId="0" fontId="35" fillId="27" borderId="43" xfId="0" applyFont="1" applyFill="1" applyBorder="1" applyAlignment="1">
      <alignment horizontal="center" vertical="center" wrapText="1"/>
    </xf>
    <xf numFmtId="0" fontId="35" fillId="27" borderId="60" xfId="0" applyFont="1" applyFill="1" applyBorder="1" applyAlignment="1">
      <alignment horizontal="center" vertical="center"/>
    </xf>
    <xf numFmtId="0" fontId="35" fillId="27" borderId="59" xfId="0" applyFont="1" applyFill="1" applyBorder="1" applyAlignment="1">
      <alignment horizontal="center" vertical="center" wrapText="1"/>
    </xf>
    <xf numFmtId="0" fontId="37" fillId="12" borderId="24" xfId="0" applyFont="1" applyFill="1" applyBorder="1" applyAlignment="1">
      <alignment horizontal="center" vertical="center"/>
    </xf>
    <xf numFmtId="0" fontId="37" fillId="12" borderId="62" xfId="0" applyFont="1" applyFill="1" applyBorder="1" applyAlignment="1">
      <alignment horizontal="center" vertical="center"/>
    </xf>
    <xf numFmtId="1" fontId="37" fillId="12" borderId="65" xfId="0" applyNumberFormat="1" applyFont="1" applyFill="1" applyBorder="1" applyAlignment="1">
      <alignment horizontal="center" vertical="center"/>
    </xf>
    <xf numFmtId="0" fontId="37" fillId="12" borderId="67" xfId="0" applyFont="1" applyFill="1" applyBorder="1" applyAlignment="1">
      <alignment horizontal="center" vertical="center"/>
    </xf>
    <xf numFmtId="1" fontId="37" fillId="12" borderId="68" xfId="0" applyNumberFormat="1" applyFont="1" applyFill="1" applyBorder="1" applyAlignment="1">
      <alignment horizontal="center" vertical="center"/>
    </xf>
    <xf numFmtId="0" fontId="37" fillId="12" borderId="33" xfId="0" applyFont="1" applyFill="1" applyBorder="1" applyAlignment="1">
      <alignment horizontal="center" vertical="center"/>
    </xf>
    <xf numFmtId="0" fontId="37" fillId="12" borderId="70" xfId="0" applyFont="1" applyFill="1" applyBorder="1" applyAlignment="1">
      <alignment horizontal="center" vertical="center"/>
    </xf>
    <xf numFmtId="0" fontId="37" fillId="12" borderId="63" xfId="0" applyFont="1" applyFill="1" applyBorder="1" applyAlignment="1">
      <alignment horizontal="center" vertical="center"/>
    </xf>
    <xf numFmtId="0" fontId="37" fillId="12" borderId="65" xfId="0" applyFont="1" applyFill="1" applyBorder="1" applyAlignment="1">
      <alignment horizontal="center" vertical="center"/>
    </xf>
    <xf numFmtId="0" fontId="37" fillId="12" borderId="68" xfId="0" applyFont="1" applyFill="1" applyBorder="1" applyAlignment="1">
      <alignment horizontal="center" vertical="center"/>
    </xf>
    <xf numFmtId="0" fontId="35" fillId="2" borderId="60" xfId="0" applyFont="1" applyFill="1" applyBorder="1" applyAlignment="1">
      <alignment horizontal="center" vertical="center" wrapText="1"/>
    </xf>
    <xf numFmtId="0" fontId="35" fillId="2" borderId="2" xfId="0" applyFont="1" applyFill="1" applyBorder="1" applyAlignment="1">
      <alignment horizontal="center" vertical="center" wrapText="1"/>
    </xf>
    <xf numFmtId="0" fontId="35" fillId="2" borderId="43" xfId="0" applyFont="1" applyFill="1" applyBorder="1" applyAlignment="1">
      <alignment horizontal="center" vertical="center" wrapText="1"/>
    </xf>
    <xf numFmtId="0" fontId="35" fillId="2" borderId="60" xfId="0" applyFont="1" applyFill="1" applyBorder="1" applyAlignment="1">
      <alignment horizontal="center" vertical="center"/>
    </xf>
    <xf numFmtId="0" fontId="35" fillId="2" borderId="59" xfId="0" applyFont="1" applyFill="1" applyBorder="1" applyAlignment="1">
      <alignment horizontal="center" vertical="center" wrapText="1"/>
    </xf>
    <xf numFmtId="0" fontId="37" fillId="0" borderId="24" xfId="0" applyFont="1" applyBorder="1" applyAlignment="1">
      <alignment horizontal="center" vertical="center"/>
    </xf>
    <xf numFmtId="0" fontId="37" fillId="0" borderId="62" xfId="0" applyFont="1" applyBorder="1" applyAlignment="1">
      <alignment horizontal="center" vertical="center"/>
    </xf>
    <xf numFmtId="0" fontId="37" fillId="0" borderId="67" xfId="0" applyFont="1" applyBorder="1" applyAlignment="1">
      <alignment horizontal="center" vertical="center"/>
    </xf>
    <xf numFmtId="1" fontId="37" fillId="0" borderId="65" xfId="0" applyNumberFormat="1" applyFont="1" applyBorder="1" applyAlignment="1">
      <alignment horizontal="center" vertical="center"/>
    </xf>
    <xf numFmtId="1" fontId="37" fillId="0" borderId="68" xfId="0" applyNumberFormat="1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63" xfId="0" applyFont="1" applyBorder="1" applyAlignment="1">
      <alignment horizontal="center" vertical="center"/>
    </xf>
    <xf numFmtId="0" fontId="37" fillId="0" borderId="65" xfId="0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0" fontId="34" fillId="0" borderId="61" xfId="0" applyFont="1" applyBorder="1" applyAlignment="1">
      <alignment horizontal="left"/>
    </xf>
    <xf numFmtId="0" fontId="34" fillId="0" borderId="64" xfId="0" applyFont="1" applyBorder="1" applyAlignment="1">
      <alignment horizontal="left"/>
    </xf>
    <xf numFmtId="0" fontId="26" fillId="0" borderId="66" xfId="0" applyFont="1" applyBorder="1" applyAlignment="1">
      <alignment horizontal="left" vertical="center"/>
    </xf>
    <xf numFmtId="0" fontId="37" fillId="12" borderId="66" xfId="0" applyFont="1" applyFill="1" applyBorder="1" applyAlignment="1">
      <alignment horizontal="left" vertical="center"/>
    </xf>
    <xf numFmtId="0" fontId="50" fillId="30" borderId="50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left"/>
    </xf>
    <xf numFmtId="0" fontId="50" fillId="31" borderId="50" xfId="0" applyFont="1" applyFill="1" applyBorder="1" applyAlignment="1">
      <alignment horizontal="center" vertical="center" wrapText="1"/>
    </xf>
    <xf numFmtId="0" fontId="73" fillId="12" borderId="48" xfId="0" applyFont="1" applyFill="1" applyBorder="1" applyAlignment="1">
      <alignment horizontal="center" vertical="center"/>
    </xf>
    <xf numFmtId="0" fontId="73" fillId="32" borderId="22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 indent="1"/>
    </xf>
    <xf numFmtId="0" fontId="29" fillId="15" borderId="14" xfId="0" applyFont="1" applyFill="1" applyBorder="1" applyAlignment="1">
      <alignment horizontal="right"/>
    </xf>
    <xf numFmtId="0" fontId="29" fillId="15" borderId="72" xfId="0" applyFont="1" applyFill="1" applyBorder="1" applyAlignment="1">
      <alignment horizontal="right"/>
    </xf>
    <xf numFmtId="0" fontId="29" fillId="15" borderId="15" xfId="0" applyFont="1" applyFill="1" applyBorder="1" applyAlignment="1">
      <alignment horizontal="right"/>
    </xf>
    <xf numFmtId="0" fontId="29" fillId="15" borderId="0" xfId="0" applyFont="1" applyFill="1" applyAlignment="1">
      <alignment horizontal="center"/>
    </xf>
    <xf numFmtId="0" fontId="28" fillId="13" borderId="0" xfId="0" applyFont="1" applyFill="1" applyAlignment="1">
      <alignment horizontal="center"/>
    </xf>
    <xf numFmtId="0" fontId="28" fillId="13" borderId="1" xfId="0" applyFont="1" applyFill="1" applyBorder="1" applyAlignment="1" applyProtection="1">
      <alignment wrapText="1"/>
      <protection locked="0"/>
    </xf>
    <xf numFmtId="0" fontId="103" fillId="0" borderId="6" xfId="0" applyFont="1" applyBorder="1" applyAlignment="1">
      <alignment horizontal="center"/>
    </xf>
    <xf numFmtId="0" fontId="0" fillId="12" borderId="6" xfId="0" applyFill="1" applyBorder="1"/>
    <xf numFmtId="0" fontId="69" fillId="12" borderId="6" xfId="0" applyFont="1" applyFill="1" applyBorder="1" applyAlignment="1">
      <alignment horizontal="left"/>
    </xf>
    <xf numFmtId="0" fontId="103" fillId="12" borderId="6" xfId="0" applyFont="1" applyFill="1" applyBorder="1" applyAlignment="1">
      <alignment horizontal="center"/>
    </xf>
    <xf numFmtId="0" fontId="46" fillId="12" borderId="56" xfId="0" applyFont="1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22" fillId="12" borderId="24" xfId="8" applyFill="1" applyBorder="1" applyAlignment="1">
      <alignment horizontal="center"/>
    </xf>
    <xf numFmtId="0" fontId="31" fillId="0" borderId="6" xfId="0" applyFont="1" applyBorder="1" applyAlignment="1">
      <alignment horizontal="right"/>
    </xf>
    <xf numFmtId="0" fontId="104" fillId="0" borderId="6" xfId="0" applyFont="1" applyBorder="1" applyAlignment="1">
      <alignment horizontal="right"/>
    </xf>
    <xf numFmtId="0" fontId="22" fillId="12" borderId="6" xfId="8" applyFill="1" applyAlignment="1">
      <alignment horizontal="left"/>
    </xf>
    <xf numFmtId="0" fontId="22" fillId="12" borderId="36" xfId="8" applyFill="1" applyBorder="1" applyAlignment="1">
      <alignment horizontal="right"/>
    </xf>
    <xf numFmtId="0" fontId="0" fillId="12" borderId="37" xfId="0" applyFill="1" applyBorder="1"/>
    <xf numFmtId="0" fontId="22" fillId="12" borderId="38" xfId="8" applyFill="1" applyBorder="1"/>
    <xf numFmtId="0" fontId="22" fillId="12" borderId="6" xfId="8" applyFill="1" applyAlignment="1">
      <alignment horizontal="right"/>
    </xf>
    <xf numFmtId="0" fontId="0" fillId="12" borderId="39" xfId="0" applyFill="1" applyBorder="1"/>
    <xf numFmtId="0" fontId="96" fillId="12" borderId="6" xfId="8" applyFont="1" applyFill="1"/>
    <xf numFmtId="0" fontId="22" fillId="12" borderId="40" xfId="8" applyFill="1" applyBorder="1"/>
    <xf numFmtId="0" fontId="0" fillId="12" borderId="42" xfId="0" applyFill="1" applyBorder="1"/>
    <xf numFmtId="0" fontId="69" fillId="12" borderId="38" xfId="0" applyFont="1" applyFill="1" applyBorder="1" applyAlignment="1">
      <alignment horizontal="left"/>
    </xf>
    <xf numFmtId="0" fontId="22" fillId="12" borderId="73" xfId="8" applyFill="1" applyBorder="1" applyAlignment="1">
      <alignment horizontal="left"/>
    </xf>
    <xf numFmtId="0" fontId="22" fillId="12" borderId="41" xfId="8" applyFill="1" applyBorder="1" applyAlignment="1">
      <alignment horizontal="right"/>
    </xf>
    <xf numFmtId="0" fontId="34" fillId="0" borderId="6" xfId="0" applyFont="1" applyBorder="1" applyAlignment="1">
      <alignment horizontal="right"/>
    </xf>
    <xf numFmtId="0" fontId="64" fillId="0" borderId="24" xfId="0" applyFont="1" applyBorder="1" applyAlignment="1">
      <alignment horizontal="center"/>
    </xf>
    <xf numFmtId="0" fontId="0" fillId="12" borderId="6" xfId="0" applyFill="1" applyBorder="1" applyAlignment="1">
      <alignment horizontal="center" wrapText="1"/>
    </xf>
    <xf numFmtId="0" fontId="18" fillId="0" borderId="6" xfId="17"/>
    <xf numFmtId="0" fontId="46" fillId="15" borderId="1" xfId="0" applyFont="1" applyFill="1" applyBorder="1" applyAlignment="1">
      <alignment horizontal="left"/>
    </xf>
    <xf numFmtId="0" fontId="28" fillId="13" borderId="15" xfId="0" applyFont="1" applyFill="1" applyBorder="1" applyAlignment="1" applyProtection="1">
      <alignment horizontal="right"/>
      <protection locked="0"/>
    </xf>
    <xf numFmtId="0" fontId="47" fillId="6" borderId="1" xfId="0" applyFont="1" applyFill="1" applyBorder="1" applyAlignment="1">
      <alignment horizontal="centerContinuous" vertical="center"/>
    </xf>
    <xf numFmtId="0" fontId="105" fillId="28" borderId="1" xfId="0" applyFont="1" applyFill="1" applyBorder="1"/>
    <xf numFmtId="0" fontId="0" fillId="12" borderId="35" xfId="0" applyFill="1" applyBorder="1"/>
    <xf numFmtId="0" fontId="98" fillId="12" borderId="36" xfId="0" applyFont="1" applyFill="1" applyBorder="1"/>
    <xf numFmtId="0" fontId="0" fillId="12" borderId="36" xfId="0" applyFill="1" applyBorder="1"/>
    <xf numFmtId="0" fontId="49" fillId="12" borderId="40" xfId="0" applyFont="1" applyFill="1" applyBorder="1"/>
    <xf numFmtId="0" fontId="0" fillId="12" borderId="41" xfId="0" applyFill="1" applyBorder="1"/>
    <xf numFmtId="0" fontId="46" fillId="0" borderId="0" xfId="0" applyFont="1" applyAlignment="1">
      <alignment horizontal="right"/>
    </xf>
    <xf numFmtId="0" fontId="87" fillId="0" borderId="6" xfId="0" applyFont="1" applyBorder="1" applyAlignment="1" applyProtection="1">
      <alignment vertical="center"/>
      <protection locked="0"/>
    </xf>
    <xf numFmtId="0" fontId="62" fillId="0" borderId="0" xfId="0" applyFont="1" applyAlignment="1">
      <alignment horizontal="right" vertical="center"/>
    </xf>
    <xf numFmtId="0" fontId="28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173" fontId="53" fillId="0" borderId="6" xfId="0" applyNumberFormat="1" applyFont="1" applyBorder="1" applyAlignment="1">
      <alignment horizontal="left"/>
    </xf>
    <xf numFmtId="0" fontId="46" fillId="0" borderId="6" xfId="0" applyFont="1" applyBorder="1" applyAlignment="1">
      <alignment horizontal="center" vertical="center"/>
    </xf>
    <xf numFmtId="0" fontId="46" fillId="33" borderId="6" xfId="0" applyFont="1" applyFill="1" applyBorder="1" applyAlignment="1">
      <alignment horizontal="center" vertical="center"/>
    </xf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98" fillId="12" borderId="36" xfId="0" applyFont="1" applyFill="1" applyBorder="1" applyAlignment="1">
      <alignment horizontal="right"/>
    </xf>
    <xf numFmtId="0" fontId="107" fillId="0" borderId="6" xfId="0" applyFont="1" applyBorder="1" applyAlignment="1" applyProtection="1">
      <alignment vertical="center"/>
      <protection locked="0"/>
    </xf>
    <xf numFmtId="0" fontId="17" fillId="0" borderId="6" xfId="18"/>
    <xf numFmtId="0" fontId="109" fillId="35" borderId="6" xfId="19" applyFont="1" applyAlignment="1">
      <alignment horizontal="centerContinuous"/>
    </xf>
    <xf numFmtId="0" fontId="110" fillId="34" borderId="6" xfId="20" applyFont="1" applyAlignment="1">
      <alignment horizontal="centerContinuous"/>
    </xf>
    <xf numFmtId="0" fontId="17" fillId="0" borderId="6" xfId="18" applyAlignment="1">
      <alignment wrapText="1"/>
    </xf>
    <xf numFmtId="0" fontId="108" fillId="35" borderId="6" xfId="19" applyAlignment="1">
      <alignment vertical="top" wrapText="1"/>
    </xf>
    <xf numFmtId="0" fontId="106" fillId="34" borderId="6" xfId="20" applyAlignment="1">
      <alignment vertical="top" wrapText="1"/>
    </xf>
    <xf numFmtId="0" fontId="17" fillId="6" borderId="6" xfId="18" applyFill="1"/>
    <xf numFmtId="0" fontId="26" fillId="12" borderId="0" xfId="0" applyFont="1" applyFill="1" applyAlignment="1">
      <alignment horizontal="left" vertical="top" wrapText="1"/>
    </xf>
    <xf numFmtId="0" fontId="26" fillId="12" borderId="6" xfId="0" applyFont="1" applyFill="1" applyBorder="1" applyAlignment="1">
      <alignment vertical="center"/>
    </xf>
    <xf numFmtId="0" fontId="38" fillId="12" borderId="6" xfId="0" applyFont="1" applyFill="1" applyBorder="1"/>
    <xf numFmtId="0" fontId="27" fillId="12" borderId="0" xfId="0" applyFont="1" applyFill="1" applyAlignment="1">
      <alignment horizontal="right" vertical="center"/>
    </xf>
    <xf numFmtId="0" fontId="59" fillId="12" borderId="0" xfId="0" applyFont="1" applyFill="1" applyAlignment="1">
      <alignment vertical="center"/>
    </xf>
    <xf numFmtId="0" fontId="0" fillId="12" borderId="0" xfId="0" applyFill="1" applyAlignment="1">
      <alignment vertical="top"/>
    </xf>
    <xf numFmtId="0" fontId="40" fillId="12" borderId="0" xfId="0" applyFont="1" applyFill="1" applyAlignment="1">
      <alignment horizontal="left" vertical="top"/>
    </xf>
    <xf numFmtId="0" fontId="44" fillId="12" borderId="0" xfId="0" applyFont="1" applyFill="1" applyAlignment="1">
      <alignment horizontal="left"/>
    </xf>
    <xf numFmtId="0" fontId="44" fillId="12" borderId="0" xfId="0" applyFont="1" applyFill="1" applyAlignment="1">
      <alignment horizontal="left" vertical="center"/>
    </xf>
    <xf numFmtId="0" fontId="41" fillId="12" borderId="0" xfId="0" applyFont="1" applyFill="1" applyAlignment="1">
      <alignment vertical="center"/>
    </xf>
    <xf numFmtId="0" fontId="42" fillId="12" borderId="0" xfId="0" applyFont="1" applyFill="1" applyAlignment="1">
      <alignment horizontal="left" vertical="center"/>
    </xf>
    <xf numFmtId="0" fontId="0" fillId="12" borderId="17" xfId="0" applyFill="1" applyBorder="1"/>
    <xf numFmtId="0" fontId="26" fillId="12" borderId="17" xfId="0" applyFont="1" applyFill="1" applyBorder="1" applyAlignment="1">
      <alignment vertical="center"/>
    </xf>
    <xf numFmtId="0" fontId="26" fillId="12" borderId="0" xfId="0" applyFont="1" applyFill="1"/>
    <xf numFmtId="0" fontId="46" fillId="12" borderId="0" xfId="0" applyFont="1" applyFill="1"/>
    <xf numFmtId="0" fontId="26" fillId="12" borderId="0" xfId="0" applyFont="1" applyFill="1" applyAlignment="1">
      <alignment horizontal="right"/>
    </xf>
    <xf numFmtId="14" fontId="26" fillId="12" borderId="0" xfId="0" applyNumberFormat="1" applyFont="1" applyFill="1" applyAlignment="1">
      <alignment horizontal="right" vertical="center"/>
    </xf>
    <xf numFmtId="0" fontId="67" fillId="12" borderId="6" xfId="0" applyFont="1" applyFill="1" applyBorder="1" applyAlignment="1">
      <alignment horizontal="right" vertical="center" indent="1"/>
    </xf>
    <xf numFmtId="0" fontId="68" fillId="12" borderId="6" xfId="0" applyFont="1" applyFill="1" applyBorder="1" applyAlignment="1">
      <alignment horizontal="right" indent="1"/>
    </xf>
    <xf numFmtId="0" fontId="0" fillId="12" borderId="78" xfId="0" applyFill="1" applyBorder="1"/>
    <xf numFmtId="0" fontId="0" fillId="12" borderId="79" xfId="0" applyFill="1" applyBorder="1"/>
    <xf numFmtId="0" fontId="0" fillId="12" borderId="80" xfId="0" applyFill="1" applyBorder="1"/>
    <xf numFmtId="0" fontId="0" fillId="12" borderId="81" xfId="0" applyFill="1" applyBorder="1"/>
    <xf numFmtId="0" fontId="0" fillId="12" borderId="82" xfId="0" applyFill="1" applyBorder="1"/>
    <xf numFmtId="0" fontId="0" fillId="12" borderId="83" xfId="0" applyFill="1" applyBorder="1"/>
    <xf numFmtId="0" fontId="0" fillId="12" borderId="84" xfId="0" applyFill="1" applyBorder="1"/>
    <xf numFmtId="0" fontId="0" fillId="12" borderId="85" xfId="0" applyFill="1" applyBorder="1"/>
    <xf numFmtId="0" fontId="40" fillId="12" borderId="24" xfId="0" applyFont="1" applyFill="1" applyBorder="1" applyAlignment="1">
      <alignment horizontal="center" vertical="center"/>
    </xf>
    <xf numFmtId="0" fontId="40" fillId="12" borderId="46" xfId="0" applyFont="1" applyFill="1" applyBorder="1" applyAlignment="1">
      <alignment horizontal="left" vertical="center"/>
    </xf>
    <xf numFmtId="0" fontId="40" fillId="12" borderId="4" xfId="0" applyFont="1" applyFill="1" applyBorder="1" applyAlignment="1">
      <alignment horizontal="center" vertical="center"/>
    </xf>
    <xf numFmtId="0" fontId="40" fillId="12" borderId="45" xfId="0" applyFont="1" applyFill="1" applyBorder="1" applyAlignment="1">
      <alignment horizontal="center" vertical="center"/>
    </xf>
    <xf numFmtId="1" fontId="40" fillId="12" borderId="24" xfId="0" applyNumberFormat="1" applyFont="1" applyFill="1" applyBorder="1" applyAlignment="1">
      <alignment horizontal="center" vertical="center"/>
    </xf>
    <xf numFmtId="0" fontId="40" fillId="12" borderId="15" xfId="0" applyFont="1" applyFill="1" applyBorder="1" applyAlignment="1">
      <alignment horizontal="left" vertical="center"/>
    </xf>
    <xf numFmtId="0" fontId="40" fillId="12" borderId="1" xfId="0" applyFont="1" applyFill="1" applyBorder="1" applyAlignment="1">
      <alignment horizontal="center" vertical="center"/>
    </xf>
    <xf numFmtId="0" fontId="40" fillId="12" borderId="14" xfId="0" applyFont="1" applyFill="1" applyBorder="1" applyAlignment="1">
      <alignment horizontal="center" vertical="center"/>
    </xf>
    <xf numFmtId="0" fontId="40" fillId="12" borderId="47" xfId="0" applyFont="1" applyFill="1" applyBorder="1" applyAlignment="1">
      <alignment horizontal="left" vertical="center"/>
    </xf>
    <xf numFmtId="0" fontId="40" fillId="12" borderId="2" xfId="0" applyFont="1" applyFill="1" applyBorder="1" applyAlignment="1">
      <alignment horizontal="center" vertical="center"/>
    </xf>
    <xf numFmtId="0" fontId="40" fillId="12" borderId="43" xfId="0" applyFont="1" applyFill="1" applyBorder="1" applyAlignment="1">
      <alignment horizontal="center" vertical="center"/>
    </xf>
    <xf numFmtId="0" fontId="40" fillId="12" borderId="33" xfId="0" applyFont="1" applyFill="1" applyBorder="1" applyAlignment="1">
      <alignment horizontal="left" vertical="center"/>
    </xf>
    <xf numFmtId="0" fontId="69" fillId="12" borderId="24" xfId="0" applyFont="1" applyFill="1" applyBorder="1" applyAlignment="1">
      <alignment horizontal="center" vertical="center"/>
    </xf>
    <xf numFmtId="1" fontId="39" fillId="12" borderId="24" xfId="0" applyNumberFormat="1" applyFont="1" applyFill="1" applyBorder="1" applyAlignment="1">
      <alignment horizontal="center" vertical="center"/>
    </xf>
    <xf numFmtId="0" fontId="34" fillId="12" borderId="61" xfId="8" applyFont="1" applyFill="1" applyBorder="1" applyAlignment="1">
      <alignment horizontal="center" vertical="center"/>
    </xf>
    <xf numFmtId="0" fontId="34" fillId="12" borderId="62" xfId="8" applyFont="1" applyFill="1" applyBorder="1" applyAlignment="1">
      <alignment horizontal="center" vertical="center"/>
    </xf>
    <xf numFmtId="0" fontId="34" fillId="12" borderId="64" xfId="8" applyFont="1" applyFill="1" applyBorder="1" applyAlignment="1">
      <alignment horizontal="center" vertical="center"/>
    </xf>
    <xf numFmtId="0" fontId="34" fillId="12" borderId="24" xfId="8" applyFont="1" applyFill="1" applyBorder="1" applyAlignment="1">
      <alignment horizontal="center" vertical="center"/>
    </xf>
    <xf numFmtId="0" fontId="0" fillId="12" borderId="75" xfId="0" applyFill="1" applyBorder="1" applyAlignment="1">
      <alignment horizontal="center" vertical="center"/>
    </xf>
    <xf numFmtId="0" fontId="34" fillId="12" borderId="66" xfId="8" applyFont="1" applyFill="1" applyBorder="1" applyAlignment="1">
      <alignment horizontal="center" vertical="center"/>
    </xf>
    <xf numFmtId="0" fontId="34" fillId="12" borderId="67" xfId="8" applyFont="1" applyFill="1" applyBorder="1" applyAlignment="1">
      <alignment horizontal="center" vertical="center"/>
    </xf>
    <xf numFmtId="0" fontId="0" fillId="12" borderId="77" xfId="0" applyFill="1" applyBorder="1" applyAlignment="1">
      <alignment horizontal="center" vertical="center"/>
    </xf>
    <xf numFmtId="0" fontId="31" fillId="12" borderId="40" xfId="8" applyFont="1" applyFill="1" applyBorder="1" applyAlignment="1">
      <alignment horizontal="centerContinuous" vertical="center" wrapText="1"/>
    </xf>
    <xf numFmtId="0" fontId="31" fillId="12" borderId="41" xfId="8" applyFont="1" applyFill="1" applyBorder="1" applyAlignment="1">
      <alignment horizontal="centerContinuous" vertical="center" wrapText="1"/>
    </xf>
    <xf numFmtId="0" fontId="31" fillId="12" borderId="41" xfId="8" applyFont="1" applyFill="1" applyBorder="1" applyAlignment="1">
      <alignment horizontal="center" vertical="center" wrapText="1"/>
    </xf>
    <xf numFmtId="0" fontId="31" fillId="12" borderId="42" xfId="8" applyFont="1" applyFill="1" applyBorder="1" applyAlignment="1">
      <alignment horizontal="center" vertical="center" wrapText="1"/>
    </xf>
    <xf numFmtId="0" fontId="31" fillId="12" borderId="20" xfId="8" applyFont="1" applyFill="1" applyBorder="1" applyAlignment="1">
      <alignment horizontal="center" vertical="center"/>
    </xf>
    <xf numFmtId="0" fontId="0" fillId="12" borderId="20" xfId="0" applyFill="1" applyBorder="1" applyAlignment="1">
      <alignment horizontal="center" vertical="center"/>
    </xf>
    <xf numFmtId="0" fontId="92" fillId="0" borderId="31" xfId="0" applyFont="1" applyBorder="1" applyAlignment="1">
      <alignment horizontal="right"/>
    </xf>
    <xf numFmtId="0" fontId="78" fillId="7" borderId="14" xfId="0" applyFont="1" applyFill="1" applyBorder="1"/>
    <xf numFmtId="0" fontId="78" fillId="7" borderId="72" xfId="0" applyFont="1" applyFill="1" applyBorder="1"/>
    <xf numFmtId="0" fontId="78" fillId="7" borderId="15" xfId="0" applyFont="1" applyFill="1" applyBorder="1"/>
    <xf numFmtId="0" fontId="112" fillId="0" borderId="26" xfId="0" applyFont="1" applyBorder="1" applyAlignment="1" applyProtection="1">
      <alignment horizontal="right" vertical="center"/>
      <protection locked="0"/>
    </xf>
    <xf numFmtId="9" fontId="28" fillId="0" borderId="0" xfId="0" applyNumberFormat="1" applyFont="1"/>
    <xf numFmtId="0" fontId="51" fillId="28" borderId="1" xfId="0" applyFont="1" applyFill="1" applyBorder="1" applyAlignment="1">
      <alignment vertical="top"/>
    </xf>
    <xf numFmtId="0" fontId="46" fillId="15" borderId="1" xfId="0" applyFont="1" applyFill="1" applyBorder="1" applyAlignment="1">
      <alignment horizontal="left" vertical="top"/>
    </xf>
    <xf numFmtId="0" fontId="51" fillId="15" borderId="1" xfId="0" applyFont="1" applyFill="1" applyBorder="1" applyAlignment="1">
      <alignment horizontal="left"/>
    </xf>
    <xf numFmtId="0" fontId="46" fillId="15" borderId="1" xfId="0" applyFont="1" applyFill="1" applyBorder="1" applyAlignment="1">
      <alignment horizontal="left" vertical="top" wrapText="1"/>
    </xf>
    <xf numFmtId="0" fontId="26" fillId="12" borderId="65" xfId="0" applyFont="1" applyFill="1" applyBorder="1" applyAlignment="1">
      <alignment horizontal="center" vertical="center"/>
    </xf>
    <xf numFmtId="0" fontId="26" fillId="12" borderId="68" xfId="0" applyFont="1" applyFill="1" applyBorder="1" applyAlignment="1">
      <alignment horizontal="center" vertical="center"/>
    </xf>
    <xf numFmtId="0" fontId="52" fillId="12" borderId="0" xfId="0" applyFont="1" applyFill="1"/>
    <xf numFmtId="0" fontId="97" fillId="37" borderId="6" xfId="19" applyFont="1" applyFill="1" applyAlignment="1">
      <alignment vertical="top" wrapText="1"/>
    </xf>
    <xf numFmtId="0" fontId="97" fillId="38" borderId="6" xfId="19" applyFont="1" applyFill="1" applyAlignment="1">
      <alignment vertical="top" wrapText="1"/>
    </xf>
    <xf numFmtId="0" fontId="97" fillId="39" borderId="6" xfId="19" applyFont="1" applyFill="1" applyAlignment="1">
      <alignment vertical="top" wrapText="1"/>
    </xf>
    <xf numFmtId="0" fontId="16" fillId="36" borderId="6" xfId="18" applyFont="1" applyFill="1" applyAlignment="1">
      <alignment horizontal="center"/>
    </xf>
    <xf numFmtId="0" fontId="49" fillId="12" borderId="41" xfId="0" applyFont="1" applyFill="1" applyBorder="1"/>
    <xf numFmtId="0" fontId="16" fillId="36" borderId="6" xfId="18" applyFont="1" applyFill="1"/>
    <xf numFmtId="0" fontId="111" fillId="13" borderId="89" xfId="18" applyFont="1" applyFill="1" applyBorder="1"/>
    <xf numFmtId="0" fontId="28" fillId="13" borderId="29" xfId="0" applyFont="1" applyFill="1" applyBorder="1"/>
    <xf numFmtId="0" fontId="28" fillId="13" borderId="89" xfId="0" applyFont="1" applyFill="1" applyBorder="1"/>
    <xf numFmtId="0" fontId="28" fillId="13" borderId="28" xfId="0" applyFont="1" applyFill="1" applyBorder="1"/>
    <xf numFmtId="0" fontId="0" fillId="6" borderId="0" xfId="0" applyFill="1"/>
    <xf numFmtId="0" fontId="111" fillId="13" borderId="29" xfId="18" applyFont="1" applyFill="1" applyBorder="1"/>
    <xf numFmtId="0" fontId="111" fillId="13" borderId="28" xfId="18" applyFont="1" applyFill="1" applyBorder="1"/>
    <xf numFmtId="0" fontId="15" fillId="6" borderId="6" xfId="18" applyFont="1" applyFill="1"/>
    <xf numFmtId="0" fontId="81" fillId="12" borderId="6" xfId="8" applyFont="1" applyFill="1" applyAlignment="1">
      <alignment horizontal="left" vertical="center"/>
    </xf>
    <xf numFmtId="0" fontId="26" fillId="0" borderId="0" xfId="0" applyFont="1"/>
    <xf numFmtId="0" fontId="44" fillId="0" borderId="0" xfId="0" applyFont="1"/>
    <xf numFmtId="0" fontId="34" fillId="12" borderId="6" xfId="8" applyFont="1" applyFill="1" applyAlignment="1">
      <alignment horizontal="left"/>
    </xf>
    <xf numFmtId="0" fontId="91" fillId="40" borderId="89" xfId="0" applyFont="1" applyFill="1" applyBorder="1" applyAlignment="1">
      <alignment horizontal="centerContinuous"/>
    </xf>
    <xf numFmtId="0" fontId="113" fillId="40" borderId="0" xfId="0" applyFont="1" applyFill="1" applyAlignment="1">
      <alignment horizontal="centerContinuous"/>
    </xf>
    <xf numFmtId="0" fontId="46" fillId="0" borderId="6" xfId="21"/>
    <xf numFmtId="0" fontId="85" fillId="0" borderId="6" xfId="21" applyFont="1" applyAlignment="1">
      <alignment horizontal="left"/>
    </xf>
    <xf numFmtId="0" fontId="14" fillId="0" borderId="6" xfId="22" applyAlignment="1">
      <alignment vertical="top" wrapText="1"/>
    </xf>
    <xf numFmtId="1" fontId="73" fillId="12" borderId="48" xfId="22" applyNumberFormat="1" applyFont="1" applyFill="1" applyBorder="1" applyAlignment="1">
      <alignment horizontal="center" vertical="center"/>
    </xf>
    <xf numFmtId="0" fontId="73" fillId="12" borderId="38" xfId="22" applyFont="1" applyFill="1" applyBorder="1" applyAlignment="1">
      <alignment horizontal="center" vertical="center"/>
    </xf>
    <xf numFmtId="0" fontId="88" fillId="12" borderId="18" xfId="22" applyFont="1" applyFill="1" applyBorder="1"/>
    <xf numFmtId="0" fontId="73" fillId="12" borderId="18" xfId="22" applyFont="1" applyFill="1" applyBorder="1" applyAlignment="1">
      <alignment horizontal="center" vertical="center"/>
    </xf>
    <xf numFmtId="0" fontId="73" fillId="12" borderId="19" xfId="22" applyFont="1" applyFill="1" applyBorder="1" applyAlignment="1">
      <alignment horizontal="center" vertical="center"/>
    </xf>
    <xf numFmtId="0" fontId="73" fillId="12" borderId="40" xfId="22" applyFont="1" applyFill="1" applyBorder="1" applyAlignment="1">
      <alignment horizontal="center" vertical="center"/>
    </xf>
    <xf numFmtId="0" fontId="88" fillId="12" borderId="20" xfId="22" applyFont="1" applyFill="1" applyBorder="1"/>
    <xf numFmtId="0" fontId="74" fillId="12" borderId="38" xfId="22" applyFont="1" applyFill="1" applyBorder="1" applyAlignment="1">
      <alignment horizontal="center" vertical="center"/>
    </xf>
    <xf numFmtId="0" fontId="88" fillId="12" borderId="19" xfId="22" applyFont="1" applyFill="1" applyBorder="1"/>
    <xf numFmtId="0" fontId="87" fillId="12" borderId="20" xfId="22" applyFont="1" applyFill="1" applyBorder="1"/>
    <xf numFmtId="0" fontId="73" fillId="12" borderId="20" xfId="22" applyFont="1" applyFill="1" applyBorder="1" applyAlignment="1">
      <alignment horizontal="center" vertical="center"/>
    </xf>
    <xf numFmtId="0" fontId="88" fillId="12" borderId="18" xfId="22" applyFont="1" applyFill="1" applyBorder="1" applyAlignment="1">
      <alignment horizontal="left"/>
    </xf>
    <xf numFmtId="0" fontId="74" fillId="12" borderId="18" xfId="22" applyFont="1" applyFill="1" applyBorder="1" applyAlignment="1">
      <alignment horizontal="center" vertical="center"/>
    </xf>
    <xf numFmtId="0" fontId="88" fillId="12" borderId="18" xfId="22" applyFont="1" applyFill="1" applyBorder="1" applyAlignment="1">
      <alignment vertical="center"/>
    </xf>
    <xf numFmtId="0" fontId="74" fillId="12" borderId="35" xfId="22" applyFont="1" applyFill="1" applyBorder="1" applyAlignment="1">
      <alignment horizontal="center" vertical="center"/>
    </xf>
    <xf numFmtId="0" fontId="88" fillId="12" borderId="18" xfId="22" applyFont="1" applyFill="1" applyBorder="1" applyAlignment="1">
      <alignment horizontal="center"/>
    </xf>
    <xf numFmtId="0" fontId="50" fillId="29" borderId="6" xfId="21" applyFont="1" applyFill="1" applyAlignment="1">
      <alignment horizontal="center" vertical="center" wrapText="1"/>
    </xf>
    <xf numFmtId="0" fontId="50" fillId="10" borderId="6" xfId="21" applyFont="1" applyFill="1" applyAlignment="1">
      <alignment horizontal="center" vertical="center" wrapText="1"/>
    </xf>
    <xf numFmtId="0" fontId="73" fillId="13" borderId="23" xfId="21" applyFont="1" applyFill="1" applyBorder="1" applyAlignment="1">
      <alignment horizontal="center" vertical="center" wrapText="1"/>
    </xf>
    <xf numFmtId="0" fontId="73" fillId="13" borderId="22" xfId="21" applyFont="1" applyFill="1" applyBorder="1" applyAlignment="1">
      <alignment horizontal="center" vertical="center" wrapText="1"/>
    </xf>
    <xf numFmtId="0" fontId="73" fillId="0" borderId="23" xfId="21" applyFont="1" applyBorder="1" applyAlignment="1">
      <alignment horizontal="left" vertical="center"/>
    </xf>
    <xf numFmtId="0" fontId="73" fillId="0" borderId="21" xfId="21" applyFont="1" applyBorder="1" applyAlignment="1">
      <alignment horizontal="center" vertical="center" wrapText="1"/>
    </xf>
    <xf numFmtId="0" fontId="73" fillId="0" borderId="51" xfId="21" applyFont="1" applyBorder="1" applyAlignment="1">
      <alignment horizontal="center" vertical="center" wrapText="1"/>
    </xf>
    <xf numFmtId="0" fontId="73" fillId="0" borderId="22" xfId="21" applyFont="1" applyBorder="1" applyAlignment="1">
      <alignment horizontal="left" vertical="center"/>
    </xf>
    <xf numFmtId="0" fontId="73" fillId="0" borderId="22" xfId="21" applyFont="1" applyBorder="1" applyAlignment="1">
      <alignment horizontal="center" vertical="center" wrapText="1"/>
    </xf>
    <xf numFmtId="0" fontId="73" fillId="0" borderId="21" xfId="21" applyFont="1" applyBorder="1" applyAlignment="1">
      <alignment horizontal="center" vertical="center"/>
    </xf>
    <xf numFmtId="0" fontId="30" fillId="0" borderId="6" xfId="21" applyFont="1"/>
    <xf numFmtId="169" fontId="53" fillId="0" borderId="6" xfId="21" applyNumberFormat="1" applyFont="1" applyAlignment="1">
      <alignment horizontal="left"/>
    </xf>
    <xf numFmtId="0" fontId="62" fillId="0" borderId="6" xfId="21" applyFont="1" applyAlignment="1">
      <alignment horizontal="right"/>
    </xf>
    <xf numFmtId="0" fontId="61" fillId="0" borderId="6" xfId="21" applyFont="1" applyAlignment="1" applyProtection="1">
      <alignment vertical="center"/>
      <protection locked="0"/>
    </xf>
    <xf numFmtId="0" fontId="62" fillId="0" borderId="31" xfId="21" applyFont="1" applyBorder="1" applyAlignment="1">
      <alignment horizontal="right"/>
    </xf>
    <xf numFmtId="0" fontId="61" fillId="0" borderId="30" xfId="21" applyFont="1" applyBorder="1" applyAlignment="1" applyProtection="1">
      <alignment vertical="center"/>
      <protection locked="0"/>
    </xf>
    <xf numFmtId="0" fontId="61" fillId="0" borderId="29" xfId="21" applyFont="1" applyBorder="1" applyAlignment="1" applyProtection="1">
      <alignment vertical="center"/>
      <protection locked="0"/>
    </xf>
    <xf numFmtId="0" fontId="30" fillId="0" borderId="6" xfId="21" applyFont="1" applyProtection="1">
      <protection locked="0"/>
    </xf>
    <xf numFmtId="0" fontId="84" fillId="0" borderId="6" xfId="21" applyFont="1" applyAlignment="1" applyProtection="1">
      <alignment vertical="center"/>
      <protection locked="0"/>
    </xf>
    <xf numFmtId="0" fontId="84" fillId="0" borderId="28" xfId="21" applyFont="1" applyBorder="1" applyAlignment="1" applyProtection="1">
      <alignment vertical="center"/>
      <protection locked="0"/>
    </xf>
    <xf numFmtId="0" fontId="51" fillId="0" borderId="6" xfId="21" applyFont="1" applyProtection="1">
      <protection locked="0"/>
    </xf>
    <xf numFmtId="0" fontId="51" fillId="0" borderId="29" xfId="21" applyFont="1" applyBorder="1" applyProtection="1">
      <protection locked="0"/>
    </xf>
    <xf numFmtId="0" fontId="51" fillId="0" borderId="27" xfId="21" applyFont="1" applyBorder="1" applyProtection="1">
      <protection locked="0"/>
    </xf>
    <xf numFmtId="0" fontId="51" fillId="0" borderId="26" xfId="21" applyFont="1" applyBorder="1" applyProtection="1">
      <protection locked="0"/>
    </xf>
    <xf numFmtId="0" fontId="84" fillId="0" borderId="26" xfId="21" applyFont="1" applyBorder="1" applyAlignment="1" applyProtection="1">
      <alignment horizontal="center" vertical="center"/>
      <protection locked="0"/>
    </xf>
    <xf numFmtId="0" fontId="61" fillId="0" borderId="26" xfId="21" applyFont="1" applyBorder="1" applyAlignment="1" applyProtection="1">
      <alignment vertical="center"/>
      <protection locked="0"/>
    </xf>
    <xf numFmtId="0" fontId="46" fillId="0" borderId="25" xfId="21" applyBorder="1"/>
    <xf numFmtId="0" fontId="73" fillId="12" borderId="48" xfId="22" applyFont="1" applyFill="1" applyBorder="1"/>
    <xf numFmtId="0" fontId="74" fillId="12" borderId="48" xfId="22" applyFont="1" applyFill="1" applyBorder="1" applyAlignment="1">
      <alignment horizontal="center" vertical="center"/>
    </xf>
    <xf numFmtId="0" fontId="74" fillId="12" borderId="20" xfId="22" applyFont="1" applyFill="1" applyBorder="1" applyAlignment="1">
      <alignment horizontal="center" vertical="center"/>
    </xf>
    <xf numFmtId="0" fontId="74" fillId="12" borderId="19" xfId="22" applyFont="1" applyFill="1" applyBorder="1" applyAlignment="1">
      <alignment horizontal="center" vertical="center"/>
    </xf>
    <xf numFmtId="0" fontId="73" fillId="12" borderId="35" xfId="22" applyFont="1" applyFill="1" applyBorder="1" applyAlignment="1">
      <alignment horizontal="center" vertical="center"/>
    </xf>
    <xf numFmtId="1" fontId="73" fillId="12" borderId="20" xfId="22" applyNumberFormat="1" applyFont="1" applyFill="1" applyBorder="1" applyAlignment="1">
      <alignment horizontal="center" vertical="center"/>
    </xf>
    <xf numFmtId="1" fontId="73" fillId="12" borderId="18" xfId="22" applyNumberFormat="1" applyFont="1" applyFill="1" applyBorder="1" applyAlignment="1">
      <alignment horizontal="center" vertical="center"/>
    </xf>
    <xf numFmtId="1" fontId="73" fillId="12" borderId="19" xfId="22" applyNumberFormat="1" applyFont="1" applyFill="1" applyBorder="1" applyAlignment="1">
      <alignment horizontal="center" vertical="center"/>
    </xf>
    <xf numFmtId="1" fontId="73" fillId="12" borderId="55" xfId="22" applyNumberFormat="1" applyFont="1" applyFill="1" applyBorder="1" applyAlignment="1">
      <alignment horizontal="center" vertical="center"/>
    </xf>
    <xf numFmtId="0" fontId="73" fillId="12" borderId="54" xfId="22" applyFont="1" applyFill="1" applyBorder="1" applyAlignment="1">
      <alignment horizontal="right" indent="1"/>
    </xf>
    <xf numFmtId="0" fontId="73" fillId="12" borderId="38" xfId="22" applyFont="1" applyFill="1" applyBorder="1" applyAlignment="1">
      <alignment horizontal="right" indent="1"/>
    </xf>
    <xf numFmtId="0" fontId="73" fillId="12" borderId="35" xfId="22" applyFont="1" applyFill="1" applyBorder="1" applyAlignment="1">
      <alignment horizontal="right" indent="1"/>
    </xf>
    <xf numFmtId="0" fontId="74" fillId="12" borderId="73" xfId="22" applyFont="1" applyFill="1" applyBorder="1" applyAlignment="1">
      <alignment horizontal="center" vertical="center"/>
    </xf>
    <xf numFmtId="0" fontId="74" fillId="12" borderId="56" xfId="22" applyFont="1" applyFill="1" applyBorder="1" applyAlignment="1">
      <alignment horizontal="center" vertical="center"/>
    </xf>
    <xf numFmtId="0" fontId="74" fillId="12" borderId="87" xfId="22" applyFont="1" applyFill="1" applyBorder="1" applyAlignment="1">
      <alignment horizontal="center" vertical="center"/>
    </xf>
    <xf numFmtId="0" fontId="74" fillId="12" borderId="91" xfId="22" applyFont="1" applyFill="1" applyBorder="1" applyAlignment="1">
      <alignment horizontal="center" vertical="center"/>
    </xf>
    <xf numFmtId="0" fontId="74" fillId="12" borderId="90" xfId="22" applyFont="1" applyFill="1" applyBorder="1" applyAlignment="1">
      <alignment horizontal="center" vertical="center"/>
    </xf>
    <xf numFmtId="1" fontId="74" fillId="12" borderId="73" xfId="22" applyNumberFormat="1" applyFont="1" applyFill="1" applyBorder="1" applyAlignment="1">
      <alignment horizontal="center" vertical="center"/>
    </xf>
    <xf numFmtId="1" fontId="74" fillId="12" borderId="56" xfId="22" applyNumberFormat="1" applyFont="1" applyFill="1" applyBorder="1" applyAlignment="1">
      <alignment horizontal="center" vertical="center"/>
    </xf>
    <xf numFmtId="0" fontId="74" fillId="12" borderId="92" xfId="22" applyFont="1" applyFill="1" applyBorder="1" applyAlignment="1">
      <alignment horizontal="center" vertical="center"/>
    </xf>
    <xf numFmtId="1" fontId="74" fillId="12" borderId="87" xfId="22" applyNumberFormat="1" applyFont="1" applyFill="1" applyBorder="1" applyAlignment="1">
      <alignment horizontal="center" vertical="center"/>
    </xf>
    <xf numFmtId="0" fontId="74" fillId="12" borderId="56" xfId="22" applyFont="1" applyFill="1" applyBorder="1" applyAlignment="1">
      <alignment horizontal="center"/>
    </xf>
    <xf numFmtId="0" fontId="88" fillId="12" borderId="48" xfId="22" applyFont="1" applyFill="1" applyBorder="1"/>
    <xf numFmtId="0" fontId="88" fillId="12" borderId="19" xfId="22" applyFont="1" applyFill="1" applyBorder="1" applyAlignment="1">
      <alignment horizontal="left"/>
    </xf>
    <xf numFmtId="1" fontId="73" fillId="12" borderId="36" xfId="22" applyNumberFormat="1" applyFont="1" applyFill="1" applyBorder="1" applyAlignment="1">
      <alignment horizontal="center" vertical="center"/>
    </xf>
    <xf numFmtId="1" fontId="74" fillId="12" borderId="94" xfId="22" applyNumberFormat="1" applyFont="1" applyFill="1" applyBorder="1" applyAlignment="1">
      <alignment horizontal="center" vertical="center"/>
    </xf>
    <xf numFmtId="0" fontId="116" fillId="12" borderId="48" xfId="22" applyFont="1" applyFill="1" applyBorder="1"/>
    <xf numFmtId="0" fontId="73" fillId="12" borderId="54" xfId="22" applyFont="1" applyFill="1" applyBorder="1" applyAlignment="1">
      <alignment horizontal="right"/>
    </xf>
    <xf numFmtId="0" fontId="73" fillId="12" borderId="54" xfId="22" applyFont="1" applyFill="1" applyBorder="1"/>
    <xf numFmtId="1" fontId="74" fillId="12" borderId="31" xfId="22" applyNumberFormat="1" applyFont="1" applyFill="1" applyBorder="1" applyAlignment="1">
      <alignment horizontal="center" vertical="center"/>
    </xf>
    <xf numFmtId="1" fontId="74" fillId="12" borderId="93" xfId="22" applyNumberFormat="1" applyFont="1" applyFill="1" applyBorder="1" applyAlignment="1">
      <alignment horizontal="center" vertical="center"/>
    </xf>
    <xf numFmtId="0" fontId="74" fillId="12" borderId="88" xfId="22" applyFont="1" applyFill="1" applyBorder="1"/>
    <xf numFmtId="1" fontId="74" fillId="12" borderId="26" xfId="22" applyNumberFormat="1" applyFont="1" applyFill="1" applyBorder="1" applyAlignment="1">
      <alignment horizontal="center" vertical="center"/>
    </xf>
    <xf numFmtId="0" fontId="74" fillId="12" borderId="88" xfId="22" applyFont="1" applyFill="1" applyBorder="1" applyAlignment="1">
      <alignment vertical="center"/>
    </xf>
    <xf numFmtId="0" fontId="116" fillId="12" borderId="18" xfId="22" applyFont="1" applyFill="1" applyBorder="1"/>
    <xf numFmtId="1" fontId="74" fillId="12" borderId="91" xfId="22" applyNumberFormat="1" applyFont="1" applyFill="1" applyBorder="1" applyAlignment="1">
      <alignment horizontal="center" vertical="center"/>
    </xf>
    <xf numFmtId="1" fontId="74" fillId="12" borderId="57" xfId="22" applyNumberFormat="1" applyFont="1" applyFill="1" applyBorder="1" applyAlignment="1">
      <alignment horizontal="left" vertical="center"/>
    </xf>
    <xf numFmtId="1" fontId="74" fillId="12" borderId="88" xfId="22" applyNumberFormat="1" applyFont="1" applyFill="1" applyBorder="1" applyAlignment="1">
      <alignment horizontal="left" vertical="center"/>
    </xf>
    <xf numFmtId="0" fontId="74" fillId="12" borderId="88" xfId="22" applyFont="1" applyFill="1" applyBorder="1" applyAlignment="1">
      <alignment wrapText="1"/>
    </xf>
    <xf numFmtId="1" fontId="74" fillId="12" borderId="92" xfId="22" applyNumberFormat="1" applyFont="1" applyFill="1" applyBorder="1" applyAlignment="1">
      <alignment horizontal="center" vertical="center"/>
    </xf>
    <xf numFmtId="0" fontId="74" fillId="12" borderId="86" xfId="22" applyFont="1" applyFill="1" applyBorder="1"/>
    <xf numFmtId="0" fontId="74" fillId="12" borderId="91" xfId="22" applyFont="1" applyFill="1" applyBorder="1" applyAlignment="1">
      <alignment horizontal="center"/>
    </xf>
    <xf numFmtId="0" fontId="116" fillId="12" borderId="19" xfId="22" applyFont="1" applyFill="1" applyBorder="1"/>
    <xf numFmtId="0" fontId="74" fillId="12" borderId="57" xfId="22" applyFont="1" applyFill="1" applyBorder="1"/>
    <xf numFmtId="1" fontId="74" fillId="12" borderId="90" xfId="22" applyNumberFormat="1" applyFont="1" applyFill="1" applyBorder="1" applyAlignment="1">
      <alignment horizontal="center" vertical="center"/>
    </xf>
    <xf numFmtId="0" fontId="74" fillId="12" borderId="57" xfId="22" applyFont="1" applyFill="1" applyBorder="1" applyAlignment="1">
      <alignment horizontal="left"/>
    </xf>
    <xf numFmtId="0" fontId="74" fillId="12" borderId="88" xfId="22" applyFont="1" applyFill="1" applyBorder="1" applyAlignment="1">
      <alignment horizontal="left"/>
    </xf>
    <xf numFmtId="0" fontId="74" fillId="12" borderId="87" xfId="22" applyFont="1" applyFill="1" applyBorder="1" applyAlignment="1">
      <alignment horizontal="center"/>
    </xf>
    <xf numFmtId="0" fontId="74" fillId="12" borderId="92" xfId="22" applyFont="1" applyFill="1" applyBorder="1" applyAlignment="1">
      <alignment horizontal="center"/>
    </xf>
    <xf numFmtId="0" fontId="74" fillId="12" borderId="86" xfId="22" applyFont="1" applyFill="1" applyBorder="1" applyAlignment="1">
      <alignment horizontal="left"/>
    </xf>
    <xf numFmtId="0" fontId="116" fillId="12" borderId="39" xfId="22" applyFont="1" applyFill="1" applyBorder="1"/>
    <xf numFmtId="0" fontId="74" fillId="12" borderId="26" xfId="22" applyFont="1" applyFill="1" applyBorder="1"/>
    <xf numFmtId="0" fontId="115" fillId="12" borderId="90" xfId="22" applyFont="1" applyFill="1" applyBorder="1" applyAlignment="1">
      <alignment horizontal="center" vertical="top"/>
    </xf>
    <xf numFmtId="0" fontId="74" fillId="12" borderId="56" xfId="22" applyFont="1" applyFill="1" applyBorder="1"/>
    <xf numFmtId="0" fontId="115" fillId="12" borderId="91" xfId="22" applyFont="1" applyFill="1" applyBorder="1" applyAlignment="1">
      <alignment horizontal="center" vertical="top"/>
    </xf>
    <xf numFmtId="0" fontId="116" fillId="12" borderId="37" xfId="22" applyFont="1" applyFill="1" applyBorder="1"/>
    <xf numFmtId="0" fontId="74" fillId="12" borderId="31" xfId="22" applyFont="1" applyFill="1" applyBorder="1"/>
    <xf numFmtId="0" fontId="115" fillId="12" borderId="92" xfId="22" applyFont="1" applyFill="1" applyBorder="1" applyAlignment="1">
      <alignment horizontal="center" vertical="top"/>
    </xf>
    <xf numFmtId="0" fontId="116" fillId="12" borderId="20" xfId="22" applyFont="1" applyFill="1" applyBorder="1"/>
    <xf numFmtId="0" fontId="74" fillId="12" borderId="73" xfId="22" applyFont="1" applyFill="1" applyBorder="1"/>
    <xf numFmtId="0" fontId="115" fillId="41" borderId="90" xfId="22" applyFont="1" applyFill="1" applyBorder="1" applyAlignment="1">
      <alignment horizontal="center" vertical="top"/>
    </xf>
    <xf numFmtId="0" fontId="115" fillId="41" borderId="91" xfId="22" applyFont="1" applyFill="1" applyBorder="1" applyAlignment="1">
      <alignment horizontal="center" vertical="top"/>
    </xf>
    <xf numFmtId="0" fontId="74" fillId="12" borderId="87" xfId="22" applyFont="1" applyFill="1" applyBorder="1"/>
    <xf numFmtId="0" fontId="115" fillId="41" borderId="92" xfId="22" applyFont="1" applyFill="1" applyBorder="1" applyAlignment="1">
      <alignment horizontal="center" vertical="top"/>
    </xf>
    <xf numFmtId="173" fontId="53" fillId="0" borderId="32" xfId="0" applyNumberFormat="1" applyFont="1" applyBorder="1" applyAlignment="1">
      <alignment horizontal="left"/>
    </xf>
    <xf numFmtId="49" fontId="46" fillId="0" borderId="24" xfId="0" applyNumberFormat="1" applyFont="1" applyBorder="1"/>
    <xf numFmtId="0" fontId="47" fillId="6" borderId="0" xfId="0" applyFont="1" applyFill="1" applyAlignment="1">
      <alignment horizontal="center" vertical="center" wrapText="1"/>
    </xf>
    <xf numFmtId="0" fontId="58" fillId="6" borderId="6" xfId="0" applyFont="1" applyFill="1" applyBorder="1" applyAlignment="1">
      <alignment vertical="center" wrapText="1"/>
    </xf>
    <xf numFmtId="0" fontId="57" fillId="42" borderId="33" xfId="0" applyFont="1" applyFill="1" applyBorder="1"/>
    <xf numFmtId="0" fontId="25" fillId="43" borderId="24" xfId="0" applyFont="1" applyFill="1" applyBorder="1"/>
    <xf numFmtId="0" fontId="57" fillId="40" borderId="33" xfId="0" applyFont="1" applyFill="1" applyBorder="1"/>
    <xf numFmtId="0" fontId="25" fillId="44" borderId="24" xfId="0" applyFont="1" applyFill="1" applyBorder="1"/>
    <xf numFmtId="0" fontId="92" fillId="24" borderId="24" xfId="0" applyFont="1" applyFill="1" applyBorder="1"/>
    <xf numFmtId="0" fontId="34" fillId="12" borderId="61" xfId="0" applyFont="1" applyFill="1" applyBorder="1" applyAlignment="1">
      <alignment horizontal="left" vertical="center"/>
    </xf>
    <xf numFmtId="0" fontId="34" fillId="12" borderId="64" xfId="0" applyFont="1" applyFill="1" applyBorder="1" applyAlignment="1">
      <alignment horizontal="left" vertical="center"/>
    </xf>
    <xf numFmtId="0" fontId="35" fillId="27" borderId="35" xfId="0" applyFont="1" applyFill="1" applyBorder="1" applyAlignment="1">
      <alignment vertical="center"/>
    </xf>
    <xf numFmtId="0" fontId="35" fillId="27" borderId="35" xfId="0" applyFont="1" applyFill="1" applyBorder="1" applyAlignment="1">
      <alignment horizontal="left" vertical="center"/>
    </xf>
    <xf numFmtId="0" fontId="46" fillId="0" borderId="6" xfId="21" applyAlignment="1">
      <alignment vertical="top"/>
    </xf>
    <xf numFmtId="0" fontId="46" fillId="0" borderId="6" xfId="21" applyAlignment="1">
      <alignment horizontal="center" vertical="top"/>
    </xf>
    <xf numFmtId="0" fontId="46" fillId="0" borderId="6" xfId="21" applyAlignment="1">
      <alignment horizontal="left" vertical="top"/>
    </xf>
    <xf numFmtId="0" fontId="118" fillId="0" borderId="6" xfId="21" applyFont="1" applyAlignment="1">
      <alignment horizontal="left" vertical="top" wrapText="1"/>
    </xf>
    <xf numFmtId="0" fontId="118" fillId="0" borderId="6" xfId="21" applyFont="1" applyAlignment="1">
      <alignment horizontal="left" vertical="top"/>
    </xf>
    <xf numFmtId="0" fontId="116" fillId="12" borderId="49" xfId="22" applyFont="1" applyFill="1" applyBorder="1"/>
    <xf numFmtId="0" fontId="0" fillId="12" borderId="52" xfId="0" applyFill="1" applyBorder="1" applyAlignment="1">
      <alignment horizontal="center" vertical="center"/>
    </xf>
    <xf numFmtId="0" fontId="64" fillId="12" borderId="63" xfId="8" applyFont="1" applyFill="1" applyBorder="1" applyAlignment="1">
      <alignment horizontal="center" vertical="center"/>
    </xf>
    <xf numFmtId="0" fontId="64" fillId="12" borderId="65" xfId="8" applyFont="1" applyFill="1" applyBorder="1" applyAlignment="1">
      <alignment horizontal="center" vertical="center"/>
    </xf>
    <xf numFmtId="1" fontId="28" fillId="13" borderId="0" xfId="0" applyNumberFormat="1" applyFont="1" applyFill="1"/>
    <xf numFmtId="14" fontId="28" fillId="13" borderId="1" xfId="0" applyNumberFormat="1" applyFont="1" applyFill="1" applyBorder="1" applyAlignment="1" applyProtection="1">
      <alignment horizontal="left"/>
      <protection locked="0"/>
    </xf>
    <xf numFmtId="169" fontId="53" fillId="0" borderId="31" xfId="21" applyNumberFormat="1" applyFont="1" applyBorder="1" applyAlignment="1">
      <alignment horizontal="left"/>
    </xf>
    <xf numFmtId="169" fontId="53" fillId="0" borderId="32" xfId="21" applyNumberFormat="1" applyFont="1" applyBorder="1" applyAlignment="1">
      <alignment horizontal="left"/>
    </xf>
    <xf numFmtId="0" fontId="25" fillId="0" borderId="95" xfId="0" applyFont="1" applyBorder="1"/>
    <xf numFmtId="0" fontId="0" fillId="0" borderId="0" xfId="0" applyAlignment="1">
      <alignment vertical="top" wrapText="1"/>
    </xf>
    <xf numFmtId="0" fontId="88" fillId="12" borderId="19" xfId="0" applyFont="1" applyFill="1" applyBorder="1"/>
    <xf numFmtId="0" fontId="88" fillId="12" borderId="18" xfId="0" applyFont="1" applyFill="1" applyBorder="1"/>
    <xf numFmtId="0" fontId="88" fillId="12" borderId="20" xfId="0" applyFont="1" applyFill="1" applyBorder="1"/>
    <xf numFmtId="1" fontId="74" fillId="12" borderId="19" xfId="0" applyNumberFormat="1" applyFont="1" applyFill="1" applyBorder="1" applyAlignment="1">
      <alignment horizontal="center" vertical="center"/>
    </xf>
    <xf numFmtId="1" fontId="74" fillId="12" borderId="18" xfId="0" applyNumberFormat="1" applyFont="1" applyFill="1" applyBorder="1" applyAlignment="1">
      <alignment horizontal="center" vertical="center"/>
    </xf>
    <xf numFmtId="174" fontId="23" fillId="12" borderId="6" xfId="4" applyNumberFormat="1" applyFill="1" applyAlignment="1">
      <alignment horizontal="centerContinuous"/>
    </xf>
    <xf numFmtId="0" fontId="23" fillId="12" borderId="6" xfId="4" applyFill="1" applyAlignment="1">
      <alignment horizontal="centerContinuous"/>
    </xf>
    <xf numFmtId="0" fontId="13" fillId="12" borderId="6" xfId="4" applyFont="1" applyFill="1" applyAlignment="1">
      <alignment horizontal="right"/>
    </xf>
    <xf numFmtId="14" fontId="40" fillId="12" borderId="0" xfId="0" applyNumberFormat="1" applyFont="1" applyFill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14" fontId="26" fillId="12" borderId="0" xfId="0" applyNumberFormat="1" applyFont="1" applyFill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14" fontId="64" fillId="12" borderId="6" xfId="2" applyNumberFormat="1" applyFont="1" applyFill="1" applyAlignment="1">
      <alignment horizontal="right" vertical="center"/>
    </xf>
    <xf numFmtId="0" fontId="74" fillId="12" borderId="18" xfId="0" applyFont="1" applyFill="1" applyBorder="1" applyAlignment="1">
      <alignment horizontal="center" vertical="top"/>
    </xf>
    <xf numFmtId="0" fontId="74" fillId="12" borderId="20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118" fillId="0" borderId="0" xfId="0" applyFont="1" applyAlignment="1">
      <alignment horizontal="left" vertical="top" wrapText="1"/>
    </xf>
    <xf numFmtId="0" fontId="118" fillId="0" borderId="0" xfId="0" applyFont="1" applyAlignment="1">
      <alignment horizontal="left" vertical="top"/>
    </xf>
    <xf numFmtId="0" fontId="73" fillId="12" borderId="18" xfId="0" applyFont="1" applyFill="1" applyBorder="1" applyAlignment="1">
      <alignment horizontal="center" vertical="center"/>
    </xf>
    <xf numFmtId="1" fontId="74" fillId="12" borderId="20" xfId="0" applyNumberFormat="1" applyFont="1" applyFill="1" applyBorder="1" applyAlignment="1">
      <alignment horizontal="center" vertical="center"/>
    </xf>
    <xf numFmtId="0" fontId="73" fillId="12" borderId="20" xfId="0" applyFont="1" applyFill="1" applyBorder="1" applyAlignment="1">
      <alignment horizontal="center" vertical="center"/>
    </xf>
    <xf numFmtId="0" fontId="73" fillId="12" borderId="19" xfId="0" applyFont="1" applyFill="1" applyBorder="1"/>
    <xf numFmtId="0" fontId="73" fillId="12" borderId="48" xfId="0" applyFont="1" applyFill="1" applyBorder="1"/>
    <xf numFmtId="0" fontId="74" fillId="12" borderId="18" xfId="0" applyFont="1" applyFill="1" applyBorder="1" applyAlignment="1">
      <alignment vertical="center"/>
    </xf>
    <xf numFmtId="0" fontId="73" fillId="12" borderId="20" xfId="0" applyFont="1" applyFill="1" applyBorder="1"/>
    <xf numFmtId="0" fontId="74" fillId="12" borderId="0" xfId="0" applyFont="1" applyFill="1" applyAlignment="1">
      <alignment vertical="center"/>
    </xf>
    <xf numFmtId="0" fontId="74" fillId="12" borderId="18" xfId="0" applyFont="1" applyFill="1" applyBorder="1" applyAlignment="1">
      <alignment horizontal="left" vertical="center"/>
    </xf>
    <xf numFmtId="0" fontId="74" fillId="12" borderId="20" xfId="0" applyFont="1" applyFill="1" applyBorder="1" applyAlignment="1">
      <alignment horizontal="left" vertical="center"/>
    </xf>
    <xf numFmtId="0" fontId="73" fillId="12" borderId="48" xfId="0" applyFont="1" applyFill="1" applyBorder="1" applyAlignment="1">
      <alignment horizontal="right"/>
    </xf>
    <xf numFmtId="0" fontId="73" fillId="0" borderId="19" xfId="0" applyFont="1" applyBorder="1" applyAlignment="1">
      <alignment horizontal="center" vertical="center"/>
    </xf>
    <xf numFmtId="0" fontId="73" fillId="0" borderId="18" xfId="0" applyFont="1" applyBorder="1" applyAlignment="1">
      <alignment horizontal="center" vertical="center"/>
    </xf>
    <xf numFmtId="0" fontId="73" fillId="0" borderId="20" xfId="0" applyFont="1" applyBorder="1" applyAlignment="1">
      <alignment horizontal="center" vertical="center"/>
    </xf>
    <xf numFmtId="0" fontId="74" fillId="12" borderId="20" xfId="0" applyFont="1" applyFill="1" applyBorder="1" applyAlignment="1">
      <alignment horizontal="center"/>
    </xf>
    <xf numFmtId="0" fontId="73" fillId="12" borderId="49" xfId="0" applyFont="1" applyFill="1" applyBorder="1" applyAlignment="1">
      <alignment horizontal="right" vertical="center"/>
    </xf>
    <xf numFmtId="0" fontId="74" fillId="12" borderId="19" xfId="0" applyFont="1" applyFill="1" applyBorder="1" applyAlignment="1">
      <alignment vertical="center"/>
    </xf>
    <xf numFmtId="0" fontId="74" fillId="12" borderId="18" xfId="0" applyFont="1" applyFill="1" applyBorder="1"/>
    <xf numFmtId="0" fontId="74" fillId="12" borderId="18" xfId="0" applyFont="1" applyFill="1" applyBorder="1" applyAlignment="1">
      <alignment vertical="center" wrapText="1"/>
    </xf>
    <xf numFmtId="0" fontId="74" fillId="12" borderId="48" xfId="0" applyFont="1" applyFill="1" applyBorder="1" applyAlignment="1">
      <alignment vertical="center"/>
    </xf>
    <xf numFmtId="0" fontId="74" fillId="12" borderId="19" xfId="0" applyFont="1" applyFill="1" applyBorder="1" applyAlignment="1">
      <alignment horizontal="center"/>
    </xf>
    <xf numFmtId="0" fontId="74" fillId="12" borderId="48" xfId="0" applyFont="1" applyFill="1" applyBorder="1" applyAlignment="1">
      <alignment horizontal="center"/>
    </xf>
    <xf numFmtId="0" fontId="74" fillId="12" borderId="20" xfId="0" applyFont="1" applyFill="1" applyBorder="1" applyAlignment="1">
      <alignment vertical="center"/>
    </xf>
    <xf numFmtId="0" fontId="73" fillId="12" borderId="48" xfId="0" applyFont="1" applyFill="1" applyBorder="1" applyAlignment="1">
      <alignment horizontal="right" vertical="center"/>
    </xf>
    <xf numFmtId="0" fontId="74" fillId="0" borderId="48" xfId="0" applyFont="1" applyBorder="1"/>
    <xf numFmtId="0" fontId="74" fillId="12" borderId="18" xfId="0" applyFont="1" applyFill="1" applyBorder="1" applyAlignment="1">
      <alignment horizontal="left"/>
    </xf>
    <xf numFmtId="0" fontId="73" fillId="12" borderId="48" xfId="0" applyFont="1" applyFill="1" applyBorder="1" applyAlignment="1">
      <alignment horizontal="right" indent="1"/>
    </xf>
    <xf numFmtId="0" fontId="74" fillId="12" borderId="20" xfId="0" applyFont="1" applyFill="1" applyBorder="1"/>
    <xf numFmtId="0" fontId="74" fillId="12" borderId="19" xfId="0" applyFont="1" applyFill="1" applyBorder="1"/>
    <xf numFmtId="0" fontId="74" fillId="12" borderId="18" xfId="0" applyFont="1" applyFill="1" applyBorder="1" applyAlignment="1">
      <alignment horizontal="center"/>
    </xf>
    <xf numFmtId="1" fontId="73" fillId="12" borderId="20" xfId="0" applyNumberFormat="1" applyFont="1" applyFill="1" applyBorder="1" applyAlignment="1">
      <alignment horizontal="center" vertical="center"/>
    </xf>
    <xf numFmtId="0" fontId="74" fillId="0" borderId="18" xfId="0" applyFont="1" applyBorder="1" applyAlignment="1">
      <alignment horizontal="center" vertical="top"/>
    </xf>
    <xf numFmtId="1" fontId="73" fillId="12" borderId="18" xfId="0" applyNumberFormat="1" applyFont="1" applyFill="1" applyBorder="1" applyAlignment="1">
      <alignment horizontal="center" vertical="center"/>
    </xf>
    <xf numFmtId="0" fontId="74" fillId="12" borderId="18" xfId="0" applyFont="1" applyFill="1" applyBorder="1" applyAlignment="1">
      <alignment wrapText="1"/>
    </xf>
    <xf numFmtId="0" fontId="74" fillId="12" borderId="20" xfId="0" applyFont="1" applyFill="1" applyBorder="1" applyAlignment="1">
      <alignment horizontal="left"/>
    </xf>
    <xf numFmtId="0" fontId="73" fillId="12" borderId="20" xfId="0" applyFont="1" applyFill="1" applyBorder="1" applyAlignment="1">
      <alignment horizontal="right" indent="1"/>
    </xf>
    <xf numFmtId="0" fontId="74" fillId="12" borderId="19" xfId="0" applyFont="1" applyFill="1" applyBorder="1" applyAlignment="1">
      <alignment wrapText="1"/>
    </xf>
    <xf numFmtId="0" fontId="73" fillId="12" borderId="48" xfId="0" applyFont="1" applyFill="1" applyBorder="1" applyAlignment="1">
      <alignment vertical="center"/>
    </xf>
    <xf numFmtId="0" fontId="88" fillId="12" borderId="18" xfId="0" applyFont="1" applyFill="1" applyBorder="1" applyAlignment="1">
      <alignment wrapText="1"/>
    </xf>
    <xf numFmtId="0" fontId="73" fillId="13" borderId="48" xfId="21" applyFont="1" applyFill="1" applyBorder="1" applyAlignment="1">
      <alignment horizontal="center" vertical="center" wrapText="1"/>
    </xf>
    <xf numFmtId="0" fontId="88" fillId="12" borderId="20" xfId="0" applyFont="1" applyFill="1" applyBorder="1" applyAlignment="1">
      <alignment wrapText="1"/>
    </xf>
    <xf numFmtId="0" fontId="88" fillId="12" borderId="19" xfId="0" applyFont="1" applyFill="1" applyBorder="1" applyAlignment="1">
      <alignment wrapText="1"/>
    </xf>
    <xf numFmtId="0" fontId="88" fillId="12" borderId="20" xfId="0" applyFont="1" applyFill="1" applyBorder="1" applyAlignment="1">
      <alignment horizontal="left" vertical="center" wrapText="1"/>
    </xf>
    <xf numFmtId="0" fontId="74" fillId="12" borderId="19" xfId="0" applyFont="1" applyFill="1" applyBorder="1" applyAlignment="1">
      <alignment horizontal="center" vertical="top"/>
    </xf>
    <xf numFmtId="0" fontId="73" fillId="0" borderId="71" xfId="21" applyFont="1" applyBorder="1" applyAlignment="1">
      <alignment horizontal="center" vertical="center"/>
    </xf>
    <xf numFmtId="0" fontId="73" fillId="0" borderId="34" xfId="21" applyFont="1" applyBorder="1" applyAlignment="1">
      <alignment horizontal="center" vertical="center" wrapText="1"/>
    </xf>
    <xf numFmtId="0" fontId="73" fillId="0" borderId="34" xfId="21" applyFont="1" applyBorder="1" applyAlignment="1">
      <alignment horizontal="left" vertical="center"/>
    </xf>
    <xf numFmtId="0" fontId="73" fillId="0" borderId="97" xfId="21" applyFont="1" applyBorder="1" applyAlignment="1">
      <alignment horizontal="center" vertical="center" wrapText="1"/>
    </xf>
    <xf numFmtId="0" fontId="73" fillId="0" borderId="71" xfId="21" applyFont="1" applyBorder="1" applyAlignment="1">
      <alignment horizontal="center" vertical="center" wrapText="1"/>
    </xf>
    <xf numFmtId="0" fontId="73" fillId="0" borderId="98" xfId="21" applyFont="1" applyBorder="1" applyAlignment="1">
      <alignment horizontal="left" vertical="center"/>
    </xf>
    <xf numFmtId="0" fontId="73" fillId="12" borderId="20" xfId="0" applyFont="1" applyFill="1" applyBorder="1" applyAlignment="1">
      <alignment horizontal="right" vertical="center"/>
    </xf>
    <xf numFmtId="0" fontId="73" fillId="12" borderId="18" xfId="0" applyFont="1" applyFill="1" applyBorder="1" applyAlignment="1">
      <alignment horizontal="right" indent="1"/>
    </xf>
    <xf numFmtId="0" fontId="74" fillId="12" borderId="18" xfId="0" applyFont="1" applyFill="1" applyBorder="1" applyAlignment="1">
      <alignment horizontal="center" wrapText="1"/>
    </xf>
    <xf numFmtId="1" fontId="74" fillId="12" borderId="18" xfId="0" applyNumberFormat="1" applyFont="1" applyFill="1" applyBorder="1" applyAlignment="1">
      <alignment horizontal="center" vertical="center" wrapText="1"/>
    </xf>
    <xf numFmtId="0" fontId="58" fillId="6" borderId="6" xfId="0" applyFont="1" applyFill="1" applyBorder="1" applyAlignment="1">
      <alignment vertical="center"/>
    </xf>
    <xf numFmtId="9" fontId="46" fillId="18" borderId="6" xfId="0" applyNumberFormat="1" applyFont="1" applyFill="1" applyBorder="1" applyProtection="1">
      <protection locked="0"/>
    </xf>
    <xf numFmtId="9" fontId="25" fillId="18" borderId="6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89" fillId="0" borderId="6" xfId="21" applyFont="1" applyAlignment="1">
      <alignment horizontal="right"/>
    </xf>
    <xf numFmtId="49" fontId="89" fillId="0" borderId="6" xfId="21" applyNumberFormat="1" applyFont="1" applyAlignment="1">
      <alignment horizontal="right"/>
    </xf>
    <xf numFmtId="0" fontId="46" fillId="0" borderId="0" xfId="0" applyFont="1" applyAlignment="1">
      <alignment wrapText="1"/>
    </xf>
    <xf numFmtId="0" fontId="119" fillId="8" borderId="34" xfId="0" applyFont="1" applyFill="1" applyBorder="1" applyAlignment="1">
      <alignment horizontal="center" vertical="center" wrapText="1"/>
    </xf>
    <xf numFmtId="0" fontId="119" fillId="8" borderId="21" xfId="0" applyFont="1" applyFill="1" applyBorder="1" applyAlignment="1">
      <alignment horizontal="center" vertical="center"/>
    </xf>
    <xf numFmtId="0" fontId="119" fillId="8" borderId="22" xfId="0" applyFont="1" applyFill="1" applyBorder="1" applyAlignment="1">
      <alignment horizontal="center" vertical="center" wrapText="1"/>
    </xf>
    <xf numFmtId="0" fontId="119" fillId="8" borderId="22" xfId="0" applyFont="1" applyFill="1" applyBorder="1" applyAlignment="1">
      <alignment horizontal="left" vertical="center"/>
    </xf>
    <xf numFmtId="0" fontId="119" fillId="8" borderId="23" xfId="0" applyFont="1" applyFill="1" applyBorder="1" applyAlignment="1">
      <alignment horizontal="left" vertical="center"/>
    </xf>
    <xf numFmtId="0" fontId="120" fillId="0" borderId="0" xfId="0" applyFont="1"/>
    <xf numFmtId="0" fontId="26" fillId="12" borderId="0" xfId="0" applyFont="1" applyFill="1" applyAlignment="1">
      <alignment vertical="top" wrapText="1"/>
    </xf>
    <xf numFmtId="0" fontId="26" fillId="12" borderId="0" xfId="0" applyFont="1" applyFill="1" applyAlignment="1">
      <alignment horizontal="left" vertical="center" indent="10"/>
    </xf>
    <xf numFmtId="0" fontId="64" fillId="12" borderId="6" xfId="2" applyFont="1" applyFill="1" applyAlignment="1">
      <alignment horizontal="left" vertical="center" indent="10"/>
    </xf>
    <xf numFmtId="0" fontId="81" fillId="12" borderId="6" xfId="2" applyFont="1" applyFill="1" applyAlignment="1">
      <alignment horizontal="left" vertical="center" indent="10"/>
    </xf>
    <xf numFmtId="0" fontId="97" fillId="35" borderId="50" xfId="24" applyFont="1" applyBorder="1" applyAlignment="1">
      <alignment horizontal="center" vertical="center" wrapText="1"/>
    </xf>
    <xf numFmtId="0" fontId="35" fillId="27" borderId="36" xfId="0" applyFont="1" applyFill="1" applyBorder="1" applyAlignment="1">
      <alignment vertical="center"/>
    </xf>
    <xf numFmtId="0" fontId="35" fillId="27" borderId="37" xfId="0" applyFont="1" applyFill="1" applyBorder="1" applyAlignment="1">
      <alignment vertical="center"/>
    </xf>
    <xf numFmtId="0" fontId="37" fillId="12" borderId="61" xfId="0" applyFont="1" applyFill="1" applyBorder="1" applyAlignment="1">
      <alignment horizontal="left" vertical="center"/>
    </xf>
    <xf numFmtId="0" fontId="37" fillId="12" borderId="74" xfId="0" applyFont="1" applyFill="1" applyBorder="1" applyAlignment="1">
      <alignment horizontal="center" vertical="center"/>
    </xf>
    <xf numFmtId="0" fontId="35" fillId="27" borderId="100" xfId="0" applyFont="1" applyFill="1" applyBorder="1" applyAlignment="1">
      <alignment horizontal="center" vertical="center" wrapText="1"/>
    </xf>
    <xf numFmtId="0" fontId="35" fillId="27" borderId="99" xfId="0" applyFont="1" applyFill="1" applyBorder="1" applyAlignment="1">
      <alignment vertical="center"/>
    </xf>
    <xf numFmtId="1" fontId="37" fillId="0" borderId="63" xfId="0" applyNumberFormat="1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122" fillId="0" borderId="0" xfId="0" applyFont="1"/>
    <xf numFmtId="0" fontId="73" fillId="0" borderId="20" xfId="0" applyFont="1" applyBorder="1" applyAlignment="1">
      <alignment vertical="center"/>
    </xf>
    <xf numFmtId="0" fontId="89" fillId="0" borderId="6" xfId="21" applyFont="1" applyAlignment="1">
      <alignment horizontal="left" vertical="top"/>
    </xf>
    <xf numFmtId="1" fontId="37" fillId="12" borderId="63" xfId="0" applyNumberFormat="1" applyFont="1" applyFill="1" applyBorder="1" applyAlignment="1">
      <alignment horizontal="center" vertical="center"/>
    </xf>
    <xf numFmtId="0" fontId="37" fillId="12" borderId="69" xfId="0" applyFont="1" applyFill="1" applyBorder="1" applyAlignment="1">
      <alignment horizontal="center" vertical="center"/>
    </xf>
    <xf numFmtId="1" fontId="73" fillId="12" borderId="48" xfId="0" applyNumberFormat="1" applyFont="1" applyFill="1" applyBorder="1" applyAlignment="1">
      <alignment horizontal="center" vertical="top"/>
    </xf>
    <xf numFmtId="0" fontId="0" fillId="0" borderId="33" xfId="0" applyBorder="1"/>
    <xf numFmtId="0" fontId="73" fillId="12" borderId="19" xfId="0" applyFont="1" applyFill="1" applyBorder="1" applyAlignment="1">
      <alignment horizontal="center" vertical="center"/>
    </xf>
    <xf numFmtId="0" fontId="74" fillId="0" borderId="19" xfId="0" applyFont="1" applyBorder="1" applyAlignment="1">
      <alignment horizontal="center" vertical="center"/>
    </xf>
    <xf numFmtId="0" fontId="74" fillId="0" borderId="19" xfId="0" applyFont="1" applyBorder="1" applyAlignment="1">
      <alignment vertical="center"/>
    </xf>
    <xf numFmtId="1" fontId="74" fillId="0" borderId="19" xfId="0" applyNumberFormat="1" applyFont="1" applyBorder="1" applyAlignment="1">
      <alignment horizontal="center" vertical="center"/>
    </xf>
    <xf numFmtId="0" fontId="88" fillId="12" borderId="19" xfId="0" applyFont="1" applyFill="1" applyBorder="1" applyAlignment="1">
      <alignment horizontal="center" vertical="center"/>
    </xf>
    <xf numFmtId="0" fontId="74" fillId="0" borderId="18" xfId="0" applyFont="1" applyBorder="1" applyAlignment="1">
      <alignment horizontal="center" vertical="center"/>
    </xf>
    <xf numFmtId="0" fontId="74" fillId="0" borderId="18" xfId="0" applyFont="1" applyBorder="1" applyAlignment="1">
      <alignment horizontal="left" vertical="center"/>
    </xf>
    <xf numFmtId="1" fontId="74" fillId="0" borderId="18" xfId="0" applyNumberFormat="1" applyFont="1" applyBorder="1" applyAlignment="1">
      <alignment horizontal="center" vertical="center"/>
    </xf>
    <xf numFmtId="0" fontId="88" fillId="12" borderId="18" xfId="0" applyFont="1" applyFill="1" applyBorder="1" applyAlignment="1">
      <alignment horizontal="left" vertical="center"/>
    </xf>
    <xf numFmtId="0" fontId="74" fillId="0" borderId="18" xfId="0" applyFont="1" applyBorder="1" applyAlignment="1">
      <alignment vertical="center"/>
    </xf>
    <xf numFmtId="0" fontId="74" fillId="0" borderId="48" xfId="0" applyFont="1" applyBorder="1" applyAlignment="1">
      <alignment horizontal="center" vertical="center"/>
    </xf>
    <xf numFmtId="0" fontId="73" fillId="0" borderId="48" xfId="0" applyFont="1" applyBorder="1" applyAlignment="1">
      <alignment horizontal="right" vertical="center" indent="1"/>
    </xf>
    <xf numFmtId="1" fontId="73" fillId="0" borderId="48" xfId="0" applyNumberFormat="1" applyFont="1" applyBorder="1" applyAlignment="1">
      <alignment horizontal="center" vertical="center"/>
    </xf>
    <xf numFmtId="0" fontId="87" fillId="12" borderId="19" xfId="0" applyFont="1" applyFill="1" applyBorder="1" applyAlignment="1">
      <alignment vertical="center"/>
    </xf>
    <xf numFmtId="0" fontId="88" fillId="12" borderId="19" xfId="0" applyFont="1" applyFill="1" applyBorder="1" applyAlignment="1">
      <alignment vertical="center"/>
    </xf>
    <xf numFmtId="0" fontId="88" fillId="0" borderId="18" xfId="0" applyFont="1" applyBorder="1" applyAlignment="1">
      <alignment vertical="center"/>
    </xf>
    <xf numFmtId="0" fontId="88" fillId="12" borderId="18" xfId="0" applyFont="1" applyFill="1" applyBorder="1" applyAlignment="1">
      <alignment vertical="center"/>
    </xf>
    <xf numFmtId="0" fontId="74" fillId="0" borderId="20" xfId="0" applyFont="1" applyBorder="1" applyAlignment="1">
      <alignment horizontal="center" vertical="center"/>
    </xf>
    <xf numFmtId="49" fontId="88" fillId="12" borderId="19" xfId="0" applyNumberFormat="1" applyFont="1" applyFill="1" applyBorder="1" applyAlignment="1">
      <alignment vertical="center"/>
    </xf>
    <xf numFmtId="49" fontId="88" fillId="0" borderId="18" xfId="0" applyNumberFormat="1" applyFont="1" applyBorder="1" applyAlignment="1">
      <alignment vertical="center"/>
    </xf>
    <xf numFmtId="0" fontId="73" fillId="0" borderId="48" xfId="0" applyFont="1" applyBorder="1" applyAlignment="1">
      <alignment horizontal="center" vertical="center"/>
    </xf>
    <xf numFmtId="0" fontId="73" fillId="0" borderId="19" xfId="0" applyFont="1" applyBorder="1" applyAlignment="1">
      <alignment horizontal="right" vertical="center" indent="1"/>
    </xf>
    <xf numFmtId="1" fontId="73" fillId="0" borderId="19" xfId="0" applyNumberFormat="1" applyFont="1" applyBorder="1" applyAlignment="1">
      <alignment horizontal="center" vertical="center"/>
    </xf>
    <xf numFmtId="0" fontId="87" fillId="0" borderId="19" xfId="0" applyFont="1" applyBorder="1" applyAlignment="1">
      <alignment vertical="center"/>
    </xf>
    <xf numFmtId="0" fontId="88" fillId="0" borderId="19" xfId="0" applyFont="1" applyBorder="1" applyAlignment="1">
      <alignment vertical="center"/>
    </xf>
    <xf numFmtId="49" fontId="74" fillId="0" borderId="18" xfId="0" applyNumberFormat="1" applyFont="1" applyBorder="1" applyAlignment="1">
      <alignment vertical="center"/>
    </xf>
    <xf numFmtId="0" fontId="74" fillId="0" borderId="20" xfId="0" applyFont="1" applyBorder="1" applyAlignment="1">
      <alignment horizontal="left" vertical="center"/>
    </xf>
    <xf numFmtId="0" fontId="88" fillId="0" borderId="20" xfId="0" applyFont="1" applyBorder="1" applyAlignment="1">
      <alignment vertical="center"/>
    </xf>
    <xf numFmtId="0" fontId="73" fillId="0" borderId="20" xfId="0" applyFont="1" applyBorder="1" applyAlignment="1">
      <alignment horizontal="right" vertical="center" indent="1"/>
    </xf>
    <xf numFmtId="1" fontId="73" fillId="0" borderId="20" xfId="0" applyNumberFormat="1" applyFont="1" applyBorder="1" applyAlignment="1">
      <alignment horizontal="center" vertical="center"/>
    </xf>
    <xf numFmtId="0" fontId="87" fillId="0" borderId="20" xfId="0" applyFont="1" applyBorder="1" applyAlignment="1">
      <alignment vertical="center"/>
    </xf>
    <xf numFmtId="0" fontId="88" fillId="0" borderId="18" xfId="0" applyFont="1" applyBorder="1" applyAlignment="1">
      <alignment horizontal="left" vertical="center"/>
    </xf>
    <xf numFmtId="0" fontId="74" fillId="0" borderId="20" xfId="0" applyFont="1" applyBorder="1" applyAlignment="1">
      <alignment vertical="center"/>
    </xf>
    <xf numFmtId="0" fontId="87" fillId="0" borderId="18" xfId="0" applyFont="1" applyBorder="1" applyAlignment="1">
      <alignment vertical="center"/>
    </xf>
    <xf numFmtId="0" fontId="123" fillId="0" borderId="19" xfId="0" applyFont="1" applyBorder="1" applyAlignment="1" applyProtection="1">
      <alignment horizontal="left" vertical="center" wrapText="1"/>
      <protection locked="0"/>
    </xf>
    <xf numFmtId="0" fontId="123" fillId="0" borderId="18" xfId="0" applyFont="1" applyBorder="1" applyAlignment="1" applyProtection="1">
      <alignment horizontal="left" vertical="center" wrapText="1"/>
      <protection locked="0"/>
    </xf>
    <xf numFmtId="0" fontId="123" fillId="0" borderId="20" xfId="0" applyFont="1" applyBorder="1" applyAlignment="1" applyProtection="1">
      <alignment horizontal="left" vertical="center" wrapText="1"/>
      <protection locked="0"/>
    </xf>
    <xf numFmtId="0" fontId="74" fillId="0" borderId="101" xfId="0" applyFont="1" applyBorder="1" applyAlignment="1">
      <alignment horizontal="center" vertical="center"/>
    </xf>
    <xf numFmtId="0" fontId="74" fillId="0" borderId="96" xfId="0" applyFont="1" applyBorder="1" applyAlignment="1">
      <alignment horizontal="center" vertical="center"/>
    </xf>
    <xf numFmtId="0" fontId="87" fillId="0" borderId="48" xfId="0" applyFont="1" applyBorder="1" applyAlignment="1">
      <alignment vertical="center"/>
    </xf>
    <xf numFmtId="0" fontId="124" fillId="0" borderId="6" xfId="21" applyFont="1" applyAlignment="1">
      <alignment horizontal="right"/>
    </xf>
    <xf numFmtId="0" fontId="73" fillId="0" borderId="49" xfId="0" applyFont="1" applyBorder="1" applyAlignment="1">
      <alignment horizontal="right" vertical="center" indent="1"/>
    </xf>
    <xf numFmtId="1" fontId="73" fillId="0" borderId="54" xfId="0" applyNumberFormat="1" applyFont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73" fillId="0" borderId="48" xfId="0" applyFont="1" applyBorder="1" applyAlignment="1">
      <alignment horizontal="right" vertical="center"/>
    </xf>
    <xf numFmtId="1" fontId="73" fillId="0" borderId="40" xfId="0" applyNumberFormat="1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4" fillId="0" borderId="19" xfId="0" applyFont="1" applyBorder="1" applyAlignment="1">
      <alignment vertical="center"/>
    </xf>
    <xf numFmtId="1" fontId="34" fillId="0" borderId="19" xfId="0" applyNumberFormat="1" applyFont="1" applyBorder="1" applyAlignment="1">
      <alignment horizontal="center" vertical="center"/>
    </xf>
    <xf numFmtId="0" fontId="125" fillId="0" borderId="19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4" fillId="0" borderId="18" xfId="0" applyFont="1" applyBorder="1" applyAlignment="1">
      <alignment horizontal="center" vertical="center"/>
    </xf>
    <xf numFmtId="0" fontId="34" fillId="0" borderId="18" xfId="0" applyFont="1" applyBorder="1" applyAlignment="1">
      <alignment horizontal="left" vertical="center"/>
    </xf>
    <xf numFmtId="1" fontId="34" fillId="0" borderId="18" xfId="0" applyNumberFormat="1" applyFont="1" applyBorder="1" applyAlignment="1">
      <alignment horizontal="center" vertical="center"/>
    </xf>
    <xf numFmtId="0" fontId="125" fillId="0" borderId="18" xfId="0" applyFont="1" applyBorder="1" applyAlignment="1">
      <alignment horizontal="left" vertical="center"/>
    </xf>
    <xf numFmtId="0" fontId="34" fillId="0" borderId="18" xfId="0" applyFont="1" applyBorder="1" applyAlignment="1">
      <alignment vertical="center"/>
    </xf>
    <xf numFmtId="0" fontId="125" fillId="0" borderId="18" xfId="0" applyFont="1" applyBorder="1" applyAlignment="1">
      <alignment horizontal="center" vertical="center"/>
    </xf>
    <xf numFmtId="0" fontId="34" fillId="0" borderId="20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48" xfId="0" applyFont="1" applyBorder="1" applyAlignment="1">
      <alignment horizontal="right" vertical="center" indent="1"/>
    </xf>
    <xf numFmtId="1" fontId="31" fillId="0" borderId="48" xfId="0" applyNumberFormat="1" applyFont="1" applyBorder="1" applyAlignment="1">
      <alignment horizontal="center" vertical="center"/>
    </xf>
    <xf numFmtId="0" fontId="82" fillId="0" borderId="19" xfId="0" applyFont="1" applyBorder="1" applyAlignment="1">
      <alignment vertical="center"/>
    </xf>
    <xf numFmtId="0" fontId="125" fillId="0" borderId="18" xfId="0" applyFont="1" applyBorder="1" applyAlignment="1">
      <alignment vertical="center"/>
    </xf>
    <xf numFmtId="0" fontId="34" fillId="0" borderId="20" xfId="0" applyFont="1" applyBorder="1" applyAlignment="1">
      <alignment vertical="center"/>
    </xf>
    <xf numFmtId="0" fontId="82" fillId="0" borderId="48" xfId="0" applyFont="1" applyBorder="1" applyAlignment="1">
      <alignment vertical="center"/>
    </xf>
    <xf numFmtId="0" fontId="125" fillId="0" borderId="19" xfId="0" applyFont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125" fillId="0" borderId="20" xfId="0" applyFont="1" applyBorder="1" applyAlignment="1">
      <alignment vertical="center"/>
    </xf>
    <xf numFmtId="0" fontId="31" fillId="0" borderId="48" xfId="0" applyFont="1" applyBorder="1" applyAlignment="1">
      <alignment horizontal="center" vertical="center"/>
    </xf>
    <xf numFmtId="0" fontId="82" fillId="0" borderId="20" xfId="0" applyFont="1" applyBorder="1" applyAlignment="1">
      <alignment vertical="center"/>
    </xf>
    <xf numFmtId="0" fontId="34" fillId="0" borderId="48" xfId="0" applyFont="1" applyBorder="1" applyAlignment="1">
      <alignment vertical="center"/>
    </xf>
    <xf numFmtId="0" fontId="31" fillId="0" borderId="48" xfId="0" applyFont="1" applyBorder="1" applyAlignment="1">
      <alignment horizontal="right" vertical="center"/>
    </xf>
    <xf numFmtId="1" fontId="31" fillId="0" borderId="20" xfId="0" applyNumberFormat="1" applyFont="1" applyBorder="1" applyAlignment="1">
      <alignment horizontal="center" vertical="center"/>
    </xf>
    <xf numFmtId="0" fontId="88" fillId="12" borderId="18" xfId="0" applyFont="1" applyFill="1" applyBorder="1" applyAlignment="1">
      <alignment horizontal="center" vertical="center"/>
    </xf>
    <xf numFmtId="0" fontId="87" fillId="12" borderId="48" xfId="0" applyFont="1" applyFill="1" applyBorder="1" applyAlignment="1">
      <alignment vertical="center"/>
    </xf>
    <xf numFmtId="0" fontId="88" fillId="12" borderId="20" xfId="0" applyFont="1" applyFill="1" applyBorder="1" applyAlignment="1">
      <alignment vertical="center"/>
    </xf>
    <xf numFmtId="0" fontId="87" fillId="12" borderId="20" xfId="0" applyFont="1" applyFill="1" applyBorder="1" applyAlignment="1">
      <alignment vertical="center"/>
    </xf>
    <xf numFmtId="0" fontId="87" fillId="12" borderId="18" xfId="0" applyFont="1" applyFill="1" applyBorder="1" applyAlignment="1">
      <alignment vertical="center"/>
    </xf>
    <xf numFmtId="1" fontId="74" fillId="0" borderId="20" xfId="0" applyNumberFormat="1" applyFont="1" applyBorder="1" applyAlignment="1">
      <alignment horizontal="center" vertical="center"/>
    </xf>
    <xf numFmtId="0" fontId="88" fillId="0" borderId="20" xfId="0" applyFont="1" applyBorder="1" applyAlignment="1">
      <alignment horizontal="left" vertical="center" wrapText="1"/>
    </xf>
    <xf numFmtId="0" fontId="88" fillId="12" borderId="49" xfId="0" applyFont="1" applyFill="1" applyBorder="1" applyAlignment="1">
      <alignment vertical="center"/>
    </xf>
    <xf numFmtId="0" fontId="126" fillId="0" borderId="6" xfId="21" applyFont="1"/>
    <xf numFmtId="0" fontId="88" fillId="12" borderId="19" xfId="0" applyFont="1" applyFill="1" applyBorder="1" applyAlignment="1">
      <alignment horizontal="center"/>
    </xf>
    <xf numFmtId="0" fontId="88" fillId="12" borderId="18" xfId="0" applyFont="1" applyFill="1" applyBorder="1" applyAlignment="1">
      <alignment horizontal="left"/>
    </xf>
    <xf numFmtId="0" fontId="88" fillId="12" borderId="18" xfId="0" applyFont="1" applyFill="1" applyBorder="1" applyAlignment="1">
      <alignment horizontal="center"/>
    </xf>
    <xf numFmtId="0" fontId="87" fillId="12" borderId="19" xfId="0" applyFont="1" applyFill="1" applyBorder="1"/>
    <xf numFmtId="0" fontId="87" fillId="12" borderId="18" xfId="0" applyFont="1" applyFill="1" applyBorder="1"/>
    <xf numFmtId="0" fontId="87" fillId="12" borderId="20" xfId="0" applyFont="1" applyFill="1" applyBorder="1"/>
    <xf numFmtId="0" fontId="87" fillId="12" borderId="48" xfId="0" applyFont="1" applyFill="1" applyBorder="1"/>
    <xf numFmtId="1" fontId="73" fillId="12" borderId="19" xfId="0" applyNumberFormat="1" applyFont="1" applyFill="1" applyBorder="1" applyAlignment="1">
      <alignment horizontal="center" vertical="center"/>
    </xf>
    <xf numFmtId="0" fontId="88" fillId="12" borderId="20" xfId="0" applyFont="1" applyFill="1" applyBorder="1" applyAlignment="1">
      <alignment vertical="center" wrapText="1"/>
    </xf>
    <xf numFmtId="1" fontId="74" fillId="12" borderId="19" xfId="0" applyNumberFormat="1" applyFont="1" applyFill="1" applyBorder="1" applyAlignment="1">
      <alignment horizontal="center"/>
    </xf>
    <xf numFmtId="1" fontId="74" fillId="12" borderId="18" xfId="0" applyNumberFormat="1" applyFont="1" applyFill="1" applyBorder="1" applyAlignment="1">
      <alignment horizontal="center"/>
    </xf>
    <xf numFmtId="1" fontId="73" fillId="12" borderId="54" xfId="0" applyNumberFormat="1" applyFont="1" applyFill="1" applyBorder="1" applyAlignment="1">
      <alignment horizontal="center" vertical="center"/>
    </xf>
    <xf numFmtId="0" fontId="74" fillId="12" borderId="0" xfId="0" applyFont="1" applyFill="1"/>
    <xf numFmtId="0" fontId="88" fillId="12" borderId="48" xfId="0" applyFont="1" applyFill="1" applyBorder="1"/>
    <xf numFmtId="0" fontId="88" fillId="0" borderId="19" xfId="0" applyFont="1" applyBorder="1" applyAlignment="1">
      <alignment horizontal="center" vertical="center"/>
    </xf>
    <xf numFmtId="0" fontId="88" fillId="0" borderId="18" xfId="0" applyFont="1" applyBorder="1" applyAlignment="1">
      <alignment horizontal="center" vertical="center"/>
    </xf>
    <xf numFmtId="0" fontId="87" fillId="0" borderId="48" xfId="0" applyFont="1" applyBorder="1"/>
    <xf numFmtId="0" fontId="87" fillId="0" borderId="20" xfId="0" applyFont="1" applyBorder="1"/>
    <xf numFmtId="0" fontId="73" fillId="0" borderId="48" xfId="0" applyFont="1" applyBorder="1" applyAlignment="1">
      <alignment horizontal="right" indent="1"/>
    </xf>
    <xf numFmtId="0" fontId="87" fillId="0" borderId="19" xfId="0" applyFont="1" applyBorder="1"/>
    <xf numFmtId="0" fontId="88" fillId="0" borderId="0" xfId="0" applyFont="1"/>
    <xf numFmtId="0" fontId="34" fillId="12" borderId="19" xfId="0" applyFont="1" applyFill="1" applyBorder="1" applyAlignment="1">
      <alignment horizontal="center" vertical="center"/>
    </xf>
    <xf numFmtId="0" fontId="34" fillId="12" borderId="18" xfId="0" applyFont="1" applyFill="1" applyBorder="1" applyAlignment="1">
      <alignment horizontal="center" vertical="center"/>
    </xf>
    <xf numFmtId="0" fontId="34" fillId="12" borderId="20" xfId="0" applyFont="1" applyFill="1" applyBorder="1" applyAlignment="1">
      <alignment horizontal="center" vertical="center"/>
    </xf>
    <xf numFmtId="0" fontId="34" fillId="41" borderId="19" xfId="0" applyFont="1" applyFill="1" applyBorder="1" applyAlignment="1">
      <alignment horizontal="center" vertical="center"/>
    </xf>
    <xf numFmtId="0" fontId="34" fillId="41" borderId="18" xfId="0" applyFont="1" applyFill="1" applyBorder="1" applyAlignment="1">
      <alignment horizontal="center" vertical="center"/>
    </xf>
    <xf numFmtId="0" fontId="79" fillId="0" borderId="20" xfId="0" applyFont="1" applyBorder="1" applyAlignment="1">
      <alignment horizontal="center" vertical="center"/>
    </xf>
    <xf numFmtId="0" fontId="127" fillId="0" borderId="20" xfId="0" applyFont="1" applyBorder="1" applyAlignment="1">
      <alignment horizontal="center" vertical="center"/>
    </xf>
    <xf numFmtId="0" fontId="34" fillId="41" borderId="20" xfId="0" applyFont="1" applyFill="1" applyBorder="1" applyAlignment="1">
      <alignment horizontal="center" vertical="center"/>
    </xf>
    <xf numFmtId="0" fontId="73" fillId="12" borderId="49" xfId="0" applyFont="1" applyFill="1" applyBorder="1" applyAlignment="1">
      <alignment horizontal="right" indent="1"/>
    </xf>
    <xf numFmtId="0" fontId="34" fillId="0" borderId="0" xfId="0" applyFont="1"/>
    <xf numFmtId="0" fontId="88" fillId="0" borderId="49" xfId="0" applyFont="1" applyBorder="1"/>
    <xf numFmtId="0" fontId="34" fillId="12" borderId="18" xfId="0" applyFont="1" applyFill="1" applyBorder="1" applyAlignment="1">
      <alignment vertical="center"/>
    </xf>
    <xf numFmtId="1" fontId="34" fillId="12" borderId="19" xfId="0" applyNumberFormat="1" applyFont="1" applyFill="1" applyBorder="1" applyAlignment="1">
      <alignment horizontal="center" vertical="center"/>
    </xf>
    <xf numFmtId="1" fontId="88" fillId="12" borderId="19" xfId="0" applyNumberFormat="1" applyFont="1" applyFill="1" applyBorder="1" applyAlignment="1">
      <alignment horizontal="left" vertical="center"/>
    </xf>
    <xf numFmtId="1" fontId="34" fillId="12" borderId="18" xfId="0" applyNumberFormat="1" applyFont="1" applyFill="1" applyBorder="1" applyAlignment="1">
      <alignment horizontal="center" vertical="center"/>
    </xf>
    <xf numFmtId="1" fontId="88" fillId="12" borderId="18" xfId="0" applyNumberFormat="1" applyFont="1" applyFill="1" applyBorder="1" applyAlignment="1">
      <alignment horizontal="left" vertical="center"/>
    </xf>
    <xf numFmtId="1" fontId="34" fillId="12" borderId="20" xfId="0" applyNumberFormat="1" applyFont="1" applyFill="1" applyBorder="1" applyAlignment="1">
      <alignment horizontal="center" vertical="center"/>
    </xf>
    <xf numFmtId="1" fontId="88" fillId="12" borderId="20" xfId="0" applyNumberFormat="1" applyFont="1" applyFill="1" applyBorder="1" applyAlignment="1">
      <alignment horizontal="left" vertical="center"/>
    </xf>
    <xf numFmtId="0" fontId="31" fillId="12" borderId="48" xfId="0" applyFont="1" applyFill="1" applyBorder="1" applyAlignment="1">
      <alignment horizontal="right" vertical="center"/>
    </xf>
    <xf numFmtId="1" fontId="31" fillId="12" borderId="20" xfId="0" applyNumberFormat="1" applyFont="1" applyFill="1" applyBorder="1" applyAlignment="1">
      <alignment horizontal="center" vertical="center"/>
    </xf>
    <xf numFmtId="1" fontId="31" fillId="12" borderId="48" xfId="0" applyNumberFormat="1" applyFont="1" applyFill="1" applyBorder="1" applyAlignment="1">
      <alignment horizontal="center" vertical="center"/>
    </xf>
    <xf numFmtId="0" fontId="74" fillId="0" borderId="18" xfId="0" applyFont="1" applyBorder="1" applyAlignment="1">
      <alignment horizontal="left" vertical="center" wrapText="1"/>
    </xf>
    <xf numFmtId="0" fontId="88" fillId="0" borderId="18" xfId="0" applyFont="1" applyBorder="1" applyAlignment="1">
      <alignment horizontal="left" wrapText="1"/>
    </xf>
    <xf numFmtId="0" fontId="88" fillId="0" borderId="18" xfId="0" applyFont="1" applyBorder="1" applyAlignment="1">
      <alignment horizontal="left" vertical="center" wrapText="1"/>
    </xf>
    <xf numFmtId="0" fontId="73" fillId="12" borderId="40" xfId="0" applyFont="1" applyFill="1" applyBorder="1" applyAlignment="1">
      <alignment horizontal="center" vertical="center"/>
    </xf>
    <xf numFmtId="0" fontId="73" fillId="12" borderId="54" xfId="0" applyFont="1" applyFill="1" applyBorder="1" applyAlignment="1">
      <alignment horizontal="right" vertical="center"/>
    </xf>
    <xf numFmtId="1" fontId="31" fillId="0" borderId="19" xfId="21" applyNumberFormat="1" applyFont="1" applyBorder="1" applyAlignment="1">
      <alignment horizontal="center" vertical="center" shrinkToFit="1"/>
    </xf>
    <xf numFmtId="0" fontId="34" fillId="12" borderId="19" xfId="0" applyFont="1" applyFill="1" applyBorder="1" applyAlignment="1">
      <alignment vertical="center"/>
    </xf>
    <xf numFmtId="1" fontId="31" fillId="0" borderId="18" xfId="21" applyNumberFormat="1" applyFont="1" applyBorder="1" applyAlignment="1">
      <alignment horizontal="center" vertical="center" shrinkToFit="1"/>
    </xf>
    <xf numFmtId="0" fontId="34" fillId="12" borderId="18" xfId="0" applyFont="1" applyFill="1" applyBorder="1" applyAlignment="1">
      <alignment horizontal="left" vertical="center"/>
    </xf>
    <xf numFmtId="176" fontId="34" fillId="12" borderId="18" xfId="0" applyNumberFormat="1" applyFont="1" applyFill="1" applyBorder="1" applyAlignment="1">
      <alignment horizontal="center" vertical="center"/>
    </xf>
    <xf numFmtId="1" fontId="31" fillId="12" borderId="48" xfId="21" applyNumberFormat="1" applyFont="1" applyFill="1" applyBorder="1" applyAlignment="1">
      <alignment horizontal="center" vertical="center" shrinkToFit="1"/>
    </xf>
    <xf numFmtId="0" fontId="31" fillId="12" borderId="48" xfId="21" applyFont="1" applyFill="1" applyBorder="1" applyAlignment="1">
      <alignment horizontal="right" vertical="center" wrapText="1"/>
    </xf>
    <xf numFmtId="0" fontId="125" fillId="0" borderId="48" xfId="21" applyFont="1" applyBorder="1" applyAlignment="1">
      <alignment horizontal="left" vertical="center" wrapText="1"/>
    </xf>
    <xf numFmtId="1" fontId="125" fillId="0" borderId="19" xfId="0" applyNumberFormat="1" applyFont="1" applyBorder="1" applyAlignment="1">
      <alignment horizontal="left" vertical="center"/>
    </xf>
    <xf numFmtId="1" fontId="125" fillId="0" borderId="18" xfId="0" applyNumberFormat="1" applyFont="1" applyBorder="1" applyAlignment="1">
      <alignment horizontal="left" vertical="center"/>
    </xf>
    <xf numFmtId="1" fontId="31" fillId="0" borderId="20" xfId="21" applyNumberFormat="1" applyFont="1" applyBorder="1" applyAlignment="1">
      <alignment horizontal="center" vertical="center" shrinkToFit="1"/>
    </xf>
    <xf numFmtId="1" fontId="125" fillId="0" borderId="20" xfId="0" applyNumberFormat="1" applyFont="1" applyBorder="1" applyAlignment="1">
      <alignment horizontal="left" vertical="center"/>
    </xf>
    <xf numFmtId="1" fontId="31" fillId="12" borderId="18" xfId="21" applyNumberFormat="1" applyFont="1" applyFill="1" applyBorder="1" applyAlignment="1">
      <alignment horizontal="center" vertical="center" shrinkToFit="1"/>
    </xf>
    <xf numFmtId="0" fontId="31" fillId="12" borderId="19" xfId="21" applyFont="1" applyFill="1" applyBorder="1" applyAlignment="1">
      <alignment horizontal="right" vertical="center" wrapText="1"/>
    </xf>
    <xf numFmtId="0" fontId="128" fillId="0" borderId="18" xfId="0" applyFont="1" applyBorder="1" applyAlignment="1">
      <alignment vertical="center"/>
    </xf>
    <xf numFmtId="0" fontId="34" fillId="12" borderId="20" xfId="0" applyFont="1" applyFill="1" applyBorder="1" applyAlignment="1">
      <alignment vertical="center"/>
    </xf>
    <xf numFmtId="0" fontId="34" fillId="12" borderId="18" xfId="21" applyFont="1" applyFill="1" applyBorder="1" applyAlignment="1">
      <alignment horizontal="right" vertical="center" wrapText="1"/>
    </xf>
    <xf numFmtId="1" fontId="31" fillId="12" borderId="19" xfId="21" applyNumberFormat="1" applyFont="1" applyFill="1" applyBorder="1" applyAlignment="1">
      <alignment horizontal="center" vertical="center" shrinkToFit="1"/>
    </xf>
    <xf numFmtId="0" fontId="34" fillId="12" borderId="102" xfId="0" applyFont="1" applyFill="1" applyBorder="1" applyAlignment="1">
      <alignment vertical="center"/>
    </xf>
    <xf numFmtId="1" fontId="34" fillId="12" borderId="102" xfId="0" applyNumberFormat="1" applyFont="1" applyFill="1" applyBorder="1" applyAlignment="1">
      <alignment horizontal="center" vertical="center"/>
    </xf>
    <xf numFmtId="0" fontId="125" fillId="0" borderId="102" xfId="0" applyFont="1" applyBorder="1" applyAlignment="1">
      <alignment vertical="center"/>
    </xf>
    <xf numFmtId="0" fontId="11" fillId="12" borderId="18" xfId="0" applyFont="1" applyFill="1" applyBorder="1" applyAlignment="1">
      <alignment horizontal="center" vertical="center"/>
    </xf>
    <xf numFmtId="1" fontId="31" fillId="12" borderId="20" xfId="21" applyNumberFormat="1" applyFont="1" applyFill="1" applyBorder="1" applyAlignment="1">
      <alignment horizontal="center" vertical="center" shrinkToFit="1"/>
    </xf>
    <xf numFmtId="0" fontId="82" fillId="0" borderId="48" xfId="21" applyFont="1" applyBorder="1" applyAlignment="1">
      <alignment horizontal="left" vertical="center" wrapText="1"/>
    </xf>
    <xf numFmtId="0" fontId="34" fillId="12" borderId="103" xfId="0" applyFont="1" applyFill="1" applyBorder="1" applyAlignment="1">
      <alignment vertical="center"/>
    </xf>
    <xf numFmtId="0" fontId="34" fillId="12" borderId="48" xfId="0" applyFont="1" applyFill="1" applyBorder="1" applyAlignment="1">
      <alignment horizontal="center" vertical="center"/>
    </xf>
    <xf numFmtId="0" fontId="125" fillId="0" borderId="103" xfId="0" applyFont="1" applyBorder="1" applyAlignment="1">
      <alignment vertical="center"/>
    </xf>
    <xf numFmtId="1" fontId="34" fillId="0" borderId="20" xfId="0" applyNumberFormat="1" applyFont="1" applyBorder="1" applyAlignment="1">
      <alignment horizontal="center" vertical="center"/>
    </xf>
    <xf numFmtId="0" fontId="34" fillId="0" borderId="20" xfId="21" applyFont="1" applyBorder="1" applyAlignment="1">
      <alignment horizontal="left" vertical="center" wrapText="1"/>
    </xf>
    <xf numFmtId="0" fontId="34" fillId="12" borderId="20" xfId="21" applyFont="1" applyFill="1" applyBorder="1" applyAlignment="1">
      <alignment horizontal="center" vertical="center" wrapText="1"/>
    </xf>
    <xf numFmtId="0" fontId="31" fillId="12" borderId="41" xfId="21" applyFont="1" applyFill="1" applyBorder="1" applyAlignment="1">
      <alignment horizontal="right" vertical="center" wrapText="1"/>
    </xf>
    <xf numFmtId="0" fontId="125" fillId="0" borderId="6" xfId="21" applyFont="1" applyAlignment="1">
      <alignment horizontal="left" vertical="center" wrapText="1"/>
    </xf>
    <xf numFmtId="0" fontId="86" fillId="0" borderId="6" xfId="21" applyFont="1"/>
    <xf numFmtId="0" fontId="88" fillId="0" borderId="20" xfId="0" applyFont="1" applyBorder="1" applyAlignment="1">
      <alignment horizontal="left" vertical="center"/>
    </xf>
    <xf numFmtId="0" fontId="129" fillId="0" borderId="18" xfId="0" applyFont="1" applyBorder="1" applyAlignment="1">
      <alignment horizontal="left" vertical="center"/>
    </xf>
    <xf numFmtId="0" fontId="88" fillId="0" borderId="18" xfId="0" applyFont="1" applyBorder="1" applyAlignment="1">
      <alignment vertical="center" wrapText="1"/>
    </xf>
    <xf numFmtId="0" fontId="74" fillId="0" borderId="18" xfId="0" applyFont="1" applyBorder="1" applyAlignment="1" applyProtection="1">
      <alignment vertical="center"/>
      <protection locked="0"/>
    </xf>
    <xf numFmtId="0" fontId="88" fillId="0" borderId="19" xfId="0" applyFont="1" applyBorder="1" applyAlignment="1">
      <alignment vertical="center" wrapText="1"/>
    </xf>
    <xf numFmtId="0" fontId="73" fillId="0" borderId="49" xfId="0" applyFont="1" applyBorder="1" applyAlignment="1">
      <alignment horizontal="right" vertical="center"/>
    </xf>
    <xf numFmtId="0" fontId="74" fillId="0" borderId="0" xfId="0" applyFont="1"/>
    <xf numFmtId="0" fontId="73" fillId="0" borderId="48" xfId="0" applyFont="1" applyBorder="1" applyAlignment="1">
      <alignment horizontal="right"/>
    </xf>
    <xf numFmtId="0" fontId="88" fillId="0" borderId="48" xfId="0" applyFont="1" applyBorder="1"/>
    <xf numFmtId="1" fontId="73" fillId="0" borderId="19" xfId="0" applyNumberFormat="1" applyFont="1" applyBorder="1" applyAlignment="1">
      <alignment horizontal="center" vertical="center" shrinkToFit="1"/>
    </xf>
    <xf numFmtId="0" fontId="74" fillId="41" borderId="19" xfId="0" applyFont="1" applyFill="1" applyBorder="1" applyAlignment="1">
      <alignment horizontal="center" vertical="center"/>
    </xf>
    <xf numFmtId="1" fontId="73" fillId="0" borderId="18" xfId="0" applyNumberFormat="1" applyFont="1" applyBorder="1" applyAlignment="1">
      <alignment horizontal="center" vertical="center" shrinkToFit="1"/>
    </xf>
    <xf numFmtId="0" fontId="74" fillId="41" borderId="18" xfId="0" applyFont="1" applyFill="1" applyBorder="1" applyAlignment="1">
      <alignment horizontal="center" vertical="center"/>
    </xf>
    <xf numFmtId="0" fontId="74" fillId="41" borderId="20" xfId="0" applyFont="1" applyFill="1" applyBorder="1" applyAlignment="1">
      <alignment horizontal="center" vertical="center"/>
    </xf>
    <xf numFmtId="0" fontId="73" fillId="12" borderId="48" xfId="0" applyFont="1" applyFill="1" applyBorder="1" applyAlignment="1">
      <alignment horizontal="right" vertical="center" wrapText="1"/>
    </xf>
    <xf numFmtId="1" fontId="73" fillId="12" borderId="48" xfId="0" applyNumberFormat="1" applyFont="1" applyFill="1" applyBorder="1" applyAlignment="1">
      <alignment horizontal="center" vertical="center" shrinkToFit="1"/>
    </xf>
    <xf numFmtId="0" fontId="88" fillId="12" borderId="48" xfId="0" applyFont="1" applyFill="1" applyBorder="1" applyAlignment="1">
      <alignment horizontal="left" vertical="center" wrapText="1"/>
    </xf>
    <xf numFmtId="1" fontId="73" fillId="0" borderId="20" xfId="0" applyNumberFormat="1" applyFont="1" applyBorder="1" applyAlignment="1">
      <alignment horizontal="center" vertical="center" shrinkToFit="1"/>
    </xf>
    <xf numFmtId="1" fontId="73" fillId="0" borderId="48" xfId="0" applyNumberFormat="1" applyFont="1" applyBorder="1" applyAlignment="1">
      <alignment horizontal="center" vertical="center" shrinkToFit="1"/>
    </xf>
    <xf numFmtId="0" fontId="74" fillId="12" borderId="48" xfId="0" applyFont="1" applyFill="1" applyBorder="1" applyAlignment="1">
      <alignment horizontal="right" vertical="center" wrapText="1"/>
    </xf>
    <xf numFmtId="1" fontId="73" fillId="12" borderId="19" xfId="0" applyNumberFormat="1" applyFont="1" applyFill="1" applyBorder="1" applyAlignment="1">
      <alignment horizontal="center" vertical="center" shrinkToFit="1"/>
    </xf>
    <xf numFmtId="0" fontId="87" fillId="12" borderId="48" xfId="0" applyFont="1" applyFill="1" applyBorder="1" applyAlignment="1">
      <alignment horizontal="left" vertical="center" wrapText="1"/>
    </xf>
    <xf numFmtId="0" fontId="73" fillId="0" borderId="48" xfId="0" applyFont="1" applyBorder="1" applyAlignment="1">
      <alignment horizontal="right" vertical="center" wrapText="1"/>
    </xf>
    <xf numFmtId="0" fontId="88" fillId="0" borderId="48" xfId="0" applyFont="1" applyBorder="1" applyAlignment="1">
      <alignment horizontal="left" vertical="center" wrapText="1"/>
    </xf>
    <xf numFmtId="0" fontId="74" fillId="0" borderId="20" xfId="0" applyFont="1" applyBorder="1" applyAlignment="1">
      <alignment horizontal="left" vertical="center" wrapText="1"/>
    </xf>
    <xf numFmtId="0" fontId="74" fillId="0" borderId="20" xfId="0" applyFont="1" applyBorder="1" applyAlignment="1">
      <alignment horizontal="center" vertical="center" wrapText="1"/>
    </xf>
    <xf numFmtId="0" fontId="73" fillId="0" borderId="41" xfId="0" applyFont="1" applyBorder="1" applyAlignment="1">
      <alignment horizontal="right" vertical="center" wrapText="1"/>
    </xf>
    <xf numFmtId="0" fontId="88" fillId="0" borderId="0" xfId="0" applyFont="1" applyAlignment="1">
      <alignment horizontal="left" vertical="center" wrapText="1"/>
    </xf>
    <xf numFmtId="0" fontId="88" fillId="0" borderId="48" xfId="0" applyFont="1" applyBorder="1" applyAlignment="1">
      <alignment vertical="center"/>
    </xf>
    <xf numFmtId="1" fontId="31" fillId="0" borderId="19" xfId="0" applyNumberFormat="1" applyFont="1" applyBorder="1" applyAlignment="1">
      <alignment horizontal="center" vertical="center" shrinkToFit="1"/>
    </xf>
    <xf numFmtId="1" fontId="31" fillId="0" borderId="18" xfId="0" applyNumberFormat="1" applyFont="1" applyBorder="1" applyAlignment="1">
      <alignment horizontal="center" vertical="center" shrinkToFit="1"/>
    </xf>
    <xf numFmtId="0" fontId="125" fillId="12" borderId="18" xfId="0" applyFont="1" applyFill="1" applyBorder="1" applyAlignment="1">
      <alignment horizontal="center" vertical="center"/>
    </xf>
    <xf numFmtId="1" fontId="31" fillId="12" borderId="18" xfId="0" applyNumberFormat="1" applyFont="1" applyFill="1" applyBorder="1" applyAlignment="1">
      <alignment horizontal="center" vertical="center" shrinkToFit="1"/>
    </xf>
    <xf numFmtId="0" fontId="31" fillId="12" borderId="48" xfId="0" applyFont="1" applyFill="1" applyBorder="1" applyAlignment="1">
      <alignment horizontal="right" vertical="center" wrapText="1"/>
    </xf>
    <xf numFmtId="1" fontId="31" fillId="12" borderId="48" xfId="0" applyNumberFormat="1" applyFont="1" applyFill="1" applyBorder="1" applyAlignment="1">
      <alignment horizontal="center" vertical="center" shrinkToFit="1"/>
    </xf>
    <xf numFmtId="0" fontId="125" fillId="12" borderId="48" xfId="0" applyFont="1" applyFill="1" applyBorder="1" applyAlignment="1">
      <alignment horizontal="left" vertical="center" wrapText="1"/>
    </xf>
    <xf numFmtId="0" fontId="125" fillId="12" borderId="19" xfId="0" applyFont="1" applyFill="1" applyBorder="1" applyAlignment="1">
      <alignment vertical="center"/>
    </xf>
    <xf numFmtId="0" fontId="125" fillId="12" borderId="18" xfId="0" applyFont="1" applyFill="1" applyBorder="1" applyAlignment="1">
      <alignment vertical="center"/>
    </xf>
    <xf numFmtId="0" fontId="34" fillId="12" borderId="18" xfId="0" applyFont="1" applyFill="1" applyBorder="1" applyAlignment="1">
      <alignment horizontal="left" vertical="center" wrapText="1"/>
    </xf>
    <xf numFmtId="0" fontId="34" fillId="12" borderId="18" xfId="0" applyFont="1" applyFill="1" applyBorder="1" applyAlignment="1">
      <alignment horizontal="center" vertical="center" wrapText="1"/>
    </xf>
    <xf numFmtId="0" fontId="125" fillId="12" borderId="18" xfId="0" applyFont="1" applyFill="1" applyBorder="1" applyAlignment="1">
      <alignment vertical="center" wrapText="1"/>
    </xf>
    <xf numFmtId="0" fontId="125" fillId="12" borderId="20" xfId="0" applyFont="1" applyFill="1" applyBorder="1" applyAlignment="1">
      <alignment vertical="center"/>
    </xf>
    <xf numFmtId="1" fontId="31" fillId="0" borderId="20" xfId="0" applyNumberFormat="1" applyFont="1" applyBorder="1" applyAlignment="1">
      <alignment horizontal="center" vertical="center" shrinkToFit="1"/>
    </xf>
    <xf numFmtId="1" fontId="31" fillId="12" borderId="20" xfId="0" applyNumberFormat="1" applyFont="1" applyFill="1" applyBorder="1" applyAlignment="1">
      <alignment horizontal="center" vertical="center" shrinkToFit="1"/>
    </xf>
    <xf numFmtId="0" fontId="125" fillId="12" borderId="19" xfId="0" applyFont="1" applyFill="1" applyBorder="1" applyAlignment="1">
      <alignment horizontal="left" vertical="center"/>
    </xf>
    <xf numFmtId="0" fontId="125" fillId="12" borderId="18" xfId="0" applyFont="1" applyFill="1" applyBorder="1" applyAlignment="1">
      <alignment horizontal="left" vertical="center"/>
    </xf>
    <xf numFmtId="0" fontId="34" fillId="12" borderId="18" xfId="0" applyFont="1" applyFill="1" applyBorder="1" applyAlignment="1">
      <alignment vertical="center" wrapText="1"/>
    </xf>
    <xf numFmtId="0" fontId="34" fillId="12" borderId="48" xfId="0" applyFont="1" applyFill="1" applyBorder="1" applyAlignment="1">
      <alignment horizontal="right" vertical="center" wrapText="1"/>
    </xf>
    <xf numFmtId="1" fontId="31" fillId="12" borderId="19" xfId="0" applyNumberFormat="1" applyFont="1" applyFill="1" applyBorder="1" applyAlignment="1">
      <alignment horizontal="center" vertical="center" shrinkToFit="1"/>
    </xf>
    <xf numFmtId="0" fontId="82" fillId="12" borderId="48" xfId="0" applyFont="1" applyFill="1" applyBorder="1" applyAlignment="1">
      <alignment horizontal="left" vertical="center" wrapText="1"/>
    </xf>
    <xf numFmtId="0" fontId="125" fillId="12" borderId="20" xfId="0" applyFont="1" applyFill="1" applyBorder="1" applyAlignment="1">
      <alignment vertical="center" wrapText="1"/>
    </xf>
    <xf numFmtId="1" fontId="31" fillId="0" borderId="20" xfId="0" applyNumberFormat="1" applyFont="1" applyBorder="1" applyAlignment="1">
      <alignment vertical="center" shrinkToFit="1"/>
    </xf>
    <xf numFmtId="0" fontId="34" fillId="0" borderId="20" xfId="0" applyFont="1" applyBorder="1" applyAlignment="1">
      <alignment horizontal="left" vertical="center" wrapText="1"/>
    </xf>
    <xf numFmtId="0" fontId="34" fillId="12" borderId="20" xfId="0" applyFont="1" applyFill="1" applyBorder="1" applyAlignment="1">
      <alignment horizontal="center" vertical="center" wrapText="1"/>
    </xf>
    <xf numFmtId="0" fontId="31" fillId="12" borderId="41" xfId="0" applyFont="1" applyFill="1" applyBorder="1" applyAlignment="1">
      <alignment horizontal="right" vertical="center" wrapText="1"/>
    </xf>
    <xf numFmtId="0" fontId="125" fillId="12" borderId="0" xfId="0" applyFont="1" applyFill="1" applyAlignment="1">
      <alignment horizontal="left" vertical="center" wrapText="1"/>
    </xf>
    <xf numFmtId="0" fontId="125" fillId="0" borderId="19" xfId="0" applyFont="1" applyBorder="1" applyAlignment="1">
      <alignment horizontal="left" vertical="center" wrapText="1"/>
    </xf>
    <xf numFmtId="0" fontId="125" fillId="0" borderId="18" xfId="0" applyFont="1" applyBorder="1" applyAlignment="1">
      <alignment horizontal="left" vertical="center" wrapText="1"/>
    </xf>
    <xf numFmtId="0" fontId="125" fillId="0" borderId="48" xfId="0" applyFont="1" applyBorder="1" applyAlignment="1">
      <alignment horizontal="left" vertical="center" wrapText="1"/>
    </xf>
    <xf numFmtId="1" fontId="125" fillId="12" borderId="18" xfId="0" applyNumberFormat="1" applyFont="1" applyFill="1" applyBorder="1" applyAlignment="1">
      <alignment horizontal="left" vertical="center"/>
    </xf>
    <xf numFmtId="1" fontId="125" fillId="12" borderId="20" xfId="0" applyNumberFormat="1" applyFont="1" applyFill="1" applyBorder="1" applyAlignment="1">
      <alignment horizontal="left" vertical="center"/>
    </xf>
    <xf numFmtId="1" fontId="125" fillId="12" borderId="18" xfId="0" applyNumberFormat="1" applyFont="1" applyFill="1" applyBorder="1" applyAlignment="1">
      <alignment horizontal="center" vertical="center"/>
    </xf>
    <xf numFmtId="0" fontId="125" fillId="12" borderId="20" xfId="0" applyFont="1" applyFill="1" applyBorder="1" applyAlignment="1">
      <alignment horizontal="center" vertical="center"/>
    </xf>
    <xf numFmtId="1" fontId="31" fillId="0" borderId="48" xfId="0" applyNumberFormat="1" applyFont="1" applyBorder="1" applyAlignment="1">
      <alignment horizontal="center" vertical="center" shrinkToFit="1"/>
    </xf>
    <xf numFmtId="0" fontId="82" fillId="0" borderId="48" xfId="0" applyFont="1" applyBorder="1" applyAlignment="1">
      <alignment horizontal="left" vertical="center" wrapText="1"/>
    </xf>
    <xf numFmtId="0" fontId="125" fillId="12" borderId="18" xfId="0" applyFont="1" applyFill="1" applyBorder="1" applyAlignment="1">
      <alignment horizontal="left" vertical="center" wrapText="1"/>
    </xf>
    <xf numFmtId="0" fontId="34" fillId="0" borderId="20" xfId="0" applyFont="1" applyBorder="1" applyAlignment="1">
      <alignment horizontal="center" vertical="center" wrapText="1"/>
    </xf>
    <xf numFmtId="0" fontId="125" fillId="0" borderId="0" xfId="0" applyFont="1" applyAlignment="1">
      <alignment horizontal="left" vertical="center" wrapText="1"/>
    </xf>
    <xf numFmtId="0" fontId="61" fillId="0" borderId="6" xfId="21" applyFont="1" applyAlignment="1" applyProtection="1">
      <alignment vertical="center" wrapText="1"/>
      <protection locked="0"/>
    </xf>
    <xf numFmtId="0" fontId="125" fillId="12" borderId="19" xfId="0" applyFont="1" applyFill="1" applyBorder="1"/>
    <xf numFmtId="0" fontId="125" fillId="12" borderId="18" xfId="0" applyFont="1" applyFill="1" applyBorder="1"/>
    <xf numFmtId="0" fontId="34" fillId="12" borderId="18" xfId="0" applyFont="1" applyFill="1" applyBorder="1"/>
    <xf numFmtId="0" fontId="31" fillId="12" borderId="48" xfId="0" applyFont="1" applyFill="1" applyBorder="1" applyAlignment="1">
      <alignment horizontal="right" indent="1"/>
    </xf>
    <xf numFmtId="1" fontId="31" fillId="12" borderId="19" xfId="0" applyNumberFormat="1" applyFont="1" applyFill="1" applyBorder="1" applyAlignment="1">
      <alignment horizontal="center" vertical="center"/>
    </xf>
    <xf numFmtId="0" fontId="82" fillId="12" borderId="19" xfId="0" applyFont="1" applyFill="1" applyBorder="1"/>
    <xf numFmtId="0" fontId="125" fillId="12" borderId="20" xfId="0" applyFont="1" applyFill="1" applyBorder="1"/>
    <xf numFmtId="0" fontId="88" fillId="12" borderId="18" xfId="0" applyFont="1" applyFill="1" applyBorder="1" applyAlignment="1">
      <alignment horizontal="left" vertical="center" wrapText="1"/>
    </xf>
    <xf numFmtId="0" fontId="88" fillId="12" borderId="18" xfId="0" applyFont="1" applyFill="1" applyBorder="1" applyAlignment="1">
      <alignment vertical="center" wrapText="1"/>
    </xf>
    <xf numFmtId="0" fontId="74" fillId="12" borderId="48" xfId="0" applyFont="1" applyFill="1" applyBorder="1"/>
    <xf numFmtId="0" fontId="31" fillId="12" borderId="19" xfId="0" applyFont="1" applyFill="1" applyBorder="1" applyAlignment="1">
      <alignment horizontal="center" vertical="center"/>
    </xf>
    <xf numFmtId="0" fontId="34" fillId="12" borderId="19" xfId="0" applyFont="1" applyFill="1" applyBorder="1" applyAlignment="1">
      <alignment horizontal="center"/>
    </xf>
    <xf numFmtId="0" fontId="34" fillId="0" borderId="19" xfId="0" applyFont="1" applyBorder="1"/>
    <xf numFmtId="0" fontId="34" fillId="0" borderId="19" xfId="0" applyFont="1" applyBorder="1" applyAlignment="1">
      <alignment horizontal="center"/>
    </xf>
    <xf numFmtId="0" fontId="125" fillId="12" borderId="19" xfId="0" applyFont="1" applyFill="1" applyBorder="1" applyAlignment="1">
      <alignment horizontal="center"/>
    </xf>
    <xf numFmtId="0" fontId="31" fillId="12" borderId="18" xfId="0" applyFont="1" applyFill="1" applyBorder="1" applyAlignment="1">
      <alignment horizontal="center" vertical="center"/>
    </xf>
    <xf numFmtId="0" fontId="34" fillId="12" borderId="18" xfId="0" applyFont="1" applyFill="1" applyBorder="1" applyAlignment="1">
      <alignment horizontal="center"/>
    </xf>
    <xf numFmtId="0" fontId="34" fillId="0" borderId="18" xfId="0" applyFont="1" applyBorder="1" applyAlignment="1">
      <alignment horizontal="left"/>
    </xf>
    <xf numFmtId="0" fontId="34" fillId="0" borderId="18" xfId="0" applyFont="1" applyBorder="1" applyAlignment="1">
      <alignment horizontal="center"/>
    </xf>
    <xf numFmtId="0" fontId="125" fillId="12" borderId="18" xfId="0" applyFont="1" applyFill="1" applyBorder="1" applyAlignment="1">
      <alignment horizontal="left"/>
    </xf>
    <xf numFmtId="0" fontId="34" fillId="0" borderId="18" xfId="0" applyFont="1" applyBorder="1"/>
    <xf numFmtId="0" fontId="125" fillId="12" borderId="18" xfId="0" applyFont="1" applyFill="1" applyBorder="1" applyAlignment="1">
      <alignment horizontal="center"/>
    </xf>
    <xf numFmtId="0" fontId="31" fillId="12" borderId="20" xfId="0" applyFont="1" applyFill="1" applyBorder="1" applyAlignment="1">
      <alignment horizontal="center" vertical="center"/>
    </xf>
    <xf numFmtId="0" fontId="31" fillId="12" borderId="48" xfId="0" applyFont="1" applyFill="1" applyBorder="1" applyAlignment="1">
      <alignment horizontal="center"/>
    </xf>
    <xf numFmtId="0" fontId="31" fillId="0" borderId="48" xfId="0" applyFont="1" applyBorder="1" applyAlignment="1">
      <alignment horizontal="right"/>
    </xf>
    <xf numFmtId="0" fontId="82" fillId="12" borderId="48" xfId="0" applyFont="1" applyFill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34" fillId="12" borderId="48" xfId="0" applyFont="1" applyFill="1" applyBorder="1" applyAlignment="1">
      <alignment horizontal="center"/>
    </xf>
    <xf numFmtId="0" fontId="125" fillId="12" borderId="48" xfId="0" applyFont="1" applyFill="1" applyBorder="1"/>
    <xf numFmtId="0" fontId="125" fillId="12" borderId="18" xfId="0" applyFont="1" applyFill="1" applyBorder="1" applyAlignment="1">
      <alignment vertical="top"/>
    </xf>
    <xf numFmtId="0" fontId="34" fillId="0" borderId="20" xfId="0" applyFont="1" applyBorder="1"/>
    <xf numFmtId="0" fontId="34" fillId="0" borderId="20" xfId="0" applyFont="1" applyBorder="1" applyAlignment="1">
      <alignment horizontal="center"/>
    </xf>
    <xf numFmtId="0" fontId="125" fillId="12" borderId="48" xfId="0" applyFont="1" applyFill="1" applyBorder="1" applyAlignment="1">
      <alignment vertical="center"/>
    </xf>
    <xf numFmtId="0" fontId="31" fillId="12" borderId="48" xfId="0" applyFont="1" applyFill="1" applyBorder="1" applyAlignment="1">
      <alignment horizontal="center" vertical="center"/>
    </xf>
    <xf numFmtId="0" fontId="31" fillId="12" borderId="48" xfId="0" applyFont="1" applyFill="1" applyBorder="1" applyAlignment="1">
      <alignment horizontal="right"/>
    </xf>
    <xf numFmtId="0" fontId="34" fillId="12" borderId="19" xfId="0" applyFont="1" applyFill="1" applyBorder="1"/>
    <xf numFmtId="0" fontId="34" fillId="12" borderId="20" xfId="0" applyFont="1" applyFill="1" applyBorder="1"/>
    <xf numFmtId="0" fontId="31" fillId="12" borderId="48" xfId="0" applyFont="1" applyFill="1" applyBorder="1" applyAlignment="1">
      <alignment vertical="center"/>
    </xf>
    <xf numFmtId="0" fontId="82" fillId="12" borderId="48" xfId="0" applyFont="1" applyFill="1" applyBorder="1"/>
    <xf numFmtId="0" fontId="34" fillId="12" borderId="42" xfId="0" applyFont="1" applyFill="1" applyBorder="1"/>
    <xf numFmtId="0" fontId="31" fillId="0" borderId="42" xfId="0" applyFont="1" applyBorder="1" applyAlignment="1">
      <alignment horizontal="right"/>
    </xf>
    <xf numFmtId="0" fontId="130" fillId="12" borderId="0" xfId="0" applyFont="1" applyFill="1"/>
    <xf numFmtId="0" fontId="131" fillId="12" borderId="19" xfId="0" applyFont="1" applyFill="1" applyBorder="1" applyAlignment="1">
      <alignment horizontal="center" vertical="center"/>
    </xf>
    <xf numFmtId="0" fontId="88" fillId="12" borderId="19" xfId="0" applyFont="1" applyFill="1" applyBorder="1" applyAlignment="1">
      <alignment horizontal="left" vertical="center"/>
    </xf>
    <xf numFmtId="0" fontId="132" fillId="12" borderId="18" xfId="0" applyFont="1" applyFill="1" applyBorder="1" applyAlignment="1">
      <alignment horizontal="center" vertical="center"/>
    </xf>
    <xf numFmtId="0" fontId="131" fillId="12" borderId="18" xfId="0" applyFont="1" applyFill="1" applyBorder="1" applyAlignment="1">
      <alignment horizontal="center" vertical="center"/>
    </xf>
    <xf numFmtId="0" fontId="133" fillId="12" borderId="48" xfId="0" applyFont="1" applyFill="1" applyBorder="1" applyAlignment="1">
      <alignment vertical="center"/>
    </xf>
    <xf numFmtId="0" fontId="133" fillId="12" borderId="18" xfId="0" applyFont="1" applyFill="1" applyBorder="1" applyAlignment="1">
      <alignment vertical="center"/>
    </xf>
    <xf numFmtId="0" fontId="131" fillId="12" borderId="20" xfId="0" applyFont="1" applyFill="1" applyBorder="1" applyAlignment="1">
      <alignment horizontal="center" vertical="center"/>
    </xf>
    <xf numFmtId="0" fontId="74" fillId="12" borderId="19" xfId="0" applyFont="1" applyFill="1" applyBorder="1" applyAlignment="1">
      <alignment horizontal="left" vertical="center"/>
    </xf>
    <xf numFmtId="0" fontId="133" fillId="12" borderId="19" xfId="0" applyFont="1" applyFill="1" applyBorder="1" applyAlignment="1">
      <alignment vertical="center"/>
    </xf>
    <xf numFmtId="0" fontId="88" fillId="12" borderId="20" xfId="0" applyFont="1" applyFill="1" applyBorder="1" applyAlignment="1">
      <alignment horizontal="left" vertical="center"/>
    </xf>
    <xf numFmtId="1" fontId="74" fillId="12" borderId="18" xfId="0" applyNumberFormat="1" applyFont="1" applyFill="1" applyBorder="1" applyAlignment="1">
      <alignment horizontal="left" vertical="center"/>
    </xf>
    <xf numFmtId="1" fontId="74" fillId="12" borderId="20" xfId="0" applyNumberFormat="1" applyFont="1" applyFill="1" applyBorder="1" applyAlignment="1">
      <alignment horizontal="left" vertical="center"/>
    </xf>
    <xf numFmtId="1" fontId="74" fillId="0" borderId="94" xfId="0" applyNumberFormat="1" applyFont="1" applyBorder="1" applyAlignment="1">
      <alignment horizontal="center" vertical="center"/>
    </xf>
    <xf numFmtId="0" fontId="88" fillId="12" borderId="48" xfId="0" applyFont="1" applyFill="1" applyBorder="1" applyAlignment="1">
      <alignment horizontal="left" vertical="center"/>
    </xf>
    <xf numFmtId="0" fontId="73" fillId="12" borderId="40" xfId="0" applyFont="1" applyFill="1" applyBorder="1" applyAlignment="1">
      <alignment vertical="center"/>
    </xf>
    <xf numFmtId="0" fontId="73" fillId="12" borderId="40" xfId="0" applyFont="1" applyFill="1" applyBorder="1" applyAlignment="1">
      <alignment horizontal="right" vertical="center"/>
    </xf>
    <xf numFmtId="1" fontId="73" fillId="12" borderId="41" xfId="0" applyNumberFormat="1" applyFont="1" applyFill="1" applyBorder="1" applyAlignment="1">
      <alignment horizontal="center" vertical="center"/>
    </xf>
    <xf numFmtId="0" fontId="133" fillId="12" borderId="20" xfId="0" applyFont="1" applyFill="1" applyBorder="1" applyAlignment="1">
      <alignment vertical="center"/>
    </xf>
    <xf numFmtId="0" fontId="131" fillId="0" borderId="19" xfId="0" applyFont="1" applyBorder="1" applyAlignment="1">
      <alignment horizontal="center" vertical="center"/>
    </xf>
    <xf numFmtId="0" fontId="88" fillId="0" borderId="19" xfId="0" applyFont="1" applyBorder="1" applyAlignment="1">
      <alignment horizontal="left" vertical="center" wrapText="1"/>
    </xf>
    <xf numFmtId="0" fontId="133" fillId="0" borderId="18" xfId="0" applyFont="1" applyBorder="1" applyAlignment="1">
      <alignment vertical="center"/>
    </xf>
    <xf numFmtId="0" fontId="131" fillId="0" borderId="18" xfId="0" applyFont="1" applyBorder="1" applyAlignment="1">
      <alignment horizontal="center" vertical="center"/>
    </xf>
    <xf numFmtId="0" fontId="131" fillId="41" borderId="18" xfId="0" applyFont="1" applyFill="1" applyBorder="1" applyAlignment="1">
      <alignment horizontal="center" vertical="center"/>
    </xf>
    <xf numFmtId="0" fontId="131" fillId="0" borderId="20" xfId="0" applyFont="1" applyBorder="1" applyAlignment="1">
      <alignment horizontal="center" vertical="center"/>
    </xf>
    <xf numFmtId="0" fontId="133" fillId="0" borderId="20" xfId="0" applyFont="1" applyBorder="1" applyAlignment="1">
      <alignment vertical="center"/>
    </xf>
    <xf numFmtId="0" fontId="133" fillId="0" borderId="19" xfId="0" applyFont="1" applyBorder="1" applyAlignment="1">
      <alignment vertical="center"/>
    </xf>
    <xf numFmtId="0" fontId="73" fillId="12" borderId="19" xfId="0" applyFont="1" applyFill="1" applyBorder="1" applyAlignment="1">
      <alignment horizontal="right" vertical="center" wrapText="1"/>
    </xf>
    <xf numFmtId="0" fontId="73" fillId="12" borderId="18" xfId="0" applyFont="1" applyFill="1" applyBorder="1" applyAlignment="1">
      <alignment horizontal="right" vertical="center" wrapText="1"/>
    </xf>
    <xf numFmtId="0" fontId="134" fillId="12" borderId="18" xfId="0" applyFont="1" applyFill="1" applyBorder="1" applyAlignment="1">
      <alignment vertical="center"/>
    </xf>
    <xf numFmtId="0" fontId="74" fillId="12" borderId="91" xfId="0" applyFont="1" applyFill="1" applyBorder="1" applyAlignment="1">
      <alignment vertical="center"/>
    </xf>
    <xf numFmtId="1" fontId="74" fillId="12" borderId="94" xfId="0" applyNumberFormat="1" applyFont="1" applyFill="1" applyBorder="1" applyAlignment="1">
      <alignment horizontal="center" vertical="center"/>
    </xf>
    <xf numFmtId="0" fontId="88" fillId="12" borderId="48" xfId="0" applyFont="1" applyFill="1" applyBorder="1" applyAlignment="1">
      <alignment vertical="center"/>
    </xf>
    <xf numFmtId="0" fontId="74" fillId="0" borderId="48" xfId="0" applyFont="1" applyBorder="1" applyAlignment="1">
      <alignment horizontal="left" vertical="center" wrapText="1"/>
    </xf>
    <xf numFmtId="0" fontId="74" fillId="0" borderId="48" xfId="0" applyFont="1" applyBorder="1" applyAlignment="1">
      <alignment horizontal="center" vertical="center" wrapText="1"/>
    </xf>
    <xf numFmtId="0" fontId="73" fillId="12" borderId="20" xfId="0" applyFont="1" applyFill="1" applyBorder="1" applyAlignment="1">
      <alignment horizontal="right" vertical="center" wrapText="1"/>
    </xf>
    <xf numFmtId="1" fontId="73" fillId="12" borderId="20" xfId="0" applyNumberFormat="1" applyFont="1" applyFill="1" applyBorder="1" applyAlignment="1">
      <alignment horizontal="center" vertical="center" shrinkToFit="1"/>
    </xf>
    <xf numFmtId="0" fontId="125" fillId="12" borderId="19" xfId="0" applyFont="1" applyFill="1" applyBorder="1" applyAlignment="1">
      <alignment horizontal="center" vertical="center"/>
    </xf>
    <xf numFmtId="0" fontId="34" fillId="12" borderId="48" xfId="0" applyFont="1" applyFill="1" applyBorder="1" applyAlignment="1">
      <alignment vertical="center"/>
    </xf>
    <xf numFmtId="0" fontId="34" fillId="0" borderId="49" xfId="0" applyFont="1" applyBorder="1" applyAlignment="1">
      <alignment vertical="center"/>
    </xf>
    <xf numFmtId="0" fontId="31" fillId="0" borderId="49" xfId="0" applyFont="1" applyBorder="1" applyAlignment="1">
      <alignment horizontal="right" vertical="center"/>
    </xf>
    <xf numFmtId="0" fontId="125" fillId="0" borderId="0" xfId="0" applyFont="1" applyAlignment="1">
      <alignment vertical="center"/>
    </xf>
    <xf numFmtId="0" fontId="34" fillId="0" borderId="42" xfId="0" applyFont="1" applyBorder="1" applyAlignment="1">
      <alignment vertical="center"/>
    </xf>
    <xf numFmtId="0" fontId="31" fillId="0" borderId="42" xfId="0" applyFont="1" applyBorder="1" applyAlignment="1">
      <alignment horizontal="right" vertical="center"/>
    </xf>
    <xf numFmtId="0" fontId="82" fillId="12" borderId="20" xfId="0" applyFont="1" applyFill="1" applyBorder="1" applyAlignment="1">
      <alignment vertical="center"/>
    </xf>
    <xf numFmtId="0" fontId="34" fillId="12" borderId="48" xfId="0" applyFont="1" applyFill="1" applyBorder="1"/>
    <xf numFmtId="0" fontId="73" fillId="12" borderId="92" xfId="0" applyFont="1" applyFill="1" applyBorder="1" applyAlignment="1">
      <alignment horizontal="center" vertical="center"/>
    </xf>
    <xf numFmtId="0" fontId="74" fillId="0" borderId="92" xfId="0" applyFont="1" applyBorder="1" applyAlignment="1">
      <alignment horizontal="center" vertical="center"/>
    </xf>
    <xf numFmtId="0" fontId="74" fillId="0" borderId="92" xfId="0" applyFont="1" applyBorder="1" applyAlignment="1">
      <alignment vertical="center"/>
    </xf>
    <xf numFmtId="0" fontId="10" fillId="0" borderId="92" xfId="0" applyFont="1" applyBorder="1"/>
    <xf numFmtId="0" fontId="123" fillId="0" borderId="92" xfId="0" applyFont="1" applyBorder="1"/>
    <xf numFmtId="0" fontId="73" fillId="12" borderId="91" xfId="0" applyFont="1" applyFill="1" applyBorder="1" applyAlignment="1">
      <alignment horizontal="center" vertical="center"/>
    </xf>
    <xf numFmtId="0" fontId="74" fillId="0" borderId="91" xfId="0" applyFont="1" applyBorder="1" applyAlignment="1">
      <alignment horizontal="center" vertical="center"/>
    </xf>
    <xf numFmtId="0" fontId="74" fillId="0" borderId="91" xfId="0" applyFont="1" applyBorder="1" applyAlignment="1">
      <alignment horizontal="left" vertical="center"/>
    </xf>
    <xf numFmtId="0" fontId="10" fillId="0" borderId="91" xfId="0" applyFont="1" applyBorder="1"/>
    <xf numFmtId="0" fontId="123" fillId="0" borderId="91" xfId="0" applyFont="1" applyBorder="1"/>
    <xf numFmtId="0" fontId="74" fillId="0" borderId="91" xfId="0" applyFont="1" applyBorder="1" applyAlignment="1">
      <alignment vertical="center"/>
    </xf>
    <xf numFmtId="0" fontId="73" fillId="12" borderId="94" xfId="0" applyFont="1" applyFill="1" applyBorder="1" applyAlignment="1">
      <alignment horizontal="center" vertical="center"/>
    </xf>
    <xf numFmtId="0" fontId="74" fillId="0" borderId="94" xfId="0" applyFont="1" applyBorder="1" applyAlignment="1">
      <alignment horizontal="center" vertical="center"/>
    </xf>
    <xf numFmtId="0" fontId="74" fillId="0" borderId="94" xfId="0" applyFont="1" applyBorder="1" applyAlignment="1">
      <alignment vertical="center"/>
    </xf>
    <xf numFmtId="0" fontId="10" fillId="0" borderId="94" xfId="0" applyFont="1" applyBorder="1"/>
    <xf numFmtId="0" fontId="123" fillId="0" borderId="94" xfId="0" applyFont="1" applyBorder="1"/>
    <xf numFmtId="0" fontId="135" fillId="0" borderId="48" xfId="0" applyFont="1" applyBorder="1"/>
    <xf numFmtId="0" fontId="136" fillId="0" borderId="48" xfId="0" applyFont="1" applyBorder="1"/>
    <xf numFmtId="0" fontId="73" fillId="12" borderId="93" xfId="0" applyFont="1" applyFill="1" applyBorder="1" applyAlignment="1">
      <alignment horizontal="center" vertical="center"/>
    </xf>
    <xf numFmtId="0" fontId="74" fillId="0" borderId="93" xfId="0" applyFont="1" applyBorder="1" applyAlignment="1">
      <alignment horizontal="center" vertical="center"/>
    </xf>
    <xf numFmtId="0" fontId="74" fillId="0" borderId="93" xfId="0" applyFont="1" applyBorder="1" applyAlignment="1">
      <alignment vertical="center"/>
    </xf>
    <xf numFmtId="0" fontId="10" fillId="0" borderId="93" xfId="0" applyFont="1" applyBorder="1"/>
    <xf numFmtId="0" fontId="123" fillId="0" borderId="93" xfId="0" applyFont="1" applyBorder="1"/>
    <xf numFmtId="49" fontId="74" fillId="0" borderId="91" xfId="0" applyNumberFormat="1" applyFont="1" applyBorder="1" applyAlignment="1">
      <alignment vertical="center"/>
    </xf>
    <xf numFmtId="0" fontId="74" fillId="0" borderId="94" xfId="0" applyFont="1" applyBorder="1" applyAlignment="1">
      <alignment horizontal="left" vertical="center"/>
    </xf>
    <xf numFmtId="0" fontId="73" fillId="0" borderId="91" xfId="0" applyFont="1" applyBorder="1" applyAlignment="1">
      <alignment horizontal="center" vertical="center"/>
    </xf>
    <xf numFmtId="0" fontId="73" fillId="0" borderId="94" xfId="0" applyFont="1" applyBorder="1" applyAlignment="1">
      <alignment horizontal="center" vertical="center"/>
    </xf>
    <xf numFmtId="0" fontId="73" fillId="0" borderId="93" xfId="0" applyFont="1" applyBorder="1" applyAlignment="1">
      <alignment horizontal="center" vertical="center"/>
    </xf>
    <xf numFmtId="0" fontId="74" fillId="12" borderId="93" xfId="0" applyFont="1" applyFill="1" applyBorder="1" applyAlignment="1">
      <alignment horizontal="center" vertical="center"/>
    </xf>
    <xf numFmtId="0" fontId="74" fillId="12" borderId="91" xfId="0" applyFont="1" applyFill="1" applyBorder="1" applyAlignment="1">
      <alignment horizontal="center" vertical="center"/>
    </xf>
    <xf numFmtId="0" fontId="74" fillId="12" borderId="94" xfId="0" applyFont="1" applyFill="1" applyBorder="1" applyAlignment="1">
      <alignment horizontal="center" vertical="center"/>
    </xf>
    <xf numFmtId="0" fontId="73" fillId="0" borderId="20" xfId="0" applyFont="1" applyBorder="1" applyAlignment="1">
      <alignment horizontal="right" vertical="center"/>
    </xf>
    <xf numFmtId="0" fontId="135" fillId="0" borderId="20" xfId="0" applyFont="1" applyBorder="1"/>
    <xf numFmtId="0" fontId="136" fillId="0" borderId="20" xfId="0" applyFont="1" applyBorder="1"/>
    <xf numFmtId="0" fontId="34" fillId="12" borderId="92" xfId="0" applyFont="1" applyFill="1" applyBorder="1" applyAlignment="1">
      <alignment horizontal="center" vertical="center"/>
    </xf>
    <xf numFmtId="0" fontId="34" fillId="12" borderId="92" xfId="0" applyFont="1" applyFill="1" applyBorder="1" applyAlignment="1">
      <alignment vertical="center"/>
    </xf>
    <xf numFmtId="0" fontId="9" fillId="0" borderId="92" xfId="0" applyFont="1" applyBorder="1"/>
    <xf numFmtId="0" fontId="125" fillId="0" borderId="92" xfId="0" applyFont="1" applyBorder="1" applyAlignment="1">
      <alignment horizontal="center" vertical="center"/>
    </xf>
    <xf numFmtId="0" fontId="34" fillId="12" borderId="91" xfId="0" applyFont="1" applyFill="1" applyBorder="1" applyAlignment="1">
      <alignment horizontal="center" vertical="center"/>
    </xf>
    <xf numFmtId="0" fontId="34" fillId="12" borderId="91" xfId="0" applyFont="1" applyFill="1" applyBorder="1" applyAlignment="1">
      <alignment horizontal="left" vertical="center"/>
    </xf>
    <xf numFmtId="0" fontId="9" fillId="0" borderId="91" xfId="0" applyFont="1" applyBorder="1"/>
    <xf numFmtId="0" fontId="125" fillId="0" borderId="91" xfId="0" applyFont="1" applyBorder="1" applyAlignment="1">
      <alignment horizontal="left" vertical="center"/>
    </xf>
    <xf numFmtId="0" fontId="34" fillId="12" borderId="91" xfId="0" applyFont="1" applyFill="1" applyBorder="1" applyAlignment="1">
      <alignment vertical="center"/>
    </xf>
    <xf numFmtId="0" fontId="125" fillId="0" borderId="91" xfId="0" applyFont="1" applyBorder="1" applyAlignment="1">
      <alignment horizontal="center" vertical="center"/>
    </xf>
    <xf numFmtId="0" fontId="34" fillId="12" borderId="94" xfId="0" applyFont="1" applyFill="1" applyBorder="1" applyAlignment="1">
      <alignment horizontal="center" vertical="center"/>
    </xf>
    <xf numFmtId="0" fontId="34" fillId="12" borderId="94" xfId="0" applyFont="1" applyFill="1" applyBorder="1" applyAlignment="1">
      <alignment vertical="center"/>
    </xf>
    <xf numFmtId="0" fontId="9" fillId="0" borderId="94" xfId="0" applyFont="1" applyBorder="1"/>
    <xf numFmtId="0" fontId="125" fillId="0" borderId="94" xfId="0" applyFont="1" applyBorder="1" applyAlignment="1">
      <alignment horizontal="center" vertical="center"/>
    </xf>
    <xf numFmtId="1" fontId="31" fillId="0" borderId="48" xfId="21" applyNumberFormat="1" applyFont="1" applyBorder="1" applyAlignment="1">
      <alignment horizontal="center" vertical="center" shrinkToFit="1"/>
    </xf>
    <xf numFmtId="0" fontId="34" fillId="12" borderId="93" xfId="0" applyFont="1" applyFill="1" applyBorder="1" applyAlignment="1">
      <alignment horizontal="center" vertical="center"/>
    </xf>
    <xf numFmtId="0" fontId="34" fillId="12" borderId="93" xfId="0" applyFont="1" applyFill="1" applyBorder="1" applyAlignment="1">
      <alignment vertical="center"/>
    </xf>
    <xf numFmtId="0" fontId="9" fillId="0" borderId="93" xfId="0" applyFont="1" applyBorder="1"/>
    <xf numFmtId="176" fontId="123" fillId="12" borderId="93" xfId="0" applyNumberFormat="1" applyFont="1" applyFill="1" applyBorder="1" applyAlignment="1" applyProtection="1">
      <alignment horizontal="left" vertical="center"/>
      <protection hidden="1"/>
    </xf>
    <xf numFmtId="176" fontId="123" fillId="12" borderId="91" xfId="0" applyNumberFormat="1" applyFont="1" applyFill="1" applyBorder="1" applyAlignment="1" applyProtection="1">
      <alignment horizontal="left" vertical="center"/>
      <protection hidden="1"/>
    </xf>
    <xf numFmtId="176" fontId="123" fillId="12" borderId="94" xfId="0" applyNumberFormat="1" applyFont="1" applyFill="1" applyBorder="1" applyAlignment="1" applyProtection="1">
      <alignment horizontal="left" vertical="center"/>
      <protection hidden="1"/>
    </xf>
    <xf numFmtId="176" fontId="123" fillId="12" borderId="91" xfId="0" applyNumberFormat="1" applyFont="1" applyFill="1" applyBorder="1" applyAlignment="1" applyProtection="1">
      <alignment horizontal="left" vertical="center" wrapText="1"/>
      <protection hidden="1"/>
    </xf>
    <xf numFmtId="0" fontId="9" fillId="12" borderId="91" xfId="0" applyFont="1" applyFill="1" applyBorder="1" applyAlignment="1">
      <alignment horizontal="center" vertical="center"/>
    </xf>
    <xf numFmtId="0" fontId="9" fillId="12" borderId="94" xfId="0" applyFont="1" applyFill="1" applyBorder="1" applyAlignment="1">
      <alignment horizontal="center" vertical="center"/>
    </xf>
    <xf numFmtId="176" fontId="123" fillId="12" borderId="94" xfId="0" applyNumberFormat="1" applyFont="1" applyFill="1" applyBorder="1" applyAlignment="1" applyProtection="1">
      <alignment horizontal="left" vertical="center" wrapText="1"/>
      <protection hidden="1"/>
    </xf>
    <xf numFmtId="176" fontId="123" fillId="0" borderId="94" xfId="0" applyNumberFormat="1" applyFont="1" applyBorder="1" applyAlignment="1" applyProtection="1">
      <alignment horizontal="left" vertical="center" wrapText="1"/>
      <protection hidden="1"/>
    </xf>
    <xf numFmtId="0" fontId="9" fillId="0" borderId="18" xfId="0" applyFont="1" applyBorder="1"/>
    <xf numFmtId="176" fontId="123" fillId="12" borderId="18" xfId="0" applyNumberFormat="1" applyFont="1" applyFill="1" applyBorder="1" applyAlignment="1" applyProtection="1">
      <alignment horizontal="left" vertical="center" wrapText="1"/>
      <protection hidden="1"/>
    </xf>
    <xf numFmtId="1" fontId="31" fillId="0" borderId="93" xfId="21" applyNumberFormat="1" applyFont="1" applyBorder="1" applyAlignment="1">
      <alignment horizontal="center" vertical="center" shrinkToFit="1"/>
    </xf>
    <xf numFmtId="176" fontId="123" fillId="12" borderId="93" xfId="0" applyNumberFormat="1" applyFont="1" applyFill="1" applyBorder="1" applyAlignment="1" applyProtection="1">
      <alignment horizontal="left" vertical="center" wrapText="1"/>
      <protection hidden="1"/>
    </xf>
    <xf numFmtId="1" fontId="31" fillId="0" borderId="94" xfId="21" applyNumberFormat="1" applyFont="1" applyBorder="1" applyAlignment="1">
      <alignment horizontal="center" vertical="center" shrinkToFit="1"/>
    </xf>
    <xf numFmtId="0" fontId="123" fillId="0" borderId="48" xfId="0" applyFont="1" applyBorder="1"/>
    <xf numFmtId="0" fontId="34" fillId="0" borderId="104" xfId="21" applyFont="1" applyBorder="1" applyAlignment="1">
      <alignment horizontal="left" vertical="center" wrapText="1"/>
    </xf>
    <xf numFmtId="0" fontId="34" fillId="12" borderId="105" xfId="21" applyFont="1" applyFill="1" applyBorder="1" applyAlignment="1">
      <alignment horizontal="center" vertical="center" wrapText="1"/>
    </xf>
    <xf numFmtId="0" fontId="31" fillId="12" borderId="105" xfId="21" applyFont="1" applyFill="1" applyBorder="1" applyAlignment="1">
      <alignment horizontal="right" vertical="center" wrapText="1"/>
    </xf>
    <xf numFmtId="0" fontId="135" fillId="0" borderId="105" xfId="0" applyFont="1" applyBorder="1"/>
    <xf numFmtId="0" fontId="0" fillId="0" borderId="106" xfId="0" applyBorder="1"/>
    <xf numFmtId="1" fontId="73" fillId="0" borderId="92" xfId="0" applyNumberFormat="1" applyFont="1" applyBorder="1" applyAlignment="1">
      <alignment horizontal="center" vertical="center" shrinkToFit="1"/>
    </xf>
    <xf numFmtId="0" fontId="74" fillId="41" borderId="92" xfId="0" applyFont="1" applyFill="1" applyBorder="1" applyAlignment="1">
      <alignment horizontal="center" vertical="center"/>
    </xf>
    <xf numFmtId="0" fontId="74" fillId="12" borderId="92" xfId="0" applyFont="1" applyFill="1" applyBorder="1" applyAlignment="1">
      <alignment vertical="center"/>
    </xf>
    <xf numFmtId="0" fontId="34" fillId="0" borderId="92" xfId="0" applyFont="1" applyBorder="1" applyAlignment="1">
      <alignment horizontal="center" vertical="center"/>
    </xf>
    <xf numFmtId="1" fontId="73" fillId="0" borderId="91" xfId="0" applyNumberFormat="1" applyFont="1" applyBorder="1" applyAlignment="1">
      <alignment horizontal="center" vertical="center" shrinkToFit="1"/>
    </xf>
    <xf numFmtId="0" fontId="74" fillId="12" borderId="91" xfId="0" applyFont="1" applyFill="1" applyBorder="1" applyAlignment="1">
      <alignment horizontal="left" vertical="center"/>
    </xf>
    <xf numFmtId="0" fontId="74" fillId="41" borderId="91" xfId="0" applyFont="1" applyFill="1" applyBorder="1" applyAlignment="1">
      <alignment horizontal="center" vertical="center"/>
    </xf>
    <xf numFmtId="1" fontId="73" fillId="0" borderId="94" xfId="0" applyNumberFormat="1" applyFont="1" applyBorder="1" applyAlignment="1">
      <alignment horizontal="center" vertical="center" shrinkToFit="1"/>
    </xf>
    <xf numFmtId="0" fontId="74" fillId="41" borderId="94" xfId="0" applyFont="1" applyFill="1" applyBorder="1" applyAlignment="1">
      <alignment horizontal="center" vertical="center"/>
    </xf>
    <xf numFmtId="0" fontId="74" fillId="12" borderId="94" xfId="0" applyFont="1" applyFill="1" applyBorder="1" applyAlignment="1">
      <alignment vertical="center"/>
    </xf>
    <xf numFmtId="1" fontId="73" fillId="0" borderId="93" xfId="0" applyNumberFormat="1" applyFont="1" applyBorder="1" applyAlignment="1">
      <alignment horizontal="center" vertical="center" shrinkToFit="1"/>
    </xf>
    <xf numFmtId="0" fontId="125" fillId="0" borderId="94" xfId="21" applyFont="1" applyBorder="1" applyAlignment="1">
      <alignment horizontal="left" vertical="center" wrapText="1"/>
    </xf>
    <xf numFmtId="176" fontId="136" fillId="12" borderId="48" xfId="0" applyNumberFormat="1" applyFont="1" applyFill="1" applyBorder="1" applyAlignment="1" applyProtection="1">
      <alignment horizontal="left" vertical="center"/>
      <protection hidden="1"/>
    </xf>
    <xf numFmtId="0" fontId="74" fillId="45" borderId="93" xfId="0" applyFont="1" applyFill="1" applyBorder="1" applyAlignment="1">
      <alignment horizontal="center" vertical="center"/>
    </xf>
    <xf numFmtId="0" fontId="74" fillId="45" borderId="93" xfId="0" applyFont="1" applyFill="1" applyBorder="1" applyAlignment="1">
      <alignment vertical="center"/>
    </xf>
    <xf numFmtId="0" fontId="74" fillId="45" borderId="91" xfId="0" applyFont="1" applyFill="1" applyBorder="1" applyAlignment="1">
      <alignment horizontal="center" vertical="center"/>
    </xf>
    <xf numFmtId="0" fontId="74" fillId="45" borderId="94" xfId="0" applyFont="1" applyFill="1" applyBorder="1" applyAlignment="1">
      <alignment horizontal="center" vertical="center"/>
    </xf>
    <xf numFmtId="0" fontId="74" fillId="45" borderId="91" xfId="0" applyFont="1" applyFill="1" applyBorder="1" applyAlignment="1">
      <alignment vertical="center"/>
    </xf>
    <xf numFmtId="0" fontId="125" fillId="0" borderId="91" xfId="21" applyFont="1" applyBorder="1" applyAlignment="1">
      <alignment horizontal="left" vertical="center" wrapText="1"/>
    </xf>
    <xf numFmtId="0" fontId="74" fillId="45" borderId="94" xfId="0" applyFont="1" applyFill="1" applyBorder="1" applyAlignment="1">
      <alignment vertical="center"/>
    </xf>
    <xf numFmtId="176" fontId="136" fillId="12" borderId="48" xfId="0" applyNumberFormat="1" applyFont="1" applyFill="1" applyBorder="1" applyAlignment="1" applyProtection="1">
      <alignment horizontal="left" vertical="center" wrapText="1"/>
      <protection hidden="1"/>
    </xf>
    <xf numFmtId="176" fontId="123" fillId="0" borderId="93" xfId="0" applyNumberFormat="1" applyFont="1" applyBorder="1" applyAlignment="1" applyProtection="1">
      <alignment horizontal="left" vertical="center" wrapText="1"/>
      <protection hidden="1"/>
    </xf>
    <xf numFmtId="0" fontId="74" fillId="0" borderId="91" xfId="0" applyFont="1" applyBorder="1" applyAlignment="1">
      <alignment vertical="center" wrapText="1"/>
    </xf>
    <xf numFmtId="0" fontId="74" fillId="45" borderId="18" xfId="0" applyFont="1" applyFill="1" applyBorder="1" applyAlignment="1">
      <alignment vertical="center"/>
    </xf>
    <xf numFmtId="0" fontId="123" fillId="0" borderId="18" xfId="0" applyFont="1" applyBorder="1"/>
    <xf numFmtId="0" fontId="73" fillId="0" borderId="48" xfId="0" applyFont="1" applyBorder="1" applyAlignment="1">
      <alignment horizontal="left" vertical="center" wrapText="1"/>
    </xf>
    <xf numFmtId="0" fontId="73" fillId="0" borderId="48" xfId="0" applyFont="1" applyBorder="1" applyAlignment="1">
      <alignment horizontal="center" vertical="center" wrapText="1"/>
    </xf>
    <xf numFmtId="0" fontId="137" fillId="0" borderId="48" xfId="0" applyFont="1" applyBorder="1"/>
    <xf numFmtId="0" fontId="114" fillId="0" borderId="19" xfId="0" applyFont="1" applyBorder="1" applyAlignment="1" applyProtection="1">
      <alignment horizontal="center" vertical="center"/>
      <protection locked="0"/>
    </xf>
    <xf numFmtId="0" fontId="9" fillId="0" borderId="19" xfId="0" applyFont="1" applyBorder="1" applyAlignment="1" applyProtection="1">
      <alignment horizontal="left" vertical="center" wrapText="1"/>
      <protection locked="0"/>
    </xf>
    <xf numFmtId="0" fontId="114" fillId="0" borderId="18" xfId="0" applyFont="1" applyBorder="1" applyAlignment="1" applyProtection="1">
      <alignment horizontal="center" vertical="center"/>
      <protection locked="0"/>
    </xf>
    <xf numFmtId="0" fontId="9" fillId="0" borderId="18" xfId="0" applyFont="1" applyBorder="1" applyAlignment="1" applyProtection="1">
      <alignment horizontal="left" vertical="center" wrapText="1"/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0" fontId="114" fillId="0" borderId="20" xfId="0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 applyProtection="1">
      <alignment horizontal="left" vertical="center" wrapText="1"/>
      <protection locked="0"/>
    </xf>
    <xf numFmtId="0" fontId="125" fillId="0" borderId="93" xfId="21" applyFont="1" applyBorder="1" applyAlignment="1">
      <alignment horizontal="left" vertical="center" wrapText="1"/>
    </xf>
    <xf numFmtId="0" fontId="114" fillId="0" borderId="20" xfId="0" applyFont="1" applyBorder="1" applyAlignment="1" applyProtection="1">
      <alignment horizontal="left" vertical="center" wrapText="1"/>
      <protection locked="0"/>
    </xf>
    <xf numFmtId="0" fontId="114" fillId="0" borderId="48" xfId="0" applyFont="1" applyBorder="1" applyAlignment="1" applyProtection="1">
      <alignment horizontal="center" vertical="center"/>
      <protection locked="0"/>
    </xf>
    <xf numFmtId="0" fontId="34" fillId="0" borderId="48" xfId="0" applyFont="1" applyBorder="1" applyAlignment="1">
      <alignment horizontal="left" vertical="center" wrapText="1"/>
    </xf>
    <xf numFmtId="0" fontId="34" fillId="12" borderId="48" xfId="0" applyFont="1" applyFill="1" applyBorder="1" applyAlignment="1">
      <alignment horizontal="center" vertical="center" wrapText="1"/>
    </xf>
    <xf numFmtId="0" fontId="135" fillId="0" borderId="104" xfId="0" applyFont="1" applyBorder="1"/>
    <xf numFmtId="0" fontId="137" fillId="0" borderId="106" xfId="0" applyFont="1" applyBorder="1"/>
    <xf numFmtId="0" fontId="9" fillId="0" borderId="19" xfId="0" applyFont="1" applyBorder="1" applyAlignment="1" applyProtection="1">
      <alignment horizontal="center" vertical="center"/>
      <protection locked="0"/>
    </xf>
    <xf numFmtId="0" fontId="9" fillId="0" borderId="18" xfId="0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 applyProtection="1">
      <alignment horizontal="center" vertical="center"/>
      <protection locked="0"/>
    </xf>
    <xf numFmtId="0" fontId="9" fillId="0" borderId="19" xfId="0" applyFont="1" applyBorder="1" applyAlignment="1" applyProtection="1">
      <alignment horizontal="center" vertical="center" wrapText="1"/>
      <protection locked="0"/>
    </xf>
    <xf numFmtId="0" fontId="9" fillId="0" borderId="18" xfId="0" applyFont="1" applyBorder="1" applyAlignment="1" applyProtection="1">
      <alignment horizontal="center" vertical="center" wrapText="1"/>
      <protection locked="0"/>
    </xf>
    <xf numFmtId="0" fontId="9" fillId="0" borderId="20" xfId="0" applyFont="1" applyBorder="1" applyAlignment="1" applyProtection="1">
      <alignment horizontal="center" vertical="center" wrapText="1"/>
      <protection locked="0"/>
    </xf>
    <xf numFmtId="1" fontId="9" fillId="0" borderId="20" xfId="0" applyNumberFormat="1" applyFont="1" applyBorder="1" applyAlignment="1" applyProtection="1">
      <alignment horizontal="center" vertical="center"/>
      <protection locked="0"/>
    </xf>
    <xf numFmtId="176" fontId="123" fillId="0" borderId="91" xfId="0" applyNumberFormat="1" applyFont="1" applyBorder="1" applyAlignment="1" applyProtection="1">
      <alignment horizontal="left" vertical="center" wrapText="1"/>
      <protection hidden="1"/>
    </xf>
    <xf numFmtId="1" fontId="9" fillId="0" borderId="18" xfId="0" applyNumberFormat="1" applyFont="1" applyBorder="1" applyAlignment="1" applyProtection="1">
      <alignment horizontal="left" vertical="center" wrapText="1"/>
      <protection locked="0"/>
    </xf>
    <xf numFmtId="0" fontId="73" fillId="12" borderId="54" xfId="0" applyFont="1" applyFill="1" applyBorder="1"/>
    <xf numFmtId="0" fontId="73" fillId="12" borderId="105" xfId="0" applyFont="1" applyFill="1" applyBorder="1" applyAlignment="1">
      <alignment horizontal="center" vertical="center"/>
    </xf>
    <xf numFmtId="0" fontId="73" fillId="12" borderId="105" xfId="0" applyFont="1" applyFill="1" applyBorder="1" applyAlignment="1">
      <alignment horizontal="right" vertical="center"/>
    </xf>
    <xf numFmtId="0" fontId="9" fillId="0" borderId="0" xfId="0" applyFont="1" applyAlignment="1">
      <alignment vertical="top" wrapText="1"/>
    </xf>
    <xf numFmtId="0" fontId="82" fillId="0" borderId="91" xfId="21" applyFont="1" applyBorder="1" applyAlignment="1">
      <alignment horizontal="left" vertical="center" wrapText="1"/>
    </xf>
    <xf numFmtId="0" fontId="34" fillId="0" borderId="18" xfId="0" applyFont="1" applyBorder="1" applyAlignment="1">
      <alignment vertical="center" wrapText="1"/>
    </xf>
    <xf numFmtId="0" fontId="135" fillId="0" borderId="40" xfId="0" applyFont="1" applyBorder="1"/>
    <xf numFmtId="0" fontId="137" fillId="0" borderId="42" xfId="0" applyFont="1" applyBorder="1"/>
    <xf numFmtId="0" fontId="9" fillId="0" borderId="19" xfId="0" applyFont="1" applyBorder="1" applyAlignment="1" applyProtection="1">
      <alignment horizontal="left" vertical="center"/>
      <protection locked="0"/>
    </xf>
    <xf numFmtId="0" fontId="114" fillId="12" borderId="18" xfId="0" applyFont="1" applyFill="1" applyBorder="1" applyAlignment="1" applyProtection="1">
      <alignment horizontal="center" vertical="center"/>
      <protection locked="0"/>
    </xf>
    <xf numFmtId="0" fontId="9" fillId="12" borderId="18" xfId="0" applyFont="1" applyFill="1" applyBorder="1" applyAlignment="1" applyProtection="1">
      <alignment horizontal="left" vertical="center"/>
      <protection locked="0"/>
    </xf>
    <xf numFmtId="0" fontId="114" fillId="12" borderId="20" xfId="0" applyFont="1" applyFill="1" applyBorder="1" applyAlignment="1" applyProtection="1">
      <alignment horizontal="center" vertical="center"/>
      <protection locked="0"/>
    </xf>
    <xf numFmtId="0" fontId="31" fillId="12" borderId="54" xfId="0" applyFont="1" applyFill="1" applyBorder="1" applyAlignment="1">
      <alignment horizontal="right" vertical="center" wrapText="1"/>
    </xf>
    <xf numFmtId="0" fontId="34" fillId="0" borderId="48" xfId="0" applyFont="1" applyBorder="1" applyAlignment="1">
      <alignment horizontal="center" vertical="center" wrapText="1"/>
    </xf>
    <xf numFmtId="0" fontId="73" fillId="12" borderId="19" xfId="0" applyFont="1" applyFill="1" applyBorder="1" applyAlignment="1">
      <alignment horizontal="right" indent="1"/>
    </xf>
    <xf numFmtId="0" fontId="74" fillId="12" borderId="18" xfId="0" applyFont="1" applyFill="1" applyBorder="1" applyAlignment="1">
      <alignment horizontal="center" vertical="center" wrapText="1"/>
    </xf>
    <xf numFmtId="0" fontId="73" fillId="12" borderId="20" xfId="0" applyFont="1" applyFill="1" applyBorder="1" applyAlignment="1">
      <alignment vertical="center"/>
    </xf>
    <xf numFmtId="0" fontId="74" fillId="12" borderId="40" xfId="0" applyFont="1" applyFill="1" applyBorder="1"/>
    <xf numFmtId="0" fontId="73" fillId="12" borderId="42" xfId="0" applyFont="1" applyFill="1" applyBorder="1" applyAlignment="1">
      <alignment horizontal="right"/>
    </xf>
    <xf numFmtId="0" fontId="88" fillId="12" borderId="19" xfId="0" applyFont="1" applyFill="1" applyBorder="1" applyAlignment="1">
      <alignment horizontal="left"/>
    </xf>
    <xf numFmtId="0" fontId="74" fillId="0" borderId="18" xfId="0" applyFont="1" applyBorder="1"/>
    <xf numFmtId="0" fontId="74" fillId="0" borderId="19" xfId="0" applyFont="1" applyBorder="1"/>
    <xf numFmtId="0" fontId="88" fillId="0" borderId="18" xfId="0" applyFont="1" applyBorder="1"/>
    <xf numFmtId="0" fontId="74" fillId="0" borderId="20" xfId="0" applyFont="1" applyBorder="1"/>
    <xf numFmtId="0" fontId="88" fillId="0" borderId="19" xfId="0" applyFont="1" applyBorder="1"/>
    <xf numFmtId="0" fontId="74" fillId="0" borderId="19" xfId="0" applyFont="1" applyBorder="1" applyAlignment="1">
      <alignment horizontal="center"/>
    </xf>
    <xf numFmtId="0" fontId="88" fillId="0" borderId="20" xfId="0" applyFont="1" applyBorder="1"/>
    <xf numFmtId="1" fontId="73" fillId="12" borderId="40" xfId="0" applyNumberFormat="1" applyFont="1" applyFill="1" applyBorder="1" applyAlignment="1">
      <alignment horizontal="center" vertical="center"/>
    </xf>
    <xf numFmtId="0" fontId="37" fillId="0" borderId="19" xfId="0" applyFont="1" applyBorder="1" applyAlignment="1">
      <alignment horizontal="center" vertical="center"/>
    </xf>
    <xf numFmtId="0" fontId="37" fillId="0" borderId="19" xfId="0" applyFont="1" applyBorder="1" applyAlignment="1">
      <alignment horizontal="left" vertical="center"/>
    </xf>
    <xf numFmtId="0" fontId="138" fillId="0" borderId="19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7" fillId="0" borderId="18" xfId="0" applyFont="1" applyBorder="1" applyAlignment="1">
      <alignment horizontal="left" vertical="center"/>
    </xf>
    <xf numFmtId="0" fontId="138" fillId="0" borderId="18" xfId="0" applyFont="1" applyBorder="1" applyAlignment="1">
      <alignment horizontal="center" vertical="center"/>
    </xf>
    <xf numFmtId="0" fontId="37" fillId="0" borderId="20" xfId="0" applyFont="1" applyBorder="1" applyAlignment="1">
      <alignment horizontal="center" vertical="center"/>
    </xf>
    <xf numFmtId="0" fontId="37" fillId="0" borderId="20" xfId="0" applyFont="1" applyBorder="1" applyAlignment="1">
      <alignment horizontal="left" vertical="center"/>
    </xf>
    <xf numFmtId="0" fontId="35" fillId="0" borderId="48" xfId="0" applyFont="1" applyBorder="1" applyAlignment="1">
      <alignment horizontal="center" vertical="center"/>
    </xf>
    <xf numFmtId="0" fontId="35" fillId="0" borderId="48" xfId="0" applyFont="1" applyBorder="1" applyAlignment="1">
      <alignment horizontal="right" vertical="center"/>
    </xf>
    <xf numFmtId="0" fontId="138" fillId="0" borderId="48" xfId="0" applyFont="1" applyBorder="1" applyAlignment="1">
      <alignment horizontal="center" vertical="center"/>
    </xf>
    <xf numFmtId="0" fontId="35" fillId="0" borderId="48" xfId="0" applyFont="1" applyBorder="1" applyAlignment="1">
      <alignment horizontal="left" vertical="center"/>
    </xf>
    <xf numFmtId="0" fontId="37" fillId="0" borderId="19" xfId="0" applyFont="1" applyBorder="1" applyAlignment="1">
      <alignment vertical="center"/>
    </xf>
    <xf numFmtId="0" fontId="35" fillId="0" borderId="19" xfId="0" applyFont="1" applyBorder="1" applyAlignment="1">
      <alignment horizontal="left" vertical="center"/>
    </xf>
    <xf numFmtId="0" fontId="37" fillId="0" borderId="18" xfId="0" applyFont="1" applyBorder="1" applyAlignment="1">
      <alignment vertical="center"/>
    </xf>
    <xf numFmtId="0" fontId="138" fillId="0" borderId="18" xfId="0" applyFont="1" applyBorder="1"/>
    <xf numFmtId="0" fontId="37" fillId="0" borderId="18" xfId="0" applyFont="1" applyBorder="1" applyAlignment="1">
      <alignment horizontal="center" vertical="center" wrapText="1"/>
    </xf>
    <xf numFmtId="0" fontId="37" fillId="0" borderId="18" xfId="0" applyFont="1" applyBorder="1" applyAlignment="1">
      <alignment vertical="center" wrapText="1"/>
    </xf>
    <xf numFmtId="0" fontId="37" fillId="0" borderId="18" xfId="0" applyFont="1" applyBorder="1" applyAlignment="1">
      <alignment horizontal="left" vertical="center" wrapText="1"/>
    </xf>
    <xf numFmtId="0" fontId="37" fillId="0" borderId="20" xfId="0" applyFont="1" applyBorder="1" applyAlignment="1">
      <alignment vertical="center"/>
    </xf>
    <xf numFmtId="0" fontId="138" fillId="0" borderId="20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138" fillId="0" borderId="101" xfId="0" applyFont="1" applyBorder="1" applyAlignment="1">
      <alignment horizontal="center" vertical="center"/>
    </xf>
    <xf numFmtId="0" fontId="37" fillId="0" borderId="101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wrapText="1"/>
    </xf>
    <xf numFmtId="0" fontId="138" fillId="0" borderId="96" xfId="0" applyFont="1" applyBorder="1" applyAlignment="1">
      <alignment horizontal="center" vertical="center"/>
    </xf>
    <xf numFmtId="0" fontId="37" fillId="0" borderId="96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7" fillId="0" borderId="48" xfId="0" applyFont="1" applyBorder="1" applyAlignment="1">
      <alignment horizontal="left" vertical="center"/>
    </xf>
    <xf numFmtId="0" fontId="37" fillId="0" borderId="96" xfId="0" applyFont="1" applyBorder="1" applyAlignment="1">
      <alignment horizontal="left" vertical="center"/>
    </xf>
    <xf numFmtId="0" fontId="35" fillId="0" borderId="18" xfId="0" applyFont="1" applyBorder="1" applyAlignment="1">
      <alignment horizontal="left" vertical="center"/>
    </xf>
    <xf numFmtId="0" fontId="37" fillId="0" borderId="19" xfId="0" applyFont="1" applyBorder="1" applyAlignment="1">
      <alignment vertical="center" wrapText="1"/>
    </xf>
    <xf numFmtId="0" fontId="37" fillId="0" borderId="101" xfId="0" applyFont="1" applyBorder="1" applyAlignment="1">
      <alignment horizontal="left" vertical="center"/>
    </xf>
    <xf numFmtId="0" fontId="35" fillId="0" borderId="20" xfId="0" applyFont="1" applyBorder="1" applyAlignment="1">
      <alignment horizontal="left" vertical="center"/>
    </xf>
    <xf numFmtId="0" fontId="37" fillId="0" borderId="20" xfId="0" applyFont="1" applyBorder="1" applyAlignment="1">
      <alignment vertical="center" wrapText="1"/>
    </xf>
    <xf numFmtId="0" fontId="139" fillId="0" borderId="48" xfId="0" applyFont="1" applyBorder="1" applyAlignment="1">
      <alignment horizontal="center" vertical="center"/>
    </xf>
    <xf numFmtId="0" fontId="37" fillId="0" borderId="48" xfId="0" applyFont="1" applyBorder="1" applyAlignment="1">
      <alignment horizontal="center" vertical="center"/>
    </xf>
    <xf numFmtId="0" fontId="37" fillId="0" borderId="54" xfId="0" applyFont="1" applyBorder="1" applyAlignment="1">
      <alignment horizontal="center" vertical="center"/>
    </xf>
    <xf numFmtId="0" fontId="74" fillId="45" borderId="48" xfId="0" applyFont="1" applyFill="1" applyBorder="1"/>
    <xf numFmtId="0" fontId="37" fillId="12" borderId="41" xfId="0" applyFont="1" applyFill="1" applyBorder="1" applyAlignment="1">
      <alignment horizontal="center" vertical="center"/>
    </xf>
    <xf numFmtId="0" fontId="35" fillId="12" borderId="20" xfId="0" applyFont="1" applyFill="1" applyBorder="1" applyAlignment="1">
      <alignment horizontal="right" vertical="center"/>
    </xf>
    <xf numFmtId="0" fontId="140" fillId="12" borderId="41" xfId="0" applyFont="1" applyFill="1" applyBorder="1" applyAlignment="1">
      <alignment horizontal="center" vertical="center"/>
    </xf>
    <xf numFmtId="1" fontId="35" fillId="12" borderId="20" xfId="0" applyNumberFormat="1" applyFont="1" applyFill="1" applyBorder="1" applyAlignment="1">
      <alignment horizontal="center" vertical="center"/>
    </xf>
    <xf numFmtId="0" fontId="37" fillId="12" borderId="20" xfId="0" applyFont="1" applyFill="1" applyBorder="1" applyAlignment="1">
      <alignment horizontal="left" vertical="center"/>
    </xf>
    <xf numFmtId="0" fontId="84" fillId="0" borderId="19" xfId="0" applyFont="1" applyBorder="1" applyAlignment="1">
      <alignment horizontal="center" vertical="center"/>
    </xf>
    <xf numFmtId="0" fontId="84" fillId="0" borderId="18" xfId="0" applyFont="1" applyBorder="1" applyAlignment="1">
      <alignment horizontal="center" vertical="center"/>
    </xf>
    <xf numFmtId="0" fontId="74" fillId="0" borderId="20" xfId="0" applyFont="1" applyBorder="1" applyAlignment="1">
      <alignment horizontal="center"/>
    </xf>
    <xf numFmtId="0" fontId="84" fillId="0" borderId="96" xfId="0" applyFont="1" applyBorder="1" applyAlignment="1">
      <alignment horizontal="center" vertical="center"/>
    </xf>
    <xf numFmtId="0" fontId="74" fillId="0" borderId="48" xfId="0" applyFont="1" applyBorder="1" applyAlignment="1">
      <alignment horizontal="center"/>
    </xf>
    <xf numFmtId="0" fontId="73" fillId="0" borderId="101" xfId="0" applyFont="1" applyBorder="1" applyAlignment="1">
      <alignment horizontal="right"/>
    </xf>
    <xf numFmtId="1" fontId="73" fillId="0" borderId="18" xfId="0" applyNumberFormat="1" applyFont="1" applyBorder="1" applyAlignment="1">
      <alignment horizontal="center" vertical="center"/>
    </xf>
    <xf numFmtId="0" fontId="74" fillId="0" borderId="101" xfId="0" applyFont="1" applyBorder="1"/>
    <xf numFmtId="0" fontId="84" fillId="0" borderId="101" xfId="0" applyFont="1" applyBorder="1" applyAlignment="1">
      <alignment horizontal="center" vertical="center"/>
    </xf>
    <xf numFmtId="0" fontId="74" fillId="0" borderId="96" xfId="0" applyFont="1" applyBorder="1"/>
    <xf numFmtId="0" fontId="74" fillId="0" borderId="18" xfId="0" applyFont="1" applyBorder="1" applyAlignment="1">
      <alignment vertical="center" wrapText="1"/>
    </xf>
    <xf numFmtId="0" fontId="73" fillId="0" borderId="20" xfId="0" applyFont="1" applyBorder="1"/>
    <xf numFmtId="0" fontId="73" fillId="0" borderId="48" xfId="0" applyFont="1" applyBorder="1" applyAlignment="1">
      <alignment horizontal="center"/>
    </xf>
    <xf numFmtId="0" fontId="73" fillId="0" borderId="20" xfId="0" applyFont="1" applyBorder="1" applyAlignment="1">
      <alignment horizontal="center"/>
    </xf>
    <xf numFmtId="0" fontId="74" fillId="0" borderId="96" xfId="0" applyFont="1" applyBorder="1" applyAlignment="1">
      <alignment wrapText="1"/>
    </xf>
    <xf numFmtId="0" fontId="73" fillId="0" borderId="37" xfId="0" applyFont="1" applyBorder="1"/>
    <xf numFmtId="0" fontId="73" fillId="0" borderId="39" xfId="0" applyFont="1" applyBorder="1"/>
    <xf numFmtId="0" fontId="73" fillId="0" borderId="36" xfId="0" applyFont="1" applyBorder="1" applyAlignment="1">
      <alignment horizontal="center"/>
    </xf>
    <xf numFmtId="0" fontId="73" fillId="0" borderId="35" xfId="0" applyFont="1" applyBorder="1" applyAlignment="1">
      <alignment horizontal="center"/>
    </xf>
    <xf numFmtId="0" fontId="73" fillId="0" borderId="18" xfId="0" applyFont="1" applyBorder="1"/>
    <xf numFmtId="0" fontId="0" fillId="0" borderId="54" xfId="0" applyBorder="1" applyAlignment="1">
      <alignment horizontal="center"/>
    </xf>
    <xf numFmtId="0" fontId="29" fillId="0" borderId="55" xfId="0" applyFont="1" applyBorder="1" applyAlignment="1">
      <alignment horizontal="center"/>
    </xf>
    <xf numFmtId="0" fontId="90" fillId="0" borderId="49" xfId="0" applyFont="1" applyBorder="1"/>
    <xf numFmtId="0" fontId="74" fillId="0" borderId="19" xfId="0" applyFont="1" applyBorder="1" applyAlignment="1">
      <alignment horizontal="left" vertical="center"/>
    </xf>
    <xf numFmtId="0" fontId="74" fillId="0" borderId="19" xfId="0" applyFont="1" applyBorder="1" applyAlignment="1">
      <alignment horizontal="center" vertical="center" wrapText="1"/>
    </xf>
    <xf numFmtId="0" fontId="74" fillId="0" borderId="18" xfId="0" applyFont="1" applyBorder="1" applyAlignment="1">
      <alignment horizontal="center" vertical="center" wrapText="1"/>
    </xf>
    <xf numFmtId="0" fontId="74" fillId="0" borderId="19" xfId="0" applyFont="1" applyBorder="1" applyAlignment="1">
      <alignment vertical="center" wrapText="1"/>
    </xf>
    <xf numFmtId="0" fontId="73" fillId="0" borderId="19" xfId="0" applyFont="1" applyBorder="1" applyAlignment="1">
      <alignment horizontal="right" vertical="center"/>
    </xf>
    <xf numFmtId="0" fontId="74" fillId="0" borderId="48" xfId="0" applyFont="1" applyBorder="1" applyAlignment="1">
      <alignment vertical="center" wrapText="1"/>
    </xf>
    <xf numFmtId="0" fontId="73" fillId="0" borderId="18" xfId="0" applyFont="1" applyBorder="1" applyAlignment="1">
      <alignment horizontal="right" vertical="center"/>
    </xf>
    <xf numFmtId="0" fontId="74" fillId="0" borderId="20" xfId="0" applyFont="1" applyBorder="1" applyAlignment="1">
      <alignment vertical="center" wrapText="1"/>
    </xf>
    <xf numFmtId="0" fontId="73" fillId="0" borderId="20" xfId="0" applyFont="1" applyBorder="1" applyAlignment="1">
      <alignment vertical="center" wrapText="1"/>
    </xf>
    <xf numFmtId="0" fontId="74" fillId="0" borderId="40" xfId="0" applyFont="1" applyBorder="1" applyAlignment="1">
      <alignment horizontal="center" vertical="center"/>
    </xf>
    <xf numFmtId="0" fontId="74" fillId="0" borderId="42" xfId="0" applyFont="1" applyBorder="1" applyAlignment="1">
      <alignment horizontal="center" vertical="center"/>
    </xf>
    <xf numFmtId="0" fontId="73" fillId="0" borderId="42" xfId="0" applyFont="1" applyBorder="1" applyAlignment="1">
      <alignment horizontal="right" vertical="center"/>
    </xf>
    <xf numFmtId="0" fontId="129" fillId="12" borderId="18" xfId="0" applyFont="1" applyFill="1" applyBorder="1"/>
    <xf numFmtId="0" fontId="88" fillId="12" borderId="19" xfId="0" applyFont="1" applyFill="1" applyBorder="1" applyAlignment="1">
      <alignment vertical="center" wrapText="1"/>
    </xf>
    <xf numFmtId="0" fontId="74" fillId="12" borderId="18" xfId="0" applyFont="1" applyFill="1" applyBorder="1" applyAlignment="1">
      <alignment horizontal="left" vertical="top" wrapText="1"/>
    </xf>
    <xf numFmtId="0" fontId="114" fillId="12" borderId="20" xfId="0" applyFont="1" applyFill="1" applyBorder="1" applyAlignment="1">
      <alignment horizontal="center" vertical="center"/>
    </xf>
    <xf numFmtId="49" fontId="74" fillId="12" borderId="18" xfId="0" applyNumberFormat="1" applyFont="1" applyFill="1" applyBorder="1"/>
    <xf numFmtId="0" fontId="74" fillId="12" borderId="19" xfId="0" applyFont="1" applyFill="1" applyBorder="1" applyAlignment="1">
      <alignment horizontal="left"/>
    </xf>
    <xf numFmtId="0" fontId="74" fillId="46" borderId="18" xfId="0" applyFont="1" applyFill="1" applyBorder="1" applyAlignment="1">
      <alignment horizontal="center" vertical="center"/>
    </xf>
    <xf numFmtId="1" fontId="73" fillId="12" borderId="20" xfId="0" applyNumberFormat="1" applyFont="1" applyFill="1" applyBorder="1" applyAlignment="1" applyProtection="1">
      <alignment horizontal="center" vertical="center"/>
      <protection locked="0"/>
    </xf>
    <xf numFmtId="0" fontId="114" fillId="12" borderId="19" xfId="0" applyFont="1" applyFill="1" applyBorder="1" applyAlignment="1">
      <alignment horizontal="center"/>
    </xf>
    <xf numFmtId="0" fontId="114" fillId="12" borderId="18" xfId="0" applyFont="1" applyFill="1" applyBorder="1" applyAlignment="1">
      <alignment horizontal="center"/>
    </xf>
    <xf numFmtId="0" fontId="74" fillId="12" borderId="18" xfId="0" applyFont="1" applyFill="1" applyBorder="1" applyProtection="1">
      <protection locked="0"/>
    </xf>
    <xf numFmtId="0" fontId="8" fillId="0" borderId="0" xfId="0" applyFont="1" applyAlignment="1">
      <alignment vertical="top" wrapText="1"/>
    </xf>
    <xf numFmtId="0" fontId="114" fillId="12" borderId="48" xfId="0" applyFont="1" applyFill="1" applyBorder="1" applyAlignment="1">
      <alignment horizontal="center"/>
    </xf>
    <xf numFmtId="0" fontId="141" fillId="12" borderId="19" xfId="0" applyFont="1" applyFill="1" applyBorder="1" applyAlignment="1">
      <alignment horizontal="center" vertical="center"/>
    </xf>
    <xf numFmtId="0" fontId="141" fillId="12" borderId="18" xfId="0" applyFont="1" applyFill="1" applyBorder="1" applyAlignment="1">
      <alignment horizontal="center" vertical="center"/>
    </xf>
    <xf numFmtId="0" fontId="141" fillId="12" borderId="20" xfId="0" applyFont="1" applyFill="1" applyBorder="1" applyAlignment="1">
      <alignment horizontal="center" vertical="center"/>
    </xf>
    <xf numFmtId="0" fontId="73" fillId="46" borderId="19" xfId="0" applyFont="1" applyFill="1" applyBorder="1" applyAlignment="1">
      <alignment horizontal="center" vertical="center"/>
    </xf>
    <xf numFmtId="0" fontId="74" fillId="46" borderId="19" xfId="0" applyFont="1" applyFill="1" applyBorder="1" applyAlignment="1">
      <alignment horizontal="left"/>
    </xf>
    <xf numFmtId="1" fontId="74" fillId="46" borderId="19" xfId="0" applyNumberFormat="1" applyFont="1" applyFill="1" applyBorder="1" applyAlignment="1">
      <alignment horizontal="center" vertical="center"/>
    </xf>
    <xf numFmtId="0" fontId="74" fillId="46" borderId="19" xfId="0" applyFont="1" applyFill="1" applyBorder="1" applyAlignment="1">
      <alignment horizontal="center" vertical="center"/>
    </xf>
    <xf numFmtId="0" fontId="88" fillId="46" borderId="19" xfId="0" applyFont="1" applyFill="1" applyBorder="1" applyAlignment="1">
      <alignment horizontal="left"/>
    </xf>
    <xf numFmtId="0" fontId="29" fillId="12" borderId="18" xfId="0" applyFont="1" applyFill="1" applyBorder="1"/>
    <xf numFmtId="0" fontId="74" fillId="46" borderId="18" xfId="0" applyFont="1" applyFill="1" applyBorder="1"/>
    <xf numFmtId="1" fontId="74" fillId="46" borderId="18" xfId="0" applyNumberFormat="1" applyFont="1" applyFill="1" applyBorder="1" applyAlignment="1">
      <alignment horizontal="center" vertical="center"/>
    </xf>
    <xf numFmtId="0" fontId="88" fillId="46" borderId="18" xfId="0" applyFont="1" applyFill="1" applyBorder="1" applyAlignment="1">
      <alignment horizontal="center"/>
    </xf>
    <xf numFmtId="0" fontId="88" fillId="46" borderId="18" xfId="0" applyFont="1" applyFill="1" applyBorder="1" applyAlignment="1">
      <alignment horizontal="left"/>
    </xf>
    <xf numFmtId="0" fontId="88" fillId="46" borderId="18" xfId="0" applyFont="1" applyFill="1" applyBorder="1"/>
    <xf numFmtId="0" fontId="29" fillId="12" borderId="96" xfId="0" applyFont="1" applyFill="1" applyBorder="1"/>
    <xf numFmtId="0" fontId="73" fillId="46" borderId="107" xfId="0" applyFont="1" applyFill="1" applyBorder="1" applyAlignment="1">
      <alignment horizontal="right"/>
    </xf>
    <xf numFmtId="1" fontId="73" fillId="46" borderId="107" xfId="0" applyNumberFormat="1" applyFont="1" applyFill="1" applyBorder="1" applyAlignment="1">
      <alignment horizontal="center" vertical="center"/>
    </xf>
    <xf numFmtId="0" fontId="87" fillId="46" borderId="101" xfId="0" applyFont="1" applyFill="1" applyBorder="1"/>
    <xf numFmtId="0" fontId="73" fillId="46" borderId="101" xfId="0" applyFont="1" applyFill="1" applyBorder="1" applyAlignment="1">
      <alignment horizontal="center" vertical="center"/>
    </xf>
    <xf numFmtId="1" fontId="74" fillId="46" borderId="101" xfId="0" applyNumberFormat="1" applyFont="1" applyFill="1" applyBorder="1" applyAlignment="1">
      <alignment horizontal="center" vertical="center"/>
    </xf>
    <xf numFmtId="0" fontId="74" fillId="46" borderId="101" xfId="0" applyFont="1" applyFill="1" applyBorder="1" applyAlignment="1">
      <alignment horizontal="center" vertical="center"/>
    </xf>
    <xf numFmtId="0" fontId="88" fillId="46" borderId="101" xfId="0" applyFont="1" applyFill="1" applyBorder="1"/>
    <xf numFmtId="0" fontId="88" fillId="46" borderId="19" xfId="0" applyFont="1" applyFill="1" applyBorder="1"/>
    <xf numFmtId="0" fontId="142" fillId="12" borderId="18" xfId="0" applyFont="1" applyFill="1" applyBorder="1" applyAlignment="1">
      <alignment horizontal="center"/>
    </xf>
    <xf numFmtId="0" fontId="88" fillId="46" borderId="20" xfId="0" applyFont="1" applyFill="1" applyBorder="1"/>
    <xf numFmtId="0" fontId="87" fillId="46" borderId="96" xfId="0" applyFont="1" applyFill="1" applyBorder="1"/>
    <xf numFmtId="0" fontId="74" fillId="46" borderId="48" xfId="0" applyFont="1" applyFill="1" applyBorder="1" applyAlignment="1">
      <alignment horizontal="center" vertical="center"/>
    </xf>
    <xf numFmtId="0" fontId="73" fillId="46" borderId="18" xfId="0" applyFont="1" applyFill="1" applyBorder="1" applyAlignment="1">
      <alignment horizontal="center" vertical="center"/>
    </xf>
    <xf numFmtId="0" fontId="87" fillId="46" borderId="107" xfId="0" applyFont="1" applyFill="1" applyBorder="1"/>
    <xf numFmtId="1" fontId="74" fillId="0" borderId="101" xfId="0" applyNumberFormat="1" applyFont="1" applyBorder="1" applyAlignment="1">
      <alignment horizontal="center" vertical="center"/>
    </xf>
    <xf numFmtId="0" fontId="88" fillId="0" borderId="101" xfId="0" applyFont="1" applyBorder="1"/>
    <xf numFmtId="0" fontId="73" fillId="46" borderId="108" xfId="0" applyFont="1" applyFill="1" applyBorder="1" applyAlignment="1">
      <alignment horizontal="center" vertical="center"/>
    </xf>
    <xf numFmtId="0" fontId="73" fillId="46" borderId="48" xfId="0" applyFont="1" applyFill="1" applyBorder="1" applyAlignment="1">
      <alignment horizontal="center" vertical="center"/>
    </xf>
    <xf numFmtId="0" fontId="73" fillId="46" borderId="109" xfId="0" applyFont="1" applyFill="1" applyBorder="1" applyAlignment="1">
      <alignment horizontal="right"/>
    </xf>
    <xf numFmtId="1" fontId="73" fillId="46" borderId="7" xfId="0" applyNumberFormat="1" applyFont="1" applyFill="1" applyBorder="1" applyAlignment="1">
      <alignment horizontal="center" vertical="center"/>
    </xf>
    <xf numFmtId="0" fontId="87" fillId="46" borderId="7" xfId="0" applyFont="1" applyFill="1" applyBorder="1"/>
    <xf numFmtId="0" fontId="90" fillId="46" borderId="48" xfId="0" applyFont="1" applyFill="1" applyBorder="1"/>
    <xf numFmtId="0" fontId="90" fillId="46" borderId="20" xfId="0" applyFont="1" applyFill="1" applyBorder="1"/>
    <xf numFmtId="0" fontId="90" fillId="46" borderId="0" xfId="0" applyFont="1" applyFill="1"/>
    <xf numFmtId="0" fontId="97" fillId="12" borderId="19" xfId="0" applyFont="1" applyFill="1" applyBorder="1" applyAlignment="1">
      <alignment horizontal="center"/>
    </xf>
    <xf numFmtId="0" fontId="97" fillId="12" borderId="18" xfId="0" applyFont="1" applyFill="1" applyBorder="1" applyAlignment="1">
      <alignment horizontal="center"/>
    </xf>
    <xf numFmtId="0" fontId="114" fillId="12" borderId="18" xfId="0" applyFont="1" applyFill="1" applyBorder="1"/>
    <xf numFmtId="0" fontId="73" fillId="12" borderId="38" xfId="0" applyFont="1" applyFill="1" applyBorder="1" applyAlignment="1">
      <alignment horizontal="center" vertical="center"/>
    </xf>
    <xf numFmtId="0" fontId="73" fillId="12" borderId="49" xfId="0" applyFont="1" applyFill="1" applyBorder="1" applyAlignment="1">
      <alignment horizontal="right"/>
    </xf>
    <xf numFmtId="0" fontId="87" fillId="12" borderId="18" xfId="0" applyFont="1" applyFill="1" applyBorder="1" applyAlignment="1">
      <alignment horizontal="left"/>
    </xf>
    <xf numFmtId="0" fontId="143" fillId="12" borderId="18" xfId="0" applyFont="1" applyFill="1" applyBorder="1"/>
    <xf numFmtId="0" fontId="88" fillId="12" borderId="20" xfId="0" applyFont="1" applyFill="1" applyBorder="1" applyAlignment="1">
      <alignment horizontal="left"/>
    </xf>
    <xf numFmtId="0" fontId="88" fillId="12" borderId="19" xfId="0" applyFont="1" applyFill="1" applyBorder="1" applyAlignment="1">
      <alignment horizontal="left" vertical="center" wrapText="1"/>
    </xf>
    <xf numFmtId="0" fontId="74" fillId="12" borderId="18" xfId="0" applyFont="1" applyFill="1" applyBorder="1" applyAlignment="1">
      <alignment vertical="top"/>
    </xf>
    <xf numFmtId="0" fontId="125" fillId="12" borderId="18" xfId="0" applyFont="1" applyFill="1" applyBorder="1" applyAlignment="1">
      <alignment horizontal="left" wrapText="1"/>
    </xf>
    <xf numFmtId="0" fontId="125" fillId="0" borderId="0" xfId="0" applyFont="1"/>
    <xf numFmtId="0" fontId="73" fillId="12" borderId="19" xfId="0" applyFont="1" applyFill="1" applyBorder="1" applyAlignment="1" applyProtection="1">
      <alignment horizontal="right" indent="1"/>
      <protection locked="0"/>
    </xf>
    <xf numFmtId="0" fontId="34" fillId="12" borderId="0" xfId="0" applyFont="1" applyFill="1"/>
    <xf numFmtId="0" fontId="88" fillId="12" borderId="19" xfId="0" applyFont="1" applyFill="1" applyBorder="1" applyAlignment="1" applyProtection="1">
      <alignment horizontal="center"/>
      <protection locked="0"/>
    </xf>
    <xf numFmtId="0" fontId="88" fillId="12" borderId="18" xfId="0" applyFont="1" applyFill="1" applyBorder="1" applyAlignment="1" applyProtection="1">
      <alignment horizontal="left"/>
      <protection locked="0"/>
    </xf>
    <xf numFmtId="0" fontId="88" fillId="12" borderId="18" xfId="0" applyFont="1" applyFill="1" applyBorder="1" applyProtection="1">
      <protection locked="0"/>
    </xf>
    <xf numFmtId="0" fontId="88" fillId="12" borderId="18" xfId="0" applyFont="1" applyFill="1" applyBorder="1" applyAlignment="1" applyProtection="1">
      <alignment horizontal="center"/>
      <protection locked="0"/>
    </xf>
    <xf numFmtId="0" fontId="87" fillId="12" borderId="19" xfId="0" applyFont="1" applyFill="1" applyBorder="1" applyProtection="1">
      <protection locked="0"/>
    </xf>
    <xf numFmtId="0" fontId="88" fillId="12" borderId="19" xfId="0" applyFont="1" applyFill="1" applyBorder="1" applyProtection="1">
      <protection locked="0"/>
    </xf>
    <xf numFmtId="0" fontId="87" fillId="12" borderId="48" xfId="0" applyFont="1" applyFill="1" applyBorder="1" applyProtection="1">
      <protection locked="0"/>
    </xf>
    <xf numFmtId="0" fontId="129" fillId="12" borderId="18" xfId="0" applyFont="1" applyFill="1" applyBorder="1" applyProtection="1">
      <protection locked="0"/>
    </xf>
    <xf numFmtId="0" fontId="88" fillId="12" borderId="18" xfId="0" applyFont="1" applyFill="1" applyBorder="1" applyAlignment="1" applyProtection="1">
      <alignment wrapText="1"/>
      <protection locked="0"/>
    </xf>
    <xf numFmtId="0" fontId="88" fillId="12" borderId="20" xfId="0" applyFont="1" applyFill="1" applyBorder="1" applyProtection="1">
      <protection locked="0"/>
    </xf>
    <xf numFmtId="0" fontId="87" fillId="12" borderId="20" xfId="0" applyFont="1" applyFill="1" applyBorder="1" applyProtection="1">
      <protection locked="0"/>
    </xf>
    <xf numFmtId="0" fontId="88" fillId="12" borderId="48" xfId="0" applyFont="1" applyFill="1" applyBorder="1" applyAlignment="1">
      <alignment horizontal="center" vertical="center"/>
    </xf>
    <xf numFmtId="0" fontId="73" fillId="12" borderId="48" xfId="0" applyFont="1" applyFill="1" applyBorder="1" applyProtection="1">
      <protection locked="0"/>
    </xf>
    <xf numFmtId="0" fontId="0" fillId="12" borderId="19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114" fillId="12" borderId="20" xfId="0" applyFont="1" applyFill="1" applyBorder="1" applyAlignment="1">
      <alignment horizontal="center"/>
    </xf>
    <xf numFmtId="0" fontId="129" fillId="12" borderId="20" xfId="0" applyFont="1" applyFill="1" applyBorder="1"/>
    <xf numFmtId="0" fontId="73" fillId="12" borderId="96" xfId="0" applyFont="1" applyFill="1" applyBorder="1" applyAlignment="1">
      <alignment horizontal="center" vertical="center"/>
    </xf>
    <xf numFmtId="0" fontId="73" fillId="12" borderId="48" xfId="0" applyFont="1" applyFill="1" applyBorder="1" applyAlignment="1">
      <alignment horizontal="center"/>
    </xf>
    <xf numFmtId="0" fontId="73" fillId="12" borderId="101" xfId="0" applyFont="1" applyFill="1" applyBorder="1" applyAlignment="1">
      <alignment horizontal="center" vertical="center"/>
    </xf>
    <xf numFmtId="0" fontId="73" fillId="12" borderId="20" xfId="0" applyFont="1" applyFill="1" applyBorder="1" applyAlignment="1">
      <alignment horizontal="center"/>
    </xf>
    <xf numFmtId="0" fontId="88" fillId="12" borderId="48" xfId="0" applyFont="1" applyFill="1" applyBorder="1" applyAlignment="1">
      <alignment horizontal="center"/>
    </xf>
    <xf numFmtId="0" fontId="74" fillId="12" borderId="93" xfId="0" applyFont="1" applyFill="1" applyBorder="1" applyAlignment="1">
      <alignment horizontal="center" vertical="top"/>
    </xf>
    <xf numFmtId="0" fontId="144" fillId="12" borderId="19" xfId="0" applyFont="1" applyFill="1" applyBorder="1"/>
    <xf numFmtId="0" fontId="73" fillId="12" borderId="20" xfId="0" applyFont="1" applyFill="1" applyBorder="1" applyAlignment="1">
      <alignment horizontal="right"/>
    </xf>
    <xf numFmtId="1" fontId="73" fillId="12" borderId="20" xfId="0" applyNumberFormat="1" applyFont="1" applyFill="1" applyBorder="1" applyAlignment="1">
      <alignment horizontal="center"/>
    </xf>
    <xf numFmtId="0" fontId="73" fillId="12" borderId="18" xfId="0" applyFont="1" applyFill="1" applyBorder="1" applyAlignment="1">
      <alignment horizontal="center"/>
    </xf>
    <xf numFmtId="0" fontId="88" fillId="12" borderId="20" xfId="0" applyFont="1" applyFill="1" applyBorder="1" applyAlignment="1">
      <alignment horizontal="center" vertical="center"/>
    </xf>
    <xf numFmtId="0" fontId="87" fillId="12" borderId="48" xfId="0" applyFont="1" applyFill="1" applyBorder="1" applyAlignment="1">
      <alignment horizontal="right" indent="1"/>
    </xf>
    <xf numFmtId="0" fontId="131" fillId="47" borderId="19" xfId="0" applyFont="1" applyFill="1" applyBorder="1" applyAlignment="1">
      <alignment horizontal="center" vertical="center"/>
    </xf>
    <xf numFmtId="1" fontId="74" fillId="12" borderId="92" xfId="0" applyNumberFormat="1" applyFont="1" applyFill="1" applyBorder="1" applyAlignment="1">
      <alignment horizontal="center" vertical="center"/>
    </xf>
    <xf numFmtId="0" fontId="74" fillId="12" borderId="92" xfId="0" applyFont="1" applyFill="1" applyBorder="1" applyAlignment="1">
      <alignment horizontal="center" vertical="center"/>
    </xf>
    <xf numFmtId="0" fontId="131" fillId="47" borderId="18" xfId="0" applyFont="1" applyFill="1" applyBorder="1" applyAlignment="1">
      <alignment horizontal="center" vertical="center"/>
    </xf>
    <xf numFmtId="1" fontId="74" fillId="12" borderId="91" xfId="0" applyNumberFormat="1" applyFont="1" applyFill="1" applyBorder="1" applyAlignment="1">
      <alignment horizontal="center" vertical="center"/>
    </xf>
    <xf numFmtId="0" fontId="131" fillId="47" borderId="20" xfId="0" applyFont="1" applyFill="1" applyBorder="1" applyAlignment="1">
      <alignment horizontal="center" vertical="center"/>
    </xf>
    <xf numFmtId="0" fontId="74" fillId="12" borderId="20" xfId="0" applyFont="1" applyFill="1" applyBorder="1" applyAlignment="1">
      <alignment vertical="center" wrapText="1"/>
    </xf>
    <xf numFmtId="0" fontId="73" fillId="12" borderId="18" xfId="0" applyFont="1" applyFill="1" applyBorder="1" applyAlignment="1">
      <alignment horizontal="right" vertical="center"/>
    </xf>
    <xf numFmtId="0" fontId="74" fillId="46" borderId="91" xfId="0" applyFont="1" applyFill="1" applyBorder="1" applyAlignment="1">
      <alignment horizontal="center" vertical="center"/>
    </xf>
    <xf numFmtId="0" fontId="74" fillId="12" borderId="90" xfId="0" applyFont="1" applyFill="1" applyBorder="1" applyAlignment="1">
      <alignment horizontal="center" vertical="center"/>
    </xf>
    <xf numFmtId="0" fontId="74" fillId="12" borderId="19" xfId="0" applyFont="1" applyFill="1" applyBorder="1" applyAlignment="1">
      <alignment vertical="center" wrapText="1"/>
    </xf>
    <xf numFmtId="0" fontId="87" fillId="12" borderId="18" xfId="0" applyFont="1" applyFill="1" applyBorder="1" applyAlignment="1">
      <alignment vertical="center" wrapText="1"/>
    </xf>
    <xf numFmtId="1" fontId="74" fillId="12" borderId="93" xfId="0" applyNumberFormat="1" applyFont="1" applyFill="1" applyBorder="1" applyAlignment="1">
      <alignment horizontal="center" vertical="center"/>
    </xf>
    <xf numFmtId="0" fontId="74" fillId="46" borderId="92" xfId="0" applyFont="1" applyFill="1" applyBorder="1" applyAlignment="1">
      <alignment horizontal="center" vertical="center"/>
    </xf>
    <xf numFmtId="0" fontId="74" fillId="12" borderId="18" xfId="0" applyFont="1" applyFill="1" applyBorder="1" applyAlignment="1">
      <alignment horizontal="left" vertical="center" wrapText="1"/>
    </xf>
    <xf numFmtId="0" fontId="74" fillId="12" borderId="20" xfId="0" applyFont="1" applyFill="1" applyBorder="1" applyAlignment="1">
      <alignment horizontal="left" vertical="center" wrapText="1"/>
    </xf>
    <xf numFmtId="0" fontId="87" fillId="12" borderId="48" xfId="0" applyFont="1" applyFill="1" applyBorder="1" applyAlignment="1">
      <alignment vertical="center" wrapText="1"/>
    </xf>
    <xf numFmtId="0" fontId="74" fillId="46" borderId="93" xfId="0" applyFont="1" applyFill="1" applyBorder="1" applyAlignment="1">
      <alignment horizontal="center" vertical="center"/>
    </xf>
    <xf numFmtId="0" fontId="74" fillId="46" borderId="20" xfId="0" applyFont="1" applyFill="1" applyBorder="1" applyAlignment="1">
      <alignment horizontal="center" vertical="center"/>
    </xf>
    <xf numFmtId="0" fontId="74" fillId="12" borderId="19" xfId="0" applyFont="1" applyFill="1" applyBorder="1" applyAlignment="1">
      <alignment horizontal="left" vertical="center" wrapText="1"/>
    </xf>
    <xf numFmtId="0" fontId="73" fillId="12" borderId="18" xfId="0" applyFont="1" applyFill="1" applyBorder="1" applyAlignment="1">
      <alignment vertical="center"/>
    </xf>
    <xf numFmtId="1" fontId="88" fillId="12" borderId="19" xfId="0" applyNumberFormat="1" applyFont="1" applyFill="1" applyBorder="1" applyAlignment="1">
      <alignment horizontal="center" vertical="center"/>
    </xf>
    <xf numFmtId="1" fontId="88" fillId="12" borderId="18" xfId="0" applyNumberFormat="1" applyFont="1" applyFill="1" applyBorder="1" applyAlignment="1">
      <alignment horizontal="center" vertical="center"/>
    </xf>
    <xf numFmtId="1" fontId="87" fillId="12" borderId="48" xfId="0" applyNumberFormat="1" applyFont="1" applyFill="1" applyBorder="1" applyAlignment="1">
      <alignment horizontal="center" vertical="center"/>
    </xf>
    <xf numFmtId="1" fontId="87" fillId="12" borderId="0" xfId="0" applyNumberFormat="1" applyFont="1" applyFill="1" applyAlignment="1">
      <alignment horizontal="center" vertical="center"/>
    </xf>
    <xf numFmtId="1" fontId="87" fillId="12" borderId="40" xfId="0" applyNumberFormat="1" applyFont="1" applyFill="1" applyBorder="1" applyAlignment="1">
      <alignment horizontal="center" vertical="center"/>
    </xf>
    <xf numFmtId="0" fontId="133" fillId="12" borderId="18" xfId="0" applyFont="1" applyFill="1" applyBorder="1"/>
    <xf numFmtId="1" fontId="88" fillId="12" borderId="18" xfId="0" applyNumberFormat="1" applyFont="1" applyFill="1" applyBorder="1"/>
    <xf numFmtId="0" fontId="88" fillId="12" borderId="20" xfId="0" applyFont="1" applyFill="1" applyBorder="1" applyAlignment="1">
      <alignment horizontal="center" vertical="center" wrapText="1"/>
    </xf>
    <xf numFmtId="0" fontId="73" fillId="12" borderId="19" xfId="0" applyFont="1" applyFill="1" applyBorder="1" applyAlignment="1">
      <alignment horizontal="right" vertical="center"/>
    </xf>
    <xf numFmtId="0" fontId="145" fillId="12" borderId="19" xfId="0" applyFont="1" applyFill="1" applyBorder="1" applyAlignment="1">
      <alignment horizontal="center" vertical="center"/>
    </xf>
    <xf numFmtId="0" fontId="34" fillId="48" borderId="19" xfId="0" applyFont="1" applyFill="1" applyBorder="1" applyAlignment="1">
      <alignment horizontal="center" vertical="center"/>
    </xf>
    <xf numFmtId="0" fontId="34" fillId="48" borderId="18" xfId="0" applyFont="1" applyFill="1" applyBorder="1" applyAlignment="1">
      <alignment horizontal="center" vertical="center"/>
    </xf>
    <xf numFmtId="0" fontId="34" fillId="48" borderId="20" xfId="0" applyFont="1" applyFill="1" applyBorder="1" applyAlignment="1">
      <alignment horizontal="center" vertical="center"/>
    </xf>
    <xf numFmtId="0" fontId="88" fillId="12" borderId="19" xfId="0" applyFont="1" applyFill="1" applyBorder="1" applyAlignment="1" applyProtection="1">
      <alignment horizontal="center" vertical="center"/>
      <protection locked="0"/>
    </xf>
    <xf numFmtId="0" fontId="88" fillId="12" borderId="18" xfId="0" applyFont="1" applyFill="1" applyBorder="1" applyAlignment="1" applyProtection="1">
      <alignment horizontal="left" vertical="center"/>
      <protection locked="0"/>
    </xf>
    <xf numFmtId="0" fontId="88" fillId="12" borderId="18" xfId="0" applyFont="1" applyFill="1" applyBorder="1" applyAlignment="1" applyProtection="1">
      <alignment vertical="center"/>
      <protection locked="0"/>
    </xf>
    <xf numFmtId="0" fontId="88" fillId="12" borderId="18" xfId="0" applyFont="1" applyFill="1" applyBorder="1" applyAlignment="1" applyProtection="1">
      <alignment horizontal="center" vertical="center"/>
      <protection locked="0"/>
    </xf>
    <xf numFmtId="0" fontId="87" fillId="12" borderId="19" xfId="0" applyFont="1" applyFill="1" applyBorder="1" applyAlignment="1" applyProtection="1">
      <alignment vertical="center"/>
      <protection locked="0"/>
    </xf>
    <xf numFmtId="0" fontId="88" fillId="12" borderId="19" xfId="0" applyFont="1" applyFill="1" applyBorder="1" applyAlignment="1" applyProtection="1">
      <alignment vertical="center"/>
      <protection locked="0"/>
    </xf>
    <xf numFmtId="0" fontId="87" fillId="12" borderId="48" xfId="0" applyFont="1" applyFill="1" applyBorder="1" applyAlignment="1" applyProtection="1">
      <alignment vertical="center"/>
      <protection locked="0"/>
    </xf>
    <xf numFmtId="0" fontId="88" fillId="12" borderId="20" xfId="0" applyFont="1" applyFill="1" applyBorder="1" applyAlignment="1" applyProtection="1">
      <alignment vertical="center"/>
      <protection locked="0"/>
    </xf>
    <xf numFmtId="49" fontId="74" fillId="12" borderId="18" xfId="0" applyNumberFormat="1" applyFont="1" applyFill="1" applyBorder="1" applyAlignment="1">
      <alignment vertical="center"/>
    </xf>
    <xf numFmtId="0" fontId="129" fillId="12" borderId="18" xfId="0" applyFont="1" applyFill="1" applyBorder="1" applyAlignment="1" applyProtection="1">
      <alignment vertical="center"/>
      <protection locked="0"/>
    </xf>
    <xf numFmtId="0" fontId="73" fillId="12" borderId="48" xfId="0" applyFont="1" applyFill="1" applyBorder="1" applyAlignment="1" applyProtection="1">
      <alignment vertical="center"/>
      <protection locked="0"/>
    </xf>
    <xf numFmtId="0" fontId="88" fillId="0" borderId="18" xfId="0" applyFont="1" applyBorder="1" applyAlignment="1">
      <alignment horizontal="left"/>
    </xf>
    <xf numFmtId="0" fontId="74" fillId="0" borderId="19" xfId="0" applyFont="1" applyBorder="1" applyAlignment="1">
      <alignment horizontal="left"/>
    </xf>
    <xf numFmtId="0" fontId="74" fillId="0" borderId="18" xfId="0" applyFont="1" applyBorder="1" applyAlignment="1">
      <alignment horizontal="left"/>
    </xf>
    <xf numFmtId="0" fontId="74" fillId="0" borderId="93" xfId="0" applyFont="1" applyBorder="1" applyAlignment="1">
      <alignment horizontal="center" vertical="top"/>
    </xf>
    <xf numFmtId="0" fontId="73" fillId="12" borderId="110" xfId="0" applyFont="1" applyFill="1" applyBorder="1" applyAlignment="1">
      <alignment horizontal="center" vertical="center"/>
    </xf>
    <xf numFmtId="0" fontId="74" fillId="12" borderId="54" xfId="0" applyFont="1" applyFill="1" applyBorder="1" applyAlignment="1">
      <alignment horizontal="center" vertical="center"/>
    </xf>
    <xf numFmtId="0" fontId="73" fillId="12" borderId="55" xfId="0" applyFont="1" applyFill="1" applyBorder="1" applyAlignment="1">
      <alignment horizontal="center"/>
    </xf>
    <xf numFmtId="0" fontId="73" fillId="12" borderId="40" xfId="0" applyFont="1" applyFill="1" applyBorder="1" applyAlignment="1">
      <alignment horizontal="right"/>
    </xf>
    <xf numFmtId="1" fontId="73" fillId="12" borderId="40" xfId="0" applyNumberFormat="1" applyFont="1" applyFill="1" applyBorder="1" applyAlignment="1">
      <alignment horizontal="center"/>
    </xf>
    <xf numFmtId="0" fontId="88" fillId="0" borderId="19" xfId="0" applyFont="1" applyBorder="1" applyAlignment="1">
      <alignment horizontal="left"/>
    </xf>
    <xf numFmtId="0" fontId="146" fillId="12" borderId="18" xfId="0" applyFont="1" applyFill="1" applyBorder="1"/>
    <xf numFmtId="0" fontId="88" fillId="0" borderId="18" xfId="0" applyFont="1" applyBorder="1" applyAlignment="1">
      <alignment horizontal="center"/>
    </xf>
    <xf numFmtId="0" fontId="146" fillId="12" borderId="20" xfId="0" applyFont="1" applyFill="1" applyBorder="1"/>
    <xf numFmtId="0" fontId="146" fillId="12" borderId="48" xfId="0" applyFont="1" applyFill="1" applyBorder="1"/>
    <xf numFmtId="0" fontId="73" fillId="12" borderId="107" xfId="0" applyFont="1" applyFill="1" applyBorder="1" applyAlignment="1">
      <alignment horizontal="right"/>
    </xf>
    <xf numFmtId="1" fontId="73" fillId="12" borderId="107" xfId="0" applyNumberFormat="1" applyFont="1" applyFill="1" applyBorder="1" applyAlignment="1">
      <alignment horizontal="center" vertical="center"/>
    </xf>
    <xf numFmtId="1" fontId="74" fillId="12" borderId="101" xfId="0" applyNumberFormat="1" applyFont="1" applyFill="1" applyBorder="1" applyAlignment="1">
      <alignment horizontal="center" vertical="center"/>
    </xf>
    <xf numFmtId="0" fontId="74" fillId="12" borderId="101" xfId="0" applyFont="1" applyFill="1" applyBorder="1" applyAlignment="1">
      <alignment horizontal="center" vertical="center"/>
    </xf>
    <xf numFmtId="0" fontId="146" fillId="12" borderId="96" xfId="0" applyFont="1" applyFill="1" applyBorder="1"/>
    <xf numFmtId="0" fontId="87" fillId="12" borderId="101" xfId="0" applyFont="1" applyFill="1" applyBorder="1"/>
    <xf numFmtId="0" fontId="73" fillId="46" borderId="20" xfId="0" applyFont="1" applyFill="1" applyBorder="1" applyAlignment="1">
      <alignment horizontal="center" vertical="center"/>
    </xf>
    <xf numFmtId="0" fontId="87" fillId="12" borderId="107" xfId="0" applyFont="1" applyFill="1" applyBorder="1"/>
    <xf numFmtId="0" fontId="73" fillId="12" borderId="101" xfId="0" applyFont="1" applyFill="1" applyBorder="1" applyAlignment="1">
      <alignment horizontal="right"/>
    </xf>
    <xf numFmtId="1" fontId="73" fillId="12" borderId="101" xfId="0" applyNumberFormat="1" applyFont="1" applyFill="1" applyBorder="1" applyAlignment="1">
      <alignment horizontal="center" vertical="center"/>
    </xf>
    <xf numFmtId="0" fontId="73" fillId="46" borderId="101" xfId="0" applyFont="1" applyFill="1" applyBorder="1" applyAlignment="1">
      <alignment horizontal="right"/>
    </xf>
    <xf numFmtId="0" fontId="114" fillId="49" borderId="0" xfId="0" applyFont="1" applyFill="1"/>
    <xf numFmtId="0" fontId="73" fillId="46" borderId="48" xfId="0" applyFont="1" applyFill="1" applyBorder="1" applyAlignment="1">
      <alignment horizontal="right"/>
    </xf>
    <xf numFmtId="1" fontId="73" fillId="46" borderId="109" xfId="0" applyNumberFormat="1" applyFont="1" applyFill="1" applyBorder="1" applyAlignment="1">
      <alignment horizontal="center" vertical="center"/>
    </xf>
    <xf numFmtId="0" fontId="75" fillId="46" borderId="0" xfId="0" applyFont="1" applyFill="1"/>
    <xf numFmtId="0" fontId="73" fillId="12" borderId="19" xfId="0" applyFont="1" applyFill="1" applyBorder="1" applyAlignment="1">
      <alignment horizontal="center" vertical="center" wrapText="1"/>
    </xf>
    <xf numFmtId="0" fontId="73" fillId="12" borderId="18" xfId="0" applyFont="1" applyFill="1" applyBorder="1" applyAlignment="1">
      <alignment horizontal="center" vertical="center" wrapText="1"/>
    </xf>
    <xf numFmtId="0" fontId="73" fillId="12" borderId="20" xfId="0" applyFont="1" applyFill="1" applyBorder="1" applyAlignment="1">
      <alignment horizontal="center" vertical="center" wrapText="1"/>
    </xf>
    <xf numFmtId="0" fontId="129" fillId="12" borderId="18" xfId="0" applyFont="1" applyFill="1" applyBorder="1" applyAlignment="1">
      <alignment vertical="center"/>
    </xf>
    <xf numFmtId="49" fontId="88" fillId="12" borderId="19" xfId="0" applyNumberFormat="1" applyFont="1" applyFill="1" applyBorder="1"/>
    <xf numFmtId="1" fontId="74" fillId="0" borderId="19" xfId="0" applyNumberFormat="1" applyFont="1" applyBorder="1" applyAlignment="1">
      <alignment horizontal="center" vertical="top"/>
    </xf>
    <xf numFmtId="1" fontId="74" fillId="0" borderId="18" xfId="0" applyNumberFormat="1" applyFont="1" applyBorder="1" applyAlignment="1">
      <alignment horizontal="center" vertical="top"/>
    </xf>
    <xf numFmtId="1" fontId="73" fillId="0" borderId="48" xfId="0" applyNumberFormat="1" applyFont="1" applyBorder="1" applyAlignment="1">
      <alignment horizontal="center" vertical="top"/>
    </xf>
    <xf numFmtId="1" fontId="74" fillId="12" borderId="18" xfId="0" applyNumberFormat="1" applyFont="1" applyFill="1" applyBorder="1" applyAlignment="1">
      <alignment horizontal="center" vertical="top"/>
    </xf>
    <xf numFmtId="0" fontId="87" fillId="0" borderId="18" xfId="0" applyFont="1" applyBorder="1"/>
    <xf numFmtId="15" fontId="88" fillId="0" borderId="19" xfId="0" applyNumberFormat="1" applyFont="1" applyBorder="1"/>
    <xf numFmtId="0" fontId="74" fillId="0" borderId="20" xfId="0" applyFont="1" applyBorder="1" applyAlignment="1">
      <alignment horizontal="left"/>
    </xf>
    <xf numFmtId="0" fontId="88" fillId="0" borderId="20" xfId="0" applyFont="1" applyBorder="1" applyAlignment="1">
      <alignment horizontal="left"/>
    </xf>
    <xf numFmtId="0" fontId="74" fillId="0" borderId="18" xfId="0" applyFont="1" applyBorder="1" applyAlignment="1">
      <alignment wrapText="1"/>
    </xf>
    <xf numFmtId="0" fontId="73" fillId="0" borderId="18" xfId="0" applyFont="1" applyBorder="1" applyAlignment="1">
      <alignment horizontal="right" indent="1"/>
    </xf>
    <xf numFmtId="0" fontId="73" fillId="0" borderId="19" xfId="0" applyFont="1" applyBorder="1" applyAlignment="1">
      <alignment horizontal="right" indent="1"/>
    </xf>
    <xf numFmtId="1" fontId="74" fillId="0" borderId="20" xfId="0" applyNumberFormat="1" applyFont="1" applyBorder="1" applyAlignment="1">
      <alignment horizontal="center" vertical="top"/>
    </xf>
    <xf numFmtId="0" fontId="73" fillId="0" borderId="20" xfId="0" applyFont="1" applyBorder="1" applyAlignment="1">
      <alignment horizontal="right" indent="1"/>
    </xf>
    <xf numFmtId="1" fontId="73" fillId="0" borderId="20" xfId="0" applyNumberFormat="1" applyFont="1" applyBorder="1" applyAlignment="1">
      <alignment horizontal="center" vertical="top"/>
    </xf>
    <xf numFmtId="0" fontId="73" fillId="0" borderId="49" xfId="0" applyFont="1" applyBorder="1" applyAlignment="1">
      <alignment horizontal="right"/>
    </xf>
    <xf numFmtId="1" fontId="73" fillId="12" borderId="55" xfId="0" applyNumberFormat="1" applyFont="1" applyFill="1" applyBorder="1" applyAlignment="1">
      <alignment horizontal="center" vertical="top"/>
    </xf>
    <xf numFmtId="0" fontId="129" fillId="12" borderId="19" xfId="0" applyFont="1" applyFill="1" applyBorder="1"/>
    <xf numFmtId="0" fontId="88" fillId="0" borderId="20" xfId="0" applyFont="1" applyBorder="1" applyAlignment="1">
      <alignment horizontal="center" vertical="center"/>
    </xf>
    <xf numFmtId="1" fontId="88" fillId="12" borderId="20" xfId="0" applyNumberFormat="1" applyFont="1" applyFill="1" applyBorder="1" applyAlignment="1">
      <alignment horizontal="center" vertical="center"/>
    </xf>
    <xf numFmtId="0" fontId="87" fillId="0" borderId="18" xfId="0" applyFont="1" applyBorder="1" applyAlignment="1">
      <alignment horizontal="right" indent="1"/>
    </xf>
    <xf numFmtId="1" fontId="87" fillId="12" borderId="18" xfId="0" applyNumberFormat="1" applyFont="1" applyFill="1" applyBorder="1" applyAlignment="1">
      <alignment horizontal="center" vertical="center"/>
    </xf>
    <xf numFmtId="0" fontId="87" fillId="0" borderId="48" xfId="0" applyFont="1" applyBorder="1" applyAlignment="1">
      <alignment horizontal="right" indent="1"/>
    </xf>
    <xf numFmtId="0" fontId="129" fillId="12" borderId="18" xfId="0" applyFont="1" applyFill="1" applyBorder="1" applyAlignment="1">
      <alignment horizontal="center"/>
    </xf>
    <xf numFmtId="0" fontId="88" fillId="0" borderId="48" xfId="0" applyFont="1" applyBorder="1" applyAlignment="1">
      <alignment horizontal="center" vertical="center"/>
    </xf>
    <xf numFmtId="0" fontId="87" fillId="0" borderId="48" xfId="0" applyFont="1" applyBorder="1" applyAlignment="1">
      <alignment horizontal="center" vertical="center"/>
    </xf>
    <xf numFmtId="0" fontId="73" fillId="12" borderId="90" xfId="0" applyFont="1" applyFill="1" applyBorder="1" applyAlignment="1">
      <alignment horizontal="center" vertical="center"/>
    </xf>
    <xf numFmtId="0" fontId="87" fillId="12" borderId="20" xfId="0" applyFont="1" applyFill="1" applyBorder="1" applyAlignment="1">
      <alignment horizontal="right" indent="1"/>
    </xf>
    <xf numFmtId="1" fontId="87" fillId="12" borderId="41" xfId="0" applyNumberFormat="1" applyFont="1" applyFill="1" applyBorder="1" applyAlignment="1">
      <alignment horizontal="center" vertical="center"/>
    </xf>
    <xf numFmtId="1" fontId="87" fillId="12" borderId="20" xfId="0" applyNumberFormat="1" applyFont="1" applyFill="1" applyBorder="1" applyAlignment="1">
      <alignment horizontal="center" vertical="center"/>
    </xf>
    <xf numFmtId="0" fontId="97" fillId="12" borderId="0" xfId="0" applyFont="1" applyFill="1"/>
    <xf numFmtId="0" fontId="129" fillId="12" borderId="0" xfId="0" applyFont="1" applyFill="1"/>
    <xf numFmtId="0" fontId="87" fillId="12" borderId="20" xfId="0" applyFont="1" applyFill="1" applyBorder="1" applyAlignment="1">
      <alignment horizontal="right"/>
    </xf>
    <xf numFmtId="0" fontId="114" fillId="12" borderId="19" xfId="0" applyFont="1" applyFill="1" applyBorder="1" applyAlignment="1">
      <alignment horizontal="center" vertical="center"/>
    </xf>
    <xf numFmtId="0" fontId="114" fillId="12" borderId="19" xfId="0" applyFont="1" applyFill="1" applyBorder="1" applyAlignment="1">
      <alignment horizontal="left" vertical="center"/>
    </xf>
    <xf numFmtId="0" fontId="114" fillId="12" borderId="18" xfId="0" applyFont="1" applyFill="1" applyBorder="1" applyAlignment="1">
      <alignment horizontal="center" vertical="center"/>
    </xf>
    <xf numFmtId="0" fontId="114" fillId="12" borderId="18" xfId="0" applyFont="1" applyFill="1" applyBorder="1" applyAlignment="1">
      <alignment horizontal="left" vertical="center"/>
    </xf>
    <xf numFmtId="0" fontId="114" fillId="12" borderId="20" xfId="0" applyFont="1" applyFill="1" applyBorder="1" applyAlignment="1">
      <alignment horizontal="left" vertical="center"/>
    </xf>
    <xf numFmtId="0" fontId="73" fillId="12" borderId="55" xfId="0" applyFont="1" applyFill="1" applyBorder="1" applyAlignment="1">
      <alignment horizontal="right" indent="1"/>
    </xf>
    <xf numFmtId="0" fontId="74" fillId="12" borderId="101" xfId="0" applyFont="1" applyFill="1" applyBorder="1" applyAlignment="1">
      <alignment wrapText="1"/>
    </xf>
    <xf numFmtId="1" fontId="74" fillId="12" borderId="19" xfId="0" applyNumberFormat="1" applyFont="1" applyFill="1" applyBorder="1" applyAlignment="1">
      <alignment horizontal="center" vertical="center" wrapText="1"/>
    </xf>
    <xf numFmtId="0" fontId="74" fillId="12" borderId="19" xfId="0" applyFont="1" applyFill="1" applyBorder="1" applyAlignment="1">
      <alignment horizontal="center" vertical="center" wrapText="1"/>
    </xf>
    <xf numFmtId="0" fontId="88" fillId="12" borderId="19" xfId="0" applyFont="1" applyFill="1" applyBorder="1" applyAlignment="1">
      <alignment horizontal="left" wrapText="1"/>
    </xf>
    <xf numFmtId="0" fontId="88" fillId="12" borderId="18" xfId="0" applyFont="1" applyFill="1" applyBorder="1" applyAlignment="1">
      <alignment horizontal="left" wrapText="1"/>
    </xf>
    <xf numFmtId="0" fontId="74" fillId="12" borderId="96" xfId="0" applyFont="1" applyFill="1" applyBorder="1" applyAlignment="1">
      <alignment horizontal="center" vertical="center"/>
    </xf>
    <xf numFmtId="0" fontId="74" fillId="12" borderId="96" xfId="0" applyFont="1" applyFill="1" applyBorder="1"/>
    <xf numFmtId="0" fontId="74" fillId="12" borderId="20" xfId="0" applyFont="1" applyFill="1" applyBorder="1" applyAlignment="1">
      <alignment wrapText="1"/>
    </xf>
    <xf numFmtId="1" fontId="74" fillId="12" borderId="20" xfId="0" applyNumberFormat="1" applyFont="1" applyFill="1" applyBorder="1" applyAlignment="1">
      <alignment horizontal="center" vertical="center" wrapText="1"/>
    </xf>
    <xf numFmtId="0" fontId="74" fillId="12" borderId="20" xfId="0" applyFont="1" applyFill="1" applyBorder="1" applyAlignment="1">
      <alignment horizontal="center" vertical="center" wrapText="1"/>
    </xf>
    <xf numFmtId="0" fontId="87" fillId="12" borderId="20" xfId="0" applyFont="1" applyFill="1" applyBorder="1" applyAlignment="1">
      <alignment horizontal="left" wrapText="1"/>
    </xf>
    <xf numFmtId="0" fontId="74" fillId="12" borderId="20" xfId="0" applyFont="1" applyFill="1" applyBorder="1" applyAlignment="1">
      <alignment horizontal="center" wrapText="1"/>
    </xf>
    <xf numFmtId="0" fontId="74" fillId="12" borderId="42" xfId="0" applyFont="1" applyFill="1" applyBorder="1"/>
    <xf numFmtId="0" fontId="88" fillId="12" borderId="0" xfId="0" applyFont="1" applyFill="1"/>
    <xf numFmtId="0" fontId="88" fillId="0" borderId="19" xfId="0" applyFont="1" applyBorder="1" applyAlignment="1">
      <alignment horizontal="center"/>
    </xf>
    <xf numFmtId="0" fontId="114" fillId="0" borderId="18" xfId="0" applyFont="1" applyBorder="1" applyAlignment="1">
      <alignment horizontal="center"/>
    </xf>
    <xf numFmtId="0" fontId="74" fillId="0" borderId="42" xfId="0" applyFont="1" applyBorder="1"/>
    <xf numFmtId="0" fontId="75" fillId="12" borderId="0" xfId="0" applyFont="1" applyFill="1"/>
    <xf numFmtId="0" fontId="146" fillId="12" borderId="20" xfId="0" applyFont="1" applyFill="1" applyBorder="1" applyAlignment="1">
      <alignment horizontal="center"/>
    </xf>
    <xf numFmtId="0" fontId="146" fillId="12" borderId="20" xfId="0" applyFont="1" applyFill="1" applyBorder="1" applyAlignment="1">
      <alignment horizontal="left"/>
    </xf>
    <xf numFmtId="0" fontId="147" fillId="12" borderId="18" xfId="0" applyFont="1" applyFill="1" applyBorder="1"/>
    <xf numFmtId="0" fontId="73" fillId="12" borderId="18" xfId="0" applyFont="1" applyFill="1" applyBorder="1" applyAlignment="1" applyProtection="1">
      <alignment horizontal="right" indent="1"/>
      <protection locked="0"/>
    </xf>
    <xf numFmtId="0" fontId="147" fillId="12" borderId="96" xfId="0" applyFont="1" applyFill="1" applyBorder="1"/>
    <xf numFmtId="0" fontId="73" fillId="12" borderId="111" xfId="0" applyFont="1" applyFill="1" applyBorder="1" applyAlignment="1">
      <alignment horizontal="right" vertical="center"/>
    </xf>
    <xf numFmtId="1" fontId="73" fillId="12" borderId="7" xfId="0" applyNumberFormat="1" applyFont="1" applyFill="1" applyBorder="1" applyAlignment="1">
      <alignment horizontal="center" vertical="center"/>
    </xf>
    <xf numFmtId="0" fontId="114" fillId="12" borderId="54" xfId="0" applyFont="1" applyFill="1" applyBorder="1"/>
    <xf numFmtId="0" fontId="114" fillId="12" borderId="49" xfId="0" applyFont="1" applyFill="1" applyBorder="1"/>
    <xf numFmtId="0" fontId="75" fillId="12" borderId="48" xfId="0" applyFont="1" applyFill="1" applyBorder="1"/>
    <xf numFmtId="0" fontId="88" fillId="0" borderId="19" xfId="0" applyFont="1" applyBorder="1" applyAlignment="1" applyProtection="1">
      <alignment horizontal="center"/>
      <protection locked="0"/>
    </xf>
    <xf numFmtId="0" fontId="90" fillId="12" borderId="0" xfId="0" applyFont="1" applyFill="1"/>
    <xf numFmtId="0" fontId="73" fillId="12" borderId="38" xfId="0" applyFont="1" applyFill="1" applyBorder="1" applyAlignment="1">
      <alignment vertical="center"/>
    </xf>
    <xf numFmtId="0" fontId="73" fillId="12" borderId="42" xfId="0" applyFont="1" applyFill="1" applyBorder="1" applyAlignment="1">
      <alignment horizontal="right" indent="1"/>
    </xf>
    <xf numFmtId="0" fontId="74" fillId="12" borderId="54" xfId="0" applyFont="1" applyFill="1" applyBorder="1"/>
    <xf numFmtId="0" fontId="87" fillId="12" borderId="18" xfId="0" applyFont="1" applyFill="1" applyBorder="1" applyAlignment="1">
      <alignment horizontal="left" vertical="center"/>
    </xf>
    <xf numFmtId="0" fontId="74" fillId="47" borderId="19" xfId="0" applyFont="1" applyFill="1" applyBorder="1" applyAlignment="1">
      <alignment horizontal="center" vertical="center"/>
    </xf>
    <xf numFmtId="0" fontId="74" fillId="47" borderId="18" xfId="0" applyFont="1" applyFill="1" applyBorder="1" applyAlignment="1">
      <alignment horizontal="center" vertical="center"/>
    </xf>
    <xf numFmtId="0" fontId="74" fillId="47" borderId="20" xfId="0" applyFont="1" applyFill="1" applyBorder="1" applyAlignment="1">
      <alignment horizontal="center" vertical="center"/>
    </xf>
    <xf numFmtId="0" fontId="84" fillId="12" borderId="20" xfId="0" applyFont="1" applyFill="1" applyBorder="1" applyAlignment="1">
      <alignment vertical="center"/>
    </xf>
    <xf numFmtId="0" fontId="84" fillId="12" borderId="48" xfId="0" applyFont="1" applyFill="1" applyBorder="1" applyAlignment="1">
      <alignment vertical="center" wrapText="1"/>
    </xf>
    <xf numFmtId="0" fontId="34" fillId="12" borderId="19" xfId="0" applyFont="1" applyFill="1" applyBorder="1" applyAlignment="1">
      <alignment horizontal="center" vertical="top"/>
    </xf>
    <xf numFmtId="0" fontId="34" fillId="12" borderId="18" xfId="0" applyFont="1" applyFill="1" applyBorder="1" applyAlignment="1">
      <alignment horizontal="center" vertical="top"/>
    </xf>
    <xf numFmtId="0" fontId="34" fillId="0" borderId="18" xfId="0" applyFont="1" applyBorder="1" applyAlignment="1">
      <alignment horizontal="center" vertical="top"/>
    </xf>
    <xf numFmtId="0" fontId="34" fillId="12" borderId="20" xfId="0" applyFont="1" applyFill="1" applyBorder="1" applyAlignment="1">
      <alignment horizontal="center" vertical="top"/>
    </xf>
    <xf numFmtId="0" fontId="34" fillId="12" borderId="20" xfId="0" applyFont="1" applyFill="1" applyBorder="1" applyAlignment="1">
      <alignment horizontal="center"/>
    </xf>
    <xf numFmtId="0" fontId="88" fillId="0" borderId="19" xfId="0" applyFont="1" applyBorder="1" applyAlignment="1">
      <alignment horizontal="left" vertical="center"/>
    </xf>
    <xf numFmtId="0" fontId="87" fillId="12" borderId="18" xfId="0" applyFont="1" applyFill="1" applyBorder="1" applyAlignment="1">
      <alignment horizontal="right" indent="1"/>
    </xf>
    <xf numFmtId="0" fontId="129" fillId="12" borderId="20" xfId="0" applyFont="1" applyFill="1" applyBorder="1" applyAlignment="1">
      <alignment horizontal="center"/>
    </xf>
    <xf numFmtId="0" fontId="73" fillId="12" borderId="20" xfId="0" applyFont="1" applyFill="1" applyBorder="1" applyAlignment="1">
      <alignment horizontal="right" vertical="center" indent="1"/>
    </xf>
    <xf numFmtId="0" fontId="73" fillId="12" borderId="48" xfId="0" applyFont="1" applyFill="1" applyBorder="1" applyAlignment="1">
      <alignment horizontal="right" vertical="center" indent="1"/>
    </xf>
    <xf numFmtId="0" fontId="74" fillId="0" borderId="18" xfId="0" applyFont="1" applyBorder="1" applyAlignment="1">
      <alignment horizontal="center" wrapText="1"/>
    </xf>
    <xf numFmtId="1" fontId="88" fillId="0" borderId="18" xfId="0" applyNumberFormat="1" applyFont="1" applyBorder="1"/>
    <xf numFmtId="0" fontId="74" fillId="0" borderId="19" xfId="0" applyFont="1" applyBorder="1" applyAlignment="1">
      <alignment wrapText="1"/>
    </xf>
    <xf numFmtId="1" fontId="74" fillId="0" borderId="18" xfId="0" applyNumberFormat="1" applyFont="1" applyBorder="1" applyAlignment="1">
      <alignment horizontal="center" vertical="center" wrapText="1"/>
    </xf>
    <xf numFmtId="0" fontId="88" fillId="0" borderId="20" xfId="0" applyFont="1" applyBorder="1" applyAlignment="1">
      <alignment horizontal="center" vertical="center" wrapText="1"/>
    </xf>
    <xf numFmtId="0" fontId="88" fillId="0" borderId="20" xfId="0" applyFont="1" applyBorder="1" applyAlignment="1">
      <alignment wrapText="1"/>
    </xf>
    <xf numFmtId="0" fontId="88" fillId="0" borderId="19" xfId="0" applyFont="1" applyBorder="1" applyAlignment="1">
      <alignment wrapText="1"/>
    </xf>
    <xf numFmtId="0" fontId="88" fillId="0" borderId="18" xfId="0" applyFont="1" applyBorder="1" applyAlignment="1">
      <alignment wrapText="1"/>
    </xf>
    <xf numFmtId="1" fontId="88" fillId="12" borderId="18" xfId="0" applyNumberFormat="1" applyFont="1" applyFill="1" applyBorder="1" applyAlignment="1">
      <alignment vertical="center"/>
    </xf>
    <xf numFmtId="1" fontId="88" fillId="12" borderId="48" xfId="0" applyNumberFormat="1" applyFont="1" applyFill="1" applyBorder="1" applyAlignment="1">
      <alignment horizontal="center" vertical="center"/>
    </xf>
    <xf numFmtId="0" fontId="34" fillId="12" borderId="19" xfId="0" applyFont="1" applyFill="1" applyBorder="1" applyAlignment="1">
      <alignment horizontal="left"/>
    </xf>
    <xf numFmtId="0" fontId="125" fillId="12" borderId="19" xfId="0" applyFont="1" applyFill="1" applyBorder="1" applyAlignment="1">
      <alignment horizontal="left"/>
    </xf>
    <xf numFmtId="0" fontId="31" fillId="12" borderId="19" xfId="0" applyFont="1" applyFill="1" applyBorder="1" applyAlignment="1">
      <alignment horizontal="right" indent="1"/>
    </xf>
    <xf numFmtId="0" fontId="125" fillId="12" borderId="20" xfId="0" applyFont="1" applyFill="1" applyBorder="1" applyAlignment="1">
      <alignment horizontal="left" vertical="center"/>
    </xf>
    <xf numFmtId="0" fontId="31" fillId="12" borderId="20" xfId="0" applyFont="1" applyFill="1" applyBorder="1" applyAlignment="1">
      <alignment horizontal="right" indent="1"/>
    </xf>
    <xf numFmtId="0" fontId="82" fillId="12" borderId="20" xfId="0" applyFont="1" applyFill="1" applyBorder="1"/>
    <xf numFmtId="0" fontId="31" fillId="12" borderId="48" xfId="0" applyFont="1" applyFill="1" applyBorder="1"/>
    <xf numFmtId="0" fontId="87" fillId="12" borderId="18" xfId="0" applyFont="1" applyFill="1" applyBorder="1" applyAlignment="1">
      <alignment wrapText="1"/>
    </xf>
    <xf numFmtId="0" fontId="87" fillId="12" borderId="48" xfId="0" applyFont="1" applyFill="1" applyBorder="1" applyAlignment="1">
      <alignment wrapText="1"/>
    </xf>
    <xf numFmtId="1" fontId="88" fillId="0" borderId="19" xfId="0" applyNumberFormat="1" applyFont="1" applyBorder="1" applyAlignment="1">
      <alignment horizontal="center" vertical="center"/>
    </xf>
    <xf numFmtId="1" fontId="88" fillId="0" borderId="18" xfId="0" applyNumberFormat="1" applyFont="1" applyBorder="1" applyAlignment="1">
      <alignment horizontal="center" vertical="center"/>
    </xf>
    <xf numFmtId="1" fontId="87" fillId="0" borderId="48" xfId="0" applyNumberFormat="1" applyFont="1" applyBorder="1" applyAlignment="1">
      <alignment horizontal="center" vertical="center"/>
    </xf>
    <xf numFmtId="1" fontId="87" fillId="0" borderId="18" xfId="0" applyNumberFormat="1" applyFont="1" applyBorder="1" applyAlignment="1">
      <alignment horizontal="center" vertical="center"/>
    </xf>
    <xf numFmtId="0" fontId="129" fillId="0" borderId="18" xfId="0" applyFont="1" applyBorder="1" applyAlignment="1">
      <alignment horizontal="center"/>
    </xf>
    <xf numFmtId="0" fontId="129" fillId="0" borderId="18" xfId="0" applyFont="1" applyBorder="1"/>
    <xf numFmtId="1" fontId="87" fillId="0" borderId="41" xfId="0" applyNumberFormat="1" applyFont="1" applyBorder="1" applyAlignment="1">
      <alignment horizontal="center" vertical="center"/>
    </xf>
    <xf numFmtId="1" fontId="87" fillId="0" borderId="40" xfId="0" applyNumberFormat="1" applyFont="1" applyBorder="1" applyAlignment="1">
      <alignment horizontal="center" vertical="center"/>
    </xf>
    <xf numFmtId="0" fontId="34" fillId="46" borderId="18" xfId="0" applyFont="1" applyFill="1" applyBorder="1" applyAlignment="1">
      <alignment horizontal="center" vertical="center"/>
    </xf>
    <xf numFmtId="0" fontId="31" fillId="12" borderId="18" xfId="0" applyFont="1" applyFill="1" applyBorder="1" applyAlignment="1">
      <alignment horizontal="right" indent="1"/>
    </xf>
    <xf numFmtId="0" fontId="82" fillId="12" borderId="18" xfId="0" applyFont="1" applyFill="1" applyBorder="1"/>
    <xf numFmtId="0" fontId="31" fillId="12" borderId="20" xfId="0" applyFont="1" applyFill="1" applyBorder="1" applyAlignment="1">
      <alignment vertical="center"/>
    </xf>
    <xf numFmtId="0" fontId="34" fillId="46" borderId="20" xfId="0" applyFont="1" applyFill="1" applyBorder="1" applyAlignment="1">
      <alignment horizontal="center" vertical="center"/>
    </xf>
    <xf numFmtId="0" fontId="31" fillId="12" borderId="20" xfId="0" applyFont="1" applyFill="1" applyBorder="1"/>
    <xf numFmtId="0" fontId="34" fillId="12" borderId="18" xfId="0" applyFont="1" applyFill="1" applyBorder="1" applyAlignment="1">
      <alignment horizontal="left"/>
    </xf>
    <xf numFmtId="1" fontId="31" fillId="12" borderId="18" xfId="0" applyNumberFormat="1" applyFont="1" applyFill="1" applyBorder="1" applyAlignment="1">
      <alignment horizontal="center" vertical="center"/>
    </xf>
    <xf numFmtId="0" fontId="34" fillId="12" borderId="18" xfId="0" applyFont="1" applyFill="1" applyBorder="1" applyAlignment="1">
      <alignment horizontal="center" wrapText="1"/>
    </xf>
    <xf numFmtId="0" fontId="34" fillId="12" borderId="18" xfId="0" applyFont="1" applyFill="1" applyBorder="1" applyAlignment="1">
      <alignment wrapText="1"/>
    </xf>
    <xf numFmtId="1" fontId="31" fillId="12" borderId="96" xfId="0" applyNumberFormat="1" applyFont="1" applyFill="1" applyBorder="1" applyAlignment="1">
      <alignment horizontal="center" vertical="center"/>
    </xf>
    <xf numFmtId="1" fontId="125" fillId="12" borderId="18" xfId="0" applyNumberFormat="1" applyFont="1" applyFill="1" applyBorder="1"/>
    <xf numFmtId="0" fontId="34" fillId="12" borderId="19" xfId="0" applyFont="1" applyFill="1" applyBorder="1" applyAlignment="1">
      <alignment wrapText="1"/>
    </xf>
    <xf numFmtId="0" fontId="125" fillId="12" borderId="20" xfId="0" applyFont="1" applyFill="1" applyBorder="1" applyAlignment="1">
      <alignment horizontal="center" vertical="center" wrapText="1"/>
    </xf>
    <xf numFmtId="0" fontId="125" fillId="12" borderId="20" xfId="0" applyFont="1" applyFill="1" applyBorder="1" applyAlignment="1">
      <alignment wrapText="1"/>
    </xf>
    <xf numFmtId="0" fontId="125" fillId="12" borderId="19" xfId="0" applyFont="1" applyFill="1" applyBorder="1" applyAlignment="1">
      <alignment wrapText="1"/>
    </xf>
    <xf numFmtId="0" fontId="125" fillId="12" borderId="18" xfId="0" applyFont="1" applyFill="1" applyBorder="1" applyAlignment="1">
      <alignment wrapText="1"/>
    </xf>
    <xf numFmtId="0" fontId="125" fillId="12" borderId="20" xfId="0" applyFont="1" applyFill="1" applyBorder="1" applyAlignment="1">
      <alignment horizontal="left" vertical="center" wrapText="1"/>
    </xf>
    <xf numFmtId="0" fontId="34" fillId="12" borderId="20" xfId="0" applyFont="1" applyFill="1" applyBorder="1" applyAlignment="1">
      <alignment horizontal="left"/>
    </xf>
    <xf numFmtId="1" fontId="34" fillId="12" borderId="18" xfId="0" applyNumberFormat="1" applyFont="1" applyFill="1" applyBorder="1" applyAlignment="1">
      <alignment horizontal="left" vertical="center"/>
    </xf>
    <xf numFmtId="0" fontId="125" fillId="48" borderId="19" xfId="0" applyFont="1" applyFill="1" applyBorder="1"/>
    <xf numFmtId="0" fontId="125" fillId="48" borderId="18" xfId="0" applyFont="1" applyFill="1" applyBorder="1"/>
    <xf numFmtId="0" fontId="74" fillId="12" borderId="96" xfId="0" applyFont="1" applyFill="1" applyBorder="1" applyAlignment="1">
      <alignment horizontal="left" vertical="center"/>
    </xf>
    <xf numFmtId="0" fontId="74" fillId="12" borderId="48" xfId="0" applyFont="1" applyFill="1" applyBorder="1" applyAlignment="1">
      <alignment horizontal="left" vertical="center"/>
    </xf>
    <xf numFmtId="0" fontId="114" fillId="12" borderId="18" xfId="0" applyFont="1" applyFill="1" applyBorder="1" applyAlignment="1">
      <alignment vertical="center"/>
    </xf>
    <xf numFmtId="0" fontId="114" fillId="12" borderId="20" xfId="0" applyFont="1" applyFill="1" applyBorder="1" applyAlignment="1">
      <alignment vertical="center"/>
    </xf>
    <xf numFmtId="0" fontId="73" fillId="12" borderId="18" xfId="0" applyFont="1" applyFill="1" applyBorder="1" applyAlignment="1">
      <alignment horizontal="left" vertical="center"/>
    </xf>
    <xf numFmtId="0" fontId="146" fillId="12" borderId="19" xfId="0" applyFont="1" applyFill="1" applyBorder="1" applyAlignment="1">
      <alignment vertical="center"/>
    </xf>
    <xf numFmtId="0" fontId="75" fillId="12" borderId="19" xfId="0" applyFont="1" applyFill="1" applyBorder="1" applyAlignment="1">
      <alignment horizontal="center"/>
    </xf>
    <xf numFmtId="0" fontId="75" fillId="12" borderId="18" xfId="0" applyFont="1" applyFill="1" applyBorder="1" applyAlignment="1">
      <alignment horizontal="center"/>
    </xf>
    <xf numFmtId="0" fontId="75" fillId="0" borderId="18" xfId="0" applyFont="1" applyBorder="1"/>
    <xf numFmtId="0" fontId="75" fillId="12" borderId="18" xfId="0" applyFont="1" applyFill="1" applyBorder="1"/>
    <xf numFmtId="0" fontId="29" fillId="12" borderId="20" xfId="0" applyFont="1" applyFill="1" applyBorder="1"/>
    <xf numFmtId="0" fontId="68" fillId="12" borderId="48" xfId="0" applyFont="1" applyFill="1" applyBorder="1"/>
    <xf numFmtId="0" fontId="84" fillId="12" borderId="107" xfId="0" applyFont="1" applyFill="1" applyBorder="1" applyAlignment="1">
      <alignment horizontal="right"/>
    </xf>
    <xf numFmtId="0" fontId="75" fillId="46" borderId="19" xfId="0" applyFont="1" applyFill="1" applyBorder="1" applyAlignment="1">
      <alignment horizontal="center" vertical="center"/>
    </xf>
    <xf numFmtId="0" fontId="128" fillId="12" borderId="18" xfId="0" applyFont="1" applyFill="1" applyBorder="1"/>
    <xf numFmtId="0" fontId="75" fillId="12" borderId="20" xfId="0" applyFont="1" applyFill="1" applyBorder="1" applyAlignment="1">
      <alignment horizontal="center"/>
    </xf>
    <xf numFmtId="0" fontId="75" fillId="46" borderId="18" xfId="0" applyFont="1" applyFill="1" applyBorder="1" applyAlignment="1">
      <alignment horizontal="center" vertical="center"/>
    </xf>
    <xf numFmtId="0" fontId="84" fillId="46" borderId="48" xfId="0" applyFont="1" applyFill="1" applyBorder="1" applyAlignment="1">
      <alignment horizontal="center" vertical="center"/>
    </xf>
    <xf numFmtId="0" fontId="75" fillId="46" borderId="48" xfId="0" applyFont="1" applyFill="1" applyBorder="1" applyAlignment="1">
      <alignment horizontal="center" vertical="center"/>
    </xf>
    <xf numFmtId="0" fontId="84" fillId="12" borderId="101" xfId="0" applyFont="1" applyFill="1" applyBorder="1" applyAlignment="1">
      <alignment horizontal="right"/>
    </xf>
    <xf numFmtId="0" fontId="75" fillId="12" borderId="19" xfId="0" applyFont="1" applyFill="1" applyBorder="1"/>
    <xf numFmtId="0" fontId="84" fillId="12" borderId="48" xfId="0" applyFont="1" applyFill="1" applyBorder="1" applyAlignment="1">
      <alignment horizontal="right"/>
    </xf>
    <xf numFmtId="0" fontId="84" fillId="46" borderId="101" xfId="0" applyFont="1" applyFill="1" applyBorder="1" applyAlignment="1">
      <alignment horizontal="right"/>
    </xf>
    <xf numFmtId="0" fontId="84" fillId="46" borderId="107" xfId="0" applyFont="1" applyFill="1" applyBorder="1"/>
    <xf numFmtId="0" fontId="97" fillId="49" borderId="0" xfId="0" applyFont="1" applyFill="1"/>
    <xf numFmtId="0" fontId="148" fillId="49" borderId="0" xfId="0" applyFont="1" applyFill="1"/>
    <xf numFmtId="0" fontId="84" fillId="46" borderId="48" xfId="0" applyFont="1" applyFill="1" applyBorder="1" applyAlignment="1">
      <alignment horizontal="right"/>
    </xf>
    <xf numFmtId="0" fontId="75" fillId="0" borderId="19" xfId="0" applyFont="1" applyBorder="1" applyAlignment="1">
      <alignment horizontal="left"/>
    </xf>
    <xf numFmtId="0" fontId="73" fillId="0" borderId="96" xfId="0" applyFont="1" applyBorder="1" applyAlignment="1">
      <alignment horizontal="center" vertical="center"/>
    </xf>
    <xf numFmtId="0" fontId="73" fillId="0" borderId="101" xfId="0" applyFont="1" applyBorder="1" applyAlignment="1">
      <alignment horizontal="right" vertical="center"/>
    </xf>
    <xf numFmtId="0" fontId="88" fillId="0" borderId="101" xfId="0" applyFont="1" applyBorder="1" applyAlignment="1">
      <alignment vertical="center"/>
    </xf>
    <xf numFmtId="0" fontId="74" fillId="0" borderId="101" xfId="0" applyFont="1" applyBorder="1" applyAlignment="1">
      <alignment vertical="center"/>
    </xf>
    <xf numFmtId="0" fontId="74" fillId="0" borderId="96" xfId="0" applyFont="1" applyBorder="1" applyAlignment="1">
      <alignment vertical="center"/>
    </xf>
    <xf numFmtId="0" fontId="73" fillId="0" borderId="101" xfId="0" applyFont="1" applyBorder="1" applyAlignment="1">
      <alignment horizontal="center" vertical="center"/>
    </xf>
    <xf numFmtId="0" fontId="88" fillId="0" borderId="96" xfId="0" applyFont="1" applyBorder="1" applyAlignment="1">
      <alignment vertical="center"/>
    </xf>
    <xf numFmtId="0" fontId="73" fillId="0" borderId="18" xfId="0" applyFont="1" applyBorder="1" applyAlignment="1">
      <alignment vertical="center"/>
    </xf>
    <xf numFmtId="0" fontId="74" fillId="0" borderId="96" xfId="0" applyFont="1" applyBorder="1" applyAlignment="1">
      <alignment vertical="center" wrapText="1"/>
    </xf>
    <xf numFmtId="0" fontId="73" fillId="0" borderId="19" xfId="0" applyFont="1" applyBorder="1" applyAlignment="1">
      <alignment vertical="center"/>
    </xf>
    <xf numFmtId="1" fontId="87" fillId="0" borderId="19" xfId="0" applyNumberFormat="1" applyFont="1" applyBorder="1" applyAlignment="1">
      <alignment horizontal="center" vertical="center"/>
    </xf>
    <xf numFmtId="0" fontId="146" fillId="0" borderId="48" xfId="0" applyFont="1" applyBorder="1" applyAlignment="1">
      <alignment horizontal="center" vertical="center"/>
    </xf>
    <xf numFmtId="0" fontId="73" fillId="12" borderId="42" xfId="0" applyFont="1" applyFill="1" applyBorder="1" applyAlignment="1">
      <alignment horizontal="right" vertical="center"/>
    </xf>
    <xf numFmtId="0" fontId="89" fillId="12" borderId="19" xfId="0" applyFont="1" applyFill="1" applyBorder="1"/>
    <xf numFmtId="0" fontId="89" fillId="12" borderId="18" xfId="0" applyFont="1" applyFill="1" applyBorder="1"/>
    <xf numFmtId="0" fontId="89" fillId="12" borderId="20" xfId="0" applyFont="1" applyFill="1" applyBorder="1"/>
    <xf numFmtId="0" fontId="73" fillId="0" borderId="107" xfId="0" applyFont="1" applyBorder="1" applyAlignment="1">
      <alignment horizontal="right"/>
    </xf>
    <xf numFmtId="1" fontId="149" fillId="12" borderId="48" xfId="0" applyNumberFormat="1" applyFont="1" applyFill="1" applyBorder="1" applyAlignment="1">
      <alignment horizontal="center" vertical="center"/>
    </xf>
    <xf numFmtId="0" fontId="149" fillId="12" borderId="19" xfId="0" applyFont="1" applyFill="1" applyBorder="1" applyAlignment="1">
      <alignment vertical="center"/>
    </xf>
    <xf numFmtId="0" fontId="89" fillId="12" borderId="18" xfId="0" applyFont="1" applyFill="1" applyBorder="1" applyAlignment="1">
      <alignment wrapText="1"/>
    </xf>
    <xf numFmtId="0" fontId="74" fillId="0" borderId="19" xfId="0" applyFont="1" applyBorder="1" applyAlignment="1">
      <alignment horizontal="center" vertical="top"/>
    </xf>
    <xf numFmtId="0" fontId="74" fillId="0" borderId="19" xfId="0" applyFont="1" applyBorder="1" applyAlignment="1">
      <alignment horizontal="left" vertical="top"/>
    </xf>
    <xf numFmtId="0" fontId="89" fillId="12" borderId="18" xfId="0" applyFont="1" applyFill="1" applyBorder="1" applyAlignment="1">
      <alignment horizontal="left"/>
    </xf>
    <xf numFmtId="0" fontId="74" fillId="0" borderId="18" xfId="0" applyFont="1" applyBorder="1" applyAlignment="1">
      <alignment horizontal="left" vertical="top"/>
    </xf>
    <xf numFmtId="0" fontId="74" fillId="0" borderId="20" xfId="0" applyFont="1" applyBorder="1" applyAlignment="1">
      <alignment horizontal="center" vertical="top"/>
    </xf>
    <xf numFmtId="0" fontId="74" fillId="0" borderId="20" xfId="0" applyFont="1" applyBorder="1" applyAlignment="1">
      <alignment horizontal="left" vertical="top"/>
    </xf>
    <xf numFmtId="0" fontId="73" fillId="0" borderId="18" xfId="0" applyFont="1" applyBorder="1" applyAlignment="1">
      <alignment horizontal="right"/>
    </xf>
    <xf numFmtId="0" fontId="89" fillId="12" borderId="19" xfId="0" applyFont="1" applyFill="1" applyBorder="1" applyAlignment="1">
      <alignment horizontal="left" wrapText="1"/>
    </xf>
    <xf numFmtId="0" fontId="89" fillId="12" borderId="18" xfId="0" applyFont="1" applyFill="1" applyBorder="1" applyAlignment="1">
      <alignment horizontal="left" wrapText="1"/>
    </xf>
    <xf numFmtId="0" fontId="89" fillId="12" borderId="18" xfId="0" applyFont="1" applyFill="1" applyBorder="1" applyAlignment="1">
      <alignment vertical="center" wrapText="1"/>
    </xf>
    <xf numFmtId="0" fontId="74" fillId="0" borderId="20" xfId="0" applyFont="1" applyBorder="1" applyAlignment="1">
      <alignment wrapText="1"/>
    </xf>
    <xf numFmtId="0" fontId="149" fillId="12" borderId="20" xfId="0" applyFont="1" applyFill="1" applyBorder="1" applyAlignment="1">
      <alignment horizontal="left" wrapText="1"/>
    </xf>
    <xf numFmtId="0" fontId="73" fillId="0" borderId="19" xfId="0" applyFont="1" applyBorder="1" applyAlignment="1">
      <alignment horizontal="right"/>
    </xf>
    <xf numFmtId="1" fontId="149" fillId="12" borderId="20" xfId="0" applyNumberFormat="1" applyFont="1" applyFill="1" applyBorder="1" applyAlignment="1">
      <alignment horizontal="center" vertical="center"/>
    </xf>
    <xf numFmtId="0" fontId="89" fillId="12" borderId="19" xfId="0" applyFont="1" applyFill="1" applyBorder="1" applyAlignment="1">
      <alignment horizontal="left"/>
    </xf>
    <xf numFmtId="0" fontId="89" fillId="12" borderId="20" xfId="0" applyFont="1" applyFill="1" applyBorder="1" applyAlignment="1">
      <alignment wrapText="1"/>
    </xf>
    <xf numFmtId="1" fontId="149" fillId="12" borderId="18" xfId="0" applyNumberFormat="1" applyFont="1" applyFill="1" applyBorder="1" applyAlignment="1">
      <alignment horizontal="center" vertical="center"/>
    </xf>
    <xf numFmtId="0" fontId="89" fillId="12" borderId="19" xfId="0" applyFont="1" applyFill="1" applyBorder="1" applyAlignment="1">
      <alignment wrapText="1"/>
    </xf>
    <xf numFmtId="0" fontId="89" fillId="12" borderId="20" xfId="0" applyFont="1" applyFill="1" applyBorder="1" applyAlignment="1">
      <alignment horizontal="left" vertical="center" wrapText="1"/>
    </xf>
    <xf numFmtId="0" fontId="89" fillId="12" borderId="19" xfId="0" applyFont="1" applyFill="1" applyBorder="1" applyAlignment="1">
      <alignment horizontal="left" vertical="center"/>
    </xf>
    <xf numFmtId="0" fontId="89" fillId="12" borderId="18" xfId="0" applyFont="1" applyFill="1" applyBorder="1" applyAlignment="1">
      <alignment horizontal="left" vertical="center"/>
    </xf>
    <xf numFmtId="0" fontId="150" fillId="12" borderId="18" xfId="0" applyFont="1" applyFill="1" applyBorder="1"/>
    <xf numFmtId="0" fontId="89" fillId="12" borderId="20" xfId="0" applyFont="1" applyFill="1" applyBorder="1" applyAlignment="1">
      <alignment horizontal="left" vertical="center"/>
    </xf>
    <xf numFmtId="0" fontId="74" fillId="12" borderId="107" xfId="0" applyFont="1" applyFill="1" applyBorder="1" applyAlignment="1">
      <alignment horizontal="center" vertical="center"/>
    </xf>
    <xf numFmtId="0" fontId="73" fillId="12" borderId="107" xfId="0" applyFont="1" applyFill="1" applyBorder="1" applyAlignment="1">
      <alignment horizontal="right" indent="1"/>
    </xf>
    <xf numFmtId="0" fontId="89" fillId="0" borderId="19" xfId="0" applyFont="1" applyBorder="1" applyAlignment="1">
      <alignment horizontal="center" vertical="center"/>
    </xf>
    <xf numFmtId="0" fontId="89" fillId="0" borderId="18" xfId="0" applyFont="1" applyBorder="1" applyAlignment="1">
      <alignment horizontal="left" vertical="center"/>
    </xf>
    <xf numFmtId="0" fontId="89" fillId="0" borderId="18" xfId="0" applyFont="1" applyBorder="1" applyAlignment="1">
      <alignment horizontal="center" vertical="center"/>
    </xf>
    <xf numFmtId="0" fontId="149" fillId="0" borderId="19" xfId="0" applyFont="1" applyBorder="1" applyAlignment="1">
      <alignment vertical="center"/>
    </xf>
    <xf numFmtId="0" fontId="89" fillId="0" borderId="19" xfId="0" applyFont="1" applyBorder="1" applyAlignment="1">
      <alignment vertical="center"/>
    </xf>
    <xf numFmtId="0" fontId="89" fillId="12" borderId="18" xfId="0" applyFont="1" applyFill="1" applyBorder="1" applyAlignment="1">
      <alignment vertical="center"/>
    </xf>
    <xf numFmtId="0" fontId="89" fillId="0" borderId="18" xfId="0" applyFont="1" applyBorder="1" applyAlignment="1">
      <alignment vertical="center"/>
    </xf>
    <xf numFmtId="0" fontId="149" fillId="0" borderId="48" xfId="0" applyFont="1" applyBorder="1" applyAlignment="1">
      <alignment vertical="center"/>
    </xf>
    <xf numFmtId="0" fontId="89" fillId="0" borderId="20" xfId="0" applyFont="1" applyBorder="1" applyAlignment="1">
      <alignment vertical="center"/>
    </xf>
    <xf numFmtId="0" fontId="89" fillId="12" borderId="20" xfId="0" applyFont="1" applyFill="1" applyBorder="1" applyAlignment="1">
      <alignment vertical="center"/>
    </xf>
    <xf numFmtId="0" fontId="149" fillId="12" borderId="48" xfId="0" applyFont="1" applyFill="1" applyBorder="1" applyAlignment="1">
      <alignment vertical="center"/>
    </xf>
    <xf numFmtId="0" fontId="89" fillId="12" borderId="19" xfId="0" applyFont="1" applyFill="1" applyBorder="1" applyAlignment="1">
      <alignment vertical="center"/>
    </xf>
    <xf numFmtId="0" fontId="149" fillId="12" borderId="20" xfId="0" applyFont="1" applyFill="1" applyBorder="1" applyAlignment="1">
      <alignment vertical="center"/>
    </xf>
    <xf numFmtId="0" fontId="149" fillId="0" borderId="20" xfId="0" applyFont="1" applyBorder="1" applyAlignment="1">
      <alignment vertical="center"/>
    </xf>
    <xf numFmtId="0" fontId="74" fillId="0" borderId="48" xfId="0" applyFont="1" applyBorder="1" applyAlignment="1">
      <alignment vertical="center"/>
    </xf>
    <xf numFmtId="0" fontId="73" fillId="12" borderId="101" xfId="0" applyFont="1" applyFill="1" applyBorder="1" applyAlignment="1">
      <alignment horizontal="right" vertical="center"/>
    </xf>
    <xf numFmtId="0" fontId="114" fillId="12" borderId="48" xfId="0" applyFont="1" applyFill="1" applyBorder="1"/>
    <xf numFmtId="0" fontId="73" fillId="12" borderId="112" xfId="0" applyFont="1" applyFill="1" applyBorder="1" applyAlignment="1">
      <alignment horizontal="right" vertical="center"/>
    </xf>
    <xf numFmtId="0" fontId="114" fillId="12" borderId="40" xfId="0" applyFont="1" applyFill="1" applyBorder="1"/>
    <xf numFmtId="0" fontId="114" fillId="12" borderId="42" xfId="0" applyFont="1" applyFill="1" applyBorder="1"/>
    <xf numFmtId="0" fontId="74" fillId="12" borderId="42" xfId="0" applyFont="1" applyFill="1" applyBorder="1" applyAlignment="1">
      <alignment vertical="center"/>
    </xf>
    <xf numFmtId="0" fontId="89" fillId="0" borderId="19" xfId="0" applyFont="1" applyBorder="1" applyAlignment="1" applyProtection="1">
      <alignment horizontal="center" vertical="center"/>
      <protection locked="0"/>
    </xf>
    <xf numFmtId="0" fontId="89" fillId="12" borderId="18" xfId="0" applyFont="1" applyFill="1" applyBorder="1" applyAlignment="1" applyProtection="1">
      <alignment horizontal="left" vertical="center"/>
      <protection locked="0"/>
    </xf>
    <xf numFmtId="0" fontId="89" fillId="12" borderId="18" xfId="0" applyFont="1" applyFill="1" applyBorder="1" applyAlignment="1" applyProtection="1">
      <alignment vertical="center"/>
      <protection locked="0"/>
    </xf>
    <xf numFmtId="0" fontId="89" fillId="12" borderId="18" xfId="0" applyFont="1" applyFill="1" applyBorder="1" applyAlignment="1" applyProtection="1">
      <alignment horizontal="center" vertical="center"/>
      <protection locked="0"/>
    </xf>
    <xf numFmtId="0" fontId="149" fillId="12" borderId="19" xfId="0" applyFont="1" applyFill="1" applyBorder="1" applyAlignment="1" applyProtection="1">
      <alignment vertical="center"/>
      <protection locked="0"/>
    </xf>
    <xf numFmtId="0" fontId="89" fillId="12" borderId="19" xfId="0" applyFont="1" applyFill="1" applyBorder="1" applyAlignment="1" applyProtection="1">
      <alignment vertical="center"/>
      <protection locked="0"/>
    </xf>
    <xf numFmtId="0" fontId="149" fillId="12" borderId="48" xfId="0" applyFont="1" applyFill="1" applyBorder="1" applyAlignment="1" applyProtection="1">
      <alignment vertical="center"/>
      <protection locked="0"/>
    </xf>
    <xf numFmtId="0" fontId="89" fillId="12" borderId="20" xfId="0" applyFont="1" applyFill="1" applyBorder="1" applyAlignment="1" applyProtection="1">
      <alignment vertical="center"/>
      <protection locked="0"/>
    </xf>
    <xf numFmtId="0" fontId="89" fillId="12" borderId="19" xfId="0" applyFont="1" applyFill="1" applyBorder="1" applyAlignment="1">
      <alignment horizontal="center" vertical="center"/>
    </xf>
    <xf numFmtId="0" fontId="89" fillId="12" borderId="18" xfId="0" applyFont="1" applyFill="1" applyBorder="1" applyAlignment="1">
      <alignment horizontal="center" vertical="center"/>
    </xf>
    <xf numFmtId="0" fontId="88" fillId="0" borderId="19" xfId="0" applyFont="1" applyBorder="1" applyAlignment="1">
      <alignment horizontal="center" vertical="center" wrapText="1"/>
    </xf>
    <xf numFmtId="0" fontId="88" fillId="0" borderId="18" xfId="0" applyFont="1" applyBorder="1" applyAlignment="1">
      <alignment horizontal="center" vertical="center" wrapText="1"/>
    </xf>
    <xf numFmtId="0" fontId="88" fillId="0" borderId="107" xfId="0" applyFont="1" applyBorder="1" applyAlignment="1">
      <alignment vertical="center" wrapText="1"/>
    </xf>
    <xf numFmtId="0" fontId="88" fillId="0" borderId="48" xfId="0" applyFont="1" applyBorder="1" applyAlignment="1">
      <alignment vertical="center" wrapText="1"/>
    </xf>
    <xf numFmtId="0" fontId="88" fillId="0" borderId="20" xfId="0" applyFont="1" applyBorder="1" applyAlignment="1">
      <alignment vertical="center" wrapText="1"/>
    </xf>
    <xf numFmtId="0" fontId="87" fillId="0" borderId="20" xfId="0" applyFont="1" applyBorder="1" applyAlignment="1">
      <alignment vertical="center" wrapText="1"/>
    </xf>
    <xf numFmtId="0" fontId="88" fillId="0" borderId="42" xfId="0" applyFont="1" applyBorder="1" applyAlignment="1">
      <alignment vertical="center" wrapText="1"/>
    </xf>
    <xf numFmtId="176" fontId="34" fillId="0" borderId="19" xfId="0" applyNumberFormat="1" applyFont="1" applyBorder="1" applyAlignment="1" applyProtection="1">
      <alignment horizontal="center" vertical="center"/>
      <protection hidden="1"/>
    </xf>
    <xf numFmtId="0" fontId="128" fillId="0" borderId="19" xfId="0" applyFont="1" applyBorder="1" applyAlignment="1">
      <alignment horizontal="left" vertical="center" wrapText="1"/>
    </xf>
    <xf numFmtId="176" fontId="34" fillId="0" borderId="18" xfId="0" applyNumberFormat="1" applyFont="1" applyBorder="1" applyAlignment="1" applyProtection="1">
      <alignment horizontal="center" vertical="center"/>
      <protection hidden="1"/>
    </xf>
    <xf numFmtId="0" fontId="128" fillId="0" borderId="18" xfId="0" applyFont="1" applyBorder="1" applyAlignment="1">
      <alignment horizontal="left" vertical="center" wrapText="1"/>
    </xf>
    <xf numFmtId="176" fontId="34" fillId="0" borderId="20" xfId="0" applyNumberFormat="1" applyFont="1" applyBorder="1" applyAlignment="1" applyProtection="1">
      <alignment horizontal="center" vertical="center"/>
      <protection hidden="1"/>
    </xf>
    <xf numFmtId="0" fontId="128" fillId="0" borderId="20" xfId="0" applyFont="1" applyBorder="1" applyAlignment="1">
      <alignment horizontal="left" vertical="center" wrapText="1"/>
    </xf>
    <xf numFmtId="0" fontId="73" fillId="0" borderId="107" xfId="0" applyFont="1" applyBorder="1" applyAlignment="1">
      <alignment horizontal="right" vertical="center"/>
    </xf>
    <xf numFmtId="0" fontId="151" fillId="0" borderId="48" xfId="0" applyFont="1" applyBorder="1" applyAlignment="1">
      <alignment horizontal="left" vertical="center" wrapText="1"/>
    </xf>
    <xf numFmtId="0" fontId="151" fillId="0" borderId="19" xfId="0" applyFont="1" applyBorder="1" applyAlignment="1">
      <alignment horizontal="left" vertical="center" wrapText="1"/>
    </xf>
    <xf numFmtId="0" fontId="128" fillId="0" borderId="18" xfId="0" applyFont="1" applyBorder="1" applyAlignment="1">
      <alignment vertical="center" wrapText="1"/>
    </xf>
    <xf numFmtId="0" fontId="128" fillId="0" borderId="48" xfId="0" applyFont="1" applyBorder="1" applyAlignment="1">
      <alignment horizontal="left" vertical="center" wrapText="1"/>
    </xf>
    <xf numFmtId="0" fontId="73" fillId="12" borderId="107" xfId="0" applyFont="1" applyFill="1" applyBorder="1" applyAlignment="1">
      <alignment horizontal="right" vertical="center"/>
    </xf>
    <xf numFmtId="0" fontId="128" fillId="0" borderId="101" xfId="0" applyFont="1" applyBorder="1" applyAlignment="1">
      <alignment horizontal="left" vertical="center" wrapText="1"/>
    </xf>
    <xf numFmtId="0" fontId="128" fillId="0" borderId="96" xfId="0" applyFont="1" applyBorder="1" applyAlignment="1">
      <alignment horizontal="left" vertical="center" wrapText="1"/>
    </xf>
    <xf numFmtId="0" fontId="151" fillId="0" borderId="20" xfId="0" applyFont="1" applyBorder="1" applyAlignment="1">
      <alignment horizontal="left" vertical="center" wrapText="1"/>
    </xf>
    <xf numFmtId="0" fontId="128" fillId="0" borderId="19" xfId="0" applyFont="1" applyBorder="1" applyAlignment="1">
      <alignment vertical="center" wrapText="1"/>
    </xf>
    <xf numFmtId="0" fontId="128" fillId="12" borderId="101" xfId="0" applyFont="1" applyFill="1" applyBorder="1" applyAlignment="1">
      <alignment vertical="center" wrapText="1"/>
    </xf>
    <xf numFmtId="0" fontId="74" fillId="45" borderId="48" xfId="0" applyFont="1" applyFill="1" applyBorder="1" applyAlignment="1">
      <alignment vertical="center"/>
    </xf>
    <xf numFmtId="0" fontId="34" fillId="46" borderId="48" xfId="0" applyFont="1" applyFill="1" applyBorder="1" applyAlignment="1">
      <alignment horizontal="center" vertical="center"/>
    </xf>
    <xf numFmtId="0" fontId="37" fillId="0" borderId="113" xfId="0" applyFont="1" applyBorder="1" applyAlignment="1">
      <alignment horizontal="left" vertical="center" wrapText="1"/>
    </xf>
    <xf numFmtId="0" fontId="31" fillId="0" borderId="18" xfId="0" applyFont="1" applyBorder="1" applyAlignment="1">
      <alignment horizontal="right" vertical="center"/>
    </xf>
    <xf numFmtId="0" fontId="37" fillId="12" borderId="20" xfId="0" applyFont="1" applyFill="1" applyBorder="1" applyAlignment="1">
      <alignment horizontal="left" vertical="center" wrapText="1"/>
    </xf>
    <xf numFmtId="0" fontId="34" fillId="12" borderId="19" xfId="0" applyFont="1" applyFill="1" applyBorder="1" applyAlignment="1">
      <alignment horizontal="left" vertical="center"/>
    </xf>
    <xf numFmtId="0" fontId="82" fillId="12" borderId="48" xfId="0" applyFont="1" applyFill="1" applyBorder="1" applyAlignment="1">
      <alignment vertical="center"/>
    </xf>
    <xf numFmtId="0" fontId="31" fillId="12" borderId="19" xfId="0" applyFont="1" applyFill="1" applyBorder="1" applyAlignment="1">
      <alignment horizontal="right" vertical="center"/>
    </xf>
    <xf numFmtId="0" fontId="82" fillId="12" borderId="19" xfId="0" applyFont="1" applyFill="1" applyBorder="1" applyAlignment="1">
      <alignment vertical="center"/>
    </xf>
    <xf numFmtId="0" fontId="31" fillId="12" borderId="20" xfId="0" applyFont="1" applyFill="1" applyBorder="1" applyAlignment="1">
      <alignment horizontal="right" vertical="center"/>
    </xf>
    <xf numFmtId="0" fontId="87" fillId="12" borderId="48" xfId="0" applyFont="1" applyFill="1" applyBorder="1" applyAlignment="1">
      <alignment horizontal="right" vertical="center"/>
    </xf>
    <xf numFmtId="0" fontId="34" fillId="12" borderId="20" xfId="0" applyFont="1" applyFill="1" applyBorder="1" applyAlignment="1" applyProtection="1">
      <alignment horizontal="center" vertical="center"/>
      <protection locked="0"/>
    </xf>
    <xf numFmtId="0" fontId="73" fillId="12" borderId="48" xfId="0" applyFont="1" applyFill="1" applyBorder="1" applyAlignment="1">
      <alignment vertical="center" wrapText="1"/>
    </xf>
    <xf numFmtId="0" fontId="152" fillId="47" borderId="19" xfId="0" applyFont="1" applyFill="1" applyBorder="1" applyAlignment="1">
      <alignment horizontal="center" vertical="center"/>
    </xf>
    <xf numFmtId="0" fontId="152" fillId="47" borderId="18" xfId="0" applyFont="1" applyFill="1" applyBorder="1" applyAlignment="1">
      <alignment horizontal="center" vertical="center"/>
    </xf>
    <xf numFmtId="0" fontId="152" fillId="47" borderId="20" xfId="0" applyFont="1" applyFill="1" applyBorder="1" applyAlignment="1">
      <alignment horizontal="center" vertical="center"/>
    </xf>
    <xf numFmtId="0" fontId="34" fillId="12" borderId="96" xfId="0" applyFont="1" applyFill="1" applyBorder="1" applyAlignment="1">
      <alignment horizontal="center" vertical="center"/>
    </xf>
    <xf numFmtId="0" fontId="73" fillId="0" borderId="96" xfId="0" applyFont="1" applyBorder="1" applyAlignment="1">
      <alignment horizontal="right" vertical="center"/>
    </xf>
    <xf numFmtId="0" fontId="88" fillId="12" borderId="101" xfId="0" applyFont="1" applyFill="1" applyBorder="1" applyAlignment="1">
      <alignment vertical="center"/>
    </xf>
    <xf numFmtId="0" fontId="88" fillId="12" borderId="96" xfId="0" applyFont="1" applyFill="1" applyBorder="1" applyAlignment="1">
      <alignment vertical="center"/>
    </xf>
    <xf numFmtId="0" fontId="74" fillId="0" borderId="96" xfId="0" applyFont="1" applyBorder="1" applyAlignment="1">
      <alignment horizontal="left" vertical="center"/>
    </xf>
    <xf numFmtId="1" fontId="73" fillId="0" borderId="96" xfId="0" applyNumberFormat="1" applyFont="1" applyBorder="1" applyAlignment="1">
      <alignment horizontal="center" vertical="center"/>
    </xf>
    <xf numFmtId="1" fontId="73" fillId="0" borderId="96" xfId="0" applyNumberFormat="1" applyFont="1" applyBorder="1" applyAlignment="1">
      <alignment horizontal="right" vertical="center"/>
    </xf>
    <xf numFmtId="0" fontId="74" fillId="0" borderId="101" xfId="0" applyFont="1" applyBorder="1" applyAlignment="1">
      <alignment horizontal="left" vertical="center"/>
    </xf>
    <xf numFmtId="1" fontId="73" fillId="0" borderId="107" xfId="0" applyNumberFormat="1" applyFont="1" applyBorder="1" applyAlignment="1">
      <alignment horizontal="center" vertical="center"/>
    </xf>
    <xf numFmtId="1" fontId="73" fillId="0" borderId="107" xfId="0" applyNumberFormat="1" applyFont="1" applyBorder="1" applyAlignment="1">
      <alignment horizontal="right" vertical="center"/>
    </xf>
    <xf numFmtId="1" fontId="73" fillId="0" borderId="48" xfId="0" applyNumberFormat="1" applyFont="1" applyBorder="1" applyAlignment="1">
      <alignment horizontal="right" vertical="center"/>
    </xf>
    <xf numFmtId="1" fontId="73" fillId="0" borderId="101" xfId="0" applyNumberFormat="1" applyFont="1" applyBorder="1" applyAlignment="1">
      <alignment horizontal="center" vertical="center"/>
    </xf>
    <xf numFmtId="1" fontId="73" fillId="0" borderId="101" xfId="0" applyNumberFormat="1" applyFont="1" applyBorder="1" applyAlignment="1">
      <alignment horizontal="right" vertical="center"/>
    </xf>
    <xf numFmtId="0" fontId="88" fillId="12" borderId="101" xfId="0" applyFont="1" applyFill="1" applyBorder="1"/>
    <xf numFmtId="0" fontId="129" fillId="12" borderId="96" xfId="0" applyFont="1" applyFill="1" applyBorder="1"/>
    <xf numFmtId="1" fontId="141" fillId="0" borderId="101" xfId="0" applyNumberFormat="1" applyFont="1" applyBorder="1" applyAlignment="1">
      <alignment horizontal="center" vertical="center"/>
    </xf>
    <xf numFmtId="0" fontId="141" fillId="0" borderId="48" xfId="0" applyFont="1" applyBorder="1" applyAlignment="1">
      <alignment horizontal="right"/>
    </xf>
    <xf numFmtId="0" fontId="97" fillId="12" borderId="48" xfId="0" applyFont="1" applyFill="1" applyBorder="1"/>
    <xf numFmtId="0" fontId="97" fillId="0" borderId="48" xfId="0" applyFont="1" applyBorder="1"/>
    <xf numFmtId="0" fontId="153" fillId="0" borderId="48" xfId="0" applyFont="1" applyBorder="1" applyAlignment="1">
      <alignment horizontal="right" vertical="center"/>
    </xf>
    <xf numFmtId="1" fontId="87" fillId="0" borderId="20" xfId="0" applyNumberFormat="1" applyFont="1" applyBorder="1" applyAlignment="1">
      <alignment horizontal="center" vertical="center"/>
    </xf>
    <xf numFmtId="0" fontId="31" fillId="12" borderId="18" xfId="0" applyFont="1" applyFill="1" applyBorder="1" applyAlignment="1">
      <alignment horizontal="right" vertical="center"/>
    </xf>
    <xf numFmtId="1" fontId="125" fillId="12" borderId="18" xfId="0" applyNumberFormat="1" applyFont="1" applyFill="1" applyBorder="1" applyAlignment="1">
      <alignment vertical="center"/>
    </xf>
    <xf numFmtId="0" fontId="82" fillId="12" borderId="18" xfId="0" applyFont="1" applyFill="1" applyBorder="1" applyAlignment="1">
      <alignment vertical="center"/>
    </xf>
    <xf numFmtId="0" fontId="125" fillId="12" borderId="19" xfId="0" applyFont="1" applyFill="1" applyBorder="1" applyAlignment="1">
      <alignment vertical="center" wrapText="1"/>
    </xf>
    <xf numFmtId="0" fontId="73" fillId="0" borderId="48" xfId="0" applyFont="1" applyBorder="1" applyAlignment="1">
      <alignment vertical="center"/>
    </xf>
    <xf numFmtId="0" fontId="34" fillId="12" borderId="20" xfId="0" applyFont="1" applyFill="1" applyBorder="1" applyAlignment="1">
      <alignment horizontal="left" vertical="center"/>
    </xf>
    <xf numFmtId="0" fontId="82" fillId="12" borderId="48" xfId="0" applyFont="1" applyFill="1" applyBorder="1" applyAlignment="1">
      <alignment horizontal="left" vertical="center"/>
    </xf>
    <xf numFmtId="0" fontId="82" fillId="12" borderId="19" xfId="0" applyFont="1" applyFill="1" applyBorder="1" applyAlignment="1">
      <alignment horizontal="left" vertical="center"/>
    </xf>
    <xf numFmtId="0" fontId="125" fillId="48" borderId="19" xfId="0" applyFont="1" applyFill="1" applyBorder="1" applyAlignment="1">
      <alignment horizontal="left" vertical="center"/>
    </xf>
    <xf numFmtId="0" fontId="82" fillId="12" borderId="20" xfId="0" applyFont="1" applyFill="1" applyBorder="1" applyAlignment="1">
      <alignment horizontal="left" vertical="center"/>
    </xf>
    <xf numFmtId="0" fontId="125" fillId="48" borderId="18" xfId="0" applyFont="1" applyFill="1" applyBorder="1" applyAlignment="1">
      <alignment horizontal="left" vertical="center"/>
    </xf>
    <xf numFmtId="0" fontId="82" fillId="12" borderId="18" xfId="0" applyFont="1" applyFill="1" applyBorder="1" applyAlignment="1">
      <alignment horizontal="left" vertical="center"/>
    </xf>
    <xf numFmtId="0" fontId="31" fillId="12" borderId="48" xfId="0" applyFont="1" applyFill="1" applyBorder="1" applyAlignment="1">
      <alignment horizontal="left" vertical="center"/>
    </xf>
    <xf numFmtId="1" fontId="31" fillId="12" borderId="48" xfId="0" applyNumberFormat="1" applyFont="1" applyFill="1" applyBorder="1" applyAlignment="1">
      <alignment horizontal="left" vertical="center"/>
    </xf>
    <xf numFmtId="0" fontId="29" fillId="0" borderId="6" xfId="21" applyFont="1"/>
    <xf numFmtId="0" fontId="144" fillId="0" borderId="6" xfId="21" applyFont="1"/>
    <xf numFmtId="1" fontId="74" fillId="0" borderId="19" xfId="0" applyNumberFormat="1" applyFont="1" applyBorder="1" applyAlignment="1">
      <alignment horizontal="center" vertical="center" shrinkToFit="1"/>
    </xf>
    <xf numFmtId="0" fontId="35" fillId="0" borderId="18" xfId="0" applyFont="1" applyBorder="1" applyAlignment="1">
      <alignment horizontal="center" vertical="center"/>
    </xf>
    <xf numFmtId="1" fontId="74" fillId="0" borderId="18" xfId="0" applyNumberFormat="1" applyFont="1" applyBorder="1" applyAlignment="1">
      <alignment horizontal="center" vertical="center" shrinkToFit="1"/>
    </xf>
    <xf numFmtId="1" fontId="74" fillId="0" borderId="101" xfId="0" applyNumberFormat="1" applyFont="1" applyBorder="1" applyAlignment="1">
      <alignment horizontal="center" vertical="center" shrinkToFit="1"/>
    </xf>
    <xf numFmtId="1" fontId="74" fillId="0" borderId="96" xfId="0" applyNumberFormat="1" applyFont="1" applyBorder="1" applyAlignment="1">
      <alignment horizontal="center" vertical="center" shrinkToFit="1"/>
    </xf>
    <xf numFmtId="0" fontId="37" fillId="0" borderId="48" xfId="0" applyFont="1" applyBorder="1" applyAlignment="1">
      <alignment vertical="center"/>
    </xf>
    <xf numFmtId="0" fontId="31" fillId="0" borderId="92" xfId="0" applyFont="1" applyBorder="1" applyAlignment="1">
      <alignment horizontal="center" vertical="center"/>
    </xf>
    <xf numFmtId="0" fontId="74" fillId="0" borderId="92" xfId="0" applyFont="1" applyBorder="1" applyAlignment="1">
      <alignment horizontal="left" vertical="center"/>
    </xf>
    <xf numFmtId="1" fontId="74" fillId="0" borderId="92" xfId="0" applyNumberFormat="1" applyFont="1" applyBorder="1" applyAlignment="1">
      <alignment horizontal="center" vertical="center"/>
    </xf>
    <xf numFmtId="0" fontId="88" fillId="0" borderId="92" xfId="0" applyFont="1" applyBorder="1" applyAlignment="1">
      <alignment horizontal="left" vertical="center"/>
    </xf>
    <xf numFmtId="0" fontId="31" fillId="0" borderId="91" xfId="0" applyFont="1" applyBorder="1" applyAlignment="1">
      <alignment horizontal="center" vertical="center"/>
    </xf>
    <xf numFmtId="1" fontId="74" fillId="0" borderId="91" xfId="0" applyNumberFormat="1" applyFont="1" applyBorder="1" applyAlignment="1">
      <alignment horizontal="center" vertical="center"/>
    </xf>
    <xf numFmtId="0" fontId="88" fillId="0" borderId="91" xfId="0" applyFont="1" applyBorder="1" applyAlignment="1">
      <alignment horizontal="left" vertical="center"/>
    </xf>
    <xf numFmtId="0" fontId="88" fillId="0" borderId="91" xfId="0" applyFont="1" applyBorder="1" applyAlignment="1">
      <alignment horizontal="center" vertical="center"/>
    </xf>
    <xf numFmtId="0" fontId="74" fillId="0" borderId="90" xfId="0" applyFont="1" applyBorder="1" applyAlignment="1">
      <alignment horizontal="center" vertical="center"/>
    </xf>
    <xf numFmtId="0" fontId="74" fillId="0" borderId="90" xfId="0" applyFont="1" applyBorder="1" applyAlignment="1">
      <alignment vertical="center"/>
    </xf>
    <xf numFmtId="1" fontId="74" fillId="0" borderId="90" xfId="0" applyNumberFormat="1" applyFont="1" applyBorder="1" applyAlignment="1">
      <alignment horizontal="center" vertical="center"/>
    </xf>
    <xf numFmtId="0" fontId="88" fillId="0" borderId="90" xfId="0" applyFont="1" applyBorder="1" applyAlignment="1">
      <alignment horizontal="left" vertical="center"/>
    </xf>
    <xf numFmtId="0" fontId="31" fillId="0" borderId="90" xfId="0" applyFont="1" applyBorder="1" applyAlignment="1">
      <alignment horizontal="center" vertical="center"/>
    </xf>
    <xf numFmtId="1" fontId="74" fillId="0" borderId="92" xfId="0" applyNumberFormat="1" applyFont="1" applyBorder="1" applyAlignment="1">
      <alignment horizontal="center" vertical="center" shrinkToFit="1"/>
    </xf>
    <xf numFmtId="1" fontId="74" fillId="0" borderId="91" xfId="0" applyNumberFormat="1" applyFont="1" applyBorder="1" applyAlignment="1">
      <alignment horizontal="center" vertical="center" shrinkToFit="1"/>
    </xf>
    <xf numFmtId="0" fontId="88" fillId="0" borderId="91" xfId="0" applyFont="1" applyBorder="1" applyAlignment="1">
      <alignment vertical="center"/>
    </xf>
    <xf numFmtId="1" fontId="74" fillId="0" borderId="90" xfId="0" applyNumberFormat="1" applyFont="1" applyBorder="1" applyAlignment="1">
      <alignment horizontal="center" vertical="center" shrinkToFit="1"/>
    </xf>
    <xf numFmtId="0" fontId="88" fillId="0" borderId="90" xfId="0" applyFont="1" applyBorder="1" applyAlignment="1">
      <alignment vertical="center"/>
    </xf>
    <xf numFmtId="0" fontId="88" fillId="0" borderId="92" xfId="0" applyFont="1" applyBorder="1" applyAlignment="1">
      <alignment vertical="center"/>
    </xf>
    <xf numFmtId="49" fontId="74" fillId="0" borderId="90" xfId="0" applyNumberFormat="1" applyFont="1" applyBorder="1" applyAlignment="1">
      <alignment horizontal="center"/>
    </xf>
    <xf numFmtId="49" fontId="74" fillId="0" borderId="90" xfId="0" applyNumberFormat="1" applyFont="1" applyBorder="1" applyAlignment="1">
      <alignment vertical="center"/>
    </xf>
    <xf numFmtId="49" fontId="74" fillId="0" borderId="90" xfId="0" applyNumberFormat="1" applyFont="1" applyBorder="1" applyAlignment="1">
      <alignment horizontal="center" vertical="center"/>
    </xf>
    <xf numFmtId="0" fontId="114" fillId="0" borderId="114" xfId="0" applyFont="1" applyBorder="1" applyAlignment="1" applyProtection="1">
      <alignment horizontal="center" vertical="center"/>
      <protection locked="0"/>
    </xf>
    <xf numFmtId="0" fontId="31" fillId="0" borderId="96" xfId="0" applyFont="1" applyBorder="1" applyAlignment="1">
      <alignment horizontal="center" vertical="center"/>
    </xf>
    <xf numFmtId="0" fontId="31" fillId="0" borderId="101" xfId="0" applyFont="1" applyBorder="1" applyAlignment="1">
      <alignment horizontal="center" vertical="center"/>
    </xf>
    <xf numFmtId="1" fontId="74" fillId="0" borderId="48" xfId="0" applyNumberFormat="1" applyFont="1" applyBorder="1" applyAlignment="1">
      <alignment horizontal="center" vertical="center" shrinkToFit="1"/>
    </xf>
    <xf numFmtId="0" fontId="74" fillId="0" borderId="19" xfId="0" applyFont="1" applyBorder="1" applyAlignment="1">
      <alignment horizontal="left" vertical="center" wrapText="1"/>
    </xf>
    <xf numFmtId="0" fontId="87" fillId="0" borderId="48" xfId="0" applyFont="1" applyBorder="1" applyAlignment="1">
      <alignment horizontal="left" vertical="center" wrapText="1"/>
    </xf>
    <xf numFmtId="1" fontId="74" fillId="0" borderId="20" xfId="0" applyNumberFormat="1" applyFont="1" applyBorder="1" applyAlignment="1">
      <alignment horizontal="center" vertical="center" shrinkToFit="1"/>
    </xf>
    <xf numFmtId="1" fontId="31" fillId="0" borderId="96" xfId="0" applyNumberFormat="1" applyFont="1" applyBorder="1" applyAlignment="1">
      <alignment horizontal="center" vertical="center" shrinkToFit="1"/>
    </xf>
    <xf numFmtId="0" fontId="73" fillId="0" borderId="96" xfId="0" applyFont="1" applyBorder="1" applyAlignment="1">
      <alignment horizontal="right" vertical="top" wrapText="1"/>
    </xf>
    <xf numFmtId="1" fontId="73" fillId="0" borderId="96" xfId="0" applyNumberFormat="1" applyFont="1" applyBorder="1" applyAlignment="1">
      <alignment horizontal="center" vertical="top" shrinkToFit="1"/>
    </xf>
    <xf numFmtId="0" fontId="88" fillId="0" borderId="96" xfId="0" applyFont="1" applyBorder="1" applyAlignment="1">
      <alignment horizontal="left" wrapText="1"/>
    </xf>
    <xf numFmtId="0" fontId="34" fillId="0" borderId="20" xfId="0" applyFont="1" applyBorder="1" applyAlignment="1">
      <alignment horizontal="left" wrapText="1"/>
    </xf>
    <xf numFmtId="0" fontId="74" fillId="0" borderId="20" xfId="0" applyFont="1" applyBorder="1" applyAlignment="1">
      <alignment horizontal="center" wrapText="1"/>
    </xf>
    <xf numFmtId="0" fontId="73" fillId="0" borderId="20" xfId="0" applyFont="1" applyBorder="1" applyAlignment="1">
      <alignment horizontal="right" vertical="top" wrapText="1"/>
    </xf>
    <xf numFmtId="1" fontId="73" fillId="0" borderId="20" xfId="0" applyNumberFormat="1" applyFont="1" applyBorder="1" applyAlignment="1">
      <alignment horizontal="center" vertical="top" shrinkToFit="1"/>
    </xf>
    <xf numFmtId="0" fontId="74" fillId="0" borderId="48" xfId="0" applyFont="1" applyBorder="1" applyAlignment="1">
      <alignment horizontal="right" indent="1"/>
    </xf>
    <xf numFmtId="0" fontId="73" fillId="0" borderId="20" xfId="0" applyFont="1" applyBorder="1" applyAlignment="1">
      <alignment horizontal="right"/>
    </xf>
    <xf numFmtId="0" fontId="73" fillId="0" borderId="42" xfId="0" applyFont="1" applyBorder="1" applyAlignment="1">
      <alignment horizontal="right"/>
    </xf>
    <xf numFmtId="49" fontId="88" fillId="0" borderId="19" xfId="0" applyNumberFormat="1" applyFont="1" applyBorder="1"/>
    <xf numFmtId="49" fontId="74" fillId="0" borderId="18" xfId="0" applyNumberFormat="1" applyFont="1" applyBorder="1"/>
    <xf numFmtId="49" fontId="88" fillId="0" borderId="18" xfId="0" applyNumberFormat="1" applyFont="1" applyBorder="1"/>
    <xf numFmtId="0" fontId="88" fillId="0" borderId="18" xfId="0" applyFont="1" applyBorder="1" applyAlignment="1" applyProtection="1">
      <alignment horizontal="left"/>
      <protection locked="0"/>
    </xf>
    <xf numFmtId="0" fontId="88" fillId="0" borderId="18" xfId="0" applyFont="1" applyBorder="1" applyAlignment="1" applyProtection="1">
      <alignment horizontal="center"/>
      <protection locked="0"/>
    </xf>
    <xf numFmtId="0" fontId="88" fillId="0" borderId="18" xfId="0" applyFont="1" applyBorder="1" applyProtection="1">
      <protection locked="0"/>
    </xf>
    <xf numFmtId="0" fontId="87" fillId="0" borderId="19" xfId="0" applyFont="1" applyBorder="1" applyProtection="1">
      <protection locked="0"/>
    </xf>
    <xf numFmtId="0" fontId="88" fillId="0" borderId="19" xfId="0" applyFont="1" applyBorder="1" applyProtection="1">
      <protection locked="0"/>
    </xf>
    <xf numFmtId="0" fontId="87" fillId="0" borderId="48" xfId="0" applyFont="1" applyBorder="1" applyProtection="1">
      <protection locked="0"/>
    </xf>
    <xf numFmtId="0" fontId="88" fillId="0" borderId="20" xfId="0" applyFont="1" applyBorder="1" applyProtection="1">
      <protection locked="0"/>
    </xf>
    <xf numFmtId="0" fontId="88" fillId="0" borderId="0" xfId="0" applyFont="1" applyProtection="1">
      <protection locked="0"/>
    </xf>
    <xf numFmtId="0" fontId="74" fillId="0" borderId="18" xfId="0" applyFont="1" applyBorder="1" applyAlignment="1">
      <alignment horizontal="right" indent="1"/>
    </xf>
    <xf numFmtId="49" fontId="88" fillId="0" borderId="18" xfId="0" applyNumberFormat="1" applyFont="1" applyBorder="1" applyAlignment="1">
      <alignment horizontal="left"/>
    </xf>
    <xf numFmtId="0" fontId="87" fillId="12" borderId="19" xfId="0" applyFont="1" applyFill="1" applyBorder="1" applyAlignment="1">
      <alignment horizontal="center" vertical="center"/>
    </xf>
    <xf numFmtId="0" fontId="129" fillId="0" borderId="19" xfId="0" applyFont="1" applyBorder="1" applyAlignment="1">
      <alignment horizontal="left"/>
    </xf>
    <xf numFmtId="0" fontId="87" fillId="12" borderId="18" xfId="0" applyFont="1" applyFill="1" applyBorder="1" applyAlignment="1">
      <alignment horizontal="center" vertical="center"/>
    </xf>
    <xf numFmtId="0" fontId="87" fillId="12" borderId="20" xfId="0" applyFont="1" applyFill="1" applyBorder="1" applyAlignment="1">
      <alignment horizontal="center" vertical="center"/>
    </xf>
    <xf numFmtId="0" fontId="87" fillId="0" borderId="48" xfId="0" applyFont="1" applyBorder="1" applyAlignment="1">
      <alignment horizontal="left"/>
    </xf>
    <xf numFmtId="0" fontId="87" fillId="0" borderId="18" xfId="0" applyFont="1" applyBorder="1" applyAlignment="1">
      <alignment horizontal="left"/>
    </xf>
    <xf numFmtId="0" fontId="87" fillId="0" borderId="20" xfId="0" applyFont="1" applyBorder="1" applyAlignment="1">
      <alignment horizontal="left"/>
    </xf>
    <xf numFmtId="0" fontId="88" fillId="0" borderId="18" xfId="0" quotePrefix="1" applyFont="1" applyBorder="1" applyAlignment="1">
      <alignment horizontal="left"/>
    </xf>
    <xf numFmtId="0" fontId="88" fillId="0" borderId="48" xfId="0" applyFont="1" applyBorder="1" applyAlignment="1">
      <alignment horizontal="left" vertical="center"/>
    </xf>
    <xf numFmtId="0" fontId="88" fillId="0" borderId="0" xfId="0" applyFont="1" applyAlignment="1">
      <alignment horizontal="left"/>
    </xf>
    <xf numFmtId="0" fontId="75" fillId="0" borderId="48" xfId="0" applyFont="1" applyBorder="1" applyAlignment="1">
      <alignment horizontal="center" vertical="center"/>
    </xf>
    <xf numFmtId="0" fontId="34" fillId="0" borderId="40" xfId="0" applyFont="1" applyBorder="1"/>
    <xf numFmtId="1" fontId="73" fillId="0" borderId="40" xfId="0" applyNumberFormat="1" applyFont="1" applyBorder="1" applyAlignment="1">
      <alignment horizontal="center"/>
    </xf>
    <xf numFmtId="1" fontId="88" fillId="0" borderId="20" xfId="0" applyNumberFormat="1" applyFont="1" applyBorder="1" applyAlignment="1">
      <alignment horizontal="center" vertical="center"/>
    </xf>
    <xf numFmtId="1" fontId="74" fillId="0" borderId="18" xfId="0" applyNumberFormat="1" applyFont="1" applyBorder="1" applyAlignment="1">
      <alignment horizontal="center"/>
    </xf>
    <xf numFmtId="1" fontId="88" fillId="0" borderId="19" xfId="0" applyNumberFormat="1" applyFont="1" applyBorder="1" applyAlignment="1">
      <alignment horizontal="left" vertical="center"/>
    </xf>
    <xf numFmtId="1" fontId="88" fillId="0" borderId="18" xfId="0" applyNumberFormat="1" applyFont="1" applyBorder="1" applyAlignment="1">
      <alignment horizontal="left" vertical="center"/>
    </xf>
    <xf numFmtId="1" fontId="88" fillId="0" borderId="18" xfId="0" applyNumberFormat="1" applyFont="1" applyBorder="1" applyAlignment="1">
      <alignment horizontal="left"/>
    </xf>
    <xf numFmtId="0" fontId="31" fillId="12" borderId="20" xfId="0" applyFont="1" applyFill="1" applyBorder="1" applyAlignment="1">
      <alignment horizontal="center"/>
    </xf>
    <xf numFmtId="0" fontId="31" fillId="12" borderId="42" xfId="0" applyFont="1" applyFill="1" applyBorder="1" applyAlignment="1">
      <alignment horizontal="right"/>
    </xf>
    <xf numFmtId="0" fontId="125" fillId="12" borderId="0" xfId="0" applyFont="1" applyFill="1"/>
    <xf numFmtId="1" fontId="74" fillId="0" borderId="19" xfId="0" applyNumberFormat="1" applyFont="1" applyBorder="1" applyAlignment="1">
      <alignment horizontal="center"/>
    </xf>
    <xf numFmtId="1" fontId="73" fillId="0" borderId="48" xfId="0" applyNumberFormat="1" applyFont="1" applyBorder="1" applyAlignment="1">
      <alignment horizontal="center"/>
    </xf>
    <xf numFmtId="1" fontId="73" fillId="0" borderId="19" xfId="0" applyNumberFormat="1" applyFont="1" applyBorder="1" applyAlignment="1">
      <alignment horizontal="center"/>
    </xf>
    <xf numFmtId="1" fontId="74" fillId="0" borderId="20" xfId="0" applyNumberFormat="1" applyFont="1" applyBorder="1" applyAlignment="1">
      <alignment horizontal="center"/>
    </xf>
    <xf numFmtId="1" fontId="73" fillId="0" borderId="20" xfId="0" applyNumberFormat="1" applyFont="1" applyBorder="1" applyAlignment="1">
      <alignment horizontal="center"/>
    </xf>
    <xf numFmtId="0" fontId="97" fillId="0" borderId="20" xfId="0" applyFont="1" applyBorder="1" applyAlignment="1">
      <alignment horizontal="center"/>
    </xf>
    <xf numFmtId="0" fontId="34" fillId="12" borderId="40" xfId="0" applyFont="1" applyFill="1" applyBorder="1"/>
    <xf numFmtId="0" fontId="74" fillId="0" borderId="41" xfId="0" applyFont="1" applyBorder="1"/>
    <xf numFmtId="1" fontId="73" fillId="12" borderId="18" xfId="0" applyNumberFormat="1" applyFont="1" applyFill="1" applyBorder="1" applyAlignment="1">
      <alignment horizontal="center" vertical="center" shrinkToFit="1"/>
    </xf>
    <xf numFmtId="0" fontId="74" fillId="0" borderId="48" xfId="0" applyFont="1" applyBorder="1" applyAlignment="1">
      <alignment horizontal="right" vertical="center" wrapText="1"/>
    </xf>
    <xf numFmtId="1" fontId="74" fillId="12" borderId="48" xfId="0" applyNumberFormat="1" applyFont="1" applyFill="1" applyBorder="1" applyAlignment="1">
      <alignment horizontal="center" vertical="center" shrinkToFit="1"/>
    </xf>
    <xf numFmtId="0" fontId="73" fillId="0" borderId="54" xfId="0" applyFont="1" applyBorder="1" applyAlignment="1">
      <alignment horizontal="right" vertical="center" wrapText="1"/>
    </xf>
    <xf numFmtId="0" fontId="88" fillId="12" borderId="49" xfId="0" applyFont="1" applyFill="1" applyBorder="1" applyAlignment="1">
      <alignment horizontal="left" vertical="center" wrapText="1"/>
    </xf>
    <xf numFmtId="0" fontId="88" fillId="12" borderId="42" xfId="0" applyFont="1" applyFill="1" applyBorder="1" applyAlignment="1">
      <alignment horizontal="left" vertical="center" wrapText="1"/>
    </xf>
    <xf numFmtId="0" fontId="82" fillId="12" borderId="19" xfId="0" applyFont="1" applyFill="1" applyBorder="1" applyAlignment="1">
      <alignment horizontal="center" vertical="center"/>
    </xf>
    <xf numFmtId="0" fontId="82" fillId="12" borderId="18" xfId="0" applyFont="1" applyFill="1" applyBorder="1" applyAlignment="1">
      <alignment horizontal="center" vertical="center"/>
    </xf>
    <xf numFmtId="0" fontId="82" fillId="12" borderId="20" xfId="0" applyFont="1" applyFill="1" applyBorder="1" applyAlignment="1">
      <alignment horizontal="center" vertical="center"/>
    </xf>
    <xf numFmtId="0" fontId="97" fillId="0" borderId="18" xfId="0" applyFont="1" applyBorder="1" applyAlignment="1">
      <alignment horizontal="center" vertical="center"/>
    </xf>
    <xf numFmtId="0" fontId="97" fillId="0" borderId="20" xfId="0" applyFont="1" applyBorder="1" applyAlignment="1">
      <alignment horizontal="center" vertical="center"/>
    </xf>
    <xf numFmtId="49" fontId="74" fillId="0" borderId="19" xfId="0" applyNumberFormat="1" applyFont="1" applyBorder="1"/>
    <xf numFmtId="0" fontId="87" fillId="0" borderId="19" xfId="0" applyFont="1" applyBorder="1" applyAlignment="1">
      <alignment horizontal="left"/>
    </xf>
    <xf numFmtId="0" fontId="82" fillId="12" borderId="20" xfId="0" applyFont="1" applyFill="1" applyBorder="1" applyAlignment="1">
      <alignment horizontal="left"/>
    </xf>
    <xf numFmtId="0" fontId="89" fillId="12" borderId="6" xfId="21" applyFont="1" applyFill="1" applyAlignment="1">
      <alignment horizontal="right"/>
    </xf>
    <xf numFmtId="0" fontId="74" fillId="0" borderId="19" xfId="0" applyFont="1" applyBorder="1" applyAlignment="1">
      <alignment horizontal="left" vertical="top" wrapText="1"/>
    </xf>
    <xf numFmtId="1" fontId="74" fillId="0" borderId="19" xfId="0" applyNumberFormat="1" applyFont="1" applyBorder="1" applyAlignment="1">
      <alignment horizontal="center" vertical="top" shrinkToFit="1"/>
    </xf>
    <xf numFmtId="0" fontId="88" fillId="0" borderId="19" xfId="0" applyFont="1" applyBorder="1" applyAlignment="1">
      <alignment horizontal="left" vertical="top" wrapText="1"/>
    </xf>
    <xf numFmtId="0" fontId="74" fillId="0" borderId="18" xfId="0" applyFont="1" applyBorder="1" applyAlignment="1">
      <alignment horizontal="left" vertical="top" wrapText="1"/>
    </xf>
    <xf numFmtId="1" fontId="74" fillId="0" borderId="18" xfId="0" applyNumberFormat="1" applyFont="1" applyBorder="1" applyAlignment="1">
      <alignment horizontal="center" vertical="top" shrinkToFit="1"/>
    </xf>
    <xf numFmtId="0" fontId="88" fillId="0" borderId="18" xfId="0" applyFont="1" applyBorder="1" applyAlignment="1">
      <alignment horizontal="left" vertical="top" wrapText="1"/>
    </xf>
    <xf numFmtId="0" fontId="73" fillId="0" borderId="48" xfId="0" applyFont="1" applyBorder="1" applyAlignment="1">
      <alignment horizontal="right" vertical="top" wrapText="1" indent="1"/>
    </xf>
    <xf numFmtId="1" fontId="73" fillId="0" borderId="48" xfId="0" applyNumberFormat="1" applyFont="1" applyBorder="1" applyAlignment="1">
      <alignment horizontal="center" vertical="top" shrinkToFit="1"/>
    </xf>
    <xf numFmtId="0" fontId="88" fillId="0" borderId="48" xfId="0" applyFont="1" applyBorder="1" applyAlignment="1">
      <alignment horizontal="left" wrapText="1"/>
    </xf>
    <xf numFmtId="1" fontId="73" fillId="0" borderId="18" xfId="0" applyNumberFormat="1" applyFont="1" applyBorder="1" applyAlignment="1">
      <alignment horizontal="center" vertical="top" shrinkToFit="1"/>
    </xf>
    <xf numFmtId="0" fontId="73" fillId="0" borderId="19" xfId="0" applyFont="1" applyBorder="1" applyAlignment="1">
      <alignment horizontal="right" vertical="top" wrapText="1" indent="1"/>
    </xf>
    <xf numFmtId="0" fontId="74" fillId="0" borderId="19" xfId="0" applyFont="1" applyBorder="1" applyAlignment="1">
      <alignment horizontal="center" vertical="top" wrapText="1"/>
    </xf>
    <xf numFmtId="0" fontId="73" fillId="0" borderId="19" xfId="0" applyFont="1" applyBorder="1" applyAlignment="1">
      <alignment horizontal="center" vertical="top" wrapText="1"/>
    </xf>
    <xf numFmtId="0" fontId="74" fillId="0" borderId="18" xfId="0" applyFont="1" applyBorder="1" applyAlignment="1">
      <alignment horizontal="center" vertical="top" wrapText="1"/>
    </xf>
    <xf numFmtId="0" fontId="74" fillId="0" borderId="20" xfId="0" applyFont="1" applyBorder="1" applyAlignment="1">
      <alignment horizontal="left" vertical="top" wrapText="1"/>
    </xf>
    <xf numFmtId="0" fontId="74" fillId="0" borderId="20" xfId="0" applyFont="1" applyBorder="1" applyAlignment="1">
      <alignment horizontal="center" vertical="top" wrapText="1"/>
    </xf>
    <xf numFmtId="0" fontId="74" fillId="0" borderId="18" xfId="0" applyFont="1" applyBorder="1" applyAlignment="1">
      <alignment horizontal="right" vertical="top" wrapText="1" indent="1"/>
    </xf>
    <xf numFmtId="1" fontId="73" fillId="0" borderId="19" xfId="0" applyNumberFormat="1" applyFont="1" applyBorder="1" applyAlignment="1">
      <alignment horizontal="center" vertical="top" shrinkToFit="1"/>
    </xf>
    <xf numFmtId="0" fontId="73" fillId="0" borderId="48" xfId="0" applyFont="1" applyBorder="1" applyAlignment="1">
      <alignment horizontal="right" vertical="top" wrapText="1"/>
    </xf>
    <xf numFmtId="0" fontId="87" fillId="0" borderId="48" xfId="0" applyFont="1" applyBorder="1" applyAlignment="1">
      <alignment horizontal="left" wrapText="1"/>
    </xf>
    <xf numFmtId="0" fontId="88" fillId="0" borderId="20" xfId="0" applyFont="1" applyBorder="1" applyAlignment="1">
      <alignment horizontal="left" vertical="top" wrapText="1"/>
    </xf>
    <xf numFmtId="0" fontId="31" fillId="0" borderId="48" xfId="0" applyFont="1" applyBorder="1" applyAlignment="1">
      <alignment horizontal="right" vertical="top" wrapText="1"/>
    </xf>
    <xf numFmtId="1" fontId="31" fillId="0" borderId="48" xfId="0" applyNumberFormat="1" applyFont="1" applyBorder="1" applyAlignment="1">
      <alignment horizontal="center" vertical="top" shrinkToFit="1"/>
    </xf>
    <xf numFmtId="0" fontId="125" fillId="0" borderId="48" xfId="0" applyFont="1" applyBorder="1" applyAlignment="1">
      <alignment horizontal="left" wrapText="1"/>
    </xf>
    <xf numFmtId="0" fontId="34" fillId="0" borderId="48" xfId="0" applyFont="1" applyBorder="1" applyAlignment="1">
      <alignment horizontal="left" wrapText="1"/>
    </xf>
    <xf numFmtId="0" fontId="34" fillId="0" borderId="48" xfId="0" applyFont="1" applyBorder="1" applyAlignment="1">
      <alignment horizontal="center" wrapText="1"/>
    </xf>
    <xf numFmtId="0" fontId="31" fillId="0" borderId="20" xfId="0" applyFont="1" applyBorder="1" applyAlignment="1">
      <alignment horizontal="right" vertical="top" wrapText="1"/>
    </xf>
    <xf numFmtId="1" fontId="31" fillId="0" borderId="20" xfId="0" applyNumberFormat="1" applyFont="1" applyBorder="1" applyAlignment="1">
      <alignment horizontal="center" vertical="top" shrinkToFit="1"/>
    </xf>
    <xf numFmtId="0" fontId="74" fillId="0" borderId="92" xfId="0" applyFont="1" applyBorder="1" applyAlignment="1">
      <alignment horizontal="left"/>
    </xf>
    <xf numFmtId="0" fontId="88" fillId="0" borderId="92" xfId="0" applyFont="1" applyBorder="1" applyAlignment="1">
      <alignment horizontal="left"/>
    </xf>
    <xf numFmtId="0" fontId="74" fillId="0" borderId="91" xfId="0" applyFont="1" applyBorder="1"/>
    <xf numFmtId="1" fontId="74" fillId="0" borderId="93" xfId="0" applyNumberFormat="1" applyFont="1" applyBorder="1" applyAlignment="1">
      <alignment horizontal="center" vertical="center"/>
    </xf>
    <xf numFmtId="0" fontId="88" fillId="0" borderId="91" xfId="0" applyFont="1" applyBorder="1" applyAlignment="1">
      <alignment horizontal="left"/>
    </xf>
    <xf numFmtId="0" fontId="88" fillId="0" borderId="91" xfId="0" applyFont="1" applyBorder="1" applyAlignment="1">
      <alignment horizontal="center"/>
    </xf>
    <xf numFmtId="0" fontId="74" fillId="0" borderId="94" xfId="0" applyFont="1" applyBorder="1"/>
    <xf numFmtId="0" fontId="88" fillId="0" borderId="94" xfId="0" applyFont="1" applyBorder="1" applyAlignment="1">
      <alignment horizontal="left"/>
    </xf>
    <xf numFmtId="0" fontId="74" fillId="0" borderId="93" xfId="0" applyFont="1" applyBorder="1"/>
    <xf numFmtId="0" fontId="88" fillId="0" borderId="93" xfId="0" applyFont="1" applyBorder="1" applyAlignment="1">
      <alignment horizontal="left"/>
    </xf>
    <xf numFmtId="0" fontId="88" fillId="0" borderId="91" xfId="0" applyFont="1" applyBorder="1"/>
    <xf numFmtId="0" fontId="88" fillId="0" borderId="94" xfId="0" applyFont="1" applyBorder="1"/>
    <xf numFmtId="0" fontId="88" fillId="0" borderId="93" xfId="0" applyFont="1" applyBorder="1"/>
    <xf numFmtId="0" fontId="88" fillId="0" borderId="92" xfId="0" applyFont="1" applyBorder="1"/>
    <xf numFmtId="49" fontId="74" fillId="0" borderId="90" xfId="0" applyNumberFormat="1" applyFont="1" applyBorder="1"/>
    <xf numFmtId="0" fontId="31" fillId="0" borderId="93" xfId="0" applyFont="1" applyBorder="1" applyAlignment="1">
      <alignment horizontal="center" vertical="center"/>
    </xf>
    <xf numFmtId="0" fontId="74" fillId="0" borderId="92" xfId="0" applyFont="1" applyBorder="1"/>
    <xf numFmtId="0" fontId="74" fillId="0" borderId="90" xfId="0" applyFont="1" applyBorder="1"/>
    <xf numFmtId="0" fontId="88" fillId="0" borderId="90" xfId="0" applyFont="1" applyBorder="1"/>
    <xf numFmtId="0" fontId="31" fillId="0" borderId="94" xfId="0" applyFont="1" applyBorder="1" applyAlignment="1">
      <alignment horizontal="center" vertical="center"/>
    </xf>
    <xf numFmtId="0" fontId="31" fillId="0" borderId="48" xfId="0" applyFont="1" applyBorder="1" applyAlignment="1">
      <alignment horizontal="right" indent="1"/>
    </xf>
    <xf numFmtId="0" fontId="125" fillId="0" borderId="18" xfId="0" applyFont="1" applyBorder="1" applyAlignment="1">
      <alignment horizontal="left" wrapText="1"/>
    </xf>
    <xf numFmtId="0" fontId="34" fillId="0" borderId="19" xfId="0" applyFont="1" applyBorder="1" applyAlignment="1">
      <alignment horizontal="center" vertical="top"/>
    </xf>
    <xf numFmtId="0" fontId="34" fillId="0" borderId="19" xfId="0" applyFont="1" applyBorder="1" applyAlignment="1">
      <alignment horizontal="left" vertical="top" wrapText="1"/>
    </xf>
    <xf numFmtId="1" fontId="34" fillId="0" borderId="19" xfId="0" applyNumberFormat="1" applyFont="1" applyBorder="1" applyAlignment="1">
      <alignment horizontal="center" vertical="top" shrinkToFit="1"/>
    </xf>
    <xf numFmtId="0" fontId="34" fillId="0" borderId="18" xfId="0" applyFont="1" applyBorder="1" applyAlignment="1">
      <alignment horizontal="left" vertical="top" wrapText="1"/>
    </xf>
    <xf numFmtId="1" fontId="34" fillId="0" borderId="18" xfId="0" applyNumberFormat="1" applyFont="1" applyBorder="1" applyAlignment="1">
      <alignment horizontal="center" vertical="top" shrinkToFit="1"/>
    </xf>
    <xf numFmtId="0" fontId="125" fillId="0" borderId="18" xfId="0" applyFont="1" applyBorder="1" applyAlignment="1">
      <alignment horizontal="left" vertical="top" wrapText="1"/>
    </xf>
    <xf numFmtId="0" fontId="34" fillId="0" borderId="20" xfId="0" applyFont="1" applyBorder="1" applyAlignment="1">
      <alignment horizontal="center" vertical="top"/>
    </xf>
    <xf numFmtId="0" fontId="31" fillId="0" borderId="48" xfId="0" applyFont="1" applyBorder="1" applyAlignment="1">
      <alignment horizontal="right" vertical="top" wrapText="1" indent="1"/>
    </xf>
    <xf numFmtId="1" fontId="34" fillId="12" borderId="18" xfId="0" applyNumberFormat="1" applyFont="1" applyFill="1" applyBorder="1" applyAlignment="1">
      <alignment horizontal="center" vertical="top" shrinkToFit="1"/>
    </xf>
    <xf numFmtId="1" fontId="31" fillId="12" borderId="18" xfId="0" applyNumberFormat="1" applyFont="1" applyFill="1" applyBorder="1" applyAlignment="1">
      <alignment horizontal="center" vertical="top" shrinkToFit="1"/>
    </xf>
    <xf numFmtId="1" fontId="34" fillId="0" borderId="19" xfId="0" applyNumberFormat="1" applyFont="1" applyBorder="1" applyAlignment="1">
      <alignment horizontal="center" vertical="center" shrinkToFit="1"/>
    </xf>
    <xf numFmtId="1" fontId="34" fillId="0" borderId="18" xfId="0" applyNumberFormat="1" applyFont="1" applyBorder="1" applyAlignment="1">
      <alignment horizontal="center" vertical="center" shrinkToFit="1"/>
    </xf>
    <xf numFmtId="1" fontId="34" fillId="0" borderId="20" xfId="0" applyNumberFormat="1" applyFont="1" applyBorder="1" applyAlignment="1">
      <alignment horizontal="center" vertical="center" shrinkToFit="1"/>
    </xf>
    <xf numFmtId="0" fontId="125" fillId="0" borderId="20" xfId="0" applyFont="1" applyBorder="1" applyAlignment="1">
      <alignment horizontal="left" vertical="top" wrapText="1"/>
    </xf>
    <xf numFmtId="0" fontId="31" fillId="0" borderId="19" xfId="0" applyFont="1" applyBorder="1" applyAlignment="1">
      <alignment horizontal="right" vertical="top" wrapText="1" indent="1"/>
    </xf>
    <xf numFmtId="0" fontId="34" fillId="12" borderId="19" xfId="0" applyFont="1" applyFill="1" applyBorder="1" applyAlignment="1">
      <alignment horizontal="center" vertical="top" wrapText="1"/>
    </xf>
    <xf numFmtId="0" fontId="34" fillId="0" borderId="18" xfId="0" applyFont="1" applyBorder="1" applyAlignment="1">
      <alignment horizontal="left" vertical="center" wrapText="1"/>
    </xf>
    <xf numFmtId="0" fontId="34" fillId="0" borderId="18" xfId="0" applyFont="1" applyBorder="1" applyAlignment="1">
      <alignment horizontal="left" wrapText="1"/>
    </xf>
    <xf numFmtId="0" fontId="34" fillId="0" borderId="19" xfId="0" applyFont="1" applyBorder="1" applyAlignment="1">
      <alignment horizontal="left"/>
    </xf>
    <xf numFmtId="1" fontId="34" fillId="0" borderId="92" xfId="0" applyNumberFormat="1" applyFont="1" applyBorder="1" applyAlignment="1">
      <alignment horizontal="center" vertical="center"/>
    </xf>
    <xf numFmtId="0" fontId="125" fillId="0" borderId="19" xfId="0" applyFont="1" applyBorder="1" applyAlignment="1">
      <alignment horizontal="left"/>
    </xf>
    <xf numFmtId="1" fontId="34" fillId="0" borderId="91" xfId="0" applyNumberFormat="1" applyFont="1" applyBorder="1" applyAlignment="1">
      <alignment horizontal="center" vertical="center"/>
    </xf>
    <xf numFmtId="0" fontId="34" fillId="0" borderId="91" xfId="0" applyFont="1" applyBorder="1" applyAlignment="1">
      <alignment horizontal="center" vertical="center"/>
    </xf>
    <xf numFmtId="0" fontId="125" fillId="0" borderId="18" xfId="0" applyFont="1" applyBorder="1" applyAlignment="1">
      <alignment horizontal="center"/>
    </xf>
    <xf numFmtId="0" fontId="125" fillId="0" borderId="18" xfId="0" applyFont="1" applyBorder="1" applyAlignment="1">
      <alignment horizontal="left"/>
    </xf>
    <xf numFmtId="1" fontId="34" fillId="0" borderId="90" xfId="0" applyNumberFormat="1" applyFont="1" applyBorder="1" applyAlignment="1">
      <alignment horizontal="center" vertical="center"/>
    </xf>
    <xf numFmtId="0" fontId="34" fillId="0" borderId="90" xfId="0" applyFont="1" applyBorder="1" applyAlignment="1">
      <alignment horizontal="center" vertical="center"/>
    </xf>
    <xf numFmtId="0" fontId="31" fillId="0" borderId="20" xfId="0" applyFont="1" applyBorder="1" applyAlignment="1">
      <alignment horizontal="right" indent="1"/>
    </xf>
    <xf numFmtId="1" fontId="31" fillId="0" borderId="18" xfId="0" applyNumberFormat="1" applyFont="1" applyBorder="1" applyAlignment="1">
      <alignment horizontal="center" vertical="center"/>
    </xf>
    <xf numFmtId="0" fontId="82" fillId="0" borderId="48" xfId="0" applyFont="1" applyBorder="1"/>
    <xf numFmtId="0" fontId="125" fillId="0" borderId="18" xfId="0" applyFont="1" applyBorder="1"/>
    <xf numFmtId="0" fontId="125" fillId="0" borderId="19" xfId="0" applyFont="1" applyBorder="1"/>
    <xf numFmtId="1" fontId="34" fillId="0" borderId="94" xfId="0" applyNumberFormat="1" applyFont="1" applyBorder="1" applyAlignment="1">
      <alignment horizontal="center" vertical="center"/>
    </xf>
    <xf numFmtId="0" fontId="34" fillId="0" borderId="94" xfId="0" applyFont="1" applyBorder="1" applyAlignment="1">
      <alignment horizontal="center" vertical="center"/>
    </xf>
    <xf numFmtId="0" fontId="34" fillId="0" borderId="48" xfId="0" applyFont="1" applyBorder="1" applyAlignment="1">
      <alignment horizontal="center" vertical="center"/>
    </xf>
    <xf numFmtId="0" fontId="31" fillId="0" borderId="20" xfId="0" applyFont="1" applyBorder="1" applyAlignment="1">
      <alignment vertical="center"/>
    </xf>
    <xf numFmtId="0" fontId="125" fillId="0" borderId="20" xfId="0" applyFont="1" applyBorder="1"/>
    <xf numFmtId="1" fontId="34" fillId="0" borderId="93" xfId="0" applyNumberFormat="1" applyFont="1" applyBorder="1" applyAlignment="1">
      <alignment horizontal="center" vertical="center"/>
    </xf>
    <xf numFmtId="0" fontId="34" fillId="0" borderId="93" xfId="0" applyFont="1" applyBorder="1" applyAlignment="1">
      <alignment horizontal="center" vertical="center"/>
    </xf>
    <xf numFmtId="0" fontId="31" fillId="0" borderId="20" xfId="0" applyFont="1" applyBorder="1"/>
    <xf numFmtId="0" fontId="34" fillId="0" borderId="92" xfId="0" applyFont="1" applyBorder="1" applyAlignment="1">
      <alignment horizontal="left"/>
    </xf>
    <xf numFmtId="0" fontId="34" fillId="0" borderId="91" xfId="0" applyFont="1" applyBorder="1"/>
    <xf numFmtId="0" fontId="34" fillId="0" borderId="91" xfId="0" applyFont="1" applyBorder="1" applyAlignment="1">
      <alignment horizontal="left"/>
    </xf>
    <xf numFmtId="0" fontId="34" fillId="0" borderId="91" xfId="0" applyFont="1" applyBorder="1" applyAlignment="1">
      <alignment horizontal="center"/>
    </xf>
    <xf numFmtId="0" fontId="34" fillId="0" borderId="94" xfId="0" applyFont="1" applyBorder="1"/>
    <xf numFmtId="0" fontId="125" fillId="0" borderId="94" xfId="0" applyFont="1" applyBorder="1" applyAlignment="1">
      <alignment horizontal="left"/>
    </xf>
    <xf numFmtId="0" fontId="34" fillId="0" borderId="93" xfId="0" applyFont="1" applyBorder="1"/>
    <xf numFmtId="0" fontId="125" fillId="0" borderId="92" xfId="0" applyFont="1" applyBorder="1" applyAlignment="1">
      <alignment horizontal="left"/>
    </xf>
    <xf numFmtId="0" fontId="125" fillId="0" borderId="91" xfId="0" applyFont="1" applyBorder="1"/>
    <xf numFmtId="0" fontId="125" fillId="0" borderId="91" xfId="0" applyFont="1" applyBorder="1" applyAlignment="1">
      <alignment horizontal="left"/>
    </xf>
    <xf numFmtId="0" fontId="125" fillId="0" borderId="93" xfId="0" applyFont="1" applyBorder="1" applyAlignment="1">
      <alignment horizontal="left"/>
    </xf>
    <xf numFmtId="0" fontId="125" fillId="0" borderId="94" xfId="0" applyFont="1" applyBorder="1"/>
    <xf numFmtId="0" fontId="125" fillId="0" borderId="48" xfId="0" applyFont="1" applyBorder="1"/>
    <xf numFmtId="0" fontId="125" fillId="0" borderId="90" xfId="0" applyFont="1" applyBorder="1"/>
    <xf numFmtId="0" fontId="125" fillId="0" borderId="92" xfId="0" applyFont="1" applyBorder="1"/>
    <xf numFmtId="49" fontId="34" fillId="0" borderId="90" xfId="0" applyNumberFormat="1" applyFont="1" applyBorder="1" applyAlignment="1">
      <alignment horizontal="center"/>
    </xf>
    <xf numFmtId="49" fontId="34" fillId="0" borderId="90" xfId="0" applyNumberFormat="1" applyFont="1" applyBorder="1"/>
    <xf numFmtId="49" fontId="34" fillId="0" borderId="90" xfId="0" applyNumberFormat="1" applyFont="1" applyBorder="1" applyAlignment="1">
      <alignment horizontal="center" vertical="center"/>
    </xf>
    <xf numFmtId="0" fontId="82" fillId="0" borderId="19" xfId="0" applyFont="1" applyBorder="1"/>
    <xf numFmtId="0" fontId="125" fillId="0" borderId="93" xfId="0" applyFont="1" applyBorder="1"/>
    <xf numFmtId="0" fontId="31" fillId="0" borderId="48" xfId="0" applyFont="1" applyBorder="1"/>
    <xf numFmtId="0" fontId="34" fillId="0" borderId="92" xfId="0" applyFont="1" applyBorder="1" applyAlignment="1">
      <alignment horizontal="left" vertical="center"/>
    </xf>
    <xf numFmtId="0" fontId="125" fillId="0" borderId="92" xfId="0" applyFont="1" applyBorder="1" applyAlignment="1">
      <alignment horizontal="left" vertical="center"/>
    </xf>
    <xf numFmtId="0" fontId="34" fillId="0" borderId="91" xfId="0" applyFont="1" applyBorder="1" applyAlignment="1">
      <alignment horizontal="left" vertical="center"/>
    </xf>
    <xf numFmtId="0" fontId="34" fillId="0" borderId="94" xfId="0" applyFont="1" applyBorder="1" applyAlignment="1">
      <alignment horizontal="left" vertical="center"/>
    </xf>
    <xf numFmtId="0" fontId="125" fillId="0" borderId="94" xfId="0" applyFont="1" applyBorder="1" applyAlignment="1">
      <alignment horizontal="left" vertical="center"/>
    </xf>
    <xf numFmtId="0" fontId="31" fillId="0" borderId="48" xfId="0" applyFont="1" applyBorder="1" applyAlignment="1">
      <alignment horizontal="left" vertical="center"/>
    </xf>
    <xf numFmtId="0" fontId="82" fillId="0" borderId="48" xfId="0" applyFont="1" applyBorder="1" applyAlignment="1">
      <alignment horizontal="left" vertical="center"/>
    </xf>
    <xf numFmtId="0" fontId="34" fillId="0" borderId="93" xfId="0" applyFont="1" applyBorder="1" applyAlignment="1">
      <alignment horizontal="left" vertical="center"/>
    </xf>
    <xf numFmtId="0" fontId="125" fillId="0" borderId="93" xfId="0" applyFont="1" applyBorder="1" applyAlignment="1">
      <alignment horizontal="left" vertical="center"/>
    </xf>
    <xf numFmtId="0" fontId="34" fillId="0" borderId="91" xfId="0" applyFont="1" applyBorder="1" applyAlignment="1">
      <alignment horizontal="left" vertical="center" wrapText="1"/>
    </xf>
    <xf numFmtId="0" fontId="31" fillId="0" borderId="20" xfId="0" applyFont="1" applyBorder="1" applyAlignment="1">
      <alignment horizontal="left" vertical="center"/>
    </xf>
    <xf numFmtId="0" fontId="82" fillId="0" borderId="20" xfId="0" applyFont="1" applyBorder="1" applyAlignment="1">
      <alignment horizontal="left" vertical="center"/>
    </xf>
    <xf numFmtId="0" fontId="0" fillId="0" borderId="19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 wrapText="1"/>
    </xf>
    <xf numFmtId="0" fontId="0" fillId="0" borderId="9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91" xfId="0" applyBorder="1" applyAlignment="1">
      <alignment horizontal="center"/>
    </xf>
    <xf numFmtId="0" fontId="88" fillId="12" borderId="18" xfId="0" applyFont="1" applyFill="1" applyBorder="1" applyAlignment="1">
      <alignment vertical="center" shrinkToFit="1"/>
    </xf>
    <xf numFmtId="0" fontId="88" fillId="12" borderId="93" xfId="0" applyFont="1" applyFill="1" applyBorder="1" applyAlignment="1">
      <alignment vertical="center"/>
    </xf>
    <xf numFmtId="0" fontId="137" fillId="0" borderId="48" xfId="0" applyFont="1" applyBorder="1" applyAlignment="1">
      <alignment horizontal="center"/>
    </xf>
    <xf numFmtId="0" fontId="0" fillId="0" borderId="18" xfId="0" applyBorder="1" applyAlignment="1">
      <alignment vertical="top" wrapText="1"/>
    </xf>
    <xf numFmtId="0" fontId="114" fillId="12" borderId="19" xfId="0" applyFont="1" applyFill="1" applyBorder="1" applyAlignment="1" applyProtection="1">
      <alignment horizontal="center" vertical="center"/>
      <protection locked="0"/>
    </xf>
    <xf numFmtId="0" fontId="7" fillId="12" borderId="19" xfId="0" applyFont="1" applyFill="1" applyBorder="1" applyAlignment="1" applyProtection="1">
      <alignment horizontal="left" vertical="center"/>
      <protection locked="0"/>
    </xf>
    <xf numFmtId="0" fontId="7" fillId="0" borderId="19" xfId="0" applyFont="1" applyBorder="1" applyAlignment="1">
      <alignment horizontal="center" vertical="center" wrapText="1"/>
    </xf>
    <xf numFmtId="0" fontId="7" fillId="0" borderId="18" xfId="0" applyFont="1" applyBorder="1" applyAlignment="1" applyProtection="1">
      <alignment horizontal="left" vertical="center"/>
      <protection locked="0"/>
    </xf>
    <xf numFmtId="0" fontId="7" fillId="0" borderId="18" xfId="0" applyFont="1" applyBorder="1" applyAlignment="1">
      <alignment horizontal="center" vertical="center" wrapText="1"/>
    </xf>
    <xf numFmtId="0" fontId="7" fillId="12" borderId="18" xfId="0" applyFont="1" applyFill="1" applyBorder="1" applyAlignment="1" applyProtection="1">
      <alignment horizontal="left" vertical="center"/>
      <protection locked="0"/>
    </xf>
    <xf numFmtId="0" fontId="114" fillId="12" borderId="96" xfId="0" applyFont="1" applyFill="1" applyBorder="1" applyAlignment="1" applyProtection="1">
      <alignment horizontal="center" vertical="center"/>
      <protection locked="0"/>
    </xf>
    <xf numFmtId="0" fontId="7" fillId="0" borderId="93" xfId="0" applyFont="1" applyBorder="1" applyAlignment="1">
      <alignment horizontal="center" vertical="center" wrapText="1"/>
    </xf>
    <xf numFmtId="0" fontId="7" fillId="0" borderId="94" xfId="0" applyFont="1" applyBorder="1" applyAlignment="1">
      <alignment horizontal="center" vertical="center" wrapText="1"/>
    </xf>
    <xf numFmtId="0" fontId="7" fillId="0" borderId="91" xfId="0" applyFont="1" applyBorder="1" applyAlignment="1">
      <alignment horizontal="center" vertical="center" wrapText="1"/>
    </xf>
    <xf numFmtId="0" fontId="7" fillId="12" borderId="18" xfId="0" applyFont="1" applyFill="1" applyBorder="1" applyAlignment="1" applyProtection="1">
      <alignment horizontal="left" vertical="center" wrapText="1"/>
      <protection locked="0"/>
    </xf>
    <xf numFmtId="1" fontId="73" fillId="0" borderId="92" xfId="0" applyNumberFormat="1" applyFont="1" applyBorder="1" applyAlignment="1">
      <alignment horizontal="center" vertical="center"/>
    </xf>
    <xf numFmtId="1" fontId="73" fillId="0" borderId="93" xfId="0" applyNumberFormat="1" applyFont="1" applyBorder="1" applyAlignment="1">
      <alignment horizontal="center" vertical="center"/>
    </xf>
    <xf numFmtId="0" fontId="114" fillId="12" borderId="101" xfId="0" applyFont="1" applyFill="1" applyBorder="1" applyAlignment="1" applyProtection="1">
      <alignment horizontal="center" vertical="center"/>
      <protection locked="0"/>
    </xf>
    <xf numFmtId="0" fontId="114" fillId="12" borderId="18" xfId="0" applyFont="1" applyFill="1" applyBorder="1" applyAlignment="1" applyProtection="1">
      <alignment horizontal="left" vertical="center"/>
      <protection locked="0"/>
    </xf>
    <xf numFmtId="0" fontId="114" fillId="12" borderId="101" xfId="0" applyFont="1" applyFill="1" applyBorder="1" applyAlignment="1" applyProtection="1">
      <alignment horizontal="left" vertical="center"/>
      <protection locked="0"/>
    </xf>
    <xf numFmtId="0" fontId="114" fillId="12" borderId="96" xfId="0" applyFont="1" applyFill="1" applyBorder="1" applyAlignment="1" applyProtection="1">
      <alignment horizontal="left" vertical="center"/>
      <protection locked="0"/>
    </xf>
    <xf numFmtId="0" fontId="7" fillId="0" borderId="48" xfId="0" applyFont="1" applyBorder="1" applyAlignment="1">
      <alignment horizontal="center" vertical="center" wrapText="1"/>
    </xf>
    <xf numFmtId="0" fontId="146" fillId="0" borderId="18" xfId="0" applyFont="1" applyBorder="1" applyAlignment="1">
      <alignment horizontal="center" vertical="center"/>
    </xf>
    <xf numFmtId="0" fontId="146" fillId="12" borderId="18" xfId="0" applyFont="1" applyFill="1" applyBorder="1" applyAlignment="1">
      <alignment vertical="center"/>
    </xf>
    <xf numFmtId="0" fontId="146" fillId="12" borderId="18" xfId="0" applyFont="1" applyFill="1" applyBorder="1" applyAlignment="1">
      <alignment horizontal="center" vertical="center"/>
    </xf>
    <xf numFmtId="0" fontId="0" fillId="0" borderId="54" xfId="0" applyBorder="1" applyAlignment="1">
      <alignment vertical="top" wrapText="1"/>
    </xf>
    <xf numFmtId="0" fontId="0" fillId="0" borderId="49" xfId="0" applyBorder="1" applyAlignment="1">
      <alignment vertical="top" wrapText="1"/>
    </xf>
    <xf numFmtId="0" fontId="135" fillId="0" borderId="48" xfId="0" applyFont="1" applyBorder="1" applyAlignment="1">
      <alignment horizontal="center" vertical="center" wrapText="1"/>
    </xf>
    <xf numFmtId="0" fontId="0" fillId="0" borderId="48" xfId="0" applyBorder="1" applyAlignment="1">
      <alignment vertical="top" wrapText="1"/>
    </xf>
    <xf numFmtId="0" fontId="7" fillId="12" borderId="19" xfId="0" applyFont="1" applyFill="1" applyBorder="1" applyAlignment="1" applyProtection="1">
      <alignment horizontal="center" vertical="center"/>
      <protection locked="0"/>
    </xf>
    <xf numFmtId="0" fontId="7" fillId="12" borderId="18" xfId="0" applyFont="1" applyFill="1" applyBorder="1" applyAlignment="1" applyProtection="1">
      <alignment horizontal="center" vertical="center"/>
      <protection locked="0"/>
    </xf>
    <xf numFmtId="0" fontId="7" fillId="50" borderId="18" xfId="0" applyFont="1" applyFill="1" applyBorder="1" applyAlignment="1" applyProtection="1">
      <alignment horizontal="left" vertical="center"/>
      <protection locked="0"/>
    </xf>
    <xf numFmtId="0" fontId="74" fillId="12" borderId="48" xfId="0" applyFont="1" applyFill="1" applyBorder="1" applyAlignment="1">
      <alignment horizontal="right" vertical="center"/>
    </xf>
    <xf numFmtId="0" fontId="73" fillId="12" borderId="19" xfId="0" applyFont="1" applyFill="1" applyBorder="1" applyAlignment="1">
      <alignment vertical="center"/>
    </xf>
    <xf numFmtId="0" fontId="74" fillId="12" borderId="18" xfId="0" applyFont="1" applyFill="1" applyBorder="1" applyAlignment="1">
      <alignment vertical="center" shrinkToFit="1"/>
    </xf>
    <xf numFmtId="0" fontId="89" fillId="12" borderId="19" xfId="0" applyFont="1" applyFill="1" applyBorder="1" applyAlignment="1">
      <alignment horizontal="center"/>
    </xf>
    <xf numFmtId="0" fontId="89" fillId="12" borderId="18" xfId="0" applyFont="1" applyFill="1" applyBorder="1" applyAlignment="1">
      <alignment horizontal="center"/>
    </xf>
    <xf numFmtId="0" fontId="149" fillId="12" borderId="48" xfId="0" applyFont="1" applyFill="1" applyBorder="1"/>
    <xf numFmtId="0" fontId="149" fillId="12" borderId="19" xfId="0" applyFont="1" applyFill="1" applyBorder="1"/>
    <xf numFmtId="0" fontId="89" fillId="12" borderId="48" xfId="0" applyFont="1" applyFill="1" applyBorder="1"/>
    <xf numFmtId="1" fontId="73" fillId="12" borderId="42" xfId="0" applyNumberFormat="1" applyFont="1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34" fillId="12" borderId="48" xfId="0" applyFont="1" applyFill="1" applyBorder="1" applyAlignment="1">
      <alignment horizontal="right" vertical="center"/>
    </xf>
    <xf numFmtId="0" fontId="88" fillId="0" borderId="19" xfId="0" applyFont="1" applyBorder="1" applyAlignment="1">
      <alignment vertical="center" shrinkToFit="1"/>
    </xf>
    <xf numFmtId="0" fontId="74" fillId="0" borderId="0" xfId="0" applyFont="1" applyAlignment="1">
      <alignment horizontal="center" vertical="center"/>
    </xf>
    <xf numFmtId="0" fontId="0" fillId="0" borderId="35" xfId="0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137" fillId="0" borderId="54" xfId="0" applyFont="1" applyBorder="1" applyAlignment="1">
      <alignment vertical="top" wrapText="1"/>
    </xf>
    <xf numFmtId="0" fontId="137" fillId="0" borderId="48" xfId="0" applyFont="1" applyBorder="1" applyAlignment="1">
      <alignment vertical="top" wrapText="1"/>
    </xf>
    <xf numFmtId="0" fontId="0" fillId="0" borderId="55" xfId="0" applyBorder="1" applyAlignment="1">
      <alignment vertical="top" wrapText="1"/>
    </xf>
    <xf numFmtId="0" fontId="137" fillId="0" borderId="40" xfId="0" applyFont="1" applyBorder="1" applyAlignment="1">
      <alignment vertical="top" wrapText="1"/>
    </xf>
    <xf numFmtId="0" fontId="73" fillId="12" borderId="19" xfId="0" applyFont="1" applyFill="1" applyBorder="1" applyAlignment="1">
      <alignment horizontal="right"/>
    </xf>
    <xf numFmtId="1" fontId="97" fillId="0" borderId="91" xfId="0" applyNumberFormat="1" applyFont="1" applyBorder="1" applyAlignment="1">
      <alignment horizontal="center" vertical="center"/>
    </xf>
    <xf numFmtId="1" fontId="139" fillId="0" borderId="91" xfId="0" applyNumberFormat="1" applyFont="1" applyBorder="1" applyAlignment="1">
      <alignment horizontal="center" vertical="center"/>
    </xf>
    <xf numFmtId="0" fontId="97" fillId="0" borderId="91" xfId="0" applyFont="1" applyBorder="1" applyAlignment="1">
      <alignment horizontal="center" vertical="center"/>
    </xf>
    <xf numFmtId="0" fontId="73" fillId="12" borderId="18" xfId="0" applyFont="1" applyFill="1" applyBorder="1"/>
    <xf numFmtId="0" fontId="97" fillId="12" borderId="19" xfId="0" applyFont="1" applyFill="1" applyBorder="1" applyAlignment="1">
      <alignment horizontal="center" vertical="center"/>
    </xf>
    <xf numFmtId="0" fontId="97" fillId="12" borderId="18" xfId="0" applyFont="1" applyFill="1" applyBorder="1" applyAlignment="1">
      <alignment horizontal="center" vertical="center"/>
    </xf>
    <xf numFmtId="0" fontId="97" fillId="12" borderId="20" xfId="0" applyFont="1" applyFill="1" applyBorder="1" applyAlignment="1">
      <alignment horizontal="center" vertical="center"/>
    </xf>
    <xf numFmtId="1" fontId="97" fillId="0" borderId="18" xfId="0" applyNumberFormat="1" applyFont="1" applyBorder="1" applyAlignment="1">
      <alignment horizontal="center" vertical="center"/>
    </xf>
    <xf numFmtId="1" fontId="139" fillId="0" borderId="18" xfId="0" applyNumberFormat="1" applyFont="1" applyBorder="1" applyAlignment="1">
      <alignment horizontal="center" vertical="center"/>
    </xf>
    <xf numFmtId="0" fontId="97" fillId="0" borderId="18" xfId="0" applyFont="1" applyBorder="1" applyAlignment="1">
      <alignment horizontal="center"/>
    </xf>
    <xf numFmtId="0" fontId="74" fillId="12" borderId="18" xfId="0" applyFont="1" applyFill="1" applyBorder="1" applyAlignment="1">
      <alignment shrinkToFit="1"/>
    </xf>
    <xf numFmtId="1" fontId="97" fillId="0" borderId="90" xfId="0" applyNumberFormat="1" applyFont="1" applyBorder="1" applyAlignment="1">
      <alignment horizontal="center" vertical="center"/>
    </xf>
    <xf numFmtId="1" fontId="139" fillId="0" borderId="90" xfId="0" applyNumberFormat="1" applyFont="1" applyBorder="1" applyAlignment="1">
      <alignment horizontal="center" vertical="center"/>
    </xf>
    <xf numFmtId="1" fontId="97" fillId="0" borderId="92" xfId="0" applyNumberFormat="1" applyFont="1" applyBorder="1" applyAlignment="1">
      <alignment horizontal="center" vertical="center"/>
    </xf>
    <xf numFmtId="1" fontId="139" fillId="0" borderId="92" xfId="0" applyNumberFormat="1" applyFont="1" applyBorder="1" applyAlignment="1">
      <alignment horizontal="center" vertical="center"/>
    </xf>
    <xf numFmtId="0" fontId="37" fillId="0" borderId="19" xfId="0" applyFont="1" applyBorder="1" applyAlignment="1">
      <alignment horizontal="center" vertical="center" wrapText="1"/>
    </xf>
    <xf numFmtId="1" fontId="37" fillId="0" borderId="19" xfId="0" applyNumberFormat="1" applyFont="1" applyBorder="1" applyAlignment="1">
      <alignment horizontal="center" vertical="center"/>
    </xf>
    <xf numFmtId="0" fontId="151" fillId="0" borderId="19" xfId="0" applyFont="1" applyBorder="1" applyAlignment="1">
      <alignment horizontal="center" vertical="center"/>
    </xf>
    <xf numFmtId="1" fontId="37" fillId="0" borderId="18" xfId="0" applyNumberFormat="1" applyFont="1" applyBorder="1" applyAlignment="1">
      <alignment horizontal="center" vertical="center"/>
    </xf>
    <xf numFmtId="0" fontId="128" fillId="0" borderId="18" xfId="0" applyFont="1" applyBorder="1" applyAlignment="1">
      <alignment horizontal="left" vertical="center"/>
    </xf>
    <xf numFmtId="0" fontId="128" fillId="0" borderId="18" xfId="0" applyFont="1" applyBorder="1" applyAlignment="1">
      <alignment horizontal="center" vertical="center"/>
    </xf>
    <xf numFmtId="1" fontId="35" fillId="0" borderId="19" xfId="0" applyNumberFormat="1" applyFont="1" applyBorder="1" applyAlignment="1">
      <alignment horizontal="center" vertical="center"/>
    </xf>
    <xf numFmtId="1" fontId="35" fillId="0" borderId="20" xfId="0" applyNumberFormat="1" applyFont="1" applyBorder="1" applyAlignment="1">
      <alignment horizontal="center" vertical="center"/>
    </xf>
    <xf numFmtId="0" fontId="151" fillId="0" borderId="19" xfId="0" applyFont="1" applyBorder="1" applyAlignment="1">
      <alignment vertical="center"/>
    </xf>
    <xf numFmtId="1" fontId="37" fillId="0" borderId="101" xfId="0" applyNumberFormat="1" applyFont="1" applyBorder="1" applyAlignment="1">
      <alignment horizontal="center" vertical="center"/>
    </xf>
    <xf numFmtId="0" fontId="128" fillId="0" borderId="19" xfId="0" applyFont="1" applyBorder="1" applyAlignment="1">
      <alignment horizontal="left" vertical="center"/>
    </xf>
    <xf numFmtId="0" fontId="139" fillId="0" borderId="18" xfId="0" applyFont="1" applyBorder="1" applyAlignment="1">
      <alignment horizontal="center" vertical="center"/>
    </xf>
    <xf numFmtId="1" fontId="37" fillId="0" borderId="96" xfId="0" applyNumberFormat="1" applyFont="1" applyBorder="1" applyAlignment="1">
      <alignment horizontal="center" vertical="center"/>
    </xf>
    <xf numFmtId="1" fontId="35" fillId="0" borderId="18" xfId="0" applyNumberFormat="1" applyFont="1" applyBorder="1" applyAlignment="1">
      <alignment horizontal="center" vertical="center"/>
    </xf>
    <xf numFmtId="1" fontId="35" fillId="0" borderId="48" xfId="0" applyNumberFormat="1" applyFont="1" applyBorder="1" applyAlignment="1">
      <alignment horizontal="center" vertical="center"/>
    </xf>
    <xf numFmtId="0" fontId="151" fillId="0" borderId="48" xfId="0" applyFont="1" applyBorder="1" applyAlignment="1">
      <alignment vertical="center"/>
    </xf>
    <xf numFmtId="0" fontId="139" fillId="0" borderId="19" xfId="0" applyFont="1" applyBorder="1" applyAlignment="1">
      <alignment horizontal="center" vertical="center"/>
    </xf>
    <xf numFmtId="0" fontId="128" fillId="0" borderId="19" xfId="0" applyFont="1" applyBorder="1" applyAlignment="1">
      <alignment vertical="center"/>
    </xf>
    <xf numFmtId="0" fontId="139" fillId="0" borderId="20" xfId="0" applyFont="1" applyBorder="1" applyAlignment="1">
      <alignment horizontal="center" vertical="center"/>
    </xf>
    <xf numFmtId="1" fontId="139" fillId="0" borderId="96" xfId="0" applyNumberFormat="1" applyFont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5" fillId="0" borderId="19" xfId="0" applyFont="1" applyBorder="1" applyAlignment="1">
      <alignment horizontal="right" vertical="center"/>
    </xf>
    <xf numFmtId="0" fontId="35" fillId="0" borderId="20" xfId="0" applyFont="1" applyBorder="1" applyAlignment="1">
      <alignment horizontal="right" vertical="center"/>
    </xf>
    <xf numFmtId="1" fontId="139" fillId="0" borderId="101" xfId="0" applyNumberFormat="1" applyFont="1" applyBorder="1" applyAlignment="1">
      <alignment horizontal="center" vertical="center"/>
    </xf>
    <xf numFmtId="1" fontId="139" fillId="0" borderId="93" xfId="0" applyNumberFormat="1" applyFont="1" applyBorder="1" applyAlignment="1">
      <alignment horizontal="center" vertical="center"/>
    </xf>
    <xf numFmtId="1" fontId="139" fillId="0" borderId="94" xfId="0" applyNumberFormat="1" applyFont="1" applyBorder="1" applyAlignment="1">
      <alignment horizontal="center" vertical="center"/>
    </xf>
    <xf numFmtId="0" fontId="128" fillId="0" borderId="20" xfId="0" applyFont="1" applyBorder="1" applyAlignment="1">
      <alignment vertical="center" wrapText="1"/>
    </xf>
    <xf numFmtId="0" fontId="128" fillId="0" borderId="20" xfId="0" applyFont="1" applyBorder="1" applyAlignment="1">
      <alignment vertical="center"/>
    </xf>
    <xf numFmtId="0" fontId="128" fillId="0" borderId="48" xfId="0" applyFont="1" applyBorder="1" applyAlignment="1">
      <alignment vertical="center"/>
    </xf>
    <xf numFmtId="0" fontId="139" fillId="0" borderId="101" xfId="0" applyFont="1" applyBorder="1" applyAlignment="1">
      <alignment horizontal="center" vertical="center"/>
    </xf>
    <xf numFmtId="0" fontId="35" fillId="0" borderId="18" xfId="0" applyFont="1" applyBorder="1" applyAlignment="1">
      <alignment vertical="center"/>
    </xf>
    <xf numFmtId="0" fontId="125" fillId="12" borderId="19" xfId="0" applyFont="1" applyFill="1" applyBorder="1" applyAlignment="1">
      <alignment horizontal="left" vertical="center" wrapText="1"/>
    </xf>
    <xf numFmtId="0" fontId="34" fillId="48" borderId="18" xfId="0" applyFont="1" applyFill="1" applyBorder="1" applyAlignment="1">
      <alignment vertical="center"/>
    </xf>
    <xf numFmtId="0" fontId="34" fillId="48" borderId="19" xfId="0" applyFont="1" applyFill="1" applyBorder="1" applyAlignment="1">
      <alignment wrapText="1"/>
    </xf>
    <xf numFmtId="0" fontId="34" fillId="48" borderId="18" xfId="0" applyFont="1" applyFill="1" applyBorder="1" applyAlignment="1">
      <alignment wrapText="1"/>
    </xf>
    <xf numFmtId="1" fontId="125" fillId="12" borderId="18" xfId="0" applyNumberFormat="1" applyFont="1" applyFill="1" applyBorder="1" applyAlignment="1">
      <alignment horizontal="left" vertical="center" wrapText="1"/>
    </xf>
    <xf numFmtId="0" fontId="34" fillId="48" borderId="18" xfId="0" applyFont="1" applyFill="1" applyBorder="1" applyAlignment="1">
      <alignment vertical="center" wrapText="1"/>
    </xf>
    <xf numFmtId="0" fontId="34" fillId="48" borderId="18" xfId="0" applyFont="1" applyFill="1" applyBorder="1" applyAlignment="1">
      <alignment horizontal="left" vertical="center" wrapText="1"/>
    </xf>
    <xf numFmtId="0" fontId="34" fillId="12" borderId="20" xfId="0" applyFont="1" applyFill="1" applyBorder="1" applyAlignment="1">
      <alignment horizontal="left" vertical="center" wrapText="1"/>
    </xf>
    <xf numFmtId="0" fontId="34" fillId="48" borderId="19" xfId="0" applyFont="1" applyFill="1" applyBorder="1" applyAlignment="1">
      <alignment vertical="center" wrapText="1"/>
    </xf>
    <xf numFmtId="0" fontId="125" fillId="48" borderId="18" xfId="0" applyFont="1" applyFill="1" applyBorder="1" applyAlignment="1">
      <alignment vertical="center" wrapText="1"/>
    </xf>
    <xf numFmtId="0" fontId="34" fillId="50" borderId="18" xfId="0" applyFont="1" applyFill="1" applyBorder="1" applyAlignment="1">
      <alignment horizontal="left" vertical="center" wrapText="1"/>
    </xf>
    <xf numFmtId="0" fontId="125" fillId="12" borderId="18" xfId="0" applyFont="1" applyFill="1" applyBorder="1" applyAlignment="1">
      <alignment horizontal="left" vertical="top"/>
    </xf>
    <xf numFmtId="0" fontId="34" fillId="45" borderId="20" xfId="0" applyFont="1" applyFill="1" applyBorder="1" applyAlignment="1">
      <alignment horizontal="center" vertical="center"/>
    </xf>
    <xf numFmtId="0" fontId="34" fillId="45" borderId="20" xfId="0" applyFont="1" applyFill="1" applyBorder="1" applyAlignment="1">
      <alignment horizontal="left" vertical="center" wrapText="1"/>
    </xf>
    <xf numFmtId="0" fontId="31" fillId="12" borderId="42" xfId="0" applyFont="1" applyFill="1" applyBorder="1" applyAlignment="1">
      <alignment horizontal="right" indent="1"/>
    </xf>
    <xf numFmtId="0" fontId="34" fillId="12" borderId="40" xfId="0" applyFont="1" applyFill="1" applyBorder="1" applyAlignment="1">
      <alignment vertical="center"/>
    </xf>
    <xf numFmtId="10" fontId="125" fillId="12" borderId="48" xfId="0" applyNumberFormat="1" applyFont="1" applyFill="1" applyBorder="1"/>
    <xf numFmtId="1" fontId="34" fillId="0" borderId="96" xfId="0" applyNumberFormat="1" applyFont="1" applyBorder="1" applyAlignment="1">
      <alignment horizontal="center" vertical="center"/>
    </xf>
    <xf numFmtId="0" fontId="31" fillId="12" borderId="38" xfId="0" applyFont="1" applyFill="1" applyBorder="1" applyAlignment="1">
      <alignment horizontal="center" vertical="center"/>
    </xf>
    <xf numFmtId="0" fontId="34" fillId="12" borderId="38" xfId="0" applyFont="1" applyFill="1" applyBorder="1" applyAlignment="1">
      <alignment horizontal="center" vertical="center"/>
    </xf>
    <xf numFmtId="0" fontId="34" fillId="12" borderId="38" xfId="0" applyFont="1" applyFill="1" applyBorder="1" applyAlignment="1">
      <alignment horizontal="left" vertical="center" wrapText="1"/>
    </xf>
    <xf numFmtId="1" fontId="34" fillId="0" borderId="115" xfId="0" applyNumberFormat="1" applyFont="1" applyBorder="1" applyAlignment="1">
      <alignment horizontal="center" vertical="center"/>
    </xf>
    <xf numFmtId="0" fontId="31" fillId="12" borderId="49" xfId="0" applyFont="1" applyFill="1" applyBorder="1" applyAlignment="1">
      <alignment horizontal="right" indent="1"/>
    </xf>
    <xf numFmtId="0" fontId="31" fillId="12" borderId="42" xfId="0" applyFont="1" applyFill="1" applyBorder="1" applyAlignment="1">
      <alignment horizontal="right" vertical="center"/>
    </xf>
    <xf numFmtId="10" fontId="125" fillId="12" borderId="48" xfId="0" applyNumberFormat="1" applyFont="1" applyFill="1" applyBorder="1" applyAlignment="1">
      <alignment vertical="center"/>
    </xf>
    <xf numFmtId="0" fontId="34" fillId="50" borderId="19" xfId="0" applyFont="1" applyFill="1" applyBorder="1" applyAlignment="1">
      <alignment horizontal="left" vertical="center"/>
    </xf>
    <xf numFmtId="0" fontId="34" fillId="50" borderId="18" xfId="0" applyFont="1" applyFill="1" applyBorder="1" applyAlignment="1">
      <alignment horizontal="left" vertical="center"/>
    </xf>
    <xf numFmtId="0" fontId="34" fillId="12" borderId="19" xfId="0" applyFont="1" applyFill="1" applyBorder="1" applyAlignment="1">
      <alignment vertical="center" wrapText="1"/>
    </xf>
    <xf numFmtId="0" fontId="31" fillId="12" borderId="49" xfId="0" applyFont="1" applyFill="1" applyBorder="1" applyAlignment="1">
      <alignment horizontal="right" vertical="center"/>
    </xf>
    <xf numFmtId="1" fontId="31" fillId="12" borderId="49" xfId="0" applyNumberFormat="1" applyFont="1" applyFill="1" applyBorder="1" applyAlignment="1">
      <alignment horizontal="center" vertical="center"/>
    </xf>
    <xf numFmtId="0" fontId="73" fillId="12" borderId="48" xfId="0" applyFont="1" applyFill="1" applyBorder="1" applyAlignment="1">
      <alignment horizontal="center" vertical="center" wrapText="1"/>
    </xf>
    <xf numFmtId="0" fontId="154" fillId="12" borderId="18" xfId="0" applyFont="1" applyFill="1" applyBorder="1" applyAlignment="1">
      <alignment horizontal="left" vertical="center"/>
    </xf>
    <xf numFmtId="0" fontId="73" fillId="12" borderId="19" xfId="0" applyFont="1" applyFill="1" applyBorder="1" applyAlignment="1">
      <alignment horizontal="center"/>
    </xf>
    <xf numFmtId="0" fontId="73" fillId="0" borderId="36" xfId="0" applyFont="1" applyBorder="1" applyAlignment="1">
      <alignment horizontal="center" vertical="center"/>
    </xf>
    <xf numFmtId="0" fontId="73" fillId="12" borderId="36" xfId="0" applyFont="1" applyFill="1" applyBorder="1" applyAlignment="1">
      <alignment horizontal="center" vertical="center"/>
    </xf>
    <xf numFmtId="0" fontId="73" fillId="0" borderId="19" xfId="0" applyFont="1" applyBorder="1" applyAlignment="1">
      <alignment horizontal="center" vertical="center" wrapText="1"/>
    </xf>
    <xf numFmtId="0" fontId="73" fillId="0" borderId="18" xfId="0" applyFont="1" applyBorder="1" applyAlignment="1">
      <alignment horizontal="center" vertical="center" wrapText="1"/>
    </xf>
    <xf numFmtId="0" fontId="73" fillId="0" borderId="20" xfId="0" applyFont="1" applyBorder="1" applyAlignment="1">
      <alignment horizontal="center" vertical="center" wrapText="1"/>
    </xf>
    <xf numFmtId="1" fontId="34" fillId="0" borderId="20" xfId="0" applyNumberFormat="1" applyFont="1" applyBorder="1" applyAlignment="1">
      <alignment horizontal="center"/>
    </xf>
    <xf numFmtId="1" fontId="88" fillId="0" borderId="18" xfId="0" applyNumberFormat="1" applyFont="1" applyBorder="1" applyAlignment="1">
      <alignment horizontal="left" vertical="center" wrapText="1"/>
    </xf>
    <xf numFmtId="0" fontId="73" fillId="0" borderId="54" xfId="0" applyFont="1" applyBorder="1" applyAlignment="1">
      <alignment horizontal="right" indent="1"/>
    </xf>
    <xf numFmtId="0" fontId="73" fillId="0" borderId="48" xfId="0" applyFont="1" applyBorder="1"/>
    <xf numFmtId="0" fontId="31" fillId="0" borderId="19" xfId="0" applyFont="1" applyBorder="1" applyAlignment="1">
      <alignment vertical="center"/>
    </xf>
    <xf numFmtId="0" fontId="125" fillId="0" borderId="20" xfId="0" applyFont="1" applyBorder="1" applyAlignment="1">
      <alignment horizontal="left" vertical="center" wrapText="1"/>
    </xf>
    <xf numFmtId="0" fontId="0" fillId="0" borderId="18" xfId="0" applyBorder="1" applyAlignment="1">
      <alignment vertical="center"/>
    </xf>
    <xf numFmtId="0" fontId="123" fillId="0" borderId="18" xfId="0" applyFont="1" applyBorder="1" applyAlignment="1">
      <alignment vertical="center"/>
    </xf>
    <xf numFmtId="1" fontId="34" fillId="0" borderId="18" xfId="0" applyNumberFormat="1" applyFont="1" applyBorder="1" applyAlignment="1">
      <alignment horizontal="left" vertical="center" wrapText="1"/>
    </xf>
    <xf numFmtId="1" fontId="125" fillId="0" borderId="18" xfId="0" applyNumberFormat="1" applyFont="1" applyBorder="1" applyAlignment="1">
      <alignment horizontal="left" vertical="center" wrapText="1"/>
    </xf>
    <xf numFmtId="0" fontId="34" fillId="0" borderId="40" xfId="0" applyFont="1" applyBorder="1" applyAlignment="1">
      <alignment vertical="center"/>
    </xf>
    <xf numFmtId="0" fontId="34" fillId="0" borderId="40" xfId="0" applyFont="1" applyBorder="1" applyAlignment="1">
      <alignment horizontal="center" vertical="center"/>
    </xf>
    <xf numFmtId="0" fontId="34" fillId="0" borderId="19" xfId="0" applyFont="1" applyBorder="1" applyAlignment="1">
      <alignment horizontal="left" vertical="center" wrapText="1"/>
    </xf>
    <xf numFmtId="0" fontId="31" fillId="0" borderId="19" xfId="0" applyFont="1" applyBorder="1" applyAlignment="1">
      <alignment horizontal="center" vertical="center" wrapText="1"/>
    </xf>
    <xf numFmtId="0" fontId="31" fillId="0" borderId="18" xfId="0" applyFont="1" applyBorder="1" applyAlignment="1">
      <alignment horizontal="center" vertical="center" wrapText="1"/>
    </xf>
    <xf numFmtId="0" fontId="74" fillId="12" borderId="18" xfId="0" applyFont="1" applyFill="1" applyBorder="1" applyAlignment="1" applyProtection="1">
      <alignment horizontal="left" vertical="center"/>
      <protection locked="0"/>
    </xf>
    <xf numFmtId="0" fontId="31" fillId="0" borderId="20" xfId="0" applyFont="1" applyBorder="1" applyAlignment="1">
      <alignment horizontal="center" vertical="center" wrapText="1"/>
    </xf>
    <xf numFmtId="0" fontId="31" fillId="0" borderId="48" xfId="0" applyFont="1" applyBorder="1" applyAlignment="1">
      <alignment horizontal="center" vertical="center" wrapText="1"/>
    </xf>
    <xf numFmtId="0" fontId="125" fillId="0" borderId="19" xfId="0" applyFont="1" applyBorder="1" applyAlignment="1">
      <alignment vertical="center" wrapText="1"/>
    </xf>
    <xf numFmtId="0" fontId="125" fillId="0" borderId="48" xfId="0" applyFont="1" applyBorder="1" applyAlignment="1">
      <alignment vertical="center"/>
    </xf>
    <xf numFmtId="0" fontId="31" fillId="0" borderId="19" xfId="0" applyFont="1" applyBorder="1" applyAlignment="1">
      <alignment horizontal="center"/>
    </xf>
    <xf numFmtId="0" fontId="125" fillId="0" borderId="48" xfId="0" applyFont="1" applyBorder="1" applyAlignment="1">
      <alignment horizontal="center" vertical="center"/>
    </xf>
    <xf numFmtId="0" fontId="125" fillId="0" borderId="18" xfId="0" applyFont="1" applyBorder="1" applyAlignment="1">
      <alignment vertical="center" wrapText="1"/>
    </xf>
    <xf numFmtId="1" fontId="31" fillId="0" borderId="19" xfId="0" applyNumberFormat="1" applyFont="1" applyBorder="1" applyAlignment="1">
      <alignment horizontal="center" vertical="center"/>
    </xf>
    <xf numFmtId="0" fontId="31" fillId="0" borderId="36" xfId="0" applyFont="1" applyBorder="1" applyAlignment="1">
      <alignment horizontal="center" vertical="center"/>
    </xf>
    <xf numFmtId="0" fontId="34" fillId="0" borderId="48" xfId="0" applyFont="1" applyBorder="1"/>
    <xf numFmtId="0" fontId="73" fillId="0" borderId="54" xfId="0" applyFont="1" applyBorder="1" applyAlignment="1">
      <alignment horizontal="right" vertical="center"/>
    </xf>
    <xf numFmtId="1" fontId="73" fillId="0" borderId="49" xfId="0" applyNumberFormat="1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top" wrapText="1"/>
    </xf>
    <xf numFmtId="0" fontId="6" fillId="0" borderId="36" xfId="0" applyFont="1" applyBorder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0" xfId="0" applyFont="1" applyAlignment="1">
      <alignment vertical="top" wrapText="1"/>
    </xf>
    <xf numFmtId="0" fontId="74" fillId="0" borderId="39" xfId="0" applyFont="1" applyBorder="1" applyAlignment="1">
      <alignment horizontal="center" vertical="center"/>
    </xf>
    <xf numFmtId="0" fontId="73" fillId="0" borderId="55" xfId="0" applyFont="1" applyBorder="1" applyAlignment="1">
      <alignment horizontal="right" vertical="center"/>
    </xf>
    <xf numFmtId="49" fontId="74" fillId="12" borderId="18" xfId="0" applyNumberFormat="1" applyFont="1" applyFill="1" applyBorder="1" applyAlignment="1">
      <alignment horizontal="left" vertical="center"/>
    </xf>
    <xf numFmtId="0" fontId="74" fillId="12" borderId="0" xfId="0" applyFont="1" applyFill="1" applyAlignment="1">
      <alignment horizontal="left" vertical="center"/>
    </xf>
    <xf numFmtId="0" fontId="74" fillId="12" borderId="39" xfId="0" applyFont="1" applyFill="1" applyBorder="1" applyAlignment="1">
      <alignment horizontal="center" vertical="center"/>
    </xf>
    <xf numFmtId="0" fontId="5" fillId="0" borderId="18" xfId="0" applyFont="1" applyBorder="1" applyAlignment="1">
      <alignment horizontal="center" vertical="top" wrapText="1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horizontal="center" vertical="top" wrapText="1"/>
    </xf>
    <xf numFmtId="49" fontId="125" fillId="12" borderId="18" xfId="0" applyNumberFormat="1" applyFont="1" applyFill="1" applyBorder="1"/>
    <xf numFmtId="0" fontId="123" fillId="12" borderId="19" xfId="0" applyFont="1" applyFill="1" applyBorder="1" applyAlignment="1">
      <alignment horizontal="left" vertical="center"/>
    </xf>
    <xf numFmtId="1" fontId="73" fillId="12" borderId="55" xfId="0" applyNumberFormat="1" applyFont="1" applyFill="1" applyBorder="1" applyAlignment="1">
      <alignment horizontal="center" vertical="center"/>
    </xf>
    <xf numFmtId="0" fontId="34" fillId="12" borderId="0" xfId="0" applyFont="1" applyFill="1" applyAlignment="1">
      <alignment horizontal="center" vertical="center"/>
    </xf>
    <xf numFmtId="0" fontId="73" fillId="12" borderId="48" xfId="0" applyFont="1" applyFill="1" applyBorder="1" applyAlignment="1">
      <alignment horizontal="left" vertical="center"/>
    </xf>
    <xf numFmtId="0" fontId="123" fillId="0" borderId="0" xfId="0" applyFont="1" applyAlignment="1">
      <alignment vertical="top" wrapText="1"/>
    </xf>
    <xf numFmtId="0" fontId="5" fillId="0" borderId="19" xfId="0" applyFont="1" applyBorder="1" applyAlignment="1">
      <alignment horizontal="center" vertical="top" wrapText="1"/>
    </xf>
    <xf numFmtId="0" fontId="5" fillId="0" borderId="36" xfId="0" applyFont="1" applyBorder="1" applyAlignment="1">
      <alignment vertical="top" wrapText="1"/>
    </xf>
    <xf numFmtId="49" fontId="88" fillId="12" borderId="18" xfId="0" applyNumberFormat="1" applyFont="1" applyFill="1" applyBorder="1" applyAlignment="1">
      <alignment vertical="center"/>
    </xf>
    <xf numFmtId="0" fontId="129" fillId="12" borderId="19" xfId="0" applyFont="1" applyFill="1" applyBorder="1" applyAlignment="1">
      <alignment horizontal="left" vertical="center"/>
    </xf>
    <xf numFmtId="0" fontId="87" fillId="12" borderId="49" xfId="0" applyFont="1" applyFill="1" applyBorder="1" applyAlignment="1">
      <alignment vertical="center"/>
    </xf>
    <xf numFmtId="0" fontId="123" fillId="0" borderId="18" xfId="0" applyFont="1" applyBorder="1" applyAlignment="1">
      <alignment horizontal="left" vertical="center"/>
    </xf>
    <xf numFmtId="1" fontId="142" fillId="12" borderId="18" xfId="0" applyNumberFormat="1" applyFont="1" applyFill="1" applyBorder="1" applyAlignment="1">
      <alignment horizontal="center" vertical="center"/>
    </xf>
    <xf numFmtId="0" fontId="73" fillId="12" borderId="48" xfId="0" applyFont="1" applyFill="1" applyBorder="1" applyAlignment="1" applyProtection="1">
      <alignment horizontal="right" indent="1"/>
      <protection locked="0"/>
    </xf>
    <xf numFmtId="0" fontId="73" fillId="12" borderId="54" xfId="0" applyFont="1" applyFill="1" applyBorder="1" applyAlignment="1">
      <alignment horizontal="right" indent="1"/>
    </xf>
    <xf numFmtId="1" fontId="73" fillId="12" borderId="49" xfId="0" applyNumberFormat="1" applyFont="1" applyFill="1" applyBorder="1" applyAlignment="1">
      <alignment horizontal="center" vertical="center"/>
    </xf>
    <xf numFmtId="0" fontId="74" fillId="12" borderId="0" xfId="0" applyFont="1" applyFill="1" applyAlignment="1">
      <alignment horizontal="center"/>
    </xf>
    <xf numFmtId="49" fontId="74" fillId="12" borderId="0" xfId="0" applyNumberFormat="1" applyFont="1" applyFill="1" applyAlignment="1">
      <alignment vertical="center"/>
    </xf>
    <xf numFmtId="0" fontId="125" fillId="12" borderId="19" xfId="0" applyFont="1" applyFill="1" applyBorder="1" applyAlignment="1" applyProtection="1">
      <alignment vertical="center"/>
      <protection locked="0"/>
    </xf>
    <xf numFmtId="0" fontId="123" fillId="12" borderId="18" xfId="0" applyFont="1" applyFill="1" applyBorder="1" applyAlignment="1" applyProtection="1">
      <alignment horizontal="left" vertical="center"/>
      <protection locked="0"/>
    </xf>
    <xf numFmtId="0" fontId="125" fillId="12" borderId="20" xfId="0" applyFont="1" applyFill="1" applyBorder="1" applyAlignment="1" applyProtection="1">
      <alignment vertical="center"/>
      <protection locked="0"/>
    </xf>
    <xf numFmtId="0" fontId="74" fillId="12" borderId="36" xfId="0" applyFont="1" applyFill="1" applyBorder="1" applyAlignment="1">
      <alignment vertical="center"/>
    </xf>
    <xf numFmtId="1" fontId="74" fillId="12" borderId="37" xfId="0" applyNumberFormat="1" applyFont="1" applyFill="1" applyBorder="1" applyAlignment="1">
      <alignment horizontal="center" vertical="center"/>
    </xf>
    <xf numFmtId="1" fontId="74" fillId="12" borderId="39" xfId="0" applyNumberFormat="1" applyFont="1" applyFill="1" applyBorder="1" applyAlignment="1">
      <alignment horizontal="center" vertical="center"/>
    </xf>
    <xf numFmtId="0" fontId="74" fillId="12" borderId="41" xfId="0" applyFont="1" applyFill="1" applyBorder="1" applyAlignment="1">
      <alignment vertical="center"/>
    </xf>
    <xf numFmtId="1" fontId="74" fillId="12" borderId="42" xfId="0" applyNumberFormat="1" applyFont="1" applyFill="1" applyBorder="1" applyAlignment="1">
      <alignment horizontal="center" vertical="center"/>
    </xf>
    <xf numFmtId="0" fontId="73" fillId="12" borderId="39" xfId="0" applyFont="1" applyFill="1" applyBorder="1" applyAlignment="1">
      <alignment horizontal="right" indent="1"/>
    </xf>
    <xf numFmtId="0" fontId="73" fillId="12" borderId="40" xfId="0" applyFont="1" applyFill="1" applyBorder="1" applyAlignment="1">
      <alignment horizontal="right" indent="1"/>
    </xf>
    <xf numFmtId="0" fontId="73" fillId="12" borderId="55" xfId="0" applyFont="1" applyFill="1" applyBorder="1" applyAlignment="1">
      <alignment horizontal="right"/>
    </xf>
    <xf numFmtId="0" fontId="155" fillId="41" borderId="18" xfId="0" applyFont="1" applyFill="1" applyBorder="1" applyAlignment="1">
      <alignment horizontal="center" vertical="center"/>
    </xf>
    <xf numFmtId="0" fontId="155" fillId="41" borderId="20" xfId="0" applyFont="1" applyFill="1" applyBorder="1" applyAlignment="1">
      <alignment horizontal="center" vertical="center"/>
    </xf>
    <xf numFmtId="0" fontId="135" fillId="0" borderId="19" xfId="0" applyFont="1" applyBorder="1" applyAlignment="1">
      <alignment horizontal="center" vertical="center"/>
    </xf>
    <xf numFmtId="0" fontId="135" fillId="0" borderId="18" xfId="0" applyFont="1" applyBorder="1" applyAlignment="1">
      <alignment horizontal="center" vertical="center"/>
    </xf>
    <xf numFmtId="0" fontId="135" fillId="0" borderId="20" xfId="0" applyFont="1" applyBorder="1" applyAlignment="1">
      <alignment horizontal="center" vertical="center"/>
    </xf>
    <xf numFmtId="1" fontId="31" fillId="12" borderId="48" xfId="0" applyNumberFormat="1" applyFont="1" applyFill="1" applyBorder="1" applyAlignment="1">
      <alignment horizontal="center"/>
    </xf>
    <xf numFmtId="0" fontId="34" fillId="12" borderId="39" xfId="0" applyFont="1" applyFill="1" applyBorder="1" applyAlignment="1">
      <alignment horizontal="center" vertical="center"/>
    </xf>
    <xf numFmtId="0" fontId="74" fillId="0" borderId="41" xfId="0" applyFont="1" applyBorder="1" applyAlignment="1">
      <alignment vertical="center"/>
    </xf>
    <xf numFmtId="0" fontId="73" fillId="0" borderId="37" xfId="0" applyFont="1" applyBorder="1" applyAlignment="1">
      <alignment horizontal="right" indent="1"/>
    </xf>
    <xf numFmtId="0" fontId="114" fillId="0" borderId="18" xfId="0" applyFont="1" applyBorder="1" applyAlignment="1">
      <alignment horizontal="center" vertical="center"/>
    </xf>
    <xf numFmtId="0" fontId="114" fillId="0" borderId="2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top" wrapText="1"/>
    </xf>
    <xf numFmtId="0" fontId="4" fillId="0" borderId="36" xfId="0" applyFont="1" applyBorder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141" fillId="0" borderId="19" xfId="0" applyFont="1" applyBorder="1" applyAlignment="1">
      <alignment horizontal="center" vertical="center"/>
    </xf>
    <xf numFmtId="0" fontId="141" fillId="0" borderId="18" xfId="0" applyFont="1" applyBorder="1" applyAlignment="1">
      <alignment horizontal="center" vertical="center"/>
    </xf>
    <xf numFmtId="0" fontId="141" fillId="0" borderId="20" xfId="0" applyFont="1" applyBorder="1" applyAlignment="1">
      <alignment horizontal="center" vertical="center"/>
    </xf>
    <xf numFmtId="0" fontId="73" fillId="0" borderId="42" xfId="0" applyFont="1" applyBorder="1" applyAlignment="1">
      <alignment horizontal="center" vertical="center"/>
    </xf>
    <xf numFmtId="0" fontId="88" fillId="12" borderId="0" xfId="0" applyFont="1" applyFill="1" applyAlignment="1">
      <alignment vertical="center"/>
    </xf>
    <xf numFmtId="0" fontId="3" fillId="0" borderId="18" xfId="0" applyFont="1" applyBorder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center" vertical="top" wrapText="1"/>
    </xf>
    <xf numFmtId="0" fontId="3" fillId="0" borderId="20" xfId="0" applyFont="1" applyBorder="1" applyAlignment="1">
      <alignment horizontal="center" vertical="top" wrapText="1"/>
    </xf>
    <xf numFmtId="0" fontId="3" fillId="0" borderId="41" xfId="0" applyFont="1" applyBorder="1" applyAlignment="1">
      <alignment vertical="top" wrapText="1"/>
    </xf>
    <xf numFmtId="1" fontId="73" fillId="0" borderId="55" xfId="0" applyNumberFormat="1" applyFont="1" applyBorder="1" applyAlignment="1">
      <alignment horizontal="center" vertical="center"/>
    </xf>
    <xf numFmtId="0" fontId="74" fillId="12" borderId="35" xfId="0" applyFont="1" applyFill="1" applyBorder="1" applyAlignment="1">
      <alignment horizontal="center" vertical="center"/>
    </xf>
    <xf numFmtId="1" fontId="74" fillId="12" borderId="0" xfId="0" applyNumberFormat="1" applyFont="1" applyFill="1" applyAlignment="1">
      <alignment horizontal="center" vertical="center"/>
    </xf>
    <xf numFmtId="0" fontId="88" fillId="0" borderId="37" xfId="0" applyFont="1" applyBorder="1"/>
    <xf numFmtId="0" fontId="74" fillId="12" borderId="38" xfId="0" applyFont="1" applyFill="1" applyBorder="1" applyAlignment="1">
      <alignment horizontal="center" vertical="center"/>
    </xf>
    <xf numFmtId="0" fontId="88" fillId="0" borderId="39" xfId="0" applyFont="1" applyBorder="1"/>
    <xf numFmtId="0" fontId="3" fillId="0" borderId="38" xfId="0" applyFont="1" applyBorder="1" applyAlignment="1">
      <alignment horizontal="center" vertical="top" wrapText="1"/>
    </xf>
    <xf numFmtId="0" fontId="3" fillId="0" borderId="18" xfId="0" applyFont="1" applyBorder="1" applyAlignment="1">
      <alignment vertical="top" wrapText="1"/>
    </xf>
    <xf numFmtId="0" fontId="88" fillId="0" borderId="42" xfId="0" applyFont="1" applyBorder="1"/>
    <xf numFmtId="15" fontId="74" fillId="12" borderId="18" xfId="0" applyNumberFormat="1" applyFont="1" applyFill="1" applyBorder="1" applyAlignment="1">
      <alignment horizontal="center" vertical="center"/>
    </xf>
    <xf numFmtId="0" fontId="3" fillId="0" borderId="35" xfId="0" applyFont="1" applyBorder="1" applyAlignment="1">
      <alignment horizontal="center" vertical="top" wrapText="1"/>
    </xf>
    <xf numFmtId="0" fontId="3" fillId="0" borderId="35" xfId="0" applyFont="1" applyBorder="1" applyAlignment="1">
      <alignment vertical="top" wrapText="1"/>
    </xf>
    <xf numFmtId="0" fontId="3" fillId="0" borderId="19" xfId="0" applyFont="1" applyBorder="1" applyAlignment="1">
      <alignment horizontal="center" vertical="top" wrapText="1"/>
    </xf>
    <xf numFmtId="0" fontId="3" fillId="0" borderId="38" xfId="0" applyFont="1" applyBorder="1" applyAlignment="1">
      <alignment vertical="top" wrapText="1"/>
    </xf>
    <xf numFmtId="0" fontId="74" fillId="0" borderId="38" xfId="0" applyFont="1" applyBorder="1" applyAlignment="1">
      <alignment horizontal="center"/>
    </xf>
    <xf numFmtId="0" fontId="74" fillId="0" borderId="38" xfId="0" applyFont="1" applyBorder="1"/>
    <xf numFmtId="0" fontId="74" fillId="0" borderId="39" xfId="0" applyFont="1" applyBorder="1" applyAlignment="1">
      <alignment horizontal="center"/>
    </xf>
    <xf numFmtId="0" fontId="74" fillId="0" borderId="40" xfId="0" applyFont="1" applyBorder="1"/>
    <xf numFmtId="0" fontId="73" fillId="0" borderId="40" xfId="0" applyFont="1" applyBorder="1" applyAlignment="1">
      <alignment horizontal="center" vertical="center"/>
    </xf>
    <xf numFmtId="1" fontId="74" fillId="0" borderId="39" xfId="0" applyNumberFormat="1" applyFont="1" applyBorder="1" applyAlignment="1">
      <alignment horizontal="center" vertical="center"/>
    </xf>
    <xf numFmtId="0" fontId="73" fillId="12" borderId="48" xfId="0" applyFont="1" applyFill="1" applyBorder="1" applyAlignment="1" applyProtection="1">
      <alignment horizontal="right" vertical="center"/>
      <protection locked="0"/>
    </xf>
    <xf numFmtId="0" fontId="73" fillId="12" borderId="49" xfId="0" applyFont="1" applyFill="1" applyBorder="1" applyAlignment="1">
      <alignment horizontal="center" vertical="center"/>
    </xf>
    <xf numFmtId="0" fontId="74" fillId="0" borderId="35" xfId="0" applyFont="1" applyBorder="1" applyAlignment="1">
      <alignment horizontal="center" vertical="center"/>
    </xf>
    <xf numFmtId="1" fontId="74" fillId="0" borderId="0" xfId="0" applyNumberFormat="1" applyFont="1" applyAlignment="1">
      <alignment horizontal="center" vertical="center"/>
    </xf>
    <xf numFmtId="0" fontId="74" fillId="0" borderId="38" xfId="0" applyFont="1" applyBorder="1" applyAlignment="1">
      <alignment horizontal="center" vertical="center"/>
    </xf>
    <xf numFmtId="0" fontId="74" fillId="12" borderId="40" xfId="0" applyFont="1" applyFill="1" applyBorder="1" applyAlignment="1">
      <alignment horizontal="center" vertical="center"/>
    </xf>
    <xf numFmtId="0" fontId="88" fillId="0" borderId="19" xfId="0" applyFont="1" applyBorder="1" applyAlignment="1" applyProtection="1">
      <alignment vertical="center"/>
      <protection locked="0"/>
    </xf>
    <xf numFmtId="0" fontId="88" fillId="0" borderId="18" xfId="0" applyFont="1" applyBorder="1" applyAlignment="1" applyProtection="1">
      <alignment vertical="center"/>
      <protection locked="0"/>
    </xf>
    <xf numFmtId="0" fontId="88" fillId="0" borderId="20" xfId="0" applyFont="1" applyBorder="1" applyAlignment="1" applyProtection="1">
      <alignment vertical="center"/>
      <protection locked="0"/>
    </xf>
    <xf numFmtId="0" fontId="74" fillId="0" borderId="36" xfId="0" applyFont="1" applyBorder="1" applyAlignment="1">
      <alignment vertical="center"/>
    </xf>
    <xf numFmtId="0" fontId="73" fillId="0" borderId="40" xfId="0" applyFont="1" applyBorder="1" applyAlignment="1">
      <alignment horizontal="right" indent="1"/>
    </xf>
    <xf numFmtId="0" fontId="87" fillId="0" borderId="42" xfId="0" applyFont="1" applyBorder="1"/>
    <xf numFmtId="0" fontId="73" fillId="0" borderId="55" xfId="0" applyFont="1" applyBorder="1" applyAlignment="1">
      <alignment horizontal="right"/>
    </xf>
    <xf numFmtId="1" fontId="73" fillId="0" borderId="19" xfId="0" applyNumberFormat="1" applyFont="1" applyBorder="1" applyAlignment="1">
      <alignment vertical="center"/>
    </xf>
    <xf numFmtId="1" fontId="2" fillId="0" borderId="19" xfId="0" applyNumberFormat="1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1" fontId="2" fillId="0" borderId="18" xfId="0" applyNumberFormat="1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>
      <alignment horizontal="center" vertical="top" wrapText="1"/>
    </xf>
    <xf numFmtId="0" fontId="2" fillId="0" borderId="18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0" xfId="0" applyFont="1" applyBorder="1" applyAlignment="1">
      <alignment horizontal="center" vertical="top" wrapText="1"/>
    </xf>
    <xf numFmtId="0" fontId="2" fillId="0" borderId="20" xfId="0" applyFont="1" applyBorder="1" applyAlignment="1">
      <alignment vertical="top" wrapText="1"/>
    </xf>
    <xf numFmtId="176" fontId="2" fillId="0" borderId="20" xfId="0" applyNumberFormat="1" applyFont="1" applyBorder="1" applyAlignment="1" applyProtection="1">
      <alignment horizontal="center" vertical="center"/>
      <protection locked="0"/>
    </xf>
    <xf numFmtId="0" fontId="2" fillId="12" borderId="19" xfId="0" applyFont="1" applyFill="1" applyBorder="1" applyAlignment="1" applyProtection="1">
      <alignment horizontal="center" vertical="center"/>
      <protection locked="0"/>
    </xf>
    <xf numFmtId="0" fontId="2" fillId="12" borderId="18" xfId="0" applyFont="1" applyFill="1" applyBorder="1" applyAlignment="1" applyProtection="1">
      <alignment horizontal="center" vertical="center"/>
      <protection locked="0"/>
    </xf>
    <xf numFmtId="1" fontId="2" fillId="12" borderId="18" xfId="0" applyNumberFormat="1" applyFont="1" applyFill="1" applyBorder="1" applyAlignment="1" applyProtection="1">
      <alignment horizontal="center" vertical="center"/>
      <protection locked="0"/>
    </xf>
    <xf numFmtId="1" fontId="2" fillId="12" borderId="20" xfId="0" applyNumberFormat="1" applyFont="1" applyFill="1" applyBorder="1" applyAlignment="1" applyProtection="1">
      <alignment horizontal="center" vertical="center"/>
      <protection locked="0"/>
    </xf>
    <xf numFmtId="0" fontId="2" fillId="12" borderId="20" xfId="0" applyFont="1" applyFill="1" applyBorder="1" applyAlignment="1" applyProtection="1">
      <alignment horizontal="center" vertical="center"/>
      <protection locked="0"/>
    </xf>
    <xf numFmtId="1" fontId="73" fillId="0" borderId="18" xfId="0" applyNumberFormat="1" applyFont="1" applyBorder="1" applyAlignment="1">
      <alignment vertical="center"/>
    </xf>
    <xf numFmtId="1" fontId="2" fillId="12" borderId="19" xfId="0" applyNumberFormat="1" applyFont="1" applyFill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center" vertical="center"/>
      <protection locked="0"/>
    </xf>
    <xf numFmtId="1" fontId="73" fillId="0" borderId="48" xfId="0" applyNumberFormat="1" applyFont="1" applyBorder="1" applyAlignment="1">
      <alignment vertical="center"/>
    </xf>
    <xf numFmtId="0" fontId="87" fillId="0" borderId="49" xfId="0" applyFont="1" applyBorder="1" applyAlignment="1">
      <alignment vertical="center"/>
    </xf>
    <xf numFmtId="0" fontId="88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9" xfId="0" applyFont="1" applyBorder="1" applyAlignment="1" applyProtection="1">
      <alignment horizontal="center" vertical="center"/>
      <protection locked="0"/>
    </xf>
    <xf numFmtId="176" fontId="2" fillId="0" borderId="18" xfId="0" applyNumberFormat="1" applyFont="1" applyBorder="1" applyAlignment="1" applyProtection="1">
      <alignment horizontal="center" vertical="center"/>
      <protection locked="0"/>
    </xf>
    <xf numFmtId="1" fontId="2" fillId="0" borderId="20" xfId="0" applyNumberFormat="1" applyFont="1" applyBorder="1" applyAlignment="1" applyProtection="1">
      <alignment horizontal="center" vertical="center"/>
      <protection locked="0"/>
    </xf>
    <xf numFmtId="1" fontId="73" fillId="0" borderId="40" xfId="0" applyNumberFormat="1" applyFont="1" applyBorder="1" applyAlignment="1">
      <alignment vertical="center"/>
    </xf>
    <xf numFmtId="0" fontId="138" fillId="0" borderId="20" xfId="0" applyFont="1" applyBorder="1" applyAlignment="1" applyProtection="1">
      <alignment horizontal="center" vertical="center"/>
      <protection locked="0"/>
    </xf>
    <xf numFmtId="0" fontId="2" fillId="0" borderId="19" xfId="0" applyFont="1" applyBorder="1" applyAlignment="1">
      <alignment horizontal="center" vertical="top" wrapText="1"/>
    </xf>
    <xf numFmtId="0" fontId="2" fillId="0" borderId="19" xfId="0" applyFont="1" applyBorder="1" applyAlignment="1">
      <alignment vertical="top" wrapText="1"/>
    </xf>
    <xf numFmtId="1" fontId="73" fillId="0" borderId="0" xfId="0" applyNumberFormat="1" applyFont="1" applyAlignment="1">
      <alignment horizontal="center" vertical="center"/>
    </xf>
    <xf numFmtId="1" fontId="73" fillId="0" borderId="20" xfId="0" applyNumberFormat="1" applyFont="1" applyBorder="1" applyAlignment="1">
      <alignment vertical="center"/>
    </xf>
    <xf numFmtId="1" fontId="73" fillId="0" borderId="55" xfId="0" applyNumberFormat="1" applyFont="1" applyBorder="1" applyAlignment="1">
      <alignment vertical="center"/>
    </xf>
    <xf numFmtId="1" fontId="87" fillId="0" borderId="107" xfId="0" applyNumberFormat="1" applyFont="1" applyBorder="1" applyAlignment="1">
      <alignment horizontal="left" vertical="center"/>
    </xf>
    <xf numFmtId="49" fontId="2" fillId="0" borderId="19" xfId="0" applyNumberFormat="1" applyFont="1" applyBorder="1" applyAlignment="1" applyProtection="1">
      <alignment horizontal="center" vertical="center"/>
      <protection locked="0"/>
    </xf>
    <xf numFmtId="49" fontId="2" fillId="0" borderId="18" xfId="0" applyNumberFormat="1" applyFont="1" applyBorder="1" applyAlignment="1" applyProtection="1">
      <alignment horizontal="center" vertical="center"/>
      <protection locked="0"/>
    </xf>
    <xf numFmtId="49" fontId="2" fillId="0" borderId="20" xfId="0" applyNumberFormat="1" applyFont="1" applyBorder="1" applyAlignment="1" applyProtection="1">
      <alignment horizontal="center" vertical="center"/>
      <protection locked="0"/>
    </xf>
    <xf numFmtId="1" fontId="87" fillId="0" borderId="48" xfId="0" applyNumberFormat="1" applyFont="1" applyBorder="1" applyAlignment="1">
      <alignment horizontal="left" vertical="center"/>
    </xf>
    <xf numFmtId="0" fontId="2" fillId="0" borderId="0" xfId="0" applyFont="1" applyAlignment="1">
      <alignment horizontal="center" vertical="center" wrapText="1"/>
    </xf>
    <xf numFmtId="0" fontId="2" fillId="0" borderId="19" xfId="0" applyFont="1" applyBorder="1" applyAlignment="1" applyProtection="1">
      <alignment horizontal="left" vertical="center" wrapText="1"/>
      <protection locked="0"/>
    </xf>
    <xf numFmtId="0" fontId="2" fillId="0" borderId="18" xfId="0" applyFont="1" applyBorder="1" applyAlignment="1" applyProtection="1">
      <alignment horizontal="left" vertical="center" wrapText="1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49" fontId="88" fillId="0" borderId="20" xfId="0" applyNumberFormat="1" applyFont="1" applyBorder="1" applyAlignment="1">
      <alignment horizontal="left" vertical="center"/>
    </xf>
    <xf numFmtId="0" fontId="88" fillId="0" borderId="0" xfId="0" applyFont="1" applyAlignment="1">
      <alignment horizontal="center" vertical="center"/>
    </xf>
    <xf numFmtId="0" fontId="87" fillId="0" borderId="0" xfId="0" applyFont="1" applyAlignment="1">
      <alignment vertical="center"/>
    </xf>
    <xf numFmtId="0" fontId="2" fillId="0" borderId="39" xfId="0" applyFont="1" applyBorder="1" applyAlignment="1">
      <alignment horizontal="center" vertical="top" wrapText="1"/>
    </xf>
    <xf numFmtId="1" fontId="73" fillId="12" borderId="18" xfId="0" applyNumberFormat="1" applyFont="1" applyFill="1" applyBorder="1" applyAlignment="1">
      <alignment vertical="center"/>
    </xf>
    <xf numFmtId="1" fontId="73" fillId="12" borderId="40" xfId="0" applyNumberFormat="1" applyFont="1" applyFill="1" applyBorder="1" applyAlignment="1">
      <alignment vertical="center"/>
    </xf>
    <xf numFmtId="0" fontId="88" fillId="0" borderId="42" xfId="0" applyFont="1" applyBorder="1" applyAlignment="1">
      <alignment vertical="center"/>
    </xf>
    <xf numFmtId="49" fontId="89" fillId="0" borderId="6" xfId="21" applyNumberFormat="1" applyFont="1" applyAlignment="1">
      <alignment horizontal="left" vertical="top"/>
    </xf>
    <xf numFmtId="0" fontId="31" fillId="0" borderId="19" xfId="0" applyFont="1" applyBorder="1" applyAlignment="1">
      <alignment horizontal="center" vertical="top"/>
    </xf>
    <xf numFmtId="0" fontId="31" fillId="0" borderId="18" xfId="0" applyFont="1" applyBorder="1" applyAlignment="1">
      <alignment horizontal="center" vertical="top"/>
    </xf>
    <xf numFmtId="0" fontId="31" fillId="0" borderId="20" xfId="0" applyFont="1" applyBorder="1" applyAlignment="1">
      <alignment horizontal="center" vertical="top"/>
    </xf>
    <xf numFmtId="0" fontId="73" fillId="0" borderId="48" xfId="0" applyFont="1" applyBorder="1" applyAlignment="1">
      <alignment horizontal="left" vertical="top"/>
    </xf>
    <xf numFmtId="0" fontId="149" fillId="0" borderId="48" xfId="0" applyFont="1" applyBorder="1" applyAlignment="1">
      <alignment horizontal="left" vertical="top" wrapText="1"/>
    </xf>
    <xf numFmtId="0" fontId="74" fillId="0" borderId="48" xfId="0" applyFont="1" applyBorder="1" applyAlignment="1">
      <alignment horizontal="center" vertical="top"/>
    </xf>
    <xf numFmtId="0" fontId="73" fillId="0" borderId="20" xfId="0" applyFont="1" applyBorder="1" applyAlignment="1">
      <alignment horizontal="left" vertical="top"/>
    </xf>
    <xf numFmtId="0" fontId="89" fillId="0" borderId="48" xfId="0" applyFont="1" applyBorder="1" applyAlignment="1">
      <alignment horizontal="left" vertical="top" wrapText="1"/>
    </xf>
    <xf numFmtId="0" fontId="89" fillId="0" borderId="18" xfId="0" applyFont="1" applyBorder="1" applyAlignment="1">
      <alignment horizontal="left" vertical="top" wrapText="1"/>
    </xf>
    <xf numFmtId="0" fontId="1" fillId="0" borderId="48" xfId="0" applyFont="1" applyBorder="1" applyAlignment="1">
      <alignment horizontal="center" vertical="center"/>
    </xf>
    <xf numFmtId="0" fontId="75" fillId="0" borderId="48" xfId="0" applyFont="1" applyBorder="1" applyAlignment="1">
      <alignment horizontal="center" vertical="top"/>
    </xf>
    <xf numFmtId="0" fontId="34" fillId="0" borderId="20" xfId="0" applyFont="1" applyBorder="1" applyAlignment="1">
      <alignment vertical="top"/>
    </xf>
    <xf numFmtId="1" fontId="31" fillId="0" borderId="20" xfId="0" applyNumberFormat="1" applyFont="1" applyBorder="1" applyAlignment="1">
      <alignment horizontal="center" vertical="top"/>
    </xf>
    <xf numFmtId="49" fontId="74" fillId="0" borderId="18" xfId="0" applyNumberFormat="1" applyFont="1" applyBorder="1" applyAlignment="1">
      <alignment horizontal="left" vertical="top"/>
    </xf>
    <xf numFmtId="0" fontId="31" fillId="0" borderId="42" xfId="0" applyFont="1" applyBorder="1" applyAlignment="1">
      <alignment horizontal="left" vertical="top"/>
    </xf>
    <xf numFmtId="0" fontId="89" fillId="0" borderId="19" xfId="0" applyFont="1" applyBorder="1" applyAlignment="1">
      <alignment horizontal="left" vertical="top" wrapText="1"/>
    </xf>
    <xf numFmtId="0" fontId="89" fillId="0" borderId="20" xfId="0" applyFont="1" applyBorder="1" applyAlignment="1">
      <alignment horizontal="left" vertical="top" wrapText="1"/>
    </xf>
    <xf numFmtId="49" fontId="89" fillId="0" borderId="18" xfId="0" applyNumberFormat="1" applyFont="1" applyBorder="1" applyAlignment="1">
      <alignment horizontal="left" vertical="top" wrapText="1"/>
    </xf>
    <xf numFmtId="0" fontId="156" fillId="0" borderId="0" xfId="0" applyFont="1" applyAlignment="1">
      <alignment horizontal="left" vertical="top" wrapText="1"/>
    </xf>
    <xf numFmtId="172" fontId="91" fillId="15" borderId="53" xfId="0" applyNumberFormat="1" applyFont="1" applyFill="1" applyBorder="1" applyAlignment="1">
      <alignment horizontal="left"/>
    </xf>
    <xf numFmtId="172" fontId="91" fillId="15" borderId="6" xfId="0" applyNumberFormat="1" applyFont="1" applyFill="1" applyBorder="1" applyAlignment="1">
      <alignment horizontal="left"/>
    </xf>
    <xf numFmtId="173" fontId="53" fillId="0" borderId="31" xfId="0" applyNumberFormat="1" applyFont="1" applyBorder="1" applyAlignment="1">
      <alignment horizontal="left"/>
    </xf>
    <xf numFmtId="171" fontId="53" fillId="0" borderId="28" xfId="0" applyNumberFormat="1" applyFont="1" applyBorder="1" applyAlignment="1">
      <alignment horizontal="left"/>
    </xf>
    <xf numFmtId="171" fontId="53" fillId="0" borderId="6" xfId="0" applyNumberFormat="1" applyFont="1" applyBorder="1" applyAlignment="1">
      <alignment horizontal="left"/>
    </xf>
    <xf numFmtId="170" fontId="53" fillId="0" borderId="30" xfId="0" applyNumberFormat="1" applyFont="1" applyBorder="1" applyAlignment="1">
      <alignment horizontal="left"/>
    </xf>
    <xf numFmtId="170" fontId="53" fillId="0" borderId="31" xfId="0" applyNumberFormat="1" applyFont="1" applyBorder="1" applyAlignment="1">
      <alignment horizontal="left"/>
    </xf>
    <xf numFmtId="166" fontId="53" fillId="0" borderId="25" xfId="0" applyNumberFormat="1" applyFont="1" applyBorder="1" applyAlignment="1">
      <alignment horizontal="left" vertical="center"/>
    </xf>
    <xf numFmtId="166" fontId="53" fillId="0" borderId="26" xfId="0" applyNumberFormat="1" applyFont="1" applyBorder="1" applyAlignment="1">
      <alignment horizontal="left" vertical="center"/>
    </xf>
    <xf numFmtId="175" fontId="53" fillId="0" borderId="28" xfId="0" applyNumberFormat="1" applyFont="1" applyBorder="1" applyAlignment="1">
      <alignment horizontal="left"/>
    </xf>
    <xf numFmtId="175" fontId="53" fillId="0" borderId="6" xfId="0" applyNumberFormat="1" applyFont="1" applyBorder="1" applyAlignment="1">
      <alignment horizontal="left"/>
    </xf>
    <xf numFmtId="168" fontId="53" fillId="0" borderId="28" xfId="0" applyNumberFormat="1" applyFont="1" applyBorder="1" applyAlignment="1">
      <alignment horizontal="left"/>
    </xf>
    <xf numFmtId="168" fontId="53" fillId="0" borderId="6" xfId="0" applyNumberFormat="1" applyFont="1" applyBorder="1" applyAlignment="1">
      <alignment horizontal="left"/>
    </xf>
    <xf numFmtId="167" fontId="53" fillId="0" borderId="28" xfId="0" applyNumberFormat="1" applyFont="1" applyBorder="1" applyAlignment="1">
      <alignment horizontal="left"/>
    </xf>
    <xf numFmtId="167" fontId="53" fillId="0" borderId="6" xfId="0" applyNumberFormat="1" applyFont="1" applyBorder="1" applyAlignment="1">
      <alignment horizontal="left"/>
    </xf>
    <xf numFmtId="0" fontId="78" fillId="0" borderId="84" xfId="0" applyFont="1" applyBorder="1" applyAlignment="1">
      <alignment vertical="top" wrapText="1"/>
    </xf>
    <xf numFmtId="0" fontId="26" fillId="12" borderId="0" xfId="0" applyFont="1" applyFill="1" applyAlignment="1">
      <alignment horizontal="left" vertical="top" wrapText="1"/>
    </xf>
    <xf numFmtId="0" fontId="37" fillId="12" borderId="92" xfId="0" applyFont="1" applyFill="1" applyBorder="1" applyAlignment="1">
      <alignment horizontal="left" vertical="center"/>
    </xf>
    <xf numFmtId="0" fontId="66" fillId="12" borderId="38" xfId="0" applyFont="1" applyFill="1" applyBorder="1" applyAlignment="1">
      <alignment horizontal="center"/>
    </xf>
    <xf numFmtId="0" fontId="70" fillId="12" borderId="6" xfId="0" applyFont="1" applyFill="1" applyBorder="1"/>
    <xf numFmtId="0" fontId="70" fillId="12" borderId="39" xfId="0" applyFont="1" applyFill="1" applyBorder="1"/>
    <xf numFmtId="0" fontId="27" fillId="12" borderId="40" xfId="0" applyFont="1" applyFill="1" applyBorder="1" applyAlignment="1">
      <alignment horizontal="center" vertical="center"/>
    </xf>
    <xf numFmtId="0" fontId="29" fillId="12" borderId="41" xfId="0" applyFont="1" applyFill="1" applyBorder="1"/>
    <xf numFmtId="0" fontId="29" fillId="12" borderId="42" xfId="0" applyFont="1" applyFill="1" applyBorder="1"/>
    <xf numFmtId="0" fontId="27" fillId="27" borderId="11" xfId="0" applyFont="1" applyFill="1" applyBorder="1" applyAlignment="1">
      <alignment horizontal="center" vertical="center" wrapText="1"/>
    </xf>
    <xf numFmtId="0" fontId="29" fillId="12" borderId="12" xfId="0" applyFont="1" applyFill="1" applyBorder="1"/>
    <xf numFmtId="0" fontId="29" fillId="12" borderId="13" xfId="0" applyFont="1" applyFill="1" applyBorder="1"/>
    <xf numFmtId="0" fontId="35" fillId="27" borderId="43" xfId="0" applyFont="1" applyFill="1" applyBorder="1" applyAlignment="1">
      <alignment horizontal="center" vertical="center"/>
    </xf>
    <xf numFmtId="0" fontId="29" fillId="12" borderId="47" xfId="0" applyFont="1" applyFill="1" applyBorder="1"/>
    <xf numFmtId="0" fontId="27" fillId="27" borderId="8" xfId="0" applyFont="1" applyFill="1" applyBorder="1" applyAlignment="1">
      <alignment horizontal="center" vertical="center" wrapText="1"/>
    </xf>
    <xf numFmtId="0" fontId="29" fillId="12" borderId="9" xfId="0" applyFont="1" applyFill="1" applyBorder="1"/>
    <xf numFmtId="0" fontId="29" fillId="12" borderId="10" xfId="0" applyFont="1" applyFill="1" applyBorder="1"/>
    <xf numFmtId="0" fontId="37" fillId="12" borderId="62" xfId="0" applyFont="1" applyFill="1" applyBorder="1" applyAlignment="1">
      <alignment horizontal="left" vertical="center"/>
    </xf>
    <xf numFmtId="0" fontId="37" fillId="12" borderId="24" xfId="0" applyFont="1" applyFill="1" applyBorder="1" applyAlignment="1">
      <alignment horizontal="left" vertical="center"/>
    </xf>
    <xf numFmtId="0" fontId="37" fillId="12" borderId="67" xfId="0" applyFont="1" applyFill="1" applyBorder="1" applyAlignment="1">
      <alignment horizontal="left" vertical="center"/>
    </xf>
    <xf numFmtId="0" fontId="37" fillId="0" borderId="24" xfId="0" applyFont="1" applyBorder="1" applyAlignment="1">
      <alignment horizontal="left" vertical="center"/>
    </xf>
    <xf numFmtId="0" fontId="37" fillId="0" borderId="67" xfId="0" applyFont="1" applyBorder="1" applyAlignment="1">
      <alignment horizontal="left" vertical="center"/>
    </xf>
    <xf numFmtId="0" fontId="66" fillId="0" borderId="38" xfId="0" applyFont="1" applyBorder="1" applyAlignment="1">
      <alignment horizontal="center"/>
    </xf>
    <xf numFmtId="0" fontId="70" fillId="0" borderId="6" xfId="0" applyFont="1" applyBorder="1"/>
    <xf numFmtId="0" fontId="70" fillId="0" borderId="39" xfId="0" applyFont="1" applyBorder="1"/>
    <xf numFmtId="0" fontId="27" fillId="0" borderId="40" xfId="0" applyFont="1" applyBorder="1" applyAlignment="1">
      <alignment horizontal="center" vertical="center"/>
    </xf>
    <xf numFmtId="0" fontId="29" fillId="0" borderId="41" xfId="0" applyFont="1" applyBorder="1"/>
    <xf numFmtId="0" fontId="29" fillId="0" borderId="42" xfId="0" applyFont="1" applyBorder="1"/>
    <xf numFmtId="0" fontId="27" fillId="2" borderId="8" xfId="0" applyFont="1" applyFill="1" applyBorder="1" applyAlignment="1">
      <alignment horizontal="center" vertical="center" wrapText="1"/>
    </xf>
    <xf numFmtId="0" fontId="29" fillId="0" borderId="9" xfId="0" applyFont="1" applyBorder="1"/>
    <xf numFmtId="0" fontId="29" fillId="0" borderId="10" xfId="0" applyFont="1" applyBorder="1"/>
    <xf numFmtId="0" fontId="27" fillId="2" borderId="11" xfId="0" applyFont="1" applyFill="1" applyBorder="1" applyAlignment="1">
      <alignment horizontal="center" vertical="center" wrapText="1"/>
    </xf>
    <xf numFmtId="0" fontId="29" fillId="0" borderId="12" xfId="0" applyFont="1" applyBorder="1"/>
    <xf numFmtId="0" fontId="29" fillId="0" borderId="13" xfId="0" applyFont="1" applyBorder="1"/>
    <xf numFmtId="0" fontId="35" fillId="2" borderId="43" xfId="0" applyFont="1" applyFill="1" applyBorder="1" applyAlignment="1">
      <alignment horizontal="center" vertical="center"/>
    </xf>
    <xf numFmtId="0" fontId="29" fillId="0" borderId="47" xfId="0" applyFont="1" applyBorder="1"/>
    <xf numFmtId="0" fontId="37" fillId="0" borderId="62" xfId="0" applyFont="1" applyBorder="1" applyAlignment="1">
      <alignment horizontal="left" vertical="center"/>
    </xf>
    <xf numFmtId="0" fontId="71" fillId="12" borderId="6" xfId="0" applyFont="1" applyFill="1" applyBorder="1" applyAlignment="1">
      <alignment horizontal="center"/>
    </xf>
    <xf numFmtId="0" fontId="72" fillId="12" borderId="6" xfId="0" applyFont="1" applyFill="1" applyBorder="1"/>
    <xf numFmtId="0" fontId="44" fillId="12" borderId="0" xfId="0" applyFont="1" applyFill="1" applyAlignment="1">
      <alignment horizontal="left" vertical="top" wrapText="1"/>
    </xf>
    <xf numFmtId="165" fontId="26" fillId="12" borderId="0" xfId="0" applyNumberFormat="1" applyFont="1" applyFill="1" applyAlignment="1">
      <alignment horizontal="right" vertical="center"/>
    </xf>
    <xf numFmtId="0" fontId="0" fillId="12" borderId="0" xfId="0" applyFill="1"/>
    <xf numFmtId="0" fontId="74" fillId="12" borderId="24" xfId="8" applyFont="1" applyFill="1" applyBorder="1" applyAlignment="1">
      <alignment horizontal="left" vertical="center"/>
    </xf>
    <xf numFmtId="0" fontId="74" fillId="12" borderId="58" xfId="8" applyFont="1" applyFill="1" applyBorder="1" applyAlignment="1">
      <alignment horizontal="left" vertical="center"/>
    </xf>
    <xf numFmtId="0" fontId="34" fillId="12" borderId="24" xfId="8" applyFont="1" applyFill="1" applyBorder="1" applyAlignment="1">
      <alignment horizontal="left" vertical="center"/>
    </xf>
    <xf numFmtId="0" fontId="34" fillId="12" borderId="58" xfId="8" applyFont="1" applyFill="1" applyBorder="1" applyAlignment="1">
      <alignment horizontal="left" vertical="center"/>
    </xf>
    <xf numFmtId="0" fontId="81" fillId="12" borderId="0" xfId="0" applyFont="1" applyFill="1" applyAlignment="1">
      <alignment horizontal="right" vertical="center"/>
    </xf>
    <xf numFmtId="0" fontId="0" fillId="12" borderId="58" xfId="0" applyFill="1" applyBorder="1" applyAlignment="1">
      <alignment horizontal="left"/>
    </xf>
    <xf numFmtId="0" fontId="0" fillId="12" borderId="56" xfId="0" applyFill="1" applyBorder="1" applyAlignment="1">
      <alignment horizontal="left"/>
    </xf>
    <xf numFmtId="0" fontId="0" fillId="12" borderId="33" xfId="0" applyFill="1" applyBorder="1" applyAlignment="1">
      <alignment horizontal="left"/>
    </xf>
    <xf numFmtId="0" fontId="95" fillId="12" borderId="58" xfId="8" applyFont="1" applyFill="1" applyBorder="1" applyAlignment="1">
      <alignment horizontal="left" wrapText="1"/>
    </xf>
    <xf numFmtId="0" fontId="95" fillId="12" borderId="33" xfId="8" applyFont="1" applyFill="1" applyBorder="1" applyAlignment="1">
      <alignment horizontal="left" wrapText="1"/>
    </xf>
    <xf numFmtId="0" fontId="31" fillId="17" borderId="54" xfId="8" applyFont="1" applyFill="1" applyBorder="1" applyAlignment="1">
      <alignment horizontal="center" vertical="center" wrapText="1"/>
    </xf>
    <xf numFmtId="0" fontId="31" fillId="17" borderId="55" xfId="8" applyFont="1" applyFill="1" applyBorder="1" applyAlignment="1">
      <alignment horizontal="center" vertical="center" wrapText="1"/>
    </xf>
    <xf numFmtId="0" fontId="31" fillId="17" borderId="49" xfId="8" applyFont="1" applyFill="1" applyBorder="1" applyAlignment="1">
      <alignment horizontal="center" vertical="center" wrapText="1"/>
    </xf>
    <xf numFmtId="0" fontId="22" fillId="12" borderId="58" xfId="8" applyFill="1" applyBorder="1" applyAlignment="1">
      <alignment horizontal="left"/>
    </xf>
    <xf numFmtId="0" fontId="22" fillId="12" borderId="56" xfId="8" applyFill="1" applyBorder="1" applyAlignment="1">
      <alignment horizontal="left"/>
    </xf>
    <xf numFmtId="0" fontId="22" fillId="12" borderId="33" xfId="8" applyFill="1" applyBorder="1" applyAlignment="1">
      <alignment horizontal="left"/>
    </xf>
    <xf numFmtId="0" fontId="69" fillId="0" borderId="35" xfId="0" applyFont="1" applyBorder="1" applyAlignment="1">
      <alignment horizontal="left"/>
    </xf>
    <xf numFmtId="0" fontId="69" fillId="0" borderId="36" xfId="0" applyFont="1" applyBorder="1" applyAlignment="1">
      <alignment horizontal="left"/>
    </xf>
    <xf numFmtId="0" fontId="81" fillId="12" borderId="38" xfId="0" applyFont="1" applyFill="1" applyBorder="1" applyAlignment="1">
      <alignment horizontal="right"/>
    </xf>
    <xf numFmtId="0" fontId="81" fillId="12" borderId="6" xfId="0" applyFont="1" applyFill="1" applyBorder="1" applyAlignment="1">
      <alignment horizontal="right"/>
    </xf>
    <xf numFmtId="0" fontId="86" fillId="12" borderId="67" xfId="0" applyFont="1" applyFill="1" applyBorder="1" applyAlignment="1">
      <alignment horizontal="left" vertical="center"/>
    </xf>
    <xf numFmtId="0" fontId="102" fillId="15" borderId="35" xfId="0" applyFont="1" applyFill="1" applyBorder="1" applyAlignment="1">
      <alignment horizontal="center" vertical="center"/>
    </xf>
    <xf numFmtId="0" fontId="102" fillId="15" borderId="36" xfId="0" applyFont="1" applyFill="1" applyBorder="1" applyAlignment="1">
      <alignment horizontal="center" vertical="center"/>
    </xf>
    <xf numFmtId="0" fontId="102" fillId="15" borderId="37" xfId="0" applyFont="1" applyFill="1" applyBorder="1" applyAlignment="1">
      <alignment horizontal="center" vertical="center"/>
    </xf>
    <xf numFmtId="0" fontId="102" fillId="15" borderId="38" xfId="0" applyFont="1" applyFill="1" applyBorder="1" applyAlignment="1">
      <alignment horizontal="center" vertical="center"/>
    </xf>
    <xf numFmtId="0" fontId="102" fillId="15" borderId="6" xfId="0" applyFont="1" applyFill="1" applyBorder="1" applyAlignment="1">
      <alignment horizontal="center" vertical="center"/>
    </xf>
    <xf numFmtId="0" fontId="102" fillId="15" borderId="39" xfId="0" applyFont="1" applyFill="1" applyBorder="1" applyAlignment="1">
      <alignment horizontal="center" vertical="center"/>
    </xf>
    <xf numFmtId="0" fontId="102" fillId="15" borderId="40" xfId="0" applyFont="1" applyFill="1" applyBorder="1" applyAlignment="1">
      <alignment horizontal="center" vertical="center"/>
    </xf>
    <xf numFmtId="0" fontId="102" fillId="15" borderId="41" xfId="0" applyFont="1" applyFill="1" applyBorder="1" applyAlignment="1">
      <alignment horizontal="center" vertical="center"/>
    </xf>
    <xf numFmtId="0" fontId="102" fillId="15" borderId="42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69" fillId="0" borderId="38" xfId="0" applyFont="1" applyBorder="1" applyAlignment="1">
      <alignment horizontal="left"/>
    </xf>
    <xf numFmtId="0" fontId="69" fillId="0" borderId="6" xfId="0" applyFont="1" applyBorder="1" applyAlignment="1">
      <alignment horizontal="left"/>
    </xf>
    <xf numFmtId="14" fontId="46" fillId="0" borderId="58" xfId="0" applyNumberFormat="1" applyFont="1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31" fillId="0" borderId="38" xfId="0" applyFont="1" applyBorder="1" applyAlignment="1">
      <alignment horizontal="right"/>
    </xf>
    <xf numFmtId="0" fontId="31" fillId="0" borderId="29" xfId="0" applyFont="1" applyBorder="1" applyAlignment="1">
      <alignment horizontal="right"/>
    </xf>
    <xf numFmtId="0" fontId="73" fillId="0" borderId="6" xfId="0" applyFont="1" applyBorder="1" applyAlignment="1">
      <alignment horizontal="right"/>
    </xf>
    <xf numFmtId="0" fontId="83" fillId="12" borderId="35" xfId="8" applyFont="1" applyFill="1" applyBorder="1" applyAlignment="1">
      <alignment horizontal="center"/>
    </xf>
    <xf numFmtId="0" fontId="83" fillId="12" borderId="36" xfId="8" applyFont="1" applyFill="1" applyBorder="1" applyAlignment="1">
      <alignment horizontal="center"/>
    </xf>
    <xf numFmtId="0" fontId="31" fillId="12" borderId="6" xfId="0" applyFont="1" applyFill="1" applyBorder="1" applyAlignment="1">
      <alignment horizontal="right"/>
    </xf>
    <xf numFmtId="0" fontId="95" fillId="12" borderId="56" xfId="8" applyFont="1" applyFill="1" applyBorder="1" applyAlignment="1">
      <alignment horizontal="left" wrapText="1"/>
    </xf>
    <xf numFmtId="0" fontId="31" fillId="0" borderId="6" xfId="0" applyFont="1" applyBorder="1" applyAlignment="1">
      <alignment horizontal="right"/>
    </xf>
    <xf numFmtId="0" fontId="69" fillId="12" borderId="0" xfId="0" applyFont="1" applyFill="1" applyAlignment="1">
      <alignment horizontal="left" vertical="center"/>
    </xf>
    <xf numFmtId="0" fontId="101" fillId="17" borderId="19" xfId="8" applyFont="1" applyFill="1" applyBorder="1" applyAlignment="1">
      <alignment horizontal="center" vertical="center" wrapText="1"/>
    </xf>
    <xf numFmtId="0" fontId="101" fillId="17" borderId="18" xfId="8" applyFont="1" applyFill="1" applyBorder="1" applyAlignment="1">
      <alignment horizontal="center" vertical="center" wrapText="1"/>
    </xf>
    <xf numFmtId="0" fontId="0" fillId="12" borderId="58" xfId="0" applyFill="1" applyBorder="1" applyAlignment="1">
      <alignment horizontal="left" wrapText="1"/>
    </xf>
    <xf numFmtId="0" fontId="0" fillId="12" borderId="56" xfId="0" applyFill="1" applyBorder="1" applyAlignment="1">
      <alignment horizontal="left" wrapText="1"/>
    </xf>
    <xf numFmtId="0" fontId="0" fillId="12" borderId="33" xfId="0" applyFill="1" applyBorder="1" applyAlignment="1">
      <alignment horizontal="left" wrapText="1"/>
    </xf>
    <xf numFmtId="0" fontId="34" fillId="12" borderId="67" xfId="8" applyFont="1" applyFill="1" applyBorder="1" applyAlignment="1">
      <alignment horizontal="left" vertical="center"/>
    </xf>
    <xf numFmtId="0" fontId="34" fillId="12" borderId="76" xfId="8" applyFont="1" applyFill="1" applyBorder="1" applyAlignment="1">
      <alignment horizontal="left" vertical="center"/>
    </xf>
    <xf numFmtId="0" fontId="82" fillId="16" borderId="19" xfId="8" applyFont="1" applyFill="1" applyBorder="1" applyAlignment="1">
      <alignment horizontal="center" vertical="center" wrapText="1"/>
    </xf>
    <xf numFmtId="0" fontId="31" fillId="17" borderId="19" xfId="8" applyFont="1" applyFill="1" applyBorder="1" applyAlignment="1">
      <alignment horizontal="center" vertical="center" wrapText="1"/>
    </xf>
    <xf numFmtId="0" fontId="31" fillId="17" borderId="18" xfId="8" applyFont="1" applyFill="1" applyBorder="1" applyAlignment="1">
      <alignment horizontal="center" vertical="center" wrapText="1"/>
    </xf>
    <xf numFmtId="0" fontId="34" fillId="12" borderId="62" xfId="8" applyFont="1" applyFill="1" applyBorder="1" applyAlignment="1">
      <alignment horizontal="left" vertical="center"/>
    </xf>
    <xf numFmtId="0" fontId="34" fillId="12" borderId="74" xfId="8" applyFont="1" applyFill="1" applyBorder="1" applyAlignment="1">
      <alignment horizontal="left" vertical="center"/>
    </xf>
    <xf numFmtId="0" fontId="34" fillId="12" borderId="6" xfId="8" applyFont="1" applyFill="1" applyAlignment="1">
      <alignment horizontal="left" vertical="top" wrapText="1"/>
    </xf>
    <xf numFmtId="0" fontId="64" fillId="12" borderId="31" xfId="8" applyFont="1" applyFill="1" applyBorder="1" applyAlignment="1">
      <alignment horizontal="center"/>
    </xf>
    <xf numFmtId="0" fontId="35" fillId="14" borderId="24" xfId="8" applyFont="1" applyFill="1" applyBorder="1" applyAlignment="1">
      <alignment horizontal="center"/>
    </xf>
    <xf numFmtId="0" fontId="69" fillId="15" borderId="24" xfId="4" applyFont="1" applyFill="1" applyBorder="1" applyAlignment="1">
      <alignment horizontal="center" vertical="center" wrapText="1"/>
    </xf>
    <xf numFmtId="0" fontId="64" fillId="0" borderId="24" xfId="4" applyFont="1" applyBorder="1" applyAlignment="1">
      <alignment horizontal="center"/>
    </xf>
    <xf numFmtId="0" fontId="80" fillId="12" borderId="6" xfId="4" applyFont="1" applyFill="1" applyAlignment="1">
      <alignment horizontal="left" vertical="center"/>
    </xf>
    <xf numFmtId="0" fontId="31" fillId="12" borderId="6" xfId="4" applyFont="1" applyFill="1" applyAlignment="1">
      <alignment horizontal="left" vertical="center"/>
    </xf>
    <xf numFmtId="0" fontId="60" fillId="12" borderId="6" xfId="4" applyFont="1" applyFill="1" applyAlignment="1">
      <alignment horizontal="left"/>
    </xf>
    <xf numFmtId="169" fontId="53" fillId="0" borderId="31" xfId="21" applyNumberFormat="1" applyFont="1" applyBorder="1" applyAlignment="1">
      <alignment horizontal="left"/>
    </xf>
    <xf numFmtId="169" fontId="53" fillId="0" borderId="32" xfId="21" applyNumberFormat="1" applyFont="1" applyBorder="1" applyAlignment="1">
      <alignment horizontal="left"/>
    </xf>
  </cellXfs>
  <cellStyles count="25">
    <cellStyle name="Good 2" xfId="20" xr:uid="{0BBE6596-DF72-4562-9BD0-F92E02CAE3A5}"/>
    <cellStyle name="Hipervínculo" xfId="1" builtinId="8"/>
    <cellStyle name="Neutral" xfId="24" builtinId="28"/>
    <cellStyle name="Neutral 2" xfId="19" xr:uid="{5952F871-69E0-445E-BFD4-53B5D1749E7B}"/>
    <cellStyle name="Normal" xfId="0" builtinId="0"/>
    <cellStyle name="Normal 10" xfId="15" xr:uid="{00000000-0005-0000-0000-000002000000}"/>
    <cellStyle name="Normal 11" xfId="17" xr:uid="{298E15DF-0592-4EA8-AF5A-019EF8E407A4}"/>
    <cellStyle name="Normal 12" xfId="18" xr:uid="{23E4F2F8-A473-47B0-9696-CC6F005E4DD2}"/>
    <cellStyle name="Normal 13" xfId="22" xr:uid="{33A79D22-2147-4063-AE24-AA67FDDF1E6E}"/>
    <cellStyle name="Normal 13 2" xfId="23" xr:uid="{A97CBB7F-1661-4C1B-A00D-D01C9B13DF22}"/>
    <cellStyle name="Normal 2" xfId="2" xr:uid="{00000000-0005-0000-0000-000003000000}"/>
    <cellStyle name="Normal 2 2" xfId="5" xr:uid="{00000000-0005-0000-0000-000004000000}"/>
    <cellStyle name="Normal 2 3" xfId="9" xr:uid="{00000000-0005-0000-0000-000005000000}"/>
    <cellStyle name="Normal 2 4" xfId="16" xr:uid="{00000000-0005-0000-0000-000006000000}"/>
    <cellStyle name="Normal 2 5" xfId="21" xr:uid="{BD794E51-D2E2-4098-979C-93E22938A2ED}"/>
    <cellStyle name="Normal 3" xfId="6" xr:uid="{00000000-0005-0000-0000-000007000000}"/>
    <cellStyle name="Normal 3 2" xfId="10" xr:uid="{00000000-0005-0000-0000-000008000000}"/>
    <cellStyle name="Normal 4" xfId="4" xr:uid="{00000000-0005-0000-0000-000009000000}"/>
    <cellStyle name="Normal 5" xfId="8" xr:uid="{00000000-0005-0000-0000-00000A000000}"/>
    <cellStyle name="Normal 6" xfId="11" xr:uid="{00000000-0005-0000-0000-00000B000000}"/>
    <cellStyle name="Normal 7" xfId="12" xr:uid="{00000000-0005-0000-0000-00000C000000}"/>
    <cellStyle name="Normal 8" xfId="13" xr:uid="{00000000-0005-0000-0000-00000D000000}"/>
    <cellStyle name="Normal 9" xfId="14" xr:uid="{00000000-0005-0000-0000-00000E000000}"/>
    <cellStyle name="Porcentaje 2" xfId="3" xr:uid="{00000000-0005-0000-0000-00000F000000}"/>
    <cellStyle name="Porcentaje 2 2" xfId="7" xr:uid="{00000000-0005-0000-0000-000010000000}"/>
  </cellStyles>
  <dxfs count="14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/>
        <i val="0"/>
        <color rgb="FF0000FF"/>
      </font>
    </dxf>
    <dxf>
      <font>
        <b/>
        <i val="0"/>
        <color rgb="FFFF00FF"/>
      </font>
    </dxf>
  </dxfs>
  <tableStyles count="0" defaultTableStyle="TableStyleMedium2" defaultPivotStyle="PivotStyleLight16"/>
  <colors>
    <mruColors>
      <color rgb="FFFF9FFF"/>
      <color rgb="FFFFBDFF"/>
      <color rgb="FFABABFF"/>
      <color rgb="FF008000"/>
      <color rgb="FF009900"/>
      <color rgb="FFFF00FF"/>
      <color rgb="FF8989FF"/>
      <color rgb="FF0000FF"/>
      <color rgb="FFFFA7A7"/>
      <color rgb="FFC59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297180</xdr:colOff>
          <xdr:row>3</xdr:row>
          <xdr:rowOff>38100</xdr:rowOff>
        </xdr:from>
        <xdr:to>
          <xdr:col>14</xdr:col>
          <xdr:colOff>182880</xdr:colOff>
          <xdr:row>4</xdr:row>
          <xdr:rowOff>182880</xdr:rowOff>
        </xdr:to>
        <xdr:sp macro="" textlink="">
          <xdr:nvSpPr>
            <xdr:cNvPr id="505858" name="Button 2" hidden="1">
              <a:extLst>
                <a:ext uri="{63B3BB69-23CF-44E3-9099-C40C66FF867C}">
                  <a14:compatExt spid="_x0000_s505858"/>
                </a:ext>
                <a:ext uri="{FF2B5EF4-FFF2-40B4-BE49-F238E27FC236}">
                  <a16:creationId xmlns:a16="http://schemas.microsoft.com/office/drawing/2014/main" id="{00000000-0008-0000-0000-000002B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2</xdr:row>
      <xdr:rowOff>0</xdr:rowOff>
    </xdr:from>
    <xdr:to>
      <xdr:col>10</xdr:col>
      <xdr:colOff>457201</xdr:colOff>
      <xdr:row>3</xdr:row>
      <xdr:rowOff>0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181475" y="476250"/>
          <a:ext cx="2371726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FF0000"/>
              </a:solidFill>
            </a:rPr>
            <a:t>letras rojas y fondo amarillo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3</xdr:row>
          <xdr:rowOff>22860</xdr:rowOff>
        </xdr:from>
        <xdr:to>
          <xdr:col>7</xdr:col>
          <xdr:colOff>571500</xdr:colOff>
          <xdr:row>3</xdr:row>
          <xdr:rowOff>228600</xdr:rowOff>
        </xdr:to>
        <xdr:sp macro="" textlink="">
          <xdr:nvSpPr>
            <xdr:cNvPr id="279553" name="Button 1" hidden="1">
              <a:extLst>
                <a:ext uri="{63B3BB69-23CF-44E3-9099-C40C66FF867C}">
                  <a14:compatExt spid="_x0000_s279553"/>
                </a:ext>
                <a:ext uri="{FF2B5EF4-FFF2-40B4-BE49-F238E27FC236}">
                  <a16:creationId xmlns:a16="http://schemas.microsoft.com/office/drawing/2014/main" id="{00000000-0008-0000-01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66675</xdr:colOff>
      <xdr:row>6</xdr:row>
      <xdr:rowOff>66675</xdr:rowOff>
    </xdr:from>
    <xdr:to>
      <xdr:col>11</xdr:col>
      <xdr:colOff>534231</xdr:colOff>
      <xdr:row>12</xdr:row>
      <xdr:rowOff>124032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5875" y="1495425"/>
          <a:ext cx="5953956" cy="1486107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15</xdr:row>
      <xdr:rowOff>76200</xdr:rowOff>
    </xdr:from>
    <xdr:to>
      <xdr:col>12</xdr:col>
      <xdr:colOff>67525</xdr:colOff>
      <xdr:row>25</xdr:row>
      <xdr:rowOff>124124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5400" y="3648075"/>
          <a:ext cx="6087325" cy="21434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1028700</xdr:colOff>
          <xdr:row>0</xdr:row>
          <xdr:rowOff>22860</xdr:rowOff>
        </xdr:from>
        <xdr:to>
          <xdr:col>7</xdr:col>
          <xdr:colOff>2354580</xdr:colOff>
          <xdr:row>1</xdr:row>
          <xdr:rowOff>228600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(2) Importar Malla Carrera Destino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28574</xdr:colOff>
      <xdr:row>0</xdr:row>
      <xdr:rowOff>19050</xdr:rowOff>
    </xdr:from>
    <xdr:to>
      <xdr:col>0</xdr:col>
      <xdr:colOff>960301</xdr:colOff>
      <xdr:row>1</xdr:row>
      <xdr:rowOff>219075</xdr:rowOff>
    </xdr:to>
    <xdr:pic>
      <xdr:nvPicPr>
        <xdr:cNvPr id="4" name="Picture 3" descr="Universidad Privada del Norte | UP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19050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2705100</xdr:colOff>
          <xdr:row>0</xdr:row>
          <xdr:rowOff>22860</xdr:rowOff>
        </xdr:from>
        <xdr:to>
          <xdr:col>7</xdr:col>
          <xdr:colOff>4023360</xdr:colOff>
          <xdr:row>1</xdr:row>
          <xdr:rowOff>228600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(3) Equivalencias de cursos...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3147060</xdr:colOff>
          <xdr:row>33</xdr:row>
          <xdr:rowOff>38100</xdr:rowOff>
        </xdr:from>
        <xdr:to>
          <xdr:col>7</xdr:col>
          <xdr:colOff>4030980</xdr:colOff>
          <xdr:row>35</xdr:row>
          <xdr:rowOff>60960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Configurar...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</xdr:colOff>
          <xdr:row>9</xdr:row>
          <xdr:rowOff>152400</xdr:rowOff>
        </xdr:from>
        <xdr:to>
          <xdr:col>2</xdr:col>
          <xdr:colOff>525780</xdr:colOff>
          <xdr:row>11</xdr:row>
          <xdr:rowOff>38100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480060</xdr:colOff>
          <xdr:row>30</xdr:row>
          <xdr:rowOff>175260</xdr:rowOff>
        </xdr:from>
        <xdr:to>
          <xdr:col>13</xdr:col>
          <xdr:colOff>579120</xdr:colOff>
          <xdr:row>33</xdr:row>
          <xdr:rowOff>83820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03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Mantenimiento Mallas por carrera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</xdr:colOff>
          <xdr:row>5</xdr:row>
          <xdr:rowOff>137160</xdr:rowOff>
        </xdr:from>
        <xdr:to>
          <xdr:col>3</xdr:col>
          <xdr:colOff>114300</xdr:colOff>
          <xdr:row>8</xdr:row>
          <xdr:rowOff>7620</xdr:rowOff>
        </xdr:to>
        <xdr:sp macro="" textlink="">
          <xdr:nvSpPr>
            <xdr:cNvPr id="335874" name="Button 2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03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Formatos...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</xdr:colOff>
          <xdr:row>9</xdr:row>
          <xdr:rowOff>7620</xdr:rowOff>
        </xdr:from>
        <xdr:to>
          <xdr:col>3</xdr:col>
          <xdr:colOff>114300</xdr:colOff>
          <xdr:row>11</xdr:row>
          <xdr:rowOff>76200</xdr:rowOff>
        </xdr:to>
        <xdr:sp macro="" textlink="">
          <xdr:nvSpPr>
            <xdr:cNvPr id="335875" name="Button 3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03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Sede...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411480</xdr:colOff>
          <xdr:row>9</xdr:row>
          <xdr:rowOff>7620</xdr:rowOff>
        </xdr:from>
        <xdr:to>
          <xdr:col>5</xdr:col>
          <xdr:colOff>518160</xdr:colOff>
          <xdr:row>11</xdr:row>
          <xdr:rowOff>76200</xdr:rowOff>
        </xdr:to>
        <xdr:sp macro="" textlink="">
          <xdr:nvSpPr>
            <xdr:cNvPr id="335876" name="Button 4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03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Carreras...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</xdr:colOff>
          <xdr:row>0</xdr:row>
          <xdr:rowOff>22860</xdr:rowOff>
        </xdr:from>
        <xdr:to>
          <xdr:col>1</xdr:col>
          <xdr:colOff>327660</xdr:colOff>
          <xdr:row>1</xdr:row>
          <xdr:rowOff>228600</xdr:rowOff>
        </xdr:to>
        <xdr:sp macro="" textlink="">
          <xdr:nvSpPr>
            <xdr:cNvPr id="335877" name="Button 5" hidden="1">
              <a:extLst>
                <a:ext uri="{63B3BB69-23CF-44E3-9099-C40C66FF867C}">
                  <a14:compatExt spid="_x0000_s335877"/>
                </a:ext>
                <a:ext uri="{FF2B5EF4-FFF2-40B4-BE49-F238E27FC236}">
                  <a16:creationId xmlns:a16="http://schemas.microsoft.com/office/drawing/2014/main" id="{00000000-0008-0000-0300-000005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182880</xdr:colOff>
          <xdr:row>9</xdr:row>
          <xdr:rowOff>7620</xdr:rowOff>
        </xdr:from>
        <xdr:to>
          <xdr:col>8</xdr:col>
          <xdr:colOff>289560</xdr:colOff>
          <xdr:row>11</xdr:row>
          <xdr:rowOff>76200</xdr:rowOff>
        </xdr:to>
        <xdr:sp macro="" textlink="">
          <xdr:nvSpPr>
            <xdr:cNvPr id="335878" name="Button 6" hidden="1">
              <a:extLst>
                <a:ext uri="{63B3BB69-23CF-44E3-9099-C40C66FF867C}">
                  <a14:compatExt spid="_x0000_s335878"/>
                </a:ext>
                <a:ext uri="{FF2B5EF4-FFF2-40B4-BE49-F238E27FC236}">
                  <a16:creationId xmlns:a16="http://schemas.microsoft.com/office/drawing/2014/main" id="{00000000-0008-0000-0300-000006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Modalidad...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525780</xdr:colOff>
          <xdr:row>9</xdr:row>
          <xdr:rowOff>7620</xdr:rowOff>
        </xdr:from>
        <xdr:to>
          <xdr:col>11</xdr:col>
          <xdr:colOff>22860</xdr:colOff>
          <xdr:row>11</xdr:row>
          <xdr:rowOff>76200</xdr:rowOff>
        </xdr:to>
        <xdr:sp macro="" textlink="">
          <xdr:nvSpPr>
            <xdr:cNvPr id="335879" name="Button 7" hidden="1">
              <a:extLst>
                <a:ext uri="{63B3BB69-23CF-44E3-9099-C40C66FF867C}">
                  <a14:compatExt spid="_x0000_s335879"/>
                </a:ext>
                <a:ext uri="{FF2B5EF4-FFF2-40B4-BE49-F238E27FC236}">
                  <a16:creationId xmlns:a16="http://schemas.microsoft.com/office/drawing/2014/main" id="{00000000-0008-0000-0300-000007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Mallas...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</xdr:colOff>
          <xdr:row>12</xdr:row>
          <xdr:rowOff>83820</xdr:rowOff>
        </xdr:from>
        <xdr:to>
          <xdr:col>3</xdr:col>
          <xdr:colOff>114300</xdr:colOff>
          <xdr:row>14</xdr:row>
          <xdr:rowOff>152400</xdr:rowOff>
        </xdr:to>
        <xdr:sp macro="" textlink="">
          <xdr:nvSpPr>
            <xdr:cNvPr id="335880" name="Button 8" hidden="1">
              <a:extLst>
                <a:ext uri="{63B3BB69-23CF-44E3-9099-C40C66FF867C}">
                  <a14:compatExt spid="_x0000_s335880"/>
                </a:ext>
                <a:ext uri="{FF2B5EF4-FFF2-40B4-BE49-F238E27FC236}">
                  <a16:creationId xmlns:a16="http://schemas.microsoft.com/office/drawing/2014/main" id="{00000000-0008-0000-0300-000008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Tipo Centro Estudios...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</xdr:colOff>
          <xdr:row>15</xdr:row>
          <xdr:rowOff>175260</xdr:rowOff>
        </xdr:from>
        <xdr:to>
          <xdr:col>3</xdr:col>
          <xdr:colOff>114300</xdr:colOff>
          <xdr:row>18</xdr:row>
          <xdr:rowOff>45720</xdr:rowOff>
        </xdr:to>
        <xdr:sp macro="" textlink="">
          <xdr:nvSpPr>
            <xdr:cNvPr id="335881" name="Button 9" hidden="1">
              <a:extLst>
                <a:ext uri="{63B3BB69-23CF-44E3-9099-C40C66FF867C}">
                  <a14:compatExt spid="_x0000_s335881"/>
                </a:ext>
                <a:ext uri="{FF2B5EF4-FFF2-40B4-BE49-F238E27FC236}">
                  <a16:creationId xmlns:a16="http://schemas.microsoft.com/office/drawing/2014/main" id="{00000000-0008-0000-0300-000009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Cargos Revisor...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</xdr:colOff>
          <xdr:row>19</xdr:row>
          <xdr:rowOff>30480</xdr:rowOff>
        </xdr:from>
        <xdr:to>
          <xdr:col>3</xdr:col>
          <xdr:colOff>114300</xdr:colOff>
          <xdr:row>21</xdr:row>
          <xdr:rowOff>99060</xdr:rowOff>
        </xdr:to>
        <xdr:sp macro="" textlink="">
          <xdr:nvSpPr>
            <xdr:cNvPr id="335882" name="Button 10" hidden="1">
              <a:extLst>
                <a:ext uri="{63B3BB69-23CF-44E3-9099-C40C66FF867C}">
                  <a14:compatExt spid="_x0000_s335882"/>
                </a:ext>
                <a:ext uri="{FF2B5EF4-FFF2-40B4-BE49-F238E27FC236}">
                  <a16:creationId xmlns:a16="http://schemas.microsoft.com/office/drawing/2014/main" id="{00000000-0008-0000-0300-00000A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Nivel Academico...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257175</xdr:colOff>
      <xdr:row>0</xdr:row>
      <xdr:rowOff>28575</xdr:rowOff>
    </xdr:from>
    <xdr:to>
      <xdr:col>15</xdr:col>
      <xdr:colOff>579302</xdr:colOff>
      <xdr:row>1</xdr:row>
      <xdr:rowOff>228600</xdr:rowOff>
    </xdr:to>
    <xdr:pic>
      <xdr:nvPicPr>
        <xdr:cNvPr id="14" name="Picture 13" descr="Universidad Privada del Norte | UPN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3175" y="28575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22</xdr:row>
          <xdr:rowOff>76200</xdr:rowOff>
        </xdr:from>
        <xdr:to>
          <xdr:col>3</xdr:col>
          <xdr:colOff>106680</xdr:colOff>
          <xdr:row>24</xdr:row>
          <xdr:rowOff>144780</xdr:rowOff>
        </xdr:to>
        <xdr:sp macro="" textlink="">
          <xdr:nvSpPr>
            <xdr:cNvPr id="335883" name="Button 11" hidden="1">
              <a:extLst>
                <a:ext uri="{63B3BB69-23CF-44E3-9099-C40C66FF867C}">
                  <a14:compatExt spid="_x0000_s335883"/>
                </a:ext>
                <a:ext uri="{FF2B5EF4-FFF2-40B4-BE49-F238E27FC236}">
                  <a16:creationId xmlns:a16="http://schemas.microsoft.com/office/drawing/2014/main" id="{00000000-0008-0000-0300-00000B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Plantilla Convalidacion...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365760</xdr:colOff>
          <xdr:row>22</xdr:row>
          <xdr:rowOff>76200</xdr:rowOff>
        </xdr:from>
        <xdr:to>
          <xdr:col>5</xdr:col>
          <xdr:colOff>464820</xdr:colOff>
          <xdr:row>24</xdr:row>
          <xdr:rowOff>144780</xdr:rowOff>
        </xdr:to>
        <xdr:sp macro="" textlink="">
          <xdr:nvSpPr>
            <xdr:cNvPr id="335884" name="Button 12" hidden="1">
              <a:extLst>
                <a:ext uri="{63B3BB69-23CF-44E3-9099-C40C66FF867C}">
                  <a14:compatExt spid="_x0000_s335884"/>
                </a:ext>
                <a:ext uri="{FF2B5EF4-FFF2-40B4-BE49-F238E27FC236}">
                  <a16:creationId xmlns:a16="http://schemas.microsoft.com/office/drawing/2014/main" id="{00000000-0008-0000-0300-00000C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Plantilla Recomendacion...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22</xdr:row>
          <xdr:rowOff>76200</xdr:rowOff>
        </xdr:from>
        <xdr:to>
          <xdr:col>11</xdr:col>
          <xdr:colOff>228600</xdr:colOff>
          <xdr:row>24</xdr:row>
          <xdr:rowOff>144780</xdr:rowOff>
        </xdr:to>
        <xdr:sp macro="" textlink="">
          <xdr:nvSpPr>
            <xdr:cNvPr id="335885" name="Button 13" hidden="1">
              <a:extLst>
                <a:ext uri="{63B3BB69-23CF-44E3-9099-C40C66FF867C}">
                  <a14:compatExt spid="_x0000_s335885"/>
                </a:ext>
                <a:ext uri="{FF2B5EF4-FFF2-40B4-BE49-F238E27FC236}">
                  <a16:creationId xmlns:a16="http://schemas.microsoft.com/office/drawing/2014/main" id="{00000000-0008-0000-0300-00000D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Plantilla Cambio Carrera Modalidad Sede...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121920</xdr:colOff>
          <xdr:row>22</xdr:row>
          <xdr:rowOff>76200</xdr:rowOff>
        </xdr:from>
        <xdr:to>
          <xdr:col>8</xdr:col>
          <xdr:colOff>228600</xdr:colOff>
          <xdr:row>24</xdr:row>
          <xdr:rowOff>144780</xdr:rowOff>
        </xdr:to>
        <xdr:sp macro="" textlink="">
          <xdr:nvSpPr>
            <xdr:cNvPr id="335886" name="Button 14" hidden="1">
              <a:extLst>
                <a:ext uri="{63B3BB69-23CF-44E3-9099-C40C66FF867C}">
                  <a14:compatExt spid="_x0000_s335886"/>
                </a:ext>
                <a:ext uri="{FF2B5EF4-FFF2-40B4-BE49-F238E27FC236}">
                  <a16:creationId xmlns:a16="http://schemas.microsoft.com/office/drawing/2014/main" id="{00000000-0008-0000-0300-00000E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Plantilla Reconvalidacion...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487680</xdr:colOff>
          <xdr:row>22</xdr:row>
          <xdr:rowOff>76200</xdr:rowOff>
        </xdr:from>
        <xdr:to>
          <xdr:col>13</xdr:col>
          <xdr:colOff>594360</xdr:colOff>
          <xdr:row>24</xdr:row>
          <xdr:rowOff>144780</xdr:rowOff>
        </xdr:to>
        <xdr:sp macro="" textlink="">
          <xdr:nvSpPr>
            <xdr:cNvPr id="335888" name="Button 16" hidden="1">
              <a:extLst>
                <a:ext uri="{63B3BB69-23CF-44E3-9099-C40C66FF867C}">
                  <a14:compatExt spid="_x0000_s335888"/>
                </a:ext>
                <a:ext uri="{FF2B5EF4-FFF2-40B4-BE49-F238E27FC236}">
                  <a16:creationId xmlns:a16="http://schemas.microsoft.com/office/drawing/2014/main" id="{00000000-0008-0000-0300-000010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Plantilla Reingreso...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411480</xdr:colOff>
          <xdr:row>12</xdr:row>
          <xdr:rowOff>83820</xdr:rowOff>
        </xdr:from>
        <xdr:to>
          <xdr:col>5</xdr:col>
          <xdr:colOff>518160</xdr:colOff>
          <xdr:row>14</xdr:row>
          <xdr:rowOff>152400</xdr:rowOff>
        </xdr:to>
        <xdr:sp macro="" textlink="">
          <xdr:nvSpPr>
            <xdr:cNvPr id="335889" name="Button 17" hidden="1">
              <a:extLst>
                <a:ext uri="{63B3BB69-23CF-44E3-9099-C40C66FF867C}">
                  <a14:compatExt spid="_x0000_s335889"/>
                </a:ext>
                <a:ext uri="{FF2B5EF4-FFF2-40B4-BE49-F238E27FC236}">
                  <a16:creationId xmlns:a16="http://schemas.microsoft.com/office/drawing/2014/main" id="{00000000-0008-0000-0300-00001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Centro Estudios...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60960</xdr:colOff>
          <xdr:row>1</xdr:row>
          <xdr:rowOff>160020</xdr:rowOff>
        </xdr:from>
        <xdr:to>
          <xdr:col>20</xdr:col>
          <xdr:colOff>426720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(3) Recalcula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38100</xdr:colOff>
          <xdr:row>7</xdr:row>
          <xdr:rowOff>30480</xdr:rowOff>
        </xdr:from>
        <xdr:to>
          <xdr:col>25</xdr:col>
          <xdr:colOff>0</xdr:colOff>
          <xdr:row>7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(4) Reco- mendar (X)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1592580</xdr:colOff>
          <xdr:row>7</xdr:row>
          <xdr:rowOff>30480</xdr:rowOff>
        </xdr:from>
        <xdr:to>
          <xdr:col>5</xdr:col>
          <xdr:colOff>2476500</xdr:colOff>
          <xdr:row>7</xdr:row>
          <xdr:rowOff>457200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Reimportar Malla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60960</xdr:colOff>
          <xdr:row>0</xdr:row>
          <xdr:rowOff>7620</xdr:rowOff>
        </xdr:from>
        <xdr:to>
          <xdr:col>20</xdr:col>
          <xdr:colOff>441960</xdr:colOff>
          <xdr:row>0</xdr:row>
          <xdr:rowOff>419100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(1) Borrar Datos Anteriores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1998552</xdr:colOff>
      <xdr:row>0</xdr:row>
      <xdr:rowOff>20412</xdr:rowOff>
    </xdr:from>
    <xdr:to>
      <xdr:col>6</xdr:col>
      <xdr:colOff>354808</xdr:colOff>
      <xdr:row>0</xdr:row>
      <xdr:rowOff>433339</xdr:rowOff>
    </xdr:to>
    <xdr:pic>
      <xdr:nvPicPr>
        <xdr:cNvPr id="7" name="Picture 6" descr="Universidad Privada del Norte | UPN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8177" y="20412"/>
          <a:ext cx="870856" cy="4129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30480</xdr:rowOff>
        </xdr:from>
        <xdr:to>
          <xdr:col>1</xdr:col>
          <xdr:colOff>251460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76200</xdr:colOff>
          <xdr:row>4</xdr:row>
          <xdr:rowOff>38100</xdr:rowOff>
        </xdr:from>
        <xdr:to>
          <xdr:col>32</xdr:col>
          <xdr:colOff>579120</xdr:colOff>
          <xdr:row>5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(5) Imprimir...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76200</xdr:colOff>
          <xdr:row>0</xdr:row>
          <xdr:rowOff>30480</xdr:rowOff>
        </xdr:from>
        <xdr:to>
          <xdr:col>32</xdr:col>
          <xdr:colOff>601980</xdr:colOff>
          <xdr:row>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del Historial Académico...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76200</xdr:colOff>
          <xdr:row>1</xdr:row>
          <xdr:rowOff>99060</xdr:rowOff>
        </xdr:from>
        <xdr:to>
          <xdr:col>32</xdr:col>
          <xdr:colOff>594360</xdr:colOff>
          <xdr:row>3</xdr:row>
          <xdr:rowOff>121920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de Equivalencias 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0</xdr:row>
          <xdr:rowOff>30480</xdr:rowOff>
        </xdr:from>
        <xdr:to>
          <xdr:col>7</xdr:col>
          <xdr:colOff>754380</xdr:colOff>
          <xdr:row>1</xdr:row>
          <xdr:rowOff>220980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  <a:ext uri="{FF2B5EF4-FFF2-40B4-BE49-F238E27FC236}">
                  <a16:creationId xmlns:a16="http://schemas.microsoft.com/office/drawing/2014/main" id="{00000000-0008-0000-0500-000001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(2) Copiar selección a Detalle Equivalencias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</xdr:colOff>
          <xdr:row>0</xdr:row>
          <xdr:rowOff>22860</xdr:rowOff>
        </xdr:from>
        <xdr:to>
          <xdr:col>2</xdr:col>
          <xdr:colOff>175260</xdr:colOff>
          <xdr:row>1</xdr:row>
          <xdr:rowOff>228600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  <a:ext uri="{FF2B5EF4-FFF2-40B4-BE49-F238E27FC236}">
                  <a16:creationId xmlns:a16="http://schemas.microsoft.com/office/drawing/2014/main" id="{00000000-0008-0000-0500-000002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3390900</xdr:colOff>
      <xdr:row>0</xdr:row>
      <xdr:rowOff>19050</xdr:rowOff>
    </xdr:from>
    <xdr:to>
      <xdr:col>28</xdr:col>
      <xdr:colOff>350702</xdr:colOff>
      <xdr:row>1</xdr:row>
      <xdr:rowOff>219075</xdr:rowOff>
    </xdr:to>
    <xdr:pic>
      <xdr:nvPicPr>
        <xdr:cNvPr id="5" name="Picture 4" descr="Universidad Privada del Norte | UPN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69975" y="19050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0</xdr:row>
          <xdr:rowOff>30480</xdr:rowOff>
        </xdr:from>
        <xdr:to>
          <xdr:col>4</xdr:col>
          <xdr:colOff>1104900</xdr:colOff>
          <xdr:row>1</xdr:row>
          <xdr:rowOff>220980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  <a:ext uri="{FF2B5EF4-FFF2-40B4-BE49-F238E27FC236}">
                  <a16:creationId xmlns:a16="http://schemas.microsoft.com/office/drawing/2014/main" id="{00000000-0008-0000-0500-000003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(1) Borrar Datos Anteriores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257175</xdr:colOff>
      <xdr:row>0</xdr:row>
      <xdr:rowOff>19050</xdr:rowOff>
    </xdr:from>
    <xdr:to>
      <xdr:col>9</xdr:col>
      <xdr:colOff>579302</xdr:colOff>
      <xdr:row>1</xdr:row>
      <xdr:rowOff>219075</xdr:rowOff>
    </xdr:to>
    <xdr:pic>
      <xdr:nvPicPr>
        <xdr:cNvPr id="3" name="Picture 2" descr="Universidad Privada del Norte | UPN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9050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22860</xdr:rowOff>
        </xdr:from>
        <xdr:to>
          <xdr:col>0</xdr:col>
          <xdr:colOff>952500</xdr:colOff>
          <xdr:row>1</xdr:row>
          <xdr:rowOff>228600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06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19050</xdr:rowOff>
    </xdr:from>
    <xdr:to>
      <xdr:col>7</xdr:col>
      <xdr:colOff>579302</xdr:colOff>
      <xdr:row>1</xdr:row>
      <xdr:rowOff>219075</xdr:rowOff>
    </xdr:to>
    <xdr:pic>
      <xdr:nvPicPr>
        <xdr:cNvPr id="3" name="Picture 2" descr="Universidad Privada del Norte | UPN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19050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</xdr:colOff>
          <xdr:row>0</xdr:row>
          <xdr:rowOff>7620</xdr:rowOff>
        </xdr:from>
        <xdr:to>
          <xdr:col>0</xdr:col>
          <xdr:colOff>937260</xdr:colOff>
          <xdr:row>1</xdr:row>
          <xdr:rowOff>220980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07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257175</xdr:colOff>
      <xdr:row>0</xdr:row>
      <xdr:rowOff>9525</xdr:rowOff>
    </xdr:from>
    <xdr:to>
      <xdr:col>6</xdr:col>
      <xdr:colOff>579302</xdr:colOff>
      <xdr:row>1</xdr:row>
      <xdr:rowOff>209550</xdr:rowOff>
    </xdr:to>
    <xdr:pic>
      <xdr:nvPicPr>
        <xdr:cNvPr id="2" name="Picture 1" descr="Universidad Privada del Norte | UPN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1800" y="9525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0</xdr:row>
          <xdr:rowOff>7620</xdr:rowOff>
        </xdr:from>
        <xdr:to>
          <xdr:col>0</xdr:col>
          <xdr:colOff>944880</xdr:colOff>
          <xdr:row>1</xdr:row>
          <xdr:rowOff>220980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  <a:ext uri="{FF2B5EF4-FFF2-40B4-BE49-F238E27FC236}">
                  <a16:creationId xmlns:a16="http://schemas.microsoft.com/office/drawing/2014/main" id="{00000000-0008-0000-0800-000001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238125</xdr:colOff>
      <xdr:row>0</xdr:row>
      <xdr:rowOff>19050</xdr:rowOff>
    </xdr:from>
    <xdr:to>
      <xdr:col>8</xdr:col>
      <xdr:colOff>560252</xdr:colOff>
      <xdr:row>1</xdr:row>
      <xdr:rowOff>219075</xdr:rowOff>
    </xdr:to>
    <xdr:pic>
      <xdr:nvPicPr>
        <xdr:cNvPr id="2" name="Picture 1" descr="Universidad Privada del Norte | UPN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9050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0</xdr:row>
          <xdr:rowOff>22860</xdr:rowOff>
        </xdr:from>
        <xdr:to>
          <xdr:col>0</xdr:col>
          <xdr:colOff>944880</xdr:colOff>
          <xdr:row>1</xdr:row>
          <xdr:rowOff>228600</xdr:rowOff>
        </xdr:to>
        <xdr:sp macro="" textlink="">
          <xdr:nvSpPr>
            <xdr:cNvPr id="332801" name="Button 1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09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257175</xdr:colOff>
      <xdr:row>0</xdr:row>
      <xdr:rowOff>28575</xdr:rowOff>
    </xdr:from>
    <xdr:to>
      <xdr:col>26</xdr:col>
      <xdr:colOff>579302</xdr:colOff>
      <xdr:row>1</xdr:row>
      <xdr:rowOff>228600</xdr:rowOff>
    </xdr:to>
    <xdr:pic>
      <xdr:nvPicPr>
        <xdr:cNvPr id="2" name="Picture 1" descr="Universidad Privada del Norte | UPN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0350" y="28575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0</xdr:row>
          <xdr:rowOff>22860</xdr:rowOff>
        </xdr:from>
        <xdr:to>
          <xdr:col>1</xdr:col>
          <xdr:colOff>335280</xdr:colOff>
          <xdr:row>1</xdr:row>
          <xdr:rowOff>228600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  <a:ext uri="{FF2B5EF4-FFF2-40B4-BE49-F238E27FC236}">
                  <a16:creationId xmlns:a16="http://schemas.microsoft.com/office/drawing/2014/main" id="{00000000-0008-0000-0A00-000001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0</xdr:row>
          <xdr:rowOff>30480</xdr:rowOff>
        </xdr:from>
        <xdr:to>
          <xdr:col>1</xdr:col>
          <xdr:colOff>335280</xdr:colOff>
          <xdr:row>1</xdr:row>
          <xdr:rowOff>236220</xdr:rowOff>
        </xdr:to>
        <xdr:sp macro="" textlink="">
          <xdr:nvSpPr>
            <xdr:cNvPr id="393217" name="Button 1" hidden="1">
              <a:extLst>
                <a:ext uri="{63B3BB69-23CF-44E3-9099-C40C66FF867C}">
                  <a14:compatExt spid="_x0000_s393217"/>
                </a:ext>
                <a:ext uri="{FF2B5EF4-FFF2-40B4-BE49-F238E27FC236}">
                  <a16:creationId xmlns:a16="http://schemas.microsoft.com/office/drawing/2014/main" id="{00000000-0008-0000-0B00-0000010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257175</xdr:colOff>
      <xdr:row>0</xdr:row>
      <xdr:rowOff>19050</xdr:rowOff>
    </xdr:from>
    <xdr:to>
      <xdr:col>24</xdr:col>
      <xdr:colOff>579302</xdr:colOff>
      <xdr:row>1</xdr:row>
      <xdr:rowOff>219075</xdr:rowOff>
    </xdr:to>
    <xdr:pic>
      <xdr:nvPicPr>
        <xdr:cNvPr id="5" name="Picture 4" descr="Universidad Privada del Norte | UPN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1575" y="19050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0</xdr:row>
          <xdr:rowOff>30480</xdr:rowOff>
        </xdr:from>
        <xdr:to>
          <xdr:col>3</xdr:col>
          <xdr:colOff>579120</xdr:colOff>
          <xdr:row>1</xdr:row>
          <xdr:rowOff>236220</xdr:rowOff>
        </xdr:to>
        <xdr:sp macro="" textlink="">
          <xdr:nvSpPr>
            <xdr:cNvPr id="393223" name="Button 7" hidden="1">
              <a:extLst>
                <a:ext uri="{63B3BB69-23CF-44E3-9099-C40C66FF867C}">
                  <a14:compatExt spid="_x0000_s393223"/>
                </a:ext>
                <a:ext uri="{FF2B5EF4-FFF2-40B4-BE49-F238E27FC236}">
                  <a16:creationId xmlns:a16="http://schemas.microsoft.com/office/drawing/2014/main" id="{00000000-0008-0000-0B00-0000070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ubicación de archivos...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238124</xdr:colOff>
      <xdr:row>4</xdr:row>
      <xdr:rowOff>0</xdr:rowOff>
    </xdr:from>
    <xdr:to>
      <xdr:col>25</xdr:col>
      <xdr:colOff>12699</xdr:colOff>
      <xdr:row>66</xdr:row>
      <xdr:rowOff>128664</xdr:rowOff>
    </xdr:to>
    <xdr:pic>
      <xdr:nvPicPr>
        <xdr:cNvPr id="393225" name="Picture 9">
          <a:extLst>
            <a:ext uri="{FF2B5EF4-FFF2-40B4-BE49-F238E27FC236}">
              <a16:creationId xmlns:a16="http://schemas.microsoft.com/office/drawing/2014/main" id="{00000000-0008-0000-0B00-000009000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4" y="1076325"/>
          <a:ext cx="7327900" cy="11949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12</xdr:col>
      <xdr:colOff>12700</xdr:colOff>
      <xdr:row>54</xdr:row>
      <xdr:rowOff>13164</xdr:rowOff>
    </xdr:to>
    <xdr:pic>
      <xdr:nvPicPr>
        <xdr:cNvPr id="393226" name="Picture 10">
          <a:extLst>
            <a:ext uri="{FF2B5EF4-FFF2-40B4-BE49-F238E27FC236}">
              <a16:creationId xmlns:a16="http://schemas.microsoft.com/office/drawing/2014/main" id="{00000000-0008-0000-0B00-00000A000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6325"/>
          <a:ext cx="7327900" cy="95476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</xdr:row>
      <xdr:rowOff>1</xdr:rowOff>
    </xdr:from>
    <xdr:to>
      <xdr:col>25</xdr:col>
      <xdr:colOff>12700</xdr:colOff>
      <xdr:row>71</xdr:row>
      <xdr:rowOff>171965</xdr:rowOff>
    </xdr:to>
    <xdr:pic>
      <xdr:nvPicPr>
        <xdr:cNvPr id="393227" name="Picture 11">
          <a:extLst>
            <a:ext uri="{FF2B5EF4-FFF2-40B4-BE49-F238E27FC236}">
              <a16:creationId xmlns:a16="http://schemas.microsoft.com/office/drawing/2014/main" id="{00000000-0008-0000-0B00-00000B000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1076326"/>
          <a:ext cx="7327900" cy="12964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60960</xdr:colOff>
          <xdr:row>0</xdr:row>
          <xdr:rowOff>647700</xdr:rowOff>
        </xdr:from>
        <xdr:to>
          <xdr:col>10</xdr:col>
          <xdr:colOff>121920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60960</xdr:colOff>
          <xdr:row>5</xdr:row>
          <xdr:rowOff>22860</xdr:rowOff>
        </xdr:from>
        <xdr:to>
          <xdr:col>10</xdr:col>
          <xdr:colOff>121920</xdr:colOff>
          <xdr:row>7</xdr:row>
          <xdr:rowOff>137160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C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 celdas automático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69276</xdr:colOff>
      <xdr:row>0</xdr:row>
      <xdr:rowOff>69275</xdr:rowOff>
    </xdr:from>
    <xdr:to>
      <xdr:col>5</xdr:col>
      <xdr:colOff>66390</xdr:colOff>
      <xdr:row>0</xdr:row>
      <xdr:rowOff>807701</xdr:rowOff>
    </xdr:to>
    <xdr:pic>
      <xdr:nvPicPr>
        <xdr:cNvPr id="5" name="Picture 4" descr="Sign In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731" y="69275"/>
          <a:ext cx="1143000" cy="738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60960</xdr:colOff>
          <xdr:row>0</xdr:row>
          <xdr:rowOff>0</xdr:rowOff>
        </xdr:from>
        <xdr:to>
          <xdr:col>10</xdr:col>
          <xdr:colOff>121920</xdr:colOff>
          <xdr:row>0</xdr:row>
          <xdr:rowOff>487680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C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0</xdr:row>
          <xdr:rowOff>647700</xdr:rowOff>
        </xdr:from>
        <xdr:to>
          <xdr:col>10</xdr:col>
          <xdr:colOff>632460</xdr:colOff>
          <xdr:row>3</xdr:row>
          <xdr:rowOff>7620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D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5</xdr:row>
          <xdr:rowOff>30480</xdr:rowOff>
        </xdr:from>
        <xdr:to>
          <xdr:col>10</xdr:col>
          <xdr:colOff>640080</xdr:colOff>
          <xdr:row>7</xdr:row>
          <xdr:rowOff>213360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D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 celdas automático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0</xdr:row>
          <xdr:rowOff>45720</xdr:rowOff>
        </xdr:from>
        <xdr:to>
          <xdr:col>10</xdr:col>
          <xdr:colOff>609600</xdr:colOff>
          <xdr:row>0</xdr:row>
          <xdr:rowOff>525780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D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206375</xdr:colOff>
      <xdr:row>0</xdr:row>
      <xdr:rowOff>0</xdr:rowOff>
    </xdr:from>
    <xdr:to>
      <xdr:col>5</xdr:col>
      <xdr:colOff>574675</xdr:colOff>
      <xdr:row>0</xdr:row>
      <xdr:rowOff>738426</xdr:rowOff>
    </xdr:to>
    <xdr:pic>
      <xdr:nvPicPr>
        <xdr:cNvPr id="6" name="Picture 5" descr="Sign In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4500" y="0"/>
          <a:ext cx="1143000" cy="738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</xdr:colOff>
          <xdr:row>0</xdr:row>
          <xdr:rowOff>655320</xdr:rowOff>
        </xdr:from>
        <xdr:to>
          <xdr:col>10</xdr:col>
          <xdr:colOff>251460</xdr:colOff>
          <xdr:row>2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E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2905125</xdr:colOff>
      <xdr:row>0</xdr:row>
      <xdr:rowOff>47626</xdr:rowOff>
    </xdr:from>
    <xdr:to>
      <xdr:col>2</xdr:col>
      <xdr:colOff>3968750</xdr:colOff>
      <xdr:row>0</xdr:row>
      <xdr:rowOff>719482</xdr:rowOff>
    </xdr:to>
    <xdr:pic>
      <xdr:nvPicPr>
        <xdr:cNvPr id="4" name="Picture 3" descr="Sign I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2500" y="47626"/>
          <a:ext cx="1063625" cy="671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</xdr:colOff>
          <xdr:row>0</xdr:row>
          <xdr:rowOff>45720</xdr:rowOff>
        </xdr:from>
        <xdr:to>
          <xdr:col>10</xdr:col>
          <xdr:colOff>304800</xdr:colOff>
          <xdr:row>0</xdr:row>
          <xdr:rowOff>525780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E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4</xdr:row>
          <xdr:rowOff>83820</xdr:rowOff>
        </xdr:from>
        <xdr:to>
          <xdr:col>13</xdr:col>
          <xdr:colOff>487680</xdr:colOff>
          <xdr:row>7</xdr:row>
          <xdr:rowOff>45720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F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8</xdr:row>
          <xdr:rowOff>144780</xdr:rowOff>
        </xdr:from>
        <xdr:to>
          <xdr:col>13</xdr:col>
          <xdr:colOff>480060</xdr:colOff>
          <xdr:row>12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F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 celdas automático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60</xdr:row>
      <xdr:rowOff>0</xdr:rowOff>
    </xdr:from>
    <xdr:to>
      <xdr:col>10</xdr:col>
      <xdr:colOff>742950</xdr:colOff>
      <xdr:row>65</xdr:row>
      <xdr:rowOff>133350</xdr:rowOff>
    </xdr:to>
    <xdr:sp macro="" textlink="">
      <xdr:nvSpPr>
        <xdr:cNvPr id="6" name="3 Cuadro de texto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104775" y="11334750"/>
          <a:ext cx="11782425" cy="1085850"/>
        </a:xfrm>
        <a:prstGeom prst="rect">
          <a:avLst/>
        </a:prstGeom>
        <a:noFill/>
        <a:ln w="6350">
          <a:noFill/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just">
            <a:spcAft>
              <a:spcPts val="0"/>
            </a:spcAft>
          </a:pPr>
          <a:r>
            <a:rPr lang="es-PE" sz="900" i="1" u="sng">
              <a:effectLst/>
              <a:latin typeface="Arial" panose="020B0604020202020204" pitchFamily="34" charset="0"/>
              <a:ea typeface="Times New Roman" panose="02020603050405020304" pitchFamily="18" charset="0"/>
            </a:rPr>
            <a:t>NOTA:  </a:t>
          </a:r>
          <a:endParaRPr lang="es-PE" sz="14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marL="342900" lvl="0" indent="-342900" algn="just">
            <a:spcAft>
              <a:spcPts val="0"/>
            </a:spcAft>
            <a:buFont typeface="Symbol" panose="05050102010706020507" pitchFamily="18" charset="2"/>
            <a:buChar char=""/>
          </a:pPr>
          <a:r>
            <a:rPr lang="es-ES_tradnl" sz="9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+mn-cs"/>
            </a:rPr>
            <a:t>Si es </a:t>
          </a:r>
          <a:r>
            <a:rPr lang="es-ES_tradnl" sz="900" i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+mn-cs"/>
            </a:rPr>
            <a:t>traslado de Carrera, llenar los campos (1), (2) y (3).</a:t>
          </a:r>
        </a:p>
        <a:p>
          <a:pPr marL="342900" lvl="0" indent="-342900" algn="just">
            <a:spcAft>
              <a:spcPts val="0"/>
            </a:spcAft>
            <a:buFont typeface="Symbol" panose="05050102010706020507" pitchFamily="18" charset="2"/>
            <a:buChar char=""/>
          </a:pPr>
          <a:r>
            <a:rPr lang="es-ES_tradnl" sz="900" i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+mn-cs"/>
            </a:rPr>
            <a:t>Si es traslado de Modalidad horaria, llenar los campos (1), (3) y (4).</a:t>
          </a:r>
        </a:p>
        <a:p>
          <a:pPr marL="342900" lvl="0" indent="-342900" algn="just">
            <a:spcAft>
              <a:spcPts val="0"/>
            </a:spcAft>
            <a:buFont typeface="Symbol" panose="05050102010706020507" pitchFamily="18" charset="2"/>
            <a:buChar char=""/>
          </a:pPr>
          <a:r>
            <a:rPr lang="es-ES_tradnl" sz="900" i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+mn-cs"/>
            </a:rPr>
            <a:t>Si es traslado de Carrera y Modalidad horaria, llenar los campos (1), (2), (3) y (4).</a:t>
          </a:r>
        </a:p>
        <a:p>
          <a:pPr marL="342900" lvl="0" indent="-342900" algn="just">
            <a:spcAft>
              <a:spcPts val="0"/>
            </a:spcAft>
            <a:buFont typeface="Symbol" panose="05050102010706020507" pitchFamily="18" charset="2"/>
            <a:buChar char=""/>
          </a:pPr>
          <a:r>
            <a:rPr lang="es-ES_tradnl" sz="900" i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+mn-cs"/>
            </a:rPr>
            <a:t>Este documento debe ser llenado por el Responsable Académico. Considerar los cursos del historial académico y la hoja informativa del periodo vigente que serán reconocidos en la nueva carrera y/o modalidad.</a:t>
          </a:r>
          <a:r>
            <a:rPr lang="es-ES" sz="900" i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+mn-cs"/>
            </a:rPr>
            <a:t> </a:t>
          </a:r>
        </a:p>
        <a:p>
          <a:pPr marL="342900" lvl="0" indent="-342900" algn="just">
            <a:spcAft>
              <a:spcPts val="0"/>
            </a:spcAft>
            <a:buFont typeface="Symbol" panose="05050102010706020507" pitchFamily="18" charset="2"/>
            <a:buChar char=""/>
          </a:pPr>
          <a:r>
            <a:rPr lang="es-ES" sz="900" i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+mn-cs"/>
            </a:rPr>
            <a:t>El ajuste de CAPP se realizará después de haberse realizado el traslado en Secretaría Académica</a:t>
          </a:r>
          <a:r>
            <a:rPr lang="es-ES" sz="900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Times New Roman" panose="02020603050405020304" pitchFamily="18" charset="0"/>
            </a:rPr>
            <a:t>.</a:t>
          </a:r>
        </a:p>
        <a:p>
          <a:pPr marL="342900" lvl="0" indent="-342900" algn="just">
            <a:spcAft>
              <a:spcPts val="0"/>
            </a:spcAft>
            <a:buFont typeface="Symbol" panose="05050102010706020507" pitchFamily="18" charset="2"/>
            <a:buChar char=""/>
          </a:pPr>
          <a:endParaRPr lang="es-PE" sz="14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8</xdr:col>
      <xdr:colOff>1641233</xdr:colOff>
      <xdr:row>0</xdr:row>
      <xdr:rowOff>43961</xdr:rowOff>
    </xdr:from>
    <xdr:to>
      <xdr:col>9</xdr:col>
      <xdr:colOff>249118</xdr:colOff>
      <xdr:row>2</xdr:row>
      <xdr:rowOff>162094</xdr:rowOff>
    </xdr:to>
    <xdr:pic>
      <xdr:nvPicPr>
        <xdr:cNvPr id="7" name="Picture 6" descr="Sign In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8079" y="43961"/>
          <a:ext cx="791308" cy="499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76200</xdr:colOff>
          <xdr:row>0</xdr:row>
          <xdr:rowOff>68580</xdr:rowOff>
        </xdr:from>
        <xdr:to>
          <xdr:col>13</xdr:col>
          <xdr:colOff>426720</xdr:colOff>
          <xdr:row>2</xdr:row>
          <xdr:rowOff>160020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F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</xdr:row>
          <xdr:rowOff>99060</xdr:rowOff>
        </xdr:from>
        <xdr:to>
          <xdr:col>12</xdr:col>
          <xdr:colOff>335280</xdr:colOff>
          <xdr:row>6</xdr:row>
          <xdr:rowOff>83820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517071</xdr:colOff>
      <xdr:row>1</xdr:row>
      <xdr:rowOff>40823</xdr:rowOff>
    </xdr:from>
    <xdr:to>
      <xdr:col>8</xdr:col>
      <xdr:colOff>258534</xdr:colOff>
      <xdr:row>2</xdr:row>
      <xdr:rowOff>164987</xdr:rowOff>
    </xdr:to>
    <xdr:pic>
      <xdr:nvPicPr>
        <xdr:cNvPr id="4" name="Picture 3" descr="Sign I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4321" y="231323"/>
          <a:ext cx="503463" cy="3146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106680</xdr:colOff>
          <xdr:row>0</xdr:row>
          <xdr:rowOff>38100</xdr:rowOff>
        </xdr:from>
        <xdr:to>
          <xdr:col>12</xdr:col>
          <xdr:colOff>335280</xdr:colOff>
          <xdr:row>2</xdr:row>
          <xdr:rowOff>137160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2667000</xdr:colOff>
      <xdr:row>0</xdr:row>
      <xdr:rowOff>38101</xdr:rowOff>
    </xdr:from>
    <xdr:ext cx="962025" cy="517678"/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5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34475" y="38101"/>
          <a:ext cx="962025" cy="517678"/>
        </a:xfrm>
        <a:prstGeom prst="rect">
          <a:avLst/>
        </a:prstGeom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257175</xdr:colOff>
      <xdr:row>0</xdr:row>
      <xdr:rowOff>19050</xdr:rowOff>
    </xdr:from>
    <xdr:to>
      <xdr:col>9</xdr:col>
      <xdr:colOff>579302</xdr:colOff>
      <xdr:row>1</xdr:row>
      <xdr:rowOff>219075</xdr:rowOff>
    </xdr:to>
    <xdr:pic>
      <xdr:nvPicPr>
        <xdr:cNvPr id="4" name="Picture 3" descr="Universidad Privada del Norte | UPN">
          <a:extLst>
            <a:ext uri="{FF2B5EF4-FFF2-40B4-BE49-F238E27FC236}">
              <a16:creationId xmlns:a16="http://schemas.microsoft.com/office/drawing/2014/main" id="{00000000-0008-0000-0601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19050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0</xdr:row>
          <xdr:rowOff>22860</xdr:rowOff>
        </xdr:from>
        <xdr:to>
          <xdr:col>0</xdr:col>
          <xdr:colOff>944880</xdr:colOff>
          <xdr:row>1</xdr:row>
          <xdr:rowOff>228600</xdr:rowOff>
        </xdr:to>
        <xdr:sp macro="" textlink="">
          <xdr:nvSpPr>
            <xdr:cNvPr id="328706" name="Button 2" hidden="1">
              <a:extLst>
                <a:ext uri="{63B3BB69-23CF-44E3-9099-C40C66FF867C}">
                  <a14:compatExt spid="_x0000_s328706"/>
                </a:ext>
                <a:ext uri="{FF2B5EF4-FFF2-40B4-BE49-F238E27FC236}">
                  <a16:creationId xmlns:a16="http://schemas.microsoft.com/office/drawing/2014/main" id="{00000000-0008-0000-0601-000002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257175</xdr:colOff>
      <xdr:row>0</xdr:row>
      <xdr:rowOff>19050</xdr:rowOff>
    </xdr:from>
    <xdr:to>
      <xdr:col>8</xdr:col>
      <xdr:colOff>1188902</xdr:colOff>
      <xdr:row>1</xdr:row>
      <xdr:rowOff>219075</xdr:rowOff>
    </xdr:to>
    <xdr:pic>
      <xdr:nvPicPr>
        <xdr:cNvPr id="2" name="Picture 1" descr="Universidad Privada del Norte | UPN">
          <a:extLst>
            <a:ext uri="{FF2B5EF4-FFF2-40B4-BE49-F238E27FC236}">
              <a16:creationId xmlns:a16="http://schemas.microsoft.com/office/drawing/2014/main" id="{00000000-0008-0000-0701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44025" y="19050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0</xdr:row>
          <xdr:rowOff>22860</xdr:rowOff>
        </xdr:from>
        <xdr:to>
          <xdr:col>0</xdr:col>
          <xdr:colOff>792480</xdr:colOff>
          <xdr:row>1</xdr:row>
          <xdr:rowOff>228600</xdr:rowOff>
        </xdr:to>
        <xdr:sp macro="" textlink="">
          <xdr:nvSpPr>
            <xdr:cNvPr id="2145281" name="Button 1" hidden="1">
              <a:extLst>
                <a:ext uri="{63B3BB69-23CF-44E3-9099-C40C66FF867C}">
                  <a14:compatExt spid="_x0000_s2145281"/>
                </a:ext>
                <a:ext uri="{FF2B5EF4-FFF2-40B4-BE49-F238E27FC236}">
                  <a16:creationId xmlns:a16="http://schemas.microsoft.com/office/drawing/2014/main" id="{00000000-0008-0000-0701-000001B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19050</xdr:rowOff>
    </xdr:from>
    <xdr:to>
      <xdr:col>8</xdr:col>
      <xdr:colOff>579302</xdr:colOff>
      <xdr:row>1</xdr:row>
      <xdr:rowOff>219075</xdr:rowOff>
    </xdr:to>
    <xdr:pic>
      <xdr:nvPicPr>
        <xdr:cNvPr id="2" name="Picture 1" descr="Universidad Privada del Norte | UPN">
          <a:extLst>
            <a:ext uri="{FF2B5EF4-FFF2-40B4-BE49-F238E27FC236}">
              <a16:creationId xmlns:a16="http://schemas.microsoft.com/office/drawing/2014/main" id="{00000000-0008-0000-0801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0400" y="19050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22860</xdr:rowOff>
        </xdr:from>
        <xdr:to>
          <xdr:col>0</xdr:col>
          <xdr:colOff>952500</xdr:colOff>
          <xdr:row>1</xdr:row>
          <xdr:rowOff>228600</xdr:rowOff>
        </xdr:to>
        <xdr:sp macro="" textlink="">
          <xdr:nvSpPr>
            <xdr:cNvPr id="327681" name="Button 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id="{00000000-0008-0000-0801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257175</xdr:colOff>
      <xdr:row>0</xdr:row>
      <xdr:rowOff>19050</xdr:rowOff>
    </xdr:from>
    <xdr:to>
      <xdr:col>9</xdr:col>
      <xdr:colOff>579302</xdr:colOff>
      <xdr:row>1</xdr:row>
      <xdr:rowOff>219075</xdr:rowOff>
    </xdr:to>
    <xdr:pic>
      <xdr:nvPicPr>
        <xdr:cNvPr id="2" name="Picture 1" descr="Universidad Privada del Norte | UPN">
          <a:extLst>
            <a:ext uri="{FF2B5EF4-FFF2-40B4-BE49-F238E27FC236}">
              <a16:creationId xmlns:a16="http://schemas.microsoft.com/office/drawing/2014/main" id="{00000000-0008-0000-0901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0" y="19050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0</xdr:row>
          <xdr:rowOff>22860</xdr:rowOff>
        </xdr:from>
        <xdr:to>
          <xdr:col>0</xdr:col>
          <xdr:colOff>944880</xdr:colOff>
          <xdr:row>1</xdr:row>
          <xdr:rowOff>228600</xdr:rowOff>
        </xdr:to>
        <xdr:sp macro="" textlink="">
          <xdr:nvSpPr>
            <xdr:cNvPr id="326657" name="Button 1" hidden="1">
              <a:extLst>
                <a:ext uri="{63B3BB69-23CF-44E3-9099-C40C66FF867C}">
                  <a14:compatExt spid="_x0000_s326657"/>
                </a:ext>
                <a:ext uri="{FF2B5EF4-FFF2-40B4-BE49-F238E27FC236}">
                  <a16:creationId xmlns:a16="http://schemas.microsoft.com/office/drawing/2014/main" id="{00000000-0008-0000-0901-000001F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1226820</xdr:colOff>
          <xdr:row>0</xdr:row>
          <xdr:rowOff>30480</xdr:rowOff>
        </xdr:from>
        <xdr:to>
          <xdr:col>1</xdr:col>
          <xdr:colOff>952500</xdr:colOff>
          <xdr:row>1</xdr:row>
          <xdr:rowOff>220980</xdr:rowOff>
        </xdr:to>
        <xdr:sp macro="" textlink="">
          <xdr:nvSpPr>
            <xdr:cNvPr id="236545" name="Button 1" hidden="1">
              <a:extLst>
                <a:ext uri="{63B3BB69-23CF-44E3-9099-C40C66FF867C}">
                  <a14:compatExt spid="_x0000_s236545"/>
                </a:ext>
                <a:ext uri="{FF2B5EF4-FFF2-40B4-BE49-F238E27FC236}">
                  <a16:creationId xmlns:a16="http://schemas.microsoft.com/office/drawing/2014/main" id="{00000000-0008-0000-0A01-000001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(1) Importar Historial Academico...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556260</xdr:colOff>
          <xdr:row>6</xdr:row>
          <xdr:rowOff>30480</xdr:rowOff>
        </xdr:from>
        <xdr:to>
          <xdr:col>4</xdr:col>
          <xdr:colOff>899160</xdr:colOff>
          <xdr:row>8</xdr:row>
          <xdr:rowOff>76200</xdr:rowOff>
        </xdr:to>
        <xdr:sp macro="" textlink="">
          <xdr:nvSpPr>
            <xdr:cNvPr id="236552" name="Button 8" hidden="1">
              <a:extLst>
                <a:ext uri="{63B3BB69-23CF-44E3-9099-C40C66FF867C}">
                  <a14:compatExt spid="_x0000_s236552"/>
                </a:ext>
                <a:ext uri="{FF2B5EF4-FFF2-40B4-BE49-F238E27FC236}">
                  <a16:creationId xmlns:a16="http://schemas.microsoft.com/office/drawing/2014/main" id="{00000000-0008-0000-0A01-000008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(2) Copiar a Datos Cabecera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1021080</xdr:colOff>
          <xdr:row>11</xdr:row>
          <xdr:rowOff>121920</xdr:rowOff>
        </xdr:from>
        <xdr:to>
          <xdr:col>6</xdr:col>
          <xdr:colOff>1097280</xdr:colOff>
          <xdr:row>13</xdr:row>
          <xdr:rowOff>175260</xdr:rowOff>
        </xdr:to>
        <xdr:sp macro="" textlink="">
          <xdr:nvSpPr>
            <xdr:cNvPr id="236553" name="Button 9" hidden="1">
              <a:extLst>
                <a:ext uri="{63B3BB69-23CF-44E3-9099-C40C66FF867C}">
                  <a14:compatExt spid="_x0000_s236553"/>
                </a:ext>
                <a:ext uri="{FF2B5EF4-FFF2-40B4-BE49-F238E27FC236}">
                  <a16:creationId xmlns:a16="http://schemas.microsoft.com/office/drawing/2014/main" id="{00000000-0008-0000-0A01-000009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(3) Copiar a Detalle Equivalencias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</xdr:colOff>
          <xdr:row>0</xdr:row>
          <xdr:rowOff>22860</xdr:rowOff>
        </xdr:from>
        <xdr:to>
          <xdr:col>0</xdr:col>
          <xdr:colOff>937260</xdr:colOff>
          <xdr:row>1</xdr:row>
          <xdr:rowOff>228600</xdr:rowOff>
        </xdr:to>
        <xdr:sp macro="" textlink="">
          <xdr:nvSpPr>
            <xdr:cNvPr id="236554" name="Button 10" hidden="1">
              <a:extLst>
                <a:ext uri="{63B3BB69-23CF-44E3-9099-C40C66FF867C}">
                  <a14:compatExt spid="_x0000_s236554"/>
                </a:ext>
                <a:ext uri="{FF2B5EF4-FFF2-40B4-BE49-F238E27FC236}">
                  <a16:creationId xmlns:a16="http://schemas.microsoft.com/office/drawing/2014/main" id="{00000000-0008-0000-0A01-00000A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 Atras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561975</xdr:colOff>
      <xdr:row>0</xdr:row>
      <xdr:rowOff>19050</xdr:rowOff>
    </xdr:from>
    <xdr:to>
      <xdr:col>10</xdr:col>
      <xdr:colOff>731702</xdr:colOff>
      <xdr:row>1</xdr:row>
      <xdr:rowOff>219075</xdr:rowOff>
    </xdr:to>
    <xdr:pic>
      <xdr:nvPicPr>
        <xdr:cNvPr id="7" name="Picture 6" descr="Universidad Privada del Norte | UPN">
          <a:extLst>
            <a:ext uri="{FF2B5EF4-FFF2-40B4-BE49-F238E27FC236}">
              <a16:creationId xmlns:a16="http://schemas.microsoft.com/office/drawing/2014/main" id="{00000000-0008-0000-0A01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20475" y="19050"/>
          <a:ext cx="931727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6D2888-29B7-4F2D-8070-3EE5E83C7768}" name="CentroEstudiosT" displayName="CentroEstudiosT" ref="A4:K579" totalsRowShown="0">
  <autoFilter ref="A4:K579" xr:uid="{296D2888-29B7-4F2D-8070-3EE5E83C7768}"/>
  <tableColumns count="11">
    <tableColumn id="10" xr3:uid="{1DAF2B58-4FC5-4CC6-BABC-4EE84C492B27}" name="NOMBRE" dataDxfId="1">
      <calculatedColumnFormula>CentroEstudiosT[[#This Row],[INSTITUCION SUNEDU]] &amp; IF(LEN(CentroEstudiosT[[#This Row],[SIGLAS]])&gt;0," - " &amp; CentroEstudiosT[[#This Row],[SIGLAS]],"")</calculatedColumnFormula>
    </tableColumn>
    <tableColumn id="9" xr3:uid="{D4AC71C2-2D3A-4D5F-910C-22C9696089BF}" name="BUSCADOR" dataDxfId="0">
      <calculatedColumnFormula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Row],[PAIS]])),MAX($B$4:B4)+1,0),0)</calculatedColumnFormula>
    </tableColumn>
    <tableColumn id="1" xr3:uid="{62A66890-61E1-4B17-AF07-1C93981028E4}" name="INSTITUCION TIPO"/>
    <tableColumn id="2" xr3:uid="{2B861088-DA9D-4C69-9F39-A6489F41DA6C}" name="COD INSTITUCION ORIGEN"/>
    <tableColumn id="3" xr3:uid="{58E8EA16-6F51-49A4-9122-71AAC59CCEB0}" name="INSTITUCION ORIGEN"/>
    <tableColumn id="4" xr3:uid="{41E43929-E950-4A59-9DE4-084FECB3F326}" name="INSTITUCION SUNEDU"/>
    <tableColumn id="5" xr3:uid="{BA02AB5E-B514-43DF-A92B-6C27FA178263}" name="SIGLAS"/>
    <tableColumn id="6" xr3:uid="{900E9BD6-2D65-4023-BFCE-E03DD6F6A47A}" name="NIVEL SUNEDU"/>
    <tableColumn id="7" xr3:uid="{F93D572E-0366-4176-97D5-9CC59565B722}" name="PAIS"/>
    <tableColumn id="11" xr3:uid="{3765F243-CED7-4F9F-A802-9E9A5D10E4B8}" name="MIN NOTA APROB"/>
    <tableColumn id="8" xr3:uid="{7834352B-018F-49D2-9DD9-4FA7F27FFCAD}" name="E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4.bin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1" Type="http://schemas.openxmlformats.org/officeDocument/2006/relationships/hyperlink" Target="mailto:jorge.bojorquez@upn.edu.pe" TargetMode="Externa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26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table" Target="../tables/table1.xml"/></Relationships>
</file>

<file path=xl/worksheets/_rels/sheet2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2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2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1191F-F4CD-4434-9EAC-D8A2B3859056}">
  <sheetPr codeName="Sheet1"/>
  <dimension ref="A1:J30"/>
  <sheetViews>
    <sheetView workbookViewId="0">
      <selection activeCell="A26" sqref="A26"/>
    </sheetView>
  </sheetViews>
  <sheetFormatPr baseColWidth="10" defaultColWidth="9.109375" defaultRowHeight="14.4"/>
  <cols>
    <col min="1" max="16384" width="9.109375" style="239"/>
  </cols>
  <sheetData>
    <row r="1" spans="1:10">
      <c r="A1" s="239" t="s">
        <v>518</v>
      </c>
      <c r="B1" s="239" t="s">
        <v>517</v>
      </c>
      <c r="E1" s="239" t="s">
        <v>518</v>
      </c>
      <c r="F1" s="239" t="s">
        <v>517</v>
      </c>
      <c r="I1" s="239" t="s">
        <v>518</v>
      </c>
      <c r="J1" s="239" t="s">
        <v>517</v>
      </c>
    </row>
    <row r="2" spans="1:10">
      <c r="A2" s="239" t="s">
        <v>502</v>
      </c>
      <c r="B2" s="239" t="s">
        <v>516</v>
      </c>
      <c r="I2" s="239" t="s">
        <v>502</v>
      </c>
    </row>
    <row r="3" spans="1:10">
      <c r="A3" s="239" t="s">
        <v>504</v>
      </c>
      <c r="B3" s="239" t="s">
        <v>515</v>
      </c>
      <c r="I3" s="239" t="s">
        <v>504</v>
      </c>
    </row>
    <row r="4" spans="1:10">
      <c r="A4" s="239" t="s">
        <v>504</v>
      </c>
      <c r="B4" s="239" t="s">
        <v>514</v>
      </c>
      <c r="I4" s="239" t="s">
        <v>506</v>
      </c>
    </row>
    <row r="5" spans="1:10">
      <c r="A5" s="239" t="s">
        <v>502</v>
      </c>
      <c r="B5" s="239" t="s">
        <v>513</v>
      </c>
      <c r="I5" s="239" t="s">
        <v>509</v>
      </c>
    </row>
    <row r="6" spans="1:10">
      <c r="A6" s="239" t="s">
        <v>504</v>
      </c>
      <c r="B6" s="239" t="s">
        <v>512</v>
      </c>
    </row>
    <row r="7" spans="1:10">
      <c r="A7" s="239" t="s">
        <v>506</v>
      </c>
      <c r="B7" s="239" t="s">
        <v>511</v>
      </c>
    </row>
    <row r="8" spans="1:10">
      <c r="A8" s="239" t="s">
        <v>502</v>
      </c>
      <c r="B8" s="239" t="s">
        <v>510</v>
      </c>
    </row>
    <row r="9" spans="1:10">
      <c r="A9" s="239" t="s">
        <v>509</v>
      </c>
      <c r="B9" s="239" t="s">
        <v>508</v>
      </c>
    </row>
    <row r="10" spans="1:10">
      <c r="A10" s="239" t="s">
        <v>504</v>
      </c>
      <c r="B10" s="239" t="s">
        <v>507</v>
      </c>
    </row>
    <row r="11" spans="1:10">
      <c r="A11" s="239" t="s">
        <v>506</v>
      </c>
      <c r="B11" s="239" t="s">
        <v>505</v>
      </c>
    </row>
    <row r="12" spans="1:10">
      <c r="A12" s="239" t="s">
        <v>504</v>
      </c>
      <c r="B12" s="239" t="s">
        <v>503</v>
      </c>
    </row>
    <row r="13" spans="1:10">
      <c r="A13" s="239" t="s">
        <v>502</v>
      </c>
      <c r="B13" s="239" t="s">
        <v>501</v>
      </c>
    </row>
    <row r="23" spans="2:2">
      <c r="B23" s="255" t="s">
        <v>550</v>
      </c>
    </row>
    <row r="24" spans="2:2">
      <c r="B24" s="256" t="s">
        <v>551</v>
      </c>
    </row>
    <row r="25" spans="2:2">
      <c r="B25" s="256"/>
    </row>
    <row r="26" spans="2:2">
      <c r="B26" s="256" t="s">
        <v>551</v>
      </c>
    </row>
    <row r="27" spans="2:2">
      <c r="B27" s="256" t="s">
        <v>551</v>
      </c>
    </row>
    <row r="28" spans="2:2">
      <c r="B28" s="256" t="s">
        <v>551</v>
      </c>
    </row>
    <row r="29" spans="2:2">
      <c r="B29" s="256" t="s">
        <v>551</v>
      </c>
    </row>
    <row r="30" spans="2:2">
      <c r="B30" s="256" t="s">
        <v>551</v>
      </c>
    </row>
  </sheetData>
  <dataValidations disablePrompts="1" count="1">
    <dataValidation type="list" allowBlank="1" showInputMessage="1" showErrorMessage="1" sqref="E2" xr:uid="{EF15D594-48CC-4242-B24F-1F336A41512A}">
      <formula1>frutas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5858" r:id="rId4" name="Button 2">
              <controlPr defaultSize="0" print="0" autoFill="0" autoPict="0" macro="[0]!Macro7">
                <anchor moveWithCells="1" sizeWithCells="1">
                  <from>
                    <xdr:col>12</xdr:col>
                    <xdr:colOff>297180</xdr:colOff>
                    <xdr:row>3</xdr:row>
                    <xdr:rowOff>38100</xdr:rowOff>
                  </from>
                  <to>
                    <xdr:col>14</xdr:col>
                    <xdr:colOff>182880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8ED43-609D-47E5-91A0-14F789EFB9C4}">
  <sheetPr codeName="Aplic00"/>
  <dimension ref="A1:C36"/>
  <sheetViews>
    <sheetView workbookViewId="0"/>
  </sheetViews>
  <sheetFormatPr baseColWidth="10" defaultColWidth="9.109375" defaultRowHeight="14.4"/>
  <sheetData>
    <row r="1" spans="1:2" ht="18">
      <c r="A1" s="10" t="s">
        <v>519</v>
      </c>
    </row>
    <row r="2" spans="1:2" ht="18">
      <c r="A2" s="10"/>
    </row>
    <row r="3" spans="1:2" ht="18">
      <c r="A3" s="10" t="s">
        <v>520</v>
      </c>
    </row>
    <row r="4" spans="1:2" ht="18">
      <c r="A4" s="10" t="s">
        <v>521</v>
      </c>
    </row>
    <row r="5" spans="1:2" ht="18">
      <c r="A5" s="10" t="s">
        <v>709</v>
      </c>
    </row>
    <row r="6" spans="1:2" ht="18">
      <c r="A6" s="10"/>
      <c r="B6" s="1" t="s">
        <v>710</v>
      </c>
    </row>
    <row r="7" spans="1:2" ht="18">
      <c r="A7" s="10"/>
    </row>
    <row r="8" spans="1:2" ht="18">
      <c r="A8" s="10"/>
    </row>
    <row r="9" spans="1:2" ht="18">
      <c r="A9" s="10"/>
    </row>
    <row r="10" spans="1:2" ht="18">
      <c r="A10" s="10"/>
    </row>
    <row r="11" spans="1:2" ht="18">
      <c r="A11" s="10"/>
    </row>
    <row r="12" spans="1:2" ht="18">
      <c r="A12" s="10"/>
    </row>
    <row r="13" spans="1:2" ht="18">
      <c r="A13" s="10"/>
    </row>
    <row r="14" spans="1:2" ht="18">
      <c r="A14" s="10"/>
    </row>
    <row r="15" spans="1:2" ht="18">
      <c r="A15" s="10"/>
      <c r="B15" s="1" t="s">
        <v>711</v>
      </c>
    </row>
    <row r="16" spans="1:2" ht="18">
      <c r="A16" s="10"/>
    </row>
    <row r="17" spans="1:3" ht="18">
      <c r="A17" s="10"/>
    </row>
    <row r="18" spans="1:3" ht="18">
      <c r="A18" s="10"/>
    </row>
    <row r="19" spans="1:3" ht="18">
      <c r="A19" s="10"/>
    </row>
    <row r="30" spans="1:3" ht="15.75" customHeight="1">
      <c r="A30" s="1"/>
      <c r="C30" s="11"/>
    </row>
    <row r="31" spans="1:3" ht="15.75" customHeight="1">
      <c r="A31" s="6"/>
      <c r="B31" s="11"/>
    </row>
    <row r="32" spans="1:3" ht="15.75" customHeight="1">
      <c r="A32" s="6"/>
      <c r="B32" s="11"/>
    </row>
    <row r="33" spans="1:3" ht="15.75" customHeight="1">
      <c r="C33" s="11"/>
    </row>
    <row r="34" spans="1:3" ht="15.75" customHeight="1">
      <c r="A34" s="6"/>
      <c r="B34" s="6"/>
      <c r="C34" s="11"/>
    </row>
    <row r="35" spans="1:3" ht="15.75" customHeight="1">
      <c r="A35" s="6"/>
      <c r="B35" s="11"/>
    </row>
    <row r="36" spans="1:3" ht="15.75" customHeight="1">
      <c r="A36" s="6"/>
      <c r="B36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553" r:id="rId4" name="Button 1">
              <controlPr defaultSize="0" print="0" autoFill="0" autoPict="0">
                <anchor moveWithCells="1" sizeWithCells="1">
                  <from>
                    <xdr:col>6</xdr:col>
                    <xdr:colOff>518160</xdr:colOff>
                    <xdr:row>3</xdr:row>
                    <xdr:rowOff>22860</xdr:rowOff>
                  </from>
                  <to>
                    <xdr:col>7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plic01"/>
  <dimension ref="A1:H749"/>
  <sheetViews>
    <sheetView tabSelected="1" zoomScaleNormal="100" workbookViewId="0">
      <selection activeCell="C15" sqref="C15"/>
    </sheetView>
  </sheetViews>
  <sheetFormatPr baseColWidth="10" defaultColWidth="14.44140625" defaultRowHeight="15" customHeight="1"/>
  <cols>
    <col min="1" max="1" width="35" customWidth="1"/>
    <col min="2" max="2" width="60.6640625" customWidth="1"/>
    <col min="3" max="3" width="14.44140625" customWidth="1"/>
    <col min="4" max="4" width="30.6640625" hidden="1" customWidth="1"/>
    <col min="5" max="5" width="60.6640625" hidden="1" customWidth="1"/>
    <col min="6" max="6" width="19.109375" hidden="1" customWidth="1"/>
    <col min="7" max="7" width="30.6640625" customWidth="1"/>
    <col min="8" max="8" width="60.6640625" customWidth="1"/>
    <col min="9" max="17" width="10.6640625" customWidth="1"/>
    <col min="18" max="18" width="13.6640625" customWidth="1"/>
  </cols>
  <sheetData>
    <row r="1" spans="1:8" ht="18">
      <c r="A1" s="244"/>
      <c r="B1" s="260"/>
      <c r="C1" s="260" t="str">
        <f>"CONVALIDACIONES Y REINGRESOS "&amp;"v "&amp; TEXT(Configuracion!C40,"#0.00")</f>
        <v>CONVALIDACIONES Y REINGRESOS v 7.61</v>
      </c>
      <c r="D1" s="246"/>
      <c r="E1" s="226"/>
      <c r="F1" s="246"/>
      <c r="G1" s="246"/>
      <c r="H1" s="226"/>
    </row>
    <row r="2" spans="1:8" ht="18.600000000000001" thickBot="1">
      <c r="A2" s="247"/>
      <c r="B2" s="248"/>
      <c r="C2" s="248"/>
      <c r="D2" s="248"/>
      <c r="E2" s="232"/>
      <c r="F2" s="248"/>
      <c r="G2" s="248"/>
      <c r="H2" s="232"/>
    </row>
    <row r="3" spans="1:8" ht="18">
      <c r="A3" s="10"/>
    </row>
    <row r="4" spans="1:8" ht="14.4">
      <c r="A4" s="243" t="s">
        <v>529</v>
      </c>
      <c r="B4" s="51" t="s">
        <v>1011</v>
      </c>
      <c r="E4" s="249" t="s">
        <v>553</v>
      </c>
      <c r="F4" s="2"/>
      <c r="H4" s="249" t="s">
        <v>553</v>
      </c>
    </row>
    <row r="5" spans="1:8" ht="15" customHeight="1">
      <c r="D5" s="2"/>
    </row>
    <row r="6" spans="1:8" ht="15" customHeight="1">
      <c r="C6" s="2"/>
      <c r="D6" s="2"/>
    </row>
    <row r="7" spans="1:8" ht="14.4">
      <c r="A7" s="242" t="s">
        <v>528</v>
      </c>
      <c r="B7" s="242"/>
      <c r="C7" s="2"/>
      <c r="D7" s="2"/>
    </row>
    <row r="8" spans="1:8" ht="14.4">
      <c r="A8" s="330" t="s">
        <v>113</v>
      </c>
      <c r="B8" s="51" t="s">
        <v>10001</v>
      </c>
      <c r="C8" s="2"/>
      <c r="D8" s="2"/>
    </row>
    <row r="9" spans="1:8" ht="14.4">
      <c r="A9" s="330" t="s">
        <v>114</v>
      </c>
      <c r="B9" s="51" t="s">
        <v>10002</v>
      </c>
      <c r="C9" s="2"/>
      <c r="D9" s="2"/>
    </row>
    <row r="10" spans="1:8" ht="14.4">
      <c r="A10" s="330" t="s">
        <v>115</v>
      </c>
      <c r="B10" s="51" t="s">
        <v>10003</v>
      </c>
      <c r="C10" s="2"/>
      <c r="D10" s="2"/>
    </row>
    <row r="11" spans="1:8" ht="14.4">
      <c r="A11" s="331" t="s">
        <v>201</v>
      </c>
      <c r="B11" s="490">
        <v>46094</v>
      </c>
      <c r="C11" s="2"/>
      <c r="D11" s="2"/>
    </row>
    <row r="12" spans="1:8" ht="14.4">
      <c r="A12" s="331" t="s">
        <v>780</v>
      </c>
      <c r="B12" s="51" t="s">
        <v>9920</v>
      </c>
      <c r="C12" s="2"/>
      <c r="D12" s="2"/>
    </row>
    <row r="13" spans="1:8" ht="14.4">
      <c r="A13" s="331" t="s">
        <v>781</v>
      </c>
      <c r="B13" s="54" t="s">
        <v>133</v>
      </c>
      <c r="C13" s="2"/>
      <c r="D13" s="2"/>
    </row>
    <row r="14" spans="1:8" ht="14.4">
      <c r="A14" s="331" t="s">
        <v>775</v>
      </c>
      <c r="B14" s="51" t="s">
        <v>9921</v>
      </c>
      <c r="C14" s="2"/>
      <c r="D14" s="2"/>
    </row>
    <row r="15" spans="1:8" ht="14.4">
      <c r="A15" s="331" t="s">
        <v>778</v>
      </c>
      <c r="B15" s="54"/>
      <c r="C15" s="2"/>
      <c r="D15" s="2"/>
    </row>
    <row r="16" spans="1:8" ht="14.4">
      <c r="A16" s="331" t="s">
        <v>779</v>
      </c>
      <c r="B16" s="241"/>
      <c r="C16" s="2"/>
      <c r="D16" s="2"/>
    </row>
    <row r="17" spans="1:8" ht="14.4">
      <c r="A17" s="331" t="s">
        <v>109</v>
      </c>
      <c r="B17" s="56">
        <v>13</v>
      </c>
      <c r="C17" s="2"/>
      <c r="D17" s="2"/>
    </row>
    <row r="18" spans="1:8" ht="28.8">
      <c r="A18" s="333" t="s">
        <v>747</v>
      </c>
      <c r="B18" s="214"/>
      <c r="C18" s="2"/>
      <c r="D18" s="2"/>
    </row>
    <row r="19" spans="1:8" ht="14.4">
      <c r="A19" s="331" t="s">
        <v>1015</v>
      </c>
      <c r="B19" s="214" t="s">
        <v>9922</v>
      </c>
      <c r="C19" s="2"/>
      <c r="D19" s="2"/>
    </row>
    <row r="20" spans="1:8" ht="14.4">
      <c r="A20" s="331" t="s">
        <v>533</v>
      </c>
      <c r="B20" s="56">
        <v>40</v>
      </c>
      <c r="C20" s="2"/>
      <c r="D20" s="2"/>
    </row>
    <row r="21" spans="1:8" ht="14.4">
      <c r="A21" s="331" t="s">
        <v>2097</v>
      </c>
      <c r="B21" s="56">
        <v>0</v>
      </c>
      <c r="C21" s="2"/>
      <c r="D21" s="2"/>
    </row>
    <row r="22" spans="1:8" ht="14.4">
      <c r="D22" s="2"/>
    </row>
    <row r="23" spans="1:8" ht="14.4">
      <c r="A23" s="242" t="s">
        <v>530</v>
      </c>
      <c r="B23" s="242"/>
      <c r="D23" s="242" t="s">
        <v>531</v>
      </c>
      <c r="E23" s="242"/>
      <c r="G23" s="242" t="s">
        <v>532</v>
      </c>
      <c r="H23" s="242"/>
    </row>
    <row r="24" spans="1:8" ht="14.4">
      <c r="A24" s="330" t="s">
        <v>207</v>
      </c>
      <c r="B24" s="51" t="s">
        <v>188</v>
      </c>
      <c r="D24" s="330" t="s">
        <v>207</v>
      </c>
      <c r="E24" s="51" t="s">
        <v>185</v>
      </c>
      <c r="G24" s="332" t="s">
        <v>534</v>
      </c>
      <c r="H24" s="214" t="s">
        <v>639</v>
      </c>
    </row>
    <row r="25" spans="1:8" ht="14.4">
      <c r="A25" s="330" t="s">
        <v>205</v>
      </c>
      <c r="B25" s="51" t="s">
        <v>882</v>
      </c>
      <c r="D25" s="330" t="s">
        <v>205</v>
      </c>
      <c r="E25" s="51" t="s">
        <v>807</v>
      </c>
      <c r="G25" s="332" t="s">
        <v>208</v>
      </c>
      <c r="H25" s="130" t="str">
        <f>IFERROR( VLOOKUP(GralOrigenNombreProcedencia,CentroEstudiosT[],3,FALSE),"")</f>
        <v>INSTITUTO</v>
      </c>
    </row>
    <row r="26" spans="1:8" ht="14.4">
      <c r="A26" s="330" t="s">
        <v>204</v>
      </c>
      <c r="B26" s="51" t="s">
        <v>155</v>
      </c>
      <c r="D26" s="330" t="s">
        <v>204</v>
      </c>
      <c r="E26" s="51" t="s">
        <v>155</v>
      </c>
      <c r="G26" s="240" t="s">
        <v>108</v>
      </c>
      <c r="H26" s="51" t="s">
        <v>10004</v>
      </c>
    </row>
    <row r="27" spans="1:8" ht="14.4">
      <c r="A27" s="330" t="s">
        <v>206</v>
      </c>
      <c r="B27" s="55" t="s">
        <v>3033</v>
      </c>
      <c r="D27" s="330" t="s">
        <v>206</v>
      </c>
      <c r="E27" s="55">
        <v>2023</v>
      </c>
    </row>
    <row r="28" spans="1:8" ht="14.4">
      <c r="A28" s="331" t="s">
        <v>523</v>
      </c>
      <c r="B28" s="130" t="str">
        <f>VLOOKUP(B24,sedes,2,FALSE)</f>
        <v>LS0</v>
      </c>
      <c r="D28" s="331" t="s">
        <v>523</v>
      </c>
      <c r="E28" s="130" t="str">
        <f>VLOOKUP(E24,sedes,2,FALSE)</f>
        <v>LE0</v>
      </c>
      <c r="G28" s="2"/>
    </row>
    <row r="29" spans="1:8" ht="14.4">
      <c r="A29" s="331" t="s">
        <v>524</v>
      </c>
      <c r="B29" s="130" t="s">
        <v>498</v>
      </c>
      <c r="D29" s="331" t="s">
        <v>524</v>
      </c>
      <c r="E29" s="130" t="str">
        <f>VLOOKUP(E25,carreras,2,FALSE)</f>
        <v>ANI</v>
      </c>
      <c r="G29" s="2"/>
    </row>
    <row r="30" spans="1:8" ht="14.4">
      <c r="A30" s="331" t="s">
        <v>525</v>
      </c>
      <c r="B30" s="130" t="e">
        <f>VLOOKUP(B25,carreras,3,FALSE)</f>
        <v>#N/A</v>
      </c>
      <c r="D30" s="331" t="s">
        <v>525</v>
      </c>
      <c r="E30" s="130" t="str">
        <f>VLOOKUP(E25,carreras,3,FALSE)</f>
        <v>NEGOCIOS</v>
      </c>
      <c r="G30" s="2"/>
    </row>
    <row r="31" spans="1:8" ht="14.4">
      <c r="A31" s="331" t="s">
        <v>526</v>
      </c>
      <c r="B31" s="130" t="str">
        <f>VLOOKUP(B29&amp;B26&amp;B27,codigoMalla,2,FALSE)</f>
        <v>225000</v>
      </c>
      <c r="D31" s="331" t="s">
        <v>526</v>
      </c>
      <c r="E31" s="130" t="str">
        <f>IFERROR(VLOOKUP(E29&amp;E26&amp;E27,codigoMalla,2,FALSE),"")</f>
        <v/>
      </c>
      <c r="G31" s="2"/>
    </row>
    <row r="32" spans="1:8" ht="14.4">
      <c r="C32" s="4"/>
      <c r="D32" s="2"/>
      <c r="E32" s="4"/>
      <c r="G32" s="4"/>
    </row>
    <row r="33" spans="1:7" ht="14.4">
      <c r="A33" s="130" t="s">
        <v>339</v>
      </c>
      <c r="B33" s="2207" t="e">
        <f>'Detalle de Equivalencias'!C5</f>
        <v>#N/A</v>
      </c>
      <c r="C33" s="2208"/>
      <c r="D33" s="2208"/>
      <c r="E33" s="4"/>
      <c r="G33" s="4"/>
    </row>
    <row r="34" spans="1:7" ht="14.4">
      <c r="A34" s="4"/>
      <c r="B34" s="4"/>
      <c r="C34" s="4"/>
      <c r="D34" s="4"/>
      <c r="E34" s="4"/>
      <c r="G34" s="4"/>
    </row>
    <row r="35" spans="1:7" ht="14.4">
      <c r="A35" s="4"/>
      <c r="B35" s="4"/>
      <c r="C35" s="4"/>
      <c r="D35" s="2"/>
      <c r="E35" s="5"/>
      <c r="F35" s="2"/>
      <c r="G35" s="4"/>
    </row>
    <row r="36" spans="1:7" ht="14.4">
      <c r="A36" s="4"/>
      <c r="B36" s="4"/>
      <c r="C36" s="4"/>
      <c r="D36" s="2"/>
      <c r="E36" s="5"/>
      <c r="F36" s="2"/>
      <c r="G36" s="4"/>
    </row>
    <row r="37" spans="1:7" ht="14.4">
      <c r="A37" s="4"/>
      <c r="B37" s="4"/>
      <c r="C37" s="4"/>
      <c r="D37" s="2"/>
      <c r="E37" s="5"/>
      <c r="F37" s="2"/>
      <c r="G37" s="4"/>
    </row>
    <row r="38" spans="1:7" ht="14.4">
      <c r="A38" s="4"/>
      <c r="B38" s="4"/>
      <c r="C38" s="4"/>
      <c r="D38" s="2"/>
      <c r="E38" s="5"/>
      <c r="F38" s="2"/>
      <c r="G38" s="4"/>
    </row>
    <row r="39" spans="1:7" ht="15.75" customHeight="1">
      <c r="A39" s="11"/>
      <c r="B39" s="204"/>
    </row>
    <row r="40" spans="1:7" ht="15.75" customHeight="1">
      <c r="A40" s="11"/>
      <c r="B40" s="11"/>
    </row>
    <row r="41" spans="1:7" ht="15.75" customHeight="1">
      <c r="B41" s="17"/>
    </row>
    <row r="42" spans="1:7" ht="15.75" customHeight="1"/>
    <row r="43" spans="1:7" ht="15.75" customHeight="1"/>
    <row r="44" spans="1:7" ht="15.75" customHeight="1"/>
    <row r="45" spans="1:7" ht="15.75" customHeight="1"/>
    <row r="46" spans="1:7" ht="15.75" customHeight="1"/>
    <row r="47" spans="1:7" ht="15.75" customHeight="1"/>
    <row r="48" spans="1:7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</sheetData>
  <mergeCells count="1">
    <mergeCell ref="B33:D33"/>
  </mergeCells>
  <dataValidations count="10">
    <dataValidation type="list" allowBlank="1" showInputMessage="1" showErrorMessage="1" sqref="E26 B26" xr:uid="{00000000-0002-0000-0000-000002000000}">
      <formula1>modalidades</formula1>
    </dataValidation>
    <dataValidation type="list" allowBlank="1" showInputMessage="1" showErrorMessage="1" sqref="B15 B13" xr:uid="{E0144D0C-D718-43D4-9DE0-6AEEFFF1A9E8}">
      <formula1>cargoRevisor</formula1>
    </dataValidation>
    <dataValidation type="list" allowBlank="1" showInputMessage="1" showErrorMessage="1" sqref="B24 E24" xr:uid="{00000000-0002-0000-0000-000006000000}">
      <formula1>nombreSedes</formula1>
    </dataValidation>
    <dataValidation type="list" allowBlank="1" showInputMessage="1" showErrorMessage="1" sqref="B25 E25" xr:uid="{00000000-0002-0000-0000-000007000000}">
      <formula1>carrerasNombre</formula1>
    </dataValidation>
    <dataValidation type="list" allowBlank="1" showInputMessage="1" showErrorMessage="1" sqref="B27 E28:E31" xr:uid="{00000000-0002-0000-0000-000008000000}">
      <formula1>anyoValidez</formula1>
    </dataValidation>
    <dataValidation type="list" allowBlank="1" showInputMessage="1" showErrorMessage="1" sqref="B4" xr:uid="{00000000-0002-0000-0000-000009000000}">
      <formula1>formatosImprimir</formula1>
    </dataValidation>
    <dataValidation type="list" allowBlank="1" showInputMessage="1" showErrorMessage="1" sqref="B28:B31 E23" xr:uid="{00000000-0002-0000-0000-000005000000}">
      <formula1>"SEMANA,SEMESTRE"</formula1>
    </dataValidation>
    <dataValidation type="list" allowBlank="1" showInputMessage="1" showErrorMessage="1" sqref="E27" xr:uid="{33C5709C-C1DC-46FB-B6DA-B66FF0A8D165}">
      <formula1>anyoValidezOrigen</formula1>
    </dataValidation>
    <dataValidation type="list" allowBlank="1" showInputMessage="1" showErrorMessage="1" sqref="B19" xr:uid="{4A1E6B84-A750-4820-B386-DAE368492573}">
      <formula1>"SE CONVALIDAN,SE OBSERVAN"</formula1>
    </dataValidation>
    <dataValidation type="list" allowBlank="1" showInputMessage="1" sqref="H24" xr:uid="{685188E6-C89D-48A5-8A37-0A91CDE6D9EF}">
      <formula1>VLCentroEstudios</formula1>
    </dataValidation>
  </dataValidations>
  <pageMargins left="0.7" right="0.7" top="0.75" bottom="0.75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0" r:id="rId4" name="Button 24">
              <controlPr defaultSize="0" print="0" autoFill="0" autoPict="0" macro="[0]!ImportarMalla">
                <anchor>
                  <from>
                    <xdr:col>7</xdr:col>
                    <xdr:colOff>1028700</xdr:colOff>
                    <xdr:row>0</xdr:row>
                    <xdr:rowOff>22860</xdr:rowOff>
                  </from>
                  <to>
                    <xdr:col>7</xdr:col>
                    <xdr:colOff>2354580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" name="Button 48">
              <controlPr defaultSize="0" print="0" autoFill="0" autoPict="0" macro="[0]!IrAEquivalencias">
                <anchor>
                  <from>
                    <xdr:col>7</xdr:col>
                    <xdr:colOff>2705100</xdr:colOff>
                    <xdr:row>0</xdr:row>
                    <xdr:rowOff>22860</xdr:rowOff>
                  </from>
                  <to>
                    <xdr:col>7</xdr:col>
                    <xdr:colOff>4023360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6" name="Button 51">
              <controlPr defaultSize="0" print="0" autoFill="0" autoPict="0" macro="[0]!IrAConfiguracion">
                <anchor>
                  <from>
                    <xdr:col>7</xdr:col>
                    <xdr:colOff>3147060</xdr:colOff>
                    <xdr:row>33</xdr:row>
                    <xdr:rowOff>38100</xdr:rowOff>
                  </from>
                  <to>
                    <xdr:col>7</xdr:col>
                    <xdr:colOff>4030980</xdr:colOff>
                    <xdr:row>35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7" name="Button 53">
              <controlPr defaultSize="0" print="0" autoFill="0" autoPict="0" macro="[0]!FechaHoy">
                <anchor>
                  <from>
                    <xdr:col>2</xdr:col>
                    <xdr:colOff>30480</xdr:colOff>
                    <xdr:row>9</xdr:row>
                    <xdr:rowOff>152400</xdr:rowOff>
                  </from>
                  <to>
                    <xdr:col>2</xdr:col>
                    <xdr:colOff>525780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BC777-BBF5-4638-9F71-A6BDD3C11C32}">
  <sheetPr codeName="Aplic03"/>
  <dimension ref="A1:P49"/>
  <sheetViews>
    <sheetView workbookViewId="0">
      <selection activeCell="C41" sqref="C41"/>
    </sheetView>
  </sheetViews>
  <sheetFormatPr baseColWidth="10" defaultColWidth="9.109375" defaultRowHeight="14.4"/>
  <sheetData>
    <row r="1" spans="1:16" ht="18">
      <c r="A1" s="244"/>
      <c r="B1" s="245"/>
      <c r="C1" s="246"/>
      <c r="D1" s="245" t="s">
        <v>537</v>
      </c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26"/>
    </row>
    <row r="2" spans="1:16" ht="18.600000000000001" thickBot="1">
      <c r="A2" s="247"/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8"/>
      <c r="P2" s="232"/>
    </row>
    <row r="4" spans="1:16">
      <c r="B4" s="11" t="s">
        <v>546</v>
      </c>
    </row>
    <row r="5" spans="1:16">
      <c r="B5" s="11" t="s">
        <v>547</v>
      </c>
    </row>
    <row r="6" spans="1:16">
      <c r="B6" s="11"/>
    </row>
    <row r="31" spans="2:15">
      <c r="B31" s="1" t="s">
        <v>407</v>
      </c>
      <c r="C31" s="4"/>
      <c r="D31" s="4"/>
      <c r="E31" s="4"/>
      <c r="F31" s="2"/>
      <c r="G31" s="5"/>
    </row>
    <row r="32" spans="2:15">
      <c r="B32" s="11" t="s">
        <v>708</v>
      </c>
      <c r="C32" s="4"/>
      <c r="F32" s="325" t="s">
        <v>157</v>
      </c>
      <c r="G32" s="326"/>
      <c r="H32" s="326"/>
      <c r="I32" s="326"/>
      <c r="J32" s="327"/>
      <c r="K32" s="104" t="str">
        <f>IFERROR(VLOOKUP(F32,carreras,2,FALSE),"TODO")</f>
        <v>TODO</v>
      </c>
      <c r="O32" s="11" t="s">
        <v>795</v>
      </c>
    </row>
    <row r="35" spans="2:7">
      <c r="B35" s="11" t="s">
        <v>203</v>
      </c>
      <c r="C35" s="4"/>
      <c r="D35" s="4"/>
      <c r="E35" s="4"/>
      <c r="F35" s="2"/>
      <c r="G35" s="5"/>
    </row>
    <row r="36" spans="2:7">
      <c r="B36" t="s">
        <v>202</v>
      </c>
      <c r="C36" s="4"/>
      <c r="D36" s="4"/>
      <c r="E36" s="4"/>
      <c r="F36" s="2"/>
      <c r="G36" s="5"/>
    </row>
    <row r="37" spans="2:7">
      <c r="B37" s="11" t="s">
        <v>440</v>
      </c>
      <c r="C37" s="4"/>
      <c r="D37" s="4"/>
      <c r="E37" s="4"/>
      <c r="F37" s="2"/>
      <c r="G37" s="5"/>
    </row>
    <row r="38" spans="2:7">
      <c r="C38" s="4"/>
      <c r="D38" s="4"/>
      <c r="E38" s="4"/>
      <c r="F38" s="2"/>
      <c r="G38" s="5"/>
    </row>
    <row r="39" spans="2:7">
      <c r="C39" s="4"/>
      <c r="D39" s="4"/>
      <c r="E39" s="2"/>
      <c r="F39" s="5"/>
      <c r="G39" s="2"/>
    </row>
    <row r="40" spans="2:7">
      <c r="B40" s="11" t="s">
        <v>536</v>
      </c>
      <c r="C40" s="204">
        <v>7.61</v>
      </c>
    </row>
    <row r="41" spans="2:7">
      <c r="B41" s="11" t="s">
        <v>535</v>
      </c>
      <c r="F41" s="11" t="s">
        <v>49</v>
      </c>
    </row>
    <row r="42" spans="2:7">
      <c r="F42" s="17" t="s">
        <v>50</v>
      </c>
    </row>
    <row r="47" spans="2:7">
      <c r="B47" s="11" t="s">
        <v>2095</v>
      </c>
    </row>
    <row r="49" spans="2:5">
      <c r="B49" s="11" t="s">
        <v>2096</v>
      </c>
      <c r="E49" t="s">
        <v>10000</v>
      </c>
    </row>
  </sheetData>
  <dataValidations count="1">
    <dataValidation type="list" allowBlank="1" showInputMessage="1" showErrorMessage="1" sqref="F32" xr:uid="{00000000-0002-0000-0000-000007000000}">
      <formula1>carrerasNombre</formula1>
    </dataValidation>
  </dataValidations>
  <hyperlinks>
    <hyperlink ref="F42" r:id="rId1" xr:uid="{6584102C-9234-416B-AD35-E07AFFAD2137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5" name="Button 1">
              <controlPr defaultSize="0" print="0" autoFill="0" autoPict="0" macro="[0]!VerMallas">
                <anchor>
                  <from>
                    <xdr:col>11</xdr:col>
                    <xdr:colOff>480060</xdr:colOff>
                    <xdr:row>30</xdr:row>
                    <xdr:rowOff>175260</xdr:rowOff>
                  </from>
                  <to>
                    <xdr:col>13</xdr:col>
                    <xdr:colOff>579120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4" r:id="rId6" name="Button 2">
              <controlPr defaultSize="0" print="0" autoFill="0" autoPict="0" macro="[0]!IrAFormatos">
                <anchor>
                  <from>
                    <xdr:col>1</xdr:col>
                    <xdr:colOff>7620</xdr:colOff>
                    <xdr:row>5</xdr:row>
                    <xdr:rowOff>137160</xdr:rowOff>
                  </from>
                  <to>
                    <xdr:col>3</xdr:col>
                    <xdr:colOff>114300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5" r:id="rId7" name="Button 3">
              <controlPr defaultSize="0" print="0" autoFill="0" autoPict="0" macro="[0]!IrASedes">
                <anchor>
                  <from>
                    <xdr:col>1</xdr:col>
                    <xdr:colOff>7620</xdr:colOff>
                    <xdr:row>9</xdr:row>
                    <xdr:rowOff>7620</xdr:rowOff>
                  </from>
                  <to>
                    <xdr:col>3</xdr:col>
                    <xdr:colOff>114300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6" r:id="rId8" name="Button 4">
              <controlPr defaultSize="0" print="0" autoFill="0" autoPict="0" macro="[0]!IrACarreras">
                <anchor>
                  <from>
                    <xdr:col>3</xdr:col>
                    <xdr:colOff>411480</xdr:colOff>
                    <xdr:row>9</xdr:row>
                    <xdr:rowOff>7620</xdr:rowOff>
                  </from>
                  <to>
                    <xdr:col>5</xdr:col>
                    <xdr:colOff>518160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7" r:id="rId9" name="Button 5">
              <controlPr defaultSize="0" print="0" autoFill="0" autoPict="0" macro="[0]!AtrasCabecera">
                <anchor>
                  <from>
                    <xdr:col>0</xdr:col>
                    <xdr:colOff>22860</xdr:colOff>
                    <xdr:row>0</xdr:row>
                    <xdr:rowOff>22860</xdr:rowOff>
                  </from>
                  <to>
                    <xdr:col>1</xdr:col>
                    <xdr:colOff>327660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8" r:id="rId10" name="Button 6">
              <controlPr defaultSize="0" print="0" autoFill="0" autoPict="0" macro="[0]!IrAModalidad">
                <anchor>
                  <from>
                    <xdr:col>6</xdr:col>
                    <xdr:colOff>182880</xdr:colOff>
                    <xdr:row>9</xdr:row>
                    <xdr:rowOff>7620</xdr:rowOff>
                  </from>
                  <to>
                    <xdr:col>8</xdr:col>
                    <xdr:colOff>289560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9" r:id="rId11" name="Button 7">
              <controlPr defaultSize="0" print="0" autoFill="0" autoPict="0" macro="[0]!IrAMallas">
                <anchor>
                  <from>
                    <xdr:col>8</xdr:col>
                    <xdr:colOff>525780</xdr:colOff>
                    <xdr:row>9</xdr:row>
                    <xdr:rowOff>7620</xdr:rowOff>
                  </from>
                  <to>
                    <xdr:col>11</xdr:col>
                    <xdr:colOff>22860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0" r:id="rId12" name="Button 8">
              <controlPr defaultSize="0" print="0" autoFill="0" autoPict="0" macro="[0]!IrATipoCentroEst">
                <anchor>
                  <from>
                    <xdr:col>1</xdr:col>
                    <xdr:colOff>7620</xdr:colOff>
                    <xdr:row>12</xdr:row>
                    <xdr:rowOff>83820</xdr:rowOff>
                  </from>
                  <to>
                    <xdr:col>3</xdr:col>
                    <xdr:colOff>114300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1" r:id="rId13" name="Button 9">
              <controlPr defaultSize="0" print="0" autoFill="0" autoPict="0" macro="[0]!IrACargosRevisor">
                <anchor>
                  <from>
                    <xdr:col>1</xdr:col>
                    <xdr:colOff>7620</xdr:colOff>
                    <xdr:row>15</xdr:row>
                    <xdr:rowOff>175260</xdr:rowOff>
                  </from>
                  <to>
                    <xdr:col>3</xdr:col>
                    <xdr:colOff>114300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2" r:id="rId14" name="Button 10">
              <controlPr defaultSize="0" print="0" autoFill="0" autoPict="0" macro="[0]!IrANivelAcademico">
                <anchor>
                  <from>
                    <xdr:col>1</xdr:col>
                    <xdr:colOff>7620</xdr:colOff>
                    <xdr:row>19</xdr:row>
                    <xdr:rowOff>30480</xdr:rowOff>
                  </from>
                  <to>
                    <xdr:col>3</xdr:col>
                    <xdr:colOff>114300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3" r:id="rId15" name="Button 11">
              <controlPr defaultSize="0" print="0" autoFill="0" autoPict="0" macro="[0]!IrAPlantConvalidacion">
                <anchor>
                  <from>
                    <xdr:col>1</xdr:col>
                    <xdr:colOff>0</xdr:colOff>
                    <xdr:row>22</xdr:row>
                    <xdr:rowOff>76200</xdr:rowOff>
                  </from>
                  <to>
                    <xdr:col>3</xdr:col>
                    <xdr:colOff>106680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4" r:id="rId16" name="Button 12">
              <controlPr defaultSize="0" print="0" autoFill="0" autoPict="0" macro="[0]!IrAPlantRecomendacion">
                <anchor>
                  <from>
                    <xdr:col>3</xdr:col>
                    <xdr:colOff>365760</xdr:colOff>
                    <xdr:row>22</xdr:row>
                    <xdr:rowOff>76200</xdr:rowOff>
                  </from>
                  <to>
                    <xdr:col>5</xdr:col>
                    <xdr:colOff>464820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5" r:id="rId17" name="Button 13">
              <controlPr defaultSize="0" print="0" autoFill="0" autoPict="0" macro="[0]!IrAPlantCambioCarreraModalidadSede">
                <anchor>
                  <from>
                    <xdr:col>8</xdr:col>
                    <xdr:colOff>495300</xdr:colOff>
                    <xdr:row>22</xdr:row>
                    <xdr:rowOff>76200</xdr:rowOff>
                  </from>
                  <to>
                    <xdr:col>11</xdr:col>
                    <xdr:colOff>228600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6" r:id="rId18" name="Button 14">
              <controlPr defaultSize="0" print="0" autoFill="0" autoPict="0" macro="[0]!IrAPlantReconvalidacion">
                <anchor>
                  <from>
                    <xdr:col>6</xdr:col>
                    <xdr:colOff>121920</xdr:colOff>
                    <xdr:row>22</xdr:row>
                    <xdr:rowOff>76200</xdr:rowOff>
                  </from>
                  <to>
                    <xdr:col>8</xdr:col>
                    <xdr:colOff>228600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8" r:id="rId19" name="Button 16">
              <controlPr defaultSize="0" print="0" autoFill="0" autoPict="0" macro="[0]!IrAPlantReingreso">
                <anchor>
                  <from>
                    <xdr:col>11</xdr:col>
                    <xdr:colOff>487680</xdr:colOff>
                    <xdr:row>22</xdr:row>
                    <xdr:rowOff>76200</xdr:rowOff>
                  </from>
                  <to>
                    <xdr:col>13</xdr:col>
                    <xdr:colOff>594360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9" r:id="rId20" name="Button 17">
              <controlPr defaultSize="0" print="0" autoFill="0" autoPict="0" macro="[0]!IrACentroEstudios">
                <anchor>
                  <from>
                    <xdr:col>3</xdr:col>
                    <xdr:colOff>411480</xdr:colOff>
                    <xdr:row>12</xdr:row>
                    <xdr:rowOff>83820</xdr:rowOff>
                  </from>
                  <to>
                    <xdr:col>5</xdr:col>
                    <xdr:colOff>518160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plic02"/>
  <dimension ref="A1:BR1016"/>
  <sheetViews>
    <sheetView zoomScaleNormal="100" workbookViewId="0">
      <selection activeCell="C69" sqref="C69"/>
    </sheetView>
  </sheetViews>
  <sheetFormatPr baseColWidth="10" defaultColWidth="14.44140625" defaultRowHeight="15" customHeight="1"/>
  <cols>
    <col min="1" max="1" width="6.6640625" style="13" customWidth="1"/>
    <col min="2" max="2" width="11.44140625" style="13" customWidth="1"/>
    <col min="3" max="3" width="59.33203125" style="13" customWidth="1"/>
    <col min="4" max="4" width="6.88671875" style="13" customWidth="1"/>
    <col min="5" max="5" width="9.109375" style="13" hidden="1" customWidth="1"/>
    <col min="6" max="6" width="37.6640625" style="13" customWidth="1"/>
    <col min="7" max="7" width="7.6640625" style="13" customWidth="1"/>
    <col min="8" max="8" width="11.6640625" style="13" hidden="1" customWidth="1"/>
    <col min="9" max="9" width="12" style="13" hidden="1" customWidth="1"/>
    <col min="10" max="10" width="11.33203125" style="13" hidden="1" customWidth="1"/>
    <col min="11" max="11" width="15.109375" style="13" hidden="1" customWidth="1"/>
    <col min="12" max="12" width="9.109375" style="13" customWidth="1"/>
    <col min="13" max="13" width="6.44140625" style="13" hidden="1" customWidth="1"/>
    <col min="14" max="14" width="5.6640625" style="13" hidden="1" customWidth="1"/>
    <col min="15" max="15" width="9.33203125" style="13" hidden="1" customWidth="1"/>
    <col min="16" max="16" width="12.5546875" style="13" hidden="1" customWidth="1"/>
    <col min="17" max="17" width="11.109375" style="13" customWidth="1"/>
    <col min="18" max="18" width="39.109375" style="13" customWidth="1"/>
    <col min="19" max="19" width="11.5546875" style="13" customWidth="1"/>
    <col min="20" max="20" width="9.33203125" style="13" customWidth="1"/>
    <col min="21" max="21" width="10.88671875" style="13" customWidth="1"/>
    <col min="22" max="22" width="7.33203125" style="13" customWidth="1"/>
    <col min="23" max="23" width="21" style="13" customWidth="1"/>
    <col min="24" max="24" width="8.33203125" style="13" customWidth="1"/>
    <col min="25" max="25" width="11.44140625" style="13" customWidth="1"/>
    <col min="26" max="26" width="10.5546875" style="13" customWidth="1"/>
    <col min="27" max="27" width="47.6640625" style="13" hidden="1" customWidth="1"/>
    <col min="28" max="31" width="11.44140625" style="13" hidden="1" customWidth="1"/>
    <col min="32" max="32" width="12.5546875" style="13" customWidth="1"/>
    <col min="33" max="33" width="10.33203125" style="13" customWidth="1"/>
    <col min="34" max="34" width="11.33203125" style="13" customWidth="1"/>
    <col min="35" max="35" width="16.88671875" style="13" hidden="1" customWidth="1"/>
    <col min="36" max="45" width="14.44140625" style="13" hidden="1" customWidth="1"/>
    <col min="46" max="46" width="23.33203125" style="13" customWidth="1"/>
    <col min="47" max="65" width="14.44140625" style="13" hidden="1" customWidth="1"/>
    <col min="66" max="70" width="0" style="13" hidden="1" customWidth="1"/>
    <col min="71" max="16384" width="14.44140625" style="13"/>
  </cols>
  <sheetData>
    <row r="1" spans="1:70" customFormat="1" ht="34.5" customHeight="1">
      <c r="A1" s="90"/>
      <c r="B1" s="87"/>
      <c r="C1" s="328"/>
      <c r="D1" s="328" t="s">
        <v>235</v>
      </c>
      <c r="E1" s="57"/>
      <c r="F1" s="57"/>
      <c r="G1" s="58"/>
      <c r="H1" s="59"/>
      <c r="I1" s="59"/>
      <c r="J1" s="59"/>
      <c r="K1" s="27"/>
      <c r="L1" s="251" t="s">
        <v>2220</v>
      </c>
      <c r="M1" s="252"/>
      <c r="N1" s="252"/>
      <c r="O1" s="252"/>
      <c r="P1" s="253"/>
      <c r="Q1" s="2214">
        <f t="shared" ref="Q1" si="0">IF((COUNTBLANK($M$9:$P$120) + COUNTBLANK($V$9:$X$120)+COUNTBLANK($AA$9:$AE$120))&gt;0,-1,1)</f>
        <v>-1</v>
      </c>
      <c r="R1" s="2215"/>
      <c r="S1" s="26"/>
      <c r="T1" s="27"/>
      <c r="U1" s="27"/>
      <c r="V1" s="569" t="s">
        <v>1008</v>
      </c>
      <c r="W1" s="470"/>
      <c r="X1" s="469" t="s">
        <v>1005</v>
      </c>
      <c r="Y1" s="469" t="s">
        <v>1006</v>
      </c>
      <c r="Z1" s="469" t="s">
        <v>1007</v>
      </c>
    </row>
    <row r="2" spans="1:70" customFormat="1" ht="14.4">
      <c r="A2" s="92"/>
      <c r="B2" s="250" t="s">
        <v>231</v>
      </c>
      <c r="C2" s="93" t="str">
        <f>VLOOKUP(C3,carreras,3,FALSE)</f>
        <v>INGENIERÍA</v>
      </c>
      <c r="D2" s="59"/>
      <c r="E2" s="59"/>
      <c r="F2" s="59"/>
      <c r="G2" s="60"/>
      <c r="H2" s="59"/>
      <c r="I2" s="59"/>
      <c r="J2" s="59"/>
      <c r="K2" s="27"/>
      <c r="L2" s="3"/>
      <c r="M2" s="3"/>
      <c r="N2" s="3"/>
      <c r="O2" s="3"/>
      <c r="P2" s="1"/>
      <c r="Q2" s="2210">
        <f>IF(OR(SumCredMallaConva&lt;&gt;SumCredImpresoConva,SumCredMallaReco&lt;&gt;SumCredImpresoReco),-1,1)</f>
        <v>1</v>
      </c>
      <c r="R2" s="2211"/>
      <c r="S2" s="28"/>
      <c r="T2" s="27"/>
      <c r="U2" s="27"/>
      <c r="V2" s="471" t="s">
        <v>2204</v>
      </c>
      <c r="W2" s="471"/>
      <c r="X2" s="472">
        <f>SUMIFS($D$9:$D$120,$P$9:$P$120,"&gt;""",$W$9:$W$120,"*REQUIS.*")</f>
        <v>0</v>
      </c>
      <c r="Z2" s="472">
        <f>COUNTIF($W$9:$W$120,"*REQUIS.*")</f>
        <v>0</v>
      </c>
      <c r="AA2" s="3"/>
    </row>
    <row r="3" spans="1:70" customFormat="1" ht="14.4">
      <c r="A3" s="92"/>
      <c r="B3" s="250" t="s">
        <v>232</v>
      </c>
      <c r="C3" s="88" t="s">
        <v>787</v>
      </c>
      <c r="D3" s="59"/>
      <c r="E3" s="59"/>
      <c r="F3" s="59"/>
      <c r="G3" s="60"/>
      <c r="H3" s="59"/>
      <c r="I3" s="59"/>
      <c r="J3" s="59"/>
      <c r="K3" s="27"/>
      <c r="L3" s="3"/>
      <c r="N3" s="3"/>
      <c r="O3" s="3"/>
      <c r="P3" s="11"/>
      <c r="Q3" s="2216">
        <f>IF(COUNTIF($X$9:$X$120,"&gt;'""")&gt;0,-1,IF(AND(GralFormato="CONVALIDACION Y RECOMENDACION",COUNTIF($V$9:$V$120,"&gt;0.4")&gt;0,GralFaltaReq="SE OBSERVAN"),-1,IF(AND(GralFormato="AMPLIACION DE CONVALIDACION Y RECOMENDACION",COUNTIFS($V$9:$V$120,"&gt;0.4",$U$9:$U$120,"&gt;'""")&gt;0,GralFaltaReq="SE OBSERVAN"),-1,1)))</f>
        <v>1</v>
      </c>
      <c r="R3" s="2217"/>
      <c r="S3" s="28"/>
      <c r="T3" s="27"/>
      <c r="U3" s="27"/>
      <c r="V3" s="107" t="s">
        <v>2164</v>
      </c>
      <c r="W3" s="107"/>
      <c r="X3" s="108">
        <f>IF(GralFormato="AMPLIACION DE CONVALIDACION Y RECOMENDACION",SUMIFS($D$9:$D$120,$P$9:$P$120,"&gt;""",$O$9:$O$120,"&gt;0"),SUMIFS($D$9:$D$120,$P$9:$P$120,"&gt;""",$M$9:$M$120,"&gt;0"))</f>
        <v>2</v>
      </c>
      <c r="Y3" s="109">
        <f>IF(GralFormato="CONVALIDACION Y RECOMENDACION",totConva,IF(GralFormato="AMPLIACION DE CONVALIDACION Y RECOMENDACION",totReconva,IF(GralFormato="REINGRESO Y CAMBIO CARRERA/MODALIDAD/SEDE",totCambio,X3)))</f>
        <v>2</v>
      </c>
      <c r="Z3" s="109">
        <f>IF(GralFormato="AMPLIACION DE CONVALIDACION Y RECOMENDACION",COUNTA($U$9:$U$120),COUNTA($R$9:$R$120)-COUNTA($U$9:$U$120))</f>
        <v>1</v>
      </c>
      <c r="AB3" s="29"/>
      <c r="AD3" s="11"/>
    </row>
    <row r="4" spans="1:70" customFormat="1" ht="14.4">
      <c r="A4" s="92"/>
      <c r="B4" s="250" t="s">
        <v>233</v>
      </c>
      <c r="C4" s="88" t="s">
        <v>155</v>
      </c>
      <c r="D4" s="250" t="s">
        <v>548</v>
      </c>
      <c r="E4" s="86"/>
      <c r="F4" s="88" t="s">
        <v>1017</v>
      </c>
      <c r="G4" s="91"/>
      <c r="H4" s="88"/>
      <c r="I4" s="88"/>
      <c r="J4" s="88"/>
      <c r="K4" s="32"/>
      <c r="L4" s="3"/>
      <c r="M4" s="30"/>
      <c r="N4" s="3"/>
      <c r="O4" s="3"/>
      <c r="Q4" s="2220">
        <f t="shared" ref="Q4" si="1">IF(SUMPRODUCT($M$9:$M$120,$N$9:$N$120)&gt;1,-1,1)</f>
        <v>1</v>
      </c>
      <c r="R4" s="2221"/>
      <c r="S4" s="28"/>
      <c r="T4" s="27"/>
      <c r="U4" s="27"/>
      <c r="V4" s="110" t="s">
        <v>2165</v>
      </c>
      <c r="W4" s="110"/>
      <c r="X4" s="111">
        <f>SUMIF($Y$9:$Y$120,"&gt;""",$D$9:$D$120)</f>
        <v>2</v>
      </c>
      <c r="Y4" s="112">
        <f>totReco</f>
        <v>2</v>
      </c>
      <c r="AJ4" s="11"/>
    </row>
    <row r="5" spans="1:70" customFormat="1" ht="14.4">
      <c r="A5" s="89"/>
      <c r="B5" s="324" t="s">
        <v>339</v>
      </c>
      <c r="C5" s="2209" t="e">
        <f>IF(OR($C$2&lt;&gt;GralFacultad,$C$3&lt;&gt;GralCarrera,$C$4&lt;&gt;GralModalidad,$F$4&lt;&gt;GralAnyoValidez),-1,1)</f>
        <v>#N/A</v>
      </c>
      <c r="D5" s="2209"/>
      <c r="E5" s="2209"/>
      <c r="F5" s="2209"/>
      <c r="G5" s="467"/>
      <c r="H5" s="254"/>
      <c r="I5" s="254"/>
      <c r="J5" s="95"/>
      <c r="K5" s="32"/>
      <c r="L5" s="3"/>
      <c r="M5" s="30"/>
      <c r="N5" s="3"/>
      <c r="O5" s="3"/>
      <c r="Q5" s="2218">
        <f t="shared" ref="Q5" si="2">IF(SUM($AF$9:$AF$120)&gt;=1,-1,1)</f>
        <v>1</v>
      </c>
      <c r="R5" s="2219"/>
      <c r="S5" s="28"/>
      <c r="T5" s="27"/>
      <c r="U5" s="27"/>
      <c r="Y5" s="475" t="s">
        <v>343</v>
      </c>
      <c r="Z5" s="114">
        <f>COUNTA($Z$9:$Z$120)</f>
        <v>0</v>
      </c>
    </row>
    <row r="6" spans="1:70" customFormat="1" ht="14.4">
      <c r="A6" s="261"/>
      <c r="B6" s="100"/>
      <c r="C6" s="95"/>
      <c r="D6" s="95"/>
      <c r="E6" s="95"/>
      <c r="F6" s="95"/>
      <c r="G6" s="106"/>
      <c r="H6" s="95"/>
      <c r="I6" s="95"/>
      <c r="J6" s="95"/>
      <c r="K6" s="32"/>
      <c r="L6" s="3"/>
      <c r="M6" s="30"/>
      <c r="N6" s="3"/>
      <c r="O6" s="3"/>
      <c r="Q6" s="2218">
        <f t="shared" ref="Q6" si="3">IF(COUNT($AH$9:$AH$120)&gt;=1,-1,1)</f>
        <v>1</v>
      </c>
      <c r="R6" s="2219"/>
      <c r="S6" s="28"/>
      <c r="T6" s="27"/>
      <c r="U6" s="27"/>
      <c r="V6" s="473" t="s">
        <v>2166</v>
      </c>
      <c r="W6" s="473"/>
      <c r="X6" s="474">
        <f>COUNTIF($AX$9:$AZ$120,"*")-COUNTBLANK($AX$9:$AZ$120)</f>
        <v>0</v>
      </c>
      <c r="Y6" s="113" t="s">
        <v>346</v>
      </c>
      <c r="Z6" s="114">
        <f>COUNTA($R$9:$R$120) - COUNTA($Q$9:$Q$120)</f>
        <v>0</v>
      </c>
    </row>
    <row r="7" spans="1:70" customFormat="1" thickBot="1">
      <c r="A7" s="22"/>
      <c r="B7" s="22"/>
      <c r="C7" s="22"/>
      <c r="D7" s="22"/>
      <c r="E7" s="22"/>
      <c r="F7" s="22"/>
      <c r="G7" s="22"/>
      <c r="H7" s="22"/>
      <c r="I7" s="22"/>
      <c r="J7" s="22"/>
      <c r="K7" s="32"/>
      <c r="L7" s="3"/>
      <c r="M7" s="23"/>
      <c r="N7" s="23"/>
      <c r="O7" s="23"/>
      <c r="P7" s="23"/>
      <c r="Q7" s="2212">
        <f t="shared" ref="Q7" si="4">IF((COUNTA($R$9:$R$120) +COUNTA($Y$9:$Y$120)- COUNTA($AA$9:$AA$120) + COUNTIF($AA$9:$AA$120,"-"))&gt;0,-1,1)</f>
        <v>-1</v>
      </c>
      <c r="R7" s="2213"/>
      <c r="S7" s="31"/>
      <c r="T7" s="93" t="s">
        <v>554</v>
      </c>
      <c r="U7" s="23"/>
      <c r="V7" s="24"/>
      <c r="W7" s="24"/>
      <c r="X7" s="24"/>
      <c r="Y7" s="25"/>
      <c r="Z7" s="25"/>
      <c r="AA7" s="23"/>
      <c r="AB7" s="23"/>
      <c r="AC7" s="23"/>
      <c r="AD7" s="23"/>
      <c r="AE7" s="23"/>
      <c r="BA7" s="11"/>
      <c r="BB7" s="11"/>
      <c r="BN7" s="11"/>
      <c r="BO7" s="11"/>
      <c r="BP7" s="11"/>
      <c r="BQ7" s="11"/>
      <c r="BR7" s="11"/>
    </row>
    <row r="8" spans="1:70" customFormat="1" ht="38.25" customHeight="1" thickBot="1">
      <c r="A8" s="577" t="s">
        <v>1</v>
      </c>
      <c r="B8" s="578" t="s">
        <v>2</v>
      </c>
      <c r="C8" s="579" t="s">
        <v>44</v>
      </c>
      <c r="D8" s="578" t="s">
        <v>47</v>
      </c>
      <c r="E8" s="20" t="s">
        <v>46</v>
      </c>
      <c r="F8" s="580" t="s">
        <v>3</v>
      </c>
      <c r="G8" s="576" t="s">
        <v>2219</v>
      </c>
      <c r="H8" s="35" t="s">
        <v>237</v>
      </c>
      <c r="I8" s="35" t="s">
        <v>238</v>
      </c>
      <c r="J8" s="35" t="s">
        <v>239</v>
      </c>
      <c r="K8" s="35" t="s">
        <v>2098</v>
      </c>
      <c r="L8" s="3" t="s">
        <v>424</v>
      </c>
      <c r="M8" s="7" t="s">
        <v>341</v>
      </c>
      <c r="N8" s="7" t="s">
        <v>340</v>
      </c>
      <c r="O8" s="7" t="s">
        <v>342</v>
      </c>
      <c r="P8" s="7" t="s">
        <v>4</v>
      </c>
      <c r="Q8" s="34" t="s">
        <v>227</v>
      </c>
      <c r="R8" s="33" t="s">
        <v>431</v>
      </c>
      <c r="S8" s="34" t="s">
        <v>2218</v>
      </c>
      <c r="T8" s="34" t="s">
        <v>45</v>
      </c>
      <c r="U8" s="34" t="s">
        <v>2392</v>
      </c>
      <c r="V8" s="19" t="s">
        <v>2163</v>
      </c>
      <c r="W8" s="19" t="s">
        <v>2167</v>
      </c>
      <c r="X8" s="19" t="str">
        <f>"¿NOTA &lt; " &amp;'Datos Cabecera'!$B$17 &amp; "?"</f>
        <v>¿NOTA &lt; 13?</v>
      </c>
      <c r="Y8" s="34" t="s">
        <v>228</v>
      </c>
      <c r="Z8" s="34" t="s">
        <v>245</v>
      </c>
      <c r="AA8" s="126" t="s">
        <v>432</v>
      </c>
      <c r="AB8" s="7" t="s">
        <v>6</v>
      </c>
      <c r="AC8" s="7" t="s">
        <v>7</v>
      </c>
      <c r="AD8" s="7" t="s">
        <v>8</v>
      </c>
      <c r="AE8" s="7" t="s">
        <v>9</v>
      </c>
      <c r="AF8" s="19" t="s">
        <v>2221</v>
      </c>
      <c r="AG8" s="19" t="s">
        <v>243</v>
      </c>
      <c r="AH8" s="19" t="s">
        <v>433</v>
      </c>
      <c r="AI8" s="203" t="s">
        <v>244</v>
      </c>
      <c r="AJ8" s="103" t="s">
        <v>441</v>
      </c>
      <c r="AK8" s="103" t="s">
        <v>442</v>
      </c>
      <c r="AL8" s="103" t="s">
        <v>443</v>
      </c>
      <c r="AM8" s="103" t="s">
        <v>444</v>
      </c>
      <c r="AN8" s="103" t="s">
        <v>445</v>
      </c>
      <c r="AO8" s="103" t="s">
        <v>446</v>
      </c>
      <c r="AP8" s="103" t="s">
        <v>447</v>
      </c>
      <c r="AQ8" s="103" t="s">
        <v>448</v>
      </c>
      <c r="AR8" s="127" t="s">
        <v>344</v>
      </c>
      <c r="AS8" s="127" t="s">
        <v>345</v>
      </c>
      <c r="AT8" s="19" t="s">
        <v>2393</v>
      </c>
      <c r="AU8" s="205" t="s">
        <v>449</v>
      </c>
      <c r="AV8" s="205" t="s">
        <v>450</v>
      </c>
      <c r="AW8" s="205" t="s">
        <v>451</v>
      </c>
      <c r="AX8" s="205" t="s">
        <v>741</v>
      </c>
      <c r="AY8" s="205" t="s">
        <v>742</v>
      </c>
      <c r="AZ8" s="205" t="s">
        <v>743</v>
      </c>
      <c r="BA8" s="205" t="s">
        <v>452</v>
      </c>
      <c r="BB8" s="205" t="s">
        <v>453</v>
      </c>
      <c r="BC8" s="205" t="s">
        <v>454</v>
      </c>
      <c r="BD8" s="205" t="s">
        <v>455</v>
      </c>
      <c r="BE8" s="205" t="s">
        <v>744</v>
      </c>
      <c r="BF8" s="205" t="s">
        <v>745</v>
      </c>
      <c r="BG8" s="205" t="s">
        <v>746</v>
      </c>
      <c r="BH8" s="205" t="s">
        <v>1009</v>
      </c>
      <c r="BI8" s="205" t="s">
        <v>456</v>
      </c>
      <c r="BJ8" s="7" t="s">
        <v>748</v>
      </c>
      <c r="BK8" s="205" t="s">
        <v>1012</v>
      </c>
      <c r="BL8" s="205" t="s">
        <v>1013</v>
      </c>
      <c r="BM8" s="205" t="s">
        <v>1014</v>
      </c>
      <c r="BN8" s="205" t="s">
        <v>2382</v>
      </c>
      <c r="BO8" s="205" t="s">
        <v>2383</v>
      </c>
      <c r="BP8" s="205" t="s">
        <v>2384</v>
      </c>
      <c r="BQ8" s="205" t="s">
        <v>2385</v>
      </c>
      <c r="BR8" s="586" t="s">
        <v>2386</v>
      </c>
    </row>
    <row r="9" spans="1:70" ht="15.6">
      <c r="A9" s="2188">
        <v>1</v>
      </c>
      <c r="B9" s="1508" t="s">
        <v>10</v>
      </c>
      <c r="C9" s="1509" t="s">
        <v>11</v>
      </c>
      <c r="D9" s="1324">
        <v>2</v>
      </c>
      <c r="E9" s="1508">
        <v>2</v>
      </c>
      <c r="F9" s="2203"/>
      <c r="G9" s="494"/>
      <c r="H9" s="514" t="s">
        <v>294</v>
      </c>
      <c r="I9" s="514" t="s">
        <v>294</v>
      </c>
      <c r="J9" s="514" t="s">
        <v>294</v>
      </c>
      <c r="K9" s="597">
        <v>0</v>
      </c>
      <c r="L9" s="3" t="s">
        <v>424</v>
      </c>
      <c r="M9" s="13">
        <v>1</v>
      </c>
      <c r="N9" s="13">
        <v>1</v>
      </c>
      <c r="P9" s="13" t="s">
        <v>10</v>
      </c>
      <c r="Q9" s="97" t="s">
        <v>10005</v>
      </c>
      <c r="R9" s="97" t="s">
        <v>10006</v>
      </c>
      <c r="S9" s="213">
        <v>4</v>
      </c>
      <c r="T9" s="213">
        <v>15</v>
      </c>
      <c r="U9" s="105"/>
      <c r="V9" s="570"/>
      <c r="W9" s="571"/>
      <c r="X9" s="98"/>
      <c r="Y9" s="99" t="s">
        <v>10</v>
      </c>
      <c r="Z9" s="99"/>
      <c r="AA9" s="13" t="s">
        <v>10007</v>
      </c>
      <c r="AB9" s="13">
        <v>2</v>
      </c>
      <c r="AC9" s="13" t="s">
        <v>10008</v>
      </c>
      <c r="AD9" s="13" t="s">
        <v>10</v>
      </c>
      <c r="AE9" s="13">
        <v>1</v>
      </c>
      <c r="AF9" s="94" t="str">
        <f>IF(AND(LEN(Y9)&gt;0,AA9="-"),"ERROR","")</f>
        <v/>
      </c>
      <c r="AG9" s="101">
        <f>LEN(AF9)</f>
        <v>0</v>
      </c>
      <c r="AH9" s="18" t="str">
        <f>IF(AND(LEN(Z9)&gt;0,LEN(Y9)=0),"FALTA RECOMENDAR","")</f>
        <v/>
      </c>
      <c r="AI9" s="102">
        <f>LEN(R9)</f>
        <v>12</v>
      </c>
      <c r="AJ9" s="13">
        <f>IF(AND(AI9=0,LEN(IF(LEN(H9)&gt;3,VLOOKUP(H9,$B$9:$R9,17,FALSE),""))&gt;0,LEN(B9)&gt;0),D9,0)</f>
        <v>0</v>
      </c>
      <c r="AK9" s="13">
        <f>IF(AND(AI9=0,LEN(IF(LEN(I9)&gt;3,VLOOKUP(I9,$B$9:$R9,17,FALSE),""))&gt;0,LEN(B9)&gt;0),D9,0)</f>
        <v>0</v>
      </c>
      <c r="AL9" s="13">
        <f>IF(AND(AI9=0,LEN(IF(LEN(J9)&gt;3,VLOOKUP(J9,$B$9:$R9,17,FALSE),""))&gt;0,LEN(B9)&gt;0),D9,0)</f>
        <v>0</v>
      </c>
      <c r="AM9" s="13">
        <f>IF(AND(LEN(H9)&gt;3,AJ9=0),-1,1)*IF(AND(LEN(I9)&gt;3,AK9=0),-1,1)*IF(AND(LEN(J9)&gt;3,AL9=0),-1,1)</f>
        <v>1</v>
      </c>
      <c r="AN9" s="13">
        <f>IF(AM9&gt;0,MAX(AJ9:AL9),0)</f>
        <v>0</v>
      </c>
      <c r="AO9" s="13">
        <f>IF(IF(AND(LEN(H9)&lt;=3,LEN(H9)&gt;0,LEN(B9)&gt;0),COUNTIFS($G$9:$G$120,H9,$AI$9:$AI$120,"&gt;0"),0)&gt;0,D9,0)</f>
        <v>0</v>
      </c>
      <c r="AP9" s="13">
        <f>IF(AND(AI9=0,LEN(H9)=0,LEN(I9)=0,LEN(J9)=0,D9&lt;=10,LEN(B9)&gt;0),D9,0)</f>
        <v>0</v>
      </c>
      <c r="AQ9" s="13">
        <f>+AO9+AN9+AP9</f>
        <v>0</v>
      </c>
      <c r="AR9" s="13" t="str">
        <f>IF(LEN(Q9)&gt;0,LEFT(Q9,4),"")</f>
        <v>CURS</v>
      </c>
      <c r="AS9" s="13" t="str">
        <f xml:space="preserve"> IF(LEN(Q9)&gt;0,MID(Q9,5,5),"")</f>
        <v>1001</v>
      </c>
      <c r="AT9" s="18" t="str">
        <f>IF((M9+O9)*N9 &gt;0,"ERROR","")</f>
        <v>ERROR</v>
      </c>
      <c r="AU9" s="13">
        <f>IF(AND(AI9&gt;0,IF(LEN(H9)&gt;3,LEN(VLOOKUP(H9,$B$9:$R9,17,FALSE)),IF(LEN(H9)&gt;0,COUNTIFS($G$9:$G9,H9,$R$9:$R9,"&lt;&gt;"),""))&gt;0,LEN(B9)&gt;0),D9,0)</f>
        <v>2</v>
      </c>
      <c r="AV9" s="13">
        <f>IF(AND(AI9&gt;0,LEN(IF(LEN(I9)&gt;3,VLOOKUP(I9,$B$9:$R9,17,FALSE),""))&gt;0,LEN(B9)&gt;0),D9,0)</f>
        <v>0</v>
      </c>
      <c r="AW9" s="13">
        <f>IF(AND(AI9&gt;0,LEN(IF(LEN(J9)&gt;3,VLOOKUP(J9,$B$9:$R9,17,FALSE),""))&gt;0,LEN(B9)&gt;0),D9,0)</f>
        <v>0</v>
      </c>
      <c r="AX9" s="13" t="str">
        <f>IF(AND(AI9&gt;0,LEN(H9)&gt;0,AU9=0),H9,"")</f>
        <v/>
      </c>
      <c r="AY9" s="13" t="str">
        <f>IF(AND(AI9&gt;0,LEN(I9)&gt;3,AV9=0),I9,"")</f>
        <v/>
      </c>
      <c r="AZ9" s="13" t="str">
        <f>IF(AND(AI9&gt;0,LEN(J9)&gt;3,AW9=0),J9,"")</f>
        <v/>
      </c>
      <c r="BA9" s="13">
        <f>MIN(IF(AND(AI9&gt;0,LEN(H9)&gt;0,AU9=0),-1,1),IF(AND(AI9&gt;0,LEN(I9)&gt;3,AV9=0),-1,1),IF(AND(AI9&gt;0,LEN(J9)&gt;3,AW9=0),-1,1))</f>
        <v>1</v>
      </c>
      <c r="BB9" s="13">
        <f>IF(BA9&gt;=0,MAX(AU9:AW9),-1)</f>
        <v>2</v>
      </c>
      <c r="BC9" s="13">
        <f>IF(IF(AND(LEN(H9)&lt;=3,LEN(H9)&gt;0,LEN(B9)&gt;0,AI9&gt;0),COUNTIFS($G$9:$G$120,H9,$AI$9:$AI$120,"&gt;0"),0)&gt;0,D9,0)</f>
        <v>0</v>
      </c>
      <c r="BD9" s="13">
        <f>IF(AND(AI9&gt;0,LEN(H9)=0,LEN(I9)=0,LEN(J9)=0,D9&lt;=10,LEN(B9)&gt;0),D9,0)</f>
        <v>2</v>
      </c>
      <c r="BE9" s="13">
        <f>IF(AND(IFERROR(VLOOKUP(H9,$B$9:$BI9,60,FALSE),0)&lt;0,LEN(R9)&gt;0),-1,0)</f>
        <v>0</v>
      </c>
      <c r="BF9" s="13">
        <f>IF(AND(IFERROR(VLOOKUP(I9,$B$9:$BI9,60,FALSE),0)&lt;0,LEN(R9)&gt;0),-1,0)</f>
        <v>0</v>
      </c>
      <c r="BG9" s="13">
        <f>IF(AND(IFERROR(VLOOKUP(J9,$B$9:$BI9,60,FALSE),0)&lt;0,LEN(R9)&gt;0),-1,0)</f>
        <v>0</v>
      </c>
      <c r="BH9" s="13">
        <f>IF(OR(LEN(B9)&gt;0,LEN(C9)&gt;0),0, IF(OR(LEN(B8)&gt;0,LEN(C8)&gt;0),IF(BI8=-1,-1,0), IF(OR(LEN(B7)&gt;0,LEN(C7)&gt;0),IF(BI7=-1,-1,0),     IF(OR(LEN(B6)&gt;0,LEN(C6)&gt;0),IF(BI6=-1,-1,0), 0 ) ) ) )</f>
        <v>0</v>
      </c>
      <c r="BI9" s="13">
        <f>MIN(BB9:BH9)</f>
        <v>0</v>
      </c>
      <c r="BJ9" s="13">
        <f>IF(AND(LEN($P9)&gt;1,LEN($U9)=0,GralFaltaReq="SE OBSERVAN",IFERROR(FIND("REQUIS.",W9),0)+IFERROR(FIND("CRED. APROB.",W9),0)&gt;0),MAX($BJ$7:$BJ8)+1,0)</f>
        <v>0</v>
      </c>
      <c r="BK9" s="13">
        <f>IF(AND(IFERROR(VLOOKUP(H9,$B$9:$BI9,60,FALSE),0)&lt;0,GralFaltaReq="SE OBSERVAN"),-1,0)</f>
        <v>0</v>
      </c>
      <c r="BL9" s="13">
        <f>IF(AND(IFERROR(VLOOKUP(I9,$B$9:$BI9,60,FALSE),0)&lt;0,GralFaltaReq="SE OBSERVAN"),-1,0)</f>
        <v>0</v>
      </c>
      <c r="BM9" s="13">
        <f>IF(AND(IFERROR(VLOOKUP(J9,$B$9:$BI9,60,FALSE),0)&lt;0,GralFaltaReq="SE OBSERVAN"),-1,0)</f>
        <v>0</v>
      </c>
      <c r="BN9" s="13" t="str">
        <f>IFERROR(IF( AND(LEN(R9)&gt;0,LEN(H9)&gt;0), VLOOKUP(H9,$B$9:$E$120,2,FALSE),""),"")</f>
        <v/>
      </c>
      <c r="BO9" s="13" t="str">
        <f>IFERROR(IF( AND(LEN(R9)&gt;0,LEN(I9)&gt;0), " | " &amp; VLOOKUP(I9,$B$9:$E$120,2,FALSE),""),"")</f>
        <v/>
      </c>
      <c r="BP9" s="13" t="str">
        <f>IFERROR(IF( AND(LEN(R9)&gt;0,LEN(J9)&gt;0), " | " &amp; VLOOKUP(J9,$B$9:$E$120,2,FALSE),""),"")</f>
        <v/>
      </c>
      <c r="BQ9" s="13" t="str">
        <f>IFERROR(IF( AND(LEN(R9)&gt;0,K9&gt;0), IF(LEN(BN9)&gt;0," | ","") &amp; K9 &amp; " Cred.Apr.",""),"")</f>
        <v/>
      </c>
      <c r="BR9" s="13" t="str">
        <f>_xlfn.CONCAT(BN9:BQ9)</f>
        <v/>
      </c>
    </row>
    <row r="10" spans="1:70" ht="15.6">
      <c r="A10" s="2189"/>
      <c r="B10" s="546" t="s">
        <v>17</v>
      </c>
      <c r="C10" s="1511" t="s">
        <v>54</v>
      </c>
      <c r="D10" s="1325">
        <v>5</v>
      </c>
      <c r="E10" s="546">
        <v>6</v>
      </c>
      <c r="F10" s="2196"/>
      <c r="G10" s="494"/>
      <c r="H10" s="514" t="s">
        <v>294</v>
      </c>
      <c r="I10" s="514" t="s">
        <v>294</v>
      </c>
      <c r="J10" s="514" t="s">
        <v>294</v>
      </c>
      <c r="K10" s="597">
        <v>0</v>
      </c>
      <c r="L10" s="3"/>
      <c r="Q10" s="97"/>
      <c r="R10" s="97"/>
      <c r="S10" s="213"/>
      <c r="T10" s="213"/>
      <c r="U10" s="105"/>
      <c r="V10" s="570"/>
      <c r="W10" s="571"/>
      <c r="X10" s="98"/>
      <c r="Y10" s="99"/>
      <c r="Z10" s="99"/>
      <c r="AF10" s="94" t="str">
        <f t="shared" ref="AF10:AF73" si="5">IF(AND(LEN(Y10)&gt;0,AA10="-"),"ERROR","")</f>
        <v/>
      </c>
      <c r="AG10" s="101">
        <f t="shared" ref="AG10:AG73" si="6">LEN(AF10)</f>
        <v>0</v>
      </c>
      <c r="AH10" s="18" t="str">
        <f t="shared" ref="AH10:AH73" si="7">IF(AND(LEN(Z10)&gt;0,LEN(Y10)=0),"FALTA RECOMENDAR","")</f>
        <v/>
      </c>
      <c r="AI10" s="102">
        <f t="shared" ref="AI10:AI73" si="8">LEN(R10)</f>
        <v>0</v>
      </c>
      <c r="AJ10" s="13">
        <f>IF(AND(AI10=0,LEN(IF(LEN(H10)&gt;3,VLOOKUP(H10,$B$9:$R10,17,FALSE),""))&gt;0,LEN(B10)&gt;0),D10,0)</f>
        <v>0</v>
      </c>
      <c r="AK10" s="13">
        <f>IF(AND(AI10=0,LEN(IF(LEN(I10)&gt;3,VLOOKUP(I10,$B$9:$R10,17,FALSE),""))&gt;0,LEN(B10)&gt;0),D10,0)</f>
        <v>0</v>
      </c>
      <c r="AL10" s="13">
        <f>IF(AND(AI10=0,LEN(IF(LEN(J10)&gt;3,VLOOKUP(J10,$B$9:$R10,17,FALSE),""))&gt;0,LEN(B10)&gt;0),D10,0)</f>
        <v>0</v>
      </c>
      <c r="AM10" s="13">
        <f t="shared" ref="AM10:AM73" si="9">IF(AND(LEN(H10)&gt;3,AJ10=0),-1,1)*IF(AND(LEN(I10)&gt;3,AK10=0),-1,1)*IF(AND(LEN(J10)&gt;3,AL10=0),-1,1)</f>
        <v>1</v>
      </c>
      <c r="AN10" s="13">
        <f t="shared" ref="AN10:AN73" si="10">IF(AM10&gt;0,MAX(AJ10:AL10),0)</f>
        <v>0</v>
      </c>
      <c r="AO10" s="13">
        <f t="shared" ref="AO10:AO73" si="11">IF(IF(AND(LEN(H10)&lt;=3,LEN(H10)&gt;0,LEN(B10)&gt;0),COUNTIFS($G$9:$G$120,H10,$AI$9:$AI$120,"&gt;0"),0)&gt;0,D10,0)</f>
        <v>0</v>
      </c>
      <c r="AP10" s="13">
        <f t="shared" ref="AP10:AP73" si="12">IF(AND(AI10=0,LEN(H10)=0,LEN(I10)=0,LEN(J10)=0,D10&lt;=10,LEN(B10)&gt;0),D10,0)</f>
        <v>5</v>
      </c>
      <c r="AQ10" s="13">
        <f t="shared" ref="AQ10:AQ73" si="13">+AO10+AN10+AP10</f>
        <v>5</v>
      </c>
      <c r="AR10" s="13" t="str">
        <f t="shared" ref="AR10:AR73" si="14">IF(LEN(Q10)&gt;0,LEFT(Q10,4),"")</f>
        <v/>
      </c>
      <c r="AS10" s="13" t="str">
        <f t="shared" ref="AS10:AS73" si="15" xml:space="preserve"> IF(LEN(Q10)&gt;0,MID(Q10,5,5),"")</f>
        <v/>
      </c>
      <c r="AT10" s="18" t="str">
        <f t="shared" ref="AT10:AT73" si="16">IF((M10+O10)*N10 &gt;0,"ERROR","")</f>
        <v/>
      </c>
      <c r="AU10" s="13">
        <f>IF(AND(AI10&gt;0,IF(LEN(H10)&gt;3,LEN(VLOOKUP(H10,$B$9:$R10,17,FALSE)),IF(LEN(H10)&gt;0,COUNTIFS($G$9:$G10,H10,$R$9:$R10,"&lt;&gt;"),""))&gt;0,LEN(B10)&gt;0),D10,0)</f>
        <v>0</v>
      </c>
      <c r="AV10" s="13">
        <f>IF(AND(AI10&gt;0,LEN(IF(LEN(I10)&gt;3,VLOOKUP(I10,$B$9:$R10,17,FALSE),""))&gt;0,LEN(B10)&gt;0),D10,0)</f>
        <v>0</v>
      </c>
      <c r="AW10" s="13">
        <f>IF(AND(AI10&gt;0,LEN(IF(LEN(J10)&gt;3,VLOOKUP(J10,$B$9:$R10,17,FALSE),""))&gt;0,LEN(B10)&gt;0),D10,0)</f>
        <v>0</v>
      </c>
      <c r="AX10" s="13" t="str">
        <f t="shared" ref="AX10:AX73" si="17">IF(AND(AI10&gt;0,LEN(H10)&gt;0,AU10=0),H10,"")</f>
        <v/>
      </c>
      <c r="AY10" s="13" t="str">
        <f t="shared" ref="AY10:AY73" si="18">IF(AND(AI10&gt;0,LEN(I10)&gt;3,AV10=0),I10,"")</f>
        <v/>
      </c>
      <c r="AZ10" s="13" t="str">
        <f t="shared" ref="AZ10:AZ73" si="19">IF(AND(AI10&gt;0,LEN(J10)&gt;3,AW10=0),J10,"")</f>
        <v/>
      </c>
      <c r="BA10" s="13">
        <f t="shared" ref="BA10:BA73" si="20">MIN(IF(AND(AI10&gt;0,LEN(H10)&gt;0,AU10=0),-1,1),IF(AND(AI10&gt;0,LEN(I10)&gt;3,AV10=0),-1,1),IF(AND(AI10&gt;0,LEN(J10)&gt;3,AW10=0),-1,1))</f>
        <v>1</v>
      </c>
      <c r="BB10" s="13">
        <f t="shared" ref="BB10:BB73" si="21">IF(BA10&gt;=0,MAX(AU10:AW10),-1)</f>
        <v>0</v>
      </c>
      <c r="BC10" s="13">
        <f t="shared" ref="BC10:BC73" si="22">IF(IF(AND(LEN(H10)&lt;=3,LEN(H10)&gt;0,LEN(B10)&gt;0,AI10&gt;0),COUNTIFS($G$9:$G$120,H10,$AI$9:$AI$120,"&gt;0"),0)&gt;0,D10,0)</f>
        <v>0</v>
      </c>
      <c r="BD10" s="13">
        <f t="shared" ref="BD10:BD73" si="23">IF(AND(AI10&gt;0,LEN(H10)=0,LEN(I10)=0,LEN(J10)=0,D10&lt;=10,LEN(B10)&gt;0),D10,0)</f>
        <v>0</v>
      </c>
      <c r="BE10" s="13">
        <f>IF(AND(IFERROR(VLOOKUP(H10,$B$9:$BI10,60,FALSE),0)&lt;0,LEN(R10)&gt;0),-1,0)</f>
        <v>0</v>
      </c>
      <c r="BF10" s="13">
        <f>IF(AND(IFERROR(VLOOKUP(I10,$B$9:$BI10,60,FALSE),0)&lt;0,LEN(R10)&gt;0),-1,0)</f>
        <v>0</v>
      </c>
      <c r="BG10" s="13">
        <f>IF(AND(IFERROR(VLOOKUP(J10,$B$9:$BI10,60,FALSE),0)&lt;0,LEN(R10)&gt;0),-1,0)</f>
        <v>0</v>
      </c>
      <c r="BH10" s="13">
        <f t="shared" ref="BH10:BH73" si="24">IF(OR(LEN(B10)&gt;0,LEN(C10)&gt;0),0, IF(OR(LEN(B9)&gt;0,LEN(C9)&gt;0),IF(BI9=-1,-1,0), IF(OR(LEN(B8)&gt;0,LEN(C8)&gt;0),IF(BI8=-1,-1,0),     IF(OR(LEN(B7)&gt;0,LEN(C7)&gt;0),IF(BI7=-1,-1,0), 0 ) ) ) )</f>
        <v>0</v>
      </c>
      <c r="BI10" s="13">
        <f t="shared" ref="BI10:BI73" si="25">MIN(BB10:BH10)</f>
        <v>0</v>
      </c>
      <c r="BJ10" s="13">
        <f>IF(AND(LEN($P10)&gt;1,LEN($U10)=0,GralFaltaReq="SE OBSERVAN",IFERROR(FIND("REQUIS.",W10),0)+IFERROR(FIND("CRED. APROB.",W10),0)&gt;0),MAX($BJ$7:$BJ9)+1,0)</f>
        <v>0</v>
      </c>
      <c r="BK10" s="13">
        <f>IF(AND(IFERROR(VLOOKUP(H10,$B$9:$BI10,60,FALSE),0)&lt;0,GralFaltaReq="SE OBSERVAN"),-1,0)</f>
        <v>0</v>
      </c>
      <c r="BL10" s="13">
        <f>IF(AND(IFERROR(VLOOKUP(I10,$B$9:$BI10,60,FALSE),0)&lt;0,GralFaltaReq="SE OBSERVAN"),-1,0)</f>
        <v>0</v>
      </c>
      <c r="BM10" s="13">
        <f>IF(AND(IFERROR(VLOOKUP(J10,$B$9:$BI10,60,FALSE),0)&lt;0,GralFaltaReq="SE OBSERVAN"),-1,0)</f>
        <v>0</v>
      </c>
      <c r="BN10" s="13" t="str">
        <f t="shared" ref="BN10:BN73" si="26">IFERROR(IF( AND(LEN(R10)&gt;0,LEN(H10)&gt;0), VLOOKUP(H10,$B$9:$E$120,2,FALSE),""),"")</f>
        <v/>
      </c>
      <c r="BO10" s="13" t="str">
        <f t="shared" ref="BO10:BO73" si="27">IFERROR(IF( AND(LEN(R10)&gt;0,LEN(I10)&gt;0), " | " &amp; VLOOKUP(I10,$B$9:$E$120,2,FALSE),""),"")</f>
        <v/>
      </c>
      <c r="BP10" s="13" t="str">
        <f t="shared" ref="BP10:BP73" si="28">IFERROR(IF( AND(LEN(R10)&gt;0,LEN(J10)&gt;0), " | " &amp; VLOOKUP(J10,$B$9:$E$120,2,FALSE),""),"")</f>
        <v/>
      </c>
      <c r="BQ10" s="13" t="str">
        <f t="shared" ref="BQ10:BQ73" si="29">IFERROR(IF( AND(LEN(R10)&gt;0,K10&gt;0), IF(LEN(BN10)&gt;0," | ","") &amp; K10 &amp; " Cred.Apr.",""),"")</f>
        <v/>
      </c>
      <c r="BR10" s="13" t="str">
        <f t="shared" ref="BR10:BR73" si="30">_xlfn.CONCAT(BN10:BQ10)</f>
        <v/>
      </c>
    </row>
    <row r="11" spans="1:70" ht="15.6">
      <c r="A11" s="2189"/>
      <c r="B11" s="546" t="s">
        <v>56</v>
      </c>
      <c r="C11" s="1511" t="s">
        <v>57</v>
      </c>
      <c r="D11" s="1325">
        <v>4</v>
      </c>
      <c r="E11" s="546">
        <v>4</v>
      </c>
      <c r="F11" s="2196"/>
      <c r="G11" s="494"/>
      <c r="H11" s="514" t="s">
        <v>294</v>
      </c>
      <c r="I11" s="514" t="s">
        <v>294</v>
      </c>
      <c r="J11" s="514" t="s">
        <v>294</v>
      </c>
      <c r="K11" s="597">
        <v>0</v>
      </c>
      <c r="L11" s="3"/>
      <c r="Q11" s="97"/>
      <c r="R11" s="97"/>
      <c r="S11" s="213"/>
      <c r="T11" s="213"/>
      <c r="U11" s="105"/>
      <c r="V11" s="570"/>
      <c r="W11" s="571"/>
      <c r="X11" s="98"/>
      <c r="Y11" s="99"/>
      <c r="Z11" s="99"/>
      <c r="AF11" s="94" t="str">
        <f t="shared" si="5"/>
        <v/>
      </c>
      <c r="AG11" s="101">
        <f t="shared" si="6"/>
        <v>0</v>
      </c>
      <c r="AH11" s="18" t="str">
        <f t="shared" si="7"/>
        <v/>
      </c>
      <c r="AI11" s="102">
        <f t="shared" si="8"/>
        <v>0</v>
      </c>
      <c r="AJ11" s="13">
        <f>IF(AND(AI11=0,LEN(IF(LEN(H11)&gt;3,VLOOKUP(H11,$B$9:$R11,17,FALSE),""))&gt;0,LEN(B11)&gt;0),D11,0)</f>
        <v>0</v>
      </c>
      <c r="AK11" s="13">
        <f>IF(AND(AI11=0,LEN(IF(LEN(I11)&gt;3,VLOOKUP(I11,$B$9:$R11,17,FALSE),""))&gt;0,LEN(B11)&gt;0),D11,0)</f>
        <v>0</v>
      </c>
      <c r="AL11" s="13">
        <f>IF(AND(AI11=0,LEN(IF(LEN(J11)&gt;3,VLOOKUP(J11,$B$9:$R11,17,FALSE),""))&gt;0,LEN(B11)&gt;0),D11,0)</f>
        <v>0</v>
      </c>
      <c r="AM11" s="13">
        <f t="shared" si="9"/>
        <v>1</v>
      </c>
      <c r="AN11" s="13">
        <f t="shared" si="10"/>
        <v>0</v>
      </c>
      <c r="AO11" s="13">
        <f t="shared" si="11"/>
        <v>0</v>
      </c>
      <c r="AP11" s="13">
        <f t="shared" si="12"/>
        <v>4</v>
      </c>
      <c r="AQ11" s="13">
        <f t="shared" si="13"/>
        <v>4</v>
      </c>
      <c r="AR11" s="13" t="str">
        <f t="shared" si="14"/>
        <v/>
      </c>
      <c r="AS11" s="13" t="str">
        <f t="shared" si="15"/>
        <v/>
      </c>
      <c r="AT11" s="18" t="str">
        <f t="shared" si="16"/>
        <v/>
      </c>
      <c r="AU11" s="13">
        <f>IF(AND(AI11&gt;0,IF(LEN(H11)&gt;3,LEN(VLOOKUP(H11,$B$9:$R11,17,FALSE)),IF(LEN(H11)&gt;0,COUNTIFS($G$9:$G11,H11,$R$9:$R11,"&lt;&gt;"),""))&gt;0,LEN(B11)&gt;0),D11,0)</f>
        <v>0</v>
      </c>
      <c r="AV11" s="13">
        <f>IF(AND(AI11&gt;0,LEN(IF(LEN(I11)&gt;3,VLOOKUP(I11,$B$9:$R11,17,FALSE),""))&gt;0,LEN(B11)&gt;0),D11,0)</f>
        <v>0</v>
      </c>
      <c r="AW11" s="13">
        <f>IF(AND(AI11&gt;0,LEN(IF(LEN(J11)&gt;3,VLOOKUP(J11,$B$9:$R11,17,FALSE),""))&gt;0,LEN(B11)&gt;0),D11,0)</f>
        <v>0</v>
      </c>
      <c r="AX11" s="13" t="str">
        <f t="shared" si="17"/>
        <v/>
      </c>
      <c r="AY11" s="13" t="str">
        <f t="shared" si="18"/>
        <v/>
      </c>
      <c r="AZ11" s="13" t="str">
        <f t="shared" si="19"/>
        <v/>
      </c>
      <c r="BA11" s="13">
        <f t="shared" si="20"/>
        <v>1</v>
      </c>
      <c r="BB11" s="13">
        <f t="shared" si="21"/>
        <v>0</v>
      </c>
      <c r="BC11" s="13">
        <f t="shared" si="22"/>
        <v>0</v>
      </c>
      <c r="BD11" s="13">
        <f t="shared" si="23"/>
        <v>0</v>
      </c>
      <c r="BE11" s="13">
        <f>IF(AND(IFERROR(VLOOKUP(H11,$B$9:$BI11,60,FALSE),0)&lt;0,LEN(R11)&gt;0),-1,0)</f>
        <v>0</v>
      </c>
      <c r="BF11" s="13">
        <f>IF(AND(IFERROR(VLOOKUP(I11,$B$9:$BI11,60,FALSE),0)&lt;0,LEN(R11)&gt;0),-1,0)</f>
        <v>0</v>
      </c>
      <c r="BG11" s="13">
        <f>IF(AND(IFERROR(VLOOKUP(J11,$B$9:$BI11,60,FALSE),0)&lt;0,LEN(R11)&gt;0),-1,0)</f>
        <v>0</v>
      </c>
      <c r="BH11" s="13">
        <f t="shared" si="24"/>
        <v>0</v>
      </c>
      <c r="BI11" s="13">
        <f t="shared" si="25"/>
        <v>0</v>
      </c>
      <c r="BJ11" s="13">
        <f>IF(AND(LEN($P11)&gt;1,LEN($U11)=0,GralFaltaReq="SE OBSERVAN",IFERROR(FIND("REQUIS.",W11),0)+IFERROR(FIND("CRED. APROB.",W11),0)&gt;0),MAX($BJ$7:$BJ10)+1,0)</f>
        <v>0</v>
      </c>
      <c r="BK11" s="13">
        <f>IF(AND(IFERROR(VLOOKUP(H11,$B$9:$BI11,60,FALSE),0)&lt;0,GralFaltaReq="SE OBSERVAN"),-1,0)</f>
        <v>0</v>
      </c>
      <c r="BL11" s="13">
        <f>IF(AND(IFERROR(VLOOKUP(I11,$B$9:$BI11,60,FALSE),0)&lt;0,GralFaltaReq="SE OBSERVAN"),-1,0)</f>
        <v>0</v>
      </c>
      <c r="BM11" s="13">
        <f>IF(AND(IFERROR(VLOOKUP(J11,$B$9:$BI11,60,FALSE),0)&lt;0,GralFaltaReq="SE OBSERVAN"),-1,0)</f>
        <v>0</v>
      </c>
      <c r="BN11" s="13" t="str">
        <f t="shared" si="26"/>
        <v/>
      </c>
      <c r="BO11" s="13" t="str">
        <f t="shared" si="27"/>
        <v/>
      </c>
      <c r="BP11" s="13" t="str">
        <f t="shared" si="28"/>
        <v/>
      </c>
      <c r="BQ11" s="13" t="str">
        <f t="shared" si="29"/>
        <v/>
      </c>
      <c r="BR11" s="13" t="str">
        <f t="shared" si="30"/>
        <v/>
      </c>
    </row>
    <row r="12" spans="1:70" ht="15.6">
      <c r="A12" s="2189"/>
      <c r="B12" s="546" t="s">
        <v>1020</v>
      </c>
      <c r="C12" s="1511" t="s">
        <v>3206</v>
      </c>
      <c r="D12" s="1325">
        <v>2</v>
      </c>
      <c r="E12" s="546">
        <v>2</v>
      </c>
      <c r="F12" s="2196"/>
      <c r="G12" s="494"/>
      <c r="H12" s="514" t="s">
        <v>294</v>
      </c>
      <c r="I12" s="514" t="s">
        <v>294</v>
      </c>
      <c r="J12" s="514" t="s">
        <v>294</v>
      </c>
      <c r="K12" s="597">
        <v>0</v>
      </c>
      <c r="L12" s="3"/>
      <c r="Q12" s="97"/>
      <c r="R12" s="97"/>
      <c r="S12" s="213"/>
      <c r="T12" s="213"/>
      <c r="U12" s="105"/>
      <c r="V12" s="570"/>
      <c r="W12" s="571"/>
      <c r="X12" s="98"/>
      <c r="Y12" s="99"/>
      <c r="Z12" s="99"/>
      <c r="AF12" s="94" t="str">
        <f t="shared" si="5"/>
        <v/>
      </c>
      <c r="AG12" s="101">
        <f t="shared" si="6"/>
        <v>0</v>
      </c>
      <c r="AH12" s="18" t="str">
        <f t="shared" si="7"/>
        <v/>
      </c>
      <c r="AI12" s="102">
        <f t="shared" si="8"/>
        <v>0</v>
      </c>
      <c r="AJ12" s="13">
        <f>IF(AND(AI12=0,LEN(IF(LEN(H12)&gt;3,VLOOKUP(H12,$B$9:$R12,17,FALSE),""))&gt;0,LEN(B12)&gt;0),D12,0)</f>
        <v>0</v>
      </c>
      <c r="AK12" s="13">
        <f>IF(AND(AI12=0,LEN(IF(LEN(I12)&gt;3,VLOOKUP(I12,$B$9:$R12,17,FALSE),""))&gt;0,LEN(B12)&gt;0),D12,0)</f>
        <v>0</v>
      </c>
      <c r="AL12" s="13">
        <f>IF(AND(AI12=0,LEN(IF(LEN(J12)&gt;3,VLOOKUP(J12,$B$9:$R12,17,FALSE),""))&gt;0,LEN(B12)&gt;0),D12,0)</f>
        <v>0</v>
      </c>
      <c r="AM12" s="13">
        <f t="shared" si="9"/>
        <v>1</v>
      </c>
      <c r="AN12" s="13">
        <f t="shared" si="10"/>
        <v>0</v>
      </c>
      <c r="AO12" s="13">
        <f t="shared" si="11"/>
        <v>0</v>
      </c>
      <c r="AP12" s="13">
        <f t="shared" si="12"/>
        <v>2</v>
      </c>
      <c r="AQ12" s="13">
        <f t="shared" si="13"/>
        <v>2</v>
      </c>
      <c r="AR12" s="13" t="str">
        <f t="shared" si="14"/>
        <v/>
      </c>
      <c r="AS12" s="13" t="str">
        <f t="shared" si="15"/>
        <v/>
      </c>
      <c r="AT12" s="18" t="str">
        <f t="shared" si="16"/>
        <v/>
      </c>
      <c r="AU12" s="13">
        <f>IF(AND(AI12&gt;0,IF(LEN(H12)&gt;3,LEN(VLOOKUP(H12,$B$9:$R12,17,FALSE)),IF(LEN(H12)&gt;0,COUNTIFS($G$9:$G12,H12,$R$9:$R12,"&lt;&gt;"),""))&gt;0,LEN(B12)&gt;0),D12,0)</f>
        <v>0</v>
      </c>
      <c r="AV12" s="13">
        <f>IF(AND(AI12&gt;0,LEN(IF(LEN(I12)&gt;3,VLOOKUP(I12,$B$9:$R12,17,FALSE),""))&gt;0,LEN(B12)&gt;0),D12,0)</f>
        <v>0</v>
      </c>
      <c r="AW12" s="13">
        <f>IF(AND(AI12&gt;0,LEN(IF(LEN(J12)&gt;3,VLOOKUP(J12,$B$9:$R12,17,FALSE),""))&gt;0,LEN(B12)&gt;0),D12,0)</f>
        <v>0</v>
      </c>
      <c r="AX12" s="13" t="str">
        <f t="shared" si="17"/>
        <v/>
      </c>
      <c r="AY12" s="13" t="str">
        <f t="shared" si="18"/>
        <v/>
      </c>
      <c r="AZ12" s="13" t="str">
        <f t="shared" si="19"/>
        <v/>
      </c>
      <c r="BA12" s="13">
        <f t="shared" si="20"/>
        <v>1</v>
      </c>
      <c r="BB12" s="13">
        <f t="shared" si="21"/>
        <v>0</v>
      </c>
      <c r="BC12" s="13">
        <f t="shared" si="22"/>
        <v>0</v>
      </c>
      <c r="BD12" s="13">
        <f t="shared" si="23"/>
        <v>0</v>
      </c>
      <c r="BE12" s="13">
        <f>IF(AND(IFERROR(VLOOKUP(H12,$B$9:$BI12,60,FALSE),0)&lt;0,LEN(R12)&gt;0),-1,0)</f>
        <v>0</v>
      </c>
      <c r="BF12" s="13">
        <f>IF(AND(IFERROR(VLOOKUP(I12,$B$9:$BI12,60,FALSE),0)&lt;0,LEN(R12)&gt;0),-1,0)</f>
        <v>0</v>
      </c>
      <c r="BG12" s="13">
        <f>IF(AND(IFERROR(VLOOKUP(J12,$B$9:$BI12,60,FALSE),0)&lt;0,LEN(R12)&gt;0),-1,0)</f>
        <v>0</v>
      </c>
      <c r="BH12" s="13">
        <f t="shared" si="24"/>
        <v>0</v>
      </c>
      <c r="BI12" s="13">
        <f t="shared" si="25"/>
        <v>0</v>
      </c>
      <c r="BJ12" s="13">
        <f>IF(AND(LEN($P12)&gt;1,LEN($U12)=0,GralFaltaReq="SE OBSERVAN",IFERROR(FIND("REQUIS.",W12),0)+IFERROR(FIND("CRED. APROB.",W12),0)&gt;0),MAX($BJ$7:$BJ11)+1,0)</f>
        <v>0</v>
      </c>
      <c r="BK12" s="13">
        <f>IF(AND(IFERROR(VLOOKUP(H12,$B$9:$BI12,60,FALSE),0)&lt;0,GralFaltaReq="SE OBSERVAN"),-1,0)</f>
        <v>0</v>
      </c>
      <c r="BL12" s="13">
        <f>IF(AND(IFERROR(VLOOKUP(I12,$B$9:$BI12,60,FALSE),0)&lt;0,GralFaltaReq="SE OBSERVAN"),-1,0)</f>
        <v>0</v>
      </c>
      <c r="BM12" s="13">
        <f>IF(AND(IFERROR(VLOOKUP(J12,$B$9:$BI12,60,FALSE),0)&lt;0,GralFaltaReq="SE OBSERVAN"),-1,0)</f>
        <v>0</v>
      </c>
      <c r="BN12" s="13" t="str">
        <f t="shared" si="26"/>
        <v/>
      </c>
      <c r="BO12" s="13" t="str">
        <f t="shared" si="27"/>
        <v/>
      </c>
      <c r="BP12" s="13" t="str">
        <f t="shared" si="28"/>
        <v/>
      </c>
      <c r="BQ12" s="13" t="str">
        <f t="shared" si="29"/>
        <v/>
      </c>
      <c r="BR12" s="13" t="str">
        <f t="shared" si="30"/>
        <v/>
      </c>
    </row>
    <row r="13" spans="1:70" ht="16.2" thickBot="1">
      <c r="A13" s="2189"/>
      <c r="B13" s="546" t="s">
        <v>20</v>
      </c>
      <c r="C13" s="1511" t="s">
        <v>21</v>
      </c>
      <c r="D13" s="1325">
        <v>5</v>
      </c>
      <c r="E13" s="546">
        <v>6</v>
      </c>
      <c r="F13" s="2196"/>
      <c r="G13" s="494"/>
      <c r="H13" s="514" t="s">
        <v>294</v>
      </c>
      <c r="I13" s="514" t="s">
        <v>294</v>
      </c>
      <c r="J13" s="514" t="s">
        <v>294</v>
      </c>
      <c r="K13" s="597">
        <v>0</v>
      </c>
      <c r="L13" s="3"/>
      <c r="Q13" s="97"/>
      <c r="R13" s="97"/>
      <c r="S13" s="213"/>
      <c r="T13" s="213"/>
      <c r="U13" s="105"/>
      <c r="V13" s="570"/>
      <c r="W13" s="571"/>
      <c r="X13" s="98"/>
      <c r="Y13" s="99"/>
      <c r="Z13" s="99"/>
      <c r="AF13" s="94" t="str">
        <f t="shared" si="5"/>
        <v/>
      </c>
      <c r="AG13" s="101">
        <f t="shared" si="6"/>
        <v>0</v>
      </c>
      <c r="AH13" s="18" t="str">
        <f t="shared" si="7"/>
        <v/>
      </c>
      <c r="AI13" s="102">
        <f t="shared" si="8"/>
        <v>0</v>
      </c>
      <c r="AJ13" s="13">
        <f>IF(AND(AI13=0,LEN(IF(LEN(H13)&gt;3,VLOOKUP(H13,$B$9:$R13,17,FALSE),""))&gt;0,LEN(B13)&gt;0),D13,0)</f>
        <v>0</v>
      </c>
      <c r="AK13" s="13">
        <f>IF(AND(AI13=0,LEN(IF(LEN(I13)&gt;3,VLOOKUP(I13,$B$9:$R13,17,FALSE),""))&gt;0,LEN(B13)&gt;0),D13,0)</f>
        <v>0</v>
      </c>
      <c r="AL13" s="13">
        <f>IF(AND(AI13=0,LEN(IF(LEN(J13)&gt;3,VLOOKUP(J13,$B$9:$R13,17,FALSE),""))&gt;0,LEN(B13)&gt;0),D13,0)</f>
        <v>0</v>
      </c>
      <c r="AM13" s="13">
        <f t="shared" si="9"/>
        <v>1</v>
      </c>
      <c r="AN13" s="13">
        <f t="shared" si="10"/>
        <v>0</v>
      </c>
      <c r="AO13" s="13">
        <f t="shared" si="11"/>
        <v>0</v>
      </c>
      <c r="AP13" s="13">
        <f t="shared" si="12"/>
        <v>5</v>
      </c>
      <c r="AQ13" s="13">
        <f t="shared" si="13"/>
        <v>5</v>
      </c>
      <c r="AR13" s="13" t="str">
        <f t="shared" si="14"/>
        <v/>
      </c>
      <c r="AS13" s="13" t="str">
        <f t="shared" si="15"/>
        <v/>
      </c>
      <c r="AT13" s="18" t="str">
        <f t="shared" si="16"/>
        <v/>
      </c>
      <c r="AU13" s="13">
        <f>IF(AND(AI13&gt;0,IF(LEN(H13)&gt;3,LEN(VLOOKUP(H13,$B$9:$R13,17,FALSE)),IF(LEN(H13)&gt;0,COUNTIFS($G$9:$G13,H13,$R$9:$R13,"&lt;&gt;"),""))&gt;0,LEN(B13)&gt;0),D13,0)</f>
        <v>0</v>
      </c>
      <c r="AV13" s="13">
        <f>IF(AND(AI13&gt;0,LEN(IF(LEN(I13)&gt;3,VLOOKUP(I13,$B$9:$R13,17,FALSE),""))&gt;0,LEN(B13)&gt;0),D13,0)</f>
        <v>0</v>
      </c>
      <c r="AW13" s="13">
        <f>IF(AND(AI13&gt;0,LEN(IF(LEN(J13)&gt;3,VLOOKUP(J13,$B$9:$R13,17,FALSE),""))&gt;0,LEN(B13)&gt;0),D13,0)</f>
        <v>0</v>
      </c>
      <c r="AX13" s="13" t="str">
        <f t="shared" si="17"/>
        <v/>
      </c>
      <c r="AY13" s="13" t="str">
        <f t="shared" si="18"/>
        <v/>
      </c>
      <c r="AZ13" s="13" t="str">
        <f t="shared" si="19"/>
        <v/>
      </c>
      <c r="BA13" s="13">
        <f t="shared" si="20"/>
        <v>1</v>
      </c>
      <c r="BB13" s="13">
        <f t="shared" si="21"/>
        <v>0</v>
      </c>
      <c r="BC13" s="13">
        <f t="shared" si="22"/>
        <v>0</v>
      </c>
      <c r="BD13" s="13">
        <f t="shared" si="23"/>
        <v>0</v>
      </c>
      <c r="BE13" s="13">
        <f>IF(AND(IFERROR(VLOOKUP(H13,$B$9:$BI13,60,FALSE),0)&lt;0,LEN(R13)&gt;0),-1,0)</f>
        <v>0</v>
      </c>
      <c r="BF13" s="13">
        <f>IF(AND(IFERROR(VLOOKUP(I13,$B$9:$BI13,60,FALSE),0)&lt;0,LEN(R13)&gt;0),-1,0)</f>
        <v>0</v>
      </c>
      <c r="BG13" s="13">
        <f>IF(AND(IFERROR(VLOOKUP(J13,$B$9:$BI13,60,FALSE),0)&lt;0,LEN(R13)&gt;0),-1,0)</f>
        <v>0</v>
      </c>
      <c r="BH13" s="13">
        <f t="shared" si="24"/>
        <v>0</v>
      </c>
      <c r="BI13" s="13">
        <f t="shared" si="25"/>
        <v>0</v>
      </c>
      <c r="BJ13" s="13">
        <f>IF(AND(LEN($P13)&gt;1,LEN($U13)=0,GralFaltaReq="SE OBSERVAN",IFERROR(FIND("REQUIS.",W13),0)+IFERROR(FIND("CRED. APROB.",W13),0)&gt;0),MAX($BJ$7:$BJ12)+1,0)</f>
        <v>0</v>
      </c>
      <c r="BK13" s="13">
        <f>IF(AND(IFERROR(VLOOKUP(H13,$B$9:$BI13,60,FALSE),0)&lt;0,GralFaltaReq="SE OBSERVAN"),-1,0)</f>
        <v>0</v>
      </c>
      <c r="BL13" s="13">
        <f>IF(AND(IFERROR(VLOOKUP(I13,$B$9:$BI13,60,FALSE),0)&lt;0,GralFaltaReq="SE OBSERVAN"),-1,0)</f>
        <v>0</v>
      </c>
      <c r="BM13" s="13">
        <f>IF(AND(IFERROR(VLOOKUP(J13,$B$9:$BI13,60,FALSE),0)&lt;0,GralFaltaReq="SE OBSERVAN"),-1,0)</f>
        <v>0</v>
      </c>
      <c r="BN13" s="13" t="str">
        <f t="shared" si="26"/>
        <v/>
      </c>
      <c r="BO13" s="13" t="str">
        <f t="shared" si="27"/>
        <v/>
      </c>
      <c r="BP13" s="13" t="str">
        <f t="shared" si="28"/>
        <v/>
      </c>
      <c r="BQ13" s="13" t="str">
        <f t="shared" si="29"/>
        <v/>
      </c>
      <c r="BR13" s="13" t="str">
        <f t="shared" si="30"/>
        <v/>
      </c>
    </row>
    <row r="14" spans="1:70" ht="16.2" thickBot="1">
      <c r="A14" s="2190"/>
      <c r="B14" s="2193"/>
      <c r="C14" s="2191" t="s">
        <v>22</v>
      </c>
      <c r="D14" s="1326">
        <v>18</v>
      </c>
      <c r="E14" s="1326">
        <v>20</v>
      </c>
      <c r="F14" s="2203"/>
      <c r="G14" s="494"/>
      <c r="H14" s="514" t="s">
        <v>294</v>
      </c>
      <c r="I14" s="514" t="s">
        <v>294</v>
      </c>
      <c r="J14" s="514" t="s">
        <v>294</v>
      </c>
      <c r="K14" s="597">
        <v>0</v>
      </c>
      <c r="L14" s="3"/>
      <c r="Q14" s="97"/>
      <c r="R14" s="97"/>
      <c r="S14" s="213"/>
      <c r="T14" s="213"/>
      <c r="U14" s="105"/>
      <c r="V14" s="570"/>
      <c r="W14" s="571"/>
      <c r="X14" s="98"/>
      <c r="Y14" s="99"/>
      <c r="Z14" s="99"/>
      <c r="AF14" s="94" t="str">
        <f t="shared" si="5"/>
        <v/>
      </c>
      <c r="AG14" s="101">
        <f t="shared" si="6"/>
        <v>0</v>
      </c>
      <c r="AH14" s="18" t="str">
        <f t="shared" si="7"/>
        <v/>
      </c>
      <c r="AI14" s="102">
        <f t="shared" si="8"/>
        <v>0</v>
      </c>
      <c r="AJ14" s="13">
        <f>IF(AND(AI14=0,LEN(IF(LEN(H14)&gt;3,VLOOKUP(H14,$B$9:$R14,17,FALSE),""))&gt;0,LEN(B14)&gt;0),D14,0)</f>
        <v>0</v>
      </c>
      <c r="AK14" s="13">
        <f>IF(AND(AI14=0,LEN(IF(LEN(I14)&gt;3,VLOOKUP(I14,$B$9:$R14,17,FALSE),""))&gt;0,LEN(B14)&gt;0),D14,0)</f>
        <v>0</v>
      </c>
      <c r="AL14" s="13">
        <f>IF(AND(AI14=0,LEN(IF(LEN(J14)&gt;3,VLOOKUP(J14,$B$9:$R14,17,FALSE),""))&gt;0,LEN(B14)&gt;0),D14,0)</f>
        <v>0</v>
      </c>
      <c r="AM14" s="13">
        <f t="shared" si="9"/>
        <v>1</v>
      </c>
      <c r="AN14" s="13">
        <f t="shared" si="10"/>
        <v>0</v>
      </c>
      <c r="AO14" s="13">
        <f t="shared" si="11"/>
        <v>0</v>
      </c>
      <c r="AP14" s="13">
        <f t="shared" si="12"/>
        <v>0</v>
      </c>
      <c r="AQ14" s="13">
        <f t="shared" si="13"/>
        <v>0</v>
      </c>
      <c r="AR14" s="13" t="str">
        <f t="shared" si="14"/>
        <v/>
      </c>
      <c r="AS14" s="13" t="str">
        <f t="shared" si="15"/>
        <v/>
      </c>
      <c r="AT14" s="18" t="str">
        <f t="shared" si="16"/>
        <v/>
      </c>
      <c r="AU14" s="13">
        <f>IF(AND(AI14&gt;0,IF(LEN(H14)&gt;3,LEN(VLOOKUP(H14,$B$9:$R14,17,FALSE)),IF(LEN(H14)&gt;0,COUNTIFS($G$9:$G14,H14,$R$9:$R14,"&lt;&gt;"),""))&gt;0,LEN(B14)&gt;0),D14,0)</f>
        <v>0</v>
      </c>
      <c r="AV14" s="13">
        <f>IF(AND(AI14&gt;0,LEN(IF(LEN(I14)&gt;3,VLOOKUP(I14,$B$9:$R14,17,FALSE),""))&gt;0,LEN(B14)&gt;0),D14,0)</f>
        <v>0</v>
      </c>
      <c r="AW14" s="13">
        <f>IF(AND(AI14&gt;0,LEN(IF(LEN(J14)&gt;3,VLOOKUP(J14,$B$9:$R14,17,FALSE),""))&gt;0,LEN(B14)&gt;0),D14,0)</f>
        <v>0</v>
      </c>
      <c r="AX14" s="13" t="str">
        <f t="shared" si="17"/>
        <v/>
      </c>
      <c r="AY14" s="13" t="str">
        <f t="shared" si="18"/>
        <v/>
      </c>
      <c r="AZ14" s="13" t="str">
        <f t="shared" si="19"/>
        <v/>
      </c>
      <c r="BA14" s="13">
        <f t="shared" si="20"/>
        <v>1</v>
      </c>
      <c r="BB14" s="13">
        <f t="shared" si="21"/>
        <v>0</v>
      </c>
      <c r="BC14" s="13">
        <f t="shared" si="22"/>
        <v>0</v>
      </c>
      <c r="BD14" s="13">
        <f t="shared" si="23"/>
        <v>0</v>
      </c>
      <c r="BE14" s="13">
        <f>IF(AND(IFERROR(VLOOKUP(H14,$B$9:$BI14,60,FALSE),0)&lt;0,LEN(R14)&gt;0),-1,0)</f>
        <v>0</v>
      </c>
      <c r="BF14" s="13">
        <f>IF(AND(IFERROR(VLOOKUP(I14,$B$9:$BI14,60,FALSE),0)&lt;0,LEN(R14)&gt;0),-1,0)</f>
        <v>0</v>
      </c>
      <c r="BG14" s="13">
        <f>IF(AND(IFERROR(VLOOKUP(J14,$B$9:$BI14,60,FALSE),0)&lt;0,LEN(R14)&gt;0),-1,0)</f>
        <v>0</v>
      </c>
      <c r="BH14" s="13">
        <f t="shared" si="24"/>
        <v>0</v>
      </c>
      <c r="BI14" s="13">
        <f t="shared" si="25"/>
        <v>0</v>
      </c>
      <c r="BJ14" s="13">
        <f>IF(AND(LEN($P14)&gt;1,LEN($U14)=0,GralFaltaReq="SE OBSERVAN",IFERROR(FIND("REQUIS.",W14),0)+IFERROR(FIND("CRED. APROB.",W14),0)&gt;0),MAX($BJ$7:$BJ13)+1,0)</f>
        <v>0</v>
      </c>
      <c r="BK14" s="13">
        <f>IF(AND(IFERROR(VLOOKUP(H14,$B$9:$BI14,60,FALSE),0)&lt;0,GralFaltaReq="SE OBSERVAN"),-1,0)</f>
        <v>0</v>
      </c>
      <c r="BL14" s="13">
        <f>IF(AND(IFERROR(VLOOKUP(I14,$B$9:$BI14,60,FALSE),0)&lt;0,GralFaltaReq="SE OBSERVAN"),-1,0)</f>
        <v>0</v>
      </c>
      <c r="BM14" s="13">
        <f>IF(AND(IFERROR(VLOOKUP(J14,$B$9:$BI14,60,FALSE),0)&lt;0,GralFaltaReq="SE OBSERVAN"),-1,0)</f>
        <v>0</v>
      </c>
      <c r="BN14" s="13" t="str">
        <f t="shared" si="26"/>
        <v/>
      </c>
      <c r="BO14" s="13" t="str">
        <f t="shared" si="27"/>
        <v/>
      </c>
      <c r="BP14" s="13" t="str">
        <f t="shared" si="28"/>
        <v/>
      </c>
      <c r="BQ14" s="13" t="str">
        <f t="shared" si="29"/>
        <v/>
      </c>
      <c r="BR14" s="13" t="str">
        <f t="shared" si="30"/>
        <v/>
      </c>
    </row>
    <row r="15" spans="1:70" ht="15.6">
      <c r="A15" s="2188">
        <v>2</v>
      </c>
      <c r="B15" s="546" t="s">
        <v>23</v>
      </c>
      <c r="C15" s="1511" t="s">
        <v>1048</v>
      </c>
      <c r="D15" s="1324">
        <v>5</v>
      </c>
      <c r="E15" s="1508">
        <v>6</v>
      </c>
      <c r="F15" s="2203" t="s">
        <v>54</v>
      </c>
      <c r="G15" s="494"/>
      <c r="H15" s="514" t="s">
        <v>17</v>
      </c>
      <c r="I15" s="514" t="s">
        <v>294</v>
      </c>
      <c r="J15" s="514" t="s">
        <v>294</v>
      </c>
      <c r="K15" s="597">
        <v>0</v>
      </c>
      <c r="L15" s="3"/>
      <c r="Q15" s="97"/>
      <c r="R15" s="97"/>
      <c r="S15" s="213"/>
      <c r="T15" s="213"/>
      <c r="U15" s="105"/>
      <c r="V15" s="570"/>
      <c r="W15" s="571"/>
      <c r="X15" s="98"/>
      <c r="Y15" s="99"/>
      <c r="Z15" s="99"/>
      <c r="AF15" s="94" t="str">
        <f t="shared" si="5"/>
        <v/>
      </c>
      <c r="AG15" s="101">
        <f t="shared" si="6"/>
        <v>0</v>
      </c>
      <c r="AH15" s="18" t="str">
        <f t="shared" si="7"/>
        <v/>
      </c>
      <c r="AI15" s="102">
        <f t="shared" si="8"/>
        <v>0</v>
      </c>
      <c r="AJ15" s="13">
        <f>IF(AND(AI15=0,LEN(IF(LEN(H15)&gt;3,VLOOKUP(H15,$B$9:$R15,17,FALSE),""))&gt;0,LEN(B15)&gt;0),D15,0)</f>
        <v>0</v>
      </c>
      <c r="AK15" s="13">
        <f>IF(AND(AI15=0,LEN(IF(LEN(I15)&gt;3,VLOOKUP(I15,$B$9:$R15,17,FALSE),""))&gt;0,LEN(B15)&gt;0),D15,0)</f>
        <v>0</v>
      </c>
      <c r="AL15" s="13">
        <f>IF(AND(AI15=0,LEN(IF(LEN(J15)&gt;3,VLOOKUP(J15,$B$9:$R15,17,FALSE),""))&gt;0,LEN(B15)&gt;0),D15,0)</f>
        <v>0</v>
      </c>
      <c r="AM15" s="13">
        <f t="shared" si="9"/>
        <v>-1</v>
      </c>
      <c r="AN15" s="13">
        <f t="shared" si="10"/>
        <v>0</v>
      </c>
      <c r="AO15" s="13">
        <f t="shared" si="11"/>
        <v>0</v>
      </c>
      <c r="AP15" s="13">
        <f t="shared" si="12"/>
        <v>0</v>
      </c>
      <c r="AQ15" s="13">
        <f t="shared" si="13"/>
        <v>0</v>
      </c>
      <c r="AR15" s="13" t="str">
        <f t="shared" si="14"/>
        <v/>
      </c>
      <c r="AS15" s="13" t="str">
        <f t="shared" si="15"/>
        <v/>
      </c>
      <c r="AT15" s="18" t="str">
        <f t="shared" si="16"/>
        <v/>
      </c>
      <c r="AU15" s="13">
        <f>IF(AND(AI15&gt;0,IF(LEN(H15)&gt;3,LEN(VLOOKUP(H15,$B$9:$R15,17,FALSE)),IF(LEN(H15)&gt;0,COUNTIFS($G$9:$G15,H15,$R$9:$R15,"&lt;&gt;"),""))&gt;0,LEN(B15)&gt;0),D15,0)</f>
        <v>0</v>
      </c>
      <c r="AV15" s="13">
        <f>IF(AND(AI15&gt;0,LEN(IF(LEN(I15)&gt;3,VLOOKUP(I15,$B$9:$R15,17,FALSE),""))&gt;0,LEN(B15)&gt;0),D15,0)</f>
        <v>0</v>
      </c>
      <c r="AW15" s="13">
        <f>IF(AND(AI15&gt;0,LEN(IF(LEN(J15)&gt;3,VLOOKUP(J15,$B$9:$R15,17,FALSE),""))&gt;0,LEN(B15)&gt;0),D15,0)</f>
        <v>0</v>
      </c>
      <c r="AX15" s="13" t="str">
        <f t="shared" si="17"/>
        <v/>
      </c>
      <c r="AY15" s="13" t="str">
        <f t="shared" si="18"/>
        <v/>
      </c>
      <c r="AZ15" s="13" t="str">
        <f t="shared" si="19"/>
        <v/>
      </c>
      <c r="BA15" s="13">
        <f t="shared" si="20"/>
        <v>1</v>
      </c>
      <c r="BB15" s="13">
        <f t="shared" si="21"/>
        <v>0</v>
      </c>
      <c r="BC15" s="13">
        <f t="shared" si="22"/>
        <v>0</v>
      </c>
      <c r="BD15" s="13">
        <f t="shared" si="23"/>
        <v>0</v>
      </c>
      <c r="BE15" s="13">
        <f>IF(AND(IFERROR(VLOOKUP(H15,$B$9:$BI15,60,FALSE),0)&lt;0,LEN(R15)&gt;0),-1,0)</f>
        <v>0</v>
      </c>
      <c r="BF15" s="13">
        <f>IF(AND(IFERROR(VLOOKUP(I15,$B$9:$BI15,60,FALSE),0)&lt;0,LEN(R15)&gt;0),-1,0)</f>
        <v>0</v>
      </c>
      <c r="BG15" s="13">
        <f>IF(AND(IFERROR(VLOOKUP(J15,$B$9:$BI15,60,FALSE),0)&lt;0,LEN(R15)&gt;0),-1,0)</f>
        <v>0</v>
      </c>
      <c r="BH15" s="13">
        <f t="shared" si="24"/>
        <v>0</v>
      </c>
      <c r="BI15" s="13">
        <f t="shared" si="25"/>
        <v>0</v>
      </c>
      <c r="BJ15" s="13">
        <f>IF(AND(LEN($P15)&gt;1,LEN($U15)=0,GralFaltaReq="SE OBSERVAN",IFERROR(FIND("REQUIS.",W15),0)+IFERROR(FIND("CRED. APROB.",W15),0)&gt;0),MAX($BJ$7:$BJ14)+1,0)</f>
        <v>0</v>
      </c>
      <c r="BK15" s="13">
        <f>IF(AND(IFERROR(VLOOKUP(H15,$B$9:$BI15,60,FALSE),0)&lt;0,GralFaltaReq="SE OBSERVAN"),-1,0)</f>
        <v>0</v>
      </c>
      <c r="BL15" s="13">
        <f>IF(AND(IFERROR(VLOOKUP(I15,$B$9:$BI15,60,FALSE),0)&lt;0,GralFaltaReq="SE OBSERVAN"),-1,0)</f>
        <v>0</v>
      </c>
      <c r="BM15" s="13">
        <f>IF(AND(IFERROR(VLOOKUP(J15,$B$9:$BI15,60,FALSE),0)&lt;0,GralFaltaReq="SE OBSERVAN"),-1,0)</f>
        <v>0</v>
      </c>
      <c r="BN15" s="13" t="str">
        <f t="shared" si="26"/>
        <v/>
      </c>
      <c r="BO15" s="13" t="str">
        <f t="shared" si="27"/>
        <v/>
      </c>
      <c r="BP15" s="13" t="str">
        <f t="shared" si="28"/>
        <v/>
      </c>
      <c r="BQ15" s="13" t="str">
        <f t="shared" si="29"/>
        <v/>
      </c>
      <c r="BR15" s="13" t="str">
        <f t="shared" si="30"/>
        <v/>
      </c>
    </row>
    <row r="16" spans="1:70" ht="19.2">
      <c r="A16" s="2189"/>
      <c r="B16" s="546" t="s">
        <v>337</v>
      </c>
      <c r="C16" s="1511" t="s">
        <v>58</v>
      </c>
      <c r="D16" s="1325">
        <v>4</v>
      </c>
      <c r="E16" s="546">
        <v>6</v>
      </c>
      <c r="F16" s="2196" t="s">
        <v>57</v>
      </c>
      <c r="G16" s="494"/>
      <c r="H16" s="514" t="s">
        <v>56</v>
      </c>
      <c r="I16" s="514" t="s">
        <v>294</v>
      </c>
      <c r="J16" s="514" t="s">
        <v>294</v>
      </c>
      <c r="K16" s="597">
        <v>0</v>
      </c>
      <c r="L16" s="3"/>
      <c r="Q16" s="97"/>
      <c r="R16" s="97"/>
      <c r="S16" s="213"/>
      <c r="T16" s="213"/>
      <c r="U16" s="105"/>
      <c r="V16" s="570"/>
      <c r="W16" s="571"/>
      <c r="X16" s="98"/>
      <c r="Y16" s="99"/>
      <c r="Z16" s="99"/>
      <c r="AF16" s="94" t="str">
        <f t="shared" si="5"/>
        <v/>
      </c>
      <c r="AG16" s="101">
        <f t="shared" si="6"/>
        <v>0</v>
      </c>
      <c r="AH16" s="18" t="str">
        <f t="shared" si="7"/>
        <v/>
      </c>
      <c r="AI16" s="102">
        <f t="shared" si="8"/>
        <v>0</v>
      </c>
      <c r="AJ16" s="13">
        <f>IF(AND(AI16=0,LEN(IF(LEN(H16)&gt;3,VLOOKUP(H16,$B$9:$R16,17,FALSE),""))&gt;0,LEN(B16)&gt;0),D16,0)</f>
        <v>0</v>
      </c>
      <c r="AK16" s="13">
        <f>IF(AND(AI16=0,LEN(IF(LEN(I16)&gt;3,VLOOKUP(I16,$B$9:$R16,17,FALSE),""))&gt;0,LEN(B16)&gt;0),D16,0)</f>
        <v>0</v>
      </c>
      <c r="AL16" s="13">
        <f>IF(AND(AI16=0,LEN(IF(LEN(J16)&gt;3,VLOOKUP(J16,$B$9:$R16,17,FALSE),""))&gt;0,LEN(B16)&gt;0),D16,0)</f>
        <v>0</v>
      </c>
      <c r="AM16" s="13">
        <f t="shared" si="9"/>
        <v>-1</v>
      </c>
      <c r="AN16" s="13">
        <f t="shared" si="10"/>
        <v>0</v>
      </c>
      <c r="AO16" s="13">
        <f t="shared" si="11"/>
        <v>0</v>
      </c>
      <c r="AP16" s="13">
        <f t="shared" si="12"/>
        <v>0</v>
      </c>
      <c r="AQ16" s="13">
        <f t="shared" si="13"/>
        <v>0</v>
      </c>
      <c r="AR16" s="13" t="str">
        <f t="shared" si="14"/>
        <v/>
      </c>
      <c r="AS16" s="13" t="str">
        <f t="shared" si="15"/>
        <v/>
      </c>
      <c r="AT16" s="18" t="str">
        <f t="shared" si="16"/>
        <v/>
      </c>
      <c r="AU16" s="13">
        <f>IF(AND(AI16&gt;0,IF(LEN(H16)&gt;3,LEN(VLOOKUP(H16,$B$9:$R16,17,FALSE)),IF(LEN(H16)&gt;0,COUNTIFS($G$9:$G16,H16,$R$9:$R16,"&lt;&gt;"),""))&gt;0,LEN(B16)&gt;0),D16,0)</f>
        <v>0</v>
      </c>
      <c r="AV16" s="13">
        <f>IF(AND(AI16&gt;0,LEN(IF(LEN(I16)&gt;3,VLOOKUP(I16,$B$9:$R16,17,FALSE),""))&gt;0,LEN(B16)&gt;0),D16,0)</f>
        <v>0</v>
      </c>
      <c r="AW16" s="13">
        <f>IF(AND(AI16&gt;0,LEN(IF(LEN(J16)&gt;3,VLOOKUP(J16,$B$9:$R16,17,FALSE),""))&gt;0,LEN(B16)&gt;0),D16,0)</f>
        <v>0</v>
      </c>
      <c r="AX16" s="13" t="str">
        <f t="shared" si="17"/>
        <v/>
      </c>
      <c r="AY16" s="13" t="str">
        <f t="shared" si="18"/>
        <v/>
      </c>
      <c r="AZ16" s="13" t="str">
        <f t="shared" si="19"/>
        <v/>
      </c>
      <c r="BA16" s="13">
        <f t="shared" si="20"/>
        <v>1</v>
      </c>
      <c r="BB16" s="13">
        <f t="shared" si="21"/>
        <v>0</v>
      </c>
      <c r="BC16" s="13">
        <f t="shared" si="22"/>
        <v>0</v>
      </c>
      <c r="BD16" s="13">
        <f t="shared" si="23"/>
        <v>0</v>
      </c>
      <c r="BE16" s="13">
        <f>IF(AND(IFERROR(VLOOKUP(H16,$B$9:$BI16,60,FALSE),0)&lt;0,LEN(R16)&gt;0),-1,0)</f>
        <v>0</v>
      </c>
      <c r="BF16" s="13">
        <f>IF(AND(IFERROR(VLOOKUP(I16,$B$9:$BI16,60,FALSE),0)&lt;0,LEN(R16)&gt;0),-1,0)</f>
        <v>0</v>
      </c>
      <c r="BG16" s="13">
        <f>IF(AND(IFERROR(VLOOKUP(J16,$B$9:$BI16,60,FALSE),0)&lt;0,LEN(R16)&gt;0),-1,0)</f>
        <v>0</v>
      </c>
      <c r="BH16" s="13">
        <f t="shared" si="24"/>
        <v>0</v>
      </c>
      <c r="BI16" s="13">
        <f t="shared" si="25"/>
        <v>0</v>
      </c>
      <c r="BJ16" s="13">
        <f>IF(AND(LEN($P16)&gt;1,LEN($U16)=0,GralFaltaReq="SE OBSERVAN",IFERROR(FIND("REQUIS.",W16),0)+IFERROR(FIND("CRED. APROB.",W16),0)&gt;0),MAX($BJ$7:$BJ15)+1,0)</f>
        <v>0</v>
      </c>
      <c r="BK16" s="13">
        <f>IF(AND(IFERROR(VLOOKUP(H16,$B$9:$BI16,60,FALSE),0)&lt;0,GralFaltaReq="SE OBSERVAN"),-1,0)</f>
        <v>0</v>
      </c>
      <c r="BL16" s="13">
        <f>IF(AND(IFERROR(VLOOKUP(I16,$B$9:$BI16,60,FALSE),0)&lt;0,GralFaltaReq="SE OBSERVAN"),-1,0)</f>
        <v>0</v>
      </c>
      <c r="BM16" s="13">
        <f>IF(AND(IFERROR(VLOOKUP(J16,$B$9:$BI16,60,FALSE),0)&lt;0,GralFaltaReq="SE OBSERVAN"),-1,0)</f>
        <v>0</v>
      </c>
      <c r="BN16" s="13" t="str">
        <f t="shared" si="26"/>
        <v/>
      </c>
      <c r="BO16" s="13" t="str">
        <f t="shared" si="27"/>
        <v/>
      </c>
      <c r="BP16" s="13" t="str">
        <f t="shared" si="28"/>
        <v/>
      </c>
      <c r="BQ16" s="13" t="str">
        <f t="shared" si="29"/>
        <v/>
      </c>
      <c r="BR16" s="13" t="str">
        <f t="shared" si="30"/>
        <v/>
      </c>
    </row>
    <row r="17" spans="1:70" ht="15.6">
      <c r="A17" s="2189"/>
      <c r="B17" s="546" t="s">
        <v>25</v>
      </c>
      <c r="C17" s="1511" t="s">
        <v>138</v>
      </c>
      <c r="D17" s="1325">
        <v>3</v>
      </c>
      <c r="E17" s="546">
        <v>4</v>
      </c>
      <c r="F17" s="2196"/>
      <c r="G17" s="494"/>
      <c r="H17" s="514" t="s">
        <v>294</v>
      </c>
      <c r="I17" s="514" t="s">
        <v>294</v>
      </c>
      <c r="J17" s="514" t="s">
        <v>294</v>
      </c>
      <c r="K17" s="597">
        <v>0</v>
      </c>
      <c r="L17" s="3"/>
      <c r="Q17" s="97"/>
      <c r="R17" s="97"/>
      <c r="S17" s="213"/>
      <c r="T17" s="213"/>
      <c r="U17" s="105"/>
      <c r="V17" s="570"/>
      <c r="W17" s="571"/>
      <c r="X17" s="98"/>
      <c r="Y17" s="99"/>
      <c r="Z17" s="99"/>
      <c r="AF17" s="94" t="str">
        <f t="shared" si="5"/>
        <v/>
      </c>
      <c r="AG17" s="101">
        <f t="shared" si="6"/>
        <v>0</v>
      </c>
      <c r="AH17" s="18" t="str">
        <f t="shared" si="7"/>
        <v/>
      </c>
      <c r="AI17" s="102">
        <f t="shared" si="8"/>
        <v>0</v>
      </c>
      <c r="AJ17" s="13">
        <f>IF(AND(AI17=0,LEN(IF(LEN(H17)&gt;3,VLOOKUP(H17,$B$9:$R17,17,FALSE),""))&gt;0,LEN(B17)&gt;0),D17,0)</f>
        <v>0</v>
      </c>
      <c r="AK17" s="13">
        <f>IF(AND(AI17=0,LEN(IF(LEN(I17)&gt;3,VLOOKUP(I17,$B$9:$R17,17,FALSE),""))&gt;0,LEN(B17)&gt;0),D17,0)</f>
        <v>0</v>
      </c>
      <c r="AL17" s="13">
        <f>IF(AND(AI17=0,LEN(IF(LEN(J17)&gt;3,VLOOKUP(J17,$B$9:$R17,17,FALSE),""))&gt;0,LEN(B17)&gt;0),D17,0)</f>
        <v>0</v>
      </c>
      <c r="AM17" s="13">
        <f t="shared" si="9"/>
        <v>1</v>
      </c>
      <c r="AN17" s="13">
        <f t="shared" si="10"/>
        <v>0</v>
      </c>
      <c r="AO17" s="13">
        <f t="shared" si="11"/>
        <v>0</v>
      </c>
      <c r="AP17" s="13">
        <f t="shared" si="12"/>
        <v>3</v>
      </c>
      <c r="AQ17" s="13">
        <f t="shared" si="13"/>
        <v>3</v>
      </c>
      <c r="AR17" s="13" t="str">
        <f t="shared" si="14"/>
        <v/>
      </c>
      <c r="AS17" s="13" t="str">
        <f t="shared" si="15"/>
        <v/>
      </c>
      <c r="AT17" s="18" t="str">
        <f t="shared" si="16"/>
        <v/>
      </c>
      <c r="AU17" s="13">
        <f>IF(AND(AI17&gt;0,IF(LEN(H17)&gt;3,LEN(VLOOKUP(H17,$B$9:$R17,17,FALSE)),IF(LEN(H17)&gt;0,COUNTIFS($G$9:$G17,H17,$R$9:$R17,"&lt;&gt;"),""))&gt;0,LEN(B17)&gt;0),D17,0)</f>
        <v>0</v>
      </c>
      <c r="AV17" s="13">
        <f>IF(AND(AI17&gt;0,LEN(IF(LEN(I17)&gt;3,VLOOKUP(I17,$B$9:$R17,17,FALSE),""))&gt;0,LEN(B17)&gt;0),D17,0)</f>
        <v>0</v>
      </c>
      <c r="AW17" s="13">
        <f>IF(AND(AI17&gt;0,LEN(IF(LEN(J17)&gt;3,VLOOKUP(J17,$B$9:$R17,17,FALSE),""))&gt;0,LEN(B17)&gt;0),D17,0)</f>
        <v>0</v>
      </c>
      <c r="AX17" s="13" t="str">
        <f t="shared" si="17"/>
        <v/>
      </c>
      <c r="AY17" s="13" t="str">
        <f t="shared" si="18"/>
        <v/>
      </c>
      <c r="AZ17" s="13" t="str">
        <f t="shared" si="19"/>
        <v/>
      </c>
      <c r="BA17" s="13">
        <f t="shared" si="20"/>
        <v>1</v>
      </c>
      <c r="BB17" s="13">
        <f t="shared" si="21"/>
        <v>0</v>
      </c>
      <c r="BC17" s="13">
        <f t="shared" si="22"/>
        <v>0</v>
      </c>
      <c r="BD17" s="13">
        <f t="shared" si="23"/>
        <v>0</v>
      </c>
      <c r="BE17" s="13">
        <f>IF(AND(IFERROR(VLOOKUP(H17,$B$9:$BI17,60,FALSE),0)&lt;0,LEN(R17)&gt;0),-1,0)</f>
        <v>0</v>
      </c>
      <c r="BF17" s="13">
        <f>IF(AND(IFERROR(VLOOKUP(I17,$B$9:$BI17,60,FALSE),0)&lt;0,LEN(R17)&gt;0),-1,0)</f>
        <v>0</v>
      </c>
      <c r="BG17" s="13">
        <f>IF(AND(IFERROR(VLOOKUP(J17,$B$9:$BI17,60,FALSE),0)&lt;0,LEN(R17)&gt;0),-1,0)</f>
        <v>0</v>
      </c>
      <c r="BH17" s="13">
        <f t="shared" si="24"/>
        <v>0</v>
      </c>
      <c r="BI17" s="13">
        <f t="shared" si="25"/>
        <v>0</v>
      </c>
      <c r="BJ17" s="13">
        <f>IF(AND(LEN($P17)&gt;1,LEN($U17)=0,GralFaltaReq="SE OBSERVAN",IFERROR(FIND("REQUIS.",W17),0)+IFERROR(FIND("CRED. APROB.",W17),0)&gt;0),MAX($BJ$7:$BJ16)+1,0)</f>
        <v>0</v>
      </c>
      <c r="BK17" s="13">
        <f>IF(AND(IFERROR(VLOOKUP(H17,$B$9:$BI17,60,FALSE),0)&lt;0,GralFaltaReq="SE OBSERVAN"),-1,0)</f>
        <v>0</v>
      </c>
      <c r="BL17" s="13">
        <f>IF(AND(IFERROR(VLOOKUP(I17,$B$9:$BI17,60,FALSE),0)&lt;0,GralFaltaReq="SE OBSERVAN"),-1,0)</f>
        <v>0</v>
      </c>
      <c r="BM17" s="13">
        <f>IF(AND(IFERROR(VLOOKUP(J17,$B$9:$BI17,60,FALSE),0)&lt;0,GralFaltaReq="SE OBSERVAN"),-1,0)</f>
        <v>0</v>
      </c>
      <c r="BN17" s="13" t="str">
        <f t="shared" si="26"/>
        <v/>
      </c>
      <c r="BO17" s="13" t="str">
        <f t="shared" si="27"/>
        <v/>
      </c>
      <c r="BP17" s="13" t="str">
        <f t="shared" si="28"/>
        <v/>
      </c>
      <c r="BQ17" s="13" t="str">
        <f t="shared" si="29"/>
        <v/>
      </c>
      <c r="BR17" s="13" t="str">
        <f t="shared" si="30"/>
        <v/>
      </c>
    </row>
    <row r="18" spans="1:70" ht="15.6">
      <c r="A18" s="2189"/>
      <c r="B18" s="546" t="s">
        <v>36</v>
      </c>
      <c r="C18" s="1511" t="s">
        <v>247</v>
      </c>
      <c r="D18" s="1325">
        <v>1</v>
      </c>
      <c r="E18" s="546">
        <v>1</v>
      </c>
      <c r="F18" s="2196"/>
      <c r="G18" s="494"/>
      <c r="H18" s="514" t="s">
        <v>294</v>
      </c>
      <c r="I18" s="514" t="s">
        <v>294</v>
      </c>
      <c r="J18" s="514" t="s">
        <v>294</v>
      </c>
      <c r="K18" s="597">
        <v>0</v>
      </c>
      <c r="L18" s="3"/>
      <c r="Q18" s="97"/>
      <c r="R18" s="97"/>
      <c r="S18" s="213"/>
      <c r="T18" s="213"/>
      <c r="U18" s="105"/>
      <c r="V18" s="570"/>
      <c r="W18" s="571"/>
      <c r="X18" s="98"/>
      <c r="Y18" s="99"/>
      <c r="Z18" s="99"/>
      <c r="AF18" s="94" t="str">
        <f t="shared" si="5"/>
        <v/>
      </c>
      <c r="AG18" s="101">
        <f t="shared" si="6"/>
        <v>0</v>
      </c>
      <c r="AH18" s="18" t="str">
        <f t="shared" si="7"/>
        <v/>
      </c>
      <c r="AI18" s="102">
        <f t="shared" si="8"/>
        <v>0</v>
      </c>
      <c r="AJ18" s="13">
        <f>IF(AND(AI18=0,LEN(IF(LEN(H18)&gt;3,VLOOKUP(H18,$B$9:$R18,17,FALSE),""))&gt;0,LEN(B18)&gt;0),D18,0)</f>
        <v>0</v>
      </c>
      <c r="AK18" s="13">
        <f>IF(AND(AI18=0,LEN(IF(LEN(I18)&gt;3,VLOOKUP(I18,$B$9:$R18,17,FALSE),""))&gt;0,LEN(B18)&gt;0),D18,0)</f>
        <v>0</v>
      </c>
      <c r="AL18" s="13">
        <f>IF(AND(AI18=0,LEN(IF(LEN(J18)&gt;3,VLOOKUP(J18,$B$9:$R18,17,FALSE),""))&gt;0,LEN(B18)&gt;0),D18,0)</f>
        <v>0</v>
      </c>
      <c r="AM18" s="13">
        <f t="shared" si="9"/>
        <v>1</v>
      </c>
      <c r="AN18" s="13">
        <f t="shared" si="10"/>
        <v>0</v>
      </c>
      <c r="AO18" s="13">
        <f t="shared" si="11"/>
        <v>0</v>
      </c>
      <c r="AP18" s="13">
        <f t="shared" si="12"/>
        <v>1</v>
      </c>
      <c r="AQ18" s="13">
        <f t="shared" si="13"/>
        <v>1</v>
      </c>
      <c r="AR18" s="13" t="str">
        <f t="shared" si="14"/>
        <v/>
      </c>
      <c r="AS18" s="13" t="str">
        <f t="shared" si="15"/>
        <v/>
      </c>
      <c r="AT18" s="18" t="str">
        <f t="shared" si="16"/>
        <v/>
      </c>
      <c r="AU18" s="13">
        <f>IF(AND(AI18&gt;0,IF(LEN(H18)&gt;3,LEN(VLOOKUP(H18,$B$9:$R18,17,FALSE)),IF(LEN(H18)&gt;0,COUNTIFS($G$9:$G18,H18,$R$9:$R18,"&lt;&gt;"),""))&gt;0,LEN(B18)&gt;0),D18,0)</f>
        <v>0</v>
      </c>
      <c r="AV18" s="13">
        <f>IF(AND(AI18&gt;0,LEN(IF(LEN(I18)&gt;3,VLOOKUP(I18,$B$9:$R18,17,FALSE),""))&gt;0,LEN(B18)&gt;0),D18,0)</f>
        <v>0</v>
      </c>
      <c r="AW18" s="13">
        <f>IF(AND(AI18&gt;0,LEN(IF(LEN(J18)&gt;3,VLOOKUP(J18,$B$9:$R18,17,FALSE),""))&gt;0,LEN(B18)&gt;0),D18,0)</f>
        <v>0</v>
      </c>
      <c r="AX18" s="13" t="str">
        <f t="shared" si="17"/>
        <v/>
      </c>
      <c r="AY18" s="13" t="str">
        <f t="shared" si="18"/>
        <v/>
      </c>
      <c r="AZ18" s="13" t="str">
        <f t="shared" si="19"/>
        <v/>
      </c>
      <c r="BA18" s="13">
        <f t="shared" si="20"/>
        <v>1</v>
      </c>
      <c r="BB18" s="13">
        <f t="shared" si="21"/>
        <v>0</v>
      </c>
      <c r="BC18" s="13">
        <f t="shared" si="22"/>
        <v>0</v>
      </c>
      <c r="BD18" s="13">
        <f t="shared" si="23"/>
        <v>0</v>
      </c>
      <c r="BE18" s="13">
        <f>IF(AND(IFERROR(VLOOKUP(H18,$B$9:$BI18,60,FALSE),0)&lt;0,LEN(R18)&gt;0),-1,0)</f>
        <v>0</v>
      </c>
      <c r="BF18" s="13">
        <f>IF(AND(IFERROR(VLOOKUP(I18,$B$9:$BI18,60,FALSE),0)&lt;0,LEN(R18)&gt;0),-1,0)</f>
        <v>0</v>
      </c>
      <c r="BG18" s="13">
        <f>IF(AND(IFERROR(VLOOKUP(J18,$B$9:$BI18,60,FALSE),0)&lt;0,LEN(R18)&gt;0),-1,0)</f>
        <v>0</v>
      </c>
      <c r="BH18" s="13">
        <f t="shared" si="24"/>
        <v>0</v>
      </c>
      <c r="BI18" s="13">
        <f t="shared" si="25"/>
        <v>0</v>
      </c>
      <c r="BJ18" s="13">
        <f>IF(AND(LEN($P18)&gt;1,LEN($U18)=0,GralFaltaReq="SE OBSERVAN",IFERROR(FIND("REQUIS.",W18),0)+IFERROR(FIND("CRED. APROB.",W18),0)&gt;0),MAX($BJ$7:$BJ17)+1,0)</f>
        <v>0</v>
      </c>
      <c r="BK18" s="13">
        <f>IF(AND(IFERROR(VLOOKUP(H18,$B$9:$BI18,60,FALSE),0)&lt;0,GralFaltaReq="SE OBSERVAN"),-1,0)</f>
        <v>0</v>
      </c>
      <c r="BL18" s="13">
        <f>IF(AND(IFERROR(VLOOKUP(I18,$B$9:$BI18,60,FALSE),0)&lt;0,GralFaltaReq="SE OBSERVAN"),-1,0)</f>
        <v>0</v>
      </c>
      <c r="BM18" s="13">
        <f>IF(AND(IFERROR(VLOOKUP(J18,$B$9:$BI18,60,FALSE),0)&lt;0,GralFaltaReq="SE OBSERVAN"),-1,0)</f>
        <v>0</v>
      </c>
      <c r="BN18" s="13" t="str">
        <f t="shared" si="26"/>
        <v/>
      </c>
      <c r="BO18" s="13" t="str">
        <f t="shared" si="27"/>
        <v/>
      </c>
      <c r="BP18" s="13" t="str">
        <f t="shared" si="28"/>
        <v/>
      </c>
      <c r="BQ18" s="13" t="str">
        <f t="shared" si="29"/>
        <v/>
      </c>
      <c r="BR18" s="13" t="str">
        <f t="shared" si="30"/>
        <v/>
      </c>
    </row>
    <row r="19" spans="1:70" ht="16.2" thickBot="1">
      <c r="A19" s="2189"/>
      <c r="B19" s="546" t="s">
        <v>26</v>
      </c>
      <c r="C19" s="1511" t="s">
        <v>52</v>
      </c>
      <c r="D19" s="1325">
        <v>5</v>
      </c>
      <c r="E19" s="546">
        <v>6</v>
      </c>
      <c r="F19" s="2196" t="s">
        <v>21</v>
      </c>
      <c r="G19" s="494"/>
      <c r="H19" s="514" t="s">
        <v>20</v>
      </c>
      <c r="I19" s="514" t="s">
        <v>294</v>
      </c>
      <c r="J19" s="514" t="s">
        <v>294</v>
      </c>
      <c r="K19" s="597">
        <v>0</v>
      </c>
      <c r="L19" s="3"/>
      <c r="Q19" s="97"/>
      <c r="R19" s="97"/>
      <c r="S19" s="213"/>
      <c r="T19" s="213"/>
      <c r="U19" s="105"/>
      <c r="V19" s="570"/>
      <c r="W19" s="571"/>
      <c r="X19" s="98"/>
      <c r="Y19" s="99"/>
      <c r="Z19" s="99"/>
      <c r="AF19" s="94" t="str">
        <f t="shared" si="5"/>
        <v/>
      </c>
      <c r="AG19" s="101">
        <f t="shared" si="6"/>
        <v>0</v>
      </c>
      <c r="AH19" s="18" t="str">
        <f t="shared" si="7"/>
        <v/>
      </c>
      <c r="AI19" s="102">
        <f t="shared" si="8"/>
        <v>0</v>
      </c>
      <c r="AJ19" s="13">
        <f>IF(AND(AI19=0,LEN(IF(LEN(H19)&gt;3,VLOOKUP(H19,$B$9:$R19,17,FALSE),""))&gt;0,LEN(B19)&gt;0),D19,0)</f>
        <v>0</v>
      </c>
      <c r="AK19" s="13">
        <f>IF(AND(AI19=0,LEN(IF(LEN(I19)&gt;3,VLOOKUP(I19,$B$9:$R19,17,FALSE),""))&gt;0,LEN(B19)&gt;0),D19,0)</f>
        <v>0</v>
      </c>
      <c r="AL19" s="13">
        <f>IF(AND(AI19=0,LEN(IF(LEN(J19)&gt;3,VLOOKUP(J19,$B$9:$R19,17,FALSE),""))&gt;0,LEN(B19)&gt;0),D19,0)</f>
        <v>0</v>
      </c>
      <c r="AM19" s="13">
        <f t="shared" si="9"/>
        <v>-1</v>
      </c>
      <c r="AN19" s="13">
        <f t="shared" si="10"/>
        <v>0</v>
      </c>
      <c r="AO19" s="13">
        <f t="shared" si="11"/>
        <v>0</v>
      </c>
      <c r="AP19" s="13">
        <f t="shared" si="12"/>
        <v>0</v>
      </c>
      <c r="AQ19" s="13">
        <f t="shared" si="13"/>
        <v>0</v>
      </c>
      <c r="AR19" s="13" t="str">
        <f t="shared" si="14"/>
        <v/>
      </c>
      <c r="AS19" s="13" t="str">
        <f t="shared" si="15"/>
        <v/>
      </c>
      <c r="AT19" s="18" t="str">
        <f t="shared" si="16"/>
        <v/>
      </c>
      <c r="AU19" s="13">
        <f>IF(AND(AI19&gt;0,IF(LEN(H19)&gt;3,LEN(VLOOKUP(H19,$B$9:$R19,17,FALSE)),IF(LEN(H19)&gt;0,COUNTIFS($G$9:$G19,H19,$R$9:$R19,"&lt;&gt;"),""))&gt;0,LEN(B19)&gt;0),D19,0)</f>
        <v>0</v>
      </c>
      <c r="AV19" s="13">
        <f>IF(AND(AI19&gt;0,LEN(IF(LEN(I19)&gt;3,VLOOKUP(I19,$B$9:$R19,17,FALSE),""))&gt;0,LEN(B19)&gt;0),D19,0)</f>
        <v>0</v>
      </c>
      <c r="AW19" s="13">
        <f>IF(AND(AI19&gt;0,LEN(IF(LEN(J19)&gt;3,VLOOKUP(J19,$B$9:$R19,17,FALSE),""))&gt;0,LEN(B19)&gt;0),D19,0)</f>
        <v>0</v>
      </c>
      <c r="AX19" s="13" t="str">
        <f t="shared" si="17"/>
        <v/>
      </c>
      <c r="AY19" s="13" t="str">
        <f t="shared" si="18"/>
        <v/>
      </c>
      <c r="AZ19" s="13" t="str">
        <f t="shared" si="19"/>
        <v/>
      </c>
      <c r="BA19" s="13">
        <f t="shared" si="20"/>
        <v>1</v>
      </c>
      <c r="BB19" s="13">
        <f t="shared" si="21"/>
        <v>0</v>
      </c>
      <c r="BC19" s="13">
        <f t="shared" si="22"/>
        <v>0</v>
      </c>
      <c r="BD19" s="13">
        <f t="shared" si="23"/>
        <v>0</v>
      </c>
      <c r="BE19" s="13">
        <f>IF(AND(IFERROR(VLOOKUP(H19,$B$9:$BI19,60,FALSE),0)&lt;0,LEN(R19)&gt;0),-1,0)</f>
        <v>0</v>
      </c>
      <c r="BF19" s="13">
        <f>IF(AND(IFERROR(VLOOKUP(I19,$B$9:$BI19,60,FALSE),0)&lt;0,LEN(R19)&gt;0),-1,0)</f>
        <v>0</v>
      </c>
      <c r="BG19" s="13">
        <f>IF(AND(IFERROR(VLOOKUP(J19,$B$9:$BI19,60,FALSE),0)&lt;0,LEN(R19)&gt;0),-1,0)</f>
        <v>0</v>
      </c>
      <c r="BH19" s="13">
        <f t="shared" si="24"/>
        <v>0</v>
      </c>
      <c r="BI19" s="13">
        <f t="shared" si="25"/>
        <v>0</v>
      </c>
      <c r="BJ19" s="13">
        <f>IF(AND(LEN($P19)&gt;1,LEN($U19)=0,GralFaltaReq="SE OBSERVAN",IFERROR(FIND("REQUIS.",W19),0)+IFERROR(FIND("CRED. APROB.",W19),0)&gt;0),MAX($BJ$7:$BJ18)+1,0)</f>
        <v>0</v>
      </c>
      <c r="BK19" s="13">
        <f>IF(AND(IFERROR(VLOOKUP(H19,$B$9:$BI19,60,FALSE),0)&lt;0,GralFaltaReq="SE OBSERVAN"),-1,0)</f>
        <v>0</v>
      </c>
      <c r="BL19" s="13">
        <f>IF(AND(IFERROR(VLOOKUP(I19,$B$9:$BI19,60,FALSE),0)&lt;0,GralFaltaReq="SE OBSERVAN"),-1,0)</f>
        <v>0</v>
      </c>
      <c r="BM19" s="13">
        <f>IF(AND(IFERROR(VLOOKUP(J19,$B$9:$BI19,60,FALSE),0)&lt;0,GralFaltaReq="SE OBSERVAN"),-1,0)</f>
        <v>0</v>
      </c>
      <c r="BN19" s="13" t="str">
        <f t="shared" si="26"/>
        <v/>
      </c>
      <c r="BO19" s="13" t="str">
        <f t="shared" si="27"/>
        <v/>
      </c>
      <c r="BP19" s="13" t="str">
        <f t="shared" si="28"/>
        <v/>
      </c>
      <c r="BQ19" s="13" t="str">
        <f t="shared" si="29"/>
        <v/>
      </c>
      <c r="BR19" s="13" t="str">
        <f t="shared" si="30"/>
        <v/>
      </c>
    </row>
    <row r="20" spans="1:70" ht="16.2" thickBot="1">
      <c r="A20" s="2190"/>
      <c r="B20" s="2193"/>
      <c r="C20" s="2191" t="s">
        <v>22</v>
      </c>
      <c r="D20" s="1326">
        <v>18</v>
      </c>
      <c r="E20" s="1326">
        <v>23</v>
      </c>
      <c r="F20" s="2203"/>
      <c r="G20" s="494"/>
      <c r="H20" s="514" t="s">
        <v>294</v>
      </c>
      <c r="I20" s="514" t="s">
        <v>294</v>
      </c>
      <c r="J20" s="514" t="s">
        <v>294</v>
      </c>
      <c r="K20" s="597">
        <v>0</v>
      </c>
      <c r="L20" s="3"/>
      <c r="Q20" s="97"/>
      <c r="R20" s="97"/>
      <c r="S20" s="213"/>
      <c r="T20" s="213"/>
      <c r="U20" s="105"/>
      <c r="V20" s="570"/>
      <c r="W20" s="571"/>
      <c r="X20" s="98"/>
      <c r="Y20" s="99"/>
      <c r="Z20" s="99"/>
      <c r="AF20" s="94" t="str">
        <f t="shared" si="5"/>
        <v/>
      </c>
      <c r="AG20" s="101">
        <f t="shared" si="6"/>
        <v>0</v>
      </c>
      <c r="AH20" s="18" t="str">
        <f t="shared" si="7"/>
        <v/>
      </c>
      <c r="AI20" s="102">
        <f t="shared" si="8"/>
        <v>0</v>
      </c>
      <c r="AJ20" s="13">
        <f>IF(AND(AI20=0,LEN(IF(LEN(H20)&gt;3,VLOOKUP(H20,$B$9:$R20,17,FALSE),""))&gt;0,LEN(B20)&gt;0),D20,0)</f>
        <v>0</v>
      </c>
      <c r="AK20" s="13">
        <f>IF(AND(AI20=0,LEN(IF(LEN(I20)&gt;3,VLOOKUP(I20,$B$9:$R20,17,FALSE),""))&gt;0,LEN(B20)&gt;0),D20,0)</f>
        <v>0</v>
      </c>
      <c r="AL20" s="13">
        <f>IF(AND(AI20=0,LEN(IF(LEN(J20)&gt;3,VLOOKUP(J20,$B$9:$R20,17,FALSE),""))&gt;0,LEN(B20)&gt;0),D20,0)</f>
        <v>0</v>
      </c>
      <c r="AM20" s="13">
        <f t="shared" si="9"/>
        <v>1</v>
      </c>
      <c r="AN20" s="13">
        <f t="shared" si="10"/>
        <v>0</v>
      </c>
      <c r="AO20" s="13">
        <f t="shared" si="11"/>
        <v>0</v>
      </c>
      <c r="AP20" s="13">
        <f t="shared" si="12"/>
        <v>0</v>
      </c>
      <c r="AQ20" s="13">
        <f t="shared" si="13"/>
        <v>0</v>
      </c>
      <c r="AR20" s="13" t="str">
        <f t="shared" si="14"/>
        <v/>
      </c>
      <c r="AS20" s="13" t="str">
        <f t="shared" si="15"/>
        <v/>
      </c>
      <c r="AT20" s="18" t="str">
        <f t="shared" si="16"/>
        <v/>
      </c>
      <c r="AU20" s="13">
        <f>IF(AND(AI20&gt;0,IF(LEN(H20)&gt;3,LEN(VLOOKUP(H20,$B$9:$R20,17,FALSE)),IF(LEN(H20)&gt;0,COUNTIFS($G$9:$G20,H20,$R$9:$R20,"&lt;&gt;"),""))&gt;0,LEN(B20)&gt;0),D20,0)</f>
        <v>0</v>
      </c>
      <c r="AV20" s="13">
        <f>IF(AND(AI20&gt;0,LEN(IF(LEN(I20)&gt;3,VLOOKUP(I20,$B$9:$R20,17,FALSE),""))&gt;0,LEN(B20)&gt;0),D20,0)</f>
        <v>0</v>
      </c>
      <c r="AW20" s="13">
        <f>IF(AND(AI20&gt;0,LEN(IF(LEN(J20)&gt;3,VLOOKUP(J20,$B$9:$R20,17,FALSE),""))&gt;0,LEN(B20)&gt;0),D20,0)</f>
        <v>0</v>
      </c>
      <c r="AX20" s="13" t="str">
        <f t="shared" si="17"/>
        <v/>
      </c>
      <c r="AY20" s="13" t="str">
        <f t="shared" si="18"/>
        <v/>
      </c>
      <c r="AZ20" s="13" t="str">
        <f t="shared" si="19"/>
        <v/>
      </c>
      <c r="BA20" s="13">
        <f t="shared" si="20"/>
        <v>1</v>
      </c>
      <c r="BB20" s="13">
        <f t="shared" si="21"/>
        <v>0</v>
      </c>
      <c r="BC20" s="13">
        <f t="shared" si="22"/>
        <v>0</v>
      </c>
      <c r="BD20" s="13">
        <f t="shared" si="23"/>
        <v>0</v>
      </c>
      <c r="BE20" s="13">
        <f>IF(AND(IFERROR(VLOOKUP(H20,$B$9:$BI20,60,FALSE),0)&lt;0,LEN(R20)&gt;0),-1,0)</f>
        <v>0</v>
      </c>
      <c r="BF20" s="13">
        <f>IF(AND(IFERROR(VLOOKUP(I20,$B$9:$BI20,60,FALSE),0)&lt;0,LEN(R20)&gt;0),-1,0)</f>
        <v>0</v>
      </c>
      <c r="BG20" s="13">
        <f>IF(AND(IFERROR(VLOOKUP(J20,$B$9:$BI20,60,FALSE),0)&lt;0,LEN(R20)&gt;0),-1,0)</f>
        <v>0</v>
      </c>
      <c r="BH20" s="13">
        <f t="shared" si="24"/>
        <v>0</v>
      </c>
      <c r="BI20" s="13">
        <f t="shared" si="25"/>
        <v>0</v>
      </c>
      <c r="BJ20" s="13">
        <f>IF(AND(LEN($P20)&gt;1,LEN($U20)=0,GralFaltaReq="SE OBSERVAN",IFERROR(FIND("REQUIS.",W20),0)+IFERROR(FIND("CRED. APROB.",W20),0)&gt;0),MAX($BJ$7:$BJ19)+1,0)</f>
        <v>0</v>
      </c>
      <c r="BK20" s="13">
        <f>IF(AND(IFERROR(VLOOKUP(H20,$B$9:$BI20,60,FALSE),0)&lt;0,GralFaltaReq="SE OBSERVAN"),-1,0)</f>
        <v>0</v>
      </c>
      <c r="BL20" s="13">
        <f>IF(AND(IFERROR(VLOOKUP(I20,$B$9:$BI20,60,FALSE),0)&lt;0,GralFaltaReq="SE OBSERVAN"),-1,0)</f>
        <v>0</v>
      </c>
      <c r="BM20" s="13">
        <f>IF(AND(IFERROR(VLOOKUP(J20,$B$9:$BI20,60,FALSE),0)&lt;0,GralFaltaReq="SE OBSERVAN"),-1,0)</f>
        <v>0</v>
      </c>
      <c r="BN20" s="13" t="str">
        <f t="shared" si="26"/>
        <v/>
      </c>
      <c r="BO20" s="13" t="str">
        <f t="shared" si="27"/>
        <v/>
      </c>
      <c r="BP20" s="13" t="str">
        <f t="shared" si="28"/>
        <v/>
      </c>
      <c r="BQ20" s="13" t="str">
        <f t="shared" si="29"/>
        <v/>
      </c>
      <c r="BR20" s="13" t="str">
        <f t="shared" si="30"/>
        <v/>
      </c>
    </row>
    <row r="21" spans="1:70" ht="15.6">
      <c r="A21" s="2188">
        <v>3</v>
      </c>
      <c r="B21" s="546" t="s">
        <v>27</v>
      </c>
      <c r="C21" s="1511" t="s">
        <v>404</v>
      </c>
      <c r="D21" s="1324">
        <v>5</v>
      </c>
      <c r="E21" s="1508">
        <v>6</v>
      </c>
      <c r="F21" s="2203" t="s">
        <v>1048</v>
      </c>
      <c r="G21" s="494"/>
      <c r="H21" s="514" t="s">
        <v>23</v>
      </c>
      <c r="I21" s="514" t="s">
        <v>294</v>
      </c>
      <c r="J21" s="514" t="s">
        <v>294</v>
      </c>
      <c r="K21" s="597">
        <v>0</v>
      </c>
      <c r="L21" s="3"/>
      <c r="Q21" s="97"/>
      <c r="R21" s="97"/>
      <c r="S21" s="213"/>
      <c r="T21" s="213"/>
      <c r="U21" s="105"/>
      <c r="V21" s="570"/>
      <c r="W21" s="571"/>
      <c r="X21" s="98"/>
      <c r="Y21" s="99"/>
      <c r="Z21" s="99"/>
      <c r="AF21" s="94" t="str">
        <f t="shared" si="5"/>
        <v/>
      </c>
      <c r="AG21" s="101">
        <f t="shared" si="6"/>
        <v>0</v>
      </c>
      <c r="AH21" s="18" t="str">
        <f t="shared" si="7"/>
        <v/>
      </c>
      <c r="AI21" s="102">
        <f t="shared" si="8"/>
        <v>0</v>
      </c>
      <c r="AJ21" s="13">
        <f>IF(AND(AI21=0,LEN(IF(LEN(H21)&gt;3,VLOOKUP(H21,$B$9:$R21,17,FALSE),""))&gt;0,LEN(B21)&gt;0),D21,0)</f>
        <v>0</v>
      </c>
      <c r="AK21" s="13">
        <f>IF(AND(AI21=0,LEN(IF(LEN(I21)&gt;3,VLOOKUP(I21,$B$9:$R21,17,FALSE),""))&gt;0,LEN(B21)&gt;0),D21,0)</f>
        <v>0</v>
      </c>
      <c r="AL21" s="13">
        <f>IF(AND(AI21=0,LEN(IF(LEN(J21)&gt;3,VLOOKUP(J21,$B$9:$R21,17,FALSE),""))&gt;0,LEN(B21)&gt;0),D21,0)</f>
        <v>0</v>
      </c>
      <c r="AM21" s="13">
        <f t="shared" si="9"/>
        <v>-1</v>
      </c>
      <c r="AN21" s="13">
        <f t="shared" si="10"/>
        <v>0</v>
      </c>
      <c r="AO21" s="13">
        <f t="shared" si="11"/>
        <v>0</v>
      </c>
      <c r="AP21" s="13">
        <f t="shared" si="12"/>
        <v>0</v>
      </c>
      <c r="AQ21" s="13">
        <f t="shared" si="13"/>
        <v>0</v>
      </c>
      <c r="AR21" s="13" t="str">
        <f t="shared" si="14"/>
        <v/>
      </c>
      <c r="AS21" s="13" t="str">
        <f t="shared" si="15"/>
        <v/>
      </c>
      <c r="AT21" s="18" t="str">
        <f t="shared" si="16"/>
        <v/>
      </c>
      <c r="AU21" s="13">
        <f>IF(AND(AI21&gt;0,IF(LEN(H21)&gt;3,LEN(VLOOKUP(H21,$B$9:$R21,17,FALSE)),IF(LEN(H21)&gt;0,COUNTIFS($G$9:$G21,H21,$R$9:$R21,"&lt;&gt;"),""))&gt;0,LEN(B21)&gt;0),D21,0)</f>
        <v>0</v>
      </c>
      <c r="AV21" s="13">
        <f>IF(AND(AI21&gt;0,LEN(IF(LEN(I21)&gt;3,VLOOKUP(I21,$B$9:$R21,17,FALSE),""))&gt;0,LEN(B21)&gt;0),D21,0)</f>
        <v>0</v>
      </c>
      <c r="AW21" s="13">
        <f>IF(AND(AI21&gt;0,LEN(IF(LEN(J21)&gt;3,VLOOKUP(J21,$B$9:$R21,17,FALSE),""))&gt;0,LEN(B21)&gt;0),D21,0)</f>
        <v>0</v>
      </c>
      <c r="AX21" s="13" t="str">
        <f t="shared" si="17"/>
        <v/>
      </c>
      <c r="AY21" s="13" t="str">
        <f t="shared" si="18"/>
        <v/>
      </c>
      <c r="AZ21" s="13" t="str">
        <f t="shared" si="19"/>
        <v/>
      </c>
      <c r="BA21" s="13">
        <f t="shared" si="20"/>
        <v>1</v>
      </c>
      <c r="BB21" s="13">
        <f t="shared" si="21"/>
        <v>0</v>
      </c>
      <c r="BC21" s="13">
        <f t="shared" si="22"/>
        <v>0</v>
      </c>
      <c r="BD21" s="13">
        <f t="shared" si="23"/>
        <v>0</v>
      </c>
      <c r="BE21" s="13">
        <f>IF(AND(IFERROR(VLOOKUP(H21,$B$9:$BI21,60,FALSE),0)&lt;0,LEN(R21)&gt;0),-1,0)</f>
        <v>0</v>
      </c>
      <c r="BF21" s="13">
        <f>IF(AND(IFERROR(VLOOKUP(I21,$B$9:$BI21,60,FALSE),0)&lt;0,LEN(R21)&gt;0),-1,0)</f>
        <v>0</v>
      </c>
      <c r="BG21" s="13">
        <f>IF(AND(IFERROR(VLOOKUP(J21,$B$9:$BI21,60,FALSE),0)&lt;0,LEN(R21)&gt;0),-1,0)</f>
        <v>0</v>
      </c>
      <c r="BH21" s="13">
        <f t="shared" si="24"/>
        <v>0</v>
      </c>
      <c r="BI21" s="13">
        <f t="shared" si="25"/>
        <v>0</v>
      </c>
      <c r="BJ21" s="13">
        <f>IF(AND(LEN($P21)&gt;1,LEN($U21)=0,GralFaltaReq="SE OBSERVAN",IFERROR(FIND("REQUIS.",W21),0)+IFERROR(FIND("CRED. APROB.",W21),0)&gt;0),MAX($BJ$7:$BJ20)+1,0)</f>
        <v>0</v>
      </c>
      <c r="BK21" s="13">
        <f>IF(AND(IFERROR(VLOOKUP(H21,$B$9:$BI21,60,FALSE),0)&lt;0,GralFaltaReq="SE OBSERVAN"),-1,0)</f>
        <v>0</v>
      </c>
      <c r="BL21" s="13">
        <f>IF(AND(IFERROR(VLOOKUP(I21,$B$9:$BI21,60,FALSE),0)&lt;0,GralFaltaReq="SE OBSERVAN"),-1,0)</f>
        <v>0</v>
      </c>
      <c r="BM21" s="13">
        <f>IF(AND(IFERROR(VLOOKUP(J21,$B$9:$BI21,60,FALSE),0)&lt;0,GralFaltaReq="SE OBSERVAN"),-1,0)</f>
        <v>0</v>
      </c>
      <c r="BN21" s="13" t="str">
        <f t="shared" si="26"/>
        <v/>
      </c>
      <c r="BO21" s="13" t="str">
        <f t="shared" si="27"/>
        <v/>
      </c>
      <c r="BP21" s="13" t="str">
        <f t="shared" si="28"/>
        <v/>
      </c>
      <c r="BQ21" s="13" t="str">
        <f t="shared" si="29"/>
        <v/>
      </c>
      <c r="BR21" s="13" t="str">
        <f t="shared" si="30"/>
        <v/>
      </c>
    </row>
    <row r="22" spans="1:70" ht="15.6">
      <c r="A22" s="2189"/>
      <c r="B22" s="546" t="s">
        <v>458</v>
      </c>
      <c r="C22" s="1511" t="s">
        <v>6361</v>
      </c>
      <c r="D22" s="1325">
        <v>4</v>
      </c>
      <c r="E22" s="546">
        <v>6</v>
      </c>
      <c r="F22" s="2196" t="s">
        <v>58</v>
      </c>
      <c r="G22" s="494"/>
      <c r="H22" s="514" t="s">
        <v>337</v>
      </c>
      <c r="I22" s="514" t="s">
        <v>294</v>
      </c>
      <c r="J22" s="514" t="s">
        <v>294</v>
      </c>
      <c r="K22" s="597">
        <v>0</v>
      </c>
      <c r="L22" s="3"/>
      <c r="Q22" s="97"/>
      <c r="R22" s="97"/>
      <c r="S22" s="213"/>
      <c r="T22" s="213"/>
      <c r="U22" s="105"/>
      <c r="V22" s="570"/>
      <c r="W22" s="571"/>
      <c r="X22" s="98"/>
      <c r="Y22" s="99"/>
      <c r="Z22" s="99"/>
      <c r="AF22" s="94" t="str">
        <f t="shared" si="5"/>
        <v/>
      </c>
      <c r="AG22" s="101">
        <f t="shared" si="6"/>
        <v>0</v>
      </c>
      <c r="AH22" s="18" t="str">
        <f t="shared" si="7"/>
        <v/>
      </c>
      <c r="AI22" s="102">
        <f t="shared" si="8"/>
        <v>0</v>
      </c>
      <c r="AJ22" s="13">
        <f>IF(AND(AI22=0,LEN(IF(LEN(H22)&gt;3,VLOOKUP(H22,$B$9:$R22,17,FALSE),""))&gt;0,LEN(B22)&gt;0),D22,0)</f>
        <v>0</v>
      </c>
      <c r="AK22" s="13">
        <f>IF(AND(AI22=0,LEN(IF(LEN(I22)&gt;3,VLOOKUP(I22,$B$9:$R22,17,FALSE),""))&gt;0,LEN(B22)&gt;0),D22,0)</f>
        <v>0</v>
      </c>
      <c r="AL22" s="13">
        <f>IF(AND(AI22=0,LEN(IF(LEN(J22)&gt;3,VLOOKUP(J22,$B$9:$R22,17,FALSE),""))&gt;0,LEN(B22)&gt;0),D22,0)</f>
        <v>0</v>
      </c>
      <c r="AM22" s="13">
        <f t="shared" si="9"/>
        <v>-1</v>
      </c>
      <c r="AN22" s="13">
        <f t="shared" si="10"/>
        <v>0</v>
      </c>
      <c r="AO22" s="13">
        <f t="shared" si="11"/>
        <v>0</v>
      </c>
      <c r="AP22" s="13">
        <f t="shared" si="12"/>
        <v>0</v>
      </c>
      <c r="AQ22" s="13">
        <f t="shared" si="13"/>
        <v>0</v>
      </c>
      <c r="AR22" s="13" t="str">
        <f t="shared" si="14"/>
        <v/>
      </c>
      <c r="AS22" s="13" t="str">
        <f t="shared" si="15"/>
        <v/>
      </c>
      <c r="AT22" s="18" t="str">
        <f t="shared" si="16"/>
        <v/>
      </c>
      <c r="AU22" s="13">
        <f>IF(AND(AI22&gt;0,IF(LEN(H22)&gt;3,LEN(VLOOKUP(H22,$B$9:$R22,17,FALSE)),IF(LEN(H22)&gt;0,COUNTIFS($G$9:$G22,H22,$R$9:$R22,"&lt;&gt;"),""))&gt;0,LEN(B22)&gt;0),D22,0)</f>
        <v>0</v>
      </c>
      <c r="AV22" s="13">
        <f>IF(AND(AI22&gt;0,LEN(IF(LEN(I22)&gt;3,VLOOKUP(I22,$B$9:$R22,17,FALSE),""))&gt;0,LEN(B22)&gt;0),D22,0)</f>
        <v>0</v>
      </c>
      <c r="AW22" s="13">
        <f>IF(AND(AI22&gt;0,LEN(IF(LEN(J22)&gt;3,VLOOKUP(J22,$B$9:$R22,17,FALSE),""))&gt;0,LEN(B22)&gt;0),D22,0)</f>
        <v>0</v>
      </c>
      <c r="AX22" s="13" t="str">
        <f t="shared" si="17"/>
        <v/>
      </c>
      <c r="AY22" s="13" t="str">
        <f t="shared" si="18"/>
        <v/>
      </c>
      <c r="AZ22" s="13" t="str">
        <f t="shared" si="19"/>
        <v/>
      </c>
      <c r="BA22" s="13">
        <f t="shared" si="20"/>
        <v>1</v>
      </c>
      <c r="BB22" s="13">
        <f t="shared" si="21"/>
        <v>0</v>
      </c>
      <c r="BC22" s="13">
        <f t="shared" si="22"/>
        <v>0</v>
      </c>
      <c r="BD22" s="13">
        <f t="shared" si="23"/>
        <v>0</v>
      </c>
      <c r="BE22" s="13">
        <f>IF(AND(IFERROR(VLOOKUP(H22,$B$9:$BI22,60,FALSE),0)&lt;0,LEN(R22)&gt;0),-1,0)</f>
        <v>0</v>
      </c>
      <c r="BF22" s="13">
        <f>IF(AND(IFERROR(VLOOKUP(I22,$B$9:$BI22,60,FALSE),0)&lt;0,LEN(R22)&gt;0),-1,0)</f>
        <v>0</v>
      </c>
      <c r="BG22" s="13">
        <f>IF(AND(IFERROR(VLOOKUP(J22,$B$9:$BI22,60,FALSE),0)&lt;0,LEN(R22)&gt;0),-1,0)</f>
        <v>0</v>
      </c>
      <c r="BH22" s="13">
        <f t="shared" si="24"/>
        <v>0</v>
      </c>
      <c r="BI22" s="13">
        <f t="shared" si="25"/>
        <v>0</v>
      </c>
      <c r="BJ22" s="13">
        <f>IF(AND(LEN($P22)&gt;1,LEN($U22)=0,GralFaltaReq="SE OBSERVAN",IFERROR(FIND("REQUIS.",W22),0)+IFERROR(FIND("CRED. APROB.",W22),0)&gt;0),MAX($BJ$7:$BJ21)+1,0)</f>
        <v>0</v>
      </c>
      <c r="BK22" s="13">
        <f>IF(AND(IFERROR(VLOOKUP(H22,$B$9:$BI22,60,FALSE),0)&lt;0,GralFaltaReq="SE OBSERVAN"),-1,0)</f>
        <v>0</v>
      </c>
      <c r="BL22" s="13">
        <f>IF(AND(IFERROR(VLOOKUP(I22,$B$9:$BI22,60,FALSE),0)&lt;0,GralFaltaReq="SE OBSERVAN"),-1,0)</f>
        <v>0</v>
      </c>
      <c r="BM22" s="13">
        <f>IF(AND(IFERROR(VLOOKUP(J22,$B$9:$BI22,60,FALSE),0)&lt;0,GralFaltaReq="SE OBSERVAN"),-1,0)</f>
        <v>0</v>
      </c>
      <c r="BN22" s="13" t="str">
        <f t="shared" si="26"/>
        <v/>
      </c>
      <c r="BO22" s="13" t="str">
        <f t="shared" si="27"/>
        <v/>
      </c>
      <c r="BP22" s="13" t="str">
        <f t="shared" si="28"/>
        <v/>
      </c>
      <c r="BQ22" s="13" t="str">
        <f t="shared" si="29"/>
        <v/>
      </c>
      <c r="BR22" s="13" t="str">
        <f t="shared" si="30"/>
        <v/>
      </c>
    </row>
    <row r="23" spans="1:70" ht="15.6">
      <c r="A23" s="2189"/>
      <c r="B23" s="546" t="s">
        <v>61</v>
      </c>
      <c r="C23" s="1511" t="s">
        <v>62</v>
      </c>
      <c r="D23" s="1325">
        <v>4</v>
      </c>
      <c r="E23" s="546">
        <v>4</v>
      </c>
      <c r="F23" s="2196" t="s">
        <v>1048</v>
      </c>
      <c r="G23" s="494"/>
      <c r="H23" s="514" t="s">
        <v>23</v>
      </c>
      <c r="I23" s="514" t="s">
        <v>294</v>
      </c>
      <c r="J23" s="514" t="s">
        <v>294</v>
      </c>
      <c r="K23" s="597">
        <v>0</v>
      </c>
      <c r="L23" s="3"/>
      <c r="Q23" s="97"/>
      <c r="R23" s="97"/>
      <c r="S23" s="213"/>
      <c r="T23" s="213"/>
      <c r="U23" s="105"/>
      <c r="V23" s="570"/>
      <c r="W23" s="571"/>
      <c r="X23" s="98"/>
      <c r="Y23" s="99"/>
      <c r="Z23" s="99"/>
      <c r="AF23" s="94" t="str">
        <f t="shared" si="5"/>
        <v/>
      </c>
      <c r="AG23" s="101">
        <f t="shared" si="6"/>
        <v>0</v>
      </c>
      <c r="AH23" s="18" t="str">
        <f t="shared" si="7"/>
        <v/>
      </c>
      <c r="AI23" s="102">
        <f t="shared" si="8"/>
        <v>0</v>
      </c>
      <c r="AJ23" s="13">
        <f>IF(AND(AI23=0,LEN(IF(LEN(H23)&gt;3,VLOOKUP(H23,$B$9:$R23,17,FALSE),""))&gt;0,LEN(B23)&gt;0),D23,0)</f>
        <v>0</v>
      </c>
      <c r="AK23" s="13">
        <f>IF(AND(AI23=0,LEN(IF(LEN(I23)&gt;3,VLOOKUP(I23,$B$9:$R23,17,FALSE),""))&gt;0,LEN(B23)&gt;0),D23,0)</f>
        <v>0</v>
      </c>
      <c r="AL23" s="13">
        <f>IF(AND(AI23=0,LEN(IF(LEN(J23)&gt;3,VLOOKUP(J23,$B$9:$R23,17,FALSE),""))&gt;0,LEN(B23)&gt;0),D23,0)</f>
        <v>0</v>
      </c>
      <c r="AM23" s="13">
        <f t="shared" si="9"/>
        <v>-1</v>
      </c>
      <c r="AN23" s="13">
        <f t="shared" si="10"/>
        <v>0</v>
      </c>
      <c r="AO23" s="13">
        <f t="shared" si="11"/>
        <v>0</v>
      </c>
      <c r="AP23" s="13">
        <f t="shared" si="12"/>
        <v>0</v>
      </c>
      <c r="AQ23" s="13">
        <f t="shared" si="13"/>
        <v>0</v>
      </c>
      <c r="AR23" s="13" t="str">
        <f t="shared" si="14"/>
        <v/>
      </c>
      <c r="AS23" s="13" t="str">
        <f t="shared" si="15"/>
        <v/>
      </c>
      <c r="AT23" s="18" t="str">
        <f t="shared" si="16"/>
        <v/>
      </c>
      <c r="AU23" s="13">
        <f>IF(AND(AI23&gt;0,IF(LEN(H23)&gt;3,LEN(VLOOKUP(H23,$B$9:$R23,17,FALSE)),IF(LEN(H23)&gt;0,COUNTIFS($G$9:$G23,H23,$R$9:$R23,"&lt;&gt;"),""))&gt;0,LEN(B23)&gt;0),D23,0)</f>
        <v>0</v>
      </c>
      <c r="AV23" s="13">
        <f>IF(AND(AI23&gt;0,LEN(IF(LEN(I23)&gt;3,VLOOKUP(I23,$B$9:$R23,17,FALSE),""))&gt;0,LEN(B23)&gt;0),D23,0)</f>
        <v>0</v>
      </c>
      <c r="AW23" s="13">
        <f>IF(AND(AI23&gt;0,LEN(IF(LEN(J23)&gt;3,VLOOKUP(J23,$B$9:$R23,17,FALSE),""))&gt;0,LEN(B23)&gt;0),D23,0)</f>
        <v>0</v>
      </c>
      <c r="AX23" s="13" t="str">
        <f t="shared" si="17"/>
        <v/>
      </c>
      <c r="AY23" s="13" t="str">
        <f t="shared" si="18"/>
        <v/>
      </c>
      <c r="AZ23" s="13" t="str">
        <f t="shared" si="19"/>
        <v/>
      </c>
      <c r="BA23" s="13">
        <f t="shared" si="20"/>
        <v>1</v>
      </c>
      <c r="BB23" s="13">
        <f t="shared" si="21"/>
        <v>0</v>
      </c>
      <c r="BC23" s="13">
        <f t="shared" si="22"/>
        <v>0</v>
      </c>
      <c r="BD23" s="13">
        <f t="shared" si="23"/>
        <v>0</v>
      </c>
      <c r="BE23" s="13">
        <f>IF(AND(IFERROR(VLOOKUP(H23,$B$9:$BI23,60,FALSE),0)&lt;0,LEN(R23)&gt;0),-1,0)</f>
        <v>0</v>
      </c>
      <c r="BF23" s="13">
        <f>IF(AND(IFERROR(VLOOKUP(I23,$B$9:$BI23,60,FALSE),0)&lt;0,LEN(R23)&gt;0),-1,0)</f>
        <v>0</v>
      </c>
      <c r="BG23" s="13">
        <f>IF(AND(IFERROR(VLOOKUP(J23,$B$9:$BI23,60,FALSE),0)&lt;0,LEN(R23)&gt;0),-1,0)</f>
        <v>0</v>
      </c>
      <c r="BH23" s="13">
        <f t="shared" si="24"/>
        <v>0</v>
      </c>
      <c r="BI23" s="13">
        <f t="shared" si="25"/>
        <v>0</v>
      </c>
      <c r="BJ23" s="13">
        <f>IF(AND(LEN($P23)&gt;1,LEN($U23)=0,GralFaltaReq="SE OBSERVAN",IFERROR(FIND("REQUIS.",W23),0)+IFERROR(FIND("CRED. APROB.",W23),0)&gt;0),MAX($BJ$7:$BJ22)+1,0)</f>
        <v>0</v>
      </c>
      <c r="BK23" s="13">
        <f>IF(AND(IFERROR(VLOOKUP(H23,$B$9:$BI23,60,FALSE),0)&lt;0,GralFaltaReq="SE OBSERVAN"),-1,0)</f>
        <v>0</v>
      </c>
      <c r="BL23" s="13">
        <f>IF(AND(IFERROR(VLOOKUP(I23,$B$9:$BI23,60,FALSE),0)&lt;0,GralFaltaReq="SE OBSERVAN"),-1,0)</f>
        <v>0</v>
      </c>
      <c r="BM23" s="13">
        <f>IF(AND(IFERROR(VLOOKUP(J23,$B$9:$BI23,60,FALSE),0)&lt;0,GralFaltaReq="SE OBSERVAN"),-1,0)</f>
        <v>0</v>
      </c>
      <c r="BN23" s="13" t="str">
        <f t="shared" si="26"/>
        <v/>
      </c>
      <c r="BO23" s="13" t="str">
        <f t="shared" si="27"/>
        <v/>
      </c>
      <c r="BP23" s="13" t="str">
        <f t="shared" si="28"/>
        <v/>
      </c>
      <c r="BQ23" s="13" t="str">
        <f t="shared" si="29"/>
        <v/>
      </c>
      <c r="BR23" s="13" t="str">
        <f t="shared" si="30"/>
        <v/>
      </c>
    </row>
    <row r="24" spans="1:70" ht="15.6">
      <c r="A24" s="2189"/>
      <c r="B24" s="546" t="s">
        <v>63</v>
      </c>
      <c r="C24" s="1511" t="s">
        <v>6220</v>
      </c>
      <c r="D24" s="1325">
        <v>3</v>
      </c>
      <c r="E24" s="546">
        <v>4</v>
      </c>
      <c r="F24" s="2196" t="s">
        <v>54</v>
      </c>
      <c r="G24" s="494"/>
      <c r="H24" s="514" t="s">
        <v>17</v>
      </c>
      <c r="I24" s="514" t="s">
        <v>294</v>
      </c>
      <c r="J24" s="514" t="s">
        <v>294</v>
      </c>
      <c r="K24" s="597">
        <v>0</v>
      </c>
      <c r="L24" s="3"/>
      <c r="Q24" s="97"/>
      <c r="R24" s="97"/>
      <c r="S24" s="213"/>
      <c r="T24" s="213"/>
      <c r="U24" s="105"/>
      <c r="V24" s="570"/>
      <c r="W24" s="571"/>
      <c r="X24" s="98"/>
      <c r="Y24" s="99"/>
      <c r="Z24" s="99"/>
      <c r="AF24" s="94" t="str">
        <f t="shared" si="5"/>
        <v/>
      </c>
      <c r="AG24" s="101">
        <f t="shared" si="6"/>
        <v>0</v>
      </c>
      <c r="AH24" s="18" t="str">
        <f t="shared" si="7"/>
        <v/>
      </c>
      <c r="AI24" s="102">
        <f t="shared" si="8"/>
        <v>0</v>
      </c>
      <c r="AJ24" s="13">
        <f>IF(AND(AI24=0,LEN(IF(LEN(H24)&gt;3,VLOOKUP(H24,$B$9:$R24,17,FALSE),""))&gt;0,LEN(B24)&gt;0),D24,0)</f>
        <v>0</v>
      </c>
      <c r="AK24" s="13">
        <f>IF(AND(AI24=0,LEN(IF(LEN(I24)&gt;3,VLOOKUP(I24,$B$9:$R24,17,FALSE),""))&gt;0,LEN(B24)&gt;0),D24,0)</f>
        <v>0</v>
      </c>
      <c r="AL24" s="13">
        <f>IF(AND(AI24=0,LEN(IF(LEN(J24)&gt;3,VLOOKUP(J24,$B$9:$R24,17,FALSE),""))&gt;0,LEN(B24)&gt;0),D24,0)</f>
        <v>0</v>
      </c>
      <c r="AM24" s="13">
        <f t="shared" si="9"/>
        <v>-1</v>
      </c>
      <c r="AN24" s="13">
        <f t="shared" si="10"/>
        <v>0</v>
      </c>
      <c r="AO24" s="13">
        <f t="shared" si="11"/>
        <v>0</v>
      </c>
      <c r="AP24" s="13">
        <f t="shared" si="12"/>
        <v>0</v>
      </c>
      <c r="AQ24" s="13">
        <f t="shared" si="13"/>
        <v>0</v>
      </c>
      <c r="AR24" s="13" t="str">
        <f t="shared" si="14"/>
        <v/>
      </c>
      <c r="AS24" s="13" t="str">
        <f t="shared" si="15"/>
        <v/>
      </c>
      <c r="AT24" s="18" t="str">
        <f t="shared" si="16"/>
        <v/>
      </c>
      <c r="AU24" s="13">
        <f>IF(AND(AI24&gt;0,IF(LEN(H24)&gt;3,LEN(VLOOKUP(H24,$B$9:$R24,17,FALSE)),IF(LEN(H24)&gt;0,COUNTIFS($G$9:$G24,H24,$R$9:$R24,"&lt;&gt;"),""))&gt;0,LEN(B24)&gt;0),D24,0)</f>
        <v>0</v>
      </c>
      <c r="AV24" s="13">
        <f>IF(AND(AI24&gt;0,LEN(IF(LEN(I24)&gt;3,VLOOKUP(I24,$B$9:$R24,17,FALSE),""))&gt;0,LEN(B24)&gt;0),D24,0)</f>
        <v>0</v>
      </c>
      <c r="AW24" s="13">
        <f>IF(AND(AI24&gt;0,LEN(IF(LEN(J24)&gt;3,VLOOKUP(J24,$B$9:$R24,17,FALSE),""))&gt;0,LEN(B24)&gt;0),D24,0)</f>
        <v>0</v>
      </c>
      <c r="AX24" s="13" t="str">
        <f t="shared" si="17"/>
        <v/>
      </c>
      <c r="AY24" s="13" t="str">
        <f t="shared" si="18"/>
        <v/>
      </c>
      <c r="AZ24" s="13" t="str">
        <f t="shared" si="19"/>
        <v/>
      </c>
      <c r="BA24" s="13">
        <f t="shared" si="20"/>
        <v>1</v>
      </c>
      <c r="BB24" s="13">
        <f t="shared" si="21"/>
        <v>0</v>
      </c>
      <c r="BC24" s="13">
        <f t="shared" si="22"/>
        <v>0</v>
      </c>
      <c r="BD24" s="13">
        <f t="shared" si="23"/>
        <v>0</v>
      </c>
      <c r="BE24" s="13">
        <f>IF(AND(IFERROR(VLOOKUP(H24,$B$9:$BI24,60,FALSE),0)&lt;0,LEN(R24)&gt;0),-1,0)</f>
        <v>0</v>
      </c>
      <c r="BF24" s="13">
        <f>IF(AND(IFERROR(VLOOKUP(I24,$B$9:$BI24,60,FALSE),0)&lt;0,LEN(R24)&gt;0),-1,0)</f>
        <v>0</v>
      </c>
      <c r="BG24" s="13">
        <f>IF(AND(IFERROR(VLOOKUP(J24,$B$9:$BI24,60,FALSE),0)&lt;0,LEN(R24)&gt;0),-1,0)</f>
        <v>0</v>
      </c>
      <c r="BH24" s="13">
        <f t="shared" si="24"/>
        <v>0</v>
      </c>
      <c r="BI24" s="13">
        <f t="shared" si="25"/>
        <v>0</v>
      </c>
      <c r="BJ24" s="13">
        <f>IF(AND(LEN($P24)&gt;1,LEN($U24)=0,GralFaltaReq="SE OBSERVAN",IFERROR(FIND("REQUIS.",W24),0)+IFERROR(FIND("CRED. APROB.",W24),0)&gt;0),MAX($BJ$7:$BJ23)+1,0)</f>
        <v>0</v>
      </c>
      <c r="BK24" s="13">
        <f>IF(AND(IFERROR(VLOOKUP(H24,$B$9:$BI24,60,FALSE),0)&lt;0,GralFaltaReq="SE OBSERVAN"),-1,0)</f>
        <v>0</v>
      </c>
      <c r="BL24" s="13">
        <f>IF(AND(IFERROR(VLOOKUP(I24,$B$9:$BI24,60,FALSE),0)&lt;0,GralFaltaReq="SE OBSERVAN"),-1,0)</f>
        <v>0</v>
      </c>
      <c r="BM24" s="13">
        <f>IF(AND(IFERROR(VLOOKUP(J24,$B$9:$BI24,60,FALSE),0)&lt;0,GralFaltaReq="SE OBSERVAN"),-1,0)</f>
        <v>0</v>
      </c>
      <c r="BN24" s="13" t="str">
        <f t="shared" si="26"/>
        <v/>
      </c>
      <c r="BO24" s="13" t="str">
        <f t="shared" si="27"/>
        <v/>
      </c>
      <c r="BP24" s="13" t="str">
        <f t="shared" si="28"/>
        <v/>
      </c>
      <c r="BQ24" s="13" t="str">
        <f t="shared" si="29"/>
        <v/>
      </c>
      <c r="BR24" s="13" t="str">
        <f t="shared" si="30"/>
        <v/>
      </c>
    </row>
    <row r="25" spans="1:70" ht="15.6">
      <c r="A25" s="2189"/>
      <c r="B25" s="546" t="s">
        <v>40</v>
      </c>
      <c r="C25" s="1511" t="s">
        <v>338</v>
      </c>
      <c r="D25" s="1325">
        <v>1</v>
      </c>
      <c r="E25" s="546">
        <v>1</v>
      </c>
      <c r="F25" s="2196" t="s">
        <v>247</v>
      </c>
      <c r="G25" s="494"/>
      <c r="H25" s="514" t="s">
        <v>36</v>
      </c>
      <c r="I25" s="514" t="s">
        <v>294</v>
      </c>
      <c r="J25" s="514" t="s">
        <v>294</v>
      </c>
      <c r="K25" s="597">
        <v>0</v>
      </c>
      <c r="L25" s="3"/>
      <c r="Q25" s="97"/>
      <c r="R25" s="97"/>
      <c r="S25" s="213"/>
      <c r="T25" s="213"/>
      <c r="U25" s="105"/>
      <c r="V25" s="570"/>
      <c r="W25" s="571"/>
      <c r="X25" s="98"/>
      <c r="Y25" s="99"/>
      <c r="Z25" s="99"/>
      <c r="AF25" s="94" t="str">
        <f t="shared" si="5"/>
        <v/>
      </c>
      <c r="AG25" s="101">
        <f t="shared" si="6"/>
        <v>0</v>
      </c>
      <c r="AH25" s="18" t="str">
        <f t="shared" si="7"/>
        <v/>
      </c>
      <c r="AI25" s="102">
        <f t="shared" si="8"/>
        <v>0</v>
      </c>
      <c r="AJ25" s="13">
        <f>IF(AND(AI25=0,LEN(IF(LEN(H25)&gt;3,VLOOKUP(H25,$B$9:$R25,17,FALSE),""))&gt;0,LEN(B25)&gt;0),D25,0)</f>
        <v>0</v>
      </c>
      <c r="AK25" s="13">
        <f>IF(AND(AI25=0,LEN(IF(LEN(I25)&gt;3,VLOOKUP(I25,$B$9:$R25,17,FALSE),""))&gt;0,LEN(B25)&gt;0),D25,0)</f>
        <v>0</v>
      </c>
      <c r="AL25" s="13">
        <f>IF(AND(AI25=0,LEN(IF(LEN(J25)&gt;3,VLOOKUP(J25,$B$9:$R25,17,FALSE),""))&gt;0,LEN(B25)&gt;0),D25,0)</f>
        <v>0</v>
      </c>
      <c r="AM25" s="13">
        <f t="shared" si="9"/>
        <v>-1</v>
      </c>
      <c r="AN25" s="13">
        <f t="shared" si="10"/>
        <v>0</v>
      </c>
      <c r="AO25" s="13">
        <f t="shared" si="11"/>
        <v>0</v>
      </c>
      <c r="AP25" s="13">
        <f t="shared" si="12"/>
        <v>0</v>
      </c>
      <c r="AQ25" s="13">
        <f t="shared" si="13"/>
        <v>0</v>
      </c>
      <c r="AR25" s="13" t="str">
        <f t="shared" si="14"/>
        <v/>
      </c>
      <c r="AS25" s="13" t="str">
        <f t="shared" si="15"/>
        <v/>
      </c>
      <c r="AT25" s="18" t="str">
        <f t="shared" si="16"/>
        <v/>
      </c>
      <c r="AU25" s="13">
        <f>IF(AND(AI25&gt;0,IF(LEN(H25)&gt;3,LEN(VLOOKUP(H25,$B$9:$R25,17,FALSE)),IF(LEN(H25)&gt;0,COUNTIFS($G$9:$G25,H25,$R$9:$R25,"&lt;&gt;"),""))&gt;0,LEN(B25)&gt;0),D25,0)</f>
        <v>0</v>
      </c>
      <c r="AV25" s="13">
        <f>IF(AND(AI25&gt;0,LEN(IF(LEN(I25)&gt;3,VLOOKUP(I25,$B$9:$R25,17,FALSE),""))&gt;0,LEN(B25)&gt;0),D25,0)</f>
        <v>0</v>
      </c>
      <c r="AW25" s="13">
        <f>IF(AND(AI25&gt;0,LEN(IF(LEN(J25)&gt;3,VLOOKUP(J25,$B$9:$R25,17,FALSE),""))&gt;0,LEN(B25)&gt;0),D25,0)</f>
        <v>0</v>
      </c>
      <c r="AX25" s="13" t="str">
        <f t="shared" si="17"/>
        <v/>
      </c>
      <c r="AY25" s="13" t="str">
        <f t="shared" si="18"/>
        <v/>
      </c>
      <c r="AZ25" s="13" t="str">
        <f t="shared" si="19"/>
        <v/>
      </c>
      <c r="BA25" s="13">
        <f t="shared" si="20"/>
        <v>1</v>
      </c>
      <c r="BB25" s="13">
        <f t="shared" si="21"/>
        <v>0</v>
      </c>
      <c r="BC25" s="13">
        <f t="shared" si="22"/>
        <v>0</v>
      </c>
      <c r="BD25" s="13">
        <f t="shared" si="23"/>
        <v>0</v>
      </c>
      <c r="BE25" s="13">
        <f>IF(AND(IFERROR(VLOOKUP(H25,$B$9:$BI25,60,FALSE),0)&lt;0,LEN(R25)&gt;0),-1,0)</f>
        <v>0</v>
      </c>
      <c r="BF25" s="13">
        <f>IF(AND(IFERROR(VLOOKUP(I25,$B$9:$BI25,60,FALSE),0)&lt;0,LEN(R25)&gt;0),-1,0)</f>
        <v>0</v>
      </c>
      <c r="BG25" s="13">
        <f>IF(AND(IFERROR(VLOOKUP(J25,$B$9:$BI25,60,FALSE),0)&lt;0,LEN(R25)&gt;0),-1,0)</f>
        <v>0</v>
      </c>
      <c r="BH25" s="13">
        <f t="shared" si="24"/>
        <v>0</v>
      </c>
      <c r="BI25" s="13">
        <f t="shared" si="25"/>
        <v>0</v>
      </c>
      <c r="BJ25" s="13">
        <f>IF(AND(LEN($P25)&gt;1,LEN($U25)=0,GralFaltaReq="SE OBSERVAN",IFERROR(FIND("REQUIS.",W25),0)+IFERROR(FIND("CRED. APROB.",W25),0)&gt;0),MAX($BJ$7:$BJ24)+1,0)</f>
        <v>0</v>
      </c>
      <c r="BK25" s="13">
        <f>IF(AND(IFERROR(VLOOKUP(H25,$B$9:$BI25,60,FALSE),0)&lt;0,GralFaltaReq="SE OBSERVAN"),-1,0)</f>
        <v>0</v>
      </c>
      <c r="BL25" s="13">
        <f>IF(AND(IFERROR(VLOOKUP(I25,$B$9:$BI25,60,FALSE),0)&lt;0,GralFaltaReq="SE OBSERVAN"),-1,0)</f>
        <v>0</v>
      </c>
      <c r="BM25" s="13">
        <f>IF(AND(IFERROR(VLOOKUP(J25,$B$9:$BI25,60,FALSE),0)&lt;0,GralFaltaReq="SE OBSERVAN"),-1,0)</f>
        <v>0</v>
      </c>
      <c r="BN25" s="13" t="str">
        <f t="shared" si="26"/>
        <v/>
      </c>
      <c r="BO25" s="13" t="str">
        <f t="shared" si="27"/>
        <v/>
      </c>
      <c r="BP25" s="13" t="str">
        <f t="shared" si="28"/>
        <v/>
      </c>
      <c r="BQ25" s="13" t="str">
        <f t="shared" si="29"/>
        <v/>
      </c>
      <c r="BR25" s="13" t="str">
        <f t="shared" si="30"/>
        <v/>
      </c>
    </row>
    <row r="26" spans="1:70" ht="16.2" thickBot="1">
      <c r="A26" s="2189"/>
      <c r="B26" s="546" t="s">
        <v>33</v>
      </c>
      <c r="C26" s="1511" t="s">
        <v>140</v>
      </c>
      <c r="D26" s="1325">
        <v>5</v>
      </c>
      <c r="E26" s="546">
        <v>6</v>
      </c>
      <c r="F26" s="2204" t="s">
        <v>52</v>
      </c>
      <c r="G26" s="494"/>
      <c r="H26" s="514" t="s">
        <v>26</v>
      </c>
      <c r="I26" s="514" t="s">
        <v>294</v>
      </c>
      <c r="J26" s="514" t="s">
        <v>294</v>
      </c>
      <c r="K26" s="597">
        <v>0</v>
      </c>
      <c r="L26" s="3"/>
      <c r="Q26" s="97"/>
      <c r="R26" s="97"/>
      <c r="S26" s="105"/>
      <c r="T26" s="105"/>
      <c r="U26" s="105"/>
      <c r="V26" s="570"/>
      <c r="W26" s="571"/>
      <c r="X26" s="98"/>
      <c r="Y26" s="99"/>
      <c r="Z26" s="99"/>
      <c r="AF26" s="94" t="str">
        <f t="shared" si="5"/>
        <v/>
      </c>
      <c r="AG26" s="101">
        <f t="shared" si="6"/>
        <v>0</v>
      </c>
      <c r="AH26" s="18" t="str">
        <f t="shared" si="7"/>
        <v/>
      </c>
      <c r="AI26" s="102">
        <f t="shared" si="8"/>
        <v>0</v>
      </c>
      <c r="AJ26" s="13">
        <f>IF(AND(AI26=0,LEN(IF(LEN(H26)&gt;3,VLOOKUP(H26,$B$9:$R26,17,FALSE),""))&gt;0,LEN(B26)&gt;0),D26,0)</f>
        <v>0</v>
      </c>
      <c r="AK26" s="13">
        <f>IF(AND(AI26=0,LEN(IF(LEN(I26)&gt;3,VLOOKUP(I26,$B$9:$R26,17,FALSE),""))&gt;0,LEN(B26)&gt;0),D26,0)</f>
        <v>0</v>
      </c>
      <c r="AL26" s="13">
        <f>IF(AND(AI26=0,LEN(IF(LEN(J26)&gt;3,VLOOKUP(J26,$B$9:$R26,17,FALSE),""))&gt;0,LEN(B26)&gt;0),D26,0)</f>
        <v>0</v>
      </c>
      <c r="AM26" s="13">
        <f t="shared" si="9"/>
        <v>-1</v>
      </c>
      <c r="AN26" s="13">
        <f t="shared" si="10"/>
        <v>0</v>
      </c>
      <c r="AO26" s="13">
        <f t="shared" si="11"/>
        <v>0</v>
      </c>
      <c r="AP26" s="13">
        <f t="shared" si="12"/>
        <v>0</v>
      </c>
      <c r="AQ26" s="13">
        <f t="shared" si="13"/>
        <v>0</v>
      </c>
      <c r="AR26" s="13" t="str">
        <f t="shared" si="14"/>
        <v/>
      </c>
      <c r="AS26" s="13" t="str">
        <f t="shared" si="15"/>
        <v/>
      </c>
      <c r="AT26" s="18" t="str">
        <f t="shared" si="16"/>
        <v/>
      </c>
      <c r="AU26" s="13">
        <f>IF(AND(AI26&gt;0,IF(LEN(H26)&gt;3,LEN(VLOOKUP(H26,$B$9:$R26,17,FALSE)),IF(LEN(H26)&gt;0,COUNTIFS($G$9:$G26,H26,$R$9:$R26,"&lt;&gt;"),""))&gt;0,LEN(B26)&gt;0),D26,0)</f>
        <v>0</v>
      </c>
      <c r="AV26" s="13">
        <f>IF(AND(AI26&gt;0,LEN(IF(LEN(I26)&gt;3,VLOOKUP(I26,$B$9:$R26,17,FALSE),""))&gt;0,LEN(B26)&gt;0),D26,0)</f>
        <v>0</v>
      </c>
      <c r="AW26" s="13">
        <f>IF(AND(AI26&gt;0,LEN(IF(LEN(J26)&gt;3,VLOOKUP(J26,$B$9:$R26,17,FALSE),""))&gt;0,LEN(B26)&gt;0),D26,0)</f>
        <v>0</v>
      </c>
      <c r="AX26" s="13" t="str">
        <f t="shared" si="17"/>
        <v/>
      </c>
      <c r="AY26" s="13" t="str">
        <f t="shared" si="18"/>
        <v/>
      </c>
      <c r="AZ26" s="13" t="str">
        <f t="shared" si="19"/>
        <v/>
      </c>
      <c r="BA26" s="13">
        <f t="shared" si="20"/>
        <v>1</v>
      </c>
      <c r="BB26" s="13">
        <f t="shared" si="21"/>
        <v>0</v>
      </c>
      <c r="BC26" s="13">
        <f t="shared" si="22"/>
        <v>0</v>
      </c>
      <c r="BD26" s="13">
        <f t="shared" si="23"/>
        <v>0</v>
      </c>
      <c r="BE26" s="13">
        <f>IF(AND(IFERROR(VLOOKUP(H26,$B$9:$BI26,60,FALSE),0)&lt;0,LEN(R26)&gt;0),-1,0)</f>
        <v>0</v>
      </c>
      <c r="BF26" s="13">
        <f>IF(AND(IFERROR(VLOOKUP(I26,$B$9:$BI26,60,FALSE),0)&lt;0,LEN(R26)&gt;0),-1,0)</f>
        <v>0</v>
      </c>
      <c r="BG26" s="13">
        <f>IF(AND(IFERROR(VLOOKUP(J26,$B$9:$BI26,60,FALSE),0)&lt;0,LEN(R26)&gt;0),-1,0)</f>
        <v>0</v>
      </c>
      <c r="BH26" s="13">
        <f t="shared" si="24"/>
        <v>0</v>
      </c>
      <c r="BI26" s="13">
        <f t="shared" si="25"/>
        <v>0</v>
      </c>
      <c r="BJ26" s="13">
        <f>IF(AND(LEN($P26)&gt;1,LEN($U26)=0,GralFaltaReq="SE OBSERVAN",IFERROR(FIND("REQUIS.",W26),0)+IFERROR(FIND("CRED. APROB.",W26),0)&gt;0),MAX($BJ$7:$BJ25)+1,0)</f>
        <v>0</v>
      </c>
      <c r="BK26" s="13">
        <f>IF(AND(IFERROR(VLOOKUP(H26,$B$9:$BI26,60,FALSE),0)&lt;0,GralFaltaReq="SE OBSERVAN"),-1,0)</f>
        <v>0</v>
      </c>
      <c r="BL26" s="13">
        <f>IF(AND(IFERROR(VLOOKUP(I26,$B$9:$BI26,60,FALSE),0)&lt;0,GralFaltaReq="SE OBSERVAN"),-1,0)</f>
        <v>0</v>
      </c>
      <c r="BM26" s="13">
        <f>IF(AND(IFERROR(VLOOKUP(J26,$B$9:$BI26,60,FALSE),0)&lt;0,GralFaltaReq="SE OBSERVAN"),-1,0)</f>
        <v>0</v>
      </c>
      <c r="BN26" s="13" t="str">
        <f t="shared" si="26"/>
        <v/>
      </c>
      <c r="BO26" s="13" t="str">
        <f t="shared" si="27"/>
        <v/>
      </c>
      <c r="BP26" s="13" t="str">
        <f t="shared" si="28"/>
        <v/>
      </c>
      <c r="BQ26" s="13" t="str">
        <f t="shared" si="29"/>
        <v/>
      </c>
      <c r="BR26" s="13" t="str">
        <f t="shared" si="30"/>
        <v/>
      </c>
    </row>
    <row r="27" spans="1:70" ht="16.2" thickBot="1">
      <c r="A27" s="2190"/>
      <c r="B27" s="2193"/>
      <c r="C27" s="2191" t="s">
        <v>22</v>
      </c>
      <c r="D27" s="1326">
        <v>22</v>
      </c>
      <c r="E27" s="1326">
        <v>27</v>
      </c>
      <c r="F27" s="2196"/>
      <c r="G27" s="494"/>
      <c r="H27" s="514" t="s">
        <v>294</v>
      </c>
      <c r="I27" s="514" t="s">
        <v>294</v>
      </c>
      <c r="J27" s="514" t="s">
        <v>294</v>
      </c>
      <c r="K27" s="597">
        <v>0</v>
      </c>
      <c r="L27" s="3"/>
      <c r="Q27" s="97"/>
      <c r="R27" s="97"/>
      <c r="S27" s="213"/>
      <c r="T27" s="213"/>
      <c r="U27" s="105"/>
      <c r="V27" s="570"/>
      <c r="W27" s="571"/>
      <c r="X27" s="98"/>
      <c r="Y27" s="99"/>
      <c r="Z27" s="99"/>
      <c r="AF27" s="94" t="str">
        <f t="shared" si="5"/>
        <v/>
      </c>
      <c r="AG27" s="101">
        <f t="shared" si="6"/>
        <v>0</v>
      </c>
      <c r="AH27" s="18" t="str">
        <f t="shared" si="7"/>
        <v/>
      </c>
      <c r="AI27" s="102">
        <f t="shared" si="8"/>
        <v>0</v>
      </c>
      <c r="AJ27" s="13">
        <f>IF(AND(AI27=0,LEN(IF(LEN(H27)&gt;3,VLOOKUP(H27,$B$9:$R27,17,FALSE),""))&gt;0,LEN(B27)&gt;0),D27,0)</f>
        <v>0</v>
      </c>
      <c r="AK27" s="13">
        <f>IF(AND(AI27=0,LEN(IF(LEN(I27)&gt;3,VLOOKUP(I27,$B$9:$R27,17,FALSE),""))&gt;0,LEN(B27)&gt;0),D27,0)</f>
        <v>0</v>
      </c>
      <c r="AL27" s="13">
        <f>IF(AND(AI27=0,LEN(IF(LEN(J27)&gt;3,VLOOKUP(J27,$B$9:$R27,17,FALSE),""))&gt;0,LEN(B27)&gt;0),D27,0)</f>
        <v>0</v>
      </c>
      <c r="AM27" s="13">
        <f t="shared" si="9"/>
        <v>1</v>
      </c>
      <c r="AN27" s="13">
        <f t="shared" si="10"/>
        <v>0</v>
      </c>
      <c r="AO27" s="13">
        <f t="shared" si="11"/>
        <v>0</v>
      </c>
      <c r="AP27" s="13">
        <f t="shared" si="12"/>
        <v>0</v>
      </c>
      <c r="AQ27" s="13">
        <f t="shared" si="13"/>
        <v>0</v>
      </c>
      <c r="AR27" s="13" t="str">
        <f t="shared" si="14"/>
        <v/>
      </c>
      <c r="AS27" s="13" t="str">
        <f t="shared" si="15"/>
        <v/>
      </c>
      <c r="AT27" s="18" t="str">
        <f t="shared" si="16"/>
        <v/>
      </c>
      <c r="AU27" s="13">
        <f>IF(AND(AI27&gt;0,IF(LEN(H27)&gt;3,LEN(VLOOKUP(H27,$B$9:$R27,17,FALSE)),IF(LEN(H27)&gt;0,COUNTIFS($G$9:$G27,H27,$R$9:$R27,"&lt;&gt;"),""))&gt;0,LEN(B27)&gt;0),D27,0)</f>
        <v>0</v>
      </c>
      <c r="AV27" s="13">
        <f>IF(AND(AI27&gt;0,LEN(IF(LEN(I27)&gt;3,VLOOKUP(I27,$B$9:$R27,17,FALSE),""))&gt;0,LEN(B27)&gt;0),D27,0)</f>
        <v>0</v>
      </c>
      <c r="AW27" s="13">
        <f>IF(AND(AI27&gt;0,LEN(IF(LEN(J27)&gt;3,VLOOKUP(J27,$B$9:$R27,17,FALSE),""))&gt;0,LEN(B27)&gt;0),D27,0)</f>
        <v>0</v>
      </c>
      <c r="AX27" s="13" t="str">
        <f t="shared" si="17"/>
        <v/>
      </c>
      <c r="AY27" s="13" t="str">
        <f t="shared" si="18"/>
        <v/>
      </c>
      <c r="AZ27" s="13" t="str">
        <f t="shared" si="19"/>
        <v/>
      </c>
      <c r="BA27" s="13">
        <f t="shared" si="20"/>
        <v>1</v>
      </c>
      <c r="BB27" s="13">
        <f t="shared" si="21"/>
        <v>0</v>
      </c>
      <c r="BC27" s="13">
        <f t="shared" si="22"/>
        <v>0</v>
      </c>
      <c r="BD27" s="13">
        <f t="shared" si="23"/>
        <v>0</v>
      </c>
      <c r="BE27" s="13">
        <f>IF(AND(IFERROR(VLOOKUP(H27,$B$9:$BI27,60,FALSE),0)&lt;0,LEN(R27)&gt;0),-1,0)</f>
        <v>0</v>
      </c>
      <c r="BF27" s="13">
        <f>IF(AND(IFERROR(VLOOKUP(I27,$B$9:$BI27,60,FALSE),0)&lt;0,LEN(R27)&gt;0),-1,0)</f>
        <v>0</v>
      </c>
      <c r="BG27" s="13">
        <f>IF(AND(IFERROR(VLOOKUP(J27,$B$9:$BI27,60,FALSE),0)&lt;0,LEN(R27)&gt;0),-1,0)</f>
        <v>0</v>
      </c>
      <c r="BH27" s="13">
        <f t="shared" si="24"/>
        <v>0</v>
      </c>
      <c r="BI27" s="13">
        <f t="shared" si="25"/>
        <v>0</v>
      </c>
      <c r="BJ27" s="13">
        <f>IF(AND(LEN($P27)&gt;1,LEN($U27)=0,GralFaltaReq="SE OBSERVAN",IFERROR(FIND("REQUIS.",W27),0)+IFERROR(FIND("CRED. APROB.",W27),0)&gt;0),MAX($BJ$7:$BJ26)+1,0)</f>
        <v>0</v>
      </c>
      <c r="BK27" s="13">
        <f>IF(AND(IFERROR(VLOOKUP(H27,$B$9:$BI27,60,FALSE),0)&lt;0,GralFaltaReq="SE OBSERVAN"),-1,0)</f>
        <v>0</v>
      </c>
      <c r="BL27" s="13">
        <f>IF(AND(IFERROR(VLOOKUP(I27,$B$9:$BI27,60,FALSE),0)&lt;0,GralFaltaReq="SE OBSERVAN"),-1,0)</f>
        <v>0</v>
      </c>
      <c r="BM27" s="13">
        <f>IF(AND(IFERROR(VLOOKUP(J27,$B$9:$BI27,60,FALSE),0)&lt;0,GralFaltaReq="SE OBSERVAN"),-1,0)</f>
        <v>0</v>
      </c>
      <c r="BN27" s="13" t="str">
        <f t="shared" si="26"/>
        <v/>
      </c>
      <c r="BO27" s="13" t="str">
        <f t="shared" si="27"/>
        <v/>
      </c>
      <c r="BP27" s="13" t="str">
        <f t="shared" si="28"/>
        <v/>
      </c>
      <c r="BQ27" s="13" t="str">
        <f t="shared" si="29"/>
        <v/>
      </c>
      <c r="BR27" s="13" t="str">
        <f t="shared" si="30"/>
        <v/>
      </c>
    </row>
    <row r="28" spans="1:70" ht="15.6">
      <c r="A28" s="2188">
        <v>4</v>
      </c>
      <c r="B28" s="546" t="s">
        <v>65</v>
      </c>
      <c r="C28" s="1509" t="s">
        <v>66</v>
      </c>
      <c r="D28" s="1324">
        <v>4</v>
      </c>
      <c r="E28" s="1508">
        <v>6</v>
      </c>
      <c r="F28" s="2203" t="s">
        <v>6361</v>
      </c>
      <c r="G28" s="494"/>
      <c r="H28" s="514" t="s">
        <v>458</v>
      </c>
      <c r="I28" s="514" t="s">
        <v>294</v>
      </c>
      <c r="J28" s="514" t="s">
        <v>294</v>
      </c>
      <c r="K28" s="597">
        <v>0</v>
      </c>
      <c r="L28" s="3"/>
      <c r="Q28" s="97"/>
      <c r="R28" s="97"/>
      <c r="S28" s="213"/>
      <c r="T28" s="213"/>
      <c r="U28" s="105"/>
      <c r="V28" s="570"/>
      <c r="W28" s="571"/>
      <c r="X28" s="98"/>
      <c r="Y28" s="99"/>
      <c r="Z28" s="99"/>
      <c r="AF28" s="94" t="str">
        <f t="shared" si="5"/>
        <v/>
      </c>
      <c r="AG28" s="101">
        <f t="shared" si="6"/>
        <v>0</v>
      </c>
      <c r="AH28" s="18" t="str">
        <f t="shared" si="7"/>
        <v/>
      </c>
      <c r="AI28" s="102">
        <f t="shared" si="8"/>
        <v>0</v>
      </c>
      <c r="AJ28" s="13">
        <f>IF(AND(AI28=0,LEN(IF(LEN(H28)&gt;3,VLOOKUP(H28,$B$9:$R28,17,FALSE),""))&gt;0,LEN(B28)&gt;0),D28,0)</f>
        <v>0</v>
      </c>
      <c r="AK28" s="13">
        <f>IF(AND(AI28=0,LEN(IF(LEN(I28)&gt;3,VLOOKUP(I28,$B$9:$R28,17,FALSE),""))&gt;0,LEN(B28)&gt;0),D28,0)</f>
        <v>0</v>
      </c>
      <c r="AL28" s="13">
        <f>IF(AND(AI28=0,LEN(IF(LEN(J28)&gt;3,VLOOKUP(J28,$B$9:$R28,17,FALSE),""))&gt;0,LEN(B28)&gt;0),D28,0)</f>
        <v>0</v>
      </c>
      <c r="AM28" s="13">
        <f t="shared" si="9"/>
        <v>-1</v>
      </c>
      <c r="AN28" s="13">
        <f t="shared" si="10"/>
        <v>0</v>
      </c>
      <c r="AO28" s="13">
        <f t="shared" si="11"/>
        <v>0</v>
      </c>
      <c r="AP28" s="13">
        <f t="shared" si="12"/>
        <v>0</v>
      </c>
      <c r="AQ28" s="13">
        <f t="shared" si="13"/>
        <v>0</v>
      </c>
      <c r="AR28" s="13" t="str">
        <f t="shared" si="14"/>
        <v/>
      </c>
      <c r="AS28" s="13" t="str">
        <f t="shared" si="15"/>
        <v/>
      </c>
      <c r="AT28" s="18" t="str">
        <f t="shared" si="16"/>
        <v/>
      </c>
      <c r="AU28" s="13">
        <f>IF(AND(AI28&gt;0,IF(LEN(H28)&gt;3,LEN(VLOOKUP(H28,$B$9:$R28,17,FALSE)),IF(LEN(H28)&gt;0,COUNTIFS($G$9:$G28,H28,$R$9:$R28,"&lt;&gt;"),""))&gt;0,LEN(B28)&gt;0),D28,0)</f>
        <v>0</v>
      </c>
      <c r="AV28" s="13">
        <f>IF(AND(AI28&gt;0,LEN(IF(LEN(I28)&gt;3,VLOOKUP(I28,$B$9:$R28,17,FALSE),""))&gt;0,LEN(B28)&gt;0),D28,0)</f>
        <v>0</v>
      </c>
      <c r="AW28" s="13">
        <f>IF(AND(AI28&gt;0,LEN(IF(LEN(J28)&gt;3,VLOOKUP(J28,$B$9:$R28,17,FALSE),""))&gt;0,LEN(B28)&gt;0),D28,0)</f>
        <v>0</v>
      </c>
      <c r="AX28" s="13" t="str">
        <f t="shared" si="17"/>
        <v/>
      </c>
      <c r="AY28" s="13" t="str">
        <f t="shared" si="18"/>
        <v/>
      </c>
      <c r="AZ28" s="13" t="str">
        <f t="shared" si="19"/>
        <v/>
      </c>
      <c r="BA28" s="13">
        <f t="shared" si="20"/>
        <v>1</v>
      </c>
      <c r="BB28" s="13">
        <f t="shared" si="21"/>
        <v>0</v>
      </c>
      <c r="BC28" s="13">
        <f t="shared" si="22"/>
        <v>0</v>
      </c>
      <c r="BD28" s="13">
        <f t="shared" si="23"/>
        <v>0</v>
      </c>
      <c r="BE28" s="13">
        <f>IF(AND(IFERROR(VLOOKUP(H28,$B$9:$BI28,60,FALSE),0)&lt;0,LEN(R28)&gt;0),-1,0)</f>
        <v>0</v>
      </c>
      <c r="BF28" s="13">
        <f>IF(AND(IFERROR(VLOOKUP(I28,$B$9:$BI28,60,FALSE),0)&lt;0,LEN(R28)&gt;0),-1,0)</f>
        <v>0</v>
      </c>
      <c r="BG28" s="13">
        <f>IF(AND(IFERROR(VLOOKUP(J28,$B$9:$BI28,60,FALSE),0)&lt;0,LEN(R28)&gt;0),-1,0)</f>
        <v>0</v>
      </c>
      <c r="BH28" s="13">
        <f t="shared" si="24"/>
        <v>0</v>
      </c>
      <c r="BI28" s="13">
        <f t="shared" si="25"/>
        <v>0</v>
      </c>
      <c r="BJ28" s="13">
        <f>IF(AND(LEN($P28)&gt;1,LEN($U28)=0,GralFaltaReq="SE OBSERVAN",IFERROR(FIND("REQUIS.",W28),0)+IFERROR(FIND("CRED. APROB.",W28),0)&gt;0),MAX($BJ$7:$BJ27)+1,0)</f>
        <v>0</v>
      </c>
      <c r="BK28" s="13">
        <f>IF(AND(IFERROR(VLOOKUP(H28,$B$9:$BI28,60,FALSE),0)&lt;0,GralFaltaReq="SE OBSERVAN"),-1,0)</f>
        <v>0</v>
      </c>
      <c r="BL28" s="13">
        <f>IF(AND(IFERROR(VLOOKUP(I28,$B$9:$BI28,60,FALSE),0)&lt;0,GralFaltaReq="SE OBSERVAN"),-1,0)</f>
        <v>0</v>
      </c>
      <c r="BM28" s="13">
        <f>IF(AND(IFERROR(VLOOKUP(J28,$B$9:$BI28,60,FALSE),0)&lt;0,GralFaltaReq="SE OBSERVAN"),-1,0)</f>
        <v>0</v>
      </c>
      <c r="BN28" s="13" t="str">
        <f t="shared" si="26"/>
        <v/>
      </c>
      <c r="BO28" s="13" t="str">
        <f t="shared" si="27"/>
        <v/>
      </c>
      <c r="BP28" s="13" t="str">
        <f t="shared" si="28"/>
        <v/>
      </c>
      <c r="BQ28" s="13" t="str">
        <f t="shared" si="29"/>
        <v/>
      </c>
      <c r="BR28" s="13" t="str">
        <f t="shared" si="30"/>
        <v/>
      </c>
    </row>
    <row r="29" spans="1:70" ht="15.6">
      <c r="A29" s="2189"/>
      <c r="B29" s="546" t="s">
        <v>31</v>
      </c>
      <c r="C29" s="2201" t="s">
        <v>427</v>
      </c>
      <c r="D29" s="1325">
        <v>5</v>
      </c>
      <c r="E29" s="546">
        <v>6</v>
      </c>
      <c r="F29" s="2196" t="s">
        <v>404</v>
      </c>
      <c r="G29" s="494"/>
      <c r="H29" s="514" t="s">
        <v>27</v>
      </c>
      <c r="I29" s="514" t="s">
        <v>294</v>
      </c>
      <c r="J29" s="514" t="s">
        <v>294</v>
      </c>
      <c r="K29" s="597">
        <v>0</v>
      </c>
      <c r="L29" s="3"/>
      <c r="Q29" s="97"/>
      <c r="R29" s="97"/>
      <c r="S29" s="213"/>
      <c r="T29" s="213"/>
      <c r="U29" s="105"/>
      <c r="V29" s="570"/>
      <c r="W29" s="571"/>
      <c r="X29" s="98"/>
      <c r="Y29" s="99"/>
      <c r="Z29" s="99"/>
      <c r="AF29" s="94" t="str">
        <f t="shared" si="5"/>
        <v/>
      </c>
      <c r="AG29" s="101">
        <f t="shared" si="6"/>
        <v>0</v>
      </c>
      <c r="AH29" s="18" t="str">
        <f t="shared" si="7"/>
        <v/>
      </c>
      <c r="AI29" s="102">
        <f t="shared" si="8"/>
        <v>0</v>
      </c>
      <c r="AJ29" s="13">
        <f>IF(AND(AI29=0,LEN(IF(LEN(H29)&gt;3,VLOOKUP(H29,$B$9:$R29,17,FALSE),""))&gt;0,LEN(B29)&gt;0),D29,0)</f>
        <v>0</v>
      </c>
      <c r="AK29" s="13">
        <f>IF(AND(AI29=0,LEN(IF(LEN(I29)&gt;3,VLOOKUP(I29,$B$9:$R29,17,FALSE),""))&gt;0,LEN(B29)&gt;0),D29,0)</f>
        <v>0</v>
      </c>
      <c r="AL29" s="13">
        <f>IF(AND(AI29=0,LEN(IF(LEN(J29)&gt;3,VLOOKUP(J29,$B$9:$R29,17,FALSE),""))&gt;0,LEN(B29)&gt;0),D29,0)</f>
        <v>0</v>
      </c>
      <c r="AM29" s="13">
        <f t="shared" si="9"/>
        <v>-1</v>
      </c>
      <c r="AN29" s="13">
        <f t="shared" si="10"/>
        <v>0</v>
      </c>
      <c r="AO29" s="13">
        <f t="shared" si="11"/>
        <v>0</v>
      </c>
      <c r="AP29" s="13">
        <f t="shared" si="12"/>
        <v>0</v>
      </c>
      <c r="AQ29" s="13">
        <f t="shared" si="13"/>
        <v>0</v>
      </c>
      <c r="AR29" s="13" t="str">
        <f t="shared" si="14"/>
        <v/>
      </c>
      <c r="AS29" s="13" t="str">
        <f t="shared" si="15"/>
        <v/>
      </c>
      <c r="AT29" s="18" t="str">
        <f t="shared" si="16"/>
        <v/>
      </c>
      <c r="AU29" s="13">
        <f>IF(AND(AI29&gt;0,IF(LEN(H29)&gt;3,LEN(VLOOKUP(H29,$B$9:$R29,17,FALSE)),IF(LEN(H29)&gt;0,COUNTIFS($G$9:$G29,H29,$R$9:$R29,"&lt;&gt;"),""))&gt;0,LEN(B29)&gt;0),D29,0)</f>
        <v>0</v>
      </c>
      <c r="AV29" s="13">
        <f>IF(AND(AI29&gt;0,LEN(IF(LEN(I29)&gt;3,VLOOKUP(I29,$B$9:$R29,17,FALSE),""))&gt;0,LEN(B29)&gt;0),D29,0)</f>
        <v>0</v>
      </c>
      <c r="AW29" s="13">
        <f>IF(AND(AI29&gt;0,LEN(IF(LEN(J29)&gt;3,VLOOKUP(J29,$B$9:$R29,17,FALSE),""))&gt;0,LEN(B29)&gt;0),D29,0)</f>
        <v>0</v>
      </c>
      <c r="AX29" s="13" t="str">
        <f t="shared" si="17"/>
        <v/>
      </c>
      <c r="AY29" s="13" t="str">
        <f t="shared" si="18"/>
        <v/>
      </c>
      <c r="AZ29" s="13" t="str">
        <f t="shared" si="19"/>
        <v/>
      </c>
      <c r="BA29" s="13">
        <f t="shared" si="20"/>
        <v>1</v>
      </c>
      <c r="BB29" s="13">
        <f t="shared" si="21"/>
        <v>0</v>
      </c>
      <c r="BC29" s="13">
        <f t="shared" si="22"/>
        <v>0</v>
      </c>
      <c r="BD29" s="13">
        <f t="shared" si="23"/>
        <v>0</v>
      </c>
      <c r="BE29" s="13">
        <f>IF(AND(IFERROR(VLOOKUP(H29,$B$9:$BI29,60,FALSE),0)&lt;0,LEN(R29)&gt;0),-1,0)</f>
        <v>0</v>
      </c>
      <c r="BF29" s="13">
        <f>IF(AND(IFERROR(VLOOKUP(I29,$B$9:$BI29,60,FALSE),0)&lt;0,LEN(R29)&gt;0),-1,0)</f>
        <v>0</v>
      </c>
      <c r="BG29" s="13">
        <f>IF(AND(IFERROR(VLOOKUP(J29,$B$9:$BI29,60,FALSE),0)&lt;0,LEN(R29)&gt;0),-1,0)</f>
        <v>0</v>
      </c>
      <c r="BH29" s="13">
        <f t="shared" si="24"/>
        <v>0</v>
      </c>
      <c r="BI29" s="13">
        <f t="shared" si="25"/>
        <v>0</v>
      </c>
      <c r="BJ29" s="13">
        <f>IF(AND(LEN($P29)&gt;1,LEN($U29)=0,GralFaltaReq="SE OBSERVAN",IFERROR(FIND("REQUIS.",W29),0)+IFERROR(FIND("CRED. APROB.",W29),0)&gt;0),MAX($BJ$7:$BJ28)+1,0)</f>
        <v>0</v>
      </c>
      <c r="BK29" s="13">
        <f>IF(AND(IFERROR(VLOOKUP(H29,$B$9:$BI29,60,FALSE),0)&lt;0,GralFaltaReq="SE OBSERVAN"),-1,0)</f>
        <v>0</v>
      </c>
      <c r="BL29" s="13">
        <f>IF(AND(IFERROR(VLOOKUP(I29,$B$9:$BI29,60,FALSE),0)&lt;0,GralFaltaReq="SE OBSERVAN"),-1,0)</f>
        <v>0</v>
      </c>
      <c r="BM29" s="13">
        <f>IF(AND(IFERROR(VLOOKUP(J29,$B$9:$BI29,60,FALSE),0)&lt;0,GralFaltaReq="SE OBSERVAN"),-1,0)</f>
        <v>0</v>
      </c>
      <c r="BN29" s="13" t="str">
        <f t="shared" si="26"/>
        <v/>
      </c>
      <c r="BO29" s="13" t="str">
        <f t="shared" si="27"/>
        <v/>
      </c>
      <c r="BP29" s="13" t="str">
        <f t="shared" si="28"/>
        <v/>
      </c>
      <c r="BQ29" s="13" t="str">
        <f t="shared" si="29"/>
        <v/>
      </c>
      <c r="BR29" s="13" t="str">
        <f t="shared" si="30"/>
        <v/>
      </c>
    </row>
    <row r="30" spans="1:70" ht="15.6">
      <c r="A30" s="2189"/>
      <c r="B30" s="546" t="s">
        <v>30</v>
      </c>
      <c r="C30" s="1511" t="s">
        <v>141</v>
      </c>
      <c r="D30" s="1325">
        <v>5</v>
      </c>
      <c r="E30" s="546">
        <v>6</v>
      </c>
      <c r="F30" s="2196" t="s">
        <v>1048</v>
      </c>
      <c r="G30" s="494"/>
      <c r="H30" s="514" t="s">
        <v>23</v>
      </c>
      <c r="I30" s="514" t="s">
        <v>294</v>
      </c>
      <c r="J30" s="514" t="s">
        <v>294</v>
      </c>
      <c r="K30" s="597">
        <v>0</v>
      </c>
      <c r="L30" s="3"/>
      <c r="Q30" s="97"/>
      <c r="R30" s="97"/>
      <c r="S30" s="213"/>
      <c r="T30" s="213"/>
      <c r="U30" s="105"/>
      <c r="V30" s="570"/>
      <c r="W30" s="571"/>
      <c r="X30" s="98"/>
      <c r="Y30" s="99"/>
      <c r="Z30" s="99"/>
      <c r="AF30" s="94" t="str">
        <f t="shared" si="5"/>
        <v/>
      </c>
      <c r="AG30" s="101">
        <f t="shared" si="6"/>
        <v>0</v>
      </c>
      <c r="AH30" s="18" t="str">
        <f t="shared" si="7"/>
        <v/>
      </c>
      <c r="AI30" s="102">
        <f t="shared" si="8"/>
        <v>0</v>
      </c>
      <c r="AJ30" s="13">
        <f>IF(AND(AI30=0,LEN(IF(LEN(H30)&gt;3,VLOOKUP(H30,$B$9:$R30,17,FALSE),""))&gt;0,LEN(B30)&gt;0),D30,0)</f>
        <v>0</v>
      </c>
      <c r="AK30" s="13">
        <f>IF(AND(AI30=0,LEN(IF(LEN(I30)&gt;3,VLOOKUP(I30,$B$9:$R30,17,FALSE),""))&gt;0,LEN(B30)&gt;0),D30,0)</f>
        <v>0</v>
      </c>
      <c r="AL30" s="13">
        <f>IF(AND(AI30=0,LEN(IF(LEN(J30)&gt;3,VLOOKUP(J30,$B$9:$R30,17,FALSE),""))&gt;0,LEN(B30)&gt;0),D30,0)</f>
        <v>0</v>
      </c>
      <c r="AM30" s="13">
        <f t="shared" si="9"/>
        <v>-1</v>
      </c>
      <c r="AN30" s="13">
        <f t="shared" si="10"/>
        <v>0</v>
      </c>
      <c r="AO30" s="13">
        <f t="shared" si="11"/>
        <v>0</v>
      </c>
      <c r="AP30" s="13">
        <f t="shared" si="12"/>
        <v>0</v>
      </c>
      <c r="AQ30" s="13">
        <f t="shared" si="13"/>
        <v>0</v>
      </c>
      <c r="AR30" s="13" t="str">
        <f t="shared" si="14"/>
        <v/>
      </c>
      <c r="AS30" s="13" t="str">
        <f t="shared" si="15"/>
        <v/>
      </c>
      <c r="AT30" s="18" t="str">
        <f t="shared" si="16"/>
        <v/>
      </c>
      <c r="AU30" s="13">
        <f>IF(AND(AI30&gt;0,IF(LEN(H30)&gt;3,LEN(VLOOKUP(H30,$B$9:$R30,17,FALSE)),IF(LEN(H30)&gt;0,COUNTIFS($G$9:$G30,H30,$R$9:$R30,"&lt;&gt;"),""))&gt;0,LEN(B30)&gt;0),D30,0)</f>
        <v>0</v>
      </c>
      <c r="AV30" s="13">
        <f>IF(AND(AI30&gt;0,LEN(IF(LEN(I30)&gt;3,VLOOKUP(I30,$B$9:$R30,17,FALSE),""))&gt;0,LEN(B30)&gt;0),D30,0)</f>
        <v>0</v>
      </c>
      <c r="AW30" s="13">
        <f>IF(AND(AI30&gt;0,LEN(IF(LEN(J30)&gt;3,VLOOKUP(J30,$B$9:$R30,17,FALSE),""))&gt;0,LEN(B30)&gt;0),D30,0)</f>
        <v>0</v>
      </c>
      <c r="AX30" s="13" t="str">
        <f t="shared" si="17"/>
        <v/>
      </c>
      <c r="AY30" s="13" t="str">
        <f t="shared" si="18"/>
        <v/>
      </c>
      <c r="AZ30" s="13" t="str">
        <f t="shared" si="19"/>
        <v/>
      </c>
      <c r="BA30" s="13">
        <f t="shared" si="20"/>
        <v>1</v>
      </c>
      <c r="BB30" s="13">
        <f t="shared" si="21"/>
        <v>0</v>
      </c>
      <c r="BC30" s="13">
        <f t="shared" si="22"/>
        <v>0</v>
      </c>
      <c r="BD30" s="13">
        <f t="shared" si="23"/>
        <v>0</v>
      </c>
      <c r="BE30" s="13">
        <f>IF(AND(IFERROR(VLOOKUP(H30,$B$9:$BI30,60,FALSE),0)&lt;0,LEN(R30)&gt;0),-1,0)</f>
        <v>0</v>
      </c>
      <c r="BF30" s="13">
        <f>IF(AND(IFERROR(VLOOKUP(I30,$B$9:$BI30,60,FALSE),0)&lt;0,LEN(R30)&gt;0),-1,0)</f>
        <v>0</v>
      </c>
      <c r="BG30" s="13">
        <f>IF(AND(IFERROR(VLOOKUP(J30,$B$9:$BI30,60,FALSE),0)&lt;0,LEN(R30)&gt;0),-1,0)</f>
        <v>0</v>
      </c>
      <c r="BH30" s="13">
        <f t="shared" si="24"/>
        <v>0</v>
      </c>
      <c r="BI30" s="13">
        <f t="shared" si="25"/>
        <v>0</v>
      </c>
      <c r="BJ30" s="13">
        <f>IF(AND(LEN($P30)&gt;1,LEN($U30)=0,GralFaltaReq="SE OBSERVAN",IFERROR(FIND("REQUIS.",W30),0)+IFERROR(FIND("CRED. APROB.",W30),0)&gt;0),MAX($BJ$7:$BJ29)+1,0)</f>
        <v>0</v>
      </c>
      <c r="BK30" s="13">
        <f>IF(AND(IFERROR(VLOOKUP(H30,$B$9:$BI30,60,FALSE),0)&lt;0,GralFaltaReq="SE OBSERVAN"),-1,0)</f>
        <v>0</v>
      </c>
      <c r="BL30" s="13">
        <f>IF(AND(IFERROR(VLOOKUP(I30,$B$9:$BI30,60,FALSE),0)&lt;0,GralFaltaReq="SE OBSERVAN"),-1,0)</f>
        <v>0</v>
      </c>
      <c r="BM30" s="13">
        <f>IF(AND(IFERROR(VLOOKUP(J30,$B$9:$BI30,60,FALSE),0)&lt;0,GralFaltaReq="SE OBSERVAN"),-1,0)</f>
        <v>0</v>
      </c>
      <c r="BN30" s="13" t="str">
        <f t="shared" si="26"/>
        <v/>
      </c>
      <c r="BO30" s="13" t="str">
        <f t="shared" si="27"/>
        <v/>
      </c>
      <c r="BP30" s="13" t="str">
        <f t="shared" si="28"/>
        <v/>
      </c>
      <c r="BQ30" s="13" t="str">
        <f t="shared" si="29"/>
        <v/>
      </c>
      <c r="BR30" s="13" t="str">
        <f t="shared" si="30"/>
        <v/>
      </c>
    </row>
    <row r="31" spans="1:70" ht="15.6">
      <c r="A31" s="2189"/>
      <c r="B31" s="546" t="s">
        <v>29</v>
      </c>
      <c r="C31" s="1511" t="s">
        <v>53</v>
      </c>
      <c r="D31" s="1325">
        <v>2</v>
      </c>
      <c r="E31" s="546">
        <v>2</v>
      </c>
      <c r="F31" s="2196"/>
      <c r="G31" s="494"/>
      <c r="H31" s="514" t="s">
        <v>294</v>
      </c>
      <c r="I31" s="514" t="s">
        <v>294</v>
      </c>
      <c r="J31" s="514" t="s">
        <v>294</v>
      </c>
      <c r="K31" s="597">
        <v>0</v>
      </c>
      <c r="L31" s="3"/>
      <c r="Q31" s="97"/>
      <c r="R31" s="97"/>
      <c r="S31" s="213"/>
      <c r="T31" s="213"/>
      <c r="U31" s="105"/>
      <c r="V31" s="570"/>
      <c r="W31" s="571"/>
      <c r="X31" s="98"/>
      <c r="Y31" s="99"/>
      <c r="Z31" s="99"/>
      <c r="AF31" s="94" t="str">
        <f t="shared" si="5"/>
        <v/>
      </c>
      <c r="AG31" s="101">
        <f t="shared" si="6"/>
        <v>0</v>
      </c>
      <c r="AH31" s="18" t="str">
        <f t="shared" si="7"/>
        <v/>
      </c>
      <c r="AI31" s="102">
        <f t="shared" si="8"/>
        <v>0</v>
      </c>
      <c r="AJ31" s="13">
        <f>IF(AND(AI31=0,LEN(IF(LEN(H31)&gt;3,VLOOKUP(H31,$B$9:$R31,17,FALSE),""))&gt;0,LEN(B31)&gt;0),D31,0)</f>
        <v>0</v>
      </c>
      <c r="AK31" s="13">
        <f>IF(AND(AI31=0,LEN(IF(LEN(I31)&gt;3,VLOOKUP(I31,$B$9:$R31,17,FALSE),""))&gt;0,LEN(B31)&gt;0),D31,0)</f>
        <v>0</v>
      </c>
      <c r="AL31" s="13">
        <f>IF(AND(AI31=0,LEN(IF(LEN(J31)&gt;3,VLOOKUP(J31,$B$9:$R31,17,FALSE),""))&gt;0,LEN(B31)&gt;0),D31,0)</f>
        <v>0</v>
      </c>
      <c r="AM31" s="13">
        <f t="shared" si="9"/>
        <v>1</v>
      </c>
      <c r="AN31" s="13">
        <f t="shared" si="10"/>
        <v>0</v>
      </c>
      <c r="AO31" s="13">
        <f t="shared" si="11"/>
        <v>0</v>
      </c>
      <c r="AP31" s="13">
        <f t="shared" si="12"/>
        <v>2</v>
      </c>
      <c r="AQ31" s="13">
        <f t="shared" si="13"/>
        <v>2</v>
      </c>
      <c r="AR31" s="13" t="str">
        <f t="shared" si="14"/>
        <v/>
      </c>
      <c r="AS31" s="13" t="str">
        <f t="shared" si="15"/>
        <v/>
      </c>
      <c r="AT31" s="18" t="str">
        <f t="shared" si="16"/>
        <v/>
      </c>
      <c r="AU31" s="13">
        <f>IF(AND(AI31&gt;0,IF(LEN(H31)&gt;3,LEN(VLOOKUP(H31,$B$9:$R31,17,FALSE)),IF(LEN(H31)&gt;0,COUNTIFS($G$9:$G31,H31,$R$9:$R31,"&lt;&gt;"),""))&gt;0,LEN(B31)&gt;0),D31,0)</f>
        <v>0</v>
      </c>
      <c r="AV31" s="13">
        <f>IF(AND(AI31&gt;0,LEN(IF(LEN(I31)&gt;3,VLOOKUP(I31,$B$9:$R31,17,FALSE),""))&gt;0,LEN(B31)&gt;0),D31,0)</f>
        <v>0</v>
      </c>
      <c r="AW31" s="13">
        <f>IF(AND(AI31&gt;0,LEN(IF(LEN(J31)&gt;3,VLOOKUP(J31,$B$9:$R31,17,FALSE),""))&gt;0,LEN(B31)&gt;0),D31,0)</f>
        <v>0</v>
      </c>
      <c r="AX31" s="13" t="str">
        <f t="shared" si="17"/>
        <v/>
      </c>
      <c r="AY31" s="13" t="str">
        <f t="shared" si="18"/>
        <v/>
      </c>
      <c r="AZ31" s="13" t="str">
        <f t="shared" si="19"/>
        <v/>
      </c>
      <c r="BA31" s="13">
        <f t="shared" si="20"/>
        <v>1</v>
      </c>
      <c r="BB31" s="13">
        <f t="shared" si="21"/>
        <v>0</v>
      </c>
      <c r="BC31" s="13">
        <f t="shared" si="22"/>
        <v>0</v>
      </c>
      <c r="BD31" s="13">
        <f t="shared" si="23"/>
        <v>0</v>
      </c>
      <c r="BE31" s="13">
        <f>IF(AND(IFERROR(VLOOKUP(H31,$B$9:$BI31,60,FALSE),0)&lt;0,LEN(R31)&gt;0),-1,0)</f>
        <v>0</v>
      </c>
      <c r="BF31" s="13">
        <f>IF(AND(IFERROR(VLOOKUP(I31,$B$9:$BI31,60,FALSE),0)&lt;0,LEN(R31)&gt;0),-1,0)</f>
        <v>0</v>
      </c>
      <c r="BG31" s="13">
        <f>IF(AND(IFERROR(VLOOKUP(J31,$B$9:$BI31,60,FALSE),0)&lt;0,LEN(R31)&gt;0),-1,0)</f>
        <v>0</v>
      </c>
      <c r="BH31" s="13">
        <f t="shared" si="24"/>
        <v>0</v>
      </c>
      <c r="BI31" s="13">
        <f t="shared" si="25"/>
        <v>0</v>
      </c>
      <c r="BJ31" s="13">
        <f>IF(AND(LEN($P31)&gt;1,LEN($U31)=0,GralFaltaReq="SE OBSERVAN",IFERROR(FIND("REQUIS.",W31),0)+IFERROR(FIND("CRED. APROB.",W31),0)&gt;0),MAX($BJ$7:$BJ30)+1,0)</f>
        <v>0</v>
      </c>
      <c r="BK31" s="13">
        <f>IF(AND(IFERROR(VLOOKUP(H31,$B$9:$BI31,60,FALSE),0)&lt;0,GralFaltaReq="SE OBSERVAN"),-1,0)</f>
        <v>0</v>
      </c>
      <c r="BL31" s="13">
        <f>IF(AND(IFERROR(VLOOKUP(I31,$B$9:$BI31,60,FALSE),0)&lt;0,GralFaltaReq="SE OBSERVAN"),-1,0)</f>
        <v>0</v>
      </c>
      <c r="BM31" s="13">
        <f>IF(AND(IFERROR(VLOOKUP(J31,$B$9:$BI31,60,FALSE),0)&lt;0,GralFaltaReq="SE OBSERVAN"),-1,0)</f>
        <v>0</v>
      </c>
      <c r="BN31" s="13" t="str">
        <f t="shared" si="26"/>
        <v/>
      </c>
      <c r="BO31" s="13" t="str">
        <f t="shared" si="27"/>
        <v/>
      </c>
      <c r="BP31" s="13" t="str">
        <f t="shared" si="28"/>
        <v/>
      </c>
      <c r="BQ31" s="13" t="str">
        <f t="shared" si="29"/>
        <v/>
      </c>
      <c r="BR31" s="13" t="str">
        <f t="shared" si="30"/>
        <v/>
      </c>
    </row>
    <row r="32" spans="1:70" ht="16.2" thickBot="1">
      <c r="A32" s="2189"/>
      <c r="B32" s="546" t="s">
        <v>69</v>
      </c>
      <c r="C32" s="1513" t="s">
        <v>6247</v>
      </c>
      <c r="D32" s="1335">
        <v>4</v>
      </c>
      <c r="E32" s="1512">
        <v>6</v>
      </c>
      <c r="F32" s="2204" t="s">
        <v>6220</v>
      </c>
      <c r="G32" s="494"/>
      <c r="H32" s="514" t="s">
        <v>63</v>
      </c>
      <c r="I32" s="514" t="s">
        <v>294</v>
      </c>
      <c r="J32" s="514" t="s">
        <v>294</v>
      </c>
      <c r="K32" s="597">
        <v>0</v>
      </c>
      <c r="L32" s="3"/>
      <c r="Q32" s="97"/>
      <c r="R32" s="97"/>
      <c r="S32" s="213"/>
      <c r="T32" s="213"/>
      <c r="U32" s="105"/>
      <c r="V32" s="570"/>
      <c r="W32" s="571"/>
      <c r="X32" s="98"/>
      <c r="Y32" s="99"/>
      <c r="Z32" s="99"/>
      <c r="AF32" s="94" t="str">
        <f t="shared" si="5"/>
        <v/>
      </c>
      <c r="AG32" s="101">
        <f t="shared" si="6"/>
        <v>0</v>
      </c>
      <c r="AH32" s="18" t="str">
        <f t="shared" si="7"/>
        <v/>
      </c>
      <c r="AI32" s="102">
        <f t="shared" si="8"/>
        <v>0</v>
      </c>
      <c r="AJ32" s="13">
        <f>IF(AND(AI32=0,LEN(IF(LEN(H32)&gt;3,VLOOKUP(H32,$B$9:$R32,17,FALSE),""))&gt;0,LEN(B32)&gt;0),D32,0)</f>
        <v>0</v>
      </c>
      <c r="AK32" s="13">
        <f>IF(AND(AI32=0,LEN(IF(LEN(I32)&gt;3,VLOOKUP(I32,$B$9:$R32,17,FALSE),""))&gt;0,LEN(B32)&gt;0),D32,0)</f>
        <v>0</v>
      </c>
      <c r="AL32" s="13">
        <f>IF(AND(AI32=0,LEN(IF(LEN(J32)&gt;3,VLOOKUP(J32,$B$9:$R32,17,FALSE),""))&gt;0,LEN(B32)&gt;0),D32,0)</f>
        <v>0</v>
      </c>
      <c r="AM32" s="13">
        <f t="shared" si="9"/>
        <v>-1</v>
      </c>
      <c r="AN32" s="13">
        <f t="shared" si="10"/>
        <v>0</v>
      </c>
      <c r="AO32" s="13">
        <f t="shared" si="11"/>
        <v>0</v>
      </c>
      <c r="AP32" s="13">
        <f t="shared" si="12"/>
        <v>0</v>
      </c>
      <c r="AQ32" s="13">
        <f t="shared" si="13"/>
        <v>0</v>
      </c>
      <c r="AR32" s="13" t="str">
        <f t="shared" si="14"/>
        <v/>
      </c>
      <c r="AS32" s="13" t="str">
        <f t="shared" si="15"/>
        <v/>
      </c>
      <c r="AT32" s="18" t="str">
        <f t="shared" si="16"/>
        <v/>
      </c>
      <c r="AU32" s="13">
        <f>IF(AND(AI32&gt;0,IF(LEN(H32)&gt;3,LEN(VLOOKUP(H32,$B$9:$R32,17,FALSE)),IF(LEN(H32)&gt;0,COUNTIFS($G$9:$G32,H32,$R$9:$R32,"&lt;&gt;"),""))&gt;0,LEN(B32)&gt;0),D32,0)</f>
        <v>0</v>
      </c>
      <c r="AV32" s="13">
        <f>IF(AND(AI32&gt;0,LEN(IF(LEN(I32)&gt;3,VLOOKUP(I32,$B$9:$R32,17,FALSE),""))&gt;0,LEN(B32)&gt;0),D32,0)</f>
        <v>0</v>
      </c>
      <c r="AW32" s="13">
        <f>IF(AND(AI32&gt;0,LEN(IF(LEN(J32)&gt;3,VLOOKUP(J32,$B$9:$R32,17,FALSE),""))&gt;0,LEN(B32)&gt;0),D32,0)</f>
        <v>0</v>
      </c>
      <c r="AX32" s="13" t="str">
        <f t="shared" si="17"/>
        <v/>
      </c>
      <c r="AY32" s="13" t="str">
        <f t="shared" si="18"/>
        <v/>
      </c>
      <c r="AZ32" s="13" t="str">
        <f t="shared" si="19"/>
        <v/>
      </c>
      <c r="BA32" s="13">
        <f t="shared" si="20"/>
        <v>1</v>
      </c>
      <c r="BB32" s="13">
        <f t="shared" si="21"/>
        <v>0</v>
      </c>
      <c r="BC32" s="13">
        <f t="shared" si="22"/>
        <v>0</v>
      </c>
      <c r="BD32" s="13">
        <f t="shared" si="23"/>
        <v>0</v>
      </c>
      <c r="BE32" s="13">
        <f>IF(AND(IFERROR(VLOOKUP(H32,$B$9:$BI32,60,FALSE),0)&lt;0,LEN(R32)&gt;0),-1,0)</f>
        <v>0</v>
      </c>
      <c r="BF32" s="13">
        <f>IF(AND(IFERROR(VLOOKUP(I32,$B$9:$BI32,60,FALSE),0)&lt;0,LEN(R32)&gt;0),-1,0)</f>
        <v>0</v>
      </c>
      <c r="BG32" s="13">
        <f>IF(AND(IFERROR(VLOOKUP(J32,$B$9:$BI32,60,FALSE),0)&lt;0,LEN(R32)&gt;0),-1,0)</f>
        <v>0</v>
      </c>
      <c r="BH32" s="13">
        <f t="shared" si="24"/>
        <v>0</v>
      </c>
      <c r="BI32" s="13">
        <f t="shared" si="25"/>
        <v>0</v>
      </c>
      <c r="BJ32" s="13">
        <f>IF(AND(LEN($P32)&gt;1,LEN($U32)=0,GralFaltaReq="SE OBSERVAN",IFERROR(FIND("REQUIS.",W32),0)+IFERROR(FIND("CRED. APROB.",W32),0)&gt;0),MAX($BJ$7:$BJ31)+1,0)</f>
        <v>0</v>
      </c>
      <c r="BK32" s="13">
        <f>IF(AND(IFERROR(VLOOKUP(H32,$B$9:$BI32,60,FALSE),0)&lt;0,GralFaltaReq="SE OBSERVAN"),-1,0)</f>
        <v>0</v>
      </c>
      <c r="BL32" s="13">
        <f>IF(AND(IFERROR(VLOOKUP(I32,$B$9:$BI32,60,FALSE),0)&lt;0,GralFaltaReq="SE OBSERVAN"),-1,0)</f>
        <v>0</v>
      </c>
      <c r="BM32" s="13">
        <f>IF(AND(IFERROR(VLOOKUP(J32,$B$9:$BI32,60,FALSE),0)&lt;0,GralFaltaReq="SE OBSERVAN"),-1,0)</f>
        <v>0</v>
      </c>
      <c r="BN32" s="13" t="str">
        <f t="shared" si="26"/>
        <v/>
      </c>
      <c r="BO32" s="13" t="str">
        <f t="shared" si="27"/>
        <v/>
      </c>
      <c r="BP32" s="13" t="str">
        <f t="shared" si="28"/>
        <v/>
      </c>
      <c r="BQ32" s="13" t="str">
        <f t="shared" si="29"/>
        <v/>
      </c>
      <c r="BR32" s="13" t="str">
        <f t="shared" si="30"/>
        <v/>
      </c>
    </row>
    <row r="33" spans="1:70" ht="16.2" thickBot="1">
      <c r="A33" s="2190"/>
      <c r="B33" s="2193"/>
      <c r="C33" s="2194" t="s">
        <v>22</v>
      </c>
      <c r="D33" s="1337">
        <v>20</v>
      </c>
      <c r="E33" s="1337">
        <v>26</v>
      </c>
      <c r="F33" s="2204"/>
      <c r="G33" s="494"/>
      <c r="H33" s="514" t="s">
        <v>294</v>
      </c>
      <c r="I33" s="514" t="s">
        <v>294</v>
      </c>
      <c r="J33" s="514" t="s">
        <v>294</v>
      </c>
      <c r="K33" s="597">
        <v>0</v>
      </c>
      <c r="L33" s="3"/>
      <c r="Q33" s="97"/>
      <c r="R33" s="97"/>
      <c r="S33" s="105"/>
      <c r="T33" s="105"/>
      <c r="U33" s="105"/>
      <c r="V33" s="570"/>
      <c r="W33" s="571"/>
      <c r="X33" s="98"/>
      <c r="Y33" s="99"/>
      <c r="Z33" s="99"/>
      <c r="AF33" s="94" t="str">
        <f t="shared" si="5"/>
        <v/>
      </c>
      <c r="AG33" s="101">
        <f t="shared" si="6"/>
        <v>0</v>
      </c>
      <c r="AH33" s="18" t="str">
        <f t="shared" si="7"/>
        <v/>
      </c>
      <c r="AI33" s="102">
        <f t="shared" si="8"/>
        <v>0</v>
      </c>
      <c r="AJ33" s="13">
        <f>IF(AND(AI33=0,LEN(IF(LEN(H33)&gt;3,VLOOKUP(H33,$B$9:$R33,17,FALSE),""))&gt;0,LEN(B33)&gt;0),D33,0)</f>
        <v>0</v>
      </c>
      <c r="AK33" s="13">
        <f>IF(AND(AI33=0,LEN(IF(LEN(I33)&gt;3,VLOOKUP(I33,$B$9:$R33,17,FALSE),""))&gt;0,LEN(B33)&gt;0),D33,0)</f>
        <v>0</v>
      </c>
      <c r="AL33" s="13">
        <f>IF(AND(AI33=0,LEN(IF(LEN(J33)&gt;3,VLOOKUP(J33,$B$9:$R33,17,FALSE),""))&gt;0,LEN(B33)&gt;0),D33,0)</f>
        <v>0</v>
      </c>
      <c r="AM33" s="13">
        <f t="shared" si="9"/>
        <v>1</v>
      </c>
      <c r="AN33" s="13">
        <f t="shared" si="10"/>
        <v>0</v>
      </c>
      <c r="AO33" s="13">
        <f t="shared" si="11"/>
        <v>0</v>
      </c>
      <c r="AP33" s="13">
        <f t="shared" si="12"/>
        <v>0</v>
      </c>
      <c r="AQ33" s="13">
        <f t="shared" si="13"/>
        <v>0</v>
      </c>
      <c r="AR33" s="13" t="str">
        <f t="shared" si="14"/>
        <v/>
      </c>
      <c r="AS33" s="13" t="str">
        <f t="shared" si="15"/>
        <v/>
      </c>
      <c r="AT33" s="18" t="str">
        <f t="shared" si="16"/>
        <v/>
      </c>
      <c r="AU33" s="13">
        <f>IF(AND(AI33&gt;0,IF(LEN(H33)&gt;3,LEN(VLOOKUP(H33,$B$9:$R33,17,FALSE)),IF(LEN(H33)&gt;0,COUNTIFS($G$9:$G33,H33,$R$9:$R33,"&lt;&gt;"),""))&gt;0,LEN(B33)&gt;0),D33,0)</f>
        <v>0</v>
      </c>
      <c r="AV33" s="13">
        <f>IF(AND(AI33&gt;0,LEN(IF(LEN(I33)&gt;3,VLOOKUP(I33,$B$9:$R33,17,FALSE),""))&gt;0,LEN(B33)&gt;0),D33,0)</f>
        <v>0</v>
      </c>
      <c r="AW33" s="13">
        <f>IF(AND(AI33&gt;0,LEN(IF(LEN(J33)&gt;3,VLOOKUP(J33,$B$9:$R33,17,FALSE),""))&gt;0,LEN(B33)&gt;0),D33,0)</f>
        <v>0</v>
      </c>
      <c r="AX33" s="13" t="str">
        <f t="shared" si="17"/>
        <v/>
      </c>
      <c r="AY33" s="13" t="str">
        <f t="shared" si="18"/>
        <v/>
      </c>
      <c r="AZ33" s="13" t="str">
        <f t="shared" si="19"/>
        <v/>
      </c>
      <c r="BA33" s="13">
        <f t="shared" si="20"/>
        <v>1</v>
      </c>
      <c r="BB33" s="13">
        <f t="shared" si="21"/>
        <v>0</v>
      </c>
      <c r="BC33" s="13">
        <f t="shared" si="22"/>
        <v>0</v>
      </c>
      <c r="BD33" s="13">
        <f t="shared" si="23"/>
        <v>0</v>
      </c>
      <c r="BE33" s="13">
        <f>IF(AND(IFERROR(VLOOKUP(H33,$B$9:$BI33,60,FALSE),0)&lt;0,LEN(R33)&gt;0),-1,0)</f>
        <v>0</v>
      </c>
      <c r="BF33" s="13">
        <f>IF(AND(IFERROR(VLOOKUP(I33,$B$9:$BI33,60,FALSE),0)&lt;0,LEN(R33)&gt;0),-1,0)</f>
        <v>0</v>
      </c>
      <c r="BG33" s="13">
        <f>IF(AND(IFERROR(VLOOKUP(J33,$B$9:$BI33,60,FALSE),0)&lt;0,LEN(R33)&gt;0),-1,0)</f>
        <v>0</v>
      </c>
      <c r="BH33" s="13">
        <f t="shared" si="24"/>
        <v>0</v>
      </c>
      <c r="BI33" s="13">
        <f t="shared" si="25"/>
        <v>0</v>
      </c>
      <c r="BJ33" s="13">
        <f>IF(AND(LEN($P33)&gt;1,LEN($U33)=0,GralFaltaReq="SE OBSERVAN",IFERROR(FIND("REQUIS.",W33),0)+IFERROR(FIND("CRED. APROB.",W33),0)&gt;0),MAX($BJ$7:$BJ32)+1,0)</f>
        <v>0</v>
      </c>
      <c r="BK33" s="13">
        <f>IF(AND(IFERROR(VLOOKUP(H33,$B$9:$BI33,60,FALSE),0)&lt;0,GralFaltaReq="SE OBSERVAN"),-1,0)</f>
        <v>0</v>
      </c>
      <c r="BL33" s="13">
        <f>IF(AND(IFERROR(VLOOKUP(I33,$B$9:$BI33,60,FALSE),0)&lt;0,GralFaltaReq="SE OBSERVAN"),-1,0)</f>
        <v>0</v>
      </c>
      <c r="BM33" s="13">
        <f>IF(AND(IFERROR(VLOOKUP(J33,$B$9:$BI33,60,FALSE),0)&lt;0,GralFaltaReq="SE OBSERVAN"),-1,0)</f>
        <v>0</v>
      </c>
      <c r="BN33" s="13" t="str">
        <f t="shared" si="26"/>
        <v/>
      </c>
      <c r="BO33" s="13" t="str">
        <f t="shared" si="27"/>
        <v/>
      </c>
      <c r="BP33" s="13" t="str">
        <f t="shared" si="28"/>
        <v/>
      </c>
      <c r="BQ33" s="13" t="str">
        <f t="shared" si="29"/>
        <v/>
      </c>
      <c r="BR33" s="13" t="str">
        <f t="shared" si="30"/>
        <v/>
      </c>
    </row>
    <row r="34" spans="1:70" ht="15.6">
      <c r="A34" s="2189">
        <v>5</v>
      </c>
      <c r="B34" s="546" t="s">
        <v>70</v>
      </c>
      <c r="C34" s="1511" t="s">
        <v>71</v>
      </c>
      <c r="D34" s="1325">
        <v>5</v>
      </c>
      <c r="E34" s="546">
        <v>8</v>
      </c>
      <c r="F34" s="2196" t="s">
        <v>6361</v>
      </c>
      <c r="G34" s="494"/>
      <c r="H34" s="514" t="s">
        <v>458</v>
      </c>
      <c r="I34" s="514" t="s">
        <v>294</v>
      </c>
      <c r="J34" s="514" t="s">
        <v>294</v>
      </c>
      <c r="K34" s="597">
        <v>0</v>
      </c>
      <c r="L34" s="3"/>
      <c r="N34"/>
      <c r="Q34" s="97"/>
      <c r="R34" s="97"/>
      <c r="S34" s="213"/>
      <c r="T34" s="213"/>
      <c r="U34" s="105"/>
      <c r="V34" s="570"/>
      <c r="W34" s="571"/>
      <c r="X34" s="98"/>
      <c r="Y34" s="99"/>
      <c r="Z34" s="99"/>
      <c r="AF34" s="94" t="str">
        <f t="shared" si="5"/>
        <v/>
      </c>
      <c r="AG34" s="101">
        <f t="shared" si="6"/>
        <v>0</v>
      </c>
      <c r="AH34" s="18" t="str">
        <f t="shared" si="7"/>
        <v/>
      </c>
      <c r="AI34" s="102">
        <f t="shared" si="8"/>
        <v>0</v>
      </c>
      <c r="AJ34" s="13">
        <f>IF(AND(AI34=0,LEN(IF(LEN(H34)&gt;3,VLOOKUP(H34,$B$9:$R34,17,FALSE),""))&gt;0,LEN(B34)&gt;0),D34,0)</f>
        <v>0</v>
      </c>
      <c r="AK34" s="13">
        <f>IF(AND(AI34=0,LEN(IF(LEN(I34)&gt;3,VLOOKUP(I34,$B$9:$R34,17,FALSE),""))&gt;0,LEN(B34)&gt;0),D34,0)</f>
        <v>0</v>
      </c>
      <c r="AL34" s="13">
        <f>IF(AND(AI34=0,LEN(IF(LEN(J34)&gt;3,VLOOKUP(J34,$B$9:$R34,17,FALSE),""))&gt;0,LEN(B34)&gt;0),D34,0)</f>
        <v>0</v>
      </c>
      <c r="AM34" s="13">
        <f t="shared" si="9"/>
        <v>-1</v>
      </c>
      <c r="AN34" s="13">
        <f t="shared" si="10"/>
        <v>0</v>
      </c>
      <c r="AO34" s="13">
        <f t="shared" si="11"/>
        <v>0</v>
      </c>
      <c r="AP34" s="13">
        <f t="shared" si="12"/>
        <v>0</v>
      </c>
      <c r="AQ34" s="13">
        <f t="shared" si="13"/>
        <v>0</v>
      </c>
      <c r="AR34" s="13" t="str">
        <f t="shared" si="14"/>
        <v/>
      </c>
      <c r="AS34" s="13" t="str">
        <f t="shared" si="15"/>
        <v/>
      </c>
      <c r="AT34" s="18" t="str">
        <f t="shared" si="16"/>
        <v/>
      </c>
      <c r="AU34" s="13">
        <f>IF(AND(AI34&gt;0,IF(LEN(H34)&gt;3,LEN(VLOOKUP(H34,$B$9:$R34,17,FALSE)),IF(LEN(H34)&gt;0,COUNTIFS($G$9:$G34,H34,$R$9:$R34,"&lt;&gt;"),""))&gt;0,LEN(B34)&gt;0),D34,0)</f>
        <v>0</v>
      </c>
      <c r="AV34" s="13">
        <f>IF(AND(AI34&gt;0,LEN(IF(LEN(I34)&gt;3,VLOOKUP(I34,$B$9:$R34,17,FALSE),""))&gt;0,LEN(B34)&gt;0),D34,0)</f>
        <v>0</v>
      </c>
      <c r="AW34" s="13">
        <f>IF(AND(AI34&gt;0,LEN(IF(LEN(J34)&gt;3,VLOOKUP(J34,$B$9:$R34,17,FALSE),""))&gt;0,LEN(B34)&gt;0),D34,0)</f>
        <v>0</v>
      </c>
      <c r="AX34" s="13" t="str">
        <f t="shared" si="17"/>
        <v/>
      </c>
      <c r="AY34" s="13" t="str">
        <f t="shared" si="18"/>
        <v/>
      </c>
      <c r="AZ34" s="13" t="str">
        <f t="shared" si="19"/>
        <v/>
      </c>
      <c r="BA34" s="13">
        <f t="shared" si="20"/>
        <v>1</v>
      </c>
      <c r="BB34" s="13">
        <f t="shared" si="21"/>
        <v>0</v>
      </c>
      <c r="BC34" s="13">
        <f t="shared" si="22"/>
        <v>0</v>
      </c>
      <c r="BD34" s="13">
        <f t="shared" si="23"/>
        <v>0</v>
      </c>
      <c r="BE34" s="13">
        <f>IF(AND(IFERROR(VLOOKUP(H34,$B$9:$BI34,60,FALSE),0)&lt;0,LEN(R34)&gt;0),-1,0)</f>
        <v>0</v>
      </c>
      <c r="BF34" s="13">
        <f>IF(AND(IFERROR(VLOOKUP(I34,$B$9:$BI34,60,FALSE),0)&lt;0,LEN(R34)&gt;0),-1,0)</f>
        <v>0</v>
      </c>
      <c r="BG34" s="13">
        <f>IF(AND(IFERROR(VLOOKUP(J34,$B$9:$BI34,60,FALSE),0)&lt;0,LEN(R34)&gt;0),-1,0)</f>
        <v>0</v>
      </c>
      <c r="BH34" s="13">
        <f t="shared" si="24"/>
        <v>0</v>
      </c>
      <c r="BI34" s="13">
        <f t="shared" si="25"/>
        <v>0</v>
      </c>
      <c r="BJ34" s="13">
        <f>IF(AND(LEN($P34)&gt;1,LEN($U34)=0,GralFaltaReq="SE OBSERVAN",IFERROR(FIND("REQUIS.",W34),0)+IFERROR(FIND("CRED. APROB.",W34),0)&gt;0),MAX($BJ$7:$BJ33)+1,0)</f>
        <v>0</v>
      </c>
      <c r="BK34" s="13">
        <f>IF(AND(IFERROR(VLOOKUP(H34,$B$9:$BI34,60,FALSE),0)&lt;0,GralFaltaReq="SE OBSERVAN"),-1,0)</f>
        <v>0</v>
      </c>
      <c r="BL34" s="13">
        <f>IF(AND(IFERROR(VLOOKUP(I34,$B$9:$BI34,60,FALSE),0)&lt;0,GralFaltaReq="SE OBSERVAN"),-1,0)</f>
        <v>0</v>
      </c>
      <c r="BM34" s="13">
        <f>IF(AND(IFERROR(VLOOKUP(J34,$B$9:$BI34,60,FALSE),0)&lt;0,GralFaltaReq="SE OBSERVAN"),-1,0)</f>
        <v>0</v>
      </c>
      <c r="BN34" s="13" t="str">
        <f t="shared" si="26"/>
        <v/>
      </c>
      <c r="BO34" s="13" t="str">
        <f t="shared" si="27"/>
        <v/>
      </c>
      <c r="BP34" s="13" t="str">
        <f t="shared" si="28"/>
        <v/>
      </c>
      <c r="BQ34" s="13" t="str">
        <f t="shared" si="29"/>
        <v/>
      </c>
      <c r="BR34" s="13" t="str">
        <f t="shared" si="30"/>
        <v/>
      </c>
    </row>
    <row r="35" spans="1:70" ht="15.6">
      <c r="A35" s="2189"/>
      <c r="B35" s="546" t="s">
        <v>72</v>
      </c>
      <c r="C35" s="1511" t="s">
        <v>73</v>
      </c>
      <c r="D35" s="1325">
        <v>4</v>
      </c>
      <c r="E35" s="546">
        <v>6</v>
      </c>
      <c r="F35" s="2196" t="s">
        <v>66</v>
      </c>
      <c r="G35" s="494"/>
      <c r="H35" s="514" t="s">
        <v>65</v>
      </c>
      <c r="I35" s="514" t="s">
        <v>294</v>
      </c>
      <c r="J35" s="514" t="s">
        <v>294</v>
      </c>
      <c r="K35" s="597">
        <v>0</v>
      </c>
      <c r="L35" s="3"/>
      <c r="N35"/>
      <c r="Q35" s="97"/>
      <c r="R35" s="97"/>
      <c r="S35" s="213"/>
      <c r="T35" s="213"/>
      <c r="U35" s="105"/>
      <c r="V35" s="570"/>
      <c r="W35" s="571"/>
      <c r="X35" s="98"/>
      <c r="Y35" s="99"/>
      <c r="Z35" s="99"/>
      <c r="AF35" s="94" t="str">
        <f t="shared" si="5"/>
        <v/>
      </c>
      <c r="AG35" s="101">
        <f t="shared" si="6"/>
        <v>0</v>
      </c>
      <c r="AH35" s="18" t="str">
        <f t="shared" si="7"/>
        <v/>
      </c>
      <c r="AI35" s="102">
        <f t="shared" si="8"/>
        <v>0</v>
      </c>
      <c r="AJ35" s="13">
        <f>IF(AND(AI35=0,LEN(IF(LEN(H35)&gt;3,VLOOKUP(H35,$B$9:$R35,17,FALSE),""))&gt;0,LEN(B35)&gt;0),D35,0)</f>
        <v>0</v>
      </c>
      <c r="AK35" s="13">
        <f>IF(AND(AI35=0,LEN(IF(LEN(I35)&gt;3,VLOOKUP(I35,$B$9:$R35,17,FALSE),""))&gt;0,LEN(B35)&gt;0),D35,0)</f>
        <v>0</v>
      </c>
      <c r="AL35" s="13">
        <f>IF(AND(AI35=0,LEN(IF(LEN(J35)&gt;3,VLOOKUP(J35,$B$9:$R35,17,FALSE),""))&gt;0,LEN(B35)&gt;0),D35,0)</f>
        <v>0</v>
      </c>
      <c r="AM35" s="13">
        <f t="shared" si="9"/>
        <v>-1</v>
      </c>
      <c r="AN35" s="13">
        <f t="shared" si="10"/>
        <v>0</v>
      </c>
      <c r="AO35" s="13">
        <f t="shared" si="11"/>
        <v>0</v>
      </c>
      <c r="AP35" s="13">
        <f t="shared" si="12"/>
        <v>0</v>
      </c>
      <c r="AQ35" s="13">
        <f t="shared" si="13"/>
        <v>0</v>
      </c>
      <c r="AR35" s="13" t="str">
        <f t="shared" si="14"/>
        <v/>
      </c>
      <c r="AS35" s="13" t="str">
        <f t="shared" si="15"/>
        <v/>
      </c>
      <c r="AT35" s="18" t="str">
        <f t="shared" si="16"/>
        <v/>
      </c>
      <c r="AU35" s="13">
        <f>IF(AND(AI35&gt;0,IF(LEN(H35)&gt;3,LEN(VLOOKUP(H35,$B$9:$R35,17,FALSE)),IF(LEN(H35)&gt;0,COUNTIFS($G$9:$G35,H35,$R$9:$R35,"&lt;&gt;"),""))&gt;0,LEN(B35)&gt;0),D35,0)</f>
        <v>0</v>
      </c>
      <c r="AV35" s="13">
        <f>IF(AND(AI35&gt;0,LEN(IF(LEN(I35)&gt;3,VLOOKUP(I35,$B$9:$R35,17,FALSE),""))&gt;0,LEN(B35)&gt;0),D35,0)</f>
        <v>0</v>
      </c>
      <c r="AW35" s="13">
        <f>IF(AND(AI35&gt;0,LEN(IF(LEN(J35)&gt;3,VLOOKUP(J35,$B$9:$R35,17,FALSE),""))&gt;0,LEN(B35)&gt;0),D35,0)</f>
        <v>0</v>
      </c>
      <c r="AX35" s="13" t="str">
        <f t="shared" si="17"/>
        <v/>
      </c>
      <c r="AY35" s="13" t="str">
        <f t="shared" si="18"/>
        <v/>
      </c>
      <c r="AZ35" s="13" t="str">
        <f t="shared" si="19"/>
        <v/>
      </c>
      <c r="BA35" s="13">
        <f t="shared" si="20"/>
        <v>1</v>
      </c>
      <c r="BB35" s="13">
        <f t="shared" si="21"/>
        <v>0</v>
      </c>
      <c r="BC35" s="13">
        <f t="shared" si="22"/>
        <v>0</v>
      </c>
      <c r="BD35" s="13">
        <f t="shared" si="23"/>
        <v>0</v>
      </c>
      <c r="BE35" s="13">
        <f>IF(AND(IFERROR(VLOOKUP(H35,$B$9:$BI35,60,FALSE),0)&lt;0,LEN(R35)&gt;0),-1,0)</f>
        <v>0</v>
      </c>
      <c r="BF35" s="13">
        <f>IF(AND(IFERROR(VLOOKUP(I35,$B$9:$BI35,60,FALSE),0)&lt;0,LEN(R35)&gt;0),-1,0)</f>
        <v>0</v>
      </c>
      <c r="BG35" s="13">
        <f>IF(AND(IFERROR(VLOOKUP(J35,$B$9:$BI35,60,FALSE),0)&lt;0,LEN(R35)&gt;0),-1,0)</f>
        <v>0</v>
      </c>
      <c r="BH35" s="13">
        <f t="shared" si="24"/>
        <v>0</v>
      </c>
      <c r="BI35" s="13">
        <f t="shared" si="25"/>
        <v>0</v>
      </c>
      <c r="BJ35" s="13">
        <f>IF(AND(LEN($P35)&gt;1,LEN($U35)=0,GralFaltaReq="SE OBSERVAN",IFERROR(FIND("REQUIS.",W35),0)+IFERROR(FIND("CRED. APROB.",W35),0)&gt;0),MAX($BJ$7:$BJ34)+1,0)</f>
        <v>0</v>
      </c>
      <c r="BK35" s="13">
        <f>IF(AND(IFERROR(VLOOKUP(H35,$B$9:$BI35,60,FALSE),0)&lt;0,GralFaltaReq="SE OBSERVAN"),-1,0)</f>
        <v>0</v>
      </c>
      <c r="BL35" s="13">
        <f>IF(AND(IFERROR(VLOOKUP(I35,$B$9:$BI35,60,FALSE),0)&lt;0,GralFaltaReq="SE OBSERVAN"),-1,0)</f>
        <v>0</v>
      </c>
      <c r="BM35" s="13">
        <f>IF(AND(IFERROR(VLOOKUP(J35,$B$9:$BI35,60,FALSE),0)&lt;0,GralFaltaReq="SE OBSERVAN"),-1,0)</f>
        <v>0</v>
      </c>
      <c r="BN35" s="13" t="str">
        <f t="shared" si="26"/>
        <v/>
      </c>
      <c r="BO35" s="13" t="str">
        <f t="shared" si="27"/>
        <v/>
      </c>
      <c r="BP35" s="13" t="str">
        <f t="shared" si="28"/>
        <v/>
      </c>
      <c r="BQ35" s="13" t="str">
        <f t="shared" si="29"/>
        <v/>
      </c>
      <c r="BR35" s="13" t="str">
        <f t="shared" si="30"/>
        <v/>
      </c>
    </row>
    <row r="36" spans="1:70" ht="15.6">
      <c r="A36" s="2189"/>
      <c r="B36" s="546" t="s">
        <v>74</v>
      </c>
      <c r="C36" s="1511" t="s">
        <v>75</v>
      </c>
      <c r="D36" s="1325">
        <v>4</v>
      </c>
      <c r="E36" s="546">
        <v>6</v>
      </c>
      <c r="F36" s="2196" t="s">
        <v>62</v>
      </c>
      <c r="G36" s="494"/>
      <c r="H36" s="514" t="s">
        <v>61</v>
      </c>
      <c r="I36" s="514" t="s">
        <v>294</v>
      </c>
      <c r="J36" s="514" t="s">
        <v>294</v>
      </c>
      <c r="K36" s="597">
        <v>0</v>
      </c>
      <c r="L36" s="3"/>
      <c r="Q36" s="97"/>
      <c r="R36" s="97"/>
      <c r="S36" s="213"/>
      <c r="T36" s="213"/>
      <c r="U36" s="105"/>
      <c r="V36" s="570"/>
      <c r="W36" s="571"/>
      <c r="X36" s="98"/>
      <c r="Y36" s="99"/>
      <c r="Z36" s="99"/>
      <c r="AF36" s="94" t="str">
        <f t="shared" si="5"/>
        <v/>
      </c>
      <c r="AG36" s="101">
        <f t="shared" si="6"/>
        <v>0</v>
      </c>
      <c r="AH36" s="18" t="str">
        <f t="shared" si="7"/>
        <v/>
      </c>
      <c r="AI36" s="102">
        <f t="shared" si="8"/>
        <v>0</v>
      </c>
      <c r="AJ36" s="13">
        <f>IF(AND(AI36=0,LEN(IF(LEN(H36)&gt;3,VLOOKUP(H36,$B$9:$R36,17,FALSE),""))&gt;0,LEN(B36)&gt;0),D36,0)</f>
        <v>0</v>
      </c>
      <c r="AK36" s="13">
        <f>IF(AND(AI36=0,LEN(IF(LEN(I36)&gt;3,VLOOKUP(I36,$B$9:$R36,17,FALSE),""))&gt;0,LEN(B36)&gt;0),D36,0)</f>
        <v>0</v>
      </c>
      <c r="AL36" s="13">
        <f>IF(AND(AI36=0,LEN(IF(LEN(J36)&gt;3,VLOOKUP(J36,$B$9:$R36,17,FALSE),""))&gt;0,LEN(B36)&gt;0),D36,0)</f>
        <v>0</v>
      </c>
      <c r="AM36" s="13">
        <f t="shared" si="9"/>
        <v>-1</v>
      </c>
      <c r="AN36" s="13">
        <f t="shared" si="10"/>
        <v>0</v>
      </c>
      <c r="AO36" s="13">
        <f t="shared" si="11"/>
        <v>0</v>
      </c>
      <c r="AP36" s="13">
        <f t="shared" si="12"/>
        <v>0</v>
      </c>
      <c r="AQ36" s="13">
        <f t="shared" si="13"/>
        <v>0</v>
      </c>
      <c r="AR36" s="13" t="str">
        <f t="shared" si="14"/>
        <v/>
      </c>
      <c r="AS36" s="13" t="str">
        <f t="shared" si="15"/>
        <v/>
      </c>
      <c r="AT36" s="18" t="str">
        <f t="shared" si="16"/>
        <v/>
      </c>
      <c r="AU36" s="13">
        <f>IF(AND(AI36&gt;0,IF(LEN(H36)&gt;3,LEN(VLOOKUP(H36,$B$9:$R36,17,FALSE)),IF(LEN(H36)&gt;0,COUNTIFS($G$9:$G36,H36,$R$9:$R36,"&lt;&gt;"),""))&gt;0,LEN(B36)&gt;0),D36,0)</f>
        <v>0</v>
      </c>
      <c r="AV36" s="13">
        <f>IF(AND(AI36&gt;0,LEN(IF(LEN(I36)&gt;3,VLOOKUP(I36,$B$9:$R36,17,FALSE),""))&gt;0,LEN(B36)&gt;0),D36,0)</f>
        <v>0</v>
      </c>
      <c r="AW36" s="13">
        <f>IF(AND(AI36&gt;0,LEN(IF(LEN(J36)&gt;3,VLOOKUP(J36,$B$9:$R36,17,FALSE),""))&gt;0,LEN(B36)&gt;0),D36,0)</f>
        <v>0</v>
      </c>
      <c r="AX36" s="13" t="str">
        <f t="shared" si="17"/>
        <v/>
      </c>
      <c r="AY36" s="13" t="str">
        <f t="shared" si="18"/>
        <v/>
      </c>
      <c r="AZ36" s="13" t="str">
        <f t="shared" si="19"/>
        <v/>
      </c>
      <c r="BA36" s="13">
        <f t="shared" si="20"/>
        <v>1</v>
      </c>
      <c r="BB36" s="13">
        <f t="shared" si="21"/>
        <v>0</v>
      </c>
      <c r="BC36" s="13">
        <f t="shared" si="22"/>
        <v>0</v>
      </c>
      <c r="BD36" s="13">
        <f t="shared" si="23"/>
        <v>0</v>
      </c>
      <c r="BE36" s="13">
        <f>IF(AND(IFERROR(VLOOKUP(H36,$B$9:$BI36,60,FALSE),0)&lt;0,LEN(R36)&gt;0),-1,0)</f>
        <v>0</v>
      </c>
      <c r="BF36" s="13">
        <f>IF(AND(IFERROR(VLOOKUP(I36,$B$9:$BI36,60,FALSE),0)&lt;0,LEN(R36)&gt;0),-1,0)</f>
        <v>0</v>
      </c>
      <c r="BG36" s="13">
        <f>IF(AND(IFERROR(VLOOKUP(J36,$B$9:$BI36,60,FALSE),0)&lt;0,LEN(R36)&gt;0),-1,0)</f>
        <v>0</v>
      </c>
      <c r="BH36" s="13">
        <f t="shared" si="24"/>
        <v>0</v>
      </c>
      <c r="BI36" s="13">
        <f t="shared" si="25"/>
        <v>0</v>
      </c>
      <c r="BJ36" s="13">
        <f>IF(AND(LEN($P36)&gt;1,LEN($U36)=0,GralFaltaReq="SE OBSERVAN",IFERROR(FIND("REQUIS.",W36),0)+IFERROR(FIND("CRED. APROB.",W36),0)&gt;0),MAX($BJ$7:$BJ35)+1,0)</f>
        <v>0</v>
      </c>
      <c r="BK36" s="13">
        <f>IF(AND(IFERROR(VLOOKUP(H36,$B$9:$BI36,60,FALSE),0)&lt;0,GralFaltaReq="SE OBSERVAN"),-1,0)</f>
        <v>0</v>
      </c>
      <c r="BL36" s="13">
        <f>IF(AND(IFERROR(VLOOKUP(I36,$B$9:$BI36,60,FALSE),0)&lt;0,GralFaltaReq="SE OBSERVAN"),-1,0)</f>
        <v>0</v>
      </c>
      <c r="BM36" s="13">
        <f>IF(AND(IFERROR(VLOOKUP(J36,$B$9:$BI36,60,FALSE),0)&lt;0,GralFaltaReq="SE OBSERVAN"),-1,0)</f>
        <v>0</v>
      </c>
      <c r="BN36" s="13" t="str">
        <f t="shared" si="26"/>
        <v/>
      </c>
      <c r="BO36" s="13" t="str">
        <f t="shared" si="27"/>
        <v/>
      </c>
      <c r="BP36" s="13" t="str">
        <f t="shared" si="28"/>
        <v/>
      </c>
      <c r="BQ36" s="13" t="str">
        <f t="shared" si="29"/>
        <v/>
      </c>
      <c r="BR36" s="13" t="str">
        <f t="shared" si="30"/>
        <v/>
      </c>
    </row>
    <row r="37" spans="1:70" ht="15.6">
      <c r="A37" s="2189"/>
      <c r="B37" s="546" t="s">
        <v>497</v>
      </c>
      <c r="C37" s="1511" t="s">
        <v>7459</v>
      </c>
      <c r="D37" s="1325">
        <v>3</v>
      </c>
      <c r="E37" s="546">
        <v>4</v>
      </c>
      <c r="F37" s="2205" t="s">
        <v>66</v>
      </c>
      <c r="G37" s="494"/>
      <c r="H37" s="514" t="s">
        <v>65</v>
      </c>
      <c r="I37" s="514" t="s">
        <v>294</v>
      </c>
      <c r="J37" s="514" t="s">
        <v>294</v>
      </c>
      <c r="K37" s="2187">
        <v>0</v>
      </c>
      <c r="L37" s="3"/>
      <c r="Q37" s="97"/>
      <c r="R37" s="97"/>
      <c r="S37" s="213"/>
      <c r="T37" s="213"/>
      <c r="U37" s="105"/>
      <c r="V37" s="570"/>
      <c r="W37" s="571"/>
      <c r="X37" s="98"/>
      <c r="Y37" s="99"/>
      <c r="Z37" s="99"/>
      <c r="AF37" s="94" t="str">
        <f t="shared" si="5"/>
        <v/>
      </c>
      <c r="AG37" s="101">
        <f t="shared" si="6"/>
        <v>0</v>
      </c>
      <c r="AH37" s="18" t="str">
        <f t="shared" si="7"/>
        <v/>
      </c>
      <c r="AI37" s="102">
        <f t="shared" si="8"/>
        <v>0</v>
      </c>
      <c r="AJ37" s="13">
        <f>IF(AND(AI37=0,LEN(IF(LEN(H37)&gt;3,VLOOKUP(H37,$B$9:$R37,17,FALSE),""))&gt;0,LEN(B37)&gt;0),D37,0)</f>
        <v>0</v>
      </c>
      <c r="AK37" s="13">
        <f>IF(AND(AI37=0,LEN(IF(LEN(I37)&gt;3,VLOOKUP(I37,$B$9:$R37,17,FALSE),""))&gt;0,LEN(B37)&gt;0),D37,0)</f>
        <v>0</v>
      </c>
      <c r="AL37" s="13">
        <f>IF(AND(AI37=0,LEN(IF(LEN(J37)&gt;3,VLOOKUP(J37,$B$9:$R37,17,FALSE),""))&gt;0,LEN(B37)&gt;0),D37,0)</f>
        <v>0</v>
      </c>
      <c r="AM37" s="13">
        <f t="shared" si="9"/>
        <v>-1</v>
      </c>
      <c r="AN37" s="13">
        <f t="shared" si="10"/>
        <v>0</v>
      </c>
      <c r="AO37" s="13">
        <f t="shared" si="11"/>
        <v>0</v>
      </c>
      <c r="AP37" s="13">
        <f t="shared" si="12"/>
        <v>0</v>
      </c>
      <c r="AQ37" s="13">
        <f t="shared" si="13"/>
        <v>0</v>
      </c>
      <c r="AR37" s="13" t="str">
        <f t="shared" si="14"/>
        <v/>
      </c>
      <c r="AS37" s="13" t="str">
        <f t="shared" si="15"/>
        <v/>
      </c>
      <c r="AT37" s="18" t="str">
        <f t="shared" si="16"/>
        <v/>
      </c>
      <c r="AU37" s="13">
        <f>IF(AND(AI37&gt;0,IF(LEN(H37)&gt;3,LEN(VLOOKUP(H37,$B$9:$R37,17,FALSE)),IF(LEN(H37)&gt;0,COUNTIFS($G$9:$G37,H37,$R$9:$R37,"&lt;&gt;"),""))&gt;0,LEN(B37)&gt;0),D37,0)</f>
        <v>0</v>
      </c>
      <c r="AV37" s="13">
        <f>IF(AND(AI37&gt;0,LEN(IF(LEN(I37)&gt;3,VLOOKUP(I37,$B$9:$R37,17,FALSE),""))&gt;0,LEN(B37)&gt;0),D37,0)</f>
        <v>0</v>
      </c>
      <c r="AW37" s="13">
        <f>IF(AND(AI37&gt;0,LEN(IF(LEN(J37)&gt;3,VLOOKUP(J37,$B$9:$R37,17,FALSE),""))&gt;0,LEN(B37)&gt;0),D37,0)</f>
        <v>0</v>
      </c>
      <c r="AX37" s="13" t="str">
        <f t="shared" si="17"/>
        <v/>
      </c>
      <c r="AY37" s="13" t="str">
        <f t="shared" si="18"/>
        <v/>
      </c>
      <c r="AZ37" s="13" t="str">
        <f t="shared" si="19"/>
        <v/>
      </c>
      <c r="BA37" s="13">
        <f t="shared" si="20"/>
        <v>1</v>
      </c>
      <c r="BB37" s="13">
        <f t="shared" si="21"/>
        <v>0</v>
      </c>
      <c r="BC37" s="13">
        <f t="shared" si="22"/>
        <v>0</v>
      </c>
      <c r="BD37" s="13">
        <f t="shared" si="23"/>
        <v>0</v>
      </c>
      <c r="BE37" s="13">
        <f>IF(AND(IFERROR(VLOOKUP(H37,$B$9:$BI37,60,FALSE),0)&lt;0,LEN(R37)&gt;0),-1,0)</f>
        <v>0</v>
      </c>
      <c r="BF37" s="13">
        <f>IF(AND(IFERROR(VLOOKUP(I37,$B$9:$BI37,60,FALSE),0)&lt;0,LEN(R37)&gt;0),-1,0)</f>
        <v>0</v>
      </c>
      <c r="BG37" s="13">
        <f>IF(AND(IFERROR(VLOOKUP(J37,$B$9:$BI37,60,FALSE),0)&lt;0,LEN(R37)&gt;0),-1,0)</f>
        <v>0</v>
      </c>
      <c r="BH37" s="13">
        <f t="shared" si="24"/>
        <v>0</v>
      </c>
      <c r="BI37" s="13">
        <f t="shared" si="25"/>
        <v>0</v>
      </c>
      <c r="BJ37" s="13">
        <f>IF(AND(LEN($P37)&gt;1,LEN($U37)=0,GralFaltaReq="SE OBSERVAN",IFERROR(FIND("REQUIS.",W37),0)+IFERROR(FIND("CRED. APROB.",W37),0)&gt;0),MAX($BJ$7:$BJ36)+1,0)</f>
        <v>0</v>
      </c>
      <c r="BK37" s="13">
        <f>IF(AND(IFERROR(VLOOKUP(H37,$B$9:$BI37,60,FALSE),0)&lt;0,GralFaltaReq="SE OBSERVAN"),-1,0)</f>
        <v>0</v>
      </c>
      <c r="BL37" s="13">
        <f>IF(AND(IFERROR(VLOOKUP(I37,$B$9:$BI37,60,FALSE),0)&lt;0,GralFaltaReq="SE OBSERVAN"),-1,0)</f>
        <v>0</v>
      </c>
      <c r="BM37" s="13">
        <f>IF(AND(IFERROR(VLOOKUP(J37,$B$9:$BI37,60,FALSE),0)&lt;0,GralFaltaReq="SE OBSERVAN"),-1,0)</f>
        <v>0</v>
      </c>
      <c r="BN37" s="13" t="str">
        <f t="shared" si="26"/>
        <v/>
      </c>
      <c r="BO37" s="13" t="str">
        <f t="shared" si="27"/>
        <v/>
      </c>
      <c r="BP37" s="13" t="str">
        <f t="shared" si="28"/>
        <v/>
      </c>
      <c r="BQ37" s="13" t="str">
        <f t="shared" si="29"/>
        <v/>
      </c>
      <c r="BR37" s="13" t="str">
        <f t="shared" si="30"/>
        <v/>
      </c>
    </row>
    <row r="38" spans="1:70" ht="15.6">
      <c r="A38" s="2189"/>
      <c r="B38" s="546" t="s">
        <v>67</v>
      </c>
      <c r="C38" s="1511" t="s">
        <v>6367</v>
      </c>
      <c r="D38" s="1325">
        <v>4</v>
      </c>
      <c r="E38" s="546">
        <v>6</v>
      </c>
      <c r="F38" s="2196" t="s">
        <v>404</v>
      </c>
      <c r="G38" s="494"/>
      <c r="H38" s="514" t="s">
        <v>27</v>
      </c>
      <c r="I38" s="514" t="s">
        <v>294</v>
      </c>
      <c r="J38" s="514" t="s">
        <v>294</v>
      </c>
      <c r="K38" s="597">
        <v>0</v>
      </c>
      <c r="L38" s="3"/>
      <c r="Q38" s="97"/>
      <c r="R38" s="97"/>
      <c r="S38" s="213"/>
      <c r="T38" s="213"/>
      <c r="U38" s="105"/>
      <c r="V38" s="570"/>
      <c r="W38" s="571"/>
      <c r="X38" s="98"/>
      <c r="Y38" s="99"/>
      <c r="Z38" s="99"/>
      <c r="AF38" s="94" t="str">
        <f t="shared" si="5"/>
        <v/>
      </c>
      <c r="AG38" s="101">
        <f t="shared" si="6"/>
        <v>0</v>
      </c>
      <c r="AH38" s="18" t="str">
        <f t="shared" si="7"/>
        <v/>
      </c>
      <c r="AI38" s="102">
        <f t="shared" si="8"/>
        <v>0</v>
      </c>
      <c r="AJ38" s="13">
        <f>IF(AND(AI38=0,LEN(IF(LEN(H38)&gt;3,VLOOKUP(H38,$B$9:$R38,17,FALSE),""))&gt;0,LEN(B38)&gt;0),D38,0)</f>
        <v>0</v>
      </c>
      <c r="AK38" s="13">
        <f>IF(AND(AI38=0,LEN(IF(LEN(I38)&gt;3,VLOOKUP(I38,$B$9:$R38,17,FALSE),""))&gt;0,LEN(B38)&gt;0),D38,0)</f>
        <v>0</v>
      </c>
      <c r="AL38" s="13">
        <f>IF(AND(AI38=0,LEN(IF(LEN(J38)&gt;3,VLOOKUP(J38,$B$9:$R38,17,FALSE),""))&gt;0,LEN(B38)&gt;0),D38,0)</f>
        <v>0</v>
      </c>
      <c r="AM38" s="13">
        <f t="shared" si="9"/>
        <v>-1</v>
      </c>
      <c r="AN38" s="13">
        <f t="shared" si="10"/>
        <v>0</v>
      </c>
      <c r="AO38" s="13">
        <f t="shared" si="11"/>
        <v>0</v>
      </c>
      <c r="AP38" s="13">
        <f t="shared" si="12"/>
        <v>0</v>
      </c>
      <c r="AQ38" s="13">
        <f t="shared" si="13"/>
        <v>0</v>
      </c>
      <c r="AR38" s="13" t="str">
        <f t="shared" si="14"/>
        <v/>
      </c>
      <c r="AS38" s="13" t="str">
        <f t="shared" si="15"/>
        <v/>
      </c>
      <c r="AT38" s="18" t="str">
        <f t="shared" si="16"/>
        <v/>
      </c>
      <c r="AU38" s="13">
        <f>IF(AND(AI38&gt;0,IF(LEN(H38)&gt;3,LEN(VLOOKUP(H38,$B$9:$R38,17,FALSE)),IF(LEN(H38)&gt;0,COUNTIFS($G$9:$G38,H38,$R$9:$R38,"&lt;&gt;"),""))&gt;0,LEN(B38)&gt;0),D38,0)</f>
        <v>0</v>
      </c>
      <c r="AV38" s="13">
        <f>IF(AND(AI38&gt;0,LEN(IF(LEN(I38)&gt;3,VLOOKUP(I38,$B$9:$R38,17,FALSE),""))&gt;0,LEN(B38)&gt;0),D38,0)</f>
        <v>0</v>
      </c>
      <c r="AW38" s="13">
        <f>IF(AND(AI38&gt;0,LEN(IF(LEN(J38)&gt;3,VLOOKUP(J38,$B$9:$R38,17,FALSE),""))&gt;0,LEN(B38)&gt;0),D38,0)</f>
        <v>0</v>
      </c>
      <c r="AX38" s="13" t="str">
        <f t="shared" si="17"/>
        <v/>
      </c>
      <c r="AY38" s="13" t="str">
        <f t="shared" si="18"/>
        <v/>
      </c>
      <c r="AZ38" s="13" t="str">
        <f t="shared" si="19"/>
        <v/>
      </c>
      <c r="BA38" s="13">
        <f t="shared" si="20"/>
        <v>1</v>
      </c>
      <c r="BB38" s="13">
        <f t="shared" si="21"/>
        <v>0</v>
      </c>
      <c r="BC38" s="13">
        <f t="shared" si="22"/>
        <v>0</v>
      </c>
      <c r="BD38" s="13">
        <f t="shared" si="23"/>
        <v>0</v>
      </c>
      <c r="BE38" s="13">
        <f>IF(AND(IFERROR(VLOOKUP(H38,$B$9:$BI38,60,FALSE),0)&lt;0,LEN(R38)&gt;0),-1,0)</f>
        <v>0</v>
      </c>
      <c r="BF38" s="13">
        <f>IF(AND(IFERROR(VLOOKUP(I38,$B$9:$BI38,60,FALSE),0)&lt;0,LEN(R38)&gt;0),-1,0)</f>
        <v>0</v>
      </c>
      <c r="BG38" s="13">
        <f>IF(AND(IFERROR(VLOOKUP(J38,$B$9:$BI38,60,FALSE),0)&lt;0,LEN(R38)&gt;0),-1,0)</f>
        <v>0</v>
      </c>
      <c r="BH38" s="13">
        <f t="shared" si="24"/>
        <v>0</v>
      </c>
      <c r="BI38" s="13">
        <f t="shared" si="25"/>
        <v>0</v>
      </c>
      <c r="BJ38" s="13">
        <f>IF(AND(LEN($P38)&gt;1,LEN($U38)=0,GralFaltaReq="SE OBSERVAN",IFERROR(FIND("REQUIS.",W38),0)+IFERROR(FIND("CRED. APROB.",W38),0)&gt;0),MAX($BJ$7:$BJ37)+1,0)</f>
        <v>0</v>
      </c>
      <c r="BK38" s="13">
        <f>IF(AND(IFERROR(VLOOKUP(H38,$B$9:$BI38,60,FALSE),0)&lt;0,GralFaltaReq="SE OBSERVAN"),-1,0)</f>
        <v>0</v>
      </c>
      <c r="BL38" s="13">
        <f>IF(AND(IFERROR(VLOOKUP(I38,$B$9:$BI38,60,FALSE),0)&lt;0,GralFaltaReq="SE OBSERVAN"),-1,0)</f>
        <v>0</v>
      </c>
      <c r="BM38" s="13">
        <f>IF(AND(IFERROR(VLOOKUP(J38,$B$9:$BI38,60,FALSE),0)&lt;0,GralFaltaReq="SE OBSERVAN"),-1,0)</f>
        <v>0</v>
      </c>
      <c r="BN38" s="13" t="str">
        <f t="shared" si="26"/>
        <v/>
      </c>
      <c r="BO38" s="13" t="str">
        <f t="shared" si="27"/>
        <v/>
      </c>
      <c r="BP38" s="13" t="str">
        <f t="shared" si="28"/>
        <v/>
      </c>
      <c r="BQ38" s="13" t="str">
        <f t="shared" si="29"/>
        <v/>
      </c>
      <c r="BR38" s="13" t="str">
        <f t="shared" si="30"/>
        <v/>
      </c>
    </row>
    <row r="39" spans="1:70" ht="16.2" thickBot="1">
      <c r="A39" s="2189"/>
      <c r="B39" s="546" t="s">
        <v>19</v>
      </c>
      <c r="C39" s="1511" t="s">
        <v>3226</v>
      </c>
      <c r="D39" s="1325">
        <v>2</v>
      </c>
      <c r="E39" s="546">
        <v>2</v>
      </c>
      <c r="F39" s="2205" t="s">
        <v>294</v>
      </c>
      <c r="G39" s="494"/>
      <c r="H39" s="514" t="s">
        <v>294</v>
      </c>
      <c r="I39" s="514" t="s">
        <v>294</v>
      </c>
      <c r="J39" s="514" t="s">
        <v>294</v>
      </c>
      <c r="K39" s="2187">
        <v>0</v>
      </c>
      <c r="L39" s="3"/>
      <c r="Q39" s="97"/>
      <c r="R39" s="97"/>
      <c r="S39" s="213"/>
      <c r="T39" s="213"/>
      <c r="U39" s="105"/>
      <c r="V39" s="570"/>
      <c r="W39" s="571"/>
      <c r="X39" s="98"/>
      <c r="Y39" s="99"/>
      <c r="Z39" s="99"/>
      <c r="AF39" s="94" t="str">
        <f t="shared" si="5"/>
        <v/>
      </c>
      <c r="AG39" s="101">
        <f t="shared" si="6"/>
        <v>0</v>
      </c>
      <c r="AH39" s="18" t="str">
        <f t="shared" si="7"/>
        <v/>
      </c>
      <c r="AI39" s="102">
        <f t="shared" si="8"/>
        <v>0</v>
      </c>
      <c r="AJ39" s="13">
        <f>IF(AND(AI39=0,LEN(IF(LEN(H39)&gt;3,VLOOKUP(H39,$B$9:$R39,17,FALSE),""))&gt;0,LEN(B39)&gt;0),D39,0)</f>
        <v>0</v>
      </c>
      <c r="AK39" s="13">
        <f>IF(AND(AI39=0,LEN(IF(LEN(I39)&gt;3,VLOOKUP(I39,$B$9:$R39,17,FALSE),""))&gt;0,LEN(B39)&gt;0),D39,0)</f>
        <v>0</v>
      </c>
      <c r="AL39" s="13">
        <f>IF(AND(AI39=0,LEN(IF(LEN(J39)&gt;3,VLOOKUP(J39,$B$9:$R39,17,FALSE),""))&gt;0,LEN(B39)&gt;0),D39,0)</f>
        <v>0</v>
      </c>
      <c r="AM39" s="13">
        <f t="shared" si="9"/>
        <v>1</v>
      </c>
      <c r="AN39" s="13">
        <f t="shared" si="10"/>
        <v>0</v>
      </c>
      <c r="AO39" s="13">
        <f t="shared" si="11"/>
        <v>0</v>
      </c>
      <c r="AP39" s="13">
        <f t="shared" si="12"/>
        <v>2</v>
      </c>
      <c r="AQ39" s="13">
        <f t="shared" si="13"/>
        <v>2</v>
      </c>
      <c r="AR39" s="13" t="str">
        <f t="shared" si="14"/>
        <v/>
      </c>
      <c r="AS39" s="13" t="str">
        <f t="shared" si="15"/>
        <v/>
      </c>
      <c r="AT39" s="18" t="str">
        <f t="shared" si="16"/>
        <v/>
      </c>
      <c r="AU39" s="13">
        <f>IF(AND(AI39&gt;0,IF(LEN(H39)&gt;3,LEN(VLOOKUP(H39,$B$9:$R39,17,FALSE)),IF(LEN(H39)&gt;0,COUNTIFS($G$9:$G39,H39,$R$9:$R39,"&lt;&gt;"),""))&gt;0,LEN(B39)&gt;0),D39,0)</f>
        <v>0</v>
      </c>
      <c r="AV39" s="13">
        <f>IF(AND(AI39&gt;0,LEN(IF(LEN(I39)&gt;3,VLOOKUP(I39,$B$9:$R39,17,FALSE),""))&gt;0,LEN(B39)&gt;0),D39,0)</f>
        <v>0</v>
      </c>
      <c r="AW39" s="13">
        <f>IF(AND(AI39&gt;0,LEN(IF(LEN(J39)&gt;3,VLOOKUP(J39,$B$9:$R39,17,FALSE),""))&gt;0,LEN(B39)&gt;0),D39,0)</f>
        <v>0</v>
      </c>
      <c r="AX39" s="13" t="str">
        <f t="shared" si="17"/>
        <v/>
      </c>
      <c r="AY39" s="13" t="str">
        <f t="shared" si="18"/>
        <v/>
      </c>
      <c r="AZ39" s="13" t="str">
        <f t="shared" si="19"/>
        <v/>
      </c>
      <c r="BA39" s="13">
        <f t="shared" si="20"/>
        <v>1</v>
      </c>
      <c r="BB39" s="13">
        <f t="shared" si="21"/>
        <v>0</v>
      </c>
      <c r="BC39" s="13">
        <f t="shared" si="22"/>
        <v>0</v>
      </c>
      <c r="BD39" s="13">
        <f t="shared" si="23"/>
        <v>0</v>
      </c>
      <c r="BE39" s="13">
        <f>IF(AND(IFERROR(VLOOKUP(H39,$B$9:$BI39,60,FALSE),0)&lt;0,LEN(R39)&gt;0),-1,0)</f>
        <v>0</v>
      </c>
      <c r="BF39" s="13">
        <f>IF(AND(IFERROR(VLOOKUP(I39,$B$9:$BI39,60,FALSE),0)&lt;0,LEN(R39)&gt;0),-1,0)</f>
        <v>0</v>
      </c>
      <c r="BG39" s="13">
        <f>IF(AND(IFERROR(VLOOKUP(J39,$B$9:$BI39,60,FALSE),0)&lt;0,LEN(R39)&gt;0),-1,0)</f>
        <v>0</v>
      </c>
      <c r="BH39" s="13">
        <f t="shared" si="24"/>
        <v>0</v>
      </c>
      <c r="BI39" s="13">
        <f t="shared" si="25"/>
        <v>0</v>
      </c>
      <c r="BJ39" s="13">
        <f>IF(AND(LEN($P39)&gt;1,LEN($U39)=0,GralFaltaReq="SE OBSERVAN",IFERROR(FIND("REQUIS.",W39),0)+IFERROR(FIND("CRED. APROB.",W39),0)&gt;0),MAX($BJ$7:$BJ38)+1,0)</f>
        <v>0</v>
      </c>
      <c r="BK39" s="13">
        <f>IF(AND(IFERROR(VLOOKUP(H39,$B$9:$BI39,60,FALSE),0)&lt;0,GralFaltaReq="SE OBSERVAN"),-1,0)</f>
        <v>0</v>
      </c>
      <c r="BL39" s="13">
        <f>IF(AND(IFERROR(VLOOKUP(I39,$B$9:$BI39,60,FALSE),0)&lt;0,GralFaltaReq="SE OBSERVAN"),-1,0)</f>
        <v>0</v>
      </c>
      <c r="BM39" s="13">
        <f>IF(AND(IFERROR(VLOOKUP(J39,$B$9:$BI39,60,FALSE),0)&lt;0,GralFaltaReq="SE OBSERVAN"),-1,0)</f>
        <v>0</v>
      </c>
      <c r="BN39" s="13" t="str">
        <f t="shared" si="26"/>
        <v/>
      </c>
      <c r="BO39" s="13" t="str">
        <f t="shared" si="27"/>
        <v/>
      </c>
      <c r="BP39" s="13" t="str">
        <f t="shared" si="28"/>
        <v/>
      </c>
      <c r="BQ39" s="13" t="str">
        <f t="shared" si="29"/>
        <v/>
      </c>
      <c r="BR39" s="13" t="str">
        <f t="shared" si="30"/>
        <v/>
      </c>
    </row>
    <row r="40" spans="1:70" ht="16.2" thickBot="1">
      <c r="A40" s="2190"/>
      <c r="B40" s="2193"/>
      <c r="C40" s="2191" t="s">
        <v>22</v>
      </c>
      <c r="D40" s="1326">
        <v>22</v>
      </c>
      <c r="E40" s="1326">
        <v>32</v>
      </c>
      <c r="F40" s="2192"/>
      <c r="G40" s="494"/>
      <c r="H40" s="514" t="s">
        <v>294</v>
      </c>
      <c r="I40" s="514" t="s">
        <v>294</v>
      </c>
      <c r="J40" s="514" t="s">
        <v>294</v>
      </c>
      <c r="K40" s="597">
        <v>0</v>
      </c>
      <c r="L40" s="3"/>
      <c r="Q40" s="97"/>
      <c r="R40" s="97"/>
      <c r="S40" s="105"/>
      <c r="T40" s="105"/>
      <c r="U40" s="105"/>
      <c r="V40" s="570"/>
      <c r="W40" s="571"/>
      <c r="X40" s="98"/>
      <c r="Y40" s="99"/>
      <c r="Z40" s="99"/>
      <c r="AF40" s="94" t="str">
        <f t="shared" si="5"/>
        <v/>
      </c>
      <c r="AG40" s="101">
        <f t="shared" si="6"/>
        <v>0</v>
      </c>
      <c r="AH40" s="18" t="str">
        <f t="shared" si="7"/>
        <v/>
      </c>
      <c r="AI40" s="102">
        <f t="shared" si="8"/>
        <v>0</v>
      </c>
      <c r="AJ40" s="13">
        <f>IF(AND(AI40=0,LEN(IF(LEN(H40)&gt;3,VLOOKUP(H40,$B$9:$R40,17,FALSE),""))&gt;0,LEN(B40)&gt;0),D40,0)</f>
        <v>0</v>
      </c>
      <c r="AK40" s="13">
        <f>IF(AND(AI40=0,LEN(IF(LEN(I40)&gt;3,VLOOKUP(I40,$B$9:$R40,17,FALSE),""))&gt;0,LEN(B40)&gt;0),D40,0)</f>
        <v>0</v>
      </c>
      <c r="AL40" s="13">
        <f>IF(AND(AI40=0,LEN(IF(LEN(J40)&gt;3,VLOOKUP(J40,$B$9:$R40,17,FALSE),""))&gt;0,LEN(B40)&gt;0),D40,0)</f>
        <v>0</v>
      </c>
      <c r="AM40" s="13">
        <f t="shared" si="9"/>
        <v>1</v>
      </c>
      <c r="AN40" s="13">
        <f t="shared" si="10"/>
        <v>0</v>
      </c>
      <c r="AO40" s="13">
        <f t="shared" si="11"/>
        <v>0</v>
      </c>
      <c r="AP40" s="13">
        <f t="shared" si="12"/>
        <v>0</v>
      </c>
      <c r="AQ40" s="13">
        <f t="shared" si="13"/>
        <v>0</v>
      </c>
      <c r="AR40" s="13" t="str">
        <f t="shared" si="14"/>
        <v/>
      </c>
      <c r="AS40" s="13" t="str">
        <f t="shared" si="15"/>
        <v/>
      </c>
      <c r="AT40" s="18" t="str">
        <f t="shared" si="16"/>
        <v/>
      </c>
      <c r="AU40" s="13">
        <f>IF(AND(AI40&gt;0,IF(LEN(H40)&gt;3,LEN(VLOOKUP(H40,$B$9:$R40,17,FALSE)),IF(LEN(H40)&gt;0,COUNTIFS($G$9:$G40,H40,$R$9:$R40,"&lt;&gt;"),""))&gt;0,LEN(B40)&gt;0),D40,0)</f>
        <v>0</v>
      </c>
      <c r="AV40" s="13">
        <f>IF(AND(AI40&gt;0,LEN(IF(LEN(I40)&gt;3,VLOOKUP(I40,$B$9:$R40,17,FALSE),""))&gt;0,LEN(B40)&gt;0),D40,0)</f>
        <v>0</v>
      </c>
      <c r="AW40" s="13">
        <f>IF(AND(AI40&gt;0,LEN(IF(LEN(J40)&gt;3,VLOOKUP(J40,$B$9:$R40,17,FALSE),""))&gt;0,LEN(B40)&gt;0),D40,0)</f>
        <v>0</v>
      </c>
      <c r="AX40" s="13" t="str">
        <f t="shared" si="17"/>
        <v/>
      </c>
      <c r="AY40" s="13" t="str">
        <f t="shared" si="18"/>
        <v/>
      </c>
      <c r="AZ40" s="13" t="str">
        <f t="shared" si="19"/>
        <v/>
      </c>
      <c r="BA40" s="13">
        <f t="shared" si="20"/>
        <v>1</v>
      </c>
      <c r="BB40" s="13">
        <f t="shared" si="21"/>
        <v>0</v>
      </c>
      <c r="BC40" s="13">
        <f t="shared" si="22"/>
        <v>0</v>
      </c>
      <c r="BD40" s="13">
        <f t="shared" si="23"/>
        <v>0</v>
      </c>
      <c r="BE40" s="13">
        <f>IF(AND(IFERROR(VLOOKUP(H40,$B$9:$BI40,60,FALSE),0)&lt;0,LEN(R40)&gt;0),-1,0)</f>
        <v>0</v>
      </c>
      <c r="BF40" s="13">
        <f>IF(AND(IFERROR(VLOOKUP(I40,$B$9:$BI40,60,FALSE),0)&lt;0,LEN(R40)&gt;0),-1,0)</f>
        <v>0</v>
      </c>
      <c r="BG40" s="13">
        <f>IF(AND(IFERROR(VLOOKUP(J40,$B$9:$BI40,60,FALSE),0)&lt;0,LEN(R40)&gt;0),-1,0)</f>
        <v>0</v>
      </c>
      <c r="BH40" s="13">
        <f t="shared" si="24"/>
        <v>0</v>
      </c>
      <c r="BI40" s="13">
        <f t="shared" si="25"/>
        <v>0</v>
      </c>
      <c r="BJ40" s="13">
        <f>IF(AND(LEN($P40)&gt;1,LEN($U40)=0,GralFaltaReq="SE OBSERVAN",IFERROR(FIND("REQUIS.",W40),0)+IFERROR(FIND("CRED. APROB.",W40),0)&gt;0),MAX($BJ$7:$BJ39)+1,0)</f>
        <v>0</v>
      </c>
      <c r="BK40" s="13">
        <f>IF(AND(IFERROR(VLOOKUP(H40,$B$9:$BI40,60,FALSE),0)&lt;0,GralFaltaReq="SE OBSERVAN"),-1,0)</f>
        <v>0</v>
      </c>
      <c r="BL40" s="13">
        <f>IF(AND(IFERROR(VLOOKUP(I40,$B$9:$BI40,60,FALSE),0)&lt;0,GralFaltaReq="SE OBSERVAN"),-1,0)</f>
        <v>0</v>
      </c>
      <c r="BM40" s="13">
        <f>IF(AND(IFERROR(VLOOKUP(J40,$B$9:$BI40,60,FALSE),0)&lt;0,GralFaltaReq="SE OBSERVAN"),-1,0)</f>
        <v>0</v>
      </c>
      <c r="BN40" s="13" t="str">
        <f t="shared" si="26"/>
        <v/>
      </c>
      <c r="BO40" s="13" t="str">
        <f t="shared" si="27"/>
        <v/>
      </c>
      <c r="BP40" s="13" t="str">
        <f t="shared" si="28"/>
        <v/>
      </c>
      <c r="BQ40" s="13" t="str">
        <f t="shared" si="29"/>
        <v/>
      </c>
      <c r="BR40" s="13" t="str">
        <f t="shared" si="30"/>
        <v/>
      </c>
    </row>
    <row r="41" spans="1:70" ht="15.6">
      <c r="A41" s="2188">
        <v>6</v>
      </c>
      <c r="B41" s="1508" t="s">
        <v>1061</v>
      </c>
      <c r="C41" s="1509" t="s">
        <v>6375</v>
      </c>
      <c r="D41" s="1324">
        <v>4</v>
      </c>
      <c r="E41" s="1508">
        <v>6</v>
      </c>
      <c r="F41" s="2203" t="s">
        <v>73</v>
      </c>
      <c r="G41" s="494"/>
      <c r="H41" s="514" t="s">
        <v>72</v>
      </c>
      <c r="I41" s="514" t="s">
        <v>294</v>
      </c>
      <c r="J41" s="514" t="s">
        <v>294</v>
      </c>
      <c r="K41" s="597">
        <v>0</v>
      </c>
      <c r="L41" s="3"/>
      <c r="Q41" s="97"/>
      <c r="R41" s="97"/>
      <c r="S41" s="213"/>
      <c r="T41" s="213"/>
      <c r="U41" s="105"/>
      <c r="V41" s="570"/>
      <c r="W41" s="571"/>
      <c r="X41" s="98"/>
      <c r="Y41" s="99"/>
      <c r="Z41" s="99"/>
      <c r="AF41" s="94" t="str">
        <f t="shared" si="5"/>
        <v/>
      </c>
      <c r="AG41" s="101">
        <f t="shared" si="6"/>
        <v>0</v>
      </c>
      <c r="AH41" s="18" t="str">
        <f t="shared" si="7"/>
        <v/>
      </c>
      <c r="AI41" s="102">
        <f t="shared" si="8"/>
        <v>0</v>
      </c>
      <c r="AJ41" s="13">
        <f>IF(AND(AI41=0,LEN(IF(LEN(H41)&gt;3,VLOOKUP(H41,$B$9:$R41,17,FALSE),""))&gt;0,LEN(B41)&gt;0),D41,0)</f>
        <v>0</v>
      </c>
      <c r="AK41" s="13">
        <f>IF(AND(AI41=0,LEN(IF(LEN(I41)&gt;3,VLOOKUP(I41,$B$9:$R41,17,FALSE),""))&gt;0,LEN(B41)&gt;0),D41,0)</f>
        <v>0</v>
      </c>
      <c r="AL41" s="13">
        <f>IF(AND(AI41=0,LEN(IF(LEN(J41)&gt;3,VLOOKUP(J41,$B$9:$R41,17,FALSE),""))&gt;0,LEN(B41)&gt;0),D41,0)</f>
        <v>0</v>
      </c>
      <c r="AM41" s="13">
        <f t="shared" si="9"/>
        <v>-1</v>
      </c>
      <c r="AN41" s="13">
        <f t="shared" si="10"/>
        <v>0</v>
      </c>
      <c r="AO41" s="13">
        <f t="shared" si="11"/>
        <v>0</v>
      </c>
      <c r="AP41" s="13">
        <f t="shared" si="12"/>
        <v>0</v>
      </c>
      <c r="AQ41" s="13">
        <f t="shared" si="13"/>
        <v>0</v>
      </c>
      <c r="AR41" s="13" t="str">
        <f t="shared" si="14"/>
        <v/>
      </c>
      <c r="AS41" s="13" t="str">
        <f t="shared" si="15"/>
        <v/>
      </c>
      <c r="AT41" s="18" t="str">
        <f t="shared" si="16"/>
        <v/>
      </c>
      <c r="AU41" s="13">
        <f>IF(AND(AI41&gt;0,IF(LEN(H41)&gt;3,LEN(VLOOKUP(H41,$B$9:$R41,17,FALSE)),IF(LEN(H41)&gt;0,COUNTIFS($G$9:$G41,H41,$R$9:$R41,"&lt;&gt;"),""))&gt;0,LEN(B41)&gt;0),D41,0)</f>
        <v>0</v>
      </c>
      <c r="AV41" s="13">
        <f>IF(AND(AI41&gt;0,LEN(IF(LEN(I41)&gt;3,VLOOKUP(I41,$B$9:$R41,17,FALSE),""))&gt;0,LEN(B41)&gt;0),D41,0)</f>
        <v>0</v>
      </c>
      <c r="AW41" s="13">
        <f>IF(AND(AI41&gt;0,LEN(IF(LEN(J41)&gt;3,VLOOKUP(J41,$B$9:$R41,17,FALSE),""))&gt;0,LEN(B41)&gt;0),D41,0)</f>
        <v>0</v>
      </c>
      <c r="AX41" s="13" t="str">
        <f t="shared" si="17"/>
        <v/>
      </c>
      <c r="AY41" s="13" t="str">
        <f t="shared" si="18"/>
        <v/>
      </c>
      <c r="AZ41" s="13" t="str">
        <f t="shared" si="19"/>
        <v/>
      </c>
      <c r="BA41" s="13">
        <f t="shared" si="20"/>
        <v>1</v>
      </c>
      <c r="BB41" s="13">
        <f t="shared" si="21"/>
        <v>0</v>
      </c>
      <c r="BC41" s="13">
        <f t="shared" si="22"/>
        <v>0</v>
      </c>
      <c r="BD41" s="13">
        <f t="shared" si="23"/>
        <v>0</v>
      </c>
      <c r="BE41" s="13">
        <f>IF(AND(IFERROR(VLOOKUP(H41,$B$9:$BI41,60,FALSE),0)&lt;0,LEN(R41)&gt;0),-1,0)</f>
        <v>0</v>
      </c>
      <c r="BF41" s="13">
        <f>IF(AND(IFERROR(VLOOKUP(I41,$B$9:$BI41,60,FALSE),0)&lt;0,LEN(R41)&gt;0),-1,0)</f>
        <v>0</v>
      </c>
      <c r="BG41" s="13">
        <f>IF(AND(IFERROR(VLOOKUP(J41,$B$9:$BI41,60,FALSE),0)&lt;0,LEN(R41)&gt;0),-1,0)</f>
        <v>0</v>
      </c>
      <c r="BH41" s="13">
        <f t="shared" si="24"/>
        <v>0</v>
      </c>
      <c r="BI41" s="13">
        <f t="shared" si="25"/>
        <v>0</v>
      </c>
      <c r="BJ41" s="13">
        <f>IF(AND(LEN($P41)&gt;1,LEN($U41)=0,GralFaltaReq="SE OBSERVAN",IFERROR(FIND("REQUIS.",W41),0)+IFERROR(FIND("CRED. APROB.",W41),0)&gt;0),MAX($BJ$7:$BJ40)+1,0)</f>
        <v>0</v>
      </c>
      <c r="BK41" s="13">
        <f>IF(AND(IFERROR(VLOOKUP(H41,$B$9:$BI41,60,FALSE),0)&lt;0,GralFaltaReq="SE OBSERVAN"),-1,0)</f>
        <v>0</v>
      </c>
      <c r="BL41" s="13">
        <f>IF(AND(IFERROR(VLOOKUP(I41,$B$9:$BI41,60,FALSE),0)&lt;0,GralFaltaReq="SE OBSERVAN"),-1,0)</f>
        <v>0</v>
      </c>
      <c r="BM41" s="13">
        <f>IF(AND(IFERROR(VLOOKUP(J41,$B$9:$BI41,60,FALSE),0)&lt;0,GralFaltaReq="SE OBSERVAN"),-1,0)</f>
        <v>0</v>
      </c>
      <c r="BN41" s="13" t="str">
        <f t="shared" si="26"/>
        <v/>
      </c>
      <c r="BO41" s="13" t="str">
        <f t="shared" si="27"/>
        <v/>
      </c>
      <c r="BP41" s="13" t="str">
        <f t="shared" si="28"/>
        <v/>
      </c>
      <c r="BQ41" s="13" t="str">
        <f t="shared" si="29"/>
        <v/>
      </c>
      <c r="BR41" s="13" t="str">
        <f t="shared" si="30"/>
        <v/>
      </c>
    </row>
    <row r="42" spans="1:70" ht="15.6">
      <c r="A42" s="2189"/>
      <c r="B42" s="546" t="s">
        <v>34</v>
      </c>
      <c r="C42" s="1511" t="s">
        <v>142</v>
      </c>
      <c r="D42" s="1325">
        <v>4</v>
      </c>
      <c r="E42" s="546">
        <v>6</v>
      </c>
      <c r="F42" s="2196" t="s">
        <v>11</v>
      </c>
      <c r="G42" s="494"/>
      <c r="H42" s="514" t="s">
        <v>10</v>
      </c>
      <c r="I42" s="514" t="s">
        <v>294</v>
      </c>
      <c r="J42" s="514" t="s">
        <v>294</v>
      </c>
      <c r="K42" s="597">
        <v>0</v>
      </c>
      <c r="L42" s="3"/>
      <c r="Q42" s="97"/>
      <c r="R42" s="97"/>
      <c r="S42" s="105"/>
      <c r="T42" s="105"/>
      <c r="U42" s="105"/>
      <c r="V42" s="570"/>
      <c r="W42" s="571"/>
      <c r="X42" s="98"/>
      <c r="Y42" s="99"/>
      <c r="Z42" s="99"/>
      <c r="AF42" s="94" t="str">
        <f t="shared" si="5"/>
        <v/>
      </c>
      <c r="AG42" s="101">
        <f t="shared" si="6"/>
        <v>0</v>
      </c>
      <c r="AH42" s="18" t="str">
        <f t="shared" si="7"/>
        <v/>
      </c>
      <c r="AI42" s="102">
        <f t="shared" si="8"/>
        <v>0</v>
      </c>
      <c r="AJ42" s="13">
        <f>IF(AND(AI42=0,LEN(IF(LEN(H42)&gt;3,VLOOKUP(H42,$B$9:$R42,17,FALSE),""))&gt;0,LEN(B42)&gt;0),D42,0)</f>
        <v>4</v>
      </c>
      <c r="AK42" s="13">
        <f>IF(AND(AI42=0,LEN(IF(LEN(I42)&gt;3,VLOOKUP(I42,$B$9:$R42,17,FALSE),""))&gt;0,LEN(B42)&gt;0),D42,0)</f>
        <v>0</v>
      </c>
      <c r="AL42" s="13">
        <f>IF(AND(AI42=0,LEN(IF(LEN(J42)&gt;3,VLOOKUP(J42,$B$9:$R42,17,FALSE),""))&gt;0,LEN(B42)&gt;0),D42,0)</f>
        <v>0</v>
      </c>
      <c r="AM42" s="13">
        <f t="shared" si="9"/>
        <v>1</v>
      </c>
      <c r="AN42" s="13">
        <f t="shared" si="10"/>
        <v>4</v>
      </c>
      <c r="AO42" s="13">
        <f t="shared" si="11"/>
        <v>0</v>
      </c>
      <c r="AP42" s="13">
        <f t="shared" si="12"/>
        <v>0</v>
      </c>
      <c r="AQ42" s="13">
        <f t="shared" si="13"/>
        <v>4</v>
      </c>
      <c r="AR42" s="13" t="str">
        <f t="shared" si="14"/>
        <v/>
      </c>
      <c r="AS42" s="13" t="str">
        <f t="shared" si="15"/>
        <v/>
      </c>
      <c r="AT42" s="18" t="str">
        <f t="shared" si="16"/>
        <v/>
      </c>
      <c r="AU42" s="13">
        <f>IF(AND(AI42&gt;0,IF(LEN(H42)&gt;3,LEN(VLOOKUP(H42,$B$9:$R42,17,FALSE)),IF(LEN(H42)&gt;0,COUNTIFS($G$9:$G42,H42,$R$9:$R42,"&lt;&gt;"),""))&gt;0,LEN(B42)&gt;0),D42,0)</f>
        <v>0</v>
      </c>
      <c r="AV42" s="13">
        <f>IF(AND(AI42&gt;0,LEN(IF(LEN(I42)&gt;3,VLOOKUP(I42,$B$9:$R42,17,FALSE),""))&gt;0,LEN(B42)&gt;0),D42,0)</f>
        <v>0</v>
      </c>
      <c r="AW42" s="13">
        <f>IF(AND(AI42&gt;0,LEN(IF(LEN(J42)&gt;3,VLOOKUP(J42,$B$9:$R42,17,FALSE),""))&gt;0,LEN(B42)&gt;0),D42,0)</f>
        <v>0</v>
      </c>
      <c r="AX42" s="13" t="str">
        <f t="shared" si="17"/>
        <v/>
      </c>
      <c r="AY42" s="13" t="str">
        <f t="shared" si="18"/>
        <v/>
      </c>
      <c r="AZ42" s="13" t="str">
        <f t="shared" si="19"/>
        <v/>
      </c>
      <c r="BA42" s="13">
        <f t="shared" si="20"/>
        <v>1</v>
      </c>
      <c r="BB42" s="13">
        <f t="shared" si="21"/>
        <v>0</v>
      </c>
      <c r="BC42" s="13">
        <f t="shared" si="22"/>
        <v>0</v>
      </c>
      <c r="BD42" s="13">
        <f t="shared" si="23"/>
        <v>0</v>
      </c>
      <c r="BE42" s="13">
        <f>IF(AND(IFERROR(VLOOKUP(H42,$B$9:$BI42,60,FALSE),0)&lt;0,LEN(R42)&gt;0),-1,0)</f>
        <v>0</v>
      </c>
      <c r="BF42" s="13">
        <f>IF(AND(IFERROR(VLOOKUP(I42,$B$9:$BI42,60,FALSE),0)&lt;0,LEN(R42)&gt;0),-1,0)</f>
        <v>0</v>
      </c>
      <c r="BG42" s="13">
        <f>IF(AND(IFERROR(VLOOKUP(J42,$B$9:$BI42,60,FALSE),0)&lt;0,LEN(R42)&gt;0),-1,0)</f>
        <v>0</v>
      </c>
      <c r="BH42" s="13">
        <f t="shared" si="24"/>
        <v>0</v>
      </c>
      <c r="BI42" s="13">
        <f t="shared" si="25"/>
        <v>0</v>
      </c>
      <c r="BJ42" s="13">
        <f>IF(AND(LEN($P42)&gt;1,LEN($U42)=0,GralFaltaReq="SE OBSERVAN",IFERROR(FIND("REQUIS.",W42),0)+IFERROR(FIND("CRED. APROB.",W42),0)&gt;0),MAX($BJ$7:$BJ41)+1,0)</f>
        <v>0</v>
      </c>
      <c r="BK42" s="13">
        <f>IF(AND(IFERROR(VLOOKUP(H42,$B$9:$BI42,60,FALSE),0)&lt;0,GralFaltaReq="SE OBSERVAN"),-1,0)</f>
        <v>0</v>
      </c>
      <c r="BL42" s="13">
        <f>IF(AND(IFERROR(VLOOKUP(I42,$B$9:$BI42,60,FALSE),0)&lt;0,GralFaltaReq="SE OBSERVAN"),-1,0)</f>
        <v>0</v>
      </c>
      <c r="BM42" s="13">
        <f>IF(AND(IFERROR(VLOOKUP(J42,$B$9:$BI42,60,FALSE),0)&lt;0,GralFaltaReq="SE OBSERVAN"),-1,0)</f>
        <v>0</v>
      </c>
      <c r="BN42" s="13" t="str">
        <f t="shared" si="26"/>
        <v/>
      </c>
      <c r="BO42" s="13" t="str">
        <f t="shared" si="27"/>
        <v/>
      </c>
      <c r="BP42" s="13" t="str">
        <f t="shared" si="28"/>
        <v/>
      </c>
      <c r="BQ42" s="13" t="str">
        <f t="shared" si="29"/>
        <v/>
      </c>
      <c r="BR42" s="13" t="str">
        <f t="shared" si="30"/>
        <v/>
      </c>
    </row>
    <row r="43" spans="1:70" ht="15.6">
      <c r="A43" s="2189"/>
      <c r="B43" s="546" t="s">
        <v>78</v>
      </c>
      <c r="C43" s="1511" t="s">
        <v>79</v>
      </c>
      <c r="D43" s="1325">
        <v>5</v>
      </c>
      <c r="E43" s="546">
        <v>6</v>
      </c>
      <c r="F43" s="2196" t="s">
        <v>71</v>
      </c>
      <c r="G43" s="494"/>
      <c r="H43" s="514" t="s">
        <v>70</v>
      </c>
      <c r="I43" s="514" t="s">
        <v>294</v>
      </c>
      <c r="J43" s="514" t="s">
        <v>294</v>
      </c>
      <c r="K43" s="597">
        <v>0</v>
      </c>
      <c r="L43" s="3"/>
      <c r="Q43" s="97"/>
      <c r="R43" s="97"/>
      <c r="S43" s="213"/>
      <c r="T43" s="213"/>
      <c r="U43" s="105"/>
      <c r="V43" s="570"/>
      <c r="W43" s="571"/>
      <c r="X43" s="98"/>
      <c r="Y43" s="99"/>
      <c r="Z43" s="99"/>
      <c r="AF43" s="94" t="str">
        <f t="shared" si="5"/>
        <v/>
      </c>
      <c r="AG43" s="101">
        <f t="shared" si="6"/>
        <v>0</v>
      </c>
      <c r="AH43" s="18" t="str">
        <f t="shared" si="7"/>
        <v/>
      </c>
      <c r="AI43" s="102">
        <f t="shared" si="8"/>
        <v>0</v>
      </c>
      <c r="AJ43" s="13">
        <f>IF(AND(AI43=0,LEN(IF(LEN(H43)&gt;3,VLOOKUP(H43,$B$9:$R43,17,FALSE),""))&gt;0,LEN(B43)&gt;0),D43,0)</f>
        <v>0</v>
      </c>
      <c r="AK43" s="13">
        <f>IF(AND(AI43=0,LEN(IF(LEN(I43)&gt;3,VLOOKUP(I43,$B$9:$R43,17,FALSE),""))&gt;0,LEN(B43)&gt;0),D43,0)</f>
        <v>0</v>
      </c>
      <c r="AL43" s="13">
        <f>IF(AND(AI43=0,LEN(IF(LEN(J43)&gt;3,VLOOKUP(J43,$B$9:$R43,17,FALSE),""))&gt;0,LEN(B43)&gt;0),D43,0)</f>
        <v>0</v>
      </c>
      <c r="AM43" s="13">
        <f t="shared" si="9"/>
        <v>-1</v>
      </c>
      <c r="AN43" s="13">
        <f t="shared" si="10"/>
        <v>0</v>
      </c>
      <c r="AO43" s="13">
        <f t="shared" si="11"/>
        <v>0</v>
      </c>
      <c r="AP43" s="13">
        <f t="shared" si="12"/>
        <v>0</v>
      </c>
      <c r="AQ43" s="13">
        <f t="shared" si="13"/>
        <v>0</v>
      </c>
      <c r="AR43" s="13" t="str">
        <f t="shared" si="14"/>
        <v/>
      </c>
      <c r="AS43" s="13" t="str">
        <f t="shared" si="15"/>
        <v/>
      </c>
      <c r="AT43" s="18" t="str">
        <f t="shared" si="16"/>
        <v/>
      </c>
      <c r="AU43" s="13">
        <f>IF(AND(AI43&gt;0,IF(LEN(H43)&gt;3,LEN(VLOOKUP(H43,$B$9:$R43,17,FALSE)),IF(LEN(H43)&gt;0,COUNTIFS($G$9:$G43,H43,$R$9:$R43,"&lt;&gt;"),""))&gt;0,LEN(B43)&gt;0),D43,0)</f>
        <v>0</v>
      </c>
      <c r="AV43" s="13">
        <f>IF(AND(AI43&gt;0,LEN(IF(LEN(I43)&gt;3,VLOOKUP(I43,$B$9:$R43,17,FALSE),""))&gt;0,LEN(B43)&gt;0),D43,0)</f>
        <v>0</v>
      </c>
      <c r="AW43" s="13">
        <f>IF(AND(AI43&gt;0,LEN(IF(LEN(J43)&gt;3,VLOOKUP(J43,$B$9:$R43,17,FALSE),""))&gt;0,LEN(B43)&gt;0),D43,0)</f>
        <v>0</v>
      </c>
      <c r="AX43" s="13" t="str">
        <f t="shared" si="17"/>
        <v/>
      </c>
      <c r="AY43" s="13" t="str">
        <f t="shared" si="18"/>
        <v/>
      </c>
      <c r="AZ43" s="13" t="str">
        <f t="shared" si="19"/>
        <v/>
      </c>
      <c r="BA43" s="13">
        <f t="shared" si="20"/>
        <v>1</v>
      </c>
      <c r="BB43" s="13">
        <f t="shared" si="21"/>
        <v>0</v>
      </c>
      <c r="BC43" s="13">
        <f t="shared" si="22"/>
        <v>0</v>
      </c>
      <c r="BD43" s="13">
        <f t="shared" si="23"/>
        <v>0</v>
      </c>
      <c r="BE43" s="13">
        <f>IF(AND(IFERROR(VLOOKUP(H43,$B$9:$BI43,60,FALSE),0)&lt;0,LEN(R43)&gt;0),-1,0)</f>
        <v>0</v>
      </c>
      <c r="BF43" s="13">
        <f>IF(AND(IFERROR(VLOOKUP(I43,$B$9:$BI43,60,FALSE),0)&lt;0,LEN(R43)&gt;0),-1,0)</f>
        <v>0</v>
      </c>
      <c r="BG43" s="13">
        <f>IF(AND(IFERROR(VLOOKUP(J43,$B$9:$BI43,60,FALSE),0)&lt;0,LEN(R43)&gt;0),-1,0)</f>
        <v>0</v>
      </c>
      <c r="BH43" s="13">
        <f t="shared" si="24"/>
        <v>0</v>
      </c>
      <c r="BI43" s="13">
        <f t="shared" si="25"/>
        <v>0</v>
      </c>
      <c r="BJ43" s="13">
        <f>IF(AND(LEN($P43)&gt;1,LEN($U43)=0,GralFaltaReq="SE OBSERVAN",IFERROR(FIND("REQUIS.",W43),0)+IFERROR(FIND("CRED. APROB.",W43),0)&gt;0),MAX($BJ$7:$BJ42)+1,0)</f>
        <v>0</v>
      </c>
      <c r="BK43" s="13">
        <f>IF(AND(IFERROR(VLOOKUP(H43,$B$9:$BI43,60,FALSE),0)&lt;0,GralFaltaReq="SE OBSERVAN"),-1,0)</f>
        <v>0</v>
      </c>
      <c r="BL43" s="13">
        <f>IF(AND(IFERROR(VLOOKUP(I43,$B$9:$BI43,60,FALSE),0)&lt;0,GralFaltaReq="SE OBSERVAN"),-1,0)</f>
        <v>0</v>
      </c>
      <c r="BM43" s="13">
        <f>IF(AND(IFERROR(VLOOKUP(J43,$B$9:$BI43,60,FALSE),0)&lt;0,GralFaltaReq="SE OBSERVAN"),-1,0)</f>
        <v>0</v>
      </c>
      <c r="BN43" s="13" t="str">
        <f t="shared" si="26"/>
        <v/>
      </c>
      <c r="BO43" s="13" t="str">
        <f t="shared" si="27"/>
        <v/>
      </c>
      <c r="BP43" s="13" t="str">
        <f t="shared" si="28"/>
        <v/>
      </c>
      <c r="BQ43" s="13" t="str">
        <f t="shared" si="29"/>
        <v/>
      </c>
      <c r="BR43" s="13" t="str">
        <f t="shared" si="30"/>
        <v/>
      </c>
    </row>
    <row r="44" spans="1:70" ht="19.2">
      <c r="A44" s="2189"/>
      <c r="B44" s="546" t="s">
        <v>1062</v>
      </c>
      <c r="C44" s="1511" t="s">
        <v>6377</v>
      </c>
      <c r="D44" s="1325">
        <v>3</v>
      </c>
      <c r="E44" s="546">
        <v>4</v>
      </c>
      <c r="F44" s="2196" t="s">
        <v>7459</v>
      </c>
      <c r="G44" s="494"/>
      <c r="H44" s="514" t="s">
        <v>497</v>
      </c>
      <c r="I44" s="514" t="s">
        <v>294</v>
      </c>
      <c r="J44" s="514" t="s">
        <v>294</v>
      </c>
      <c r="K44" s="597">
        <v>0</v>
      </c>
      <c r="L44" s="3"/>
      <c r="Q44" s="97"/>
      <c r="R44" s="97"/>
      <c r="S44" s="105"/>
      <c r="T44" s="105"/>
      <c r="U44" s="105"/>
      <c r="V44" s="570"/>
      <c r="W44" s="571"/>
      <c r="X44" s="98"/>
      <c r="Y44" s="99"/>
      <c r="Z44" s="99"/>
      <c r="AF44" s="94" t="str">
        <f t="shared" si="5"/>
        <v/>
      </c>
      <c r="AG44" s="101">
        <f t="shared" si="6"/>
        <v>0</v>
      </c>
      <c r="AH44" s="18" t="str">
        <f t="shared" si="7"/>
        <v/>
      </c>
      <c r="AI44" s="102">
        <f t="shared" si="8"/>
        <v>0</v>
      </c>
      <c r="AJ44" s="13">
        <f>IF(AND(AI44=0,LEN(IF(LEN(H44)&gt;3,VLOOKUP(H44,$B$9:$R44,17,FALSE),""))&gt;0,LEN(B44)&gt;0),D44,0)</f>
        <v>0</v>
      </c>
      <c r="AK44" s="13">
        <f>IF(AND(AI44=0,LEN(IF(LEN(I44)&gt;3,VLOOKUP(I44,$B$9:$R44,17,FALSE),""))&gt;0,LEN(B44)&gt;0),D44,0)</f>
        <v>0</v>
      </c>
      <c r="AL44" s="13">
        <f>IF(AND(AI44=0,LEN(IF(LEN(J44)&gt;3,VLOOKUP(J44,$B$9:$R44,17,FALSE),""))&gt;0,LEN(B44)&gt;0),D44,0)</f>
        <v>0</v>
      </c>
      <c r="AM44" s="13">
        <f t="shared" si="9"/>
        <v>-1</v>
      </c>
      <c r="AN44" s="13">
        <f t="shared" si="10"/>
        <v>0</v>
      </c>
      <c r="AO44" s="13">
        <f t="shared" si="11"/>
        <v>0</v>
      </c>
      <c r="AP44" s="13">
        <f t="shared" si="12"/>
        <v>0</v>
      </c>
      <c r="AQ44" s="13">
        <f t="shared" si="13"/>
        <v>0</v>
      </c>
      <c r="AR44" s="13" t="str">
        <f t="shared" si="14"/>
        <v/>
      </c>
      <c r="AS44" s="13" t="str">
        <f t="shared" si="15"/>
        <v/>
      </c>
      <c r="AT44" s="18" t="str">
        <f t="shared" si="16"/>
        <v/>
      </c>
      <c r="AU44" s="13">
        <f>IF(AND(AI44&gt;0,IF(LEN(H44)&gt;3,LEN(VLOOKUP(H44,$B$9:$R44,17,FALSE)),IF(LEN(H44)&gt;0,COUNTIFS($G$9:$G44,H44,$R$9:$R44,"&lt;&gt;"),""))&gt;0,LEN(B44)&gt;0),D44,0)</f>
        <v>0</v>
      </c>
      <c r="AV44" s="13">
        <f>IF(AND(AI44&gt;0,LEN(IF(LEN(I44)&gt;3,VLOOKUP(I44,$B$9:$R44,17,FALSE),""))&gt;0,LEN(B44)&gt;0),D44,0)</f>
        <v>0</v>
      </c>
      <c r="AW44" s="13">
        <f>IF(AND(AI44&gt;0,LEN(IF(LEN(J44)&gt;3,VLOOKUP(J44,$B$9:$R44,17,FALSE),""))&gt;0,LEN(B44)&gt;0),D44,0)</f>
        <v>0</v>
      </c>
      <c r="AX44" s="13" t="str">
        <f t="shared" si="17"/>
        <v/>
      </c>
      <c r="AY44" s="13" t="str">
        <f t="shared" si="18"/>
        <v/>
      </c>
      <c r="AZ44" s="13" t="str">
        <f t="shared" si="19"/>
        <v/>
      </c>
      <c r="BA44" s="13">
        <f t="shared" si="20"/>
        <v>1</v>
      </c>
      <c r="BB44" s="13">
        <f t="shared" si="21"/>
        <v>0</v>
      </c>
      <c r="BC44" s="13">
        <f t="shared" si="22"/>
        <v>0</v>
      </c>
      <c r="BD44" s="13">
        <f t="shared" si="23"/>
        <v>0</v>
      </c>
      <c r="BE44" s="13">
        <f>IF(AND(IFERROR(VLOOKUP(H44,$B$9:$BI44,60,FALSE),0)&lt;0,LEN(R44)&gt;0),-1,0)</f>
        <v>0</v>
      </c>
      <c r="BF44" s="13">
        <f>IF(AND(IFERROR(VLOOKUP(I44,$B$9:$BI44,60,FALSE),0)&lt;0,LEN(R44)&gt;0),-1,0)</f>
        <v>0</v>
      </c>
      <c r="BG44" s="13">
        <f>IF(AND(IFERROR(VLOOKUP(J44,$B$9:$BI44,60,FALSE),0)&lt;0,LEN(R44)&gt;0),-1,0)</f>
        <v>0</v>
      </c>
      <c r="BH44" s="13">
        <f t="shared" si="24"/>
        <v>0</v>
      </c>
      <c r="BI44" s="13">
        <f t="shared" si="25"/>
        <v>0</v>
      </c>
      <c r="BJ44" s="13">
        <f>IF(AND(LEN($P44)&gt;1,LEN($U44)=0,GralFaltaReq="SE OBSERVAN",IFERROR(FIND("REQUIS.",W44),0)+IFERROR(FIND("CRED. APROB.",W44),0)&gt;0),MAX($BJ$7:$BJ43)+1,0)</f>
        <v>0</v>
      </c>
      <c r="BK44" s="13">
        <f>IF(AND(IFERROR(VLOOKUP(H44,$B$9:$BI44,60,FALSE),0)&lt;0,GralFaltaReq="SE OBSERVAN"),-1,0)</f>
        <v>0</v>
      </c>
      <c r="BL44" s="13">
        <f>IF(AND(IFERROR(VLOOKUP(I44,$B$9:$BI44,60,FALSE),0)&lt;0,GralFaltaReq="SE OBSERVAN"),-1,0)</f>
        <v>0</v>
      </c>
      <c r="BM44" s="13">
        <f>IF(AND(IFERROR(VLOOKUP(J44,$B$9:$BI44,60,FALSE),0)&lt;0,GralFaltaReq="SE OBSERVAN"),-1,0)</f>
        <v>0</v>
      </c>
      <c r="BN44" s="13" t="str">
        <f t="shared" si="26"/>
        <v/>
      </c>
      <c r="BO44" s="13" t="str">
        <f t="shared" si="27"/>
        <v/>
      </c>
      <c r="BP44" s="13" t="str">
        <f t="shared" si="28"/>
        <v/>
      </c>
      <c r="BQ44" s="13" t="str">
        <f t="shared" si="29"/>
        <v/>
      </c>
      <c r="BR44" s="13" t="str">
        <f t="shared" si="30"/>
        <v/>
      </c>
    </row>
    <row r="45" spans="1:70" ht="16.2" thickBot="1">
      <c r="A45" s="2189"/>
      <c r="B45" s="1512" t="s">
        <v>628</v>
      </c>
      <c r="C45" s="1513" t="s">
        <v>6251</v>
      </c>
      <c r="D45" s="1325">
        <v>3</v>
      </c>
      <c r="E45" s="546">
        <v>4</v>
      </c>
      <c r="F45" s="2196" t="s">
        <v>75</v>
      </c>
      <c r="G45" s="494"/>
      <c r="H45" s="514" t="s">
        <v>74</v>
      </c>
      <c r="I45" s="514" t="s">
        <v>294</v>
      </c>
      <c r="J45" s="514" t="s">
        <v>294</v>
      </c>
      <c r="K45" s="597">
        <v>0</v>
      </c>
      <c r="L45" s="3"/>
      <c r="Q45" s="97"/>
      <c r="R45" s="97"/>
      <c r="S45" s="105"/>
      <c r="T45" s="105"/>
      <c r="U45" s="105"/>
      <c r="V45" s="570"/>
      <c r="W45" s="571"/>
      <c r="X45" s="98"/>
      <c r="Y45" s="99"/>
      <c r="Z45" s="99"/>
      <c r="AF45" s="94" t="str">
        <f t="shared" si="5"/>
        <v/>
      </c>
      <c r="AG45" s="101">
        <f t="shared" si="6"/>
        <v>0</v>
      </c>
      <c r="AH45" s="18" t="str">
        <f t="shared" si="7"/>
        <v/>
      </c>
      <c r="AI45" s="102">
        <f t="shared" si="8"/>
        <v>0</v>
      </c>
      <c r="AJ45" s="13">
        <f>IF(AND(AI45=0,LEN(IF(LEN(H45)&gt;3,VLOOKUP(H45,$B$9:$R45,17,FALSE),""))&gt;0,LEN(B45)&gt;0),D45,0)</f>
        <v>0</v>
      </c>
      <c r="AK45" s="13">
        <f>IF(AND(AI45=0,LEN(IF(LEN(I45)&gt;3,VLOOKUP(I45,$B$9:$R45,17,FALSE),""))&gt;0,LEN(B45)&gt;0),D45,0)</f>
        <v>0</v>
      </c>
      <c r="AL45" s="13">
        <f>IF(AND(AI45=0,LEN(IF(LEN(J45)&gt;3,VLOOKUP(J45,$B$9:$R45,17,FALSE),""))&gt;0,LEN(B45)&gt;0),D45,0)</f>
        <v>0</v>
      </c>
      <c r="AM45" s="13">
        <f t="shared" si="9"/>
        <v>-1</v>
      </c>
      <c r="AN45" s="13">
        <f t="shared" si="10"/>
        <v>0</v>
      </c>
      <c r="AO45" s="13">
        <f t="shared" si="11"/>
        <v>0</v>
      </c>
      <c r="AP45" s="13">
        <f t="shared" si="12"/>
        <v>0</v>
      </c>
      <c r="AQ45" s="13">
        <f t="shared" si="13"/>
        <v>0</v>
      </c>
      <c r="AR45" s="13" t="str">
        <f t="shared" si="14"/>
        <v/>
      </c>
      <c r="AS45" s="13" t="str">
        <f t="shared" si="15"/>
        <v/>
      </c>
      <c r="AT45" s="18" t="str">
        <f t="shared" si="16"/>
        <v/>
      </c>
      <c r="AU45" s="13">
        <f>IF(AND(AI45&gt;0,IF(LEN(H45)&gt;3,LEN(VLOOKUP(H45,$B$9:$R45,17,FALSE)),IF(LEN(H45)&gt;0,COUNTIFS($G$9:$G45,H45,$R$9:$R45,"&lt;&gt;"),""))&gt;0,LEN(B45)&gt;0),D45,0)</f>
        <v>0</v>
      </c>
      <c r="AV45" s="13">
        <f>IF(AND(AI45&gt;0,LEN(IF(LEN(I45)&gt;3,VLOOKUP(I45,$B$9:$R45,17,FALSE),""))&gt;0,LEN(B45)&gt;0),D45,0)</f>
        <v>0</v>
      </c>
      <c r="AW45" s="13">
        <f>IF(AND(AI45&gt;0,LEN(IF(LEN(J45)&gt;3,VLOOKUP(J45,$B$9:$R45,17,FALSE),""))&gt;0,LEN(B45)&gt;0),D45,0)</f>
        <v>0</v>
      </c>
      <c r="AX45" s="13" t="str">
        <f t="shared" si="17"/>
        <v/>
      </c>
      <c r="AY45" s="13" t="str">
        <f t="shared" si="18"/>
        <v/>
      </c>
      <c r="AZ45" s="13" t="str">
        <f t="shared" si="19"/>
        <v/>
      </c>
      <c r="BA45" s="13">
        <f t="shared" si="20"/>
        <v>1</v>
      </c>
      <c r="BB45" s="13">
        <f t="shared" si="21"/>
        <v>0</v>
      </c>
      <c r="BC45" s="13">
        <f t="shared" si="22"/>
        <v>0</v>
      </c>
      <c r="BD45" s="13">
        <f t="shared" si="23"/>
        <v>0</v>
      </c>
      <c r="BE45" s="13">
        <f>IF(AND(IFERROR(VLOOKUP(H45,$B$9:$BI45,60,FALSE),0)&lt;0,LEN(R45)&gt;0),-1,0)</f>
        <v>0</v>
      </c>
      <c r="BF45" s="13">
        <f>IF(AND(IFERROR(VLOOKUP(I45,$B$9:$BI45,60,FALSE),0)&lt;0,LEN(R45)&gt;0),-1,0)</f>
        <v>0</v>
      </c>
      <c r="BG45" s="13">
        <f>IF(AND(IFERROR(VLOOKUP(J45,$B$9:$BI45,60,FALSE),0)&lt;0,LEN(R45)&gt;0),-1,0)</f>
        <v>0</v>
      </c>
      <c r="BH45" s="13">
        <f t="shared" si="24"/>
        <v>0</v>
      </c>
      <c r="BI45" s="13">
        <f t="shared" si="25"/>
        <v>0</v>
      </c>
      <c r="BJ45" s="13">
        <f>IF(AND(LEN($P45)&gt;1,LEN($U45)=0,GralFaltaReq="SE OBSERVAN",IFERROR(FIND("REQUIS.",W45),0)+IFERROR(FIND("CRED. APROB.",W45),0)&gt;0),MAX($BJ$7:$BJ44)+1,0)</f>
        <v>0</v>
      </c>
      <c r="BK45" s="13">
        <f>IF(AND(IFERROR(VLOOKUP(H45,$B$9:$BI45,60,FALSE),0)&lt;0,GralFaltaReq="SE OBSERVAN"),-1,0)</f>
        <v>0</v>
      </c>
      <c r="BL45" s="13">
        <f>IF(AND(IFERROR(VLOOKUP(I45,$B$9:$BI45,60,FALSE),0)&lt;0,GralFaltaReq="SE OBSERVAN"),-1,0)</f>
        <v>0</v>
      </c>
      <c r="BM45" s="13">
        <f>IF(AND(IFERROR(VLOOKUP(J45,$B$9:$BI45,60,FALSE),0)&lt;0,GralFaltaReq="SE OBSERVAN"),-1,0)</f>
        <v>0</v>
      </c>
      <c r="BN45" s="13" t="str">
        <f t="shared" si="26"/>
        <v/>
      </c>
      <c r="BO45" s="13" t="str">
        <f t="shared" si="27"/>
        <v/>
      </c>
      <c r="BP45" s="13" t="str">
        <f t="shared" si="28"/>
        <v/>
      </c>
      <c r="BQ45" s="13" t="str">
        <f t="shared" si="29"/>
        <v/>
      </c>
      <c r="BR45" s="13" t="str">
        <f t="shared" si="30"/>
        <v/>
      </c>
    </row>
    <row r="46" spans="1:70" ht="16.2" thickBot="1">
      <c r="A46" s="2190"/>
      <c r="B46" s="2193"/>
      <c r="C46" s="2191" t="s">
        <v>22</v>
      </c>
      <c r="D46" s="1326">
        <v>19</v>
      </c>
      <c r="E46" s="1326">
        <v>26</v>
      </c>
      <c r="F46" s="2195"/>
      <c r="G46" s="494"/>
      <c r="H46" s="514" t="s">
        <v>294</v>
      </c>
      <c r="I46" s="514" t="s">
        <v>294</v>
      </c>
      <c r="J46" s="514" t="s">
        <v>294</v>
      </c>
      <c r="K46" s="597">
        <v>0</v>
      </c>
      <c r="L46" s="3"/>
      <c r="Q46" s="97"/>
      <c r="R46" s="97"/>
      <c r="S46" s="213"/>
      <c r="T46" s="213"/>
      <c r="U46" s="105"/>
      <c r="V46" s="570"/>
      <c r="W46" s="571"/>
      <c r="X46" s="98"/>
      <c r="Y46" s="99"/>
      <c r="Z46" s="99"/>
      <c r="AF46" s="94" t="str">
        <f t="shared" si="5"/>
        <v/>
      </c>
      <c r="AG46" s="101">
        <f t="shared" si="6"/>
        <v>0</v>
      </c>
      <c r="AH46" s="18" t="str">
        <f t="shared" si="7"/>
        <v/>
      </c>
      <c r="AI46" s="102">
        <f t="shared" si="8"/>
        <v>0</v>
      </c>
      <c r="AJ46" s="13">
        <f>IF(AND(AI46=0,LEN(IF(LEN(H46)&gt;3,VLOOKUP(H46,$B$9:$R46,17,FALSE),""))&gt;0,LEN(B46)&gt;0),D46,0)</f>
        <v>0</v>
      </c>
      <c r="AK46" s="13">
        <f>IF(AND(AI46=0,LEN(IF(LEN(I46)&gt;3,VLOOKUP(I46,$B$9:$R46,17,FALSE),""))&gt;0,LEN(B46)&gt;0),D46,0)</f>
        <v>0</v>
      </c>
      <c r="AL46" s="13">
        <f>IF(AND(AI46=0,LEN(IF(LEN(J46)&gt;3,VLOOKUP(J46,$B$9:$R46,17,FALSE),""))&gt;0,LEN(B46)&gt;0),D46,0)</f>
        <v>0</v>
      </c>
      <c r="AM46" s="13">
        <f t="shared" si="9"/>
        <v>1</v>
      </c>
      <c r="AN46" s="13">
        <f t="shared" si="10"/>
        <v>0</v>
      </c>
      <c r="AO46" s="13">
        <f t="shared" si="11"/>
        <v>0</v>
      </c>
      <c r="AP46" s="13">
        <f t="shared" si="12"/>
        <v>0</v>
      </c>
      <c r="AQ46" s="13">
        <f t="shared" si="13"/>
        <v>0</v>
      </c>
      <c r="AR46" s="13" t="str">
        <f t="shared" si="14"/>
        <v/>
      </c>
      <c r="AS46" s="13" t="str">
        <f t="shared" si="15"/>
        <v/>
      </c>
      <c r="AT46" s="18" t="str">
        <f t="shared" si="16"/>
        <v/>
      </c>
      <c r="AU46" s="13">
        <f>IF(AND(AI46&gt;0,IF(LEN(H46)&gt;3,LEN(VLOOKUP(H46,$B$9:$R46,17,FALSE)),IF(LEN(H46)&gt;0,COUNTIFS($G$9:$G46,H46,$R$9:$R46,"&lt;&gt;"),""))&gt;0,LEN(B46)&gt;0),D46,0)</f>
        <v>0</v>
      </c>
      <c r="AV46" s="13">
        <f>IF(AND(AI46&gt;0,LEN(IF(LEN(I46)&gt;3,VLOOKUP(I46,$B$9:$R46,17,FALSE),""))&gt;0,LEN(B46)&gt;0),D46,0)</f>
        <v>0</v>
      </c>
      <c r="AW46" s="13">
        <f>IF(AND(AI46&gt;0,LEN(IF(LEN(J46)&gt;3,VLOOKUP(J46,$B$9:$R46,17,FALSE),""))&gt;0,LEN(B46)&gt;0),D46,0)</f>
        <v>0</v>
      </c>
      <c r="AX46" s="13" t="str">
        <f t="shared" si="17"/>
        <v/>
      </c>
      <c r="AY46" s="13" t="str">
        <f t="shared" si="18"/>
        <v/>
      </c>
      <c r="AZ46" s="13" t="str">
        <f t="shared" si="19"/>
        <v/>
      </c>
      <c r="BA46" s="13">
        <f t="shared" si="20"/>
        <v>1</v>
      </c>
      <c r="BB46" s="13">
        <f t="shared" si="21"/>
        <v>0</v>
      </c>
      <c r="BC46" s="13">
        <f t="shared" si="22"/>
        <v>0</v>
      </c>
      <c r="BD46" s="13">
        <f t="shared" si="23"/>
        <v>0</v>
      </c>
      <c r="BE46" s="13">
        <f>IF(AND(IFERROR(VLOOKUP(H46,$B$9:$BI46,60,FALSE),0)&lt;0,LEN(R46)&gt;0),-1,0)</f>
        <v>0</v>
      </c>
      <c r="BF46" s="13">
        <f>IF(AND(IFERROR(VLOOKUP(I46,$B$9:$BI46,60,FALSE),0)&lt;0,LEN(R46)&gt;0),-1,0)</f>
        <v>0</v>
      </c>
      <c r="BG46" s="13">
        <f>IF(AND(IFERROR(VLOOKUP(J46,$B$9:$BI46,60,FALSE),0)&lt;0,LEN(R46)&gt;0),-1,0)</f>
        <v>0</v>
      </c>
      <c r="BH46" s="13">
        <f t="shared" si="24"/>
        <v>0</v>
      </c>
      <c r="BI46" s="13">
        <f t="shared" si="25"/>
        <v>0</v>
      </c>
      <c r="BJ46" s="13">
        <f>IF(AND(LEN($P46)&gt;1,LEN($U46)=0,GralFaltaReq="SE OBSERVAN",IFERROR(FIND("REQUIS.",W46),0)+IFERROR(FIND("CRED. APROB.",W46),0)&gt;0),MAX($BJ$7:$BJ45)+1,0)</f>
        <v>0</v>
      </c>
      <c r="BK46" s="13">
        <f>IF(AND(IFERROR(VLOOKUP(H46,$B$9:$BI46,60,FALSE),0)&lt;0,GralFaltaReq="SE OBSERVAN"),-1,0)</f>
        <v>0</v>
      </c>
      <c r="BL46" s="13">
        <f>IF(AND(IFERROR(VLOOKUP(I46,$B$9:$BI46,60,FALSE),0)&lt;0,GralFaltaReq="SE OBSERVAN"),-1,0)</f>
        <v>0</v>
      </c>
      <c r="BM46" s="13">
        <f>IF(AND(IFERROR(VLOOKUP(J46,$B$9:$BI46,60,FALSE),0)&lt;0,GralFaltaReq="SE OBSERVAN"),-1,0)</f>
        <v>0</v>
      </c>
      <c r="BN46" s="13" t="str">
        <f t="shared" si="26"/>
        <v/>
      </c>
      <c r="BO46" s="13" t="str">
        <f t="shared" si="27"/>
        <v/>
      </c>
      <c r="BP46" s="13" t="str">
        <f t="shared" si="28"/>
        <v/>
      </c>
      <c r="BQ46" s="13" t="str">
        <f t="shared" si="29"/>
        <v/>
      </c>
      <c r="BR46" s="13" t="str">
        <f t="shared" si="30"/>
        <v/>
      </c>
    </row>
    <row r="47" spans="1:70" ht="15.6">
      <c r="A47" s="2188">
        <v>7</v>
      </c>
      <c r="B47" s="546" t="s">
        <v>83</v>
      </c>
      <c r="C47" s="1511" t="s">
        <v>84</v>
      </c>
      <c r="D47" s="1324">
        <v>4</v>
      </c>
      <c r="E47" s="1508">
        <v>6</v>
      </c>
      <c r="F47" s="2203" t="s">
        <v>6251</v>
      </c>
      <c r="G47" s="494"/>
      <c r="H47" s="514" t="s">
        <v>628</v>
      </c>
      <c r="I47" s="514" t="s">
        <v>294</v>
      </c>
      <c r="J47" s="514" t="s">
        <v>294</v>
      </c>
      <c r="K47" s="597">
        <v>0</v>
      </c>
      <c r="L47" s="3"/>
      <c r="Q47" s="97"/>
      <c r="R47" s="97"/>
      <c r="S47" s="105"/>
      <c r="T47" s="105"/>
      <c r="U47" s="105"/>
      <c r="V47" s="570"/>
      <c r="W47" s="571"/>
      <c r="X47" s="98"/>
      <c r="Y47" s="99"/>
      <c r="Z47" s="99"/>
      <c r="AF47" s="94" t="str">
        <f t="shared" si="5"/>
        <v/>
      </c>
      <c r="AG47" s="101">
        <f t="shared" si="6"/>
        <v>0</v>
      </c>
      <c r="AH47" s="18" t="str">
        <f t="shared" si="7"/>
        <v/>
      </c>
      <c r="AI47" s="102">
        <f t="shared" si="8"/>
        <v>0</v>
      </c>
      <c r="AJ47" s="13">
        <f>IF(AND(AI47=0,LEN(IF(LEN(H47)&gt;3,VLOOKUP(H47,$B$9:$R47,17,FALSE),""))&gt;0,LEN(B47)&gt;0),D47,0)</f>
        <v>0</v>
      </c>
      <c r="AK47" s="13">
        <f>IF(AND(AI47=0,LEN(IF(LEN(I47)&gt;3,VLOOKUP(I47,$B$9:$R47,17,FALSE),""))&gt;0,LEN(B47)&gt;0),D47,0)</f>
        <v>0</v>
      </c>
      <c r="AL47" s="13">
        <f>IF(AND(AI47=0,LEN(IF(LEN(J47)&gt;3,VLOOKUP(J47,$B$9:$R47,17,FALSE),""))&gt;0,LEN(B47)&gt;0),D47,0)</f>
        <v>0</v>
      </c>
      <c r="AM47" s="13">
        <f t="shared" si="9"/>
        <v>-1</v>
      </c>
      <c r="AN47" s="13">
        <f t="shared" si="10"/>
        <v>0</v>
      </c>
      <c r="AO47" s="13">
        <f t="shared" si="11"/>
        <v>0</v>
      </c>
      <c r="AP47" s="13">
        <f t="shared" si="12"/>
        <v>0</v>
      </c>
      <c r="AQ47" s="13">
        <f t="shared" si="13"/>
        <v>0</v>
      </c>
      <c r="AR47" s="13" t="str">
        <f t="shared" si="14"/>
        <v/>
      </c>
      <c r="AS47" s="13" t="str">
        <f t="shared" si="15"/>
        <v/>
      </c>
      <c r="AT47" s="18" t="str">
        <f t="shared" si="16"/>
        <v/>
      </c>
      <c r="AU47" s="13">
        <f>IF(AND(AI47&gt;0,IF(LEN(H47)&gt;3,LEN(VLOOKUP(H47,$B$9:$R47,17,FALSE)),IF(LEN(H47)&gt;0,COUNTIFS($G$9:$G47,H47,$R$9:$R47,"&lt;&gt;"),""))&gt;0,LEN(B47)&gt;0),D47,0)</f>
        <v>0</v>
      </c>
      <c r="AV47" s="13">
        <f>IF(AND(AI47&gt;0,LEN(IF(LEN(I47)&gt;3,VLOOKUP(I47,$B$9:$R47,17,FALSE),""))&gt;0,LEN(B47)&gt;0),D47,0)</f>
        <v>0</v>
      </c>
      <c r="AW47" s="13">
        <f>IF(AND(AI47&gt;0,LEN(IF(LEN(J47)&gt;3,VLOOKUP(J47,$B$9:$R47,17,FALSE),""))&gt;0,LEN(B47)&gt;0),D47,0)</f>
        <v>0</v>
      </c>
      <c r="AX47" s="13" t="str">
        <f t="shared" si="17"/>
        <v/>
      </c>
      <c r="AY47" s="13" t="str">
        <f t="shared" si="18"/>
        <v/>
      </c>
      <c r="AZ47" s="13" t="str">
        <f t="shared" si="19"/>
        <v/>
      </c>
      <c r="BA47" s="13">
        <f t="shared" si="20"/>
        <v>1</v>
      </c>
      <c r="BB47" s="13">
        <f t="shared" si="21"/>
        <v>0</v>
      </c>
      <c r="BC47" s="13">
        <f t="shared" si="22"/>
        <v>0</v>
      </c>
      <c r="BD47" s="13">
        <f t="shared" si="23"/>
        <v>0</v>
      </c>
      <c r="BE47" s="13">
        <f>IF(AND(IFERROR(VLOOKUP(H47,$B$9:$BI47,60,FALSE),0)&lt;0,LEN(R47)&gt;0),-1,0)</f>
        <v>0</v>
      </c>
      <c r="BF47" s="13">
        <f>IF(AND(IFERROR(VLOOKUP(I47,$B$9:$BI47,60,FALSE),0)&lt;0,LEN(R47)&gt;0),-1,0)</f>
        <v>0</v>
      </c>
      <c r="BG47" s="13">
        <f>IF(AND(IFERROR(VLOOKUP(J47,$B$9:$BI47,60,FALSE),0)&lt;0,LEN(R47)&gt;0),-1,0)</f>
        <v>0</v>
      </c>
      <c r="BH47" s="13">
        <f t="shared" si="24"/>
        <v>0</v>
      </c>
      <c r="BI47" s="13">
        <f t="shared" si="25"/>
        <v>0</v>
      </c>
      <c r="BJ47" s="13">
        <f>IF(AND(LEN($P47)&gt;1,LEN($U47)=0,GralFaltaReq="SE OBSERVAN",IFERROR(FIND("REQUIS.",W47),0)+IFERROR(FIND("CRED. APROB.",W47),0)&gt;0),MAX($BJ$7:$BJ46)+1,0)</f>
        <v>0</v>
      </c>
      <c r="BK47" s="13">
        <f>IF(AND(IFERROR(VLOOKUP(H47,$B$9:$BI47,60,FALSE),0)&lt;0,GralFaltaReq="SE OBSERVAN"),-1,0)</f>
        <v>0</v>
      </c>
      <c r="BL47" s="13">
        <f>IF(AND(IFERROR(VLOOKUP(I47,$B$9:$BI47,60,FALSE),0)&lt;0,GralFaltaReq="SE OBSERVAN"),-1,0)</f>
        <v>0</v>
      </c>
      <c r="BM47" s="13">
        <f>IF(AND(IFERROR(VLOOKUP(J47,$B$9:$BI47,60,FALSE),0)&lt;0,GralFaltaReq="SE OBSERVAN"),-1,0)</f>
        <v>0</v>
      </c>
      <c r="BN47" s="13" t="str">
        <f t="shared" si="26"/>
        <v/>
      </c>
      <c r="BO47" s="13" t="str">
        <f t="shared" si="27"/>
        <v/>
      </c>
      <c r="BP47" s="13" t="str">
        <f t="shared" si="28"/>
        <v/>
      </c>
      <c r="BQ47" s="13" t="str">
        <f t="shared" si="29"/>
        <v/>
      </c>
      <c r="BR47" s="13" t="str">
        <f t="shared" si="30"/>
        <v/>
      </c>
    </row>
    <row r="48" spans="1:70" ht="15.6">
      <c r="A48" s="2189"/>
      <c r="B48" s="546" t="s">
        <v>143</v>
      </c>
      <c r="C48" s="1511" t="s">
        <v>274</v>
      </c>
      <c r="D48" s="1325">
        <v>4</v>
      </c>
      <c r="E48" s="546">
        <v>6</v>
      </c>
      <c r="F48" s="2196" t="s">
        <v>71</v>
      </c>
      <c r="G48" s="494"/>
      <c r="H48" s="514" t="s">
        <v>70</v>
      </c>
      <c r="I48" s="514" t="s">
        <v>294</v>
      </c>
      <c r="J48" s="514" t="s">
        <v>294</v>
      </c>
      <c r="K48" s="597">
        <v>0</v>
      </c>
      <c r="L48" s="3"/>
      <c r="Q48" s="97"/>
      <c r="R48" s="97"/>
      <c r="S48" s="105"/>
      <c r="T48" s="105"/>
      <c r="U48" s="105"/>
      <c r="V48" s="570"/>
      <c r="W48" s="571"/>
      <c r="X48" s="98"/>
      <c r="Y48" s="99"/>
      <c r="Z48" s="99"/>
      <c r="AF48" s="94" t="str">
        <f t="shared" si="5"/>
        <v/>
      </c>
      <c r="AG48" s="101">
        <f t="shared" si="6"/>
        <v>0</v>
      </c>
      <c r="AH48" s="18" t="str">
        <f t="shared" si="7"/>
        <v/>
      </c>
      <c r="AI48" s="102">
        <f t="shared" si="8"/>
        <v>0</v>
      </c>
      <c r="AJ48" s="13">
        <f>IF(AND(AI48=0,LEN(IF(LEN(H48)&gt;3,VLOOKUP(H48,$B$9:$R48,17,FALSE),""))&gt;0,LEN(B48)&gt;0),D48,0)</f>
        <v>0</v>
      </c>
      <c r="AK48" s="13">
        <f>IF(AND(AI48=0,LEN(IF(LEN(I48)&gt;3,VLOOKUP(I48,$B$9:$R48,17,FALSE),""))&gt;0,LEN(B48)&gt;0),D48,0)</f>
        <v>0</v>
      </c>
      <c r="AL48" s="13">
        <f>IF(AND(AI48=0,LEN(IF(LEN(J48)&gt;3,VLOOKUP(J48,$B$9:$R48,17,FALSE),""))&gt;0,LEN(B48)&gt;0),D48,0)</f>
        <v>0</v>
      </c>
      <c r="AM48" s="13">
        <f t="shared" si="9"/>
        <v>-1</v>
      </c>
      <c r="AN48" s="13">
        <f t="shared" si="10"/>
        <v>0</v>
      </c>
      <c r="AO48" s="13">
        <f t="shared" si="11"/>
        <v>0</v>
      </c>
      <c r="AP48" s="13">
        <f t="shared" si="12"/>
        <v>0</v>
      </c>
      <c r="AQ48" s="13">
        <f t="shared" si="13"/>
        <v>0</v>
      </c>
      <c r="AR48" s="13" t="str">
        <f t="shared" si="14"/>
        <v/>
      </c>
      <c r="AS48" s="13" t="str">
        <f t="shared" si="15"/>
        <v/>
      </c>
      <c r="AT48" s="18" t="str">
        <f t="shared" si="16"/>
        <v/>
      </c>
      <c r="AU48" s="13">
        <f>IF(AND(AI48&gt;0,IF(LEN(H48)&gt;3,LEN(VLOOKUP(H48,$B$9:$R48,17,FALSE)),IF(LEN(H48)&gt;0,COUNTIFS($G$9:$G48,H48,$R$9:$R48,"&lt;&gt;"),""))&gt;0,LEN(B48)&gt;0),D48,0)</f>
        <v>0</v>
      </c>
      <c r="AV48" s="13">
        <f>IF(AND(AI48&gt;0,LEN(IF(LEN(I48)&gt;3,VLOOKUP(I48,$B$9:$R48,17,FALSE),""))&gt;0,LEN(B48)&gt;0),D48,0)</f>
        <v>0</v>
      </c>
      <c r="AW48" s="13">
        <f>IF(AND(AI48&gt;0,LEN(IF(LEN(J48)&gt;3,VLOOKUP(J48,$B$9:$R48,17,FALSE),""))&gt;0,LEN(B48)&gt;0),D48,0)</f>
        <v>0</v>
      </c>
      <c r="AX48" s="13" t="str">
        <f t="shared" si="17"/>
        <v/>
      </c>
      <c r="AY48" s="13" t="str">
        <f t="shared" si="18"/>
        <v/>
      </c>
      <c r="AZ48" s="13" t="str">
        <f t="shared" si="19"/>
        <v/>
      </c>
      <c r="BA48" s="13">
        <f t="shared" si="20"/>
        <v>1</v>
      </c>
      <c r="BB48" s="13">
        <f t="shared" si="21"/>
        <v>0</v>
      </c>
      <c r="BC48" s="13">
        <f t="shared" si="22"/>
        <v>0</v>
      </c>
      <c r="BD48" s="13">
        <f t="shared" si="23"/>
        <v>0</v>
      </c>
      <c r="BE48" s="13">
        <f>IF(AND(IFERROR(VLOOKUP(H48,$B$9:$BI48,60,FALSE),0)&lt;0,LEN(R48)&gt;0),-1,0)</f>
        <v>0</v>
      </c>
      <c r="BF48" s="13">
        <f>IF(AND(IFERROR(VLOOKUP(I48,$B$9:$BI48,60,FALSE),0)&lt;0,LEN(R48)&gt;0),-1,0)</f>
        <v>0</v>
      </c>
      <c r="BG48" s="13">
        <f>IF(AND(IFERROR(VLOOKUP(J48,$B$9:$BI48,60,FALSE),0)&lt;0,LEN(R48)&gt;0),-1,0)</f>
        <v>0</v>
      </c>
      <c r="BH48" s="13">
        <f t="shared" si="24"/>
        <v>0</v>
      </c>
      <c r="BI48" s="13">
        <f t="shared" si="25"/>
        <v>0</v>
      </c>
      <c r="BJ48" s="13">
        <f>IF(AND(LEN($P48)&gt;1,LEN($U48)=0,GralFaltaReq="SE OBSERVAN",IFERROR(FIND("REQUIS.",W48),0)+IFERROR(FIND("CRED. APROB.",W48),0)&gt;0),MAX($BJ$7:$BJ47)+1,0)</f>
        <v>0</v>
      </c>
      <c r="BK48" s="13">
        <f>IF(AND(IFERROR(VLOOKUP(H48,$B$9:$BI48,60,FALSE),0)&lt;0,GralFaltaReq="SE OBSERVAN"),-1,0)</f>
        <v>0</v>
      </c>
      <c r="BL48" s="13">
        <f>IF(AND(IFERROR(VLOOKUP(I48,$B$9:$BI48,60,FALSE),0)&lt;0,GralFaltaReq="SE OBSERVAN"),-1,0)</f>
        <v>0</v>
      </c>
      <c r="BM48" s="13">
        <f>IF(AND(IFERROR(VLOOKUP(J48,$B$9:$BI48,60,FALSE),0)&lt;0,GralFaltaReq="SE OBSERVAN"),-1,0)</f>
        <v>0</v>
      </c>
      <c r="BN48" s="13" t="str">
        <f t="shared" si="26"/>
        <v/>
      </c>
      <c r="BO48" s="13" t="str">
        <f t="shared" si="27"/>
        <v/>
      </c>
      <c r="BP48" s="13" t="str">
        <f t="shared" si="28"/>
        <v/>
      </c>
      <c r="BQ48" s="13" t="str">
        <f t="shared" si="29"/>
        <v/>
      </c>
      <c r="BR48" s="13" t="str">
        <f t="shared" si="30"/>
        <v/>
      </c>
    </row>
    <row r="49" spans="1:70" ht="15.6">
      <c r="A49" s="2189"/>
      <c r="B49" s="546" t="s">
        <v>629</v>
      </c>
      <c r="C49" s="1511" t="s">
        <v>88</v>
      </c>
      <c r="D49" s="1325">
        <v>3</v>
      </c>
      <c r="E49" s="546">
        <v>6</v>
      </c>
      <c r="F49" s="2196" t="s">
        <v>6251</v>
      </c>
      <c r="G49" s="494"/>
      <c r="H49" s="514" t="s">
        <v>628</v>
      </c>
      <c r="I49" s="514" t="s">
        <v>294</v>
      </c>
      <c r="J49" s="514" t="s">
        <v>294</v>
      </c>
      <c r="K49" s="597">
        <v>0</v>
      </c>
      <c r="L49" s="3"/>
      <c r="Q49" s="97"/>
      <c r="R49" s="97"/>
      <c r="S49" s="105"/>
      <c r="T49" s="105"/>
      <c r="U49" s="105"/>
      <c r="V49" s="570"/>
      <c r="W49" s="571"/>
      <c r="X49" s="98"/>
      <c r="Y49" s="99"/>
      <c r="Z49" s="99"/>
      <c r="AF49" s="94" t="str">
        <f t="shared" si="5"/>
        <v/>
      </c>
      <c r="AG49" s="101">
        <f t="shared" si="6"/>
        <v>0</v>
      </c>
      <c r="AH49" s="18" t="str">
        <f t="shared" si="7"/>
        <v/>
      </c>
      <c r="AI49" s="102">
        <f t="shared" si="8"/>
        <v>0</v>
      </c>
      <c r="AJ49" s="13">
        <f>IF(AND(AI49=0,LEN(IF(LEN(H49)&gt;3,VLOOKUP(H49,$B$9:$R49,17,FALSE),""))&gt;0,LEN(B49)&gt;0),D49,0)</f>
        <v>0</v>
      </c>
      <c r="AK49" s="13">
        <f>IF(AND(AI49=0,LEN(IF(LEN(I49)&gt;3,VLOOKUP(I49,$B$9:$R49,17,FALSE),""))&gt;0,LEN(B49)&gt;0),D49,0)</f>
        <v>0</v>
      </c>
      <c r="AL49" s="13">
        <f>IF(AND(AI49=0,LEN(IF(LEN(J49)&gt;3,VLOOKUP(J49,$B$9:$R49,17,FALSE),""))&gt;0,LEN(B49)&gt;0),D49,0)</f>
        <v>0</v>
      </c>
      <c r="AM49" s="13">
        <f t="shared" si="9"/>
        <v>-1</v>
      </c>
      <c r="AN49" s="13">
        <f t="shared" si="10"/>
        <v>0</v>
      </c>
      <c r="AO49" s="13">
        <f t="shared" si="11"/>
        <v>0</v>
      </c>
      <c r="AP49" s="13">
        <f t="shared" si="12"/>
        <v>0</v>
      </c>
      <c r="AQ49" s="13">
        <f t="shared" si="13"/>
        <v>0</v>
      </c>
      <c r="AR49" s="13" t="str">
        <f t="shared" si="14"/>
        <v/>
      </c>
      <c r="AS49" s="13" t="str">
        <f t="shared" si="15"/>
        <v/>
      </c>
      <c r="AT49" s="18" t="str">
        <f t="shared" si="16"/>
        <v/>
      </c>
      <c r="AU49" s="13">
        <f>IF(AND(AI49&gt;0,IF(LEN(H49)&gt;3,LEN(VLOOKUP(H49,$B$9:$R49,17,FALSE)),IF(LEN(H49)&gt;0,COUNTIFS($G$9:$G49,H49,$R$9:$R49,"&lt;&gt;"),""))&gt;0,LEN(B49)&gt;0),D49,0)</f>
        <v>0</v>
      </c>
      <c r="AV49" s="13">
        <f>IF(AND(AI49&gt;0,LEN(IF(LEN(I49)&gt;3,VLOOKUP(I49,$B$9:$R49,17,FALSE),""))&gt;0,LEN(B49)&gt;0),D49,0)</f>
        <v>0</v>
      </c>
      <c r="AW49" s="13">
        <f>IF(AND(AI49&gt;0,LEN(IF(LEN(J49)&gt;3,VLOOKUP(J49,$B$9:$R49,17,FALSE),""))&gt;0,LEN(B49)&gt;0),D49,0)</f>
        <v>0</v>
      </c>
      <c r="AX49" s="13" t="str">
        <f t="shared" si="17"/>
        <v/>
      </c>
      <c r="AY49" s="13" t="str">
        <f t="shared" si="18"/>
        <v/>
      </c>
      <c r="AZ49" s="13" t="str">
        <f t="shared" si="19"/>
        <v/>
      </c>
      <c r="BA49" s="13">
        <f t="shared" si="20"/>
        <v>1</v>
      </c>
      <c r="BB49" s="13">
        <f t="shared" si="21"/>
        <v>0</v>
      </c>
      <c r="BC49" s="13">
        <f t="shared" si="22"/>
        <v>0</v>
      </c>
      <c r="BD49" s="13">
        <f t="shared" si="23"/>
        <v>0</v>
      </c>
      <c r="BE49" s="13">
        <f>IF(AND(IFERROR(VLOOKUP(H49,$B$9:$BI49,60,FALSE),0)&lt;0,LEN(R49)&gt;0),-1,0)</f>
        <v>0</v>
      </c>
      <c r="BF49" s="13">
        <f>IF(AND(IFERROR(VLOOKUP(I49,$B$9:$BI49,60,FALSE),0)&lt;0,LEN(R49)&gt;0),-1,0)</f>
        <v>0</v>
      </c>
      <c r="BG49" s="13">
        <f>IF(AND(IFERROR(VLOOKUP(J49,$B$9:$BI49,60,FALSE),0)&lt;0,LEN(R49)&gt;0),-1,0)</f>
        <v>0</v>
      </c>
      <c r="BH49" s="13">
        <f t="shared" si="24"/>
        <v>0</v>
      </c>
      <c r="BI49" s="13">
        <f t="shared" si="25"/>
        <v>0</v>
      </c>
      <c r="BJ49" s="13">
        <f>IF(AND(LEN($P49)&gt;1,LEN($U49)=0,GralFaltaReq="SE OBSERVAN",IFERROR(FIND("REQUIS.",W49),0)+IFERROR(FIND("CRED. APROB.",W49),0)&gt;0),MAX($BJ$7:$BJ48)+1,0)</f>
        <v>0</v>
      </c>
      <c r="BK49" s="13">
        <f>IF(AND(IFERROR(VLOOKUP(H49,$B$9:$BI49,60,FALSE),0)&lt;0,GralFaltaReq="SE OBSERVAN"),-1,0)</f>
        <v>0</v>
      </c>
      <c r="BL49" s="13">
        <f>IF(AND(IFERROR(VLOOKUP(I49,$B$9:$BI49,60,FALSE),0)&lt;0,GralFaltaReq="SE OBSERVAN"),-1,0)</f>
        <v>0</v>
      </c>
      <c r="BM49" s="13">
        <f>IF(AND(IFERROR(VLOOKUP(J49,$B$9:$BI49,60,FALSE),0)&lt;0,GralFaltaReq="SE OBSERVAN"),-1,0)</f>
        <v>0</v>
      </c>
      <c r="BN49" s="13" t="str">
        <f t="shared" si="26"/>
        <v/>
      </c>
      <c r="BO49" s="13" t="str">
        <f t="shared" si="27"/>
        <v/>
      </c>
      <c r="BP49" s="13" t="str">
        <f t="shared" si="28"/>
        <v/>
      </c>
      <c r="BQ49" s="13" t="str">
        <f t="shared" si="29"/>
        <v/>
      </c>
      <c r="BR49" s="13" t="str">
        <f t="shared" si="30"/>
        <v/>
      </c>
    </row>
    <row r="50" spans="1:70" ht="15.6">
      <c r="A50" s="2189"/>
      <c r="B50" s="546" t="s">
        <v>1063</v>
      </c>
      <c r="C50" s="1511" t="s">
        <v>90</v>
      </c>
      <c r="D50" s="1325">
        <v>4</v>
      </c>
      <c r="E50" s="546">
        <v>6</v>
      </c>
      <c r="F50" s="2196" t="s">
        <v>79</v>
      </c>
      <c r="G50" s="494"/>
      <c r="H50" s="514" t="s">
        <v>78</v>
      </c>
      <c r="I50" s="514" t="s">
        <v>294</v>
      </c>
      <c r="J50" s="514" t="s">
        <v>294</v>
      </c>
      <c r="K50" s="597">
        <v>0</v>
      </c>
      <c r="L50" s="3"/>
      <c r="Q50" s="97"/>
      <c r="R50" s="97"/>
      <c r="S50" s="105"/>
      <c r="T50" s="105"/>
      <c r="U50" s="105"/>
      <c r="V50" s="570"/>
      <c r="W50" s="571"/>
      <c r="X50" s="98"/>
      <c r="Y50" s="99"/>
      <c r="Z50" s="99"/>
      <c r="AF50" s="94" t="str">
        <f t="shared" si="5"/>
        <v/>
      </c>
      <c r="AG50" s="101">
        <f t="shared" si="6"/>
        <v>0</v>
      </c>
      <c r="AH50" s="18" t="str">
        <f t="shared" si="7"/>
        <v/>
      </c>
      <c r="AI50" s="102">
        <f t="shared" si="8"/>
        <v>0</v>
      </c>
      <c r="AJ50" s="13">
        <f>IF(AND(AI50=0,LEN(IF(LEN(H50)&gt;3,VLOOKUP(H50,$B$9:$R50,17,FALSE),""))&gt;0,LEN(B50)&gt;0),D50,0)</f>
        <v>0</v>
      </c>
      <c r="AK50" s="13">
        <f>IF(AND(AI50=0,LEN(IF(LEN(I50)&gt;3,VLOOKUP(I50,$B$9:$R50,17,FALSE),""))&gt;0,LEN(B50)&gt;0),D50,0)</f>
        <v>0</v>
      </c>
      <c r="AL50" s="13">
        <f>IF(AND(AI50=0,LEN(IF(LEN(J50)&gt;3,VLOOKUP(J50,$B$9:$R50,17,FALSE),""))&gt;0,LEN(B50)&gt;0),D50,0)</f>
        <v>0</v>
      </c>
      <c r="AM50" s="13">
        <f t="shared" si="9"/>
        <v>-1</v>
      </c>
      <c r="AN50" s="13">
        <f t="shared" si="10"/>
        <v>0</v>
      </c>
      <c r="AO50" s="13">
        <f t="shared" si="11"/>
        <v>0</v>
      </c>
      <c r="AP50" s="13">
        <f t="shared" si="12"/>
        <v>0</v>
      </c>
      <c r="AQ50" s="13">
        <f t="shared" si="13"/>
        <v>0</v>
      </c>
      <c r="AR50" s="13" t="str">
        <f t="shared" si="14"/>
        <v/>
      </c>
      <c r="AS50" s="13" t="str">
        <f t="shared" si="15"/>
        <v/>
      </c>
      <c r="AT50" s="18" t="str">
        <f t="shared" si="16"/>
        <v/>
      </c>
      <c r="AU50" s="13">
        <f>IF(AND(AI50&gt;0,IF(LEN(H50)&gt;3,LEN(VLOOKUP(H50,$B$9:$R50,17,FALSE)),IF(LEN(H50)&gt;0,COUNTIFS($G$9:$G50,H50,$R$9:$R50,"&lt;&gt;"),""))&gt;0,LEN(B50)&gt;0),D50,0)</f>
        <v>0</v>
      </c>
      <c r="AV50" s="13">
        <f>IF(AND(AI50&gt;0,LEN(IF(LEN(I50)&gt;3,VLOOKUP(I50,$B$9:$R50,17,FALSE),""))&gt;0,LEN(B50)&gt;0),D50,0)</f>
        <v>0</v>
      </c>
      <c r="AW50" s="13">
        <f>IF(AND(AI50&gt;0,LEN(IF(LEN(J50)&gt;3,VLOOKUP(J50,$B$9:$R50,17,FALSE),""))&gt;0,LEN(B50)&gt;0),D50,0)</f>
        <v>0</v>
      </c>
      <c r="AX50" s="13" t="str">
        <f t="shared" si="17"/>
        <v/>
      </c>
      <c r="AY50" s="13" t="str">
        <f t="shared" si="18"/>
        <v/>
      </c>
      <c r="AZ50" s="13" t="str">
        <f t="shared" si="19"/>
        <v/>
      </c>
      <c r="BA50" s="13">
        <f t="shared" si="20"/>
        <v>1</v>
      </c>
      <c r="BB50" s="13">
        <f t="shared" si="21"/>
        <v>0</v>
      </c>
      <c r="BC50" s="13">
        <f t="shared" si="22"/>
        <v>0</v>
      </c>
      <c r="BD50" s="13">
        <f t="shared" si="23"/>
        <v>0</v>
      </c>
      <c r="BE50" s="13">
        <f>IF(AND(IFERROR(VLOOKUP(H50,$B$9:$BI50,60,FALSE),0)&lt;0,LEN(R50)&gt;0),-1,0)</f>
        <v>0</v>
      </c>
      <c r="BF50" s="13">
        <f>IF(AND(IFERROR(VLOOKUP(I50,$B$9:$BI50,60,FALSE),0)&lt;0,LEN(R50)&gt;0),-1,0)</f>
        <v>0</v>
      </c>
      <c r="BG50" s="13">
        <f>IF(AND(IFERROR(VLOOKUP(J50,$B$9:$BI50,60,FALSE),0)&lt;0,LEN(R50)&gt;0),-1,0)</f>
        <v>0</v>
      </c>
      <c r="BH50" s="13">
        <f t="shared" si="24"/>
        <v>0</v>
      </c>
      <c r="BI50" s="13">
        <f t="shared" si="25"/>
        <v>0</v>
      </c>
      <c r="BJ50" s="13">
        <f>IF(AND(LEN($P50)&gt;1,LEN($U50)=0,GralFaltaReq="SE OBSERVAN",IFERROR(FIND("REQUIS.",W50),0)+IFERROR(FIND("CRED. APROB.",W50),0)&gt;0),MAX($BJ$7:$BJ49)+1,0)</f>
        <v>0</v>
      </c>
      <c r="BK50" s="13">
        <f>IF(AND(IFERROR(VLOOKUP(H50,$B$9:$BI50,60,FALSE),0)&lt;0,GralFaltaReq="SE OBSERVAN"),-1,0)</f>
        <v>0</v>
      </c>
      <c r="BL50" s="13">
        <f>IF(AND(IFERROR(VLOOKUP(I50,$B$9:$BI50,60,FALSE),0)&lt;0,GralFaltaReq="SE OBSERVAN"),-1,0)</f>
        <v>0</v>
      </c>
      <c r="BM50" s="13">
        <f>IF(AND(IFERROR(VLOOKUP(J50,$B$9:$BI50,60,FALSE),0)&lt;0,GralFaltaReq="SE OBSERVAN"),-1,0)</f>
        <v>0</v>
      </c>
      <c r="BN50" s="13" t="str">
        <f t="shared" si="26"/>
        <v/>
      </c>
      <c r="BO50" s="13" t="str">
        <f t="shared" si="27"/>
        <v/>
      </c>
      <c r="BP50" s="13" t="str">
        <f t="shared" si="28"/>
        <v/>
      </c>
      <c r="BQ50" s="13" t="str">
        <f t="shared" si="29"/>
        <v/>
      </c>
      <c r="BR50" s="13" t="str">
        <f t="shared" si="30"/>
        <v/>
      </c>
    </row>
    <row r="51" spans="1:70" ht="15.6">
      <c r="A51" s="2189"/>
      <c r="B51" s="546" t="s">
        <v>35</v>
      </c>
      <c r="C51" s="1511" t="s">
        <v>3258</v>
      </c>
      <c r="D51" s="1325">
        <v>3</v>
      </c>
      <c r="E51" s="546">
        <v>4</v>
      </c>
      <c r="F51" s="2196" t="s">
        <v>138</v>
      </c>
      <c r="G51" s="494"/>
      <c r="H51" s="514" t="s">
        <v>25</v>
      </c>
      <c r="I51" s="514" t="s">
        <v>294</v>
      </c>
      <c r="J51" s="514" t="s">
        <v>294</v>
      </c>
      <c r="K51" s="597">
        <v>0</v>
      </c>
      <c r="L51" s="3"/>
      <c r="Q51" s="97"/>
      <c r="R51" s="97"/>
      <c r="S51" s="213"/>
      <c r="T51" s="213"/>
      <c r="U51" s="105"/>
      <c r="V51" s="570"/>
      <c r="W51" s="571"/>
      <c r="X51" s="98"/>
      <c r="Y51" s="99"/>
      <c r="Z51" s="99"/>
      <c r="AF51" s="94" t="str">
        <f t="shared" si="5"/>
        <v/>
      </c>
      <c r="AG51" s="101">
        <f t="shared" si="6"/>
        <v>0</v>
      </c>
      <c r="AH51" s="18" t="str">
        <f t="shared" si="7"/>
        <v/>
      </c>
      <c r="AI51" s="102">
        <f t="shared" si="8"/>
        <v>0</v>
      </c>
      <c r="AJ51" s="13">
        <f>IF(AND(AI51=0,LEN(IF(LEN(H51)&gt;3,VLOOKUP(H51,$B$9:$R51,17,FALSE),""))&gt;0,LEN(B51)&gt;0),D51,0)</f>
        <v>0</v>
      </c>
      <c r="AK51" s="13">
        <f>IF(AND(AI51=0,LEN(IF(LEN(I51)&gt;3,VLOOKUP(I51,$B$9:$R51,17,FALSE),""))&gt;0,LEN(B51)&gt;0),D51,0)</f>
        <v>0</v>
      </c>
      <c r="AL51" s="13">
        <f>IF(AND(AI51=0,LEN(IF(LEN(J51)&gt;3,VLOOKUP(J51,$B$9:$R51,17,FALSE),""))&gt;0,LEN(B51)&gt;0),D51,0)</f>
        <v>0</v>
      </c>
      <c r="AM51" s="13">
        <f t="shared" si="9"/>
        <v>-1</v>
      </c>
      <c r="AN51" s="13">
        <f t="shared" si="10"/>
        <v>0</v>
      </c>
      <c r="AO51" s="13">
        <f t="shared" si="11"/>
        <v>0</v>
      </c>
      <c r="AP51" s="13">
        <f t="shared" si="12"/>
        <v>0</v>
      </c>
      <c r="AQ51" s="13">
        <f t="shared" si="13"/>
        <v>0</v>
      </c>
      <c r="AR51" s="13" t="str">
        <f t="shared" si="14"/>
        <v/>
      </c>
      <c r="AS51" s="13" t="str">
        <f t="shared" si="15"/>
        <v/>
      </c>
      <c r="AT51" s="18" t="str">
        <f t="shared" si="16"/>
        <v/>
      </c>
      <c r="AU51" s="13">
        <f>IF(AND(AI51&gt;0,IF(LEN(H51)&gt;3,LEN(VLOOKUP(H51,$B$9:$R51,17,FALSE)),IF(LEN(H51)&gt;0,COUNTIFS($G$9:$G51,H51,$R$9:$R51,"&lt;&gt;"),""))&gt;0,LEN(B51)&gt;0),D51,0)</f>
        <v>0</v>
      </c>
      <c r="AV51" s="13">
        <f>IF(AND(AI51&gt;0,LEN(IF(LEN(I51)&gt;3,VLOOKUP(I51,$B$9:$R51,17,FALSE),""))&gt;0,LEN(B51)&gt;0),D51,0)</f>
        <v>0</v>
      </c>
      <c r="AW51" s="13">
        <f>IF(AND(AI51&gt;0,LEN(IF(LEN(J51)&gt;3,VLOOKUP(J51,$B$9:$R51,17,FALSE),""))&gt;0,LEN(B51)&gt;0),D51,0)</f>
        <v>0</v>
      </c>
      <c r="AX51" s="13" t="str">
        <f t="shared" si="17"/>
        <v/>
      </c>
      <c r="AY51" s="13" t="str">
        <f t="shared" si="18"/>
        <v/>
      </c>
      <c r="AZ51" s="13" t="str">
        <f t="shared" si="19"/>
        <v/>
      </c>
      <c r="BA51" s="13">
        <f t="shared" si="20"/>
        <v>1</v>
      </c>
      <c r="BB51" s="13">
        <f t="shared" si="21"/>
        <v>0</v>
      </c>
      <c r="BC51" s="13">
        <f t="shared" si="22"/>
        <v>0</v>
      </c>
      <c r="BD51" s="13">
        <f t="shared" si="23"/>
        <v>0</v>
      </c>
      <c r="BE51" s="13">
        <f>IF(AND(IFERROR(VLOOKUP(H51,$B$9:$BI51,60,FALSE),0)&lt;0,LEN(R51)&gt;0),-1,0)</f>
        <v>0</v>
      </c>
      <c r="BF51" s="13">
        <f>IF(AND(IFERROR(VLOOKUP(I51,$B$9:$BI51,60,FALSE),0)&lt;0,LEN(R51)&gt;0),-1,0)</f>
        <v>0</v>
      </c>
      <c r="BG51" s="13">
        <f>IF(AND(IFERROR(VLOOKUP(J51,$B$9:$BI51,60,FALSE),0)&lt;0,LEN(R51)&gt;0),-1,0)</f>
        <v>0</v>
      </c>
      <c r="BH51" s="13">
        <f t="shared" si="24"/>
        <v>0</v>
      </c>
      <c r="BI51" s="13">
        <f t="shared" si="25"/>
        <v>0</v>
      </c>
      <c r="BJ51" s="13">
        <f>IF(AND(LEN($P51)&gt;1,LEN($U51)=0,GralFaltaReq="SE OBSERVAN",IFERROR(FIND("REQUIS.",W51),0)+IFERROR(FIND("CRED. APROB.",W51),0)&gt;0),MAX($BJ$7:$BJ50)+1,0)</f>
        <v>0</v>
      </c>
      <c r="BK51" s="13">
        <f>IF(AND(IFERROR(VLOOKUP(H51,$B$9:$BI51,60,FALSE),0)&lt;0,GralFaltaReq="SE OBSERVAN"),-1,0)</f>
        <v>0</v>
      </c>
      <c r="BL51" s="13">
        <f>IF(AND(IFERROR(VLOOKUP(I51,$B$9:$BI51,60,FALSE),0)&lt;0,GralFaltaReq="SE OBSERVAN"),-1,0)</f>
        <v>0</v>
      </c>
      <c r="BM51" s="13">
        <f>IF(AND(IFERROR(VLOOKUP(J51,$B$9:$BI51,60,FALSE),0)&lt;0,GralFaltaReq="SE OBSERVAN"),-1,0)</f>
        <v>0</v>
      </c>
      <c r="BN51" s="13" t="str">
        <f t="shared" si="26"/>
        <v/>
      </c>
      <c r="BO51" s="13" t="str">
        <f t="shared" si="27"/>
        <v/>
      </c>
      <c r="BP51" s="13" t="str">
        <f t="shared" si="28"/>
        <v/>
      </c>
      <c r="BQ51" s="13" t="str">
        <f t="shared" si="29"/>
        <v/>
      </c>
      <c r="BR51" s="13" t="str">
        <f t="shared" si="30"/>
        <v/>
      </c>
    </row>
    <row r="52" spans="1:70" ht="16.2" thickBot="1">
      <c r="A52" s="2189"/>
      <c r="B52" s="546" t="s">
        <v>38</v>
      </c>
      <c r="C52" s="1511" t="s">
        <v>146</v>
      </c>
      <c r="D52" s="1325">
        <v>1</v>
      </c>
      <c r="E52" s="546">
        <v>1</v>
      </c>
      <c r="F52" s="2196" t="s">
        <v>3226</v>
      </c>
      <c r="G52" s="494"/>
      <c r="H52" s="514" t="s">
        <v>19</v>
      </c>
      <c r="I52" s="514" t="s">
        <v>294</v>
      </c>
      <c r="J52" s="514" t="s">
        <v>294</v>
      </c>
      <c r="K52" s="597">
        <v>0</v>
      </c>
      <c r="L52" s="3"/>
      <c r="Q52" s="97"/>
      <c r="R52" s="97"/>
      <c r="S52" s="213"/>
      <c r="T52" s="213"/>
      <c r="U52" s="105"/>
      <c r="V52" s="570"/>
      <c r="W52" s="571"/>
      <c r="X52" s="98"/>
      <c r="Y52" s="99"/>
      <c r="Z52" s="99"/>
      <c r="AF52" s="94" t="str">
        <f t="shared" si="5"/>
        <v/>
      </c>
      <c r="AG52" s="101">
        <f t="shared" si="6"/>
        <v>0</v>
      </c>
      <c r="AH52" s="18" t="str">
        <f t="shared" si="7"/>
        <v/>
      </c>
      <c r="AI52" s="102">
        <f t="shared" si="8"/>
        <v>0</v>
      </c>
      <c r="AJ52" s="13">
        <f>IF(AND(AI52=0,LEN(IF(LEN(H52)&gt;3,VLOOKUP(H52,$B$9:$R52,17,FALSE),""))&gt;0,LEN(B52)&gt;0),D52,0)</f>
        <v>0</v>
      </c>
      <c r="AK52" s="13">
        <f>IF(AND(AI52=0,LEN(IF(LEN(I52)&gt;3,VLOOKUP(I52,$B$9:$R52,17,FALSE),""))&gt;0,LEN(B52)&gt;0),D52,0)</f>
        <v>0</v>
      </c>
      <c r="AL52" s="13">
        <f>IF(AND(AI52=0,LEN(IF(LEN(J52)&gt;3,VLOOKUP(J52,$B$9:$R52,17,FALSE),""))&gt;0,LEN(B52)&gt;0),D52,0)</f>
        <v>0</v>
      </c>
      <c r="AM52" s="13">
        <f t="shared" si="9"/>
        <v>-1</v>
      </c>
      <c r="AN52" s="13">
        <f t="shared" si="10"/>
        <v>0</v>
      </c>
      <c r="AO52" s="13">
        <f t="shared" si="11"/>
        <v>0</v>
      </c>
      <c r="AP52" s="13">
        <f t="shared" si="12"/>
        <v>0</v>
      </c>
      <c r="AQ52" s="13">
        <f t="shared" si="13"/>
        <v>0</v>
      </c>
      <c r="AR52" s="13" t="str">
        <f t="shared" si="14"/>
        <v/>
      </c>
      <c r="AS52" s="13" t="str">
        <f t="shared" si="15"/>
        <v/>
      </c>
      <c r="AT52" s="18" t="str">
        <f t="shared" si="16"/>
        <v/>
      </c>
      <c r="AU52" s="13">
        <f>IF(AND(AI52&gt;0,IF(LEN(H52)&gt;3,LEN(VLOOKUP(H52,$B$9:$R52,17,FALSE)),IF(LEN(H52)&gt;0,COUNTIFS($G$9:$G52,H52,$R$9:$R52,"&lt;&gt;"),""))&gt;0,LEN(B52)&gt;0),D52,0)</f>
        <v>0</v>
      </c>
      <c r="AV52" s="13">
        <f>IF(AND(AI52&gt;0,LEN(IF(LEN(I52)&gt;3,VLOOKUP(I52,$B$9:$R52,17,FALSE),""))&gt;0,LEN(B52)&gt;0),D52,0)</f>
        <v>0</v>
      </c>
      <c r="AW52" s="13">
        <f>IF(AND(AI52&gt;0,LEN(IF(LEN(J52)&gt;3,VLOOKUP(J52,$B$9:$R52,17,FALSE),""))&gt;0,LEN(B52)&gt;0),D52,0)</f>
        <v>0</v>
      </c>
      <c r="AX52" s="13" t="str">
        <f t="shared" si="17"/>
        <v/>
      </c>
      <c r="AY52" s="13" t="str">
        <f t="shared" si="18"/>
        <v/>
      </c>
      <c r="AZ52" s="13" t="str">
        <f t="shared" si="19"/>
        <v/>
      </c>
      <c r="BA52" s="13">
        <f t="shared" si="20"/>
        <v>1</v>
      </c>
      <c r="BB52" s="13">
        <f t="shared" si="21"/>
        <v>0</v>
      </c>
      <c r="BC52" s="13">
        <f t="shared" si="22"/>
        <v>0</v>
      </c>
      <c r="BD52" s="13">
        <f t="shared" si="23"/>
        <v>0</v>
      </c>
      <c r="BE52" s="13">
        <f>IF(AND(IFERROR(VLOOKUP(H52,$B$9:$BI52,60,FALSE),0)&lt;0,LEN(R52)&gt;0),-1,0)</f>
        <v>0</v>
      </c>
      <c r="BF52" s="13">
        <f>IF(AND(IFERROR(VLOOKUP(I52,$B$9:$BI52,60,FALSE),0)&lt;0,LEN(R52)&gt;0),-1,0)</f>
        <v>0</v>
      </c>
      <c r="BG52" s="13">
        <f>IF(AND(IFERROR(VLOOKUP(J52,$B$9:$BI52,60,FALSE),0)&lt;0,LEN(R52)&gt;0),-1,0)</f>
        <v>0</v>
      </c>
      <c r="BH52" s="13">
        <f t="shared" si="24"/>
        <v>0</v>
      </c>
      <c r="BI52" s="13">
        <f t="shared" si="25"/>
        <v>0</v>
      </c>
      <c r="BJ52" s="13">
        <f>IF(AND(LEN($P52)&gt;1,LEN($U52)=0,GralFaltaReq="SE OBSERVAN",IFERROR(FIND("REQUIS.",W52),0)+IFERROR(FIND("CRED. APROB.",W52),0)&gt;0),MAX($BJ$7:$BJ51)+1,0)</f>
        <v>0</v>
      </c>
      <c r="BK52" s="13">
        <f>IF(AND(IFERROR(VLOOKUP(H52,$B$9:$BI52,60,FALSE),0)&lt;0,GralFaltaReq="SE OBSERVAN"),-1,0)</f>
        <v>0</v>
      </c>
      <c r="BL52" s="13">
        <f>IF(AND(IFERROR(VLOOKUP(I52,$B$9:$BI52,60,FALSE),0)&lt;0,GralFaltaReq="SE OBSERVAN"),-1,0)</f>
        <v>0</v>
      </c>
      <c r="BM52" s="13">
        <f>IF(AND(IFERROR(VLOOKUP(J52,$B$9:$BI52,60,FALSE),0)&lt;0,GralFaltaReq="SE OBSERVAN"),-1,0)</f>
        <v>0</v>
      </c>
      <c r="BN52" s="13" t="str">
        <f t="shared" si="26"/>
        <v/>
      </c>
      <c r="BO52" s="13" t="str">
        <f t="shared" si="27"/>
        <v/>
      </c>
      <c r="BP52" s="13" t="str">
        <f t="shared" si="28"/>
        <v/>
      </c>
      <c r="BQ52" s="13" t="str">
        <f t="shared" si="29"/>
        <v/>
      </c>
      <c r="BR52" s="13" t="str">
        <f t="shared" si="30"/>
        <v/>
      </c>
    </row>
    <row r="53" spans="1:70" ht="16.2" thickBot="1">
      <c r="A53" s="2190"/>
      <c r="B53" s="2193"/>
      <c r="C53" s="2191" t="s">
        <v>22</v>
      </c>
      <c r="D53" s="1326">
        <v>19</v>
      </c>
      <c r="E53" s="1326">
        <v>29</v>
      </c>
      <c r="F53" s="2195"/>
      <c r="G53" s="494"/>
      <c r="H53" s="514" t="s">
        <v>294</v>
      </c>
      <c r="I53" s="514" t="s">
        <v>294</v>
      </c>
      <c r="J53" s="514" t="s">
        <v>294</v>
      </c>
      <c r="K53" s="597">
        <v>0</v>
      </c>
      <c r="L53" s="3"/>
      <c r="Q53" s="97"/>
      <c r="R53" s="97"/>
      <c r="S53" s="213"/>
      <c r="T53" s="213"/>
      <c r="U53" s="105"/>
      <c r="V53" s="570"/>
      <c r="W53" s="571"/>
      <c r="X53" s="98"/>
      <c r="Y53" s="99"/>
      <c r="Z53" s="99"/>
      <c r="AF53" s="94" t="str">
        <f t="shared" si="5"/>
        <v/>
      </c>
      <c r="AG53" s="101">
        <f t="shared" si="6"/>
        <v>0</v>
      </c>
      <c r="AH53" s="18" t="str">
        <f t="shared" si="7"/>
        <v/>
      </c>
      <c r="AI53" s="102">
        <f t="shared" si="8"/>
        <v>0</v>
      </c>
      <c r="AJ53" s="13">
        <f>IF(AND(AI53=0,LEN(IF(LEN(H53)&gt;3,VLOOKUP(H53,$B$9:$R53,17,FALSE),""))&gt;0,LEN(B53)&gt;0),D53,0)</f>
        <v>0</v>
      </c>
      <c r="AK53" s="13">
        <f>IF(AND(AI53=0,LEN(IF(LEN(I53)&gt;3,VLOOKUP(I53,$B$9:$R53,17,FALSE),""))&gt;0,LEN(B53)&gt;0),D53,0)</f>
        <v>0</v>
      </c>
      <c r="AL53" s="13">
        <f>IF(AND(AI53=0,LEN(IF(LEN(J53)&gt;3,VLOOKUP(J53,$B$9:$R53,17,FALSE),""))&gt;0,LEN(B53)&gt;0),D53,0)</f>
        <v>0</v>
      </c>
      <c r="AM53" s="13">
        <f t="shared" si="9"/>
        <v>1</v>
      </c>
      <c r="AN53" s="13">
        <f t="shared" si="10"/>
        <v>0</v>
      </c>
      <c r="AO53" s="13">
        <f t="shared" si="11"/>
        <v>0</v>
      </c>
      <c r="AP53" s="13">
        <f t="shared" si="12"/>
        <v>0</v>
      </c>
      <c r="AQ53" s="13">
        <f t="shared" si="13"/>
        <v>0</v>
      </c>
      <c r="AR53" s="13" t="str">
        <f t="shared" si="14"/>
        <v/>
      </c>
      <c r="AS53" s="13" t="str">
        <f t="shared" si="15"/>
        <v/>
      </c>
      <c r="AT53" s="18" t="str">
        <f t="shared" si="16"/>
        <v/>
      </c>
      <c r="AU53" s="13">
        <f>IF(AND(AI53&gt;0,IF(LEN(H53)&gt;3,LEN(VLOOKUP(H53,$B$9:$R53,17,FALSE)),IF(LEN(H53)&gt;0,COUNTIFS($G$9:$G53,H53,$R$9:$R53,"&lt;&gt;"),""))&gt;0,LEN(B53)&gt;0),D53,0)</f>
        <v>0</v>
      </c>
      <c r="AV53" s="13">
        <f>IF(AND(AI53&gt;0,LEN(IF(LEN(I53)&gt;3,VLOOKUP(I53,$B$9:$R53,17,FALSE),""))&gt;0,LEN(B53)&gt;0),D53,0)</f>
        <v>0</v>
      </c>
      <c r="AW53" s="13">
        <f>IF(AND(AI53&gt;0,LEN(IF(LEN(J53)&gt;3,VLOOKUP(J53,$B$9:$R53,17,FALSE),""))&gt;0,LEN(B53)&gt;0),D53,0)</f>
        <v>0</v>
      </c>
      <c r="AX53" s="13" t="str">
        <f t="shared" si="17"/>
        <v/>
      </c>
      <c r="AY53" s="13" t="str">
        <f t="shared" si="18"/>
        <v/>
      </c>
      <c r="AZ53" s="13" t="str">
        <f t="shared" si="19"/>
        <v/>
      </c>
      <c r="BA53" s="13">
        <f t="shared" si="20"/>
        <v>1</v>
      </c>
      <c r="BB53" s="13">
        <f t="shared" si="21"/>
        <v>0</v>
      </c>
      <c r="BC53" s="13">
        <f t="shared" si="22"/>
        <v>0</v>
      </c>
      <c r="BD53" s="13">
        <f t="shared" si="23"/>
        <v>0</v>
      </c>
      <c r="BE53" s="13">
        <f>IF(AND(IFERROR(VLOOKUP(H53,$B$9:$BI53,60,FALSE),0)&lt;0,LEN(R53)&gt;0),-1,0)</f>
        <v>0</v>
      </c>
      <c r="BF53" s="13">
        <f>IF(AND(IFERROR(VLOOKUP(I53,$B$9:$BI53,60,FALSE),0)&lt;0,LEN(R53)&gt;0),-1,0)</f>
        <v>0</v>
      </c>
      <c r="BG53" s="13">
        <f>IF(AND(IFERROR(VLOOKUP(J53,$B$9:$BI53,60,FALSE),0)&lt;0,LEN(R53)&gt;0),-1,0)</f>
        <v>0</v>
      </c>
      <c r="BH53" s="13">
        <f t="shared" si="24"/>
        <v>0</v>
      </c>
      <c r="BI53" s="13">
        <f t="shared" si="25"/>
        <v>0</v>
      </c>
      <c r="BJ53" s="13">
        <f>IF(AND(LEN($P53)&gt;1,LEN($U53)=0,GralFaltaReq="SE OBSERVAN",IFERROR(FIND("REQUIS.",W53),0)+IFERROR(FIND("CRED. APROB.",W53),0)&gt;0),MAX($BJ$7:$BJ52)+1,0)</f>
        <v>0</v>
      </c>
      <c r="BK53" s="13">
        <f>IF(AND(IFERROR(VLOOKUP(H53,$B$9:$BI53,60,FALSE),0)&lt;0,GralFaltaReq="SE OBSERVAN"),-1,0)</f>
        <v>0</v>
      </c>
      <c r="BL53" s="13">
        <f>IF(AND(IFERROR(VLOOKUP(I53,$B$9:$BI53,60,FALSE),0)&lt;0,GralFaltaReq="SE OBSERVAN"),-1,0)</f>
        <v>0</v>
      </c>
      <c r="BM53" s="13">
        <f>IF(AND(IFERROR(VLOOKUP(J53,$B$9:$BI53,60,FALSE),0)&lt;0,GralFaltaReq="SE OBSERVAN"),-1,0)</f>
        <v>0</v>
      </c>
      <c r="BN53" s="13" t="str">
        <f t="shared" si="26"/>
        <v/>
      </c>
      <c r="BO53" s="13" t="str">
        <f t="shared" si="27"/>
        <v/>
      </c>
      <c r="BP53" s="13" t="str">
        <f t="shared" si="28"/>
        <v/>
      </c>
      <c r="BQ53" s="13" t="str">
        <f t="shared" si="29"/>
        <v/>
      </c>
      <c r="BR53" s="13" t="str">
        <f t="shared" si="30"/>
        <v/>
      </c>
    </row>
    <row r="54" spans="1:70" ht="15.6">
      <c r="A54" s="2188">
        <v>8</v>
      </c>
      <c r="B54" s="546" t="s">
        <v>1064</v>
      </c>
      <c r="C54" s="1509" t="s">
        <v>98</v>
      </c>
      <c r="D54" s="1324">
        <v>3</v>
      </c>
      <c r="E54" s="1508">
        <v>6</v>
      </c>
      <c r="F54" s="2196" t="s">
        <v>79</v>
      </c>
      <c r="G54" s="494"/>
      <c r="H54" s="514" t="s">
        <v>78</v>
      </c>
      <c r="I54" s="514" t="s">
        <v>294</v>
      </c>
      <c r="J54" s="514" t="s">
        <v>294</v>
      </c>
      <c r="K54" s="597">
        <v>0</v>
      </c>
      <c r="L54" s="3"/>
      <c r="Q54" s="97"/>
      <c r="R54" s="97"/>
      <c r="S54" s="105"/>
      <c r="T54" s="105"/>
      <c r="U54" s="105"/>
      <c r="V54" s="570"/>
      <c r="W54" s="571"/>
      <c r="X54" s="98"/>
      <c r="Y54" s="99"/>
      <c r="Z54" s="99"/>
      <c r="AF54" s="94" t="str">
        <f t="shared" si="5"/>
        <v/>
      </c>
      <c r="AG54" s="101">
        <f t="shared" si="6"/>
        <v>0</v>
      </c>
      <c r="AH54" s="18" t="str">
        <f t="shared" si="7"/>
        <v/>
      </c>
      <c r="AI54" s="102">
        <f t="shared" si="8"/>
        <v>0</v>
      </c>
      <c r="AJ54" s="13">
        <f>IF(AND(AI54=0,LEN(IF(LEN(H54)&gt;3,VLOOKUP(H54,$B$9:$R54,17,FALSE),""))&gt;0,LEN(B54)&gt;0),D54,0)</f>
        <v>0</v>
      </c>
      <c r="AK54" s="13">
        <f>IF(AND(AI54=0,LEN(IF(LEN(I54)&gt;3,VLOOKUP(I54,$B$9:$R54,17,FALSE),""))&gt;0,LEN(B54)&gt;0),D54,0)</f>
        <v>0</v>
      </c>
      <c r="AL54" s="13">
        <f>IF(AND(AI54=0,LEN(IF(LEN(J54)&gt;3,VLOOKUP(J54,$B$9:$R54,17,FALSE),""))&gt;0,LEN(B54)&gt;0),D54,0)</f>
        <v>0</v>
      </c>
      <c r="AM54" s="13">
        <f t="shared" si="9"/>
        <v>-1</v>
      </c>
      <c r="AN54" s="13">
        <f t="shared" si="10"/>
        <v>0</v>
      </c>
      <c r="AO54" s="13">
        <f t="shared" si="11"/>
        <v>0</v>
      </c>
      <c r="AP54" s="13">
        <f t="shared" si="12"/>
        <v>0</v>
      </c>
      <c r="AQ54" s="13">
        <f t="shared" si="13"/>
        <v>0</v>
      </c>
      <c r="AR54" s="13" t="str">
        <f t="shared" si="14"/>
        <v/>
      </c>
      <c r="AS54" s="13" t="str">
        <f t="shared" si="15"/>
        <v/>
      </c>
      <c r="AT54" s="18" t="str">
        <f t="shared" si="16"/>
        <v/>
      </c>
      <c r="AU54" s="13">
        <f>IF(AND(AI54&gt;0,IF(LEN(H54)&gt;3,LEN(VLOOKUP(H54,$B$9:$R54,17,FALSE)),IF(LEN(H54)&gt;0,COUNTIFS($G$9:$G54,H54,$R$9:$R54,"&lt;&gt;"),""))&gt;0,LEN(B54)&gt;0),D54,0)</f>
        <v>0</v>
      </c>
      <c r="AV54" s="13">
        <f>IF(AND(AI54&gt;0,LEN(IF(LEN(I54)&gt;3,VLOOKUP(I54,$B$9:$R54,17,FALSE),""))&gt;0,LEN(B54)&gt;0),D54,0)</f>
        <v>0</v>
      </c>
      <c r="AW54" s="13">
        <f>IF(AND(AI54&gt;0,LEN(IF(LEN(J54)&gt;3,VLOOKUP(J54,$B$9:$R54,17,FALSE),""))&gt;0,LEN(B54)&gt;0),D54,0)</f>
        <v>0</v>
      </c>
      <c r="AX54" s="13" t="str">
        <f t="shared" si="17"/>
        <v/>
      </c>
      <c r="AY54" s="13" t="str">
        <f t="shared" si="18"/>
        <v/>
      </c>
      <c r="AZ54" s="13" t="str">
        <f t="shared" si="19"/>
        <v/>
      </c>
      <c r="BA54" s="13">
        <f t="shared" si="20"/>
        <v>1</v>
      </c>
      <c r="BB54" s="13">
        <f t="shared" si="21"/>
        <v>0</v>
      </c>
      <c r="BC54" s="13">
        <f t="shared" si="22"/>
        <v>0</v>
      </c>
      <c r="BD54" s="13">
        <f t="shared" si="23"/>
        <v>0</v>
      </c>
      <c r="BE54" s="13">
        <f>IF(AND(IFERROR(VLOOKUP(H54,$B$9:$BI54,60,FALSE),0)&lt;0,LEN(R54)&gt;0),-1,0)</f>
        <v>0</v>
      </c>
      <c r="BF54" s="13">
        <f>IF(AND(IFERROR(VLOOKUP(I54,$B$9:$BI54,60,FALSE),0)&lt;0,LEN(R54)&gt;0),-1,0)</f>
        <v>0</v>
      </c>
      <c r="BG54" s="13">
        <f>IF(AND(IFERROR(VLOOKUP(J54,$B$9:$BI54,60,FALSE),0)&lt;0,LEN(R54)&gt;0),-1,0)</f>
        <v>0</v>
      </c>
      <c r="BH54" s="13">
        <f t="shared" si="24"/>
        <v>0</v>
      </c>
      <c r="BI54" s="13">
        <f t="shared" si="25"/>
        <v>0</v>
      </c>
      <c r="BJ54" s="13">
        <f>IF(AND(LEN($P54)&gt;1,LEN($U54)=0,GralFaltaReq="SE OBSERVAN",IFERROR(FIND("REQUIS.",W54),0)+IFERROR(FIND("CRED. APROB.",W54),0)&gt;0),MAX($BJ$7:$BJ53)+1,0)</f>
        <v>0</v>
      </c>
      <c r="BK54" s="13">
        <f>IF(AND(IFERROR(VLOOKUP(H54,$B$9:$BI54,60,FALSE),0)&lt;0,GralFaltaReq="SE OBSERVAN"),-1,0)</f>
        <v>0</v>
      </c>
      <c r="BL54" s="13">
        <f>IF(AND(IFERROR(VLOOKUP(I54,$B$9:$BI54,60,FALSE),0)&lt;0,GralFaltaReq="SE OBSERVAN"),-1,0)</f>
        <v>0</v>
      </c>
      <c r="BM54" s="13">
        <f>IF(AND(IFERROR(VLOOKUP(J54,$B$9:$BI54,60,FALSE),0)&lt;0,GralFaltaReq="SE OBSERVAN"),-1,0)</f>
        <v>0</v>
      </c>
      <c r="BN54" s="13" t="str">
        <f t="shared" si="26"/>
        <v/>
      </c>
      <c r="BO54" s="13" t="str">
        <f t="shared" si="27"/>
        <v/>
      </c>
      <c r="BP54" s="13" t="str">
        <f t="shared" si="28"/>
        <v/>
      </c>
      <c r="BQ54" s="13" t="str">
        <f t="shared" si="29"/>
        <v/>
      </c>
      <c r="BR54" s="13" t="str">
        <f t="shared" si="30"/>
        <v/>
      </c>
    </row>
    <row r="55" spans="1:70" ht="15.6">
      <c r="A55" s="2189"/>
      <c r="B55" s="546" t="s">
        <v>630</v>
      </c>
      <c r="C55" s="1511" t="s">
        <v>94</v>
      </c>
      <c r="D55" s="1325">
        <v>3</v>
      </c>
      <c r="E55" s="546">
        <v>6</v>
      </c>
      <c r="F55" s="2196" t="s">
        <v>88</v>
      </c>
      <c r="G55" s="494"/>
      <c r="H55" s="514" t="s">
        <v>629</v>
      </c>
      <c r="I55" s="514" t="s">
        <v>294</v>
      </c>
      <c r="J55" s="514" t="s">
        <v>294</v>
      </c>
      <c r="K55" s="597">
        <v>0</v>
      </c>
      <c r="L55" s="3"/>
      <c r="Q55" s="97"/>
      <c r="R55" s="97"/>
      <c r="S55" s="105"/>
      <c r="T55" s="105"/>
      <c r="U55" s="105"/>
      <c r="V55" s="570"/>
      <c r="W55" s="571"/>
      <c r="X55" s="98"/>
      <c r="Y55" s="99"/>
      <c r="Z55" s="99"/>
      <c r="AF55" s="94" t="str">
        <f t="shared" si="5"/>
        <v/>
      </c>
      <c r="AG55" s="101">
        <f t="shared" si="6"/>
        <v>0</v>
      </c>
      <c r="AH55" s="18" t="str">
        <f t="shared" si="7"/>
        <v/>
      </c>
      <c r="AI55" s="102">
        <f t="shared" si="8"/>
        <v>0</v>
      </c>
      <c r="AJ55" s="13">
        <f>IF(AND(AI55=0,LEN(IF(LEN(H55)&gt;3,VLOOKUP(H55,$B$9:$R55,17,FALSE),""))&gt;0,LEN(B55)&gt;0),D55,0)</f>
        <v>0</v>
      </c>
      <c r="AK55" s="13">
        <f>IF(AND(AI55=0,LEN(IF(LEN(I55)&gt;3,VLOOKUP(I55,$B$9:$R55,17,FALSE),""))&gt;0,LEN(B55)&gt;0),D55,0)</f>
        <v>0</v>
      </c>
      <c r="AL55" s="13">
        <f>IF(AND(AI55=0,LEN(IF(LEN(J55)&gt;3,VLOOKUP(J55,$B$9:$R55,17,FALSE),""))&gt;0,LEN(B55)&gt;0),D55,0)</f>
        <v>0</v>
      </c>
      <c r="AM55" s="13">
        <f t="shared" si="9"/>
        <v>-1</v>
      </c>
      <c r="AN55" s="13">
        <f t="shared" si="10"/>
        <v>0</v>
      </c>
      <c r="AO55" s="13">
        <f t="shared" si="11"/>
        <v>0</v>
      </c>
      <c r="AP55" s="13">
        <f t="shared" si="12"/>
        <v>0</v>
      </c>
      <c r="AQ55" s="13">
        <f t="shared" si="13"/>
        <v>0</v>
      </c>
      <c r="AR55" s="13" t="str">
        <f t="shared" si="14"/>
        <v/>
      </c>
      <c r="AS55" s="13" t="str">
        <f t="shared" si="15"/>
        <v/>
      </c>
      <c r="AT55" s="18" t="str">
        <f t="shared" si="16"/>
        <v/>
      </c>
      <c r="AU55" s="13">
        <f>IF(AND(AI55&gt;0,IF(LEN(H55)&gt;3,LEN(VLOOKUP(H55,$B$9:$R55,17,FALSE)),IF(LEN(H55)&gt;0,COUNTIFS($G$9:$G55,H55,$R$9:$R55,"&lt;&gt;"),""))&gt;0,LEN(B55)&gt;0),D55,0)</f>
        <v>0</v>
      </c>
      <c r="AV55" s="13">
        <f>IF(AND(AI55&gt;0,LEN(IF(LEN(I55)&gt;3,VLOOKUP(I55,$B$9:$R55,17,FALSE),""))&gt;0,LEN(B55)&gt;0),D55,0)</f>
        <v>0</v>
      </c>
      <c r="AW55" s="13">
        <f>IF(AND(AI55&gt;0,LEN(IF(LEN(J55)&gt;3,VLOOKUP(J55,$B$9:$R55,17,FALSE),""))&gt;0,LEN(B55)&gt;0),D55,0)</f>
        <v>0</v>
      </c>
      <c r="AX55" s="13" t="str">
        <f t="shared" si="17"/>
        <v/>
      </c>
      <c r="AY55" s="13" t="str">
        <f t="shared" si="18"/>
        <v/>
      </c>
      <c r="AZ55" s="13" t="str">
        <f t="shared" si="19"/>
        <v/>
      </c>
      <c r="BA55" s="13">
        <f t="shared" si="20"/>
        <v>1</v>
      </c>
      <c r="BB55" s="13">
        <f t="shared" si="21"/>
        <v>0</v>
      </c>
      <c r="BC55" s="13">
        <f t="shared" si="22"/>
        <v>0</v>
      </c>
      <c r="BD55" s="13">
        <f t="shared" si="23"/>
        <v>0</v>
      </c>
      <c r="BE55" s="13">
        <f>IF(AND(IFERROR(VLOOKUP(H55,$B$9:$BI55,60,FALSE),0)&lt;0,LEN(R55)&gt;0),-1,0)</f>
        <v>0</v>
      </c>
      <c r="BF55" s="13">
        <f>IF(AND(IFERROR(VLOOKUP(I55,$B$9:$BI55,60,FALSE),0)&lt;0,LEN(R55)&gt;0),-1,0)</f>
        <v>0</v>
      </c>
      <c r="BG55" s="13">
        <f>IF(AND(IFERROR(VLOOKUP(J55,$B$9:$BI55,60,FALSE),0)&lt;0,LEN(R55)&gt;0),-1,0)</f>
        <v>0</v>
      </c>
      <c r="BH55" s="13">
        <f t="shared" si="24"/>
        <v>0</v>
      </c>
      <c r="BI55" s="13">
        <f t="shared" si="25"/>
        <v>0</v>
      </c>
      <c r="BJ55" s="13">
        <f>IF(AND(LEN($P55)&gt;1,LEN($U55)=0,GralFaltaReq="SE OBSERVAN",IFERROR(FIND("REQUIS.",W55),0)+IFERROR(FIND("CRED. APROB.",W55),0)&gt;0),MAX($BJ$7:$BJ54)+1,0)</f>
        <v>0</v>
      </c>
      <c r="BK55" s="13">
        <f>IF(AND(IFERROR(VLOOKUP(H55,$B$9:$BI55,60,FALSE),0)&lt;0,GralFaltaReq="SE OBSERVAN"),-1,0)</f>
        <v>0</v>
      </c>
      <c r="BL55" s="13">
        <f>IF(AND(IFERROR(VLOOKUP(I55,$B$9:$BI55,60,FALSE),0)&lt;0,GralFaltaReq="SE OBSERVAN"),-1,0)</f>
        <v>0</v>
      </c>
      <c r="BM55" s="13">
        <f>IF(AND(IFERROR(VLOOKUP(J55,$B$9:$BI55,60,FALSE),0)&lt;0,GralFaltaReq="SE OBSERVAN"),-1,0)</f>
        <v>0</v>
      </c>
      <c r="BN55" s="13" t="str">
        <f t="shared" si="26"/>
        <v/>
      </c>
      <c r="BO55" s="13" t="str">
        <f t="shared" si="27"/>
        <v/>
      </c>
      <c r="BP55" s="13" t="str">
        <f t="shared" si="28"/>
        <v/>
      </c>
      <c r="BQ55" s="13" t="str">
        <f t="shared" si="29"/>
        <v/>
      </c>
      <c r="BR55" s="13" t="str">
        <f t="shared" si="30"/>
        <v/>
      </c>
    </row>
    <row r="56" spans="1:70" ht="15.6">
      <c r="A56" s="2189"/>
      <c r="B56" s="546" t="s">
        <v>631</v>
      </c>
      <c r="C56" s="1511" t="s">
        <v>96</v>
      </c>
      <c r="D56" s="1325">
        <v>4</v>
      </c>
      <c r="E56" s="546">
        <v>8</v>
      </c>
      <c r="F56" s="2196" t="s">
        <v>90</v>
      </c>
      <c r="G56" s="494"/>
      <c r="H56" s="514" t="s">
        <v>1063</v>
      </c>
      <c r="I56" s="514" t="s">
        <v>294</v>
      </c>
      <c r="J56" s="514" t="s">
        <v>294</v>
      </c>
      <c r="K56" s="597">
        <v>0</v>
      </c>
      <c r="L56" s="3"/>
      <c r="Q56" s="97"/>
      <c r="R56" s="97"/>
      <c r="S56" s="213"/>
      <c r="T56" s="213"/>
      <c r="U56" s="105"/>
      <c r="V56" s="570"/>
      <c r="W56" s="571"/>
      <c r="X56" s="98"/>
      <c r="Y56" s="99"/>
      <c r="Z56" s="99"/>
      <c r="AF56" s="94" t="str">
        <f t="shared" si="5"/>
        <v/>
      </c>
      <c r="AG56" s="101">
        <f t="shared" si="6"/>
        <v>0</v>
      </c>
      <c r="AH56" s="18" t="str">
        <f t="shared" si="7"/>
        <v/>
      </c>
      <c r="AI56" s="102">
        <f t="shared" si="8"/>
        <v>0</v>
      </c>
      <c r="AJ56" s="13">
        <f>IF(AND(AI56=0,LEN(IF(LEN(H56)&gt;3,VLOOKUP(H56,$B$9:$R56,17,FALSE),""))&gt;0,LEN(B56)&gt;0),D56,0)</f>
        <v>0</v>
      </c>
      <c r="AK56" s="13">
        <f>IF(AND(AI56=0,LEN(IF(LEN(I56)&gt;3,VLOOKUP(I56,$B$9:$R56,17,FALSE),""))&gt;0,LEN(B56)&gt;0),D56,0)</f>
        <v>0</v>
      </c>
      <c r="AL56" s="13">
        <f>IF(AND(AI56=0,LEN(IF(LEN(J56)&gt;3,VLOOKUP(J56,$B$9:$R56,17,FALSE),""))&gt;0,LEN(B56)&gt;0),D56,0)</f>
        <v>0</v>
      </c>
      <c r="AM56" s="13">
        <f t="shared" si="9"/>
        <v>-1</v>
      </c>
      <c r="AN56" s="13">
        <f t="shared" si="10"/>
        <v>0</v>
      </c>
      <c r="AO56" s="13">
        <f t="shared" si="11"/>
        <v>0</v>
      </c>
      <c r="AP56" s="13">
        <f t="shared" si="12"/>
        <v>0</v>
      </c>
      <c r="AQ56" s="13">
        <f t="shared" si="13"/>
        <v>0</v>
      </c>
      <c r="AR56" s="13" t="str">
        <f t="shared" si="14"/>
        <v/>
      </c>
      <c r="AS56" s="13" t="str">
        <f t="shared" si="15"/>
        <v/>
      </c>
      <c r="AT56" s="18" t="str">
        <f t="shared" si="16"/>
        <v/>
      </c>
      <c r="AU56" s="13">
        <f>IF(AND(AI56&gt;0,IF(LEN(H56)&gt;3,LEN(VLOOKUP(H56,$B$9:$R56,17,FALSE)),IF(LEN(H56)&gt;0,COUNTIFS($G$9:$G56,H56,$R$9:$R56,"&lt;&gt;"),""))&gt;0,LEN(B56)&gt;0),D56,0)</f>
        <v>0</v>
      </c>
      <c r="AV56" s="13">
        <f>IF(AND(AI56&gt;0,LEN(IF(LEN(I56)&gt;3,VLOOKUP(I56,$B$9:$R56,17,FALSE),""))&gt;0,LEN(B56)&gt;0),D56,0)</f>
        <v>0</v>
      </c>
      <c r="AW56" s="13">
        <f>IF(AND(AI56&gt;0,LEN(IF(LEN(J56)&gt;3,VLOOKUP(J56,$B$9:$R56,17,FALSE),""))&gt;0,LEN(B56)&gt;0),D56,0)</f>
        <v>0</v>
      </c>
      <c r="AX56" s="13" t="str">
        <f t="shared" si="17"/>
        <v/>
      </c>
      <c r="AY56" s="13" t="str">
        <f t="shared" si="18"/>
        <v/>
      </c>
      <c r="AZ56" s="13" t="str">
        <f t="shared" si="19"/>
        <v/>
      </c>
      <c r="BA56" s="13">
        <f t="shared" si="20"/>
        <v>1</v>
      </c>
      <c r="BB56" s="13">
        <f t="shared" si="21"/>
        <v>0</v>
      </c>
      <c r="BC56" s="13">
        <f t="shared" si="22"/>
        <v>0</v>
      </c>
      <c r="BD56" s="13">
        <f t="shared" si="23"/>
        <v>0</v>
      </c>
      <c r="BE56" s="13">
        <f>IF(AND(IFERROR(VLOOKUP(H56,$B$9:$BI56,60,FALSE),0)&lt;0,LEN(R56)&gt;0),-1,0)</f>
        <v>0</v>
      </c>
      <c r="BF56" s="13">
        <f>IF(AND(IFERROR(VLOOKUP(I56,$B$9:$BI56,60,FALSE),0)&lt;0,LEN(R56)&gt;0),-1,0)</f>
        <v>0</v>
      </c>
      <c r="BG56" s="13">
        <f>IF(AND(IFERROR(VLOOKUP(J56,$B$9:$BI56,60,FALSE),0)&lt;0,LEN(R56)&gt;0),-1,0)</f>
        <v>0</v>
      </c>
      <c r="BH56" s="13">
        <f t="shared" si="24"/>
        <v>0</v>
      </c>
      <c r="BI56" s="13">
        <f t="shared" si="25"/>
        <v>0</v>
      </c>
      <c r="BJ56" s="13">
        <f>IF(AND(LEN($P56)&gt;1,LEN($U56)=0,GralFaltaReq="SE OBSERVAN",IFERROR(FIND("REQUIS.",W56),0)+IFERROR(FIND("CRED. APROB.",W56),0)&gt;0),MAX($BJ$7:$BJ55)+1,0)</f>
        <v>0</v>
      </c>
      <c r="BK56" s="13">
        <f>IF(AND(IFERROR(VLOOKUP(H56,$B$9:$BI56,60,FALSE),0)&lt;0,GralFaltaReq="SE OBSERVAN"),-1,0)</f>
        <v>0</v>
      </c>
      <c r="BL56" s="13">
        <f>IF(AND(IFERROR(VLOOKUP(I56,$B$9:$BI56,60,FALSE),0)&lt;0,GralFaltaReq="SE OBSERVAN"),-1,0)</f>
        <v>0</v>
      </c>
      <c r="BM56" s="13">
        <f>IF(AND(IFERROR(VLOOKUP(J56,$B$9:$BI56,60,FALSE),0)&lt;0,GralFaltaReq="SE OBSERVAN"),-1,0)</f>
        <v>0</v>
      </c>
      <c r="BN56" s="13" t="str">
        <f t="shared" si="26"/>
        <v/>
      </c>
      <c r="BO56" s="13" t="str">
        <f t="shared" si="27"/>
        <v/>
      </c>
      <c r="BP56" s="13" t="str">
        <f t="shared" si="28"/>
        <v/>
      </c>
      <c r="BQ56" s="13" t="str">
        <f t="shared" si="29"/>
        <v/>
      </c>
      <c r="BR56" s="13" t="str">
        <f t="shared" si="30"/>
        <v/>
      </c>
    </row>
    <row r="57" spans="1:70" ht="19.2">
      <c r="A57" s="2189"/>
      <c r="B57" s="546" t="s">
        <v>633</v>
      </c>
      <c r="C57" s="1511" t="s">
        <v>1021</v>
      </c>
      <c r="D57" s="1325">
        <v>8</v>
      </c>
      <c r="E57" s="546">
        <v>14</v>
      </c>
      <c r="F57" s="2196" t="s">
        <v>6259</v>
      </c>
      <c r="G57" s="494"/>
      <c r="H57" s="514" t="s">
        <v>34</v>
      </c>
      <c r="I57" s="514" t="s">
        <v>1063</v>
      </c>
      <c r="J57" s="514" t="s">
        <v>294</v>
      </c>
      <c r="K57" s="597">
        <v>0</v>
      </c>
      <c r="L57" s="3"/>
      <c r="Q57" s="489"/>
      <c r="R57" s="97"/>
      <c r="S57" s="105"/>
      <c r="T57" s="105"/>
      <c r="U57" s="105"/>
      <c r="V57" s="570"/>
      <c r="W57" s="571"/>
      <c r="X57" s="98"/>
      <c r="Y57" s="99"/>
      <c r="Z57" s="99"/>
      <c r="AF57" s="94" t="str">
        <f t="shared" si="5"/>
        <v/>
      </c>
      <c r="AG57" s="101">
        <f t="shared" si="6"/>
        <v>0</v>
      </c>
      <c r="AH57" s="18" t="str">
        <f t="shared" si="7"/>
        <v/>
      </c>
      <c r="AI57" s="102">
        <f t="shared" si="8"/>
        <v>0</v>
      </c>
      <c r="AJ57" s="13">
        <f>IF(AND(AI57=0,LEN(IF(LEN(H57)&gt;3,VLOOKUP(H57,$B$9:$R57,17,FALSE),""))&gt;0,LEN(B57)&gt;0),D57,0)</f>
        <v>0</v>
      </c>
      <c r="AK57" s="13">
        <f>IF(AND(AI57=0,LEN(IF(LEN(I57)&gt;3,VLOOKUP(I57,$B$9:$R57,17,FALSE),""))&gt;0,LEN(B57)&gt;0),D57,0)</f>
        <v>0</v>
      </c>
      <c r="AL57" s="13">
        <f>IF(AND(AI57=0,LEN(IF(LEN(J57)&gt;3,VLOOKUP(J57,$B$9:$R57,17,FALSE),""))&gt;0,LEN(B57)&gt;0),D57,0)</f>
        <v>0</v>
      </c>
      <c r="AM57" s="13">
        <f t="shared" si="9"/>
        <v>1</v>
      </c>
      <c r="AN57" s="13">
        <f t="shared" si="10"/>
        <v>0</v>
      </c>
      <c r="AO57" s="13">
        <f t="shared" si="11"/>
        <v>0</v>
      </c>
      <c r="AP57" s="13">
        <f t="shared" si="12"/>
        <v>0</v>
      </c>
      <c r="AQ57" s="13">
        <f t="shared" si="13"/>
        <v>0</v>
      </c>
      <c r="AR57" s="13" t="str">
        <f t="shared" si="14"/>
        <v/>
      </c>
      <c r="AS57" s="13" t="str">
        <f t="shared" si="15"/>
        <v/>
      </c>
      <c r="AT57" s="18" t="str">
        <f t="shared" si="16"/>
        <v/>
      </c>
      <c r="AU57" s="13">
        <f>IF(AND(AI57&gt;0,IF(LEN(H57)&gt;3,LEN(VLOOKUP(H57,$B$9:$R57,17,FALSE)),IF(LEN(H57)&gt;0,COUNTIFS($G$9:$G57,H57,$R$9:$R57,"&lt;&gt;"),""))&gt;0,LEN(B57)&gt;0),D57,0)</f>
        <v>0</v>
      </c>
      <c r="AV57" s="13">
        <f>IF(AND(AI57&gt;0,LEN(IF(LEN(I57)&gt;3,VLOOKUP(I57,$B$9:$R57,17,FALSE),""))&gt;0,LEN(B57)&gt;0),D57,0)</f>
        <v>0</v>
      </c>
      <c r="AW57" s="13">
        <f>IF(AND(AI57&gt;0,LEN(IF(LEN(J57)&gt;3,VLOOKUP(J57,$B$9:$R57,17,FALSE),""))&gt;0,LEN(B57)&gt;0),D57,0)</f>
        <v>0</v>
      </c>
      <c r="AX57" s="13" t="str">
        <f t="shared" si="17"/>
        <v/>
      </c>
      <c r="AY57" s="13" t="str">
        <f t="shared" si="18"/>
        <v/>
      </c>
      <c r="AZ57" s="13" t="str">
        <f t="shared" si="19"/>
        <v/>
      </c>
      <c r="BA57" s="13">
        <f t="shared" si="20"/>
        <v>1</v>
      </c>
      <c r="BB57" s="13">
        <f t="shared" si="21"/>
        <v>0</v>
      </c>
      <c r="BC57" s="13">
        <f t="shared" si="22"/>
        <v>0</v>
      </c>
      <c r="BD57" s="13">
        <f t="shared" si="23"/>
        <v>0</v>
      </c>
      <c r="BE57" s="13">
        <f>IF(AND(IFERROR(VLOOKUP(H57,$B$9:$BI57,60,FALSE),0)&lt;0,LEN(R57)&gt;0),-1,0)</f>
        <v>0</v>
      </c>
      <c r="BF57" s="13">
        <f>IF(AND(IFERROR(VLOOKUP(I57,$B$9:$BI57,60,FALSE),0)&lt;0,LEN(R57)&gt;0),-1,0)</f>
        <v>0</v>
      </c>
      <c r="BG57" s="13">
        <f>IF(AND(IFERROR(VLOOKUP(J57,$B$9:$BI57,60,FALSE),0)&lt;0,LEN(R57)&gt;0),-1,0)</f>
        <v>0</v>
      </c>
      <c r="BH57" s="13">
        <f t="shared" si="24"/>
        <v>0</v>
      </c>
      <c r="BI57" s="13">
        <f t="shared" si="25"/>
        <v>0</v>
      </c>
      <c r="BJ57" s="13">
        <f>IF(AND(LEN($P57)&gt;1,LEN($U57)=0,GralFaltaReq="SE OBSERVAN",IFERROR(FIND("REQUIS.",W57),0)+IFERROR(FIND("CRED. APROB.",W57),0)&gt;0),MAX($BJ$7:$BJ56)+1,0)</f>
        <v>0</v>
      </c>
      <c r="BK57" s="13">
        <f>IF(AND(IFERROR(VLOOKUP(H57,$B$9:$BI57,60,FALSE),0)&lt;0,GralFaltaReq="SE OBSERVAN"),-1,0)</f>
        <v>0</v>
      </c>
      <c r="BL57" s="13">
        <f>IF(AND(IFERROR(VLOOKUP(I57,$B$9:$BI57,60,FALSE),0)&lt;0,GralFaltaReq="SE OBSERVAN"),-1,0)</f>
        <v>0</v>
      </c>
      <c r="BM57" s="13">
        <f>IF(AND(IFERROR(VLOOKUP(J57,$B$9:$BI57,60,FALSE),0)&lt;0,GralFaltaReq="SE OBSERVAN"),-1,0)</f>
        <v>0</v>
      </c>
      <c r="BN57" s="13" t="str">
        <f t="shared" si="26"/>
        <v/>
      </c>
      <c r="BO57" s="13" t="str">
        <f t="shared" si="27"/>
        <v/>
      </c>
      <c r="BP57" s="13" t="str">
        <f t="shared" si="28"/>
        <v/>
      </c>
      <c r="BQ57" s="13" t="str">
        <f t="shared" si="29"/>
        <v/>
      </c>
      <c r="BR57" s="13" t="str">
        <f t="shared" si="30"/>
        <v/>
      </c>
    </row>
    <row r="58" spans="1:70" ht="16.2" thickBot="1">
      <c r="A58" s="2189"/>
      <c r="B58" s="546" t="s">
        <v>99</v>
      </c>
      <c r="C58" s="1511" t="s">
        <v>100</v>
      </c>
      <c r="D58" s="1325">
        <v>4</v>
      </c>
      <c r="E58" s="546">
        <v>8</v>
      </c>
      <c r="F58" s="2196" t="s">
        <v>6251</v>
      </c>
      <c r="G58" s="494"/>
      <c r="H58" s="514" t="s">
        <v>628</v>
      </c>
      <c r="I58" s="514" t="s">
        <v>294</v>
      </c>
      <c r="J58" s="514" t="s">
        <v>294</v>
      </c>
      <c r="K58" s="597">
        <v>0</v>
      </c>
      <c r="L58" s="3" t="s">
        <v>424</v>
      </c>
      <c r="Q58" s="97"/>
      <c r="R58" s="97"/>
      <c r="S58" s="105"/>
      <c r="T58" s="105"/>
      <c r="U58" s="105"/>
      <c r="V58" s="570"/>
      <c r="W58" s="571"/>
      <c r="X58" s="98"/>
      <c r="Y58" s="99"/>
      <c r="Z58" s="99"/>
      <c r="AF58" s="94" t="str">
        <f t="shared" si="5"/>
        <v/>
      </c>
      <c r="AG58" s="101">
        <f t="shared" si="6"/>
        <v>0</v>
      </c>
      <c r="AH58" s="18" t="str">
        <f t="shared" si="7"/>
        <v/>
      </c>
      <c r="AI58" s="102">
        <f t="shared" si="8"/>
        <v>0</v>
      </c>
      <c r="AJ58" s="13">
        <f>IF(AND(AI58=0,LEN(IF(LEN(H58)&gt;3,VLOOKUP(H58,$B$9:$R58,17,FALSE),""))&gt;0,LEN(B58)&gt;0),D58,0)</f>
        <v>0</v>
      </c>
      <c r="AK58" s="13">
        <f>IF(AND(AI58=0,LEN(IF(LEN(I58)&gt;3,VLOOKUP(I58,$B$9:$R58,17,FALSE),""))&gt;0,LEN(B58)&gt;0),D58,0)</f>
        <v>0</v>
      </c>
      <c r="AL58" s="13">
        <f>IF(AND(AI58=0,LEN(IF(LEN(J58)&gt;3,VLOOKUP(J58,$B$9:$R58,17,FALSE),""))&gt;0,LEN(B58)&gt;0),D58,0)</f>
        <v>0</v>
      </c>
      <c r="AM58" s="13">
        <f t="shared" si="9"/>
        <v>-1</v>
      </c>
      <c r="AN58" s="13">
        <f t="shared" si="10"/>
        <v>0</v>
      </c>
      <c r="AO58" s="13">
        <f t="shared" si="11"/>
        <v>0</v>
      </c>
      <c r="AP58" s="13">
        <f t="shared" si="12"/>
        <v>0</v>
      </c>
      <c r="AQ58" s="13">
        <f t="shared" si="13"/>
        <v>0</v>
      </c>
      <c r="AR58" s="13" t="str">
        <f t="shared" si="14"/>
        <v/>
      </c>
      <c r="AS58" s="13" t="str">
        <f t="shared" si="15"/>
        <v/>
      </c>
      <c r="AT58" s="18" t="str">
        <f t="shared" si="16"/>
        <v/>
      </c>
      <c r="AU58" s="13">
        <f>IF(AND(AI58&gt;0,IF(LEN(H58)&gt;3,LEN(VLOOKUP(H58,$B$9:$R58,17,FALSE)),IF(LEN(H58)&gt;0,COUNTIFS($G$9:$G58,H58,$R$9:$R58,"&lt;&gt;"),""))&gt;0,LEN(B58)&gt;0),D58,0)</f>
        <v>0</v>
      </c>
      <c r="AV58" s="13">
        <f>IF(AND(AI58&gt;0,LEN(IF(LEN(I58)&gt;3,VLOOKUP(I58,$B$9:$R58,17,FALSE),""))&gt;0,LEN(B58)&gt;0),D58,0)</f>
        <v>0</v>
      </c>
      <c r="AW58" s="13">
        <f>IF(AND(AI58&gt;0,LEN(IF(LEN(J58)&gt;3,VLOOKUP(J58,$B$9:$R58,17,FALSE),""))&gt;0,LEN(B58)&gt;0),D58,0)</f>
        <v>0</v>
      </c>
      <c r="AX58" s="13" t="str">
        <f t="shared" si="17"/>
        <v/>
      </c>
      <c r="AY58" s="13" t="str">
        <f t="shared" si="18"/>
        <v/>
      </c>
      <c r="AZ58" s="13" t="str">
        <f t="shared" si="19"/>
        <v/>
      </c>
      <c r="BA58" s="13">
        <f t="shared" si="20"/>
        <v>1</v>
      </c>
      <c r="BB58" s="13">
        <f t="shared" si="21"/>
        <v>0</v>
      </c>
      <c r="BC58" s="13">
        <f t="shared" si="22"/>
        <v>0</v>
      </c>
      <c r="BD58" s="13">
        <f t="shared" si="23"/>
        <v>0</v>
      </c>
      <c r="BE58" s="13">
        <f>IF(AND(IFERROR(VLOOKUP(H58,$B$9:$BI58,60,FALSE),0)&lt;0,LEN(R58)&gt;0),-1,0)</f>
        <v>0</v>
      </c>
      <c r="BF58" s="13">
        <f>IF(AND(IFERROR(VLOOKUP(I58,$B$9:$BI58,60,FALSE),0)&lt;0,LEN(R58)&gt;0),-1,0)</f>
        <v>0</v>
      </c>
      <c r="BG58" s="13">
        <f>IF(AND(IFERROR(VLOOKUP(J58,$B$9:$BI58,60,FALSE),0)&lt;0,LEN(R58)&gt;0),-1,0)</f>
        <v>0</v>
      </c>
      <c r="BH58" s="13">
        <f t="shared" si="24"/>
        <v>0</v>
      </c>
      <c r="BI58" s="13">
        <f t="shared" si="25"/>
        <v>0</v>
      </c>
      <c r="BJ58" s="13">
        <f>IF(AND(LEN($P58)&gt;1,LEN($U58)=0,GralFaltaReq="SE OBSERVAN",IFERROR(FIND("REQUIS.",W58),0)+IFERROR(FIND("CRED. APROB.",W58),0)&gt;0),MAX($BJ$7:$BJ57)+1,0)</f>
        <v>0</v>
      </c>
      <c r="BK58" s="13">
        <f>IF(AND(IFERROR(VLOOKUP(H58,$B$9:$BI58,60,FALSE),0)&lt;0,GralFaltaReq="SE OBSERVAN"),-1,0)</f>
        <v>0</v>
      </c>
      <c r="BL58" s="13">
        <f>IF(AND(IFERROR(VLOOKUP(I58,$B$9:$BI58,60,FALSE),0)&lt;0,GralFaltaReq="SE OBSERVAN"),-1,0)</f>
        <v>0</v>
      </c>
      <c r="BM58" s="13">
        <f>IF(AND(IFERROR(VLOOKUP(J58,$B$9:$BI58,60,FALSE),0)&lt;0,GralFaltaReq="SE OBSERVAN"),-1,0)</f>
        <v>0</v>
      </c>
      <c r="BN58" s="13" t="str">
        <f t="shared" si="26"/>
        <v/>
      </c>
      <c r="BO58" s="13" t="str">
        <f t="shared" si="27"/>
        <v/>
      </c>
      <c r="BP58" s="13" t="str">
        <f t="shared" si="28"/>
        <v/>
      </c>
      <c r="BQ58" s="13" t="str">
        <f t="shared" si="29"/>
        <v/>
      </c>
      <c r="BR58" s="13" t="str">
        <f t="shared" si="30"/>
        <v/>
      </c>
    </row>
    <row r="59" spans="1:70" ht="16.2" thickBot="1">
      <c r="A59" s="2190"/>
      <c r="B59" s="2193"/>
      <c r="C59" s="2191" t="s">
        <v>22</v>
      </c>
      <c r="D59" s="1326">
        <v>22</v>
      </c>
      <c r="E59" s="1326">
        <v>42</v>
      </c>
      <c r="F59" s="2195"/>
      <c r="G59" s="494"/>
      <c r="H59" s="514" t="s">
        <v>294</v>
      </c>
      <c r="I59" s="514" t="s">
        <v>294</v>
      </c>
      <c r="J59" s="514" t="s">
        <v>294</v>
      </c>
      <c r="K59" s="597">
        <v>0</v>
      </c>
      <c r="L59" s="3" t="s">
        <v>424</v>
      </c>
      <c r="Q59" s="97"/>
      <c r="R59" s="97"/>
      <c r="S59" s="105"/>
      <c r="T59" s="105"/>
      <c r="U59" s="105"/>
      <c r="V59" s="570"/>
      <c r="W59" s="571"/>
      <c r="X59" s="98"/>
      <c r="Y59" s="99"/>
      <c r="Z59" s="99"/>
      <c r="AF59" s="94" t="str">
        <f t="shared" si="5"/>
        <v/>
      </c>
      <c r="AG59" s="101">
        <f t="shared" si="6"/>
        <v>0</v>
      </c>
      <c r="AH59" s="18" t="str">
        <f t="shared" si="7"/>
        <v/>
      </c>
      <c r="AI59" s="102">
        <f t="shared" si="8"/>
        <v>0</v>
      </c>
      <c r="AJ59" s="13">
        <f>IF(AND(AI59=0,LEN(IF(LEN(H59)&gt;3,VLOOKUP(H59,$B$9:$R59,17,FALSE),""))&gt;0,LEN(B59)&gt;0),D59,0)</f>
        <v>0</v>
      </c>
      <c r="AK59" s="13">
        <f>IF(AND(AI59=0,LEN(IF(LEN(I59)&gt;3,VLOOKUP(I59,$B$9:$R59,17,FALSE),""))&gt;0,LEN(B59)&gt;0),D59,0)</f>
        <v>0</v>
      </c>
      <c r="AL59" s="13">
        <f>IF(AND(AI59=0,LEN(IF(LEN(J59)&gt;3,VLOOKUP(J59,$B$9:$R59,17,FALSE),""))&gt;0,LEN(B59)&gt;0),D59,0)</f>
        <v>0</v>
      </c>
      <c r="AM59" s="13">
        <f t="shared" si="9"/>
        <v>1</v>
      </c>
      <c r="AN59" s="13">
        <f t="shared" si="10"/>
        <v>0</v>
      </c>
      <c r="AO59" s="13">
        <f t="shared" si="11"/>
        <v>0</v>
      </c>
      <c r="AP59" s="13">
        <f t="shared" si="12"/>
        <v>0</v>
      </c>
      <c r="AQ59" s="13">
        <f t="shared" si="13"/>
        <v>0</v>
      </c>
      <c r="AR59" s="13" t="str">
        <f t="shared" si="14"/>
        <v/>
      </c>
      <c r="AS59" s="13" t="str">
        <f t="shared" si="15"/>
        <v/>
      </c>
      <c r="AT59" s="18" t="str">
        <f t="shared" si="16"/>
        <v/>
      </c>
      <c r="AU59" s="13">
        <f>IF(AND(AI59&gt;0,IF(LEN(H59)&gt;3,LEN(VLOOKUP(H59,$B$9:$R59,17,FALSE)),IF(LEN(H59)&gt;0,COUNTIFS($G$9:$G59,H59,$R$9:$R59,"&lt;&gt;"),""))&gt;0,LEN(B59)&gt;0),D59,0)</f>
        <v>0</v>
      </c>
      <c r="AV59" s="13">
        <f>IF(AND(AI59&gt;0,LEN(IF(LEN(I59)&gt;3,VLOOKUP(I59,$B$9:$R59,17,FALSE),""))&gt;0,LEN(B59)&gt;0),D59,0)</f>
        <v>0</v>
      </c>
      <c r="AW59" s="13">
        <f>IF(AND(AI59&gt;0,LEN(IF(LEN(J59)&gt;3,VLOOKUP(J59,$B$9:$R59,17,FALSE),""))&gt;0,LEN(B59)&gt;0),D59,0)</f>
        <v>0</v>
      </c>
      <c r="AX59" s="13" t="str">
        <f t="shared" si="17"/>
        <v/>
      </c>
      <c r="AY59" s="13" t="str">
        <f t="shared" si="18"/>
        <v/>
      </c>
      <c r="AZ59" s="13" t="str">
        <f t="shared" si="19"/>
        <v/>
      </c>
      <c r="BA59" s="13">
        <f t="shared" si="20"/>
        <v>1</v>
      </c>
      <c r="BB59" s="13">
        <f t="shared" si="21"/>
        <v>0</v>
      </c>
      <c r="BC59" s="13">
        <f t="shared" si="22"/>
        <v>0</v>
      </c>
      <c r="BD59" s="13">
        <f t="shared" si="23"/>
        <v>0</v>
      </c>
      <c r="BE59" s="13">
        <f>IF(AND(IFERROR(VLOOKUP(H59,$B$9:$BI59,60,FALSE),0)&lt;0,LEN(R59)&gt;0),-1,0)</f>
        <v>0</v>
      </c>
      <c r="BF59" s="13">
        <f>IF(AND(IFERROR(VLOOKUP(I59,$B$9:$BI59,60,FALSE),0)&lt;0,LEN(R59)&gt;0),-1,0)</f>
        <v>0</v>
      </c>
      <c r="BG59" s="13">
        <f>IF(AND(IFERROR(VLOOKUP(J59,$B$9:$BI59,60,FALSE),0)&lt;0,LEN(R59)&gt;0),-1,0)</f>
        <v>0</v>
      </c>
      <c r="BH59" s="13">
        <f t="shared" si="24"/>
        <v>0</v>
      </c>
      <c r="BI59" s="13">
        <f t="shared" si="25"/>
        <v>0</v>
      </c>
      <c r="BJ59" s="13">
        <f>IF(AND(LEN($P59)&gt;1,LEN($U59)=0,GralFaltaReq="SE OBSERVAN",IFERROR(FIND("REQUIS.",W59),0)+IFERROR(FIND("CRED. APROB.",W59),0)&gt;0),MAX($BJ$7:$BJ58)+1,0)</f>
        <v>0</v>
      </c>
      <c r="BK59" s="13">
        <f>IF(AND(IFERROR(VLOOKUP(H59,$B$9:$BI59,60,FALSE),0)&lt;0,GralFaltaReq="SE OBSERVAN"),-1,0)</f>
        <v>0</v>
      </c>
      <c r="BL59" s="13">
        <f>IF(AND(IFERROR(VLOOKUP(I59,$B$9:$BI59,60,FALSE),0)&lt;0,GralFaltaReq="SE OBSERVAN"),-1,0)</f>
        <v>0</v>
      </c>
      <c r="BM59" s="13">
        <f>IF(AND(IFERROR(VLOOKUP(J59,$B$9:$BI59,60,FALSE),0)&lt;0,GralFaltaReq="SE OBSERVAN"),-1,0)</f>
        <v>0</v>
      </c>
      <c r="BN59" s="13" t="str">
        <f t="shared" si="26"/>
        <v/>
      </c>
      <c r="BO59" s="13" t="str">
        <f t="shared" si="27"/>
        <v/>
      </c>
      <c r="BP59" s="13" t="str">
        <f t="shared" si="28"/>
        <v/>
      </c>
      <c r="BQ59" s="13" t="str">
        <f t="shared" si="29"/>
        <v/>
      </c>
      <c r="BR59" s="13" t="str">
        <f t="shared" si="30"/>
        <v/>
      </c>
    </row>
    <row r="60" spans="1:70" ht="15.6">
      <c r="A60" s="2188">
        <v>9</v>
      </c>
      <c r="B60" s="1508" t="s">
        <v>7460</v>
      </c>
      <c r="C60" s="1511" t="s">
        <v>6261</v>
      </c>
      <c r="D60" s="1325">
        <v>5</v>
      </c>
      <c r="E60" s="546">
        <v>10</v>
      </c>
      <c r="F60" s="2196" t="s">
        <v>6377</v>
      </c>
      <c r="G60" s="494"/>
      <c r="H60" s="514" t="s">
        <v>1062</v>
      </c>
      <c r="I60" s="514" t="s">
        <v>294</v>
      </c>
      <c r="J60" s="514" t="s">
        <v>294</v>
      </c>
      <c r="K60" s="597">
        <v>0</v>
      </c>
      <c r="L60" s="3"/>
      <c r="Q60" s="97"/>
      <c r="R60" s="97"/>
      <c r="S60" s="105"/>
      <c r="T60" s="105"/>
      <c r="U60" s="105"/>
      <c r="V60" s="570"/>
      <c r="W60" s="571"/>
      <c r="X60" s="98"/>
      <c r="Y60" s="99"/>
      <c r="Z60" s="99"/>
      <c r="AF60" s="94" t="str">
        <f t="shared" si="5"/>
        <v/>
      </c>
      <c r="AG60" s="101">
        <f t="shared" si="6"/>
        <v>0</v>
      </c>
      <c r="AH60" s="18" t="str">
        <f t="shared" si="7"/>
        <v/>
      </c>
      <c r="AI60" s="102">
        <f t="shared" si="8"/>
        <v>0</v>
      </c>
      <c r="AJ60" s="13">
        <f>IF(AND(AI60=0,LEN(IF(LEN(H60)&gt;3,VLOOKUP(H60,$B$9:$R60,17,FALSE),""))&gt;0,LEN(B60)&gt;0),D60,0)</f>
        <v>0</v>
      </c>
      <c r="AK60" s="13">
        <f>IF(AND(AI60=0,LEN(IF(LEN(I60)&gt;3,VLOOKUP(I60,$B$9:$R60,17,FALSE),""))&gt;0,LEN(B60)&gt;0),D60,0)</f>
        <v>0</v>
      </c>
      <c r="AL60" s="13">
        <f>IF(AND(AI60=0,LEN(IF(LEN(J60)&gt;3,VLOOKUP(J60,$B$9:$R60,17,FALSE),""))&gt;0,LEN(B60)&gt;0),D60,0)</f>
        <v>0</v>
      </c>
      <c r="AM60" s="13">
        <f t="shared" si="9"/>
        <v>-1</v>
      </c>
      <c r="AN60" s="13">
        <f t="shared" si="10"/>
        <v>0</v>
      </c>
      <c r="AO60" s="13">
        <f t="shared" si="11"/>
        <v>0</v>
      </c>
      <c r="AP60" s="13">
        <f t="shared" si="12"/>
        <v>0</v>
      </c>
      <c r="AQ60" s="13">
        <f t="shared" si="13"/>
        <v>0</v>
      </c>
      <c r="AR60" s="13" t="str">
        <f t="shared" si="14"/>
        <v/>
      </c>
      <c r="AS60" s="13" t="str">
        <f t="shared" si="15"/>
        <v/>
      </c>
      <c r="AT60" s="18" t="str">
        <f t="shared" si="16"/>
        <v/>
      </c>
      <c r="AU60" s="13">
        <f>IF(AND(AI60&gt;0,IF(LEN(H60)&gt;3,LEN(VLOOKUP(H60,$B$9:$R60,17,FALSE)),IF(LEN(H60)&gt;0,COUNTIFS($G$9:$G60,H60,$R$9:$R60,"&lt;&gt;"),""))&gt;0,LEN(B60)&gt;0),D60,0)</f>
        <v>0</v>
      </c>
      <c r="AV60" s="13">
        <f>IF(AND(AI60&gt;0,LEN(IF(LEN(I60)&gt;3,VLOOKUP(I60,$B$9:$R60,17,FALSE),""))&gt;0,LEN(B60)&gt;0),D60,0)</f>
        <v>0</v>
      </c>
      <c r="AW60" s="13">
        <f>IF(AND(AI60&gt;0,LEN(IF(LEN(J60)&gt;3,VLOOKUP(J60,$B$9:$R60,17,FALSE),""))&gt;0,LEN(B60)&gt;0),D60,0)</f>
        <v>0</v>
      </c>
      <c r="AX60" s="13" t="str">
        <f t="shared" si="17"/>
        <v/>
      </c>
      <c r="AY60" s="13" t="str">
        <f t="shared" si="18"/>
        <v/>
      </c>
      <c r="AZ60" s="13" t="str">
        <f t="shared" si="19"/>
        <v/>
      </c>
      <c r="BA60" s="13">
        <f t="shared" si="20"/>
        <v>1</v>
      </c>
      <c r="BB60" s="13">
        <f t="shared" si="21"/>
        <v>0</v>
      </c>
      <c r="BC60" s="13">
        <f t="shared" si="22"/>
        <v>0</v>
      </c>
      <c r="BD60" s="13">
        <f t="shared" si="23"/>
        <v>0</v>
      </c>
      <c r="BE60" s="13">
        <f>IF(AND(IFERROR(VLOOKUP(H60,$B$9:$BI60,60,FALSE),0)&lt;0,LEN(R60)&gt;0),-1,0)</f>
        <v>0</v>
      </c>
      <c r="BF60" s="13">
        <f>IF(AND(IFERROR(VLOOKUP(I60,$B$9:$BI60,60,FALSE),0)&lt;0,LEN(R60)&gt;0),-1,0)</f>
        <v>0</v>
      </c>
      <c r="BG60" s="13">
        <f>IF(AND(IFERROR(VLOOKUP(J60,$B$9:$BI60,60,FALSE),0)&lt;0,LEN(R60)&gt;0),-1,0)</f>
        <v>0</v>
      </c>
      <c r="BH60" s="13">
        <f t="shared" si="24"/>
        <v>0</v>
      </c>
      <c r="BI60" s="13">
        <f t="shared" si="25"/>
        <v>0</v>
      </c>
      <c r="BJ60" s="13">
        <f>IF(AND(LEN($P60)&gt;1,LEN($U60)=0,GralFaltaReq="SE OBSERVAN",IFERROR(FIND("REQUIS.",W60),0)+IFERROR(FIND("CRED. APROB.",W60),0)&gt;0),MAX($BJ$7:$BJ59)+1,0)</f>
        <v>0</v>
      </c>
      <c r="BK60" s="13">
        <f>IF(AND(IFERROR(VLOOKUP(H60,$B$9:$BI60,60,FALSE),0)&lt;0,GralFaltaReq="SE OBSERVAN"),-1,0)</f>
        <v>0</v>
      </c>
      <c r="BL60" s="13">
        <f>IF(AND(IFERROR(VLOOKUP(I60,$B$9:$BI60,60,FALSE),0)&lt;0,GralFaltaReq="SE OBSERVAN"),-1,0)</f>
        <v>0</v>
      </c>
      <c r="BM60" s="13">
        <f>IF(AND(IFERROR(VLOOKUP(J60,$B$9:$BI60,60,FALSE),0)&lt;0,GralFaltaReq="SE OBSERVAN"),-1,0)</f>
        <v>0</v>
      </c>
      <c r="BN60" s="13" t="str">
        <f t="shared" si="26"/>
        <v/>
      </c>
      <c r="BO60" s="13" t="str">
        <f t="shared" si="27"/>
        <v/>
      </c>
      <c r="BP60" s="13" t="str">
        <f t="shared" si="28"/>
        <v/>
      </c>
      <c r="BQ60" s="13" t="str">
        <f t="shared" si="29"/>
        <v/>
      </c>
      <c r="BR60" s="13" t="str">
        <f t="shared" si="30"/>
        <v/>
      </c>
    </row>
    <row r="61" spans="1:70" ht="19.2">
      <c r="A61" s="2189"/>
      <c r="B61" s="546" t="s">
        <v>7271</v>
      </c>
      <c r="C61" s="1511" t="s">
        <v>325</v>
      </c>
      <c r="D61" s="1325">
        <v>8</v>
      </c>
      <c r="E61" s="546">
        <v>12</v>
      </c>
      <c r="F61" s="2196" t="s">
        <v>7461</v>
      </c>
      <c r="G61" s="494"/>
      <c r="H61" s="514" t="s">
        <v>35</v>
      </c>
      <c r="I61" s="514" t="s">
        <v>1064</v>
      </c>
      <c r="J61" s="514" t="s">
        <v>294</v>
      </c>
      <c r="K61" s="597">
        <v>0</v>
      </c>
      <c r="L61" s="3"/>
      <c r="Q61" s="97"/>
      <c r="R61" s="97"/>
      <c r="S61" s="105"/>
      <c r="T61" s="105"/>
      <c r="U61" s="105"/>
      <c r="V61" s="570"/>
      <c r="W61" s="571"/>
      <c r="X61" s="98"/>
      <c r="Y61" s="99"/>
      <c r="Z61" s="99"/>
      <c r="AF61" s="94" t="str">
        <f t="shared" si="5"/>
        <v/>
      </c>
      <c r="AG61" s="101">
        <f t="shared" si="6"/>
        <v>0</v>
      </c>
      <c r="AH61" s="18" t="str">
        <f t="shared" si="7"/>
        <v/>
      </c>
      <c r="AI61" s="102">
        <f t="shared" si="8"/>
        <v>0</v>
      </c>
      <c r="AJ61" s="13">
        <f>IF(AND(AI61=0,LEN(IF(LEN(H61)&gt;3,VLOOKUP(H61,$B$9:$R61,17,FALSE),""))&gt;0,LEN(B61)&gt;0),D61,0)</f>
        <v>0</v>
      </c>
      <c r="AK61" s="13">
        <f>IF(AND(AI61=0,LEN(IF(LEN(I61)&gt;3,VLOOKUP(I61,$B$9:$R61,17,FALSE),""))&gt;0,LEN(B61)&gt;0),D61,0)</f>
        <v>0</v>
      </c>
      <c r="AL61" s="13">
        <f>IF(AND(AI61=0,LEN(IF(LEN(J61)&gt;3,VLOOKUP(J61,$B$9:$R61,17,FALSE),""))&gt;0,LEN(B61)&gt;0),D61,0)</f>
        <v>0</v>
      </c>
      <c r="AM61" s="13">
        <f t="shared" si="9"/>
        <v>1</v>
      </c>
      <c r="AN61" s="13">
        <f t="shared" si="10"/>
        <v>0</v>
      </c>
      <c r="AO61" s="13">
        <f t="shared" si="11"/>
        <v>0</v>
      </c>
      <c r="AP61" s="13">
        <f t="shared" si="12"/>
        <v>0</v>
      </c>
      <c r="AQ61" s="13">
        <f t="shared" si="13"/>
        <v>0</v>
      </c>
      <c r="AR61" s="13" t="str">
        <f t="shared" si="14"/>
        <v/>
      </c>
      <c r="AS61" s="13" t="str">
        <f t="shared" si="15"/>
        <v/>
      </c>
      <c r="AT61" s="18" t="str">
        <f t="shared" si="16"/>
        <v/>
      </c>
      <c r="AU61" s="13">
        <f>IF(AND(AI61&gt;0,IF(LEN(H61)&gt;3,LEN(VLOOKUP(H61,$B$9:$R61,17,FALSE)),IF(LEN(H61)&gt;0,COUNTIFS($G$9:$G61,H61,$R$9:$R61,"&lt;&gt;"),""))&gt;0,LEN(B61)&gt;0),D61,0)</f>
        <v>0</v>
      </c>
      <c r="AV61" s="13">
        <f>IF(AND(AI61&gt;0,LEN(IF(LEN(I61)&gt;3,VLOOKUP(I61,$B$9:$R61,17,FALSE),""))&gt;0,LEN(B61)&gt;0),D61,0)</f>
        <v>0</v>
      </c>
      <c r="AW61" s="13">
        <f>IF(AND(AI61&gt;0,LEN(IF(LEN(J61)&gt;3,VLOOKUP(J61,$B$9:$R61,17,FALSE),""))&gt;0,LEN(B61)&gt;0),D61,0)</f>
        <v>0</v>
      </c>
      <c r="AX61" s="13" t="str">
        <f t="shared" si="17"/>
        <v/>
      </c>
      <c r="AY61" s="13" t="str">
        <f t="shared" si="18"/>
        <v/>
      </c>
      <c r="AZ61" s="13" t="str">
        <f t="shared" si="19"/>
        <v/>
      </c>
      <c r="BA61" s="13">
        <f t="shared" si="20"/>
        <v>1</v>
      </c>
      <c r="BB61" s="13">
        <f t="shared" si="21"/>
        <v>0</v>
      </c>
      <c r="BC61" s="13">
        <f t="shared" si="22"/>
        <v>0</v>
      </c>
      <c r="BD61" s="13">
        <f t="shared" si="23"/>
        <v>0</v>
      </c>
      <c r="BE61" s="13">
        <f>IF(AND(IFERROR(VLOOKUP(H61,$B$9:$BI61,60,FALSE),0)&lt;0,LEN(R61)&gt;0),-1,0)</f>
        <v>0</v>
      </c>
      <c r="BF61" s="13">
        <f>IF(AND(IFERROR(VLOOKUP(I61,$B$9:$BI61,60,FALSE),0)&lt;0,LEN(R61)&gt;0),-1,0)</f>
        <v>0</v>
      </c>
      <c r="BG61" s="13">
        <f>IF(AND(IFERROR(VLOOKUP(J61,$B$9:$BI61,60,FALSE),0)&lt;0,LEN(R61)&gt;0),-1,0)</f>
        <v>0</v>
      </c>
      <c r="BH61" s="13">
        <f t="shared" si="24"/>
        <v>0</v>
      </c>
      <c r="BI61" s="13">
        <f t="shared" si="25"/>
        <v>0</v>
      </c>
      <c r="BJ61" s="13">
        <f>IF(AND(LEN($P61)&gt;1,LEN($U61)=0,GralFaltaReq="SE OBSERVAN",IFERROR(FIND("REQUIS.",W61),0)+IFERROR(FIND("CRED. APROB.",W61),0)&gt;0),MAX($BJ$7:$BJ60)+1,0)</f>
        <v>0</v>
      </c>
      <c r="BK61" s="13">
        <f>IF(AND(IFERROR(VLOOKUP(H61,$B$9:$BI61,60,FALSE),0)&lt;0,GralFaltaReq="SE OBSERVAN"),-1,0)</f>
        <v>0</v>
      </c>
      <c r="BL61" s="13">
        <f>IF(AND(IFERROR(VLOOKUP(I61,$B$9:$BI61,60,FALSE),0)&lt;0,GralFaltaReq="SE OBSERVAN"),-1,0)</f>
        <v>0</v>
      </c>
      <c r="BM61" s="13">
        <f>IF(AND(IFERROR(VLOOKUP(J61,$B$9:$BI61,60,FALSE),0)&lt;0,GralFaltaReq="SE OBSERVAN"),-1,0)</f>
        <v>0</v>
      </c>
      <c r="BN61" s="13" t="str">
        <f t="shared" si="26"/>
        <v/>
      </c>
      <c r="BO61" s="13" t="str">
        <f t="shared" si="27"/>
        <v/>
      </c>
      <c r="BP61" s="13" t="str">
        <f t="shared" si="28"/>
        <v/>
      </c>
      <c r="BQ61" s="13" t="str">
        <f t="shared" si="29"/>
        <v/>
      </c>
      <c r="BR61" s="13" t="str">
        <f t="shared" si="30"/>
        <v/>
      </c>
    </row>
    <row r="62" spans="1:70" ht="15.6">
      <c r="A62" s="2189"/>
      <c r="B62" s="546" t="s">
        <v>7462</v>
      </c>
      <c r="C62" s="1511" t="s">
        <v>7463</v>
      </c>
      <c r="D62" s="1325">
        <v>2</v>
      </c>
      <c r="E62" s="546">
        <v>2</v>
      </c>
      <c r="F62" s="2196" t="s">
        <v>88</v>
      </c>
      <c r="G62" s="494" t="s">
        <v>241</v>
      </c>
      <c r="H62" s="514" t="s">
        <v>629</v>
      </c>
      <c r="I62" s="514" t="s">
        <v>294</v>
      </c>
      <c r="J62" s="514" t="s">
        <v>294</v>
      </c>
      <c r="K62" s="597">
        <v>0</v>
      </c>
      <c r="L62" s="3" t="s">
        <v>424</v>
      </c>
      <c r="Q62" s="97"/>
      <c r="R62" s="97"/>
      <c r="S62" s="105"/>
      <c r="T62" s="105"/>
      <c r="U62" s="105"/>
      <c r="V62" s="570"/>
      <c r="W62" s="571"/>
      <c r="X62" s="98"/>
      <c r="Y62" s="99"/>
      <c r="Z62" s="99"/>
      <c r="AF62" s="94" t="str">
        <f t="shared" si="5"/>
        <v/>
      </c>
      <c r="AG62" s="101">
        <f t="shared" si="6"/>
        <v>0</v>
      </c>
      <c r="AH62" s="18" t="str">
        <f t="shared" si="7"/>
        <v/>
      </c>
      <c r="AI62" s="102">
        <f t="shared" si="8"/>
        <v>0</v>
      </c>
      <c r="AJ62" s="13">
        <f>IF(AND(AI62=0,LEN(IF(LEN(H62)&gt;3,VLOOKUP(H62,$B$9:$R62,17,FALSE),""))&gt;0,LEN(B62)&gt;0),D62,0)</f>
        <v>0</v>
      </c>
      <c r="AK62" s="13">
        <f>IF(AND(AI62=0,LEN(IF(LEN(I62)&gt;3,VLOOKUP(I62,$B$9:$R62,17,FALSE),""))&gt;0,LEN(B62)&gt;0),D62,0)</f>
        <v>0</v>
      </c>
      <c r="AL62" s="13">
        <f>IF(AND(AI62=0,LEN(IF(LEN(J62)&gt;3,VLOOKUP(J62,$B$9:$R62,17,FALSE),""))&gt;0,LEN(B62)&gt;0),D62,0)</f>
        <v>0</v>
      </c>
      <c r="AM62" s="13">
        <f t="shared" si="9"/>
        <v>-1</v>
      </c>
      <c r="AN62" s="13">
        <f t="shared" si="10"/>
        <v>0</v>
      </c>
      <c r="AO62" s="13">
        <f t="shared" si="11"/>
        <v>0</v>
      </c>
      <c r="AP62" s="13">
        <f t="shared" si="12"/>
        <v>0</v>
      </c>
      <c r="AQ62" s="13">
        <f t="shared" si="13"/>
        <v>0</v>
      </c>
      <c r="AR62" s="13" t="str">
        <f t="shared" si="14"/>
        <v/>
      </c>
      <c r="AS62" s="13" t="str">
        <f t="shared" si="15"/>
        <v/>
      </c>
      <c r="AT62" s="18" t="str">
        <f t="shared" si="16"/>
        <v/>
      </c>
      <c r="AU62" s="13">
        <f>IF(AND(AI62&gt;0,IF(LEN(H62)&gt;3,LEN(VLOOKUP(H62,$B$9:$R62,17,FALSE)),IF(LEN(H62)&gt;0,COUNTIFS($G$9:$G62,H62,$R$9:$R62,"&lt;&gt;"),""))&gt;0,LEN(B62)&gt;0),D62,0)</f>
        <v>0</v>
      </c>
      <c r="AV62" s="13">
        <f>IF(AND(AI62&gt;0,LEN(IF(LEN(I62)&gt;3,VLOOKUP(I62,$B$9:$R62,17,FALSE),""))&gt;0,LEN(B62)&gt;0),D62,0)</f>
        <v>0</v>
      </c>
      <c r="AW62" s="13">
        <f>IF(AND(AI62&gt;0,LEN(IF(LEN(J62)&gt;3,VLOOKUP(J62,$B$9:$R62,17,FALSE),""))&gt;0,LEN(B62)&gt;0),D62,0)</f>
        <v>0</v>
      </c>
      <c r="AX62" s="13" t="str">
        <f t="shared" si="17"/>
        <v/>
      </c>
      <c r="AY62" s="13" t="str">
        <f t="shared" si="18"/>
        <v/>
      </c>
      <c r="AZ62" s="13" t="str">
        <f t="shared" si="19"/>
        <v/>
      </c>
      <c r="BA62" s="13">
        <f t="shared" si="20"/>
        <v>1</v>
      </c>
      <c r="BB62" s="13">
        <f t="shared" si="21"/>
        <v>0</v>
      </c>
      <c r="BC62" s="13">
        <f t="shared" si="22"/>
        <v>0</v>
      </c>
      <c r="BD62" s="13">
        <f t="shared" si="23"/>
        <v>0</v>
      </c>
      <c r="BE62" s="13">
        <f>IF(AND(IFERROR(VLOOKUP(H62,$B$9:$BI62,60,FALSE),0)&lt;0,LEN(R62)&gt;0),-1,0)</f>
        <v>0</v>
      </c>
      <c r="BF62" s="13">
        <f>IF(AND(IFERROR(VLOOKUP(I62,$B$9:$BI62,60,FALSE),0)&lt;0,LEN(R62)&gt;0),-1,0)</f>
        <v>0</v>
      </c>
      <c r="BG62" s="13">
        <f>IF(AND(IFERROR(VLOOKUP(J62,$B$9:$BI62,60,FALSE),0)&lt;0,LEN(R62)&gt;0),-1,0)</f>
        <v>0</v>
      </c>
      <c r="BH62" s="13">
        <f t="shared" si="24"/>
        <v>0</v>
      </c>
      <c r="BI62" s="13">
        <f t="shared" si="25"/>
        <v>0</v>
      </c>
      <c r="BJ62" s="13">
        <f>IF(AND(LEN($P62)&gt;1,LEN($U62)=0,GralFaltaReq="SE OBSERVAN",IFERROR(FIND("REQUIS.",W62),0)+IFERROR(FIND("CRED. APROB.",W62),0)&gt;0),MAX($BJ$7:$BJ61)+1,0)</f>
        <v>0</v>
      </c>
      <c r="BK62" s="13">
        <f>IF(AND(IFERROR(VLOOKUP(H62,$B$9:$BI62,60,FALSE),0)&lt;0,GralFaltaReq="SE OBSERVAN"),-1,0)</f>
        <v>0</v>
      </c>
      <c r="BL62" s="13">
        <f>IF(AND(IFERROR(VLOOKUP(I62,$B$9:$BI62,60,FALSE),0)&lt;0,GralFaltaReq="SE OBSERVAN"),-1,0)</f>
        <v>0</v>
      </c>
      <c r="BM62" s="13">
        <f>IF(AND(IFERROR(VLOOKUP(J62,$B$9:$BI62,60,FALSE),0)&lt;0,GralFaltaReq="SE OBSERVAN"),-1,0)</f>
        <v>0</v>
      </c>
      <c r="BN62" s="13" t="str">
        <f t="shared" si="26"/>
        <v/>
      </c>
      <c r="BO62" s="13" t="str">
        <f t="shared" si="27"/>
        <v/>
      </c>
      <c r="BP62" s="13" t="str">
        <f t="shared" si="28"/>
        <v/>
      </c>
      <c r="BQ62" s="13" t="str">
        <f t="shared" si="29"/>
        <v/>
      </c>
      <c r="BR62" s="13" t="str">
        <f t="shared" si="30"/>
        <v/>
      </c>
    </row>
    <row r="63" spans="1:70" ht="15.6">
      <c r="A63" s="2189"/>
      <c r="B63" s="546" t="s">
        <v>7464</v>
      </c>
      <c r="C63" s="1511" t="s">
        <v>7158</v>
      </c>
      <c r="D63" s="1325">
        <v>2</v>
      </c>
      <c r="E63" s="546">
        <v>2</v>
      </c>
      <c r="F63" s="2196" t="s">
        <v>88</v>
      </c>
      <c r="G63" s="494" t="s">
        <v>241</v>
      </c>
      <c r="H63" s="514" t="s">
        <v>629</v>
      </c>
      <c r="I63" s="514" t="s">
        <v>294</v>
      </c>
      <c r="J63" s="514" t="s">
        <v>294</v>
      </c>
      <c r="K63" s="597">
        <v>0</v>
      </c>
      <c r="L63" s="3" t="s">
        <v>424</v>
      </c>
      <c r="Q63" s="97"/>
      <c r="R63" s="97"/>
      <c r="S63" s="105"/>
      <c r="T63" s="105"/>
      <c r="U63" s="105"/>
      <c r="V63" s="570"/>
      <c r="W63" s="571"/>
      <c r="X63" s="98"/>
      <c r="Y63" s="99"/>
      <c r="Z63" s="99"/>
      <c r="AF63" s="94" t="str">
        <f t="shared" si="5"/>
        <v/>
      </c>
      <c r="AG63" s="101">
        <f t="shared" si="6"/>
        <v>0</v>
      </c>
      <c r="AH63" s="18" t="str">
        <f t="shared" si="7"/>
        <v/>
      </c>
      <c r="AI63" s="102">
        <f t="shared" si="8"/>
        <v>0</v>
      </c>
      <c r="AJ63" s="13">
        <f>IF(AND(AI63=0,LEN(IF(LEN(H63)&gt;3,VLOOKUP(H63,$B$9:$R63,17,FALSE),""))&gt;0,LEN(B63)&gt;0),D63,0)</f>
        <v>0</v>
      </c>
      <c r="AK63" s="13">
        <f>IF(AND(AI63=0,LEN(IF(LEN(I63)&gt;3,VLOOKUP(I63,$B$9:$R63,17,FALSE),""))&gt;0,LEN(B63)&gt;0),D63,0)</f>
        <v>0</v>
      </c>
      <c r="AL63" s="13">
        <f>IF(AND(AI63=0,LEN(IF(LEN(J63)&gt;3,VLOOKUP(J63,$B$9:$R63,17,FALSE),""))&gt;0,LEN(B63)&gt;0),D63,0)</f>
        <v>0</v>
      </c>
      <c r="AM63" s="13">
        <f t="shared" si="9"/>
        <v>-1</v>
      </c>
      <c r="AN63" s="13">
        <f t="shared" si="10"/>
        <v>0</v>
      </c>
      <c r="AO63" s="13">
        <f t="shared" si="11"/>
        <v>0</v>
      </c>
      <c r="AP63" s="13">
        <f t="shared" si="12"/>
        <v>0</v>
      </c>
      <c r="AQ63" s="13">
        <f t="shared" si="13"/>
        <v>0</v>
      </c>
      <c r="AR63" s="13" t="str">
        <f t="shared" si="14"/>
        <v/>
      </c>
      <c r="AS63" s="13" t="str">
        <f t="shared" si="15"/>
        <v/>
      </c>
      <c r="AT63" s="18" t="str">
        <f t="shared" si="16"/>
        <v/>
      </c>
      <c r="AU63" s="13">
        <f>IF(AND(AI63&gt;0,IF(LEN(H63)&gt;3,LEN(VLOOKUP(H63,$B$9:$R63,17,FALSE)),IF(LEN(H63)&gt;0,COUNTIFS($G$9:$G63,H63,$R$9:$R63,"&lt;&gt;"),""))&gt;0,LEN(B63)&gt;0),D63,0)</f>
        <v>0</v>
      </c>
      <c r="AV63" s="13">
        <f>IF(AND(AI63&gt;0,LEN(IF(LEN(I63)&gt;3,VLOOKUP(I63,$B$9:$R63,17,FALSE),""))&gt;0,LEN(B63)&gt;0),D63,0)</f>
        <v>0</v>
      </c>
      <c r="AW63" s="13">
        <f>IF(AND(AI63&gt;0,LEN(IF(LEN(J63)&gt;3,VLOOKUP(J63,$B$9:$R63,17,FALSE),""))&gt;0,LEN(B63)&gt;0),D63,0)</f>
        <v>0</v>
      </c>
      <c r="AX63" s="13" t="str">
        <f t="shared" si="17"/>
        <v/>
      </c>
      <c r="AY63" s="13" t="str">
        <f t="shared" si="18"/>
        <v/>
      </c>
      <c r="AZ63" s="13" t="str">
        <f t="shared" si="19"/>
        <v/>
      </c>
      <c r="BA63" s="13">
        <f t="shared" si="20"/>
        <v>1</v>
      </c>
      <c r="BB63" s="13">
        <f t="shared" si="21"/>
        <v>0</v>
      </c>
      <c r="BC63" s="13">
        <f t="shared" si="22"/>
        <v>0</v>
      </c>
      <c r="BD63" s="13">
        <f t="shared" si="23"/>
        <v>0</v>
      </c>
      <c r="BE63" s="13">
        <f>IF(AND(IFERROR(VLOOKUP(H63,$B$9:$BI63,60,FALSE),0)&lt;0,LEN(R63)&gt;0),-1,0)</f>
        <v>0</v>
      </c>
      <c r="BF63" s="13">
        <f>IF(AND(IFERROR(VLOOKUP(I63,$B$9:$BI63,60,FALSE),0)&lt;0,LEN(R63)&gt;0),-1,0)</f>
        <v>0</v>
      </c>
      <c r="BG63" s="13">
        <f>IF(AND(IFERROR(VLOOKUP(J63,$B$9:$BI63,60,FALSE),0)&lt;0,LEN(R63)&gt;0),-1,0)</f>
        <v>0</v>
      </c>
      <c r="BH63" s="13">
        <f t="shared" si="24"/>
        <v>0</v>
      </c>
      <c r="BI63" s="13">
        <f t="shared" si="25"/>
        <v>0</v>
      </c>
      <c r="BJ63" s="13">
        <f>IF(AND(LEN($P63)&gt;1,LEN($U63)=0,GralFaltaReq="SE OBSERVAN",IFERROR(FIND("REQUIS.",W63),0)+IFERROR(FIND("CRED. APROB.",W63),0)&gt;0),MAX($BJ$7:$BJ62)+1,0)</f>
        <v>0</v>
      </c>
      <c r="BK63" s="13">
        <f>IF(AND(IFERROR(VLOOKUP(H63,$B$9:$BI63,60,FALSE),0)&lt;0,GralFaltaReq="SE OBSERVAN"),-1,0)</f>
        <v>0</v>
      </c>
      <c r="BL63" s="13">
        <f>IF(AND(IFERROR(VLOOKUP(I63,$B$9:$BI63,60,FALSE),0)&lt;0,GralFaltaReq="SE OBSERVAN"),-1,0)</f>
        <v>0</v>
      </c>
      <c r="BM63" s="13">
        <f>IF(AND(IFERROR(VLOOKUP(J63,$B$9:$BI63,60,FALSE),0)&lt;0,GralFaltaReq="SE OBSERVAN"),-1,0)</f>
        <v>0</v>
      </c>
      <c r="BN63" s="13" t="str">
        <f t="shared" si="26"/>
        <v/>
      </c>
      <c r="BO63" s="13" t="str">
        <f t="shared" si="27"/>
        <v/>
      </c>
      <c r="BP63" s="13" t="str">
        <f t="shared" si="28"/>
        <v/>
      </c>
      <c r="BQ63" s="13" t="str">
        <f t="shared" si="29"/>
        <v/>
      </c>
      <c r="BR63" s="13" t="str">
        <f t="shared" si="30"/>
        <v/>
      </c>
    </row>
    <row r="64" spans="1:70" ht="15.6">
      <c r="A64" s="2189"/>
      <c r="B64" s="546" t="s">
        <v>7465</v>
      </c>
      <c r="C64" s="1511" t="s">
        <v>7466</v>
      </c>
      <c r="D64" s="1325">
        <v>2</v>
      </c>
      <c r="E64" s="546">
        <v>2</v>
      </c>
      <c r="F64" s="2196" t="s">
        <v>88</v>
      </c>
      <c r="G64" s="494" t="s">
        <v>241</v>
      </c>
      <c r="H64" s="514" t="s">
        <v>629</v>
      </c>
      <c r="I64" s="514" t="s">
        <v>294</v>
      </c>
      <c r="J64" s="514" t="s">
        <v>294</v>
      </c>
      <c r="K64" s="597">
        <v>0</v>
      </c>
      <c r="L64" s="3" t="s">
        <v>424</v>
      </c>
      <c r="Q64" s="97"/>
      <c r="R64" s="97"/>
      <c r="S64" s="105"/>
      <c r="T64" s="105"/>
      <c r="U64" s="105"/>
      <c r="V64" s="570"/>
      <c r="W64" s="571"/>
      <c r="X64" s="98"/>
      <c r="Y64" s="99"/>
      <c r="Z64" s="99"/>
      <c r="AF64" s="94" t="str">
        <f t="shared" si="5"/>
        <v/>
      </c>
      <c r="AG64" s="101">
        <f t="shared" si="6"/>
        <v>0</v>
      </c>
      <c r="AH64" s="18" t="str">
        <f t="shared" si="7"/>
        <v/>
      </c>
      <c r="AI64" s="102">
        <f t="shared" si="8"/>
        <v>0</v>
      </c>
      <c r="AJ64" s="13">
        <f>IF(AND(AI64=0,LEN(IF(LEN(H64)&gt;3,VLOOKUP(H64,$B$9:$R64,17,FALSE),""))&gt;0,LEN(B64)&gt;0),D64,0)</f>
        <v>0</v>
      </c>
      <c r="AK64" s="13">
        <f>IF(AND(AI64=0,LEN(IF(LEN(I64)&gt;3,VLOOKUP(I64,$B$9:$R64,17,FALSE),""))&gt;0,LEN(B64)&gt;0),D64,0)</f>
        <v>0</v>
      </c>
      <c r="AL64" s="13">
        <f>IF(AND(AI64=0,LEN(IF(LEN(J64)&gt;3,VLOOKUP(J64,$B$9:$R64,17,FALSE),""))&gt;0,LEN(B64)&gt;0),D64,0)</f>
        <v>0</v>
      </c>
      <c r="AM64" s="13">
        <f t="shared" si="9"/>
        <v>-1</v>
      </c>
      <c r="AN64" s="13">
        <f t="shared" si="10"/>
        <v>0</v>
      </c>
      <c r="AO64" s="13">
        <f t="shared" si="11"/>
        <v>0</v>
      </c>
      <c r="AP64" s="13">
        <f t="shared" si="12"/>
        <v>0</v>
      </c>
      <c r="AQ64" s="13">
        <f t="shared" si="13"/>
        <v>0</v>
      </c>
      <c r="AR64" s="13" t="str">
        <f t="shared" si="14"/>
        <v/>
      </c>
      <c r="AS64" s="13" t="str">
        <f t="shared" si="15"/>
        <v/>
      </c>
      <c r="AT64" s="18" t="str">
        <f t="shared" si="16"/>
        <v/>
      </c>
      <c r="AU64" s="13">
        <f>IF(AND(AI64&gt;0,IF(LEN(H64)&gt;3,LEN(VLOOKUP(H64,$B$9:$R64,17,FALSE)),IF(LEN(H64)&gt;0,COUNTIFS($G$9:$G64,H64,$R$9:$R64,"&lt;&gt;"),""))&gt;0,LEN(B64)&gt;0),D64,0)</f>
        <v>0</v>
      </c>
      <c r="AV64" s="13">
        <f>IF(AND(AI64&gt;0,LEN(IF(LEN(I64)&gt;3,VLOOKUP(I64,$B$9:$R64,17,FALSE),""))&gt;0,LEN(B64)&gt;0),D64,0)</f>
        <v>0</v>
      </c>
      <c r="AW64" s="13">
        <f>IF(AND(AI64&gt;0,LEN(IF(LEN(J64)&gt;3,VLOOKUP(J64,$B$9:$R64,17,FALSE),""))&gt;0,LEN(B64)&gt;0),D64,0)</f>
        <v>0</v>
      </c>
      <c r="AX64" s="13" t="str">
        <f t="shared" si="17"/>
        <v/>
      </c>
      <c r="AY64" s="13" t="str">
        <f t="shared" si="18"/>
        <v/>
      </c>
      <c r="AZ64" s="13" t="str">
        <f t="shared" si="19"/>
        <v/>
      </c>
      <c r="BA64" s="13">
        <f t="shared" si="20"/>
        <v>1</v>
      </c>
      <c r="BB64" s="13">
        <f t="shared" si="21"/>
        <v>0</v>
      </c>
      <c r="BC64" s="13">
        <f t="shared" si="22"/>
        <v>0</v>
      </c>
      <c r="BD64" s="13">
        <f t="shared" si="23"/>
        <v>0</v>
      </c>
      <c r="BE64" s="13">
        <f>IF(AND(IFERROR(VLOOKUP(H64,$B$9:$BI64,60,FALSE),0)&lt;0,LEN(R64)&gt;0),-1,0)</f>
        <v>0</v>
      </c>
      <c r="BF64" s="13">
        <f>IF(AND(IFERROR(VLOOKUP(I64,$B$9:$BI64,60,FALSE),0)&lt;0,LEN(R64)&gt;0),-1,0)</f>
        <v>0</v>
      </c>
      <c r="BG64" s="13">
        <f>IF(AND(IFERROR(VLOOKUP(J64,$B$9:$BI64,60,FALSE),0)&lt;0,LEN(R64)&gt;0),-1,0)</f>
        <v>0</v>
      </c>
      <c r="BH64" s="13">
        <f t="shared" si="24"/>
        <v>0</v>
      </c>
      <c r="BI64" s="13">
        <f t="shared" si="25"/>
        <v>0</v>
      </c>
      <c r="BJ64" s="13">
        <f>IF(AND(LEN($P64)&gt;1,LEN($U64)=0,GralFaltaReq="SE OBSERVAN",IFERROR(FIND("REQUIS.",W64),0)+IFERROR(FIND("CRED. APROB.",W64),0)&gt;0),MAX($BJ$7:$BJ63)+1,0)</f>
        <v>0</v>
      </c>
      <c r="BK64" s="13">
        <f>IF(AND(IFERROR(VLOOKUP(H64,$B$9:$BI64,60,FALSE),0)&lt;0,GralFaltaReq="SE OBSERVAN"),-1,0)</f>
        <v>0</v>
      </c>
      <c r="BL64" s="13">
        <f>IF(AND(IFERROR(VLOOKUP(I64,$B$9:$BI64,60,FALSE),0)&lt;0,GralFaltaReq="SE OBSERVAN"),-1,0)</f>
        <v>0</v>
      </c>
      <c r="BM64" s="13">
        <f>IF(AND(IFERROR(VLOOKUP(J64,$B$9:$BI64,60,FALSE),0)&lt;0,GralFaltaReq="SE OBSERVAN"),-1,0)</f>
        <v>0</v>
      </c>
      <c r="BN64" s="13" t="str">
        <f t="shared" si="26"/>
        <v/>
      </c>
      <c r="BO64" s="13" t="str">
        <f t="shared" si="27"/>
        <v/>
      </c>
      <c r="BP64" s="13" t="str">
        <f t="shared" si="28"/>
        <v/>
      </c>
      <c r="BQ64" s="13" t="str">
        <f t="shared" si="29"/>
        <v/>
      </c>
      <c r="BR64" s="13" t="str">
        <f t="shared" si="30"/>
        <v/>
      </c>
    </row>
    <row r="65" spans="1:70" ht="19.2">
      <c r="A65" s="2189"/>
      <c r="B65" s="546" t="s">
        <v>1065</v>
      </c>
      <c r="C65" s="1511" t="s">
        <v>7467</v>
      </c>
      <c r="D65" s="1325">
        <v>4</v>
      </c>
      <c r="E65" s="546">
        <v>6</v>
      </c>
      <c r="F65" s="2196" t="s">
        <v>7459</v>
      </c>
      <c r="G65" s="494"/>
      <c r="H65" s="514" t="s">
        <v>497</v>
      </c>
      <c r="I65" s="514" t="s">
        <v>294</v>
      </c>
      <c r="J65" s="514" t="s">
        <v>294</v>
      </c>
      <c r="K65" s="597">
        <v>0</v>
      </c>
      <c r="L65" s="3"/>
      <c r="Q65" s="97"/>
      <c r="R65" s="97"/>
      <c r="S65" s="105"/>
      <c r="T65" s="105"/>
      <c r="U65" s="105"/>
      <c r="V65" s="570"/>
      <c r="W65" s="571"/>
      <c r="X65" s="98"/>
      <c r="Y65" s="99"/>
      <c r="Z65" s="99"/>
      <c r="AF65" s="94" t="str">
        <f t="shared" si="5"/>
        <v/>
      </c>
      <c r="AG65" s="101">
        <f t="shared" si="6"/>
        <v>0</v>
      </c>
      <c r="AH65" s="18" t="str">
        <f t="shared" si="7"/>
        <v/>
      </c>
      <c r="AI65" s="102">
        <f t="shared" si="8"/>
        <v>0</v>
      </c>
      <c r="AJ65" s="13">
        <f>IF(AND(AI65=0,LEN(IF(LEN(H65)&gt;3,VLOOKUP(H65,$B$9:$R65,17,FALSE),""))&gt;0,LEN(B65)&gt;0),D65,0)</f>
        <v>0</v>
      </c>
      <c r="AK65" s="13">
        <f>IF(AND(AI65=0,LEN(IF(LEN(I65)&gt;3,VLOOKUP(I65,$B$9:$R65,17,FALSE),""))&gt;0,LEN(B65)&gt;0),D65,0)</f>
        <v>0</v>
      </c>
      <c r="AL65" s="13">
        <f>IF(AND(AI65=0,LEN(IF(LEN(J65)&gt;3,VLOOKUP(J65,$B$9:$R65,17,FALSE),""))&gt;0,LEN(B65)&gt;0),D65,0)</f>
        <v>0</v>
      </c>
      <c r="AM65" s="13">
        <f t="shared" si="9"/>
        <v>-1</v>
      </c>
      <c r="AN65" s="13">
        <f t="shared" si="10"/>
        <v>0</v>
      </c>
      <c r="AO65" s="13">
        <f t="shared" si="11"/>
        <v>0</v>
      </c>
      <c r="AP65" s="13">
        <f t="shared" si="12"/>
        <v>0</v>
      </c>
      <c r="AQ65" s="13">
        <f t="shared" si="13"/>
        <v>0</v>
      </c>
      <c r="AR65" s="13" t="str">
        <f t="shared" si="14"/>
        <v/>
      </c>
      <c r="AS65" s="13" t="str">
        <f t="shared" si="15"/>
        <v/>
      </c>
      <c r="AT65" s="18" t="str">
        <f t="shared" si="16"/>
        <v/>
      </c>
      <c r="AU65" s="13">
        <f>IF(AND(AI65&gt;0,IF(LEN(H65)&gt;3,LEN(VLOOKUP(H65,$B$9:$R65,17,FALSE)),IF(LEN(H65)&gt;0,COUNTIFS($G$9:$G65,H65,$R$9:$R65,"&lt;&gt;"),""))&gt;0,LEN(B65)&gt;0),D65,0)</f>
        <v>0</v>
      </c>
      <c r="AV65" s="13">
        <f>IF(AND(AI65&gt;0,LEN(IF(LEN(I65)&gt;3,VLOOKUP(I65,$B$9:$R65,17,FALSE),""))&gt;0,LEN(B65)&gt;0),D65,0)</f>
        <v>0</v>
      </c>
      <c r="AW65" s="13">
        <f>IF(AND(AI65&gt;0,LEN(IF(LEN(J65)&gt;3,VLOOKUP(J65,$B$9:$R65,17,FALSE),""))&gt;0,LEN(B65)&gt;0),D65,0)</f>
        <v>0</v>
      </c>
      <c r="AX65" s="13" t="str">
        <f t="shared" si="17"/>
        <v/>
      </c>
      <c r="AY65" s="13" t="str">
        <f t="shared" si="18"/>
        <v/>
      </c>
      <c r="AZ65" s="13" t="str">
        <f t="shared" si="19"/>
        <v/>
      </c>
      <c r="BA65" s="13">
        <f t="shared" si="20"/>
        <v>1</v>
      </c>
      <c r="BB65" s="13">
        <f t="shared" si="21"/>
        <v>0</v>
      </c>
      <c r="BC65" s="13">
        <f t="shared" si="22"/>
        <v>0</v>
      </c>
      <c r="BD65" s="13">
        <f t="shared" si="23"/>
        <v>0</v>
      </c>
      <c r="BE65" s="13">
        <f>IF(AND(IFERROR(VLOOKUP(H65,$B$9:$BI65,60,FALSE),0)&lt;0,LEN(R65)&gt;0),-1,0)</f>
        <v>0</v>
      </c>
      <c r="BF65" s="13">
        <f>IF(AND(IFERROR(VLOOKUP(I65,$B$9:$BI65,60,FALSE),0)&lt;0,LEN(R65)&gt;0),-1,0)</f>
        <v>0</v>
      </c>
      <c r="BG65" s="13">
        <f>IF(AND(IFERROR(VLOOKUP(J65,$B$9:$BI65,60,FALSE),0)&lt;0,LEN(R65)&gt;0),-1,0)</f>
        <v>0</v>
      </c>
      <c r="BH65" s="13">
        <f t="shared" si="24"/>
        <v>0</v>
      </c>
      <c r="BI65" s="13">
        <f t="shared" si="25"/>
        <v>0</v>
      </c>
      <c r="BJ65" s="13">
        <f>IF(AND(LEN($P65)&gt;1,LEN($U65)=0,GralFaltaReq="SE OBSERVAN",IFERROR(FIND("REQUIS.",W65),0)+IFERROR(FIND("CRED. APROB.",W65),0)&gt;0),MAX($BJ$7:$BJ64)+1,0)</f>
        <v>0</v>
      </c>
      <c r="BK65" s="13">
        <f>IF(AND(IFERROR(VLOOKUP(H65,$B$9:$BI65,60,FALSE),0)&lt;0,GralFaltaReq="SE OBSERVAN"),-1,0)</f>
        <v>0</v>
      </c>
      <c r="BL65" s="13">
        <f>IF(AND(IFERROR(VLOOKUP(I65,$B$9:$BI65,60,FALSE),0)&lt;0,GralFaltaReq="SE OBSERVAN"),-1,0)</f>
        <v>0</v>
      </c>
      <c r="BM65" s="13">
        <f>IF(AND(IFERROR(VLOOKUP(J65,$B$9:$BI65,60,FALSE),0)&lt;0,GralFaltaReq="SE OBSERVAN"),-1,0)</f>
        <v>0</v>
      </c>
      <c r="BN65" s="13" t="str">
        <f t="shared" si="26"/>
        <v/>
      </c>
      <c r="BO65" s="13" t="str">
        <f t="shared" si="27"/>
        <v/>
      </c>
      <c r="BP65" s="13" t="str">
        <f t="shared" si="28"/>
        <v/>
      </c>
      <c r="BQ65" s="13" t="str">
        <f t="shared" si="29"/>
        <v/>
      </c>
      <c r="BR65" s="13" t="str">
        <f t="shared" si="30"/>
        <v/>
      </c>
    </row>
    <row r="66" spans="1:70" ht="16.2" thickBot="1">
      <c r="A66" s="2189"/>
      <c r="B66" s="1512" t="s">
        <v>1066</v>
      </c>
      <c r="C66" s="1511" t="s">
        <v>105</v>
      </c>
      <c r="D66" s="1325">
        <v>3</v>
      </c>
      <c r="E66" s="546">
        <v>4</v>
      </c>
      <c r="F66" s="2196" t="s">
        <v>96</v>
      </c>
      <c r="G66" s="494"/>
      <c r="H66" s="514" t="s">
        <v>631</v>
      </c>
      <c r="I66" s="514" t="s">
        <v>294</v>
      </c>
      <c r="J66" s="514" t="s">
        <v>294</v>
      </c>
      <c r="K66" s="597">
        <v>0</v>
      </c>
      <c r="L66" s="3" t="s">
        <v>424</v>
      </c>
      <c r="Q66" s="97"/>
      <c r="R66" s="97"/>
      <c r="S66" s="105"/>
      <c r="T66" s="105"/>
      <c r="U66" s="105"/>
      <c r="V66" s="570"/>
      <c r="W66" s="571"/>
      <c r="X66" s="98"/>
      <c r="Y66" s="99"/>
      <c r="Z66" s="99"/>
      <c r="AF66" s="94" t="str">
        <f t="shared" si="5"/>
        <v/>
      </c>
      <c r="AG66" s="101">
        <f t="shared" si="6"/>
        <v>0</v>
      </c>
      <c r="AH66" s="18" t="str">
        <f t="shared" si="7"/>
        <v/>
      </c>
      <c r="AI66" s="102">
        <f t="shared" si="8"/>
        <v>0</v>
      </c>
      <c r="AJ66" s="13">
        <f>IF(AND(AI66=0,LEN(IF(LEN(H66)&gt;3,VLOOKUP(H66,$B$9:$R66,17,FALSE),""))&gt;0,LEN(B66)&gt;0),D66,0)</f>
        <v>0</v>
      </c>
      <c r="AK66" s="13">
        <f>IF(AND(AI66=0,LEN(IF(LEN(I66)&gt;3,VLOOKUP(I66,$B$9:$R66,17,FALSE),""))&gt;0,LEN(B66)&gt;0),D66,0)</f>
        <v>0</v>
      </c>
      <c r="AL66" s="13">
        <f>IF(AND(AI66=0,LEN(IF(LEN(J66)&gt;3,VLOOKUP(J66,$B$9:$R66,17,FALSE),""))&gt;0,LEN(B66)&gt;0),D66,0)</f>
        <v>0</v>
      </c>
      <c r="AM66" s="13">
        <f t="shared" si="9"/>
        <v>-1</v>
      </c>
      <c r="AN66" s="13">
        <f t="shared" si="10"/>
        <v>0</v>
      </c>
      <c r="AO66" s="13">
        <f t="shared" si="11"/>
        <v>0</v>
      </c>
      <c r="AP66" s="13">
        <f t="shared" si="12"/>
        <v>0</v>
      </c>
      <c r="AQ66" s="13">
        <f t="shared" si="13"/>
        <v>0</v>
      </c>
      <c r="AR66" s="13" t="str">
        <f t="shared" si="14"/>
        <v/>
      </c>
      <c r="AS66" s="13" t="str">
        <f t="shared" si="15"/>
        <v/>
      </c>
      <c r="AT66" s="18" t="str">
        <f t="shared" si="16"/>
        <v/>
      </c>
      <c r="AU66" s="13">
        <f>IF(AND(AI66&gt;0,IF(LEN(H66)&gt;3,LEN(VLOOKUP(H66,$B$9:$R66,17,FALSE)),IF(LEN(H66)&gt;0,COUNTIFS($G$9:$G66,H66,$R$9:$R66,"&lt;&gt;"),""))&gt;0,LEN(B66)&gt;0),D66,0)</f>
        <v>0</v>
      </c>
      <c r="AV66" s="13">
        <f>IF(AND(AI66&gt;0,LEN(IF(LEN(I66)&gt;3,VLOOKUP(I66,$B$9:$R66,17,FALSE),""))&gt;0,LEN(B66)&gt;0),D66,0)</f>
        <v>0</v>
      </c>
      <c r="AW66" s="13">
        <f>IF(AND(AI66&gt;0,LEN(IF(LEN(J66)&gt;3,VLOOKUP(J66,$B$9:$R66,17,FALSE),""))&gt;0,LEN(B66)&gt;0),D66,0)</f>
        <v>0</v>
      </c>
      <c r="AX66" s="13" t="str">
        <f t="shared" si="17"/>
        <v/>
      </c>
      <c r="AY66" s="13" t="str">
        <f t="shared" si="18"/>
        <v/>
      </c>
      <c r="AZ66" s="13" t="str">
        <f t="shared" si="19"/>
        <v/>
      </c>
      <c r="BA66" s="13">
        <f t="shared" si="20"/>
        <v>1</v>
      </c>
      <c r="BB66" s="13">
        <f t="shared" si="21"/>
        <v>0</v>
      </c>
      <c r="BC66" s="13">
        <f t="shared" si="22"/>
        <v>0</v>
      </c>
      <c r="BD66" s="13">
        <f t="shared" si="23"/>
        <v>0</v>
      </c>
      <c r="BE66" s="13">
        <f>IF(AND(IFERROR(VLOOKUP(H66,$B$9:$BI66,60,FALSE),0)&lt;0,LEN(R66)&gt;0),-1,0)</f>
        <v>0</v>
      </c>
      <c r="BF66" s="13">
        <f>IF(AND(IFERROR(VLOOKUP(I66,$B$9:$BI66,60,FALSE),0)&lt;0,LEN(R66)&gt;0),-1,0)</f>
        <v>0</v>
      </c>
      <c r="BG66" s="13">
        <f>IF(AND(IFERROR(VLOOKUP(J66,$B$9:$BI66,60,FALSE),0)&lt;0,LEN(R66)&gt;0),-1,0)</f>
        <v>0</v>
      </c>
      <c r="BH66" s="13">
        <f t="shared" si="24"/>
        <v>0</v>
      </c>
      <c r="BI66" s="13">
        <f t="shared" si="25"/>
        <v>0</v>
      </c>
      <c r="BJ66" s="13">
        <f>IF(AND(LEN($P66)&gt;1,LEN($U66)=0,GralFaltaReq="SE OBSERVAN",IFERROR(FIND("REQUIS.",W66),0)+IFERROR(FIND("CRED. APROB.",W66),0)&gt;0),MAX($BJ$7:$BJ65)+1,0)</f>
        <v>0</v>
      </c>
      <c r="BK66" s="13">
        <f>IF(AND(IFERROR(VLOOKUP(H66,$B$9:$BI66,60,FALSE),0)&lt;0,GralFaltaReq="SE OBSERVAN"),-1,0)</f>
        <v>0</v>
      </c>
      <c r="BL66" s="13">
        <f>IF(AND(IFERROR(VLOOKUP(I66,$B$9:$BI66,60,FALSE),0)&lt;0,GralFaltaReq="SE OBSERVAN"),-1,0)</f>
        <v>0</v>
      </c>
      <c r="BM66" s="13">
        <f>IF(AND(IFERROR(VLOOKUP(J66,$B$9:$BI66,60,FALSE),0)&lt;0,GralFaltaReq="SE OBSERVAN"),-1,0)</f>
        <v>0</v>
      </c>
      <c r="BN66" s="13" t="str">
        <f t="shared" si="26"/>
        <v/>
      </c>
      <c r="BO66" s="13" t="str">
        <f t="shared" si="27"/>
        <v/>
      </c>
      <c r="BP66" s="13" t="str">
        <f t="shared" si="28"/>
        <v/>
      </c>
      <c r="BQ66" s="13" t="str">
        <f t="shared" si="29"/>
        <v/>
      </c>
      <c r="BR66" s="13" t="str">
        <f t="shared" si="30"/>
        <v/>
      </c>
    </row>
    <row r="67" spans="1:70" ht="16.2" thickBot="1">
      <c r="A67" s="2190"/>
      <c r="B67" s="1512"/>
      <c r="C67" s="2191" t="s">
        <v>22</v>
      </c>
      <c r="D67" s="1326">
        <v>22</v>
      </c>
      <c r="E67" s="1326">
        <v>34</v>
      </c>
      <c r="F67" s="2195"/>
      <c r="G67" s="494"/>
      <c r="H67" s="514" t="s">
        <v>294</v>
      </c>
      <c r="I67" s="514" t="s">
        <v>294</v>
      </c>
      <c r="J67" s="514" t="s">
        <v>294</v>
      </c>
      <c r="K67" s="597">
        <v>0</v>
      </c>
      <c r="L67" s="3"/>
      <c r="Q67" s="97"/>
      <c r="R67" s="97"/>
      <c r="S67" s="105"/>
      <c r="T67" s="105"/>
      <c r="U67" s="105"/>
      <c r="V67" s="570"/>
      <c r="W67" s="571"/>
      <c r="X67" s="98"/>
      <c r="Y67" s="99"/>
      <c r="Z67" s="99"/>
      <c r="AF67" s="94" t="str">
        <f t="shared" si="5"/>
        <v/>
      </c>
      <c r="AG67" s="101">
        <f t="shared" si="6"/>
        <v>0</v>
      </c>
      <c r="AH67" s="18" t="str">
        <f t="shared" si="7"/>
        <v/>
      </c>
      <c r="AI67" s="102">
        <f t="shared" si="8"/>
        <v>0</v>
      </c>
      <c r="AJ67" s="13">
        <f>IF(AND(AI67=0,LEN(IF(LEN(H67)&gt;3,VLOOKUP(H67,$B$9:$R67,17,FALSE),""))&gt;0,LEN(B67)&gt;0),D67,0)</f>
        <v>0</v>
      </c>
      <c r="AK67" s="13">
        <f>IF(AND(AI67=0,LEN(IF(LEN(I67)&gt;3,VLOOKUP(I67,$B$9:$R67,17,FALSE),""))&gt;0,LEN(B67)&gt;0),D67,0)</f>
        <v>0</v>
      </c>
      <c r="AL67" s="13">
        <f>IF(AND(AI67=0,LEN(IF(LEN(J67)&gt;3,VLOOKUP(J67,$B$9:$R67,17,FALSE),""))&gt;0,LEN(B67)&gt;0),D67,0)</f>
        <v>0</v>
      </c>
      <c r="AM67" s="13">
        <f t="shared" si="9"/>
        <v>1</v>
      </c>
      <c r="AN67" s="13">
        <f t="shared" si="10"/>
        <v>0</v>
      </c>
      <c r="AO67" s="13">
        <f t="shared" si="11"/>
        <v>0</v>
      </c>
      <c r="AP67" s="13">
        <f t="shared" si="12"/>
        <v>0</v>
      </c>
      <c r="AQ67" s="13">
        <f t="shared" si="13"/>
        <v>0</v>
      </c>
      <c r="AR67" s="13" t="str">
        <f t="shared" si="14"/>
        <v/>
      </c>
      <c r="AS67" s="13" t="str">
        <f t="shared" si="15"/>
        <v/>
      </c>
      <c r="AT67" s="18" t="str">
        <f t="shared" si="16"/>
        <v/>
      </c>
      <c r="AU67" s="13">
        <f>IF(AND(AI67&gt;0,IF(LEN(H67)&gt;3,LEN(VLOOKUP(H67,$B$9:$R67,17,FALSE)),IF(LEN(H67)&gt;0,COUNTIFS($G$9:$G67,H67,$R$9:$R67,"&lt;&gt;"),""))&gt;0,LEN(B67)&gt;0),D67,0)</f>
        <v>0</v>
      </c>
      <c r="AV67" s="13">
        <f>IF(AND(AI67&gt;0,LEN(IF(LEN(I67)&gt;3,VLOOKUP(I67,$B$9:$R67,17,FALSE),""))&gt;0,LEN(B67)&gt;0),D67,0)</f>
        <v>0</v>
      </c>
      <c r="AW67" s="13">
        <f>IF(AND(AI67&gt;0,LEN(IF(LEN(J67)&gt;3,VLOOKUP(J67,$B$9:$R67,17,FALSE),""))&gt;0,LEN(B67)&gt;0),D67,0)</f>
        <v>0</v>
      </c>
      <c r="AX67" s="13" t="str">
        <f t="shared" si="17"/>
        <v/>
      </c>
      <c r="AY67" s="13" t="str">
        <f t="shared" si="18"/>
        <v/>
      </c>
      <c r="AZ67" s="13" t="str">
        <f t="shared" si="19"/>
        <v/>
      </c>
      <c r="BA67" s="13">
        <f t="shared" si="20"/>
        <v>1</v>
      </c>
      <c r="BB67" s="13">
        <f t="shared" si="21"/>
        <v>0</v>
      </c>
      <c r="BC67" s="13">
        <f t="shared" si="22"/>
        <v>0</v>
      </c>
      <c r="BD67" s="13">
        <f t="shared" si="23"/>
        <v>0</v>
      </c>
      <c r="BE67" s="13">
        <f>IF(AND(IFERROR(VLOOKUP(H67,$B$9:$BI67,60,FALSE),0)&lt;0,LEN(R67)&gt;0),-1,0)</f>
        <v>0</v>
      </c>
      <c r="BF67" s="13">
        <f>IF(AND(IFERROR(VLOOKUP(I67,$B$9:$BI67,60,FALSE),0)&lt;0,LEN(R67)&gt;0),-1,0)</f>
        <v>0</v>
      </c>
      <c r="BG67" s="13">
        <f>IF(AND(IFERROR(VLOOKUP(J67,$B$9:$BI67,60,FALSE),0)&lt;0,LEN(R67)&gt;0),-1,0)</f>
        <v>0</v>
      </c>
      <c r="BH67" s="13">
        <f t="shared" si="24"/>
        <v>0</v>
      </c>
      <c r="BI67" s="13">
        <f t="shared" si="25"/>
        <v>0</v>
      </c>
      <c r="BJ67" s="13">
        <f>IF(AND(LEN($P67)&gt;1,LEN($U67)=0,GralFaltaReq="SE OBSERVAN",IFERROR(FIND("REQUIS.",W67),0)+IFERROR(FIND("CRED. APROB.",W67),0)&gt;0),MAX($BJ$7:$BJ66)+1,0)</f>
        <v>0</v>
      </c>
      <c r="BK67" s="13">
        <f>IF(AND(IFERROR(VLOOKUP(H67,$B$9:$BI67,60,FALSE),0)&lt;0,GralFaltaReq="SE OBSERVAN"),-1,0)</f>
        <v>0</v>
      </c>
      <c r="BL67" s="13">
        <f>IF(AND(IFERROR(VLOOKUP(I67,$B$9:$BI67,60,FALSE),0)&lt;0,GralFaltaReq="SE OBSERVAN"),-1,0)</f>
        <v>0</v>
      </c>
      <c r="BM67" s="13">
        <f>IF(AND(IFERROR(VLOOKUP(J67,$B$9:$BI67,60,FALSE),0)&lt;0,GralFaltaReq="SE OBSERVAN"),-1,0)</f>
        <v>0</v>
      </c>
      <c r="BN67" s="13" t="str">
        <f t="shared" si="26"/>
        <v/>
      </c>
      <c r="BO67" s="13" t="str">
        <f t="shared" si="27"/>
        <v/>
      </c>
      <c r="BP67" s="13" t="str">
        <f t="shared" si="28"/>
        <v/>
      </c>
      <c r="BQ67" s="13" t="str">
        <f t="shared" si="29"/>
        <v/>
      </c>
      <c r="BR67" s="13" t="str">
        <f t="shared" si="30"/>
        <v/>
      </c>
    </row>
    <row r="68" spans="1:70" ht="15.6">
      <c r="A68" s="2188">
        <v>10</v>
      </c>
      <c r="B68" s="546" t="s">
        <v>637</v>
      </c>
      <c r="C68" s="1511" t="s">
        <v>150</v>
      </c>
      <c r="D68" s="1325">
        <v>4</v>
      </c>
      <c r="E68" s="546">
        <v>8</v>
      </c>
      <c r="F68" s="2203" t="s">
        <v>98</v>
      </c>
      <c r="G68" s="494"/>
      <c r="H68" s="514" t="s">
        <v>1064</v>
      </c>
      <c r="I68" s="514" t="s">
        <v>294</v>
      </c>
      <c r="J68" s="514" t="s">
        <v>294</v>
      </c>
      <c r="K68" s="597">
        <v>0</v>
      </c>
      <c r="L68" s="3" t="s">
        <v>424</v>
      </c>
      <c r="Q68" s="97"/>
      <c r="R68" s="97"/>
      <c r="S68" s="105"/>
      <c r="T68" s="105"/>
      <c r="U68" s="105"/>
      <c r="V68" s="570"/>
      <c r="W68" s="571"/>
      <c r="X68" s="98"/>
      <c r="Y68" s="99"/>
      <c r="Z68" s="99"/>
      <c r="AF68" s="94" t="str">
        <f t="shared" si="5"/>
        <v/>
      </c>
      <c r="AG68" s="101">
        <f t="shared" si="6"/>
        <v>0</v>
      </c>
      <c r="AH68" s="18" t="str">
        <f t="shared" si="7"/>
        <v/>
      </c>
      <c r="AI68" s="102">
        <f t="shared" si="8"/>
        <v>0</v>
      </c>
      <c r="AJ68" s="13">
        <f>IF(AND(AI68=0,LEN(IF(LEN(H68)&gt;3,VLOOKUP(H68,$B$9:$R68,17,FALSE),""))&gt;0,LEN(B68)&gt;0),D68,0)</f>
        <v>0</v>
      </c>
      <c r="AK68" s="13">
        <f>IF(AND(AI68=0,LEN(IF(LEN(I68)&gt;3,VLOOKUP(I68,$B$9:$R68,17,FALSE),""))&gt;0,LEN(B68)&gt;0),D68,0)</f>
        <v>0</v>
      </c>
      <c r="AL68" s="13">
        <f>IF(AND(AI68=0,LEN(IF(LEN(J68)&gt;3,VLOOKUP(J68,$B$9:$R68,17,FALSE),""))&gt;0,LEN(B68)&gt;0),D68,0)</f>
        <v>0</v>
      </c>
      <c r="AM68" s="13">
        <f t="shared" si="9"/>
        <v>-1</v>
      </c>
      <c r="AN68" s="13">
        <f t="shared" si="10"/>
        <v>0</v>
      </c>
      <c r="AO68" s="13">
        <f t="shared" si="11"/>
        <v>0</v>
      </c>
      <c r="AP68" s="13">
        <f t="shared" si="12"/>
        <v>0</v>
      </c>
      <c r="AQ68" s="13">
        <f t="shared" si="13"/>
        <v>0</v>
      </c>
      <c r="AR68" s="13" t="str">
        <f t="shared" si="14"/>
        <v/>
      </c>
      <c r="AS68" s="13" t="str">
        <f t="shared" si="15"/>
        <v/>
      </c>
      <c r="AT68" s="18" t="str">
        <f t="shared" si="16"/>
        <v/>
      </c>
      <c r="AU68" s="13">
        <f>IF(AND(AI68&gt;0,IF(LEN(H68)&gt;3,LEN(VLOOKUP(H68,$B$9:$R68,17,FALSE)),IF(LEN(H68)&gt;0,COUNTIFS($G$9:$G68,H68,$R$9:$R68,"&lt;&gt;"),""))&gt;0,LEN(B68)&gt;0),D68,0)</f>
        <v>0</v>
      </c>
      <c r="AV68" s="13">
        <f>IF(AND(AI68&gt;0,LEN(IF(LEN(I68)&gt;3,VLOOKUP(I68,$B$9:$R68,17,FALSE),""))&gt;0,LEN(B68)&gt;0),D68,0)</f>
        <v>0</v>
      </c>
      <c r="AW68" s="13">
        <f>IF(AND(AI68&gt;0,LEN(IF(LEN(J68)&gt;3,VLOOKUP(J68,$B$9:$R68,17,FALSE),""))&gt;0,LEN(B68)&gt;0),D68,0)</f>
        <v>0</v>
      </c>
      <c r="AX68" s="13" t="str">
        <f t="shared" si="17"/>
        <v/>
      </c>
      <c r="AY68" s="13" t="str">
        <f t="shared" si="18"/>
        <v/>
      </c>
      <c r="AZ68" s="13" t="str">
        <f t="shared" si="19"/>
        <v/>
      </c>
      <c r="BA68" s="13">
        <f t="shared" si="20"/>
        <v>1</v>
      </c>
      <c r="BB68" s="13">
        <f t="shared" si="21"/>
        <v>0</v>
      </c>
      <c r="BC68" s="13">
        <f t="shared" si="22"/>
        <v>0</v>
      </c>
      <c r="BD68" s="13">
        <f t="shared" si="23"/>
        <v>0</v>
      </c>
      <c r="BE68" s="13">
        <f>IF(AND(IFERROR(VLOOKUP(H68,$B$9:$BI68,60,FALSE),0)&lt;0,LEN(R68)&gt;0),-1,0)</f>
        <v>0</v>
      </c>
      <c r="BF68" s="13">
        <f>IF(AND(IFERROR(VLOOKUP(I68,$B$9:$BI68,60,FALSE),0)&lt;0,LEN(R68)&gt;0),-1,0)</f>
        <v>0</v>
      </c>
      <c r="BG68" s="13">
        <f>IF(AND(IFERROR(VLOOKUP(J68,$B$9:$BI68,60,FALSE),0)&lt;0,LEN(R68)&gt;0),-1,0)</f>
        <v>0</v>
      </c>
      <c r="BH68" s="13">
        <f t="shared" si="24"/>
        <v>0</v>
      </c>
      <c r="BI68" s="13">
        <f t="shared" si="25"/>
        <v>0</v>
      </c>
      <c r="BJ68" s="13">
        <f>IF(AND(LEN($P68)&gt;1,LEN($U68)=0,GralFaltaReq="SE OBSERVAN",IFERROR(FIND("REQUIS.",W68),0)+IFERROR(FIND("CRED. APROB.",W68),0)&gt;0),MAX($BJ$7:$BJ67)+1,0)</f>
        <v>0</v>
      </c>
      <c r="BK68" s="13">
        <f>IF(AND(IFERROR(VLOOKUP(H68,$B$9:$BI68,60,FALSE),0)&lt;0,GralFaltaReq="SE OBSERVAN"),-1,0)</f>
        <v>0</v>
      </c>
      <c r="BL68" s="13">
        <f>IF(AND(IFERROR(VLOOKUP(I68,$B$9:$BI68,60,FALSE),0)&lt;0,GralFaltaReq="SE OBSERVAN"),-1,0)</f>
        <v>0</v>
      </c>
      <c r="BM68" s="13">
        <f>IF(AND(IFERROR(VLOOKUP(J68,$B$9:$BI68,60,FALSE),0)&lt;0,GralFaltaReq="SE OBSERVAN"),-1,0)</f>
        <v>0</v>
      </c>
      <c r="BN68" s="13" t="str">
        <f t="shared" si="26"/>
        <v/>
      </c>
      <c r="BO68" s="13" t="str">
        <f t="shared" si="27"/>
        <v/>
      </c>
      <c r="BP68" s="13" t="str">
        <f t="shared" si="28"/>
        <v/>
      </c>
      <c r="BQ68" s="13" t="str">
        <f t="shared" si="29"/>
        <v/>
      </c>
      <c r="BR68" s="13" t="str">
        <f t="shared" si="30"/>
        <v/>
      </c>
    </row>
    <row r="69" spans="1:70" ht="15.6">
      <c r="A69" s="2189"/>
      <c r="B69" s="546" t="s">
        <v>7283</v>
      </c>
      <c r="C69" s="1511" t="s">
        <v>3394</v>
      </c>
      <c r="D69" s="1325">
        <v>8</v>
      </c>
      <c r="E69" s="546">
        <v>12</v>
      </c>
      <c r="F69" s="2196" t="s">
        <v>325</v>
      </c>
      <c r="G69" s="494"/>
      <c r="H69" s="514" t="s">
        <v>7271</v>
      </c>
      <c r="I69" s="514" t="s">
        <v>294</v>
      </c>
      <c r="J69" s="514" t="s">
        <v>294</v>
      </c>
      <c r="K69" s="597">
        <v>0</v>
      </c>
      <c r="L69" s="3" t="s">
        <v>424</v>
      </c>
      <c r="Q69" s="97"/>
      <c r="R69" s="97"/>
      <c r="S69" s="105"/>
      <c r="T69" s="105"/>
      <c r="U69" s="105"/>
      <c r="V69" s="570"/>
      <c r="W69" s="571"/>
      <c r="X69" s="98"/>
      <c r="Y69" s="99"/>
      <c r="Z69" s="99"/>
      <c r="AF69" s="94" t="str">
        <f t="shared" si="5"/>
        <v/>
      </c>
      <c r="AG69" s="101">
        <f t="shared" si="6"/>
        <v>0</v>
      </c>
      <c r="AH69" s="18" t="str">
        <f t="shared" si="7"/>
        <v/>
      </c>
      <c r="AI69" s="102">
        <f t="shared" si="8"/>
        <v>0</v>
      </c>
      <c r="AJ69" s="13">
        <f>IF(AND(AI69=0,LEN(IF(LEN(H69)&gt;3,VLOOKUP(H69,$B$9:$R69,17,FALSE),""))&gt;0,LEN(B69)&gt;0),D69,0)</f>
        <v>0</v>
      </c>
      <c r="AK69" s="13">
        <f>IF(AND(AI69=0,LEN(IF(LEN(I69)&gt;3,VLOOKUP(I69,$B$9:$R69,17,FALSE),""))&gt;0,LEN(B69)&gt;0),D69,0)</f>
        <v>0</v>
      </c>
      <c r="AL69" s="13">
        <f>IF(AND(AI69=0,LEN(IF(LEN(J69)&gt;3,VLOOKUP(J69,$B$9:$R69,17,FALSE),""))&gt;0,LEN(B69)&gt;0),D69,0)</f>
        <v>0</v>
      </c>
      <c r="AM69" s="13">
        <f t="shared" si="9"/>
        <v>-1</v>
      </c>
      <c r="AN69" s="13">
        <f t="shared" si="10"/>
        <v>0</v>
      </c>
      <c r="AO69" s="13">
        <f t="shared" si="11"/>
        <v>0</v>
      </c>
      <c r="AP69" s="13">
        <f t="shared" si="12"/>
        <v>0</v>
      </c>
      <c r="AQ69" s="13">
        <f t="shared" si="13"/>
        <v>0</v>
      </c>
      <c r="AR69" s="13" t="str">
        <f t="shared" si="14"/>
        <v/>
      </c>
      <c r="AS69" s="13" t="str">
        <f t="shared" si="15"/>
        <v/>
      </c>
      <c r="AT69" s="18" t="str">
        <f t="shared" si="16"/>
        <v/>
      </c>
      <c r="AU69" s="13">
        <f>IF(AND(AI69&gt;0,IF(LEN(H69)&gt;3,LEN(VLOOKUP(H69,$B$9:$R69,17,FALSE)),IF(LEN(H69)&gt;0,COUNTIFS($G$9:$G69,H69,$R$9:$R69,"&lt;&gt;"),""))&gt;0,LEN(B69)&gt;0),D69,0)</f>
        <v>0</v>
      </c>
      <c r="AV69" s="13">
        <f>IF(AND(AI69&gt;0,LEN(IF(LEN(I69)&gt;3,VLOOKUP(I69,$B$9:$R69,17,FALSE),""))&gt;0,LEN(B69)&gt;0),D69,0)</f>
        <v>0</v>
      </c>
      <c r="AW69" s="13">
        <f>IF(AND(AI69&gt;0,LEN(IF(LEN(J69)&gt;3,VLOOKUP(J69,$B$9:$R69,17,FALSE),""))&gt;0,LEN(B69)&gt;0),D69,0)</f>
        <v>0</v>
      </c>
      <c r="AX69" s="13" t="str">
        <f t="shared" si="17"/>
        <v/>
      </c>
      <c r="AY69" s="13" t="str">
        <f t="shared" si="18"/>
        <v/>
      </c>
      <c r="AZ69" s="13" t="str">
        <f t="shared" si="19"/>
        <v/>
      </c>
      <c r="BA69" s="13">
        <f t="shared" si="20"/>
        <v>1</v>
      </c>
      <c r="BB69" s="13">
        <f t="shared" si="21"/>
        <v>0</v>
      </c>
      <c r="BC69" s="13">
        <f t="shared" si="22"/>
        <v>0</v>
      </c>
      <c r="BD69" s="13">
        <f t="shared" si="23"/>
        <v>0</v>
      </c>
      <c r="BE69" s="13">
        <f>IF(AND(IFERROR(VLOOKUP(H69,$B$9:$BI69,60,FALSE),0)&lt;0,LEN(R69)&gt;0),-1,0)</f>
        <v>0</v>
      </c>
      <c r="BF69" s="13">
        <f>IF(AND(IFERROR(VLOOKUP(I69,$B$9:$BI69,60,FALSE),0)&lt;0,LEN(R69)&gt;0),-1,0)</f>
        <v>0</v>
      </c>
      <c r="BG69" s="13">
        <f>IF(AND(IFERROR(VLOOKUP(J69,$B$9:$BI69,60,FALSE),0)&lt;0,LEN(R69)&gt;0),-1,0)</f>
        <v>0</v>
      </c>
      <c r="BH69" s="13">
        <f t="shared" si="24"/>
        <v>0</v>
      </c>
      <c r="BI69" s="13">
        <f t="shared" si="25"/>
        <v>0</v>
      </c>
      <c r="BJ69" s="13">
        <f>IF(AND(LEN($P69)&gt;1,LEN($U69)=0,GralFaltaReq="SE OBSERVAN",IFERROR(FIND("REQUIS.",W69),0)+IFERROR(FIND("CRED. APROB.",W69),0)&gt;0),MAX($BJ$7:$BJ68)+1,0)</f>
        <v>0</v>
      </c>
      <c r="BK69" s="13">
        <f>IF(AND(IFERROR(VLOOKUP(H69,$B$9:$BI69,60,FALSE),0)&lt;0,GralFaltaReq="SE OBSERVAN"),-1,0)</f>
        <v>0</v>
      </c>
      <c r="BL69" s="13">
        <f>IF(AND(IFERROR(VLOOKUP(I69,$B$9:$BI69,60,FALSE),0)&lt;0,GralFaltaReq="SE OBSERVAN"),-1,0)</f>
        <v>0</v>
      </c>
      <c r="BM69" s="13">
        <f>IF(AND(IFERROR(VLOOKUP(J69,$B$9:$BI69,60,FALSE),0)&lt;0,GralFaltaReq="SE OBSERVAN"),-1,0)</f>
        <v>0</v>
      </c>
      <c r="BN69" s="13" t="str">
        <f t="shared" si="26"/>
        <v/>
      </c>
      <c r="BO69" s="13" t="str">
        <f t="shared" si="27"/>
        <v/>
      </c>
      <c r="BP69" s="13" t="str">
        <f t="shared" si="28"/>
        <v/>
      </c>
      <c r="BQ69" s="13" t="str">
        <f t="shared" si="29"/>
        <v/>
      </c>
      <c r="BR69" s="13" t="str">
        <f t="shared" si="30"/>
        <v/>
      </c>
    </row>
    <row r="70" spans="1:70" ht="15.6">
      <c r="A70" s="2189"/>
      <c r="B70" s="546" t="s">
        <v>6269</v>
      </c>
      <c r="C70" s="1511" t="s">
        <v>280</v>
      </c>
      <c r="D70" s="1325">
        <v>4</v>
      </c>
      <c r="E70" s="546">
        <v>6</v>
      </c>
      <c r="F70" s="2196" t="s">
        <v>94</v>
      </c>
      <c r="G70" s="494"/>
      <c r="H70" s="514" t="s">
        <v>630</v>
      </c>
      <c r="I70" s="514" t="s">
        <v>294</v>
      </c>
      <c r="J70" s="514" t="s">
        <v>294</v>
      </c>
      <c r="K70" s="597">
        <v>0</v>
      </c>
      <c r="L70" s="3" t="s">
        <v>424</v>
      </c>
      <c r="Q70" s="97"/>
      <c r="R70" s="97"/>
      <c r="S70" s="105"/>
      <c r="T70" s="105"/>
      <c r="U70" s="105"/>
      <c r="V70" s="570"/>
      <c r="W70" s="571"/>
      <c r="X70" s="98"/>
      <c r="Y70" s="99"/>
      <c r="Z70" s="99"/>
      <c r="AF70" s="94" t="str">
        <f t="shared" si="5"/>
        <v/>
      </c>
      <c r="AG70" s="101">
        <f t="shared" si="6"/>
        <v>0</v>
      </c>
      <c r="AH70" s="18" t="str">
        <f t="shared" si="7"/>
        <v/>
      </c>
      <c r="AI70" s="102">
        <f t="shared" si="8"/>
        <v>0</v>
      </c>
      <c r="AJ70" s="13">
        <f>IF(AND(AI70=0,LEN(IF(LEN(H70)&gt;3,VLOOKUP(H70,$B$9:$R70,17,FALSE),""))&gt;0,LEN(B70)&gt;0),D70,0)</f>
        <v>0</v>
      </c>
      <c r="AK70" s="13">
        <f>IF(AND(AI70=0,LEN(IF(LEN(I70)&gt;3,VLOOKUP(I70,$B$9:$R70,17,FALSE),""))&gt;0,LEN(B70)&gt;0),D70,0)</f>
        <v>0</v>
      </c>
      <c r="AL70" s="13">
        <f>IF(AND(AI70=0,LEN(IF(LEN(J70)&gt;3,VLOOKUP(J70,$B$9:$R70,17,FALSE),""))&gt;0,LEN(B70)&gt;0),D70,0)</f>
        <v>0</v>
      </c>
      <c r="AM70" s="13">
        <f t="shared" si="9"/>
        <v>-1</v>
      </c>
      <c r="AN70" s="13">
        <f t="shared" si="10"/>
        <v>0</v>
      </c>
      <c r="AO70" s="13">
        <f t="shared" si="11"/>
        <v>0</v>
      </c>
      <c r="AP70" s="13">
        <f t="shared" si="12"/>
        <v>0</v>
      </c>
      <c r="AQ70" s="13">
        <f t="shared" si="13"/>
        <v>0</v>
      </c>
      <c r="AR70" s="13" t="str">
        <f t="shared" si="14"/>
        <v/>
      </c>
      <c r="AS70" s="13" t="str">
        <f t="shared" si="15"/>
        <v/>
      </c>
      <c r="AT70" s="18" t="str">
        <f t="shared" si="16"/>
        <v/>
      </c>
      <c r="AU70" s="13">
        <f>IF(AND(AI70&gt;0,IF(LEN(H70)&gt;3,LEN(VLOOKUP(H70,$B$9:$R70,17,FALSE)),IF(LEN(H70)&gt;0,COUNTIFS($G$9:$G70,H70,$R$9:$R70,"&lt;&gt;"),""))&gt;0,LEN(B70)&gt;0),D70,0)</f>
        <v>0</v>
      </c>
      <c r="AV70" s="13">
        <f>IF(AND(AI70&gt;0,LEN(IF(LEN(I70)&gt;3,VLOOKUP(I70,$B$9:$R70,17,FALSE),""))&gt;0,LEN(B70)&gt;0),D70,0)</f>
        <v>0</v>
      </c>
      <c r="AW70" s="13">
        <f>IF(AND(AI70&gt;0,LEN(IF(LEN(J70)&gt;3,VLOOKUP(J70,$B$9:$R70,17,FALSE),""))&gt;0,LEN(B70)&gt;0),D70,0)</f>
        <v>0</v>
      </c>
      <c r="AX70" s="13" t="str">
        <f t="shared" si="17"/>
        <v/>
      </c>
      <c r="AY70" s="13" t="str">
        <f t="shared" si="18"/>
        <v/>
      </c>
      <c r="AZ70" s="13" t="str">
        <f t="shared" si="19"/>
        <v/>
      </c>
      <c r="BA70" s="13">
        <f t="shared" si="20"/>
        <v>1</v>
      </c>
      <c r="BB70" s="13">
        <f t="shared" si="21"/>
        <v>0</v>
      </c>
      <c r="BC70" s="13">
        <f t="shared" si="22"/>
        <v>0</v>
      </c>
      <c r="BD70" s="13">
        <f t="shared" si="23"/>
        <v>0</v>
      </c>
      <c r="BE70" s="13">
        <f>IF(AND(IFERROR(VLOOKUP(H70,$B$9:$BI70,60,FALSE),0)&lt;0,LEN(R70)&gt;0),-1,0)</f>
        <v>0</v>
      </c>
      <c r="BF70" s="13">
        <f>IF(AND(IFERROR(VLOOKUP(I70,$B$9:$BI70,60,FALSE),0)&lt;0,LEN(R70)&gt;0),-1,0)</f>
        <v>0</v>
      </c>
      <c r="BG70" s="13">
        <f>IF(AND(IFERROR(VLOOKUP(J70,$B$9:$BI70,60,FALSE),0)&lt;0,LEN(R70)&gt;0),-1,0)</f>
        <v>0</v>
      </c>
      <c r="BH70" s="13">
        <f t="shared" si="24"/>
        <v>0</v>
      </c>
      <c r="BI70" s="13">
        <f t="shared" si="25"/>
        <v>0</v>
      </c>
      <c r="BJ70" s="13">
        <f>IF(AND(LEN($P70)&gt;1,LEN($U70)=0,GralFaltaReq="SE OBSERVAN",IFERROR(FIND("REQUIS.",W70),0)+IFERROR(FIND("CRED. APROB.",W70),0)&gt;0),MAX($BJ$7:$BJ69)+1,0)</f>
        <v>0</v>
      </c>
      <c r="BK70" s="13">
        <f>IF(AND(IFERROR(VLOOKUP(H70,$B$9:$BI70,60,FALSE),0)&lt;0,GralFaltaReq="SE OBSERVAN"),-1,0)</f>
        <v>0</v>
      </c>
      <c r="BL70" s="13">
        <f>IF(AND(IFERROR(VLOOKUP(I70,$B$9:$BI70,60,FALSE),0)&lt;0,GralFaltaReq="SE OBSERVAN"),-1,0)</f>
        <v>0</v>
      </c>
      <c r="BM70" s="13">
        <f>IF(AND(IFERROR(VLOOKUP(J70,$B$9:$BI70,60,FALSE),0)&lt;0,GralFaltaReq="SE OBSERVAN"),-1,0)</f>
        <v>0</v>
      </c>
      <c r="BN70" s="13" t="str">
        <f t="shared" si="26"/>
        <v/>
      </c>
      <c r="BO70" s="13" t="str">
        <f t="shared" si="27"/>
        <v/>
      </c>
      <c r="BP70" s="13" t="str">
        <f t="shared" si="28"/>
        <v/>
      </c>
      <c r="BQ70" s="13" t="str">
        <f t="shared" si="29"/>
        <v/>
      </c>
      <c r="BR70" s="13" t="str">
        <f t="shared" si="30"/>
        <v/>
      </c>
    </row>
    <row r="71" spans="1:70" ht="15.6">
      <c r="A71" s="2189"/>
      <c r="B71" s="546" t="s">
        <v>7468</v>
      </c>
      <c r="C71" s="1511" t="s">
        <v>252</v>
      </c>
      <c r="D71" s="1325">
        <v>2</v>
      </c>
      <c r="E71" s="546">
        <v>2</v>
      </c>
      <c r="F71" s="2196" t="s">
        <v>153</v>
      </c>
      <c r="G71" s="494" t="s">
        <v>242</v>
      </c>
      <c r="H71" s="514" t="s">
        <v>241</v>
      </c>
      <c r="I71" s="514" t="s">
        <v>294</v>
      </c>
      <c r="J71" s="514" t="s">
        <v>294</v>
      </c>
      <c r="K71" s="597">
        <v>0</v>
      </c>
      <c r="L71" s="3" t="s">
        <v>424</v>
      </c>
      <c r="Q71" s="96"/>
      <c r="R71" s="97"/>
      <c r="S71" s="105"/>
      <c r="T71" s="105"/>
      <c r="U71" s="105"/>
      <c r="V71" s="570"/>
      <c r="W71" s="571"/>
      <c r="X71" s="98"/>
      <c r="Y71" s="99"/>
      <c r="Z71" s="99"/>
      <c r="AF71" s="94" t="str">
        <f t="shared" si="5"/>
        <v/>
      </c>
      <c r="AG71" s="101">
        <f t="shared" si="6"/>
        <v>0</v>
      </c>
      <c r="AH71" s="18" t="str">
        <f t="shared" si="7"/>
        <v/>
      </c>
      <c r="AI71" s="102">
        <f t="shared" si="8"/>
        <v>0</v>
      </c>
      <c r="AJ71" s="13">
        <f>IF(AND(AI71=0,LEN(IF(LEN(H71)&gt;3,VLOOKUP(H71,$B$9:$R71,17,FALSE),""))&gt;0,LEN(B71)&gt;0),D71,0)</f>
        <v>0</v>
      </c>
      <c r="AK71" s="13">
        <f>IF(AND(AI71=0,LEN(IF(LEN(I71)&gt;3,VLOOKUP(I71,$B$9:$R71,17,FALSE),""))&gt;0,LEN(B71)&gt;0),D71,0)</f>
        <v>0</v>
      </c>
      <c r="AL71" s="13">
        <f>IF(AND(AI71=0,LEN(IF(LEN(J71)&gt;3,VLOOKUP(J71,$B$9:$R71,17,FALSE),""))&gt;0,LEN(B71)&gt;0),D71,0)</f>
        <v>0</v>
      </c>
      <c r="AM71" s="13">
        <f t="shared" si="9"/>
        <v>1</v>
      </c>
      <c r="AN71" s="13">
        <f t="shared" si="10"/>
        <v>0</v>
      </c>
      <c r="AO71" s="13">
        <f t="shared" si="11"/>
        <v>0</v>
      </c>
      <c r="AP71" s="13">
        <f t="shared" si="12"/>
        <v>0</v>
      </c>
      <c r="AQ71" s="13">
        <f t="shared" si="13"/>
        <v>0</v>
      </c>
      <c r="AR71" s="13" t="str">
        <f t="shared" si="14"/>
        <v/>
      </c>
      <c r="AS71" s="13" t="str">
        <f t="shared" si="15"/>
        <v/>
      </c>
      <c r="AT71" s="18" t="str">
        <f t="shared" si="16"/>
        <v/>
      </c>
      <c r="AU71" s="13">
        <f>IF(AND(AI71&gt;0,IF(LEN(H71)&gt;3,LEN(VLOOKUP(H71,$B$9:$R71,17,FALSE)),IF(LEN(H71)&gt;0,COUNTIFS($G$9:$G71,H71,$R$9:$R71,"&lt;&gt;"),""))&gt;0,LEN(B71)&gt;0),D71,0)</f>
        <v>0</v>
      </c>
      <c r="AV71" s="13">
        <f>IF(AND(AI71&gt;0,LEN(IF(LEN(I71)&gt;3,VLOOKUP(I71,$B$9:$R71,17,FALSE),""))&gt;0,LEN(B71)&gt;0),D71,0)</f>
        <v>0</v>
      </c>
      <c r="AW71" s="13">
        <f>IF(AND(AI71&gt;0,LEN(IF(LEN(J71)&gt;3,VLOOKUP(J71,$B$9:$R71,17,FALSE),""))&gt;0,LEN(B71)&gt;0),D71,0)</f>
        <v>0</v>
      </c>
      <c r="AX71" s="13" t="str">
        <f t="shared" si="17"/>
        <v/>
      </c>
      <c r="AY71" s="13" t="str">
        <f t="shared" si="18"/>
        <v/>
      </c>
      <c r="AZ71" s="13" t="str">
        <f t="shared" si="19"/>
        <v/>
      </c>
      <c r="BA71" s="13">
        <f t="shared" si="20"/>
        <v>1</v>
      </c>
      <c r="BB71" s="13">
        <f t="shared" si="21"/>
        <v>0</v>
      </c>
      <c r="BC71" s="13">
        <f t="shared" si="22"/>
        <v>0</v>
      </c>
      <c r="BD71" s="13">
        <f t="shared" si="23"/>
        <v>0</v>
      </c>
      <c r="BE71" s="13">
        <f>IF(AND(IFERROR(VLOOKUP(H71,$B$9:$BI71,60,FALSE),0)&lt;0,LEN(R71)&gt;0),-1,0)</f>
        <v>0</v>
      </c>
      <c r="BF71" s="13">
        <f>IF(AND(IFERROR(VLOOKUP(I71,$B$9:$BI71,60,FALSE),0)&lt;0,LEN(R71)&gt;0),-1,0)</f>
        <v>0</v>
      </c>
      <c r="BG71" s="13">
        <f>IF(AND(IFERROR(VLOOKUP(J71,$B$9:$BI71,60,FALSE),0)&lt;0,LEN(R71)&gt;0),-1,0)</f>
        <v>0</v>
      </c>
      <c r="BH71" s="13">
        <f t="shared" si="24"/>
        <v>0</v>
      </c>
      <c r="BI71" s="13">
        <f t="shared" si="25"/>
        <v>0</v>
      </c>
      <c r="BJ71" s="13">
        <f>IF(AND(LEN($P71)&gt;1,LEN($U71)=0,GralFaltaReq="SE OBSERVAN",IFERROR(FIND("REQUIS.",W71),0)+IFERROR(FIND("CRED. APROB.",W71),0)&gt;0),MAX($BJ$7:$BJ70)+1,0)</f>
        <v>0</v>
      </c>
      <c r="BK71" s="13">
        <f>IF(AND(IFERROR(VLOOKUP(H71,$B$9:$BI71,60,FALSE),0)&lt;0,GralFaltaReq="SE OBSERVAN"),-1,0)</f>
        <v>0</v>
      </c>
      <c r="BL71" s="13">
        <f>IF(AND(IFERROR(VLOOKUP(I71,$B$9:$BI71,60,FALSE),0)&lt;0,GralFaltaReq="SE OBSERVAN"),-1,0)</f>
        <v>0</v>
      </c>
      <c r="BM71" s="13">
        <f>IF(AND(IFERROR(VLOOKUP(J71,$B$9:$BI71,60,FALSE),0)&lt;0,GralFaltaReq="SE OBSERVAN"),-1,0)</f>
        <v>0</v>
      </c>
      <c r="BN71" s="13" t="str">
        <f t="shared" si="26"/>
        <v/>
      </c>
      <c r="BO71" s="13" t="str">
        <f t="shared" si="27"/>
        <v/>
      </c>
      <c r="BP71" s="13" t="str">
        <f t="shared" si="28"/>
        <v/>
      </c>
      <c r="BQ71" s="13" t="str">
        <f t="shared" si="29"/>
        <v/>
      </c>
      <c r="BR71" s="13" t="str">
        <f t="shared" si="30"/>
        <v/>
      </c>
    </row>
    <row r="72" spans="1:70" ht="15.6">
      <c r="A72" s="2189"/>
      <c r="B72" s="546" t="s">
        <v>7469</v>
      </c>
      <c r="C72" s="1511" t="s">
        <v>253</v>
      </c>
      <c r="D72" s="1325">
        <v>2</v>
      </c>
      <c r="E72" s="546">
        <v>2</v>
      </c>
      <c r="F72" s="2196" t="s">
        <v>153</v>
      </c>
      <c r="G72" s="494" t="s">
        <v>242</v>
      </c>
      <c r="H72" s="514" t="s">
        <v>241</v>
      </c>
      <c r="I72" s="514" t="s">
        <v>294</v>
      </c>
      <c r="J72" s="514" t="s">
        <v>294</v>
      </c>
      <c r="K72" s="597">
        <v>0</v>
      </c>
      <c r="L72" s="3" t="s">
        <v>424</v>
      </c>
      <c r="Q72" s="97"/>
      <c r="R72" s="97"/>
      <c r="S72" s="105"/>
      <c r="T72" s="105"/>
      <c r="U72" s="105"/>
      <c r="V72" s="570"/>
      <c r="W72" s="571"/>
      <c r="X72" s="98"/>
      <c r="Y72" s="99"/>
      <c r="Z72" s="99"/>
      <c r="AF72" s="94" t="str">
        <f t="shared" si="5"/>
        <v/>
      </c>
      <c r="AG72" s="101">
        <f t="shared" si="6"/>
        <v>0</v>
      </c>
      <c r="AH72" s="18" t="str">
        <f t="shared" si="7"/>
        <v/>
      </c>
      <c r="AI72" s="102">
        <f t="shared" si="8"/>
        <v>0</v>
      </c>
      <c r="AJ72" s="13">
        <f>IF(AND(AI72=0,LEN(IF(LEN(H72)&gt;3,VLOOKUP(H72,$B$9:$R72,17,FALSE),""))&gt;0,LEN(B72)&gt;0),D72,0)</f>
        <v>0</v>
      </c>
      <c r="AK72" s="13">
        <f>IF(AND(AI72=0,LEN(IF(LEN(I72)&gt;3,VLOOKUP(I72,$B$9:$R72,17,FALSE),""))&gt;0,LEN(B72)&gt;0),D72,0)</f>
        <v>0</v>
      </c>
      <c r="AL72" s="13">
        <f>IF(AND(AI72=0,LEN(IF(LEN(J72)&gt;3,VLOOKUP(J72,$B$9:$R72,17,FALSE),""))&gt;0,LEN(B72)&gt;0),D72,0)</f>
        <v>0</v>
      </c>
      <c r="AM72" s="13">
        <f t="shared" si="9"/>
        <v>1</v>
      </c>
      <c r="AN72" s="13">
        <f t="shared" si="10"/>
        <v>0</v>
      </c>
      <c r="AO72" s="13">
        <f t="shared" si="11"/>
        <v>0</v>
      </c>
      <c r="AP72" s="13">
        <f t="shared" si="12"/>
        <v>0</v>
      </c>
      <c r="AQ72" s="13">
        <f t="shared" si="13"/>
        <v>0</v>
      </c>
      <c r="AR72" s="13" t="str">
        <f t="shared" si="14"/>
        <v/>
      </c>
      <c r="AS72" s="13" t="str">
        <f t="shared" si="15"/>
        <v/>
      </c>
      <c r="AT72" s="18" t="str">
        <f t="shared" si="16"/>
        <v/>
      </c>
      <c r="AU72" s="13">
        <f>IF(AND(AI72&gt;0,IF(LEN(H72)&gt;3,LEN(VLOOKUP(H72,$B$9:$R72,17,FALSE)),IF(LEN(H72)&gt;0,COUNTIFS($G$9:$G72,H72,$R$9:$R72,"&lt;&gt;"),""))&gt;0,LEN(B72)&gt;0),D72,0)</f>
        <v>0</v>
      </c>
      <c r="AV72" s="13">
        <f>IF(AND(AI72&gt;0,LEN(IF(LEN(I72)&gt;3,VLOOKUP(I72,$B$9:$R72,17,FALSE),""))&gt;0,LEN(B72)&gt;0),D72,0)</f>
        <v>0</v>
      </c>
      <c r="AW72" s="13">
        <f>IF(AND(AI72&gt;0,LEN(IF(LEN(J72)&gt;3,VLOOKUP(J72,$B$9:$R72,17,FALSE),""))&gt;0,LEN(B72)&gt;0),D72,0)</f>
        <v>0</v>
      </c>
      <c r="AX72" s="13" t="str">
        <f t="shared" si="17"/>
        <v/>
      </c>
      <c r="AY72" s="13" t="str">
        <f t="shared" si="18"/>
        <v/>
      </c>
      <c r="AZ72" s="13" t="str">
        <f t="shared" si="19"/>
        <v/>
      </c>
      <c r="BA72" s="13">
        <f t="shared" si="20"/>
        <v>1</v>
      </c>
      <c r="BB72" s="13">
        <f t="shared" si="21"/>
        <v>0</v>
      </c>
      <c r="BC72" s="13">
        <f t="shared" si="22"/>
        <v>0</v>
      </c>
      <c r="BD72" s="13">
        <f t="shared" si="23"/>
        <v>0</v>
      </c>
      <c r="BE72" s="13">
        <f>IF(AND(IFERROR(VLOOKUP(H72,$B$9:$BI72,60,FALSE),0)&lt;0,LEN(R72)&gt;0),-1,0)</f>
        <v>0</v>
      </c>
      <c r="BF72" s="13">
        <f>IF(AND(IFERROR(VLOOKUP(I72,$B$9:$BI72,60,FALSE),0)&lt;0,LEN(R72)&gt;0),-1,0)</f>
        <v>0</v>
      </c>
      <c r="BG72" s="13">
        <f>IF(AND(IFERROR(VLOOKUP(J72,$B$9:$BI72,60,FALSE),0)&lt;0,LEN(R72)&gt;0),-1,0)</f>
        <v>0</v>
      </c>
      <c r="BH72" s="13">
        <f t="shared" si="24"/>
        <v>0</v>
      </c>
      <c r="BI72" s="13">
        <f t="shared" si="25"/>
        <v>0</v>
      </c>
      <c r="BJ72" s="13">
        <f>IF(AND(LEN($P72)&gt;1,LEN($U72)=0,GralFaltaReq="SE OBSERVAN",IFERROR(FIND("REQUIS.",W72),0)+IFERROR(FIND("CRED. APROB.",W72),0)&gt;0),MAX($BJ$7:$BJ71)+1,0)</f>
        <v>0</v>
      </c>
      <c r="BK72" s="13">
        <f>IF(AND(IFERROR(VLOOKUP(H72,$B$9:$BI72,60,FALSE),0)&lt;0,GralFaltaReq="SE OBSERVAN"),-1,0)</f>
        <v>0</v>
      </c>
      <c r="BL72" s="13">
        <f>IF(AND(IFERROR(VLOOKUP(I72,$B$9:$BI72,60,FALSE),0)&lt;0,GralFaltaReq="SE OBSERVAN"),-1,0)</f>
        <v>0</v>
      </c>
      <c r="BM72" s="13">
        <f>IF(AND(IFERROR(VLOOKUP(J72,$B$9:$BI72,60,FALSE),0)&lt;0,GralFaltaReq="SE OBSERVAN"),-1,0)</f>
        <v>0</v>
      </c>
      <c r="BN72" s="13" t="str">
        <f t="shared" si="26"/>
        <v/>
      </c>
      <c r="BO72" s="13" t="str">
        <f t="shared" si="27"/>
        <v/>
      </c>
      <c r="BP72" s="13" t="str">
        <f t="shared" si="28"/>
        <v/>
      </c>
      <c r="BQ72" s="13" t="str">
        <f t="shared" si="29"/>
        <v/>
      </c>
      <c r="BR72" s="13" t="str">
        <f t="shared" si="30"/>
        <v/>
      </c>
    </row>
    <row r="73" spans="1:70" ht="16.2" thickBot="1">
      <c r="A73" s="2189"/>
      <c r="B73" s="546" t="s">
        <v>7470</v>
      </c>
      <c r="C73" s="1511" t="s">
        <v>7471</v>
      </c>
      <c r="D73" s="1325">
        <v>2</v>
      </c>
      <c r="E73" s="546">
        <v>2</v>
      </c>
      <c r="F73" s="2196" t="s">
        <v>153</v>
      </c>
      <c r="G73" s="494" t="s">
        <v>242</v>
      </c>
      <c r="H73" s="514" t="s">
        <v>241</v>
      </c>
      <c r="I73" s="514" t="s">
        <v>294</v>
      </c>
      <c r="J73" s="514" t="s">
        <v>294</v>
      </c>
      <c r="K73" s="597">
        <v>0</v>
      </c>
      <c r="L73" s="3" t="s">
        <v>424</v>
      </c>
      <c r="Q73" s="97"/>
      <c r="R73" s="97"/>
      <c r="S73" s="105"/>
      <c r="T73" s="105"/>
      <c r="U73" s="105"/>
      <c r="V73" s="570"/>
      <c r="W73" s="571"/>
      <c r="X73" s="98"/>
      <c r="Y73" s="99"/>
      <c r="Z73" s="99"/>
      <c r="AF73" s="94" t="str">
        <f t="shared" si="5"/>
        <v/>
      </c>
      <c r="AG73" s="101">
        <f t="shared" si="6"/>
        <v>0</v>
      </c>
      <c r="AH73" s="18" t="str">
        <f t="shared" si="7"/>
        <v/>
      </c>
      <c r="AI73" s="102">
        <f t="shared" si="8"/>
        <v>0</v>
      </c>
      <c r="AJ73" s="13">
        <f>IF(AND(AI73=0,LEN(IF(LEN(H73)&gt;3,VLOOKUP(H73,$B$9:$R73,17,FALSE),""))&gt;0,LEN(B73)&gt;0),D73,0)</f>
        <v>0</v>
      </c>
      <c r="AK73" s="13">
        <f>IF(AND(AI73=0,LEN(IF(LEN(I73)&gt;3,VLOOKUP(I73,$B$9:$R73,17,FALSE),""))&gt;0,LEN(B73)&gt;0),D73,0)</f>
        <v>0</v>
      </c>
      <c r="AL73" s="13">
        <f>IF(AND(AI73=0,LEN(IF(LEN(J73)&gt;3,VLOOKUP(J73,$B$9:$R73,17,FALSE),""))&gt;0,LEN(B73)&gt;0),D73,0)</f>
        <v>0</v>
      </c>
      <c r="AM73" s="13">
        <f t="shared" si="9"/>
        <v>1</v>
      </c>
      <c r="AN73" s="13">
        <f t="shared" si="10"/>
        <v>0</v>
      </c>
      <c r="AO73" s="13">
        <f t="shared" si="11"/>
        <v>0</v>
      </c>
      <c r="AP73" s="13">
        <f t="shared" si="12"/>
        <v>0</v>
      </c>
      <c r="AQ73" s="13">
        <f t="shared" si="13"/>
        <v>0</v>
      </c>
      <c r="AR73" s="13" t="str">
        <f t="shared" si="14"/>
        <v/>
      </c>
      <c r="AS73" s="13" t="str">
        <f t="shared" si="15"/>
        <v/>
      </c>
      <c r="AT73" s="18" t="str">
        <f t="shared" si="16"/>
        <v/>
      </c>
      <c r="AU73" s="13">
        <f>IF(AND(AI73&gt;0,IF(LEN(H73)&gt;3,LEN(VLOOKUP(H73,$B$9:$R73,17,FALSE)),IF(LEN(H73)&gt;0,COUNTIFS($G$9:$G73,H73,$R$9:$R73,"&lt;&gt;"),""))&gt;0,LEN(B73)&gt;0),D73,0)</f>
        <v>0</v>
      </c>
      <c r="AV73" s="13">
        <f>IF(AND(AI73&gt;0,LEN(IF(LEN(I73)&gt;3,VLOOKUP(I73,$B$9:$R73,17,FALSE),""))&gt;0,LEN(B73)&gt;0),D73,0)</f>
        <v>0</v>
      </c>
      <c r="AW73" s="13">
        <f>IF(AND(AI73&gt;0,LEN(IF(LEN(J73)&gt;3,VLOOKUP(J73,$B$9:$R73,17,FALSE),""))&gt;0,LEN(B73)&gt;0),D73,0)</f>
        <v>0</v>
      </c>
      <c r="AX73" s="13" t="str">
        <f t="shared" si="17"/>
        <v/>
      </c>
      <c r="AY73" s="13" t="str">
        <f t="shared" si="18"/>
        <v/>
      </c>
      <c r="AZ73" s="13" t="str">
        <f t="shared" si="19"/>
        <v/>
      </c>
      <c r="BA73" s="13">
        <f t="shared" si="20"/>
        <v>1</v>
      </c>
      <c r="BB73" s="13">
        <f t="shared" si="21"/>
        <v>0</v>
      </c>
      <c r="BC73" s="13">
        <f t="shared" si="22"/>
        <v>0</v>
      </c>
      <c r="BD73" s="13">
        <f t="shared" si="23"/>
        <v>0</v>
      </c>
      <c r="BE73" s="13">
        <f>IF(AND(IFERROR(VLOOKUP(H73,$B$9:$BI73,60,FALSE),0)&lt;0,LEN(R73)&gt;0),-1,0)</f>
        <v>0</v>
      </c>
      <c r="BF73" s="13">
        <f>IF(AND(IFERROR(VLOOKUP(I73,$B$9:$BI73,60,FALSE),0)&lt;0,LEN(R73)&gt;0),-1,0)</f>
        <v>0</v>
      </c>
      <c r="BG73" s="13">
        <f>IF(AND(IFERROR(VLOOKUP(J73,$B$9:$BI73,60,FALSE),0)&lt;0,LEN(R73)&gt;0),-1,0)</f>
        <v>0</v>
      </c>
      <c r="BH73" s="13">
        <f t="shared" si="24"/>
        <v>0</v>
      </c>
      <c r="BI73" s="13">
        <f t="shared" si="25"/>
        <v>0</v>
      </c>
      <c r="BJ73" s="13">
        <f>IF(AND(LEN($P73)&gt;1,LEN($U73)=0,GralFaltaReq="SE OBSERVAN",IFERROR(FIND("REQUIS.",W73),0)+IFERROR(FIND("CRED. APROB.",W73),0)&gt;0),MAX($BJ$7:$BJ72)+1,0)</f>
        <v>0</v>
      </c>
      <c r="BK73" s="13">
        <f>IF(AND(IFERROR(VLOOKUP(H73,$B$9:$BI73,60,FALSE),0)&lt;0,GralFaltaReq="SE OBSERVAN"),-1,0)</f>
        <v>0</v>
      </c>
      <c r="BL73" s="13">
        <f>IF(AND(IFERROR(VLOOKUP(I73,$B$9:$BI73,60,FALSE),0)&lt;0,GralFaltaReq="SE OBSERVAN"),-1,0)</f>
        <v>0</v>
      </c>
      <c r="BM73" s="13">
        <f>IF(AND(IFERROR(VLOOKUP(J73,$B$9:$BI73,60,FALSE),0)&lt;0,GralFaltaReq="SE OBSERVAN"),-1,0)</f>
        <v>0</v>
      </c>
      <c r="BN73" s="13" t="str">
        <f t="shared" si="26"/>
        <v/>
      </c>
      <c r="BO73" s="13" t="str">
        <f t="shared" si="27"/>
        <v/>
      </c>
      <c r="BP73" s="13" t="str">
        <f t="shared" si="28"/>
        <v/>
      </c>
      <c r="BQ73" s="13" t="str">
        <f t="shared" si="29"/>
        <v/>
      </c>
      <c r="BR73" s="13" t="str">
        <f t="shared" si="30"/>
        <v/>
      </c>
    </row>
    <row r="74" spans="1:70" ht="16.2" thickBot="1">
      <c r="A74" s="2190"/>
      <c r="B74" s="2198"/>
      <c r="C74" s="2191" t="s">
        <v>22</v>
      </c>
      <c r="D74" s="1326">
        <v>18</v>
      </c>
      <c r="E74" s="1326">
        <v>28</v>
      </c>
      <c r="F74" s="2195"/>
      <c r="G74" s="494"/>
      <c r="H74" s="514" t="s">
        <v>294</v>
      </c>
      <c r="I74" s="514" t="s">
        <v>294</v>
      </c>
      <c r="J74" s="514" t="s">
        <v>294</v>
      </c>
      <c r="K74" s="597">
        <v>0</v>
      </c>
      <c r="L74" s="3" t="s">
        <v>424</v>
      </c>
      <c r="Q74" s="96"/>
      <c r="R74" s="97"/>
      <c r="S74" s="105"/>
      <c r="T74" s="105"/>
      <c r="U74" s="105"/>
      <c r="V74" s="570"/>
      <c r="W74" s="571"/>
      <c r="X74" s="98"/>
      <c r="Y74" s="99"/>
      <c r="Z74" s="99"/>
      <c r="AF74" s="94" t="str">
        <f t="shared" ref="AF74:AF120" si="31">IF(AND(LEN(Y74)&gt;0,AA74="-"),"ERROR","")</f>
        <v/>
      </c>
      <c r="AG74" s="101">
        <f t="shared" ref="AG74:AG120" si="32">LEN(AF74)</f>
        <v>0</v>
      </c>
      <c r="AH74" s="18" t="str">
        <f t="shared" ref="AH74:AH120" si="33">IF(AND(LEN(Z74)&gt;0,LEN(Y74)=0),"FALTA RECOMENDAR","")</f>
        <v/>
      </c>
      <c r="AI74" s="102">
        <f t="shared" ref="AI74:AI120" si="34">LEN(R74)</f>
        <v>0</v>
      </c>
      <c r="AJ74" s="13">
        <f>IF(AND(AI74=0,LEN(IF(LEN(H74)&gt;3,VLOOKUP(H74,$B$9:$R74,17,FALSE),""))&gt;0,LEN(B74)&gt;0),D74,0)</f>
        <v>0</v>
      </c>
      <c r="AK74" s="13">
        <f>IF(AND(AI74=0,LEN(IF(LEN(I74)&gt;3,VLOOKUP(I74,$B$9:$R74,17,FALSE),""))&gt;0,LEN(B74)&gt;0),D74,0)</f>
        <v>0</v>
      </c>
      <c r="AL74" s="13">
        <f>IF(AND(AI74=0,LEN(IF(LEN(J74)&gt;3,VLOOKUP(J74,$B$9:$R74,17,FALSE),""))&gt;0,LEN(B74)&gt;0),D74,0)</f>
        <v>0</v>
      </c>
      <c r="AM74" s="13">
        <f t="shared" ref="AM74:AM120" si="35">IF(AND(LEN(H74)&gt;3,AJ74=0),-1,1)*IF(AND(LEN(I74)&gt;3,AK74=0),-1,1)*IF(AND(LEN(J74)&gt;3,AL74=0),-1,1)</f>
        <v>1</v>
      </c>
      <c r="AN74" s="13">
        <f t="shared" ref="AN74:AN120" si="36">IF(AM74&gt;0,MAX(AJ74:AL74),0)</f>
        <v>0</v>
      </c>
      <c r="AO74" s="13">
        <f t="shared" ref="AO74:AO120" si="37">IF(IF(AND(LEN(H74)&lt;=3,LEN(H74)&gt;0,LEN(B74)&gt;0),COUNTIFS($G$9:$G$120,H74,$AI$9:$AI$120,"&gt;0"),0)&gt;0,D74,0)</f>
        <v>0</v>
      </c>
      <c r="AP74" s="13">
        <f t="shared" ref="AP74:AP120" si="38">IF(AND(AI74=0,LEN(H74)=0,LEN(I74)=0,LEN(J74)=0,D74&lt;=10,LEN(B74)&gt;0),D74,0)</f>
        <v>0</v>
      </c>
      <c r="AQ74" s="13">
        <f t="shared" ref="AQ74:AQ120" si="39">+AO74+AN74+AP74</f>
        <v>0</v>
      </c>
      <c r="AR74" s="13" t="str">
        <f t="shared" ref="AR74:AR120" si="40">IF(LEN(Q74)&gt;0,LEFT(Q74,4),"")</f>
        <v/>
      </c>
      <c r="AS74" s="13" t="str">
        <f t="shared" ref="AS74:AS120" si="41" xml:space="preserve"> IF(LEN(Q74)&gt;0,MID(Q74,5,5),"")</f>
        <v/>
      </c>
      <c r="AT74" s="18" t="str">
        <f t="shared" ref="AT74:AT120" si="42">IF((M74+O74)*N74 &gt;0,"ERROR","")</f>
        <v/>
      </c>
      <c r="AU74" s="13">
        <f>IF(AND(AI74&gt;0,IF(LEN(H74)&gt;3,LEN(VLOOKUP(H74,$B$9:$R74,17,FALSE)),IF(LEN(H74)&gt;0,COUNTIFS($G$9:$G74,H74,$R$9:$R74,"&lt;&gt;"),""))&gt;0,LEN(B74)&gt;0),D74,0)</f>
        <v>0</v>
      </c>
      <c r="AV74" s="13">
        <f>IF(AND(AI74&gt;0,LEN(IF(LEN(I74)&gt;3,VLOOKUP(I74,$B$9:$R74,17,FALSE),""))&gt;0,LEN(B74)&gt;0),D74,0)</f>
        <v>0</v>
      </c>
      <c r="AW74" s="13">
        <f>IF(AND(AI74&gt;0,LEN(IF(LEN(J74)&gt;3,VLOOKUP(J74,$B$9:$R74,17,FALSE),""))&gt;0,LEN(B74)&gt;0),D74,0)</f>
        <v>0</v>
      </c>
      <c r="AX74" s="13" t="str">
        <f t="shared" ref="AX74:AX120" si="43">IF(AND(AI74&gt;0,LEN(H74)&gt;0,AU74=0),H74,"")</f>
        <v/>
      </c>
      <c r="AY74" s="13" t="str">
        <f t="shared" ref="AY74:AY120" si="44">IF(AND(AI74&gt;0,LEN(I74)&gt;3,AV74=0),I74,"")</f>
        <v/>
      </c>
      <c r="AZ74" s="13" t="str">
        <f t="shared" ref="AZ74:AZ120" si="45">IF(AND(AI74&gt;0,LEN(J74)&gt;3,AW74=0),J74,"")</f>
        <v/>
      </c>
      <c r="BA74" s="13">
        <f t="shared" ref="BA74:BA120" si="46">MIN(IF(AND(AI74&gt;0,LEN(H74)&gt;0,AU74=0),-1,1),IF(AND(AI74&gt;0,LEN(I74)&gt;3,AV74=0),-1,1),IF(AND(AI74&gt;0,LEN(J74)&gt;3,AW74=0),-1,1))</f>
        <v>1</v>
      </c>
      <c r="BB74" s="13">
        <f t="shared" ref="BB74:BB120" si="47">IF(BA74&gt;=0,MAX(AU74:AW74),-1)</f>
        <v>0</v>
      </c>
      <c r="BC74" s="13">
        <f t="shared" ref="BC74:BC120" si="48">IF(IF(AND(LEN(H74)&lt;=3,LEN(H74)&gt;0,LEN(B74)&gt;0,AI74&gt;0),COUNTIFS($G$9:$G$120,H74,$AI$9:$AI$120,"&gt;0"),0)&gt;0,D74,0)</f>
        <v>0</v>
      </c>
      <c r="BD74" s="13">
        <f t="shared" ref="BD74:BD120" si="49">IF(AND(AI74&gt;0,LEN(H74)=0,LEN(I74)=0,LEN(J74)=0,D74&lt;=10,LEN(B74)&gt;0),D74,0)</f>
        <v>0</v>
      </c>
      <c r="BE74" s="13">
        <f>IF(AND(IFERROR(VLOOKUP(H74,$B$9:$BI74,60,FALSE),0)&lt;0,LEN(R74)&gt;0),-1,0)</f>
        <v>0</v>
      </c>
      <c r="BF74" s="13">
        <f>IF(AND(IFERROR(VLOOKUP(I74,$B$9:$BI74,60,FALSE),0)&lt;0,LEN(R74)&gt;0),-1,0)</f>
        <v>0</v>
      </c>
      <c r="BG74" s="13">
        <f>IF(AND(IFERROR(VLOOKUP(J74,$B$9:$BI74,60,FALSE),0)&lt;0,LEN(R74)&gt;0),-1,0)</f>
        <v>0</v>
      </c>
      <c r="BH74" s="13">
        <f t="shared" ref="BH74:BH120" si="50">IF(OR(LEN(B74)&gt;0,LEN(C74)&gt;0),0, IF(OR(LEN(B73)&gt;0,LEN(C73)&gt;0),IF(BI73=-1,-1,0), IF(OR(LEN(B72)&gt;0,LEN(C72)&gt;0),IF(BI72=-1,-1,0),     IF(OR(LEN(B71)&gt;0,LEN(C71)&gt;0),IF(BI71=-1,-1,0), 0 ) ) ) )</f>
        <v>0</v>
      </c>
      <c r="BI74" s="13">
        <f t="shared" ref="BI74:BI120" si="51">MIN(BB74:BH74)</f>
        <v>0</v>
      </c>
      <c r="BJ74" s="13">
        <f>IF(AND(LEN($P74)&gt;1,LEN($U74)=0,GralFaltaReq="SE OBSERVAN",IFERROR(FIND("REQUIS.",W74),0)+IFERROR(FIND("CRED. APROB.",W74),0)&gt;0),MAX($BJ$7:$BJ73)+1,0)</f>
        <v>0</v>
      </c>
      <c r="BK74" s="13">
        <f>IF(AND(IFERROR(VLOOKUP(H74,$B$9:$BI74,60,FALSE),0)&lt;0,GralFaltaReq="SE OBSERVAN"),-1,0)</f>
        <v>0</v>
      </c>
      <c r="BL74" s="13">
        <f>IF(AND(IFERROR(VLOOKUP(I74,$B$9:$BI74,60,FALSE),0)&lt;0,GralFaltaReq="SE OBSERVAN"),-1,0)</f>
        <v>0</v>
      </c>
      <c r="BM74" s="13">
        <f>IF(AND(IFERROR(VLOOKUP(J74,$B$9:$BI74,60,FALSE),0)&lt;0,GralFaltaReq="SE OBSERVAN"),-1,0)</f>
        <v>0</v>
      </c>
      <c r="BN74" s="13" t="str">
        <f t="shared" ref="BN74:BN120" si="52">IFERROR(IF( AND(LEN(R74)&gt;0,LEN(H74)&gt;0), VLOOKUP(H74,$B$9:$E$120,2,FALSE),""),"")</f>
        <v/>
      </c>
      <c r="BO74" s="13" t="str">
        <f t="shared" ref="BO74:BO120" si="53">IFERROR(IF( AND(LEN(R74)&gt;0,LEN(I74)&gt;0), " | " &amp; VLOOKUP(I74,$B$9:$E$120,2,FALSE),""),"")</f>
        <v/>
      </c>
      <c r="BP74" s="13" t="str">
        <f t="shared" ref="BP74:BP120" si="54">IFERROR(IF( AND(LEN(R74)&gt;0,LEN(J74)&gt;0), " | " &amp; VLOOKUP(J74,$B$9:$E$120,2,FALSE),""),"")</f>
        <v/>
      </c>
      <c r="BQ74" s="13" t="str">
        <f t="shared" ref="BQ74:BQ120" si="55">IFERROR(IF( AND(LEN(R74)&gt;0,K74&gt;0), IF(LEN(BN74)&gt;0," | ","") &amp; K74 &amp; " Cred.Apr.",""),"")</f>
        <v/>
      </c>
      <c r="BR74" s="13" t="str">
        <f t="shared" ref="BR74:BR120" si="56">_xlfn.CONCAT(BN74:BQ74)</f>
        <v/>
      </c>
    </row>
    <row r="75" spans="1:70" ht="16.2" thickBot="1">
      <c r="A75" s="2199"/>
      <c r="B75" s="1800"/>
      <c r="C75" s="2202" t="s">
        <v>111</v>
      </c>
      <c r="D75" s="2200">
        <v>200</v>
      </c>
      <c r="E75" s="2200">
        <v>287</v>
      </c>
      <c r="F75" s="2206"/>
      <c r="G75" s="494"/>
      <c r="H75" s="514" t="s">
        <v>294</v>
      </c>
      <c r="I75" s="514" t="s">
        <v>294</v>
      </c>
      <c r="J75" s="514" t="s">
        <v>294</v>
      </c>
      <c r="K75" s="597">
        <v>0</v>
      </c>
      <c r="L75" s="3" t="s">
        <v>424</v>
      </c>
      <c r="Q75" s="96"/>
      <c r="R75" s="97"/>
      <c r="S75" s="105"/>
      <c r="T75" s="105"/>
      <c r="U75" s="105"/>
      <c r="V75" s="570"/>
      <c r="W75" s="571"/>
      <c r="X75" s="98"/>
      <c r="Y75" s="99"/>
      <c r="Z75" s="99"/>
      <c r="AF75" s="94" t="str">
        <f t="shared" si="31"/>
        <v/>
      </c>
      <c r="AG75" s="101">
        <f t="shared" si="32"/>
        <v>0</v>
      </c>
      <c r="AH75" s="18" t="str">
        <f t="shared" si="33"/>
        <v/>
      </c>
      <c r="AI75" s="102">
        <f t="shared" si="34"/>
        <v>0</v>
      </c>
      <c r="AJ75" s="13">
        <f>IF(AND(AI75=0,LEN(IF(LEN(H75)&gt;3,VLOOKUP(H75,$B$9:$R75,17,FALSE),""))&gt;0,LEN(B75)&gt;0),D75,0)</f>
        <v>0</v>
      </c>
      <c r="AK75" s="13">
        <f>IF(AND(AI75=0,LEN(IF(LEN(I75)&gt;3,VLOOKUP(I75,$B$9:$R75,17,FALSE),""))&gt;0,LEN(B75)&gt;0),D75,0)</f>
        <v>0</v>
      </c>
      <c r="AL75" s="13">
        <f>IF(AND(AI75=0,LEN(IF(LEN(J75)&gt;3,VLOOKUP(J75,$B$9:$R75,17,FALSE),""))&gt;0,LEN(B75)&gt;0),D75,0)</f>
        <v>0</v>
      </c>
      <c r="AM75" s="13">
        <f t="shared" si="35"/>
        <v>1</v>
      </c>
      <c r="AN75" s="13">
        <f t="shared" si="36"/>
        <v>0</v>
      </c>
      <c r="AO75" s="13">
        <f t="shared" si="37"/>
        <v>0</v>
      </c>
      <c r="AP75" s="13">
        <f t="shared" si="38"/>
        <v>0</v>
      </c>
      <c r="AQ75" s="13">
        <f t="shared" si="39"/>
        <v>0</v>
      </c>
      <c r="AR75" s="13" t="str">
        <f t="shared" si="40"/>
        <v/>
      </c>
      <c r="AS75" s="13" t="str">
        <f t="shared" si="41"/>
        <v/>
      </c>
      <c r="AT75" s="18" t="str">
        <f t="shared" si="42"/>
        <v/>
      </c>
      <c r="AU75" s="13">
        <f>IF(AND(AI75&gt;0,IF(LEN(H75)&gt;3,LEN(VLOOKUP(H75,$B$9:$R75,17,FALSE)),IF(LEN(H75)&gt;0,COUNTIFS($G$9:$G75,H75,$R$9:$R75,"&lt;&gt;"),""))&gt;0,LEN(B75)&gt;0),D75,0)</f>
        <v>0</v>
      </c>
      <c r="AV75" s="13">
        <f>IF(AND(AI75&gt;0,LEN(IF(LEN(I75)&gt;3,VLOOKUP(I75,$B$9:$R75,17,FALSE),""))&gt;0,LEN(B75)&gt;0),D75,0)</f>
        <v>0</v>
      </c>
      <c r="AW75" s="13">
        <f>IF(AND(AI75&gt;0,LEN(IF(LEN(J75)&gt;3,VLOOKUP(J75,$B$9:$R75,17,FALSE),""))&gt;0,LEN(B75)&gt;0),D75,0)</f>
        <v>0</v>
      </c>
      <c r="AX75" s="13" t="str">
        <f t="shared" si="43"/>
        <v/>
      </c>
      <c r="AY75" s="13" t="str">
        <f t="shared" si="44"/>
        <v/>
      </c>
      <c r="AZ75" s="13" t="str">
        <f t="shared" si="45"/>
        <v/>
      </c>
      <c r="BA75" s="13">
        <f t="shared" si="46"/>
        <v>1</v>
      </c>
      <c r="BB75" s="13">
        <f t="shared" si="47"/>
        <v>0</v>
      </c>
      <c r="BC75" s="13">
        <f t="shared" si="48"/>
        <v>0</v>
      </c>
      <c r="BD75" s="13">
        <f t="shared" si="49"/>
        <v>0</v>
      </c>
      <c r="BE75" s="13">
        <f>IF(AND(IFERROR(VLOOKUP(H75,$B$9:$BI75,60,FALSE),0)&lt;0,LEN(R75)&gt;0),-1,0)</f>
        <v>0</v>
      </c>
      <c r="BF75" s="13">
        <f>IF(AND(IFERROR(VLOOKUP(I75,$B$9:$BI75,60,FALSE),0)&lt;0,LEN(R75)&gt;0),-1,0)</f>
        <v>0</v>
      </c>
      <c r="BG75" s="13">
        <f>IF(AND(IFERROR(VLOOKUP(J75,$B$9:$BI75,60,FALSE),0)&lt;0,LEN(R75)&gt;0),-1,0)</f>
        <v>0</v>
      </c>
      <c r="BH75" s="13">
        <f t="shared" si="50"/>
        <v>0</v>
      </c>
      <c r="BI75" s="13">
        <f t="shared" si="51"/>
        <v>0</v>
      </c>
      <c r="BJ75" s="13">
        <f>IF(AND(LEN($P75)&gt;1,LEN($U75)=0,GralFaltaReq="SE OBSERVAN",IFERROR(FIND("REQUIS.",W75),0)+IFERROR(FIND("CRED. APROB.",W75),0)&gt;0),MAX($BJ$7:$BJ74)+1,0)</f>
        <v>0</v>
      </c>
      <c r="BK75" s="13">
        <f>IF(AND(IFERROR(VLOOKUP(H75,$B$9:$BI75,60,FALSE),0)&lt;0,GralFaltaReq="SE OBSERVAN"),-1,0)</f>
        <v>0</v>
      </c>
      <c r="BL75" s="13">
        <f>IF(AND(IFERROR(VLOOKUP(I75,$B$9:$BI75,60,FALSE),0)&lt;0,GralFaltaReq="SE OBSERVAN"),-1,0)</f>
        <v>0</v>
      </c>
      <c r="BM75" s="13">
        <f>IF(AND(IFERROR(VLOOKUP(J75,$B$9:$BI75,60,FALSE),0)&lt;0,GralFaltaReq="SE OBSERVAN"),-1,0)</f>
        <v>0</v>
      </c>
      <c r="BN75" s="13" t="str">
        <f t="shared" si="52"/>
        <v/>
      </c>
      <c r="BO75" s="13" t="str">
        <f t="shared" si="53"/>
        <v/>
      </c>
      <c r="BP75" s="13" t="str">
        <f t="shared" si="54"/>
        <v/>
      </c>
      <c r="BQ75" s="13" t="str">
        <f t="shared" si="55"/>
        <v/>
      </c>
      <c r="BR75" s="13" t="str">
        <f t="shared" si="56"/>
        <v/>
      </c>
    </row>
    <row r="76" spans="1:70" ht="15.6">
      <c r="A76" s="480"/>
      <c r="B76" s="481"/>
      <c r="C76" s="482"/>
      <c r="D76" s="481"/>
      <c r="E76" s="480"/>
      <c r="F76" s="483"/>
      <c r="G76" s="480"/>
      <c r="H76" s="484"/>
      <c r="I76" s="484"/>
      <c r="J76" s="484"/>
      <c r="K76" s="484"/>
      <c r="L76" s="3" t="s">
        <v>424</v>
      </c>
      <c r="Q76" s="97"/>
      <c r="R76" s="97"/>
      <c r="S76" s="105"/>
      <c r="T76" s="105"/>
      <c r="U76" s="105"/>
      <c r="V76" s="570"/>
      <c r="W76" s="571"/>
      <c r="X76" s="98"/>
      <c r="Y76" s="99"/>
      <c r="Z76" s="99"/>
      <c r="AF76" s="94" t="str">
        <f t="shared" si="31"/>
        <v/>
      </c>
      <c r="AG76" s="101">
        <f t="shared" si="32"/>
        <v>0</v>
      </c>
      <c r="AH76" s="18" t="str">
        <f t="shared" si="33"/>
        <v/>
      </c>
      <c r="AI76" s="102">
        <f t="shared" si="34"/>
        <v>0</v>
      </c>
      <c r="AJ76" s="13">
        <f>IF(AND(AI76=0,LEN(IF(LEN(H76)&gt;3,VLOOKUP(H76,$B$9:$R76,17,FALSE),""))&gt;0,LEN(B76)&gt;0),D76,0)</f>
        <v>0</v>
      </c>
      <c r="AK76" s="13">
        <f>IF(AND(AI76=0,LEN(IF(LEN(I76)&gt;3,VLOOKUP(I76,$B$9:$R76,17,FALSE),""))&gt;0,LEN(B76)&gt;0),D76,0)</f>
        <v>0</v>
      </c>
      <c r="AL76" s="13">
        <f>IF(AND(AI76=0,LEN(IF(LEN(J76)&gt;3,VLOOKUP(J76,$B$9:$R76,17,FALSE),""))&gt;0,LEN(B76)&gt;0),D76,0)</f>
        <v>0</v>
      </c>
      <c r="AM76" s="13">
        <f t="shared" si="35"/>
        <v>1</v>
      </c>
      <c r="AN76" s="13">
        <f t="shared" si="36"/>
        <v>0</v>
      </c>
      <c r="AO76" s="13">
        <f t="shared" si="37"/>
        <v>0</v>
      </c>
      <c r="AP76" s="13">
        <f t="shared" si="38"/>
        <v>0</v>
      </c>
      <c r="AQ76" s="13">
        <f t="shared" si="39"/>
        <v>0</v>
      </c>
      <c r="AR76" s="13" t="str">
        <f t="shared" si="40"/>
        <v/>
      </c>
      <c r="AS76" s="13" t="str">
        <f t="shared" si="41"/>
        <v/>
      </c>
      <c r="AT76" s="18" t="str">
        <f t="shared" si="42"/>
        <v/>
      </c>
      <c r="AU76" s="13">
        <f>IF(AND(AI76&gt;0,IF(LEN(H76)&gt;3,LEN(VLOOKUP(H76,$B$9:$R76,17,FALSE)),IF(LEN(H76)&gt;0,COUNTIFS($G$9:$G76,H76,$R$9:$R76,"&lt;&gt;"),""))&gt;0,LEN(B76)&gt;0),D76,0)</f>
        <v>0</v>
      </c>
      <c r="AV76" s="13">
        <f>IF(AND(AI76&gt;0,LEN(IF(LEN(I76)&gt;3,VLOOKUP(I76,$B$9:$R76,17,FALSE),""))&gt;0,LEN(B76)&gt;0),D76,0)</f>
        <v>0</v>
      </c>
      <c r="AW76" s="13">
        <f>IF(AND(AI76&gt;0,LEN(IF(LEN(J76)&gt;3,VLOOKUP(J76,$B$9:$R76,17,FALSE),""))&gt;0,LEN(B76)&gt;0),D76,0)</f>
        <v>0</v>
      </c>
      <c r="AX76" s="13" t="str">
        <f t="shared" si="43"/>
        <v/>
      </c>
      <c r="AY76" s="13" t="str">
        <f t="shared" si="44"/>
        <v/>
      </c>
      <c r="AZ76" s="13" t="str">
        <f t="shared" si="45"/>
        <v/>
      </c>
      <c r="BA76" s="13">
        <f t="shared" si="46"/>
        <v>1</v>
      </c>
      <c r="BB76" s="13">
        <f t="shared" si="47"/>
        <v>0</v>
      </c>
      <c r="BC76" s="13">
        <f t="shared" si="48"/>
        <v>0</v>
      </c>
      <c r="BD76" s="13">
        <f t="shared" si="49"/>
        <v>0</v>
      </c>
      <c r="BE76" s="13">
        <f>IF(AND(IFERROR(VLOOKUP(H76,$B$9:$BI76,60,FALSE),0)&lt;0,LEN(R76)&gt;0),-1,0)</f>
        <v>0</v>
      </c>
      <c r="BF76" s="13">
        <f>IF(AND(IFERROR(VLOOKUP(I76,$B$9:$BI76,60,FALSE),0)&lt;0,LEN(R76)&gt;0),-1,0)</f>
        <v>0</v>
      </c>
      <c r="BG76" s="13">
        <f>IF(AND(IFERROR(VLOOKUP(J76,$B$9:$BI76,60,FALSE),0)&lt;0,LEN(R76)&gt;0),-1,0)</f>
        <v>0</v>
      </c>
      <c r="BH76" s="13">
        <f t="shared" si="50"/>
        <v>0</v>
      </c>
      <c r="BI76" s="13">
        <f t="shared" si="51"/>
        <v>0</v>
      </c>
      <c r="BJ76" s="13">
        <f>IF(AND(LEN($P76)&gt;1,LEN($U76)=0,GralFaltaReq="SE OBSERVAN",IFERROR(FIND("REQUIS.",W76),0)+IFERROR(FIND("CRED. APROB.",W76),0)&gt;0),MAX($BJ$7:$BJ75)+1,0)</f>
        <v>0</v>
      </c>
      <c r="BK76" s="13">
        <f>IF(AND(IFERROR(VLOOKUP(H76,$B$9:$BI76,60,FALSE),0)&lt;0,GralFaltaReq="SE OBSERVAN"),-1,0)</f>
        <v>0</v>
      </c>
      <c r="BL76" s="13">
        <f>IF(AND(IFERROR(VLOOKUP(I76,$B$9:$BI76,60,FALSE),0)&lt;0,GralFaltaReq="SE OBSERVAN"),-1,0)</f>
        <v>0</v>
      </c>
      <c r="BM76" s="13">
        <f>IF(AND(IFERROR(VLOOKUP(J76,$B$9:$BI76,60,FALSE),0)&lt;0,GralFaltaReq="SE OBSERVAN"),-1,0)</f>
        <v>0</v>
      </c>
      <c r="BN76" s="13" t="str">
        <f t="shared" si="52"/>
        <v/>
      </c>
      <c r="BO76" s="13" t="str">
        <f t="shared" si="53"/>
        <v/>
      </c>
      <c r="BP76" s="13" t="str">
        <f t="shared" si="54"/>
        <v/>
      </c>
      <c r="BQ76" s="13" t="str">
        <f t="shared" si="55"/>
        <v/>
      </c>
      <c r="BR76" s="13" t="str">
        <f t="shared" si="56"/>
        <v/>
      </c>
    </row>
    <row r="77" spans="1:70" ht="15.6">
      <c r="A77" s="480"/>
      <c r="B77" s="481"/>
      <c r="C77" s="482"/>
      <c r="D77" s="481"/>
      <c r="E77" s="480"/>
      <c r="F77" s="483"/>
      <c r="G77" s="480"/>
      <c r="H77" s="484"/>
      <c r="I77" s="484"/>
      <c r="J77" s="484"/>
      <c r="K77" s="484"/>
      <c r="L77" s="3" t="s">
        <v>424</v>
      </c>
      <c r="Q77" s="97"/>
      <c r="R77" s="97"/>
      <c r="S77" s="105"/>
      <c r="T77" s="105"/>
      <c r="U77" s="105"/>
      <c r="V77" s="570"/>
      <c r="W77" s="571"/>
      <c r="X77" s="98"/>
      <c r="Y77" s="99"/>
      <c r="Z77" s="99"/>
      <c r="AF77" s="94" t="str">
        <f t="shared" si="31"/>
        <v/>
      </c>
      <c r="AG77" s="101">
        <f t="shared" si="32"/>
        <v>0</v>
      </c>
      <c r="AH77" s="18" t="str">
        <f t="shared" si="33"/>
        <v/>
      </c>
      <c r="AI77" s="102">
        <f t="shared" si="34"/>
        <v>0</v>
      </c>
      <c r="AJ77" s="13">
        <f>IF(AND(AI77=0,LEN(IF(LEN(H77)&gt;3,VLOOKUP(H77,$B$9:$R77,17,FALSE),""))&gt;0,LEN(B77)&gt;0),D77,0)</f>
        <v>0</v>
      </c>
      <c r="AK77" s="13">
        <f>IF(AND(AI77=0,LEN(IF(LEN(I77)&gt;3,VLOOKUP(I77,$B$9:$R77,17,FALSE),""))&gt;0,LEN(B77)&gt;0),D77,0)</f>
        <v>0</v>
      </c>
      <c r="AL77" s="13">
        <f>IF(AND(AI77=0,LEN(IF(LEN(J77)&gt;3,VLOOKUP(J77,$B$9:$R77,17,FALSE),""))&gt;0,LEN(B77)&gt;0),D77,0)</f>
        <v>0</v>
      </c>
      <c r="AM77" s="13">
        <f t="shared" si="35"/>
        <v>1</v>
      </c>
      <c r="AN77" s="13">
        <f t="shared" si="36"/>
        <v>0</v>
      </c>
      <c r="AO77" s="13">
        <f t="shared" si="37"/>
        <v>0</v>
      </c>
      <c r="AP77" s="13">
        <f t="shared" si="38"/>
        <v>0</v>
      </c>
      <c r="AQ77" s="13">
        <f t="shared" si="39"/>
        <v>0</v>
      </c>
      <c r="AR77" s="13" t="str">
        <f t="shared" si="40"/>
        <v/>
      </c>
      <c r="AS77" s="13" t="str">
        <f t="shared" si="41"/>
        <v/>
      </c>
      <c r="AT77" s="18" t="str">
        <f t="shared" si="42"/>
        <v/>
      </c>
      <c r="AU77" s="13">
        <f>IF(AND(AI77&gt;0,IF(LEN(H77)&gt;3,LEN(VLOOKUP(H77,$B$9:$R77,17,FALSE)),IF(LEN(H77)&gt;0,COUNTIFS($G$9:$G77,H77,$R$9:$R77,"&lt;&gt;"),""))&gt;0,LEN(B77)&gt;0),D77,0)</f>
        <v>0</v>
      </c>
      <c r="AV77" s="13">
        <f>IF(AND(AI77&gt;0,LEN(IF(LEN(I77)&gt;3,VLOOKUP(I77,$B$9:$R77,17,FALSE),""))&gt;0,LEN(B77)&gt;0),D77,0)</f>
        <v>0</v>
      </c>
      <c r="AW77" s="13">
        <f>IF(AND(AI77&gt;0,LEN(IF(LEN(J77)&gt;3,VLOOKUP(J77,$B$9:$R77,17,FALSE),""))&gt;0,LEN(B77)&gt;0),D77,0)</f>
        <v>0</v>
      </c>
      <c r="AX77" s="13" t="str">
        <f t="shared" si="43"/>
        <v/>
      </c>
      <c r="AY77" s="13" t="str">
        <f t="shared" si="44"/>
        <v/>
      </c>
      <c r="AZ77" s="13" t="str">
        <f t="shared" si="45"/>
        <v/>
      </c>
      <c r="BA77" s="13">
        <f t="shared" si="46"/>
        <v>1</v>
      </c>
      <c r="BB77" s="13">
        <f t="shared" si="47"/>
        <v>0</v>
      </c>
      <c r="BC77" s="13">
        <f t="shared" si="48"/>
        <v>0</v>
      </c>
      <c r="BD77" s="13">
        <f t="shared" si="49"/>
        <v>0</v>
      </c>
      <c r="BE77" s="13">
        <f>IF(AND(IFERROR(VLOOKUP(H77,$B$9:$BI77,60,FALSE),0)&lt;0,LEN(R77)&gt;0),-1,0)</f>
        <v>0</v>
      </c>
      <c r="BF77" s="13">
        <f>IF(AND(IFERROR(VLOOKUP(I77,$B$9:$BI77,60,FALSE),0)&lt;0,LEN(R77)&gt;0),-1,0)</f>
        <v>0</v>
      </c>
      <c r="BG77" s="13">
        <f>IF(AND(IFERROR(VLOOKUP(J77,$B$9:$BI77,60,FALSE),0)&lt;0,LEN(R77)&gt;0),-1,0)</f>
        <v>0</v>
      </c>
      <c r="BH77" s="13">
        <f t="shared" si="50"/>
        <v>0</v>
      </c>
      <c r="BI77" s="13">
        <f t="shared" si="51"/>
        <v>0</v>
      </c>
      <c r="BJ77" s="13">
        <f>IF(AND(LEN($P77)&gt;1,LEN($U77)=0,GralFaltaReq="SE OBSERVAN",IFERROR(FIND("REQUIS.",W77),0)+IFERROR(FIND("CRED. APROB.",W77),0)&gt;0),MAX($BJ$7:$BJ76)+1,0)</f>
        <v>0</v>
      </c>
      <c r="BK77" s="13">
        <f>IF(AND(IFERROR(VLOOKUP(H77,$B$9:$BI77,60,FALSE),0)&lt;0,GralFaltaReq="SE OBSERVAN"),-1,0)</f>
        <v>0</v>
      </c>
      <c r="BL77" s="13">
        <f>IF(AND(IFERROR(VLOOKUP(I77,$B$9:$BI77,60,FALSE),0)&lt;0,GralFaltaReq="SE OBSERVAN"),-1,0)</f>
        <v>0</v>
      </c>
      <c r="BM77" s="13">
        <f>IF(AND(IFERROR(VLOOKUP(J77,$B$9:$BI77,60,FALSE),0)&lt;0,GralFaltaReq="SE OBSERVAN"),-1,0)</f>
        <v>0</v>
      </c>
      <c r="BN77" s="13" t="str">
        <f t="shared" si="52"/>
        <v/>
      </c>
      <c r="BO77" s="13" t="str">
        <f t="shared" si="53"/>
        <v/>
      </c>
      <c r="BP77" s="13" t="str">
        <f t="shared" si="54"/>
        <v/>
      </c>
      <c r="BQ77" s="13" t="str">
        <f t="shared" si="55"/>
        <v/>
      </c>
      <c r="BR77" s="13" t="str">
        <f t="shared" si="56"/>
        <v/>
      </c>
    </row>
    <row r="78" spans="1:70" ht="15.6">
      <c r="A78" s="480"/>
      <c r="B78" s="481"/>
      <c r="C78" s="482"/>
      <c r="D78" s="481"/>
      <c r="E78" s="480"/>
      <c r="F78" s="483"/>
      <c r="G78" s="480"/>
      <c r="H78" s="484"/>
      <c r="I78" s="484"/>
      <c r="J78" s="484"/>
      <c r="K78" s="484"/>
      <c r="L78" s="3"/>
      <c r="Q78" s="97"/>
      <c r="R78" s="97"/>
      <c r="S78" s="105"/>
      <c r="T78" s="105"/>
      <c r="U78" s="105"/>
      <c r="V78" s="570"/>
      <c r="W78" s="571"/>
      <c r="X78" s="98"/>
      <c r="Y78" s="99"/>
      <c r="Z78" s="99"/>
      <c r="AF78" s="94" t="str">
        <f t="shared" si="31"/>
        <v/>
      </c>
      <c r="AG78" s="101">
        <f t="shared" si="32"/>
        <v>0</v>
      </c>
      <c r="AH78" s="18" t="str">
        <f t="shared" si="33"/>
        <v/>
      </c>
      <c r="AI78" s="102">
        <f t="shared" si="34"/>
        <v>0</v>
      </c>
      <c r="AJ78" s="13">
        <f>IF(AND(AI78=0,LEN(IF(LEN(H78)&gt;3,VLOOKUP(H78,$B$9:$R78,17,FALSE),""))&gt;0,LEN(B78)&gt;0),D78,0)</f>
        <v>0</v>
      </c>
      <c r="AK78" s="13">
        <f>IF(AND(AI78=0,LEN(IF(LEN(I78)&gt;3,VLOOKUP(I78,$B$9:$R78,17,FALSE),""))&gt;0,LEN(B78)&gt;0),D78,0)</f>
        <v>0</v>
      </c>
      <c r="AL78" s="13">
        <f>IF(AND(AI78=0,LEN(IF(LEN(J78)&gt;3,VLOOKUP(J78,$B$9:$R78,17,FALSE),""))&gt;0,LEN(B78)&gt;0),D78,0)</f>
        <v>0</v>
      </c>
      <c r="AM78" s="13">
        <f t="shared" si="35"/>
        <v>1</v>
      </c>
      <c r="AN78" s="13">
        <f t="shared" si="36"/>
        <v>0</v>
      </c>
      <c r="AO78" s="13">
        <f t="shared" si="37"/>
        <v>0</v>
      </c>
      <c r="AP78" s="13">
        <f t="shared" si="38"/>
        <v>0</v>
      </c>
      <c r="AQ78" s="13">
        <f t="shared" si="39"/>
        <v>0</v>
      </c>
      <c r="AR78" s="13" t="str">
        <f t="shared" si="40"/>
        <v/>
      </c>
      <c r="AS78" s="13" t="str">
        <f t="shared" si="41"/>
        <v/>
      </c>
      <c r="AT78" s="18" t="str">
        <f t="shared" si="42"/>
        <v/>
      </c>
      <c r="AU78" s="13">
        <f>IF(AND(AI78&gt;0,IF(LEN(H78)&gt;3,LEN(VLOOKUP(H78,$B$9:$R78,17,FALSE)),IF(LEN(H78)&gt;0,COUNTIFS($G$9:$G78,H78,$R$9:$R78,"&lt;&gt;"),""))&gt;0,LEN(B78)&gt;0),D78,0)</f>
        <v>0</v>
      </c>
      <c r="AV78" s="13">
        <f>IF(AND(AI78&gt;0,LEN(IF(LEN(I78)&gt;3,VLOOKUP(I78,$B$9:$R78,17,FALSE),""))&gt;0,LEN(B78)&gt;0),D78,0)</f>
        <v>0</v>
      </c>
      <c r="AW78" s="13">
        <f>IF(AND(AI78&gt;0,LEN(IF(LEN(J78)&gt;3,VLOOKUP(J78,$B$9:$R78,17,FALSE),""))&gt;0,LEN(B78)&gt;0),D78,0)</f>
        <v>0</v>
      </c>
      <c r="AX78" s="13" t="str">
        <f t="shared" si="43"/>
        <v/>
      </c>
      <c r="AY78" s="13" t="str">
        <f t="shared" si="44"/>
        <v/>
      </c>
      <c r="AZ78" s="13" t="str">
        <f t="shared" si="45"/>
        <v/>
      </c>
      <c r="BA78" s="13">
        <f t="shared" si="46"/>
        <v>1</v>
      </c>
      <c r="BB78" s="13">
        <f t="shared" si="47"/>
        <v>0</v>
      </c>
      <c r="BC78" s="13">
        <f t="shared" si="48"/>
        <v>0</v>
      </c>
      <c r="BD78" s="13">
        <f t="shared" si="49"/>
        <v>0</v>
      </c>
      <c r="BE78" s="13">
        <f>IF(AND(IFERROR(VLOOKUP(H78,$B$9:$BI78,60,FALSE),0)&lt;0,LEN(R78)&gt;0),-1,0)</f>
        <v>0</v>
      </c>
      <c r="BF78" s="13">
        <f>IF(AND(IFERROR(VLOOKUP(I78,$B$9:$BI78,60,FALSE),0)&lt;0,LEN(R78)&gt;0),-1,0)</f>
        <v>0</v>
      </c>
      <c r="BG78" s="13">
        <f>IF(AND(IFERROR(VLOOKUP(J78,$B$9:$BI78,60,FALSE),0)&lt;0,LEN(R78)&gt;0),-1,0)</f>
        <v>0</v>
      </c>
      <c r="BH78" s="13">
        <f t="shared" si="50"/>
        <v>0</v>
      </c>
      <c r="BI78" s="13">
        <f t="shared" si="51"/>
        <v>0</v>
      </c>
      <c r="BJ78" s="13">
        <f>IF(AND(LEN($P78)&gt;1,LEN($U78)=0,GralFaltaReq="SE OBSERVAN",IFERROR(FIND("REQUIS.",W78),0)+IFERROR(FIND("CRED. APROB.",W78),0)&gt;0),MAX($BJ$7:$BJ77)+1,0)</f>
        <v>0</v>
      </c>
      <c r="BK78" s="13">
        <f>IF(AND(IFERROR(VLOOKUP(H78,$B$9:$BI78,60,FALSE),0)&lt;0,GralFaltaReq="SE OBSERVAN"),-1,0)</f>
        <v>0</v>
      </c>
      <c r="BL78" s="13">
        <f>IF(AND(IFERROR(VLOOKUP(I78,$B$9:$BI78,60,FALSE),0)&lt;0,GralFaltaReq="SE OBSERVAN"),-1,0)</f>
        <v>0</v>
      </c>
      <c r="BM78" s="13">
        <f>IF(AND(IFERROR(VLOOKUP(J78,$B$9:$BI78,60,FALSE),0)&lt;0,GralFaltaReq="SE OBSERVAN"),-1,0)</f>
        <v>0</v>
      </c>
      <c r="BN78" s="13" t="str">
        <f t="shared" si="52"/>
        <v/>
      </c>
      <c r="BO78" s="13" t="str">
        <f t="shared" si="53"/>
        <v/>
      </c>
      <c r="BP78" s="13" t="str">
        <f t="shared" si="54"/>
        <v/>
      </c>
      <c r="BQ78" s="13" t="str">
        <f t="shared" si="55"/>
        <v/>
      </c>
      <c r="BR78" s="13" t="str">
        <f t="shared" si="56"/>
        <v/>
      </c>
    </row>
    <row r="79" spans="1:70" ht="15.6">
      <c r="A79" s="480"/>
      <c r="B79" s="481"/>
      <c r="C79" s="482"/>
      <c r="D79" s="481"/>
      <c r="E79" s="480"/>
      <c r="F79" s="483"/>
      <c r="G79" s="480"/>
      <c r="H79" s="484"/>
      <c r="I79" s="484"/>
      <c r="J79" s="484"/>
      <c r="K79" s="484"/>
      <c r="L79" s="3" t="s">
        <v>424</v>
      </c>
      <c r="Q79" s="96"/>
      <c r="R79" s="97"/>
      <c r="S79" s="105"/>
      <c r="T79" s="105"/>
      <c r="U79" s="105"/>
      <c r="V79" s="570"/>
      <c r="W79" s="571"/>
      <c r="X79" s="98"/>
      <c r="Y79" s="99"/>
      <c r="Z79" s="99"/>
      <c r="AF79" s="94" t="str">
        <f t="shared" si="31"/>
        <v/>
      </c>
      <c r="AG79" s="101">
        <f t="shared" si="32"/>
        <v>0</v>
      </c>
      <c r="AH79" s="18" t="str">
        <f t="shared" si="33"/>
        <v/>
      </c>
      <c r="AI79" s="102">
        <f t="shared" si="34"/>
        <v>0</v>
      </c>
      <c r="AJ79" s="13">
        <f>IF(AND(AI79=0,LEN(IF(LEN(H79)&gt;3,VLOOKUP(H79,$B$9:$R79,17,FALSE),""))&gt;0,LEN(B79)&gt;0),D79,0)</f>
        <v>0</v>
      </c>
      <c r="AK79" s="13">
        <f>IF(AND(AI79=0,LEN(IF(LEN(I79)&gt;3,VLOOKUP(I79,$B$9:$R79,17,FALSE),""))&gt;0,LEN(B79)&gt;0),D79,0)</f>
        <v>0</v>
      </c>
      <c r="AL79" s="13">
        <f>IF(AND(AI79=0,LEN(IF(LEN(J79)&gt;3,VLOOKUP(J79,$B$9:$R79,17,FALSE),""))&gt;0,LEN(B79)&gt;0),D79,0)</f>
        <v>0</v>
      </c>
      <c r="AM79" s="13">
        <f t="shared" si="35"/>
        <v>1</v>
      </c>
      <c r="AN79" s="13">
        <f t="shared" si="36"/>
        <v>0</v>
      </c>
      <c r="AO79" s="13">
        <f t="shared" si="37"/>
        <v>0</v>
      </c>
      <c r="AP79" s="13">
        <f t="shared" si="38"/>
        <v>0</v>
      </c>
      <c r="AQ79" s="13">
        <f t="shared" si="39"/>
        <v>0</v>
      </c>
      <c r="AR79" s="13" t="str">
        <f t="shared" si="40"/>
        <v/>
      </c>
      <c r="AS79" s="13" t="str">
        <f t="shared" si="41"/>
        <v/>
      </c>
      <c r="AT79" s="18" t="str">
        <f t="shared" si="42"/>
        <v/>
      </c>
      <c r="AU79" s="13">
        <f>IF(AND(AI79&gt;0,IF(LEN(H79)&gt;3,LEN(VLOOKUP(H79,$B$9:$R79,17,FALSE)),IF(LEN(H79)&gt;0,COUNTIFS($G$9:$G79,H79,$R$9:$R79,"&lt;&gt;"),""))&gt;0,LEN(B79)&gt;0),D79,0)</f>
        <v>0</v>
      </c>
      <c r="AV79" s="13">
        <f>IF(AND(AI79&gt;0,LEN(IF(LEN(I79)&gt;3,VLOOKUP(I79,$B$9:$R79,17,FALSE),""))&gt;0,LEN(B79)&gt;0),D79,0)</f>
        <v>0</v>
      </c>
      <c r="AW79" s="13">
        <f>IF(AND(AI79&gt;0,LEN(IF(LEN(J79)&gt;3,VLOOKUP(J79,$B$9:$R79,17,FALSE),""))&gt;0,LEN(B79)&gt;0),D79,0)</f>
        <v>0</v>
      </c>
      <c r="AX79" s="13" t="str">
        <f t="shared" si="43"/>
        <v/>
      </c>
      <c r="AY79" s="13" t="str">
        <f t="shared" si="44"/>
        <v/>
      </c>
      <c r="AZ79" s="13" t="str">
        <f t="shared" si="45"/>
        <v/>
      </c>
      <c r="BA79" s="13">
        <f t="shared" si="46"/>
        <v>1</v>
      </c>
      <c r="BB79" s="13">
        <f t="shared" si="47"/>
        <v>0</v>
      </c>
      <c r="BC79" s="13">
        <f t="shared" si="48"/>
        <v>0</v>
      </c>
      <c r="BD79" s="13">
        <f t="shared" si="49"/>
        <v>0</v>
      </c>
      <c r="BE79" s="13">
        <f>IF(AND(IFERROR(VLOOKUP(H79,$B$9:$BI79,60,FALSE),0)&lt;0,LEN(R79)&gt;0),-1,0)</f>
        <v>0</v>
      </c>
      <c r="BF79" s="13">
        <f>IF(AND(IFERROR(VLOOKUP(I79,$B$9:$BI79,60,FALSE),0)&lt;0,LEN(R79)&gt;0),-1,0)</f>
        <v>0</v>
      </c>
      <c r="BG79" s="13">
        <f>IF(AND(IFERROR(VLOOKUP(J79,$B$9:$BI79,60,FALSE),0)&lt;0,LEN(R79)&gt;0),-1,0)</f>
        <v>0</v>
      </c>
      <c r="BH79" s="13">
        <f t="shared" si="50"/>
        <v>0</v>
      </c>
      <c r="BI79" s="13">
        <f t="shared" si="51"/>
        <v>0</v>
      </c>
      <c r="BJ79" s="13">
        <f>IF(AND(LEN($P79)&gt;1,LEN($U79)=0,GralFaltaReq="SE OBSERVAN",IFERROR(FIND("REQUIS.",W79),0)+IFERROR(FIND("CRED. APROB.",W79),0)&gt;0),MAX($BJ$7:$BJ78)+1,0)</f>
        <v>0</v>
      </c>
      <c r="BK79" s="13">
        <f>IF(AND(IFERROR(VLOOKUP(H79,$B$9:$BI79,60,FALSE),0)&lt;0,GralFaltaReq="SE OBSERVAN"),-1,0)</f>
        <v>0</v>
      </c>
      <c r="BL79" s="13">
        <f>IF(AND(IFERROR(VLOOKUP(I79,$B$9:$BI79,60,FALSE),0)&lt;0,GralFaltaReq="SE OBSERVAN"),-1,0)</f>
        <v>0</v>
      </c>
      <c r="BM79" s="13">
        <f>IF(AND(IFERROR(VLOOKUP(J79,$B$9:$BI79,60,FALSE),0)&lt;0,GralFaltaReq="SE OBSERVAN"),-1,0)</f>
        <v>0</v>
      </c>
      <c r="BN79" s="13" t="str">
        <f t="shared" si="52"/>
        <v/>
      </c>
      <c r="BO79" s="13" t="str">
        <f t="shared" si="53"/>
        <v/>
      </c>
      <c r="BP79" s="13" t="str">
        <f t="shared" si="54"/>
        <v/>
      </c>
      <c r="BQ79" s="13" t="str">
        <f t="shared" si="55"/>
        <v/>
      </c>
      <c r="BR79" s="13" t="str">
        <f t="shared" si="56"/>
        <v/>
      </c>
    </row>
    <row r="80" spans="1:70" ht="15.6">
      <c r="A80" s="480"/>
      <c r="B80" s="481"/>
      <c r="C80" s="482"/>
      <c r="D80" s="481"/>
      <c r="E80" s="480"/>
      <c r="F80" s="483"/>
      <c r="G80" s="480"/>
      <c r="H80" s="484"/>
      <c r="I80" s="484"/>
      <c r="J80" s="484"/>
      <c r="K80" s="484"/>
      <c r="L80" s="3" t="s">
        <v>424</v>
      </c>
      <c r="Q80" s="96"/>
      <c r="R80" s="97"/>
      <c r="S80" s="105"/>
      <c r="T80" s="105"/>
      <c r="U80" s="105"/>
      <c r="V80" s="570"/>
      <c r="W80" s="571"/>
      <c r="X80" s="98"/>
      <c r="Y80" s="99"/>
      <c r="Z80" s="99"/>
      <c r="AF80" s="94" t="str">
        <f t="shared" si="31"/>
        <v/>
      </c>
      <c r="AG80" s="101">
        <f t="shared" si="32"/>
        <v>0</v>
      </c>
      <c r="AH80" s="18" t="str">
        <f t="shared" si="33"/>
        <v/>
      </c>
      <c r="AI80" s="102">
        <f t="shared" si="34"/>
        <v>0</v>
      </c>
      <c r="AJ80" s="13">
        <f>IF(AND(AI80=0,LEN(IF(LEN(H80)&gt;3,VLOOKUP(H80,$B$9:$R80,17,FALSE),""))&gt;0,LEN(B80)&gt;0),D80,0)</f>
        <v>0</v>
      </c>
      <c r="AK80" s="13">
        <f>IF(AND(AI80=0,LEN(IF(LEN(I80)&gt;3,VLOOKUP(I80,$B$9:$R80,17,FALSE),""))&gt;0,LEN(B80)&gt;0),D80,0)</f>
        <v>0</v>
      </c>
      <c r="AL80" s="13">
        <f>IF(AND(AI80=0,LEN(IF(LEN(J80)&gt;3,VLOOKUP(J80,$B$9:$R80,17,FALSE),""))&gt;0,LEN(B80)&gt;0),D80,0)</f>
        <v>0</v>
      </c>
      <c r="AM80" s="13">
        <f t="shared" si="35"/>
        <v>1</v>
      </c>
      <c r="AN80" s="13">
        <f t="shared" si="36"/>
        <v>0</v>
      </c>
      <c r="AO80" s="13">
        <f t="shared" si="37"/>
        <v>0</v>
      </c>
      <c r="AP80" s="13">
        <f t="shared" si="38"/>
        <v>0</v>
      </c>
      <c r="AQ80" s="13">
        <f t="shared" si="39"/>
        <v>0</v>
      </c>
      <c r="AR80" s="13" t="str">
        <f t="shared" si="40"/>
        <v/>
      </c>
      <c r="AS80" s="13" t="str">
        <f t="shared" si="41"/>
        <v/>
      </c>
      <c r="AT80" s="18" t="str">
        <f t="shared" si="42"/>
        <v/>
      </c>
      <c r="AU80" s="13">
        <f>IF(AND(AI80&gt;0,IF(LEN(H80)&gt;3,LEN(VLOOKUP(H80,$B$9:$R80,17,FALSE)),IF(LEN(H80)&gt;0,COUNTIFS($G$9:$G80,H80,$R$9:$R80,"&lt;&gt;"),""))&gt;0,LEN(B80)&gt;0),D80,0)</f>
        <v>0</v>
      </c>
      <c r="AV80" s="13">
        <f>IF(AND(AI80&gt;0,LEN(IF(LEN(I80)&gt;3,VLOOKUP(I80,$B$9:$R80,17,FALSE),""))&gt;0,LEN(B80)&gt;0),D80,0)</f>
        <v>0</v>
      </c>
      <c r="AW80" s="13">
        <f>IF(AND(AI80&gt;0,LEN(IF(LEN(J80)&gt;3,VLOOKUP(J80,$B$9:$R80,17,FALSE),""))&gt;0,LEN(B80)&gt;0),D80,0)</f>
        <v>0</v>
      </c>
      <c r="AX80" s="13" t="str">
        <f t="shared" si="43"/>
        <v/>
      </c>
      <c r="AY80" s="13" t="str">
        <f t="shared" si="44"/>
        <v/>
      </c>
      <c r="AZ80" s="13" t="str">
        <f t="shared" si="45"/>
        <v/>
      </c>
      <c r="BA80" s="13">
        <f t="shared" si="46"/>
        <v>1</v>
      </c>
      <c r="BB80" s="13">
        <f t="shared" si="47"/>
        <v>0</v>
      </c>
      <c r="BC80" s="13">
        <f t="shared" si="48"/>
        <v>0</v>
      </c>
      <c r="BD80" s="13">
        <f t="shared" si="49"/>
        <v>0</v>
      </c>
      <c r="BE80" s="13">
        <f>IF(AND(IFERROR(VLOOKUP(H80,$B$9:$BI80,60,FALSE),0)&lt;0,LEN(R80)&gt;0),-1,0)</f>
        <v>0</v>
      </c>
      <c r="BF80" s="13">
        <f>IF(AND(IFERROR(VLOOKUP(I80,$B$9:$BI80,60,FALSE),0)&lt;0,LEN(R80)&gt;0),-1,0)</f>
        <v>0</v>
      </c>
      <c r="BG80" s="13">
        <f>IF(AND(IFERROR(VLOOKUP(J80,$B$9:$BI80,60,FALSE),0)&lt;0,LEN(R80)&gt;0),-1,0)</f>
        <v>0</v>
      </c>
      <c r="BH80" s="13">
        <f t="shared" si="50"/>
        <v>0</v>
      </c>
      <c r="BI80" s="13">
        <f t="shared" si="51"/>
        <v>0</v>
      </c>
      <c r="BJ80" s="13">
        <f>IF(AND(LEN($P80)&gt;1,LEN($U80)=0,GralFaltaReq="SE OBSERVAN",IFERROR(FIND("REQUIS.",W80),0)+IFERROR(FIND("CRED. APROB.",W80),0)&gt;0),MAX($BJ$7:$BJ79)+1,0)</f>
        <v>0</v>
      </c>
      <c r="BK80" s="13">
        <f>IF(AND(IFERROR(VLOOKUP(H80,$B$9:$BI80,60,FALSE),0)&lt;0,GralFaltaReq="SE OBSERVAN"),-1,0)</f>
        <v>0</v>
      </c>
      <c r="BL80" s="13">
        <f>IF(AND(IFERROR(VLOOKUP(I80,$B$9:$BI80,60,FALSE),0)&lt;0,GralFaltaReq="SE OBSERVAN"),-1,0)</f>
        <v>0</v>
      </c>
      <c r="BM80" s="13">
        <f>IF(AND(IFERROR(VLOOKUP(J80,$B$9:$BI80,60,FALSE),0)&lt;0,GralFaltaReq="SE OBSERVAN"),-1,0)</f>
        <v>0</v>
      </c>
      <c r="BN80" s="13" t="str">
        <f t="shared" si="52"/>
        <v/>
      </c>
      <c r="BO80" s="13" t="str">
        <f t="shared" si="53"/>
        <v/>
      </c>
      <c r="BP80" s="13" t="str">
        <f t="shared" si="54"/>
        <v/>
      </c>
      <c r="BQ80" s="13" t="str">
        <f t="shared" si="55"/>
        <v/>
      </c>
      <c r="BR80" s="13" t="str">
        <f t="shared" si="56"/>
        <v/>
      </c>
    </row>
    <row r="81" spans="1:70" ht="15.6">
      <c r="A81" s="480"/>
      <c r="B81" s="481"/>
      <c r="C81" s="482"/>
      <c r="D81" s="481"/>
      <c r="E81" s="480"/>
      <c r="F81" s="483"/>
      <c r="G81" s="480"/>
      <c r="H81" s="484"/>
      <c r="I81" s="484"/>
      <c r="J81" s="484"/>
      <c r="K81" s="484"/>
      <c r="L81" s="3" t="s">
        <v>424</v>
      </c>
      <c r="Q81" s="96"/>
      <c r="R81" s="97"/>
      <c r="S81" s="105"/>
      <c r="T81" s="105"/>
      <c r="U81" s="105"/>
      <c r="V81" s="570"/>
      <c r="W81" s="571"/>
      <c r="X81" s="98"/>
      <c r="Y81" s="99"/>
      <c r="Z81" s="99"/>
      <c r="AF81" s="94" t="str">
        <f t="shared" si="31"/>
        <v/>
      </c>
      <c r="AG81" s="101">
        <f t="shared" si="32"/>
        <v>0</v>
      </c>
      <c r="AH81" s="18" t="str">
        <f t="shared" si="33"/>
        <v/>
      </c>
      <c r="AI81" s="102">
        <f t="shared" si="34"/>
        <v>0</v>
      </c>
      <c r="AJ81" s="13">
        <f>IF(AND(AI81=0,LEN(IF(LEN(H81)&gt;3,VLOOKUP(H81,$B$9:$R81,17,FALSE),""))&gt;0,LEN(B81)&gt;0),D81,0)</f>
        <v>0</v>
      </c>
      <c r="AK81" s="13">
        <f>IF(AND(AI81=0,LEN(IF(LEN(I81)&gt;3,VLOOKUP(I81,$B$9:$R81,17,FALSE),""))&gt;0,LEN(B81)&gt;0),D81,0)</f>
        <v>0</v>
      </c>
      <c r="AL81" s="13">
        <f>IF(AND(AI81=0,LEN(IF(LEN(J81)&gt;3,VLOOKUP(J81,$B$9:$R81,17,FALSE),""))&gt;0,LEN(B81)&gt;0),D81,0)</f>
        <v>0</v>
      </c>
      <c r="AM81" s="13">
        <f t="shared" si="35"/>
        <v>1</v>
      </c>
      <c r="AN81" s="13">
        <f t="shared" si="36"/>
        <v>0</v>
      </c>
      <c r="AO81" s="13">
        <f t="shared" si="37"/>
        <v>0</v>
      </c>
      <c r="AP81" s="13">
        <f t="shared" si="38"/>
        <v>0</v>
      </c>
      <c r="AQ81" s="13">
        <f t="shared" si="39"/>
        <v>0</v>
      </c>
      <c r="AR81" s="13" t="str">
        <f t="shared" si="40"/>
        <v/>
      </c>
      <c r="AS81" s="13" t="str">
        <f t="shared" si="41"/>
        <v/>
      </c>
      <c r="AT81" s="18" t="str">
        <f t="shared" si="42"/>
        <v/>
      </c>
      <c r="AU81" s="13">
        <f>IF(AND(AI81&gt;0,IF(LEN(H81)&gt;3,LEN(VLOOKUP(H81,$B$9:$R81,17,FALSE)),IF(LEN(H81)&gt;0,COUNTIFS($G$9:$G81,H81,$R$9:$R81,"&lt;&gt;"),""))&gt;0,LEN(B81)&gt;0),D81,0)</f>
        <v>0</v>
      </c>
      <c r="AV81" s="13">
        <f>IF(AND(AI81&gt;0,LEN(IF(LEN(I81)&gt;3,VLOOKUP(I81,$B$9:$R81,17,FALSE),""))&gt;0,LEN(B81)&gt;0),D81,0)</f>
        <v>0</v>
      </c>
      <c r="AW81" s="13">
        <f>IF(AND(AI81&gt;0,LEN(IF(LEN(J81)&gt;3,VLOOKUP(J81,$B$9:$R81,17,FALSE),""))&gt;0,LEN(B81)&gt;0),D81,0)</f>
        <v>0</v>
      </c>
      <c r="AX81" s="13" t="str">
        <f t="shared" si="43"/>
        <v/>
      </c>
      <c r="AY81" s="13" t="str">
        <f t="shared" si="44"/>
        <v/>
      </c>
      <c r="AZ81" s="13" t="str">
        <f t="shared" si="45"/>
        <v/>
      </c>
      <c r="BA81" s="13">
        <f t="shared" si="46"/>
        <v>1</v>
      </c>
      <c r="BB81" s="13">
        <f t="shared" si="47"/>
        <v>0</v>
      </c>
      <c r="BC81" s="13">
        <f t="shared" si="48"/>
        <v>0</v>
      </c>
      <c r="BD81" s="13">
        <f t="shared" si="49"/>
        <v>0</v>
      </c>
      <c r="BE81" s="13">
        <f>IF(AND(IFERROR(VLOOKUP(H81,$B$9:$BI81,60,FALSE),0)&lt;0,LEN(R81)&gt;0),-1,0)</f>
        <v>0</v>
      </c>
      <c r="BF81" s="13">
        <f>IF(AND(IFERROR(VLOOKUP(I81,$B$9:$BI81,60,FALSE),0)&lt;0,LEN(R81)&gt;0),-1,0)</f>
        <v>0</v>
      </c>
      <c r="BG81" s="13">
        <f>IF(AND(IFERROR(VLOOKUP(J81,$B$9:$BI81,60,FALSE),0)&lt;0,LEN(R81)&gt;0),-1,0)</f>
        <v>0</v>
      </c>
      <c r="BH81" s="13">
        <f t="shared" si="50"/>
        <v>0</v>
      </c>
      <c r="BI81" s="13">
        <f t="shared" si="51"/>
        <v>0</v>
      </c>
      <c r="BJ81" s="13">
        <f>IF(AND(LEN($P81)&gt;1,LEN($U81)=0,GralFaltaReq="SE OBSERVAN",IFERROR(FIND("REQUIS.",W81),0)+IFERROR(FIND("CRED. APROB.",W81),0)&gt;0),MAX($BJ$7:$BJ80)+1,0)</f>
        <v>0</v>
      </c>
      <c r="BK81" s="13">
        <f>IF(AND(IFERROR(VLOOKUP(H81,$B$9:$BI81,60,FALSE),0)&lt;0,GralFaltaReq="SE OBSERVAN"),-1,0)</f>
        <v>0</v>
      </c>
      <c r="BL81" s="13">
        <f>IF(AND(IFERROR(VLOOKUP(I81,$B$9:$BI81,60,FALSE),0)&lt;0,GralFaltaReq="SE OBSERVAN"),-1,0)</f>
        <v>0</v>
      </c>
      <c r="BM81" s="13">
        <f>IF(AND(IFERROR(VLOOKUP(J81,$B$9:$BI81,60,FALSE),0)&lt;0,GralFaltaReq="SE OBSERVAN"),-1,0)</f>
        <v>0</v>
      </c>
      <c r="BN81" s="13" t="str">
        <f t="shared" si="52"/>
        <v/>
      </c>
      <c r="BO81" s="13" t="str">
        <f t="shared" si="53"/>
        <v/>
      </c>
      <c r="BP81" s="13" t="str">
        <f t="shared" si="54"/>
        <v/>
      </c>
      <c r="BQ81" s="13" t="str">
        <f t="shared" si="55"/>
        <v/>
      </c>
      <c r="BR81" s="13" t="str">
        <f t="shared" si="56"/>
        <v/>
      </c>
    </row>
    <row r="82" spans="1:70" ht="15.6">
      <c r="A82" s="480"/>
      <c r="B82" s="481"/>
      <c r="C82" s="482"/>
      <c r="D82" s="481"/>
      <c r="E82" s="480"/>
      <c r="F82" s="483"/>
      <c r="G82" s="480"/>
      <c r="H82" s="484"/>
      <c r="I82" s="484"/>
      <c r="J82" s="484"/>
      <c r="K82" s="484"/>
      <c r="L82" s="3" t="s">
        <v>424</v>
      </c>
      <c r="Q82" s="97"/>
      <c r="R82" s="97"/>
      <c r="S82" s="105"/>
      <c r="T82" s="105"/>
      <c r="U82" s="105"/>
      <c r="V82" s="570"/>
      <c r="W82" s="571"/>
      <c r="X82" s="98"/>
      <c r="Y82" s="99"/>
      <c r="Z82" s="99"/>
      <c r="AF82" s="94" t="str">
        <f t="shared" si="31"/>
        <v/>
      </c>
      <c r="AG82" s="101">
        <f t="shared" si="32"/>
        <v>0</v>
      </c>
      <c r="AH82" s="18" t="str">
        <f t="shared" si="33"/>
        <v/>
      </c>
      <c r="AI82" s="102">
        <f t="shared" si="34"/>
        <v>0</v>
      </c>
      <c r="AJ82" s="13">
        <f>IF(AND(AI82=0,LEN(IF(LEN(H82)&gt;3,VLOOKUP(H82,$B$9:$R82,17,FALSE),""))&gt;0,LEN(B82)&gt;0),D82,0)</f>
        <v>0</v>
      </c>
      <c r="AK82" s="13">
        <f>IF(AND(AI82=0,LEN(IF(LEN(I82)&gt;3,VLOOKUP(I82,$B$9:$R82,17,FALSE),""))&gt;0,LEN(B82)&gt;0),D82,0)</f>
        <v>0</v>
      </c>
      <c r="AL82" s="13">
        <f>IF(AND(AI82=0,LEN(IF(LEN(J82)&gt;3,VLOOKUP(J82,$B$9:$R82,17,FALSE),""))&gt;0,LEN(B82)&gt;0),D82,0)</f>
        <v>0</v>
      </c>
      <c r="AM82" s="13">
        <f t="shared" si="35"/>
        <v>1</v>
      </c>
      <c r="AN82" s="13">
        <f t="shared" si="36"/>
        <v>0</v>
      </c>
      <c r="AO82" s="13">
        <f t="shared" si="37"/>
        <v>0</v>
      </c>
      <c r="AP82" s="13">
        <f t="shared" si="38"/>
        <v>0</v>
      </c>
      <c r="AQ82" s="13">
        <f t="shared" si="39"/>
        <v>0</v>
      </c>
      <c r="AR82" s="13" t="str">
        <f t="shared" si="40"/>
        <v/>
      </c>
      <c r="AS82" s="13" t="str">
        <f t="shared" si="41"/>
        <v/>
      </c>
      <c r="AT82" s="18" t="str">
        <f t="shared" si="42"/>
        <v/>
      </c>
      <c r="AU82" s="13">
        <f>IF(AND(AI82&gt;0,IF(LEN(H82)&gt;3,LEN(VLOOKUP(H82,$B$9:$R82,17,FALSE)),IF(LEN(H82)&gt;0,COUNTIFS($G$9:$G82,H82,$R$9:$R82,"&lt;&gt;"),""))&gt;0,LEN(B82)&gt;0),D82,0)</f>
        <v>0</v>
      </c>
      <c r="AV82" s="13">
        <f>IF(AND(AI82&gt;0,LEN(IF(LEN(I82)&gt;3,VLOOKUP(I82,$B$9:$R82,17,FALSE),""))&gt;0,LEN(B82)&gt;0),D82,0)</f>
        <v>0</v>
      </c>
      <c r="AW82" s="13">
        <f>IF(AND(AI82&gt;0,LEN(IF(LEN(J82)&gt;3,VLOOKUP(J82,$B$9:$R82,17,FALSE),""))&gt;0,LEN(B82)&gt;0),D82,0)</f>
        <v>0</v>
      </c>
      <c r="AX82" s="13" t="str">
        <f t="shared" si="43"/>
        <v/>
      </c>
      <c r="AY82" s="13" t="str">
        <f t="shared" si="44"/>
        <v/>
      </c>
      <c r="AZ82" s="13" t="str">
        <f t="shared" si="45"/>
        <v/>
      </c>
      <c r="BA82" s="13">
        <f t="shared" si="46"/>
        <v>1</v>
      </c>
      <c r="BB82" s="13">
        <f t="shared" si="47"/>
        <v>0</v>
      </c>
      <c r="BC82" s="13">
        <f t="shared" si="48"/>
        <v>0</v>
      </c>
      <c r="BD82" s="13">
        <f t="shared" si="49"/>
        <v>0</v>
      </c>
      <c r="BE82" s="13">
        <f>IF(AND(IFERROR(VLOOKUP(H82,$B$9:$BI82,60,FALSE),0)&lt;0,LEN(R82)&gt;0),-1,0)</f>
        <v>0</v>
      </c>
      <c r="BF82" s="13">
        <f>IF(AND(IFERROR(VLOOKUP(I82,$B$9:$BI82,60,FALSE),0)&lt;0,LEN(R82)&gt;0),-1,0)</f>
        <v>0</v>
      </c>
      <c r="BG82" s="13">
        <f>IF(AND(IFERROR(VLOOKUP(J82,$B$9:$BI82,60,FALSE),0)&lt;0,LEN(R82)&gt;0),-1,0)</f>
        <v>0</v>
      </c>
      <c r="BH82" s="13">
        <f t="shared" si="50"/>
        <v>0</v>
      </c>
      <c r="BI82" s="13">
        <f t="shared" si="51"/>
        <v>0</v>
      </c>
      <c r="BJ82" s="13">
        <f>IF(AND(LEN($P82)&gt;1,LEN($U82)=0,GralFaltaReq="SE OBSERVAN",IFERROR(FIND("REQUIS.",W82),0)+IFERROR(FIND("CRED. APROB.",W82),0)&gt;0),MAX($BJ$7:$BJ81)+1,0)</f>
        <v>0</v>
      </c>
      <c r="BK82" s="13">
        <f>IF(AND(IFERROR(VLOOKUP(H82,$B$9:$BI82,60,FALSE),0)&lt;0,GralFaltaReq="SE OBSERVAN"),-1,0)</f>
        <v>0</v>
      </c>
      <c r="BL82" s="13">
        <f>IF(AND(IFERROR(VLOOKUP(I82,$B$9:$BI82,60,FALSE),0)&lt;0,GralFaltaReq="SE OBSERVAN"),-1,0)</f>
        <v>0</v>
      </c>
      <c r="BM82" s="13">
        <f>IF(AND(IFERROR(VLOOKUP(J82,$B$9:$BI82,60,FALSE),0)&lt;0,GralFaltaReq="SE OBSERVAN"),-1,0)</f>
        <v>0</v>
      </c>
      <c r="BN82" s="13" t="str">
        <f t="shared" si="52"/>
        <v/>
      </c>
      <c r="BO82" s="13" t="str">
        <f t="shared" si="53"/>
        <v/>
      </c>
      <c r="BP82" s="13" t="str">
        <f t="shared" si="54"/>
        <v/>
      </c>
      <c r="BQ82" s="13" t="str">
        <f t="shared" si="55"/>
        <v/>
      </c>
      <c r="BR82" s="13" t="str">
        <f t="shared" si="56"/>
        <v/>
      </c>
    </row>
    <row r="83" spans="1:70" ht="15.6">
      <c r="A83" s="480"/>
      <c r="B83" s="481"/>
      <c r="C83" s="482"/>
      <c r="D83" s="481"/>
      <c r="E83" s="480"/>
      <c r="F83" s="483"/>
      <c r="G83" s="480"/>
      <c r="H83" s="484"/>
      <c r="I83" s="484"/>
      <c r="J83" s="484"/>
      <c r="K83" s="484"/>
      <c r="L83" s="329"/>
      <c r="Q83" s="97"/>
      <c r="R83" s="97"/>
      <c r="S83" s="105"/>
      <c r="T83" s="105"/>
      <c r="U83" s="105"/>
      <c r="V83" s="570"/>
      <c r="W83" s="571"/>
      <c r="X83" s="98"/>
      <c r="Y83" s="99"/>
      <c r="Z83" s="99"/>
      <c r="AF83" s="94" t="str">
        <f t="shared" si="31"/>
        <v/>
      </c>
      <c r="AG83" s="101">
        <f t="shared" si="32"/>
        <v>0</v>
      </c>
      <c r="AH83" s="18" t="str">
        <f t="shared" si="33"/>
        <v/>
      </c>
      <c r="AI83" s="102">
        <f t="shared" si="34"/>
        <v>0</v>
      </c>
      <c r="AJ83" s="13">
        <f>IF(AND(AI83=0,LEN(IF(LEN(H83)&gt;3,VLOOKUP(H83,$B$9:$R83,17,FALSE),""))&gt;0,LEN(B83)&gt;0),D83,0)</f>
        <v>0</v>
      </c>
      <c r="AK83" s="13">
        <f>IF(AND(AI83=0,LEN(IF(LEN(I83)&gt;3,VLOOKUP(I83,$B$9:$R83,17,FALSE),""))&gt;0,LEN(B83)&gt;0),D83,0)</f>
        <v>0</v>
      </c>
      <c r="AL83" s="13">
        <f>IF(AND(AI83=0,LEN(IF(LEN(J83)&gt;3,VLOOKUP(J83,$B$9:$R83,17,FALSE),""))&gt;0,LEN(B83)&gt;0),D83,0)</f>
        <v>0</v>
      </c>
      <c r="AM83" s="13">
        <f t="shared" si="35"/>
        <v>1</v>
      </c>
      <c r="AN83" s="13">
        <f t="shared" si="36"/>
        <v>0</v>
      </c>
      <c r="AO83" s="13">
        <f t="shared" si="37"/>
        <v>0</v>
      </c>
      <c r="AP83" s="13">
        <f t="shared" si="38"/>
        <v>0</v>
      </c>
      <c r="AQ83" s="13">
        <f t="shared" si="39"/>
        <v>0</v>
      </c>
      <c r="AR83" s="13" t="str">
        <f t="shared" si="40"/>
        <v/>
      </c>
      <c r="AS83" s="13" t="str">
        <f t="shared" si="41"/>
        <v/>
      </c>
      <c r="AT83" s="18" t="str">
        <f t="shared" si="42"/>
        <v/>
      </c>
      <c r="AU83" s="13">
        <f>IF(AND(AI83&gt;0,IF(LEN(H83)&gt;3,LEN(VLOOKUP(H83,$B$9:$R83,17,FALSE)),IF(LEN(H83)&gt;0,COUNTIFS($G$9:$G83,H83,$R$9:$R83,"&lt;&gt;"),""))&gt;0,LEN(B83)&gt;0),D83,0)</f>
        <v>0</v>
      </c>
      <c r="AV83" s="13">
        <f>IF(AND(AI83&gt;0,LEN(IF(LEN(I83)&gt;3,VLOOKUP(I83,$B$9:$R83,17,FALSE),""))&gt;0,LEN(B83)&gt;0),D83,0)</f>
        <v>0</v>
      </c>
      <c r="AW83" s="13">
        <f>IF(AND(AI83&gt;0,LEN(IF(LEN(J83)&gt;3,VLOOKUP(J83,$B$9:$R83,17,FALSE),""))&gt;0,LEN(B83)&gt;0),D83,0)</f>
        <v>0</v>
      </c>
      <c r="AX83" s="13" t="str">
        <f t="shared" si="43"/>
        <v/>
      </c>
      <c r="AY83" s="13" t="str">
        <f t="shared" si="44"/>
        <v/>
      </c>
      <c r="AZ83" s="13" t="str">
        <f t="shared" si="45"/>
        <v/>
      </c>
      <c r="BA83" s="13">
        <f t="shared" si="46"/>
        <v>1</v>
      </c>
      <c r="BB83" s="13">
        <f t="shared" si="47"/>
        <v>0</v>
      </c>
      <c r="BC83" s="13">
        <f t="shared" si="48"/>
        <v>0</v>
      </c>
      <c r="BD83" s="13">
        <f t="shared" si="49"/>
        <v>0</v>
      </c>
      <c r="BE83" s="13">
        <f>IF(AND(IFERROR(VLOOKUP(H83,$B$9:$BI83,60,FALSE),0)&lt;0,LEN(R83)&gt;0),-1,0)</f>
        <v>0</v>
      </c>
      <c r="BF83" s="13">
        <f>IF(AND(IFERROR(VLOOKUP(I83,$B$9:$BI83,60,FALSE),0)&lt;0,LEN(R83)&gt;0),-1,0)</f>
        <v>0</v>
      </c>
      <c r="BG83" s="13">
        <f>IF(AND(IFERROR(VLOOKUP(J83,$B$9:$BI83,60,FALSE),0)&lt;0,LEN(R83)&gt;0),-1,0)</f>
        <v>0</v>
      </c>
      <c r="BH83" s="13">
        <f t="shared" si="50"/>
        <v>0</v>
      </c>
      <c r="BI83" s="13">
        <f t="shared" si="51"/>
        <v>0</v>
      </c>
      <c r="BJ83" s="13">
        <f>IF(AND(LEN($P83)&gt;1,LEN($U83)=0,GralFaltaReq="SE OBSERVAN",IFERROR(FIND("REQUIS.",W83),0)+IFERROR(FIND("CRED. APROB.",W83),0)&gt;0),MAX($BJ$7:$BJ82)+1,0)</f>
        <v>0</v>
      </c>
      <c r="BK83" s="13">
        <f>IF(AND(IFERROR(VLOOKUP(H83,$B$9:$BI83,60,FALSE),0)&lt;0,GralFaltaReq="SE OBSERVAN"),-1,0)</f>
        <v>0</v>
      </c>
      <c r="BL83" s="13">
        <f>IF(AND(IFERROR(VLOOKUP(I83,$B$9:$BI83,60,FALSE),0)&lt;0,GralFaltaReq="SE OBSERVAN"),-1,0)</f>
        <v>0</v>
      </c>
      <c r="BM83" s="13">
        <f>IF(AND(IFERROR(VLOOKUP(J83,$B$9:$BI83,60,FALSE),0)&lt;0,GralFaltaReq="SE OBSERVAN"),-1,0)</f>
        <v>0</v>
      </c>
      <c r="BN83" s="13" t="str">
        <f t="shared" si="52"/>
        <v/>
      </c>
      <c r="BO83" s="13" t="str">
        <f t="shared" si="53"/>
        <v/>
      </c>
      <c r="BP83" s="13" t="str">
        <f t="shared" si="54"/>
        <v/>
      </c>
      <c r="BQ83" s="13" t="str">
        <f t="shared" si="55"/>
        <v/>
      </c>
      <c r="BR83" s="13" t="str">
        <f t="shared" si="56"/>
        <v/>
      </c>
    </row>
    <row r="84" spans="1:70" ht="15.6">
      <c r="A84" s="480"/>
      <c r="B84" s="481"/>
      <c r="C84" s="482"/>
      <c r="D84" s="481"/>
      <c r="E84" s="480"/>
      <c r="F84" s="483"/>
      <c r="G84" s="480"/>
      <c r="H84" s="484"/>
      <c r="I84" s="484"/>
      <c r="J84" s="484"/>
      <c r="K84" s="484"/>
      <c r="L84" s="3" t="s">
        <v>424</v>
      </c>
      <c r="Q84" s="96"/>
      <c r="R84" s="97"/>
      <c r="S84" s="105"/>
      <c r="T84" s="105"/>
      <c r="U84" s="105"/>
      <c r="V84" s="570"/>
      <c r="W84" s="571"/>
      <c r="X84" s="98"/>
      <c r="Y84" s="99"/>
      <c r="Z84" s="99"/>
      <c r="AF84" s="94" t="str">
        <f t="shared" si="31"/>
        <v/>
      </c>
      <c r="AG84" s="101">
        <f t="shared" si="32"/>
        <v>0</v>
      </c>
      <c r="AH84" s="18" t="str">
        <f t="shared" si="33"/>
        <v/>
      </c>
      <c r="AI84" s="102">
        <f t="shared" si="34"/>
        <v>0</v>
      </c>
      <c r="AJ84" s="13">
        <f>IF(AND(AI84=0,LEN(IF(LEN(H84)&gt;3,VLOOKUP(H84,$B$9:$R84,17,FALSE),""))&gt;0,LEN(B84)&gt;0),D84,0)</f>
        <v>0</v>
      </c>
      <c r="AK84" s="13">
        <f>IF(AND(AI84=0,LEN(IF(LEN(I84)&gt;3,VLOOKUP(I84,$B$9:$R84,17,FALSE),""))&gt;0,LEN(B84)&gt;0),D84,0)</f>
        <v>0</v>
      </c>
      <c r="AL84" s="13">
        <f>IF(AND(AI84=0,LEN(IF(LEN(J84)&gt;3,VLOOKUP(J84,$B$9:$R84,17,FALSE),""))&gt;0,LEN(B84)&gt;0),D84,0)</f>
        <v>0</v>
      </c>
      <c r="AM84" s="13">
        <f t="shared" si="35"/>
        <v>1</v>
      </c>
      <c r="AN84" s="13">
        <f t="shared" si="36"/>
        <v>0</v>
      </c>
      <c r="AO84" s="13">
        <f t="shared" si="37"/>
        <v>0</v>
      </c>
      <c r="AP84" s="13">
        <f t="shared" si="38"/>
        <v>0</v>
      </c>
      <c r="AQ84" s="13">
        <f t="shared" si="39"/>
        <v>0</v>
      </c>
      <c r="AR84" s="13" t="str">
        <f t="shared" si="40"/>
        <v/>
      </c>
      <c r="AS84" s="13" t="str">
        <f t="shared" si="41"/>
        <v/>
      </c>
      <c r="AT84" s="18" t="str">
        <f t="shared" si="42"/>
        <v/>
      </c>
      <c r="AU84" s="13">
        <f>IF(AND(AI84&gt;0,IF(LEN(H84)&gt;3,LEN(VLOOKUP(H84,$B$9:$R84,17,FALSE)),IF(LEN(H84)&gt;0,COUNTIFS($G$9:$G84,H84,$R$9:$R84,"&lt;&gt;"),""))&gt;0,LEN(B84)&gt;0),D84,0)</f>
        <v>0</v>
      </c>
      <c r="AV84" s="13">
        <f>IF(AND(AI84&gt;0,LEN(IF(LEN(I84)&gt;3,VLOOKUP(I84,$B$9:$R84,17,FALSE),""))&gt;0,LEN(B84)&gt;0),D84,0)</f>
        <v>0</v>
      </c>
      <c r="AW84" s="13">
        <f>IF(AND(AI84&gt;0,LEN(IF(LEN(J84)&gt;3,VLOOKUP(J84,$B$9:$R84,17,FALSE),""))&gt;0,LEN(B84)&gt;0),D84,0)</f>
        <v>0</v>
      </c>
      <c r="AX84" s="13" t="str">
        <f t="shared" si="43"/>
        <v/>
      </c>
      <c r="AY84" s="13" t="str">
        <f t="shared" si="44"/>
        <v/>
      </c>
      <c r="AZ84" s="13" t="str">
        <f t="shared" si="45"/>
        <v/>
      </c>
      <c r="BA84" s="13">
        <f t="shared" si="46"/>
        <v>1</v>
      </c>
      <c r="BB84" s="13">
        <f t="shared" si="47"/>
        <v>0</v>
      </c>
      <c r="BC84" s="13">
        <f t="shared" si="48"/>
        <v>0</v>
      </c>
      <c r="BD84" s="13">
        <f t="shared" si="49"/>
        <v>0</v>
      </c>
      <c r="BE84" s="13">
        <f>IF(AND(IFERROR(VLOOKUP(H84,$B$9:$BI84,60,FALSE),0)&lt;0,LEN(R84)&gt;0),-1,0)</f>
        <v>0</v>
      </c>
      <c r="BF84" s="13">
        <f>IF(AND(IFERROR(VLOOKUP(I84,$B$9:$BI84,60,FALSE),0)&lt;0,LEN(R84)&gt;0),-1,0)</f>
        <v>0</v>
      </c>
      <c r="BG84" s="13">
        <f>IF(AND(IFERROR(VLOOKUP(J84,$B$9:$BI84,60,FALSE),0)&lt;0,LEN(R84)&gt;0),-1,0)</f>
        <v>0</v>
      </c>
      <c r="BH84" s="13">
        <f t="shared" si="50"/>
        <v>0</v>
      </c>
      <c r="BI84" s="13">
        <f t="shared" si="51"/>
        <v>0</v>
      </c>
      <c r="BJ84" s="13">
        <f>IF(AND(LEN($P84)&gt;1,LEN($U84)=0,GralFaltaReq="SE OBSERVAN",IFERROR(FIND("REQUIS.",W84),0)+IFERROR(FIND("CRED. APROB.",W84),0)&gt;0),MAX($BJ$7:$BJ83)+1,0)</f>
        <v>0</v>
      </c>
      <c r="BK84" s="13">
        <f>IF(AND(IFERROR(VLOOKUP(H84,$B$9:$BI84,60,FALSE),0)&lt;0,GralFaltaReq="SE OBSERVAN"),-1,0)</f>
        <v>0</v>
      </c>
      <c r="BL84" s="13">
        <f>IF(AND(IFERROR(VLOOKUP(I84,$B$9:$BI84,60,FALSE),0)&lt;0,GralFaltaReq="SE OBSERVAN"),-1,0)</f>
        <v>0</v>
      </c>
      <c r="BM84" s="13">
        <f>IF(AND(IFERROR(VLOOKUP(J84,$B$9:$BI84,60,FALSE),0)&lt;0,GralFaltaReq="SE OBSERVAN"),-1,0)</f>
        <v>0</v>
      </c>
      <c r="BN84" s="13" t="str">
        <f t="shared" si="52"/>
        <v/>
      </c>
      <c r="BO84" s="13" t="str">
        <f t="shared" si="53"/>
        <v/>
      </c>
      <c r="BP84" s="13" t="str">
        <f t="shared" si="54"/>
        <v/>
      </c>
      <c r="BQ84" s="13" t="str">
        <f t="shared" si="55"/>
        <v/>
      </c>
      <c r="BR84" s="13" t="str">
        <f t="shared" si="56"/>
        <v/>
      </c>
    </row>
    <row r="85" spans="1:70" ht="15.6">
      <c r="A85" s="480"/>
      <c r="B85" s="481"/>
      <c r="C85" s="482"/>
      <c r="D85" s="481"/>
      <c r="E85" s="480"/>
      <c r="F85" s="483"/>
      <c r="G85" s="480"/>
      <c r="H85" s="484"/>
      <c r="I85" s="484"/>
      <c r="J85" s="484"/>
      <c r="K85" s="484"/>
      <c r="L85" s="3" t="s">
        <v>424</v>
      </c>
      <c r="Q85" s="96"/>
      <c r="R85" s="97"/>
      <c r="S85" s="105"/>
      <c r="T85" s="105"/>
      <c r="U85" s="105"/>
      <c r="V85" s="570"/>
      <c r="W85" s="571"/>
      <c r="X85" s="98"/>
      <c r="Y85" s="99"/>
      <c r="Z85" s="99"/>
      <c r="AF85" s="94" t="str">
        <f t="shared" si="31"/>
        <v/>
      </c>
      <c r="AG85" s="101">
        <f t="shared" si="32"/>
        <v>0</v>
      </c>
      <c r="AH85" s="18" t="str">
        <f t="shared" si="33"/>
        <v/>
      </c>
      <c r="AI85" s="102">
        <f t="shared" si="34"/>
        <v>0</v>
      </c>
      <c r="AJ85" s="13">
        <f>IF(AND(AI85=0,LEN(IF(LEN(H85)&gt;3,VLOOKUP(H85,$B$9:$R85,17,FALSE),""))&gt;0,LEN(B85)&gt;0),D85,0)</f>
        <v>0</v>
      </c>
      <c r="AK85" s="13">
        <f>IF(AND(AI85=0,LEN(IF(LEN(I85)&gt;3,VLOOKUP(I85,$B$9:$R85,17,FALSE),""))&gt;0,LEN(B85)&gt;0),D85,0)</f>
        <v>0</v>
      </c>
      <c r="AL85" s="13">
        <f>IF(AND(AI85=0,LEN(IF(LEN(J85)&gt;3,VLOOKUP(J85,$B$9:$R85,17,FALSE),""))&gt;0,LEN(B85)&gt;0),D85,0)</f>
        <v>0</v>
      </c>
      <c r="AM85" s="13">
        <f t="shared" si="35"/>
        <v>1</v>
      </c>
      <c r="AN85" s="13">
        <f t="shared" si="36"/>
        <v>0</v>
      </c>
      <c r="AO85" s="13">
        <f t="shared" si="37"/>
        <v>0</v>
      </c>
      <c r="AP85" s="13">
        <f t="shared" si="38"/>
        <v>0</v>
      </c>
      <c r="AQ85" s="13">
        <f t="shared" si="39"/>
        <v>0</v>
      </c>
      <c r="AR85" s="13" t="str">
        <f t="shared" si="40"/>
        <v/>
      </c>
      <c r="AS85" s="13" t="str">
        <f t="shared" si="41"/>
        <v/>
      </c>
      <c r="AT85" s="18" t="str">
        <f t="shared" si="42"/>
        <v/>
      </c>
      <c r="AU85" s="13">
        <f>IF(AND(AI85&gt;0,IF(LEN(H85)&gt;3,LEN(VLOOKUP(H85,$B$9:$R85,17,FALSE)),IF(LEN(H85)&gt;0,COUNTIFS($G$9:$G85,H85,$R$9:$R85,"&lt;&gt;"),""))&gt;0,LEN(B85)&gt;0),D85,0)</f>
        <v>0</v>
      </c>
      <c r="AV85" s="13">
        <f>IF(AND(AI85&gt;0,LEN(IF(LEN(I85)&gt;3,VLOOKUP(I85,$B$9:$R85,17,FALSE),""))&gt;0,LEN(B85)&gt;0),D85,0)</f>
        <v>0</v>
      </c>
      <c r="AW85" s="13">
        <f>IF(AND(AI85&gt;0,LEN(IF(LEN(J85)&gt;3,VLOOKUP(J85,$B$9:$R85,17,FALSE),""))&gt;0,LEN(B85)&gt;0),D85,0)</f>
        <v>0</v>
      </c>
      <c r="AX85" s="13" t="str">
        <f t="shared" si="43"/>
        <v/>
      </c>
      <c r="AY85" s="13" t="str">
        <f t="shared" si="44"/>
        <v/>
      </c>
      <c r="AZ85" s="13" t="str">
        <f t="shared" si="45"/>
        <v/>
      </c>
      <c r="BA85" s="13">
        <f t="shared" si="46"/>
        <v>1</v>
      </c>
      <c r="BB85" s="13">
        <f t="shared" si="47"/>
        <v>0</v>
      </c>
      <c r="BC85" s="13">
        <f t="shared" si="48"/>
        <v>0</v>
      </c>
      <c r="BD85" s="13">
        <f t="shared" si="49"/>
        <v>0</v>
      </c>
      <c r="BE85" s="13">
        <f>IF(AND(IFERROR(VLOOKUP(H85,$B$9:$BI85,60,FALSE),0)&lt;0,LEN(R85)&gt;0),-1,0)</f>
        <v>0</v>
      </c>
      <c r="BF85" s="13">
        <f>IF(AND(IFERROR(VLOOKUP(I85,$B$9:$BI85,60,FALSE),0)&lt;0,LEN(R85)&gt;0),-1,0)</f>
        <v>0</v>
      </c>
      <c r="BG85" s="13">
        <f>IF(AND(IFERROR(VLOOKUP(J85,$B$9:$BI85,60,FALSE),0)&lt;0,LEN(R85)&gt;0),-1,0)</f>
        <v>0</v>
      </c>
      <c r="BH85" s="13">
        <f t="shared" si="50"/>
        <v>0</v>
      </c>
      <c r="BI85" s="13">
        <f t="shared" si="51"/>
        <v>0</v>
      </c>
      <c r="BJ85" s="13">
        <f>IF(AND(LEN($P85)&gt;1,LEN($U85)=0,GralFaltaReq="SE OBSERVAN",IFERROR(FIND("REQUIS.",W85),0)+IFERROR(FIND("CRED. APROB.",W85),0)&gt;0),MAX($BJ$7:$BJ84)+1,0)</f>
        <v>0</v>
      </c>
      <c r="BK85" s="13">
        <f>IF(AND(IFERROR(VLOOKUP(H85,$B$9:$BI85,60,FALSE),0)&lt;0,GralFaltaReq="SE OBSERVAN"),-1,0)</f>
        <v>0</v>
      </c>
      <c r="BL85" s="13">
        <f>IF(AND(IFERROR(VLOOKUP(I85,$B$9:$BI85,60,FALSE),0)&lt;0,GralFaltaReq="SE OBSERVAN"),-1,0)</f>
        <v>0</v>
      </c>
      <c r="BM85" s="13">
        <f>IF(AND(IFERROR(VLOOKUP(J85,$B$9:$BI85,60,FALSE),0)&lt;0,GralFaltaReq="SE OBSERVAN"),-1,0)</f>
        <v>0</v>
      </c>
      <c r="BN85" s="13" t="str">
        <f t="shared" si="52"/>
        <v/>
      </c>
      <c r="BO85" s="13" t="str">
        <f t="shared" si="53"/>
        <v/>
      </c>
      <c r="BP85" s="13" t="str">
        <f t="shared" si="54"/>
        <v/>
      </c>
      <c r="BQ85" s="13" t="str">
        <f t="shared" si="55"/>
        <v/>
      </c>
      <c r="BR85" s="13" t="str">
        <f t="shared" si="56"/>
        <v/>
      </c>
    </row>
    <row r="86" spans="1:70" ht="15.6">
      <c r="A86" s="480"/>
      <c r="B86" s="481"/>
      <c r="C86" s="482"/>
      <c r="D86" s="481"/>
      <c r="E86" s="480"/>
      <c r="F86" s="483"/>
      <c r="G86" s="480"/>
      <c r="H86" s="484"/>
      <c r="I86" s="484"/>
      <c r="J86" s="484"/>
      <c r="K86" s="484"/>
      <c r="L86" s="3" t="s">
        <v>424</v>
      </c>
      <c r="Q86" s="96"/>
      <c r="R86" s="97"/>
      <c r="S86" s="105"/>
      <c r="T86" s="105"/>
      <c r="U86" s="105"/>
      <c r="V86" s="570"/>
      <c r="W86" s="571"/>
      <c r="X86" s="98"/>
      <c r="Y86" s="99"/>
      <c r="Z86" s="99"/>
      <c r="AF86" s="94" t="str">
        <f t="shared" si="31"/>
        <v/>
      </c>
      <c r="AG86" s="101">
        <f t="shared" si="32"/>
        <v>0</v>
      </c>
      <c r="AH86" s="18" t="str">
        <f t="shared" si="33"/>
        <v/>
      </c>
      <c r="AI86" s="102">
        <f t="shared" si="34"/>
        <v>0</v>
      </c>
      <c r="AJ86" s="13">
        <f>IF(AND(AI86=0,LEN(IF(LEN(H86)&gt;3,VLOOKUP(H86,$B$9:$R86,17,FALSE),""))&gt;0,LEN(B86)&gt;0),D86,0)</f>
        <v>0</v>
      </c>
      <c r="AK86" s="13">
        <f>IF(AND(AI86=0,LEN(IF(LEN(I86)&gt;3,VLOOKUP(I86,$B$9:$R86,17,FALSE),""))&gt;0,LEN(B86)&gt;0),D86,0)</f>
        <v>0</v>
      </c>
      <c r="AL86" s="13">
        <f>IF(AND(AI86=0,LEN(IF(LEN(J86)&gt;3,VLOOKUP(J86,$B$9:$R86,17,FALSE),""))&gt;0,LEN(B86)&gt;0),D86,0)</f>
        <v>0</v>
      </c>
      <c r="AM86" s="13">
        <f t="shared" si="35"/>
        <v>1</v>
      </c>
      <c r="AN86" s="13">
        <f t="shared" si="36"/>
        <v>0</v>
      </c>
      <c r="AO86" s="13">
        <f t="shared" si="37"/>
        <v>0</v>
      </c>
      <c r="AP86" s="13">
        <f t="shared" si="38"/>
        <v>0</v>
      </c>
      <c r="AQ86" s="13">
        <f t="shared" si="39"/>
        <v>0</v>
      </c>
      <c r="AR86" s="13" t="str">
        <f t="shared" si="40"/>
        <v/>
      </c>
      <c r="AS86" s="13" t="str">
        <f t="shared" si="41"/>
        <v/>
      </c>
      <c r="AT86" s="18" t="str">
        <f t="shared" si="42"/>
        <v/>
      </c>
      <c r="AU86" s="13">
        <f>IF(AND(AI86&gt;0,IF(LEN(H86)&gt;3,LEN(VLOOKUP(H86,$B$9:$R86,17,FALSE)),IF(LEN(H86)&gt;0,COUNTIFS($G$9:$G86,H86,$R$9:$R86,"&lt;&gt;"),""))&gt;0,LEN(B86)&gt;0),D86,0)</f>
        <v>0</v>
      </c>
      <c r="AV86" s="13">
        <f>IF(AND(AI86&gt;0,LEN(IF(LEN(I86)&gt;3,VLOOKUP(I86,$B$9:$R86,17,FALSE),""))&gt;0,LEN(B86)&gt;0),D86,0)</f>
        <v>0</v>
      </c>
      <c r="AW86" s="13">
        <f>IF(AND(AI86&gt;0,LEN(IF(LEN(J86)&gt;3,VLOOKUP(J86,$B$9:$R86,17,FALSE),""))&gt;0,LEN(B86)&gt;0),D86,0)</f>
        <v>0</v>
      </c>
      <c r="AX86" s="13" t="str">
        <f t="shared" si="43"/>
        <v/>
      </c>
      <c r="AY86" s="13" t="str">
        <f t="shared" si="44"/>
        <v/>
      </c>
      <c r="AZ86" s="13" t="str">
        <f t="shared" si="45"/>
        <v/>
      </c>
      <c r="BA86" s="13">
        <f t="shared" si="46"/>
        <v>1</v>
      </c>
      <c r="BB86" s="13">
        <f t="shared" si="47"/>
        <v>0</v>
      </c>
      <c r="BC86" s="13">
        <f t="shared" si="48"/>
        <v>0</v>
      </c>
      <c r="BD86" s="13">
        <f t="shared" si="49"/>
        <v>0</v>
      </c>
      <c r="BE86" s="13">
        <f>IF(AND(IFERROR(VLOOKUP(H86,$B$9:$BI86,60,FALSE),0)&lt;0,LEN(R86)&gt;0),-1,0)</f>
        <v>0</v>
      </c>
      <c r="BF86" s="13">
        <f>IF(AND(IFERROR(VLOOKUP(I86,$B$9:$BI86,60,FALSE),0)&lt;0,LEN(R86)&gt;0),-1,0)</f>
        <v>0</v>
      </c>
      <c r="BG86" s="13">
        <f>IF(AND(IFERROR(VLOOKUP(J86,$B$9:$BI86,60,FALSE),0)&lt;0,LEN(R86)&gt;0),-1,0)</f>
        <v>0</v>
      </c>
      <c r="BH86" s="13">
        <f t="shared" si="50"/>
        <v>0</v>
      </c>
      <c r="BI86" s="13">
        <f t="shared" si="51"/>
        <v>0</v>
      </c>
      <c r="BJ86" s="13">
        <f>IF(AND(LEN($P86)&gt;1,LEN($U86)=0,GralFaltaReq="SE OBSERVAN",IFERROR(FIND("REQUIS.",W86),0)+IFERROR(FIND("CRED. APROB.",W86),0)&gt;0),MAX($BJ$7:$BJ85)+1,0)</f>
        <v>0</v>
      </c>
      <c r="BK86" s="13">
        <f>IF(AND(IFERROR(VLOOKUP(H86,$B$9:$BI86,60,FALSE),0)&lt;0,GralFaltaReq="SE OBSERVAN"),-1,0)</f>
        <v>0</v>
      </c>
      <c r="BL86" s="13">
        <f>IF(AND(IFERROR(VLOOKUP(I86,$B$9:$BI86,60,FALSE),0)&lt;0,GralFaltaReq="SE OBSERVAN"),-1,0)</f>
        <v>0</v>
      </c>
      <c r="BM86" s="13">
        <f>IF(AND(IFERROR(VLOOKUP(J86,$B$9:$BI86,60,FALSE),0)&lt;0,GralFaltaReq="SE OBSERVAN"),-1,0)</f>
        <v>0</v>
      </c>
      <c r="BN86" s="13" t="str">
        <f t="shared" si="52"/>
        <v/>
      </c>
      <c r="BO86" s="13" t="str">
        <f t="shared" si="53"/>
        <v/>
      </c>
      <c r="BP86" s="13" t="str">
        <f t="shared" si="54"/>
        <v/>
      </c>
      <c r="BQ86" s="13" t="str">
        <f t="shared" si="55"/>
        <v/>
      </c>
      <c r="BR86" s="13" t="str">
        <f t="shared" si="56"/>
        <v/>
      </c>
    </row>
    <row r="87" spans="1:70" ht="15.6">
      <c r="A87" s="480"/>
      <c r="B87" s="481"/>
      <c r="C87" s="482"/>
      <c r="D87" s="481"/>
      <c r="E87" s="480"/>
      <c r="F87" s="483"/>
      <c r="G87" s="480"/>
      <c r="H87" s="484"/>
      <c r="I87" s="484"/>
      <c r="J87" s="484"/>
      <c r="K87" s="484"/>
      <c r="L87" s="3" t="s">
        <v>424</v>
      </c>
      <c r="Q87" s="96"/>
      <c r="R87" s="97"/>
      <c r="S87" s="105"/>
      <c r="T87" s="105"/>
      <c r="U87" s="105"/>
      <c r="V87" s="570"/>
      <c r="W87" s="571"/>
      <c r="X87" s="98"/>
      <c r="Y87" s="99"/>
      <c r="Z87" s="99"/>
      <c r="AF87" s="94" t="str">
        <f t="shared" si="31"/>
        <v/>
      </c>
      <c r="AG87" s="101">
        <f t="shared" si="32"/>
        <v>0</v>
      </c>
      <c r="AH87" s="18" t="str">
        <f t="shared" si="33"/>
        <v/>
      </c>
      <c r="AI87" s="102">
        <f t="shared" si="34"/>
        <v>0</v>
      </c>
      <c r="AJ87" s="13">
        <f>IF(AND(AI87=0,LEN(IF(LEN(H87)&gt;3,VLOOKUP(H87,$B$9:$R87,17,FALSE),""))&gt;0,LEN(B87)&gt;0),D87,0)</f>
        <v>0</v>
      </c>
      <c r="AK87" s="13">
        <f>IF(AND(AI87=0,LEN(IF(LEN(I87)&gt;3,VLOOKUP(I87,$B$9:$R87,17,FALSE),""))&gt;0,LEN(B87)&gt;0),D87,0)</f>
        <v>0</v>
      </c>
      <c r="AL87" s="13">
        <f>IF(AND(AI87=0,LEN(IF(LEN(J87)&gt;3,VLOOKUP(J87,$B$9:$R87,17,FALSE),""))&gt;0,LEN(B87)&gt;0),D87,0)</f>
        <v>0</v>
      </c>
      <c r="AM87" s="13">
        <f t="shared" si="35"/>
        <v>1</v>
      </c>
      <c r="AN87" s="13">
        <f t="shared" si="36"/>
        <v>0</v>
      </c>
      <c r="AO87" s="13">
        <f t="shared" si="37"/>
        <v>0</v>
      </c>
      <c r="AP87" s="13">
        <f t="shared" si="38"/>
        <v>0</v>
      </c>
      <c r="AQ87" s="13">
        <f t="shared" si="39"/>
        <v>0</v>
      </c>
      <c r="AR87" s="13" t="str">
        <f t="shared" si="40"/>
        <v/>
      </c>
      <c r="AS87" s="13" t="str">
        <f t="shared" si="41"/>
        <v/>
      </c>
      <c r="AT87" s="18" t="str">
        <f t="shared" si="42"/>
        <v/>
      </c>
      <c r="AU87" s="13">
        <f>IF(AND(AI87&gt;0,IF(LEN(H87)&gt;3,LEN(VLOOKUP(H87,$B$9:$R87,17,FALSE)),IF(LEN(H87)&gt;0,COUNTIFS($G$9:$G87,H87,$R$9:$R87,"&lt;&gt;"),""))&gt;0,LEN(B87)&gt;0),D87,0)</f>
        <v>0</v>
      </c>
      <c r="AV87" s="13">
        <f>IF(AND(AI87&gt;0,LEN(IF(LEN(I87)&gt;3,VLOOKUP(I87,$B$9:$R87,17,FALSE),""))&gt;0,LEN(B87)&gt;0),D87,0)</f>
        <v>0</v>
      </c>
      <c r="AW87" s="13">
        <f>IF(AND(AI87&gt;0,LEN(IF(LEN(J87)&gt;3,VLOOKUP(J87,$B$9:$R87,17,FALSE),""))&gt;0,LEN(B87)&gt;0),D87,0)</f>
        <v>0</v>
      </c>
      <c r="AX87" s="13" t="str">
        <f t="shared" si="43"/>
        <v/>
      </c>
      <c r="AY87" s="13" t="str">
        <f t="shared" si="44"/>
        <v/>
      </c>
      <c r="AZ87" s="13" t="str">
        <f t="shared" si="45"/>
        <v/>
      </c>
      <c r="BA87" s="13">
        <f t="shared" si="46"/>
        <v>1</v>
      </c>
      <c r="BB87" s="13">
        <f t="shared" si="47"/>
        <v>0</v>
      </c>
      <c r="BC87" s="13">
        <f t="shared" si="48"/>
        <v>0</v>
      </c>
      <c r="BD87" s="13">
        <f t="shared" si="49"/>
        <v>0</v>
      </c>
      <c r="BE87" s="13">
        <f>IF(AND(IFERROR(VLOOKUP(H87,$B$9:$BI87,60,FALSE),0)&lt;0,LEN(R87)&gt;0),-1,0)</f>
        <v>0</v>
      </c>
      <c r="BF87" s="13">
        <f>IF(AND(IFERROR(VLOOKUP(I87,$B$9:$BI87,60,FALSE),0)&lt;0,LEN(R87)&gt;0),-1,0)</f>
        <v>0</v>
      </c>
      <c r="BG87" s="13">
        <f>IF(AND(IFERROR(VLOOKUP(J87,$B$9:$BI87,60,FALSE),0)&lt;0,LEN(R87)&gt;0),-1,0)</f>
        <v>0</v>
      </c>
      <c r="BH87" s="13">
        <f t="shared" si="50"/>
        <v>0</v>
      </c>
      <c r="BI87" s="13">
        <f t="shared" si="51"/>
        <v>0</v>
      </c>
      <c r="BJ87" s="13">
        <f>IF(AND(LEN($P87)&gt;1,LEN($U87)=0,GralFaltaReq="SE OBSERVAN",IFERROR(FIND("REQUIS.",W87),0)+IFERROR(FIND("CRED. APROB.",W87),0)&gt;0),MAX($BJ$7:$BJ86)+1,0)</f>
        <v>0</v>
      </c>
      <c r="BK87" s="13">
        <f>IF(AND(IFERROR(VLOOKUP(H87,$B$9:$BI87,60,FALSE),0)&lt;0,GralFaltaReq="SE OBSERVAN"),-1,0)</f>
        <v>0</v>
      </c>
      <c r="BL87" s="13">
        <f>IF(AND(IFERROR(VLOOKUP(I87,$B$9:$BI87,60,FALSE),0)&lt;0,GralFaltaReq="SE OBSERVAN"),-1,0)</f>
        <v>0</v>
      </c>
      <c r="BM87" s="13">
        <f>IF(AND(IFERROR(VLOOKUP(J87,$B$9:$BI87,60,FALSE),0)&lt;0,GralFaltaReq="SE OBSERVAN"),-1,0)</f>
        <v>0</v>
      </c>
      <c r="BN87" s="13" t="str">
        <f t="shared" si="52"/>
        <v/>
      </c>
      <c r="BO87" s="13" t="str">
        <f t="shared" si="53"/>
        <v/>
      </c>
      <c r="BP87" s="13" t="str">
        <f t="shared" si="54"/>
        <v/>
      </c>
      <c r="BQ87" s="13" t="str">
        <f t="shared" si="55"/>
        <v/>
      </c>
      <c r="BR87" s="13" t="str">
        <f t="shared" si="56"/>
        <v/>
      </c>
    </row>
    <row r="88" spans="1:70" ht="15.6">
      <c r="A88" s="480"/>
      <c r="B88" s="481"/>
      <c r="C88" s="482"/>
      <c r="D88" s="481"/>
      <c r="E88" s="480"/>
      <c r="F88" s="483"/>
      <c r="G88" s="480"/>
      <c r="H88" s="484"/>
      <c r="I88" s="484"/>
      <c r="J88" s="484"/>
      <c r="K88" s="484"/>
      <c r="L88" s="3"/>
      <c r="Q88" s="96"/>
      <c r="R88" s="97"/>
      <c r="S88" s="105"/>
      <c r="T88" s="105"/>
      <c r="U88" s="105"/>
      <c r="V88" s="570"/>
      <c r="W88" s="571"/>
      <c r="X88" s="98"/>
      <c r="Y88" s="99"/>
      <c r="Z88" s="99"/>
      <c r="AF88" s="94" t="str">
        <f t="shared" si="31"/>
        <v/>
      </c>
      <c r="AG88" s="101">
        <f t="shared" si="32"/>
        <v>0</v>
      </c>
      <c r="AH88" s="18" t="str">
        <f t="shared" si="33"/>
        <v/>
      </c>
      <c r="AI88" s="102">
        <f t="shared" si="34"/>
        <v>0</v>
      </c>
      <c r="AJ88" s="13">
        <f>IF(AND(AI88=0,LEN(IF(LEN(H88)&gt;3,VLOOKUP(H88,$B$9:$R88,17,FALSE),""))&gt;0,LEN(B88)&gt;0),D88,0)</f>
        <v>0</v>
      </c>
      <c r="AK88" s="13">
        <f>IF(AND(AI88=0,LEN(IF(LEN(I88)&gt;3,VLOOKUP(I88,$B$9:$R88,17,FALSE),""))&gt;0,LEN(B88)&gt;0),D88,0)</f>
        <v>0</v>
      </c>
      <c r="AL88" s="13">
        <f>IF(AND(AI88=0,LEN(IF(LEN(J88)&gt;3,VLOOKUP(J88,$B$9:$R88,17,FALSE),""))&gt;0,LEN(B88)&gt;0),D88,0)</f>
        <v>0</v>
      </c>
      <c r="AM88" s="13">
        <f t="shared" si="35"/>
        <v>1</v>
      </c>
      <c r="AN88" s="13">
        <f t="shared" si="36"/>
        <v>0</v>
      </c>
      <c r="AO88" s="13">
        <f t="shared" si="37"/>
        <v>0</v>
      </c>
      <c r="AP88" s="13">
        <f t="shared" si="38"/>
        <v>0</v>
      </c>
      <c r="AQ88" s="13">
        <f t="shared" si="39"/>
        <v>0</v>
      </c>
      <c r="AR88" s="13" t="str">
        <f t="shared" si="40"/>
        <v/>
      </c>
      <c r="AS88" s="13" t="str">
        <f t="shared" si="41"/>
        <v/>
      </c>
      <c r="AT88" s="18" t="str">
        <f t="shared" si="42"/>
        <v/>
      </c>
      <c r="AU88" s="13">
        <f>IF(AND(AI88&gt;0,IF(LEN(H88)&gt;3,LEN(VLOOKUP(H88,$B$9:$R88,17,FALSE)),IF(LEN(H88)&gt;0,COUNTIFS($G$9:$G88,H88,$R$9:$R88,"&lt;&gt;"),""))&gt;0,LEN(B88)&gt;0),D88,0)</f>
        <v>0</v>
      </c>
      <c r="AV88" s="13">
        <f>IF(AND(AI88&gt;0,LEN(IF(LEN(I88)&gt;3,VLOOKUP(I88,$B$9:$R88,17,FALSE),""))&gt;0,LEN(B88)&gt;0),D88,0)</f>
        <v>0</v>
      </c>
      <c r="AW88" s="13">
        <f>IF(AND(AI88&gt;0,LEN(IF(LEN(J88)&gt;3,VLOOKUP(J88,$B$9:$R88,17,FALSE),""))&gt;0,LEN(B88)&gt;0),D88,0)</f>
        <v>0</v>
      </c>
      <c r="AX88" s="13" t="str">
        <f t="shared" si="43"/>
        <v/>
      </c>
      <c r="AY88" s="13" t="str">
        <f t="shared" si="44"/>
        <v/>
      </c>
      <c r="AZ88" s="13" t="str">
        <f t="shared" si="45"/>
        <v/>
      </c>
      <c r="BA88" s="13">
        <f t="shared" si="46"/>
        <v>1</v>
      </c>
      <c r="BB88" s="13">
        <f t="shared" si="47"/>
        <v>0</v>
      </c>
      <c r="BC88" s="13">
        <f t="shared" si="48"/>
        <v>0</v>
      </c>
      <c r="BD88" s="13">
        <f t="shared" si="49"/>
        <v>0</v>
      </c>
      <c r="BE88" s="13">
        <f>IF(AND(IFERROR(VLOOKUP(H88,$B$9:$BI88,60,FALSE),0)&lt;0,LEN(R88)&gt;0),-1,0)</f>
        <v>0</v>
      </c>
      <c r="BF88" s="13">
        <f>IF(AND(IFERROR(VLOOKUP(I88,$B$9:$BI88,60,FALSE),0)&lt;0,LEN(R88)&gt;0),-1,0)</f>
        <v>0</v>
      </c>
      <c r="BG88" s="13">
        <f>IF(AND(IFERROR(VLOOKUP(J88,$B$9:$BI88,60,FALSE),0)&lt;0,LEN(R88)&gt;0),-1,0)</f>
        <v>0</v>
      </c>
      <c r="BH88" s="13">
        <f t="shared" si="50"/>
        <v>0</v>
      </c>
      <c r="BI88" s="13">
        <f t="shared" si="51"/>
        <v>0</v>
      </c>
      <c r="BJ88" s="13">
        <f>IF(AND(LEN($P88)&gt;1,LEN($U88)=0,GralFaltaReq="SE OBSERVAN",IFERROR(FIND("REQUIS.",W88),0)+IFERROR(FIND("CRED. APROB.",W88),0)&gt;0),MAX($BJ$7:$BJ87)+1,0)</f>
        <v>0</v>
      </c>
      <c r="BK88" s="13">
        <f>IF(AND(IFERROR(VLOOKUP(H88,$B$9:$BI88,60,FALSE),0)&lt;0,GralFaltaReq="SE OBSERVAN"),-1,0)</f>
        <v>0</v>
      </c>
      <c r="BL88" s="13">
        <f>IF(AND(IFERROR(VLOOKUP(I88,$B$9:$BI88,60,FALSE),0)&lt;0,GralFaltaReq="SE OBSERVAN"),-1,0)</f>
        <v>0</v>
      </c>
      <c r="BM88" s="13">
        <f>IF(AND(IFERROR(VLOOKUP(J88,$B$9:$BI88,60,FALSE),0)&lt;0,GralFaltaReq="SE OBSERVAN"),-1,0)</f>
        <v>0</v>
      </c>
      <c r="BN88" s="13" t="str">
        <f t="shared" si="52"/>
        <v/>
      </c>
      <c r="BO88" s="13" t="str">
        <f t="shared" si="53"/>
        <v/>
      </c>
      <c r="BP88" s="13" t="str">
        <f t="shared" si="54"/>
        <v/>
      </c>
      <c r="BQ88" s="13" t="str">
        <f t="shared" si="55"/>
        <v/>
      </c>
      <c r="BR88" s="13" t="str">
        <f t="shared" si="56"/>
        <v/>
      </c>
    </row>
    <row r="89" spans="1:70" ht="15.6">
      <c r="A89" s="480"/>
      <c r="B89" s="481"/>
      <c r="C89" s="482"/>
      <c r="D89" s="481"/>
      <c r="E89" s="480"/>
      <c r="F89" s="483"/>
      <c r="G89" s="480"/>
      <c r="H89" s="484"/>
      <c r="I89" s="484"/>
      <c r="J89" s="484"/>
      <c r="K89" s="484"/>
      <c r="L89" s="3"/>
      <c r="Q89" s="96"/>
      <c r="R89" s="97"/>
      <c r="S89" s="105"/>
      <c r="T89" s="105"/>
      <c r="U89" s="105"/>
      <c r="V89" s="570"/>
      <c r="W89" s="571"/>
      <c r="X89" s="98"/>
      <c r="Y89" s="99"/>
      <c r="Z89" s="99"/>
      <c r="AF89" s="94" t="str">
        <f t="shared" si="31"/>
        <v/>
      </c>
      <c r="AG89" s="101">
        <f t="shared" si="32"/>
        <v>0</v>
      </c>
      <c r="AH89" s="18" t="str">
        <f t="shared" si="33"/>
        <v/>
      </c>
      <c r="AI89" s="102">
        <f t="shared" si="34"/>
        <v>0</v>
      </c>
      <c r="AJ89" s="13">
        <f>IF(AND(AI89=0,LEN(IF(LEN(H89)&gt;3,VLOOKUP(H89,$B$9:$R89,17,FALSE),""))&gt;0,LEN(B89)&gt;0),D89,0)</f>
        <v>0</v>
      </c>
      <c r="AK89" s="13">
        <f>IF(AND(AI89=0,LEN(IF(LEN(I89)&gt;3,VLOOKUP(I89,$B$9:$R89,17,FALSE),""))&gt;0,LEN(B89)&gt;0),D89,0)</f>
        <v>0</v>
      </c>
      <c r="AL89" s="13">
        <f>IF(AND(AI89=0,LEN(IF(LEN(J89)&gt;3,VLOOKUP(J89,$B$9:$R89,17,FALSE),""))&gt;0,LEN(B89)&gt;0),D89,0)</f>
        <v>0</v>
      </c>
      <c r="AM89" s="13">
        <f t="shared" si="35"/>
        <v>1</v>
      </c>
      <c r="AN89" s="13">
        <f t="shared" si="36"/>
        <v>0</v>
      </c>
      <c r="AO89" s="13">
        <f t="shared" si="37"/>
        <v>0</v>
      </c>
      <c r="AP89" s="13">
        <f t="shared" si="38"/>
        <v>0</v>
      </c>
      <c r="AQ89" s="13">
        <f t="shared" si="39"/>
        <v>0</v>
      </c>
      <c r="AR89" s="13" t="str">
        <f t="shared" si="40"/>
        <v/>
      </c>
      <c r="AS89" s="13" t="str">
        <f t="shared" si="41"/>
        <v/>
      </c>
      <c r="AT89" s="18" t="str">
        <f t="shared" si="42"/>
        <v/>
      </c>
      <c r="AU89" s="13">
        <f>IF(AND(AI89&gt;0,IF(LEN(H89)&gt;3,LEN(VLOOKUP(H89,$B$9:$R89,17,FALSE)),IF(LEN(H89)&gt;0,COUNTIFS($G$9:$G89,H89,$R$9:$R89,"&lt;&gt;"),""))&gt;0,LEN(B89)&gt;0),D89,0)</f>
        <v>0</v>
      </c>
      <c r="AV89" s="13">
        <f>IF(AND(AI89&gt;0,LEN(IF(LEN(I89)&gt;3,VLOOKUP(I89,$B$9:$R89,17,FALSE),""))&gt;0,LEN(B89)&gt;0),D89,0)</f>
        <v>0</v>
      </c>
      <c r="AW89" s="13">
        <f>IF(AND(AI89&gt;0,LEN(IF(LEN(J89)&gt;3,VLOOKUP(J89,$B$9:$R89,17,FALSE),""))&gt;0,LEN(B89)&gt;0),D89,0)</f>
        <v>0</v>
      </c>
      <c r="AX89" s="13" t="str">
        <f t="shared" si="43"/>
        <v/>
      </c>
      <c r="AY89" s="13" t="str">
        <f t="shared" si="44"/>
        <v/>
      </c>
      <c r="AZ89" s="13" t="str">
        <f t="shared" si="45"/>
        <v/>
      </c>
      <c r="BA89" s="13">
        <f t="shared" si="46"/>
        <v>1</v>
      </c>
      <c r="BB89" s="13">
        <f t="shared" si="47"/>
        <v>0</v>
      </c>
      <c r="BC89" s="13">
        <f t="shared" si="48"/>
        <v>0</v>
      </c>
      <c r="BD89" s="13">
        <f t="shared" si="49"/>
        <v>0</v>
      </c>
      <c r="BE89" s="13">
        <f>IF(AND(IFERROR(VLOOKUP(H89,$B$9:$BI89,60,FALSE),0)&lt;0,LEN(R89)&gt;0),-1,0)</f>
        <v>0</v>
      </c>
      <c r="BF89" s="13">
        <f>IF(AND(IFERROR(VLOOKUP(I89,$B$9:$BI89,60,FALSE),0)&lt;0,LEN(R89)&gt;0),-1,0)</f>
        <v>0</v>
      </c>
      <c r="BG89" s="13">
        <f>IF(AND(IFERROR(VLOOKUP(J89,$B$9:$BI89,60,FALSE),0)&lt;0,LEN(R89)&gt;0),-1,0)</f>
        <v>0</v>
      </c>
      <c r="BH89" s="13">
        <f t="shared" si="50"/>
        <v>0</v>
      </c>
      <c r="BI89" s="13">
        <f t="shared" si="51"/>
        <v>0</v>
      </c>
      <c r="BJ89" s="13">
        <f>IF(AND(LEN($P89)&gt;1,LEN($U89)=0,GralFaltaReq="SE OBSERVAN",IFERROR(FIND("REQUIS.",W89),0)+IFERROR(FIND("CRED. APROB.",W89),0)&gt;0),MAX($BJ$7:$BJ88)+1,0)</f>
        <v>0</v>
      </c>
      <c r="BK89" s="13">
        <f>IF(AND(IFERROR(VLOOKUP(H89,$B$9:$BI89,60,FALSE),0)&lt;0,GralFaltaReq="SE OBSERVAN"),-1,0)</f>
        <v>0</v>
      </c>
      <c r="BL89" s="13">
        <f>IF(AND(IFERROR(VLOOKUP(I89,$B$9:$BI89,60,FALSE),0)&lt;0,GralFaltaReq="SE OBSERVAN"),-1,0)</f>
        <v>0</v>
      </c>
      <c r="BM89" s="13">
        <f>IF(AND(IFERROR(VLOOKUP(J89,$B$9:$BI89,60,FALSE),0)&lt;0,GralFaltaReq="SE OBSERVAN"),-1,0)</f>
        <v>0</v>
      </c>
      <c r="BN89" s="13" t="str">
        <f t="shared" si="52"/>
        <v/>
      </c>
      <c r="BO89" s="13" t="str">
        <f t="shared" si="53"/>
        <v/>
      </c>
      <c r="BP89" s="13" t="str">
        <f t="shared" si="54"/>
        <v/>
      </c>
      <c r="BQ89" s="13" t="str">
        <f t="shared" si="55"/>
        <v/>
      </c>
      <c r="BR89" s="13" t="str">
        <f t="shared" si="56"/>
        <v/>
      </c>
    </row>
    <row r="90" spans="1:70" ht="15.6">
      <c r="A90" s="480"/>
      <c r="B90" s="481"/>
      <c r="C90" s="482"/>
      <c r="D90" s="481"/>
      <c r="E90" s="480"/>
      <c r="F90" s="483"/>
      <c r="G90" s="480"/>
      <c r="H90" s="484"/>
      <c r="I90" s="484"/>
      <c r="J90" s="484"/>
      <c r="K90" s="484"/>
      <c r="L90" s="3" t="s">
        <v>424</v>
      </c>
      <c r="Q90" s="96"/>
      <c r="R90" s="97"/>
      <c r="S90" s="105"/>
      <c r="T90" s="105"/>
      <c r="U90" s="105"/>
      <c r="V90" s="570"/>
      <c r="W90" s="571"/>
      <c r="X90" s="98"/>
      <c r="Y90" s="99"/>
      <c r="Z90" s="99"/>
      <c r="AF90" s="94" t="str">
        <f t="shared" si="31"/>
        <v/>
      </c>
      <c r="AG90" s="101">
        <f t="shared" si="32"/>
        <v>0</v>
      </c>
      <c r="AH90" s="18" t="str">
        <f t="shared" si="33"/>
        <v/>
      </c>
      <c r="AI90" s="102">
        <f t="shared" si="34"/>
        <v>0</v>
      </c>
      <c r="AJ90" s="13">
        <f>IF(AND(AI90=0,LEN(IF(LEN(H90)&gt;3,VLOOKUP(H90,$B$9:$R90,17,FALSE),""))&gt;0,LEN(B90)&gt;0),D90,0)</f>
        <v>0</v>
      </c>
      <c r="AK90" s="13">
        <f>IF(AND(AI90=0,LEN(IF(LEN(I90)&gt;3,VLOOKUP(I90,$B$9:$R90,17,FALSE),""))&gt;0,LEN(B90)&gt;0),D90,0)</f>
        <v>0</v>
      </c>
      <c r="AL90" s="13">
        <f>IF(AND(AI90=0,LEN(IF(LEN(J90)&gt;3,VLOOKUP(J90,$B$9:$R90,17,FALSE),""))&gt;0,LEN(B90)&gt;0),D90,0)</f>
        <v>0</v>
      </c>
      <c r="AM90" s="13">
        <f t="shared" si="35"/>
        <v>1</v>
      </c>
      <c r="AN90" s="13">
        <f t="shared" si="36"/>
        <v>0</v>
      </c>
      <c r="AO90" s="13">
        <f t="shared" si="37"/>
        <v>0</v>
      </c>
      <c r="AP90" s="13">
        <f t="shared" si="38"/>
        <v>0</v>
      </c>
      <c r="AQ90" s="13">
        <f t="shared" si="39"/>
        <v>0</v>
      </c>
      <c r="AR90" s="13" t="str">
        <f t="shared" si="40"/>
        <v/>
      </c>
      <c r="AS90" s="13" t="str">
        <f t="shared" si="41"/>
        <v/>
      </c>
      <c r="AT90" s="18" t="str">
        <f t="shared" si="42"/>
        <v/>
      </c>
      <c r="AU90" s="13">
        <f>IF(AND(AI90&gt;0,IF(LEN(H90)&gt;3,LEN(VLOOKUP(H90,$B$9:$R90,17,FALSE)),IF(LEN(H90)&gt;0,COUNTIFS($G$9:$G90,H90,$R$9:$R90,"&lt;&gt;"),""))&gt;0,LEN(B90)&gt;0),D90,0)</f>
        <v>0</v>
      </c>
      <c r="AV90" s="13">
        <f>IF(AND(AI90&gt;0,LEN(IF(LEN(I90)&gt;3,VLOOKUP(I90,$B$9:$R90,17,FALSE),""))&gt;0,LEN(B90)&gt;0),D90,0)</f>
        <v>0</v>
      </c>
      <c r="AW90" s="13">
        <f>IF(AND(AI90&gt;0,LEN(IF(LEN(J90)&gt;3,VLOOKUP(J90,$B$9:$R90,17,FALSE),""))&gt;0,LEN(B90)&gt;0),D90,0)</f>
        <v>0</v>
      </c>
      <c r="AX90" s="13" t="str">
        <f t="shared" si="43"/>
        <v/>
      </c>
      <c r="AY90" s="13" t="str">
        <f t="shared" si="44"/>
        <v/>
      </c>
      <c r="AZ90" s="13" t="str">
        <f t="shared" si="45"/>
        <v/>
      </c>
      <c r="BA90" s="13">
        <f t="shared" si="46"/>
        <v>1</v>
      </c>
      <c r="BB90" s="13">
        <f t="shared" si="47"/>
        <v>0</v>
      </c>
      <c r="BC90" s="13">
        <f t="shared" si="48"/>
        <v>0</v>
      </c>
      <c r="BD90" s="13">
        <f t="shared" si="49"/>
        <v>0</v>
      </c>
      <c r="BE90" s="13">
        <f>IF(AND(IFERROR(VLOOKUP(H90,$B$9:$BI90,60,FALSE),0)&lt;0,LEN(R90)&gt;0),-1,0)</f>
        <v>0</v>
      </c>
      <c r="BF90" s="13">
        <f>IF(AND(IFERROR(VLOOKUP(I90,$B$9:$BI90,60,FALSE),0)&lt;0,LEN(R90)&gt;0),-1,0)</f>
        <v>0</v>
      </c>
      <c r="BG90" s="13">
        <f>IF(AND(IFERROR(VLOOKUP(J90,$B$9:$BI90,60,FALSE),0)&lt;0,LEN(R90)&gt;0),-1,0)</f>
        <v>0</v>
      </c>
      <c r="BH90" s="13">
        <f t="shared" si="50"/>
        <v>0</v>
      </c>
      <c r="BI90" s="13">
        <f t="shared" si="51"/>
        <v>0</v>
      </c>
      <c r="BJ90" s="13">
        <f>IF(AND(LEN($P90)&gt;1,LEN($U90)=0,GralFaltaReq="SE OBSERVAN",IFERROR(FIND("REQUIS.",W90),0)+IFERROR(FIND("CRED. APROB.",W90),0)&gt;0),MAX($BJ$7:$BJ89)+1,0)</f>
        <v>0</v>
      </c>
      <c r="BK90" s="13">
        <f>IF(AND(IFERROR(VLOOKUP(H90,$B$9:$BI90,60,FALSE),0)&lt;0,GralFaltaReq="SE OBSERVAN"),-1,0)</f>
        <v>0</v>
      </c>
      <c r="BL90" s="13">
        <f>IF(AND(IFERROR(VLOOKUP(I90,$B$9:$BI90,60,FALSE),0)&lt;0,GralFaltaReq="SE OBSERVAN"),-1,0)</f>
        <v>0</v>
      </c>
      <c r="BM90" s="13">
        <f>IF(AND(IFERROR(VLOOKUP(J90,$B$9:$BI90,60,FALSE),0)&lt;0,GralFaltaReq="SE OBSERVAN"),-1,0)</f>
        <v>0</v>
      </c>
      <c r="BN90" s="13" t="str">
        <f t="shared" si="52"/>
        <v/>
      </c>
      <c r="BO90" s="13" t="str">
        <f t="shared" si="53"/>
        <v/>
      </c>
      <c r="BP90" s="13" t="str">
        <f t="shared" si="54"/>
        <v/>
      </c>
      <c r="BQ90" s="13" t="str">
        <f t="shared" si="55"/>
        <v/>
      </c>
      <c r="BR90" s="13" t="str">
        <f t="shared" si="56"/>
        <v/>
      </c>
    </row>
    <row r="91" spans="1:70" ht="15.6">
      <c r="A91" s="480"/>
      <c r="B91" s="481"/>
      <c r="C91" s="482"/>
      <c r="D91" s="481"/>
      <c r="E91" s="480"/>
      <c r="F91" s="483"/>
      <c r="G91" s="480"/>
      <c r="H91" s="484"/>
      <c r="I91" s="484"/>
      <c r="J91" s="484"/>
      <c r="K91" s="484"/>
      <c r="L91" s="3" t="s">
        <v>424</v>
      </c>
      <c r="Q91" s="96"/>
      <c r="R91" s="97"/>
      <c r="S91" s="105"/>
      <c r="T91" s="105"/>
      <c r="U91" s="105"/>
      <c r="V91" s="570"/>
      <c r="W91" s="571"/>
      <c r="X91" s="98"/>
      <c r="Y91" s="99"/>
      <c r="Z91" s="99"/>
      <c r="AF91" s="94" t="str">
        <f t="shared" si="31"/>
        <v/>
      </c>
      <c r="AG91" s="101">
        <f t="shared" si="32"/>
        <v>0</v>
      </c>
      <c r="AH91" s="18" t="str">
        <f t="shared" si="33"/>
        <v/>
      </c>
      <c r="AI91" s="102">
        <f t="shared" si="34"/>
        <v>0</v>
      </c>
      <c r="AJ91" s="13">
        <f>IF(AND(AI91=0,LEN(IF(LEN(H91)&gt;3,VLOOKUP(H91,$B$9:$R91,17,FALSE),""))&gt;0,LEN(B91)&gt;0),D91,0)</f>
        <v>0</v>
      </c>
      <c r="AK91" s="13">
        <f>IF(AND(AI91=0,LEN(IF(LEN(I91)&gt;3,VLOOKUP(I91,$B$9:$R91,17,FALSE),""))&gt;0,LEN(B91)&gt;0),D91,0)</f>
        <v>0</v>
      </c>
      <c r="AL91" s="13">
        <f>IF(AND(AI91=0,LEN(IF(LEN(J91)&gt;3,VLOOKUP(J91,$B$9:$R91,17,FALSE),""))&gt;0,LEN(B91)&gt;0),D91,0)</f>
        <v>0</v>
      </c>
      <c r="AM91" s="13">
        <f t="shared" si="35"/>
        <v>1</v>
      </c>
      <c r="AN91" s="13">
        <f t="shared" si="36"/>
        <v>0</v>
      </c>
      <c r="AO91" s="13">
        <f t="shared" si="37"/>
        <v>0</v>
      </c>
      <c r="AP91" s="13">
        <f t="shared" si="38"/>
        <v>0</v>
      </c>
      <c r="AQ91" s="13">
        <f t="shared" si="39"/>
        <v>0</v>
      </c>
      <c r="AR91" s="13" t="str">
        <f t="shared" si="40"/>
        <v/>
      </c>
      <c r="AS91" s="13" t="str">
        <f t="shared" si="41"/>
        <v/>
      </c>
      <c r="AT91" s="18" t="str">
        <f t="shared" si="42"/>
        <v/>
      </c>
      <c r="AU91" s="13">
        <f>IF(AND(AI91&gt;0,IF(LEN(H91)&gt;3,LEN(VLOOKUP(H91,$B$9:$R91,17,FALSE)),IF(LEN(H91)&gt;0,COUNTIFS($G$9:$G91,H91,$R$9:$R91,"&lt;&gt;"),""))&gt;0,LEN(B91)&gt;0),D91,0)</f>
        <v>0</v>
      </c>
      <c r="AV91" s="13">
        <f>IF(AND(AI91&gt;0,LEN(IF(LEN(I91)&gt;3,VLOOKUP(I91,$B$9:$R91,17,FALSE),""))&gt;0,LEN(B91)&gt;0),D91,0)</f>
        <v>0</v>
      </c>
      <c r="AW91" s="13">
        <f>IF(AND(AI91&gt;0,LEN(IF(LEN(J91)&gt;3,VLOOKUP(J91,$B$9:$R91,17,FALSE),""))&gt;0,LEN(B91)&gt;0),D91,0)</f>
        <v>0</v>
      </c>
      <c r="AX91" s="13" t="str">
        <f t="shared" si="43"/>
        <v/>
      </c>
      <c r="AY91" s="13" t="str">
        <f t="shared" si="44"/>
        <v/>
      </c>
      <c r="AZ91" s="13" t="str">
        <f t="shared" si="45"/>
        <v/>
      </c>
      <c r="BA91" s="13">
        <f t="shared" si="46"/>
        <v>1</v>
      </c>
      <c r="BB91" s="13">
        <f t="shared" si="47"/>
        <v>0</v>
      </c>
      <c r="BC91" s="13">
        <f t="shared" si="48"/>
        <v>0</v>
      </c>
      <c r="BD91" s="13">
        <f t="shared" si="49"/>
        <v>0</v>
      </c>
      <c r="BE91" s="13">
        <f>IF(AND(IFERROR(VLOOKUP(H91,$B$9:$BI91,60,FALSE),0)&lt;0,LEN(R91)&gt;0),-1,0)</f>
        <v>0</v>
      </c>
      <c r="BF91" s="13">
        <f>IF(AND(IFERROR(VLOOKUP(I91,$B$9:$BI91,60,FALSE),0)&lt;0,LEN(R91)&gt;0),-1,0)</f>
        <v>0</v>
      </c>
      <c r="BG91" s="13">
        <f>IF(AND(IFERROR(VLOOKUP(J91,$B$9:$BI91,60,FALSE),0)&lt;0,LEN(R91)&gt;0),-1,0)</f>
        <v>0</v>
      </c>
      <c r="BH91" s="13">
        <f t="shared" si="50"/>
        <v>0</v>
      </c>
      <c r="BI91" s="13">
        <f t="shared" si="51"/>
        <v>0</v>
      </c>
      <c r="BJ91" s="13">
        <f>IF(AND(LEN($P91)&gt;1,LEN($U91)=0,GralFaltaReq="SE OBSERVAN",IFERROR(FIND("REQUIS.",W91),0)+IFERROR(FIND("CRED. APROB.",W91),0)&gt;0),MAX($BJ$7:$BJ90)+1,0)</f>
        <v>0</v>
      </c>
      <c r="BK91" s="13">
        <f>IF(AND(IFERROR(VLOOKUP(H91,$B$9:$BI91,60,FALSE),0)&lt;0,GralFaltaReq="SE OBSERVAN"),-1,0)</f>
        <v>0</v>
      </c>
      <c r="BL91" s="13">
        <f>IF(AND(IFERROR(VLOOKUP(I91,$B$9:$BI91,60,FALSE),0)&lt;0,GralFaltaReq="SE OBSERVAN"),-1,0)</f>
        <v>0</v>
      </c>
      <c r="BM91" s="13">
        <f>IF(AND(IFERROR(VLOOKUP(J91,$B$9:$BI91,60,FALSE),0)&lt;0,GralFaltaReq="SE OBSERVAN"),-1,0)</f>
        <v>0</v>
      </c>
      <c r="BN91" s="13" t="str">
        <f t="shared" si="52"/>
        <v/>
      </c>
      <c r="BO91" s="13" t="str">
        <f t="shared" si="53"/>
        <v/>
      </c>
      <c r="BP91" s="13" t="str">
        <f t="shared" si="54"/>
        <v/>
      </c>
      <c r="BQ91" s="13" t="str">
        <f t="shared" si="55"/>
        <v/>
      </c>
      <c r="BR91" s="13" t="str">
        <f t="shared" si="56"/>
        <v/>
      </c>
    </row>
    <row r="92" spans="1:70" ht="15.6">
      <c r="A92" s="480"/>
      <c r="B92" s="481"/>
      <c r="C92" s="482"/>
      <c r="D92" s="481"/>
      <c r="E92" s="480"/>
      <c r="F92" s="483"/>
      <c r="G92" s="480"/>
      <c r="H92" s="484"/>
      <c r="I92" s="484"/>
      <c r="J92" s="484"/>
      <c r="K92" s="484"/>
      <c r="L92" s="3" t="s">
        <v>424</v>
      </c>
      <c r="Q92" s="97"/>
      <c r="R92" s="97"/>
      <c r="S92" s="105"/>
      <c r="T92" s="105"/>
      <c r="U92" s="105"/>
      <c r="V92" s="570"/>
      <c r="W92" s="571"/>
      <c r="X92" s="98"/>
      <c r="Y92" s="99"/>
      <c r="Z92" s="99"/>
      <c r="AF92" s="94" t="str">
        <f t="shared" si="31"/>
        <v/>
      </c>
      <c r="AG92" s="101">
        <f t="shared" si="32"/>
        <v>0</v>
      </c>
      <c r="AH92" s="18" t="str">
        <f t="shared" si="33"/>
        <v/>
      </c>
      <c r="AI92" s="102">
        <f t="shared" si="34"/>
        <v>0</v>
      </c>
      <c r="AJ92" s="13">
        <f>IF(AND(AI92=0,LEN(IF(LEN(H92)&gt;3,VLOOKUP(H92,$B$9:$R92,17,FALSE),""))&gt;0,LEN(B92)&gt;0),D92,0)</f>
        <v>0</v>
      </c>
      <c r="AK92" s="13">
        <f>IF(AND(AI92=0,LEN(IF(LEN(I92)&gt;3,VLOOKUP(I92,$B$9:$R92,17,FALSE),""))&gt;0,LEN(B92)&gt;0),D92,0)</f>
        <v>0</v>
      </c>
      <c r="AL92" s="13">
        <f>IF(AND(AI92=0,LEN(IF(LEN(J92)&gt;3,VLOOKUP(J92,$B$9:$R92,17,FALSE),""))&gt;0,LEN(B92)&gt;0),D92,0)</f>
        <v>0</v>
      </c>
      <c r="AM92" s="13">
        <f t="shared" si="35"/>
        <v>1</v>
      </c>
      <c r="AN92" s="13">
        <f t="shared" si="36"/>
        <v>0</v>
      </c>
      <c r="AO92" s="13">
        <f t="shared" si="37"/>
        <v>0</v>
      </c>
      <c r="AP92" s="13">
        <f t="shared" si="38"/>
        <v>0</v>
      </c>
      <c r="AQ92" s="13">
        <f t="shared" si="39"/>
        <v>0</v>
      </c>
      <c r="AR92" s="13" t="str">
        <f t="shared" si="40"/>
        <v/>
      </c>
      <c r="AS92" s="13" t="str">
        <f t="shared" si="41"/>
        <v/>
      </c>
      <c r="AT92" s="18" t="str">
        <f t="shared" si="42"/>
        <v/>
      </c>
      <c r="AU92" s="13">
        <f>IF(AND(AI92&gt;0,IF(LEN(H92)&gt;3,LEN(VLOOKUP(H92,$B$9:$R92,17,FALSE)),IF(LEN(H92)&gt;0,COUNTIFS($G$9:$G92,H92,$R$9:$R92,"&lt;&gt;"),""))&gt;0,LEN(B92)&gt;0),D92,0)</f>
        <v>0</v>
      </c>
      <c r="AV92" s="13">
        <f>IF(AND(AI92&gt;0,LEN(IF(LEN(I92)&gt;3,VLOOKUP(I92,$B$9:$R92,17,FALSE),""))&gt;0,LEN(B92)&gt;0),D92,0)</f>
        <v>0</v>
      </c>
      <c r="AW92" s="13">
        <f>IF(AND(AI92&gt;0,LEN(IF(LEN(J92)&gt;3,VLOOKUP(J92,$B$9:$R92,17,FALSE),""))&gt;0,LEN(B92)&gt;0),D92,0)</f>
        <v>0</v>
      </c>
      <c r="AX92" s="13" t="str">
        <f t="shared" si="43"/>
        <v/>
      </c>
      <c r="AY92" s="13" t="str">
        <f t="shared" si="44"/>
        <v/>
      </c>
      <c r="AZ92" s="13" t="str">
        <f t="shared" si="45"/>
        <v/>
      </c>
      <c r="BA92" s="13">
        <f t="shared" si="46"/>
        <v>1</v>
      </c>
      <c r="BB92" s="13">
        <f t="shared" si="47"/>
        <v>0</v>
      </c>
      <c r="BC92" s="13">
        <f t="shared" si="48"/>
        <v>0</v>
      </c>
      <c r="BD92" s="13">
        <f t="shared" si="49"/>
        <v>0</v>
      </c>
      <c r="BE92" s="13">
        <f>IF(AND(IFERROR(VLOOKUP(H92,$B$9:$BI92,60,FALSE),0)&lt;0,LEN(R92)&gt;0),-1,0)</f>
        <v>0</v>
      </c>
      <c r="BF92" s="13">
        <f>IF(AND(IFERROR(VLOOKUP(I92,$B$9:$BI92,60,FALSE),0)&lt;0,LEN(R92)&gt;0),-1,0)</f>
        <v>0</v>
      </c>
      <c r="BG92" s="13">
        <f>IF(AND(IFERROR(VLOOKUP(J92,$B$9:$BI92,60,FALSE),0)&lt;0,LEN(R92)&gt;0),-1,0)</f>
        <v>0</v>
      </c>
      <c r="BH92" s="13">
        <f t="shared" si="50"/>
        <v>0</v>
      </c>
      <c r="BI92" s="13">
        <f t="shared" si="51"/>
        <v>0</v>
      </c>
      <c r="BJ92" s="13">
        <f>IF(AND(LEN($P92)&gt;1,LEN($U92)=0,GralFaltaReq="SE OBSERVAN",IFERROR(FIND("REQUIS.",W92),0)+IFERROR(FIND("CRED. APROB.",W92),0)&gt;0),MAX($BJ$7:$BJ91)+1,0)</f>
        <v>0</v>
      </c>
      <c r="BK92" s="13">
        <f>IF(AND(IFERROR(VLOOKUP(H92,$B$9:$BI92,60,FALSE),0)&lt;0,GralFaltaReq="SE OBSERVAN"),-1,0)</f>
        <v>0</v>
      </c>
      <c r="BL92" s="13">
        <f>IF(AND(IFERROR(VLOOKUP(I92,$B$9:$BI92,60,FALSE),0)&lt;0,GralFaltaReq="SE OBSERVAN"),-1,0)</f>
        <v>0</v>
      </c>
      <c r="BM92" s="13">
        <f>IF(AND(IFERROR(VLOOKUP(J92,$B$9:$BI92,60,FALSE),0)&lt;0,GralFaltaReq="SE OBSERVAN"),-1,0)</f>
        <v>0</v>
      </c>
      <c r="BN92" s="13" t="str">
        <f t="shared" si="52"/>
        <v/>
      </c>
      <c r="BO92" s="13" t="str">
        <f t="shared" si="53"/>
        <v/>
      </c>
      <c r="BP92" s="13" t="str">
        <f t="shared" si="54"/>
        <v/>
      </c>
      <c r="BQ92" s="13" t="str">
        <f t="shared" si="55"/>
        <v/>
      </c>
      <c r="BR92" s="13" t="str">
        <f t="shared" si="56"/>
        <v/>
      </c>
    </row>
    <row r="93" spans="1:70" ht="15.6">
      <c r="A93" s="480"/>
      <c r="B93" s="481"/>
      <c r="C93" s="482"/>
      <c r="D93" s="481"/>
      <c r="E93" s="480"/>
      <c r="F93" s="483"/>
      <c r="G93" s="480"/>
      <c r="H93" s="484"/>
      <c r="I93" s="484"/>
      <c r="J93" s="484"/>
      <c r="K93" s="484"/>
      <c r="L93" s="3" t="s">
        <v>424</v>
      </c>
      <c r="Q93" s="96"/>
      <c r="R93" s="97"/>
      <c r="S93" s="105"/>
      <c r="T93" s="105"/>
      <c r="U93" s="105"/>
      <c r="V93" s="570"/>
      <c r="W93" s="571"/>
      <c r="X93" s="98"/>
      <c r="Y93" s="99"/>
      <c r="Z93" s="99"/>
      <c r="AF93" s="94" t="str">
        <f t="shared" si="31"/>
        <v/>
      </c>
      <c r="AG93" s="101">
        <f t="shared" si="32"/>
        <v>0</v>
      </c>
      <c r="AH93" s="18" t="str">
        <f t="shared" si="33"/>
        <v/>
      </c>
      <c r="AI93" s="102">
        <f t="shared" si="34"/>
        <v>0</v>
      </c>
      <c r="AJ93" s="13">
        <f>IF(AND(AI93=0,LEN(IF(LEN(H93)&gt;3,VLOOKUP(H93,$B$9:$R93,17,FALSE),""))&gt;0,LEN(B93)&gt;0),D93,0)</f>
        <v>0</v>
      </c>
      <c r="AK93" s="13">
        <f>IF(AND(AI93=0,LEN(IF(LEN(I93)&gt;3,VLOOKUP(I93,$B$9:$R93,17,FALSE),""))&gt;0,LEN(B93)&gt;0),D93,0)</f>
        <v>0</v>
      </c>
      <c r="AL93" s="13">
        <f>IF(AND(AI93=0,LEN(IF(LEN(J93)&gt;3,VLOOKUP(J93,$B$9:$R93,17,FALSE),""))&gt;0,LEN(B93)&gt;0),D93,0)</f>
        <v>0</v>
      </c>
      <c r="AM93" s="13">
        <f t="shared" si="35"/>
        <v>1</v>
      </c>
      <c r="AN93" s="13">
        <f t="shared" si="36"/>
        <v>0</v>
      </c>
      <c r="AO93" s="13">
        <f t="shared" si="37"/>
        <v>0</v>
      </c>
      <c r="AP93" s="13">
        <f t="shared" si="38"/>
        <v>0</v>
      </c>
      <c r="AQ93" s="13">
        <f t="shared" si="39"/>
        <v>0</v>
      </c>
      <c r="AR93" s="13" t="str">
        <f t="shared" si="40"/>
        <v/>
      </c>
      <c r="AS93" s="13" t="str">
        <f t="shared" si="41"/>
        <v/>
      </c>
      <c r="AT93" s="18" t="str">
        <f t="shared" si="42"/>
        <v/>
      </c>
      <c r="AU93" s="13">
        <f>IF(AND(AI93&gt;0,IF(LEN(H93)&gt;3,LEN(VLOOKUP(H93,$B$9:$R93,17,FALSE)),IF(LEN(H93)&gt;0,COUNTIFS($G$9:$G93,H93,$R$9:$R93,"&lt;&gt;"),""))&gt;0,LEN(B93)&gt;0),D93,0)</f>
        <v>0</v>
      </c>
      <c r="AV93" s="13">
        <f>IF(AND(AI93&gt;0,LEN(IF(LEN(I93)&gt;3,VLOOKUP(I93,$B$9:$R93,17,FALSE),""))&gt;0,LEN(B93)&gt;0),D93,0)</f>
        <v>0</v>
      </c>
      <c r="AW93" s="13">
        <f>IF(AND(AI93&gt;0,LEN(IF(LEN(J93)&gt;3,VLOOKUP(J93,$B$9:$R93,17,FALSE),""))&gt;0,LEN(B93)&gt;0),D93,0)</f>
        <v>0</v>
      </c>
      <c r="AX93" s="13" t="str">
        <f t="shared" si="43"/>
        <v/>
      </c>
      <c r="AY93" s="13" t="str">
        <f t="shared" si="44"/>
        <v/>
      </c>
      <c r="AZ93" s="13" t="str">
        <f t="shared" si="45"/>
        <v/>
      </c>
      <c r="BA93" s="13">
        <f t="shared" si="46"/>
        <v>1</v>
      </c>
      <c r="BB93" s="13">
        <f t="shared" si="47"/>
        <v>0</v>
      </c>
      <c r="BC93" s="13">
        <f t="shared" si="48"/>
        <v>0</v>
      </c>
      <c r="BD93" s="13">
        <f t="shared" si="49"/>
        <v>0</v>
      </c>
      <c r="BE93" s="13">
        <f>IF(AND(IFERROR(VLOOKUP(H93,$B$9:$BI93,60,FALSE),0)&lt;0,LEN(R93)&gt;0),-1,0)</f>
        <v>0</v>
      </c>
      <c r="BF93" s="13">
        <f>IF(AND(IFERROR(VLOOKUP(I93,$B$9:$BI93,60,FALSE),0)&lt;0,LEN(R93)&gt;0),-1,0)</f>
        <v>0</v>
      </c>
      <c r="BG93" s="13">
        <f>IF(AND(IFERROR(VLOOKUP(J93,$B$9:$BI93,60,FALSE),0)&lt;0,LEN(R93)&gt;0),-1,0)</f>
        <v>0</v>
      </c>
      <c r="BH93" s="13">
        <f t="shared" si="50"/>
        <v>0</v>
      </c>
      <c r="BI93" s="13">
        <f t="shared" si="51"/>
        <v>0</v>
      </c>
      <c r="BJ93" s="13">
        <f>IF(AND(LEN($P93)&gt;1,LEN($U93)=0,GralFaltaReq="SE OBSERVAN",IFERROR(FIND("REQUIS.",W93),0)+IFERROR(FIND("CRED. APROB.",W93),0)&gt;0),MAX($BJ$7:$BJ92)+1,0)</f>
        <v>0</v>
      </c>
      <c r="BK93" s="13">
        <f>IF(AND(IFERROR(VLOOKUP(H93,$B$9:$BI93,60,FALSE),0)&lt;0,GralFaltaReq="SE OBSERVAN"),-1,0)</f>
        <v>0</v>
      </c>
      <c r="BL93" s="13">
        <f>IF(AND(IFERROR(VLOOKUP(I93,$B$9:$BI93,60,FALSE),0)&lt;0,GralFaltaReq="SE OBSERVAN"),-1,0)</f>
        <v>0</v>
      </c>
      <c r="BM93" s="13">
        <f>IF(AND(IFERROR(VLOOKUP(J93,$B$9:$BI93,60,FALSE),0)&lt;0,GralFaltaReq="SE OBSERVAN"),-1,0)</f>
        <v>0</v>
      </c>
      <c r="BN93" s="13" t="str">
        <f t="shared" si="52"/>
        <v/>
      </c>
      <c r="BO93" s="13" t="str">
        <f t="shared" si="53"/>
        <v/>
      </c>
      <c r="BP93" s="13" t="str">
        <f t="shared" si="54"/>
        <v/>
      </c>
      <c r="BQ93" s="13" t="str">
        <f t="shared" si="55"/>
        <v/>
      </c>
      <c r="BR93" s="13" t="str">
        <f t="shared" si="56"/>
        <v/>
      </c>
    </row>
    <row r="94" spans="1:70" ht="15.6">
      <c r="A94" s="480"/>
      <c r="B94" s="481"/>
      <c r="C94" s="482"/>
      <c r="D94" s="481"/>
      <c r="E94" s="480"/>
      <c r="F94" s="483"/>
      <c r="G94" s="480"/>
      <c r="H94" s="484"/>
      <c r="I94" s="484"/>
      <c r="J94" s="484"/>
      <c r="K94" s="484"/>
      <c r="L94" s="3" t="s">
        <v>424</v>
      </c>
      <c r="Q94" s="96"/>
      <c r="R94" s="97"/>
      <c r="S94" s="105"/>
      <c r="T94" s="105"/>
      <c r="U94" s="105"/>
      <c r="V94" s="570"/>
      <c r="W94" s="571"/>
      <c r="X94" s="98"/>
      <c r="Y94" s="99"/>
      <c r="Z94" s="99"/>
      <c r="AF94" s="94" t="str">
        <f t="shared" si="31"/>
        <v/>
      </c>
      <c r="AG94" s="101">
        <f t="shared" si="32"/>
        <v>0</v>
      </c>
      <c r="AH94" s="18" t="str">
        <f t="shared" si="33"/>
        <v/>
      </c>
      <c r="AI94" s="102">
        <f t="shared" si="34"/>
        <v>0</v>
      </c>
      <c r="AJ94" s="13">
        <f>IF(AND(AI94=0,LEN(IF(LEN(H94)&gt;3,VLOOKUP(H94,$B$9:$R94,17,FALSE),""))&gt;0,LEN(B94)&gt;0),D94,0)</f>
        <v>0</v>
      </c>
      <c r="AK94" s="13">
        <f>IF(AND(AI94=0,LEN(IF(LEN(I94)&gt;3,VLOOKUP(I94,$B$9:$R94,17,FALSE),""))&gt;0,LEN(B94)&gt;0),D94,0)</f>
        <v>0</v>
      </c>
      <c r="AL94" s="13">
        <f>IF(AND(AI94=0,LEN(IF(LEN(J94)&gt;3,VLOOKUP(J94,$B$9:$R94,17,FALSE),""))&gt;0,LEN(B94)&gt;0),D94,0)</f>
        <v>0</v>
      </c>
      <c r="AM94" s="13">
        <f t="shared" si="35"/>
        <v>1</v>
      </c>
      <c r="AN94" s="13">
        <f t="shared" si="36"/>
        <v>0</v>
      </c>
      <c r="AO94" s="13">
        <f t="shared" si="37"/>
        <v>0</v>
      </c>
      <c r="AP94" s="13">
        <f t="shared" si="38"/>
        <v>0</v>
      </c>
      <c r="AQ94" s="13">
        <f t="shared" si="39"/>
        <v>0</v>
      </c>
      <c r="AR94" s="13" t="str">
        <f t="shared" si="40"/>
        <v/>
      </c>
      <c r="AS94" s="13" t="str">
        <f t="shared" si="41"/>
        <v/>
      </c>
      <c r="AT94" s="18" t="str">
        <f t="shared" si="42"/>
        <v/>
      </c>
      <c r="AU94" s="13">
        <f>IF(AND(AI94&gt;0,IF(LEN(H94)&gt;3,LEN(VLOOKUP(H94,$B$9:$R94,17,FALSE)),IF(LEN(H94)&gt;0,COUNTIFS($G$9:$G94,H94,$R$9:$R94,"&lt;&gt;"),""))&gt;0,LEN(B94)&gt;0),D94,0)</f>
        <v>0</v>
      </c>
      <c r="AV94" s="13">
        <f>IF(AND(AI94&gt;0,LEN(IF(LEN(I94)&gt;3,VLOOKUP(I94,$B$9:$R94,17,FALSE),""))&gt;0,LEN(B94)&gt;0),D94,0)</f>
        <v>0</v>
      </c>
      <c r="AW94" s="13">
        <f>IF(AND(AI94&gt;0,LEN(IF(LEN(J94)&gt;3,VLOOKUP(J94,$B$9:$R94,17,FALSE),""))&gt;0,LEN(B94)&gt;0),D94,0)</f>
        <v>0</v>
      </c>
      <c r="AX94" s="13" t="str">
        <f t="shared" si="43"/>
        <v/>
      </c>
      <c r="AY94" s="13" t="str">
        <f t="shared" si="44"/>
        <v/>
      </c>
      <c r="AZ94" s="13" t="str">
        <f t="shared" si="45"/>
        <v/>
      </c>
      <c r="BA94" s="13">
        <f t="shared" si="46"/>
        <v>1</v>
      </c>
      <c r="BB94" s="13">
        <f t="shared" si="47"/>
        <v>0</v>
      </c>
      <c r="BC94" s="13">
        <f t="shared" si="48"/>
        <v>0</v>
      </c>
      <c r="BD94" s="13">
        <f t="shared" si="49"/>
        <v>0</v>
      </c>
      <c r="BE94" s="13">
        <f>IF(AND(IFERROR(VLOOKUP(H94,$B$9:$BI94,60,FALSE),0)&lt;0,LEN(R94)&gt;0),-1,0)</f>
        <v>0</v>
      </c>
      <c r="BF94" s="13">
        <f>IF(AND(IFERROR(VLOOKUP(I94,$B$9:$BI94,60,FALSE),0)&lt;0,LEN(R94)&gt;0),-1,0)</f>
        <v>0</v>
      </c>
      <c r="BG94" s="13">
        <f>IF(AND(IFERROR(VLOOKUP(J94,$B$9:$BI94,60,FALSE),0)&lt;0,LEN(R94)&gt;0),-1,0)</f>
        <v>0</v>
      </c>
      <c r="BH94" s="13">
        <f t="shared" si="50"/>
        <v>0</v>
      </c>
      <c r="BI94" s="13">
        <f t="shared" si="51"/>
        <v>0</v>
      </c>
      <c r="BJ94" s="13">
        <f>IF(AND(LEN($P94)&gt;1,LEN($U94)=0,GralFaltaReq="SE OBSERVAN",IFERROR(FIND("REQUIS.",W94),0)+IFERROR(FIND("CRED. APROB.",W94),0)&gt;0),MAX($BJ$7:$BJ93)+1,0)</f>
        <v>0</v>
      </c>
      <c r="BK94" s="13">
        <f>IF(AND(IFERROR(VLOOKUP(H94,$B$9:$BI94,60,FALSE),0)&lt;0,GralFaltaReq="SE OBSERVAN"),-1,0)</f>
        <v>0</v>
      </c>
      <c r="BL94" s="13">
        <f>IF(AND(IFERROR(VLOOKUP(I94,$B$9:$BI94,60,FALSE),0)&lt;0,GralFaltaReq="SE OBSERVAN"),-1,0)</f>
        <v>0</v>
      </c>
      <c r="BM94" s="13">
        <f>IF(AND(IFERROR(VLOOKUP(J94,$B$9:$BI94,60,FALSE),0)&lt;0,GralFaltaReq="SE OBSERVAN"),-1,0)</f>
        <v>0</v>
      </c>
      <c r="BN94" s="13" t="str">
        <f t="shared" si="52"/>
        <v/>
      </c>
      <c r="BO94" s="13" t="str">
        <f t="shared" si="53"/>
        <v/>
      </c>
      <c r="BP94" s="13" t="str">
        <f t="shared" si="54"/>
        <v/>
      </c>
      <c r="BQ94" s="13" t="str">
        <f t="shared" si="55"/>
        <v/>
      </c>
      <c r="BR94" s="13" t="str">
        <f t="shared" si="56"/>
        <v/>
      </c>
    </row>
    <row r="95" spans="1:70" ht="15.6">
      <c r="A95" s="480"/>
      <c r="B95" s="481"/>
      <c r="C95" s="482"/>
      <c r="D95" s="481"/>
      <c r="E95" s="480"/>
      <c r="F95" s="483"/>
      <c r="G95" s="480"/>
      <c r="H95" s="484"/>
      <c r="I95" s="484"/>
      <c r="J95" s="484"/>
      <c r="K95" s="484"/>
      <c r="L95" s="3" t="s">
        <v>424</v>
      </c>
      <c r="Q95" s="96"/>
      <c r="R95" s="97"/>
      <c r="S95" s="105"/>
      <c r="T95" s="105"/>
      <c r="U95" s="105"/>
      <c r="V95" s="570"/>
      <c r="W95" s="571"/>
      <c r="X95" s="98"/>
      <c r="Y95" s="99"/>
      <c r="Z95" s="99"/>
      <c r="AF95" s="94" t="str">
        <f t="shared" si="31"/>
        <v/>
      </c>
      <c r="AG95" s="101">
        <f t="shared" si="32"/>
        <v>0</v>
      </c>
      <c r="AH95" s="18" t="str">
        <f t="shared" si="33"/>
        <v/>
      </c>
      <c r="AI95" s="102">
        <f t="shared" si="34"/>
        <v>0</v>
      </c>
      <c r="AJ95" s="13">
        <f>IF(AND(AI95=0,LEN(IF(LEN(H95)&gt;3,VLOOKUP(H95,$B$9:$R95,17,FALSE),""))&gt;0,LEN(B95)&gt;0),D95,0)</f>
        <v>0</v>
      </c>
      <c r="AK95" s="13">
        <f>IF(AND(AI95=0,LEN(IF(LEN(I95)&gt;3,VLOOKUP(I95,$B$9:$R95,17,FALSE),""))&gt;0,LEN(B95)&gt;0),D95,0)</f>
        <v>0</v>
      </c>
      <c r="AL95" s="13">
        <f>IF(AND(AI95=0,LEN(IF(LEN(J95)&gt;3,VLOOKUP(J95,$B$9:$R95,17,FALSE),""))&gt;0,LEN(B95)&gt;0),D95,0)</f>
        <v>0</v>
      </c>
      <c r="AM95" s="13">
        <f t="shared" si="35"/>
        <v>1</v>
      </c>
      <c r="AN95" s="13">
        <f t="shared" si="36"/>
        <v>0</v>
      </c>
      <c r="AO95" s="13">
        <f t="shared" si="37"/>
        <v>0</v>
      </c>
      <c r="AP95" s="13">
        <f t="shared" si="38"/>
        <v>0</v>
      </c>
      <c r="AQ95" s="13">
        <f t="shared" si="39"/>
        <v>0</v>
      </c>
      <c r="AR95" s="13" t="str">
        <f t="shared" si="40"/>
        <v/>
      </c>
      <c r="AS95" s="13" t="str">
        <f t="shared" si="41"/>
        <v/>
      </c>
      <c r="AT95" s="18" t="str">
        <f t="shared" si="42"/>
        <v/>
      </c>
      <c r="AU95" s="13">
        <f>IF(AND(AI95&gt;0,IF(LEN(H95)&gt;3,LEN(VLOOKUP(H95,$B$9:$R95,17,FALSE)),IF(LEN(H95)&gt;0,COUNTIFS($G$9:$G95,H95,$R$9:$R95,"&lt;&gt;"),""))&gt;0,LEN(B95)&gt;0),D95,0)</f>
        <v>0</v>
      </c>
      <c r="AV95" s="13">
        <f>IF(AND(AI95&gt;0,LEN(IF(LEN(I95)&gt;3,VLOOKUP(I95,$B$9:$R95,17,FALSE),""))&gt;0,LEN(B95)&gt;0),D95,0)</f>
        <v>0</v>
      </c>
      <c r="AW95" s="13">
        <f>IF(AND(AI95&gt;0,LEN(IF(LEN(J95)&gt;3,VLOOKUP(J95,$B$9:$R95,17,FALSE),""))&gt;0,LEN(B95)&gt;0),D95,0)</f>
        <v>0</v>
      </c>
      <c r="AX95" s="13" t="str">
        <f t="shared" si="43"/>
        <v/>
      </c>
      <c r="AY95" s="13" t="str">
        <f t="shared" si="44"/>
        <v/>
      </c>
      <c r="AZ95" s="13" t="str">
        <f t="shared" si="45"/>
        <v/>
      </c>
      <c r="BA95" s="13">
        <f t="shared" si="46"/>
        <v>1</v>
      </c>
      <c r="BB95" s="13">
        <f t="shared" si="47"/>
        <v>0</v>
      </c>
      <c r="BC95" s="13">
        <f t="shared" si="48"/>
        <v>0</v>
      </c>
      <c r="BD95" s="13">
        <f t="shared" si="49"/>
        <v>0</v>
      </c>
      <c r="BE95" s="13">
        <f>IF(AND(IFERROR(VLOOKUP(H95,$B$9:$BI95,60,FALSE),0)&lt;0,LEN(R95)&gt;0),-1,0)</f>
        <v>0</v>
      </c>
      <c r="BF95" s="13">
        <f>IF(AND(IFERROR(VLOOKUP(I95,$B$9:$BI95,60,FALSE),0)&lt;0,LEN(R95)&gt;0),-1,0)</f>
        <v>0</v>
      </c>
      <c r="BG95" s="13">
        <f>IF(AND(IFERROR(VLOOKUP(J95,$B$9:$BI95,60,FALSE),0)&lt;0,LEN(R95)&gt;0),-1,0)</f>
        <v>0</v>
      </c>
      <c r="BH95" s="13">
        <f t="shared" si="50"/>
        <v>0</v>
      </c>
      <c r="BI95" s="13">
        <f t="shared" si="51"/>
        <v>0</v>
      </c>
      <c r="BJ95" s="13">
        <f>IF(AND(LEN($P95)&gt;1,LEN($U95)=0,GralFaltaReq="SE OBSERVAN",IFERROR(FIND("REQUIS.",W95),0)+IFERROR(FIND("CRED. APROB.",W95),0)&gt;0),MAX($BJ$7:$BJ94)+1,0)</f>
        <v>0</v>
      </c>
      <c r="BK95" s="13">
        <f>IF(AND(IFERROR(VLOOKUP(H95,$B$9:$BI95,60,FALSE),0)&lt;0,GralFaltaReq="SE OBSERVAN"),-1,0)</f>
        <v>0</v>
      </c>
      <c r="BL95" s="13">
        <f>IF(AND(IFERROR(VLOOKUP(I95,$B$9:$BI95,60,FALSE),0)&lt;0,GralFaltaReq="SE OBSERVAN"),-1,0)</f>
        <v>0</v>
      </c>
      <c r="BM95" s="13">
        <f>IF(AND(IFERROR(VLOOKUP(J95,$B$9:$BI95,60,FALSE),0)&lt;0,GralFaltaReq="SE OBSERVAN"),-1,0)</f>
        <v>0</v>
      </c>
      <c r="BN95" s="13" t="str">
        <f t="shared" si="52"/>
        <v/>
      </c>
      <c r="BO95" s="13" t="str">
        <f t="shared" si="53"/>
        <v/>
      </c>
      <c r="BP95" s="13" t="str">
        <f t="shared" si="54"/>
        <v/>
      </c>
      <c r="BQ95" s="13" t="str">
        <f t="shared" si="55"/>
        <v/>
      </c>
      <c r="BR95" s="13" t="str">
        <f t="shared" si="56"/>
        <v/>
      </c>
    </row>
    <row r="96" spans="1:70" ht="15.6">
      <c r="A96" s="480"/>
      <c r="B96" s="481"/>
      <c r="C96" s="482"/>
      <c r="D96" s="481"/>
      <c r="E96" s="480"/>
      <c r="F96" s="483"/>
      <c r="G96" s="480"/>
      <c r="H96" s="484"/>
      <c r="I96" s="484"/>
      <c r="J96" s="484"/>
      <c r="K96" s="484"/>
      <c r="L96" s="3"/>
      <c r="Q96" s="96"/>
      <c r="R96" s="97"/>
      <c r="S96" s="105"/>
      <c r="T96" s="105"/>
      <c r="U96" s="105"/>
      <c r="V96" s="570"/>
      <c r="W96" s="571"/>
      <c r="X96" s="98"/>
      <c r="Y96" s="99"/>
      <c r="Z96" s="99"/>
      <c r="AF96" s="94" t="str">
        <f t="shared" si="31"/>
        <v/>
      </c>
      <c r="AG96" s="101">
        <f t="shared" si="32"/>
        <v>0</v>
      </c>
      <c r="AH96" s="18" t="str">
        <f t="shared" si="33"/>
        <v/>
      </c>
      <c r="AI96" s="102">
        <f t="shared" si="34"/>
        <v>0</v>
      </c>
      <c r="AJ96" s="13">
        <f>IF(AND(AI96=0,LEN(IF(LEN(H96)&gt;3,VLOOKUP(H96,$B$9:$R96,17,FALSE),""))&gt;0,LEN(B96)&gt;0),D96,0)</f>
        <v>0</v>
      </c>
      <c r="AK96" s="13">
        <f>IF(AND(AI96=0,LEN(IF(LEN(I96)&gt;3,VLOOKUP(I96,$B$9:$R96,17,FALSE),""))&gt;0,LEN(B96)&gt;0),D96,0)</f>
        <v>0</v>
      </c>
      <c r="AL96" s="13">
        <f>IF(AND(AI96=0,LEN(IF(LEN(J96)&gt;3,VLOOKUP(J96,$B$9:$R96,17,FALSE),""))&gt;0,LEN(B96)&gt;0),D96,0)</f>
        <v>0</v>
      </c>
      <c r="AM96" s="13">
        <f t="shared" si="35"/>
        <v>1</v>
      </c>
      <c r="AN96" s="13">
        <f t="shared" si="36"/>
        <v>0</v>
      </c>
      <c r="AO96" s="13">
        <f t="shared" si="37"/>
        <v>0</v>
      </c>
      <c r="AP96" s="13">
        <f t="shared" si="38"/>
        <v>0</v>
      </c>
      <c r="AQ96" s="13">
        <f t="shared" si="39"/>
        <v>0</v>
      </c>
      <c r="AR96" s="13" t="str">
        <f t="shared" si="40"/>
        <v/>
      </c>
      <c r="AS96" s="13" t="str">
        <f t="shared" si="41"/>
        <v/>
      </c>
      <c r="AT96" s="18" t="str">
        <f t="shared" si="42"/>
        <v/>
      </c>
      <c r="AU96" s="13">
        <f>IF(AND(AI96&gt;0,IF(LEN(H96)&gt;3,LEN(VLOOKUP(H96,$B$9:$R96,17,FALSE)),IF(LEN(H96)&gt;0,COUNTIFS($G$9:$G96,H96,$R$9:$R96,"&lt;&gt;"),""))&gt;0,LEN(B96)&gt;0),D96,0)</f>
        <v>0</v>
      </c>
      <c r="AV96" s="13">
        <f>IF(AND(AI96&gt;0,LEN(IF(LEN(I96)&gt;3,VLOOKUP(I96,$B$9:$R96,17,FALSE),""))&gt;0,LEN(B96)&gt;0),D96,0)</f>
        <v>0</v>
      </c>
      <c r="AW96" s="13">
        <f>IF(AND(AI96&gt;0,LEN(IF(LEN(J96)&gt;3,VLOOKUP(J96,$B$9:$R96,17,FALSE),""))&gt;0,LEN(B96)&gt;0),D96,0)</f>
        <v>0</v>
      </c>
      <c r="AX96" s="13" t="str">
        <f t="shared" si="43"/>
        <v/>
      </c>
      <c r="AY96" s="13" t="str">
        <f t="shared" si="44"/>
        <v/>
      </c>
      <c r="AZ96" s="13" t="str">
        <f t="shared" si="45"/>
        <v/>
      </c>
      <c r="BA96" s="13">
        <f t="shared" si="46"/>
        <v>1</v>
      </c>
      <c r="BB96" s="13">
        <f t="shared" si="47"/>
        <v>0</v>
      </c>
      <c r="BC96" s="13">
        <f t="shared" si="48"/>
        <v>0</v>
      </c>
      <c r="BD96" s="13">
        <f t="shared" si="49"/>
        <v>0</v>
      </c>
      <c r="BE96" s="13">
        <f>IF(AND(IFERROR(VLOOKUP(H96,$B$9:$BI96,60,FALSE),0)&lt;0,LEN(R96)&gt;0),-1,0)</f>
        <v>0</v>
      </c>
      <c r="BF96" s="13">
        <f>IF(AND(IFERROR(VLOOKUP(I96,$B$9:$BI96,60,FALSE),0)&lt;0,LEN(R96)&gt;0),-1,0)</f>
        <v>0</v>
      </c>
      <c r="BG96" s="13">
        <f>IF(AND(IFERROR(VLOOKUP(J96,$B$9:$BI96,60,FALSE),0)&lt;0,LEN(R96)&gt;0),-1,0)</f>
        <v>0</v>
      </c>
      <c r="BH96" s="13">
        <f t="shared" si="50"/>
        <v>0</v>
      </c>
      <c r="BI96" s="13">
        <f t="shared" si="51"/>
        <v>0</v>
      </c>
      <c r="BJ96" s="13">
        <f>IF(AND(LEN($P96)&gt;1,LEN($U96)=0,GralFaltaReq="SE OBSERVAN",IFERROR(FIND("REQUIS.",W96),0)+IFERROR(FIND("CRED. APROB.",W96),0)&gt;0),MAX($BJ$7:$BJ95)+1,0)</f>
        <v>0</v>
      </c>
      <c r="BK96" s="13">
        <f>IF(AND(IFERROR(VLOOKUP(H96,$B$9:$BI96,60,FALSE),0)&lt;0,GralFaltaReq="SE OBSERVAN"),-1,0)</f>
        <v>0</v>
      </c>
      <c r="BL96" s="13">
        <f>IF(AND(IFERROR(VLOOKUP(I96,$B$9:$BI96,60,FALSE),0)&lt;0,GralFaltaReq="SE OBSERVAN"),-1,0)</f>
        <v>0</v>
      </c>
      <c r="BM96" s="13">
        <f>IF(AND(IFERROR(VLOOKUP(J96,$B$9:$BI96,60,FALSE),0)&lt;0,GralFaltaReq="SE OBSERVAN"),-1,0)</f>
        <v>0</v>
      </c>
      <c r="BN96" s="13" t="str">
        <f t="shared" si="52"/>
        <v/>
      </c>
      <c r="BO96" s="13" t="str">
        <f t="shared" si="53"/>
        <v/>
      </c>
      <c r="BP96" s="13" t="str">
        <f t="shared" si="54"/>
        <v/>
      </c>
      <c r="BQ96" s="13" t="str">
        <f t="shared" si="55"/>
        <v/>
      </c>
      <c r="BR96" s="13" t="str">
        <f t="shared" si="56"/>
        <v/>
      </c>
    </row>
    <row r="97" spans="1:70" ht="15.6">
      <c r="A97" s="480"/>
      <c r="B97" s="481"/>
      <c r="C97" s="482"/>
      <c r="D97" s="481"/>
      <c r="E97" s="480"/>
      <c r="F97" s="483"/>
      <c r="G97" s="480"/>
      <c r="H97" s="484"/>
      <c r="I97" s="484"/>
      <c r="J97" s="484"/>
      <c r="K97" s="484"/>
      <c r="L97" s="3" t="s">
        <v>424</v>
      </c>
      <c r="Q97" s="96"/>
      <c r="R97" s="97"/>
      <c r="S97" s="105"/>
      <c r="T97" s="105"/>
      <c r="U97" s="105"/>
      <c r="V97" s="570"/>
      <c r="W97" s="571"/>
      <c r="X97" s="98"/>
      <c r="Y97" s="99"/>
      <c r="Z97" s="99"/>
      <c r="AF97" s="94" t="str">
        <f t="shared" si="31"/>
        <v/>
      </c>
      <c r="AG97" s="101">
        <f t="shared" si="32"/>
        <v>0</v>
      </c>
      <c r="AH97" s="18" t="str">
        <f t="shared" si="33"/>
        <v/>
      </c>
      <c r="AI97" s="102">
        <f t="shared" si="34"/>
        <v>0</v>
      </c>
      <c r="AJ97" s="13">
        <f>IF(AND(AI97=0,LEN(IF(LEN(H97)&gt;3,VLOOKUP(H97,$B$9:$R97,17,FALSE),""))&gt;0,LEN(B97)&gt;0),D97,0)</f>
        <v>0</v>
      </c>
      <c r="AK97" s="13">
        <f>IF(AND(AI97=0,LEN(IF(LEN(I97)&gt;3,VLOOKUP(I97,$B$9:$R97,17,FALSE),""))&gt;0,LEN(B97)&gt;0),D97,0)</f>
        <v>0</v>
      </c>
      <c r="AL97" s="13">
        <f>IF(AND(AI97=0,LEN(IF(LEN(J97)&gt;3,VLOOKUP(J97,$B$9:$R97,17,FALSE),""))&gt;0,LEN(B97)&gt;0),D97,0)</f>
        <v>0</v>
      </c>
      <c r="AM97" s="13">
        <f t="shared" si="35"/>
        <v>1</v>
      </c>
      <c r="AN97" s="13">
        <f t="shared" si="36"/>
        <v>0</v>
      </c>
      <c r="AO97" s="13">
        <f t="shared" si="37"/>
        <v>0</v>
      </c>
      <c r="AP97" s="13">
        <f t="shared" si="38"/>
        <v>0</v>
      </c>
      <c r="AQ97" s="13">
        <f t="shared" si="39"/>
        <v>0</v>
      </c>
      <c r="AR97" s="13" t="str">
        <f t="shared" si="40"/>
        <v/>
      </c>
      <c r="AS97" s="13" t="str">
        <f t="shared" si="41"/>
        <v/>
      </c>
      <c r="AT97" s="18" t="str">
        <f t="shared" si="42"/>
        <v/>
      </c>
      <c r="AU97" s="13">
        <f>IF(AND(AI97&gt;0,IF(LEN(H97)&gt;3,LEN(VLOOKUP(H97,$B$9:$R97,17,FALSE)),IF(LEN(H97)&gt;0,COUNTIFS($G$9:$G97,H97,$R$9:$R97,"&lt;&gt;"),""))&gt;0,LEN(B97)&gt;0),D97,0)</f>
        <v>0</v>
      </c>
      <c r="AV97" s="13">
        <f>IF(AND(AI97&gt;0,LEN(IF(LEN(I97)&gt;3,VLOOKUP(I97,$B$9:$R97,17,FALSE),""))&gt;0,LEN(B97)&gt;0),D97,0)</f>
        <v>0</v>
      </c>
      <c r="AW97" s="13">
        <f>IF(AND(AI97&gt;0,LEN(IF(LEN(J97)&gt;3,VLOOKUP(J97,$B$9:$R97,17,FALSE),""))&gt;0,LEN(B97)&gt;0),D97,0)</f>
        <v>0</v>
      </c>
      <c r="AX97" s="13" t="str">
        <f t="shared" si="43"/>
        <v/>
      </c>
      <c r="AY97" s="13" t="str">
        <f t="shared" si="44"/>
        <v/>
      </c>
      <c r="AZ97" s="13" t="str">
        <f t="shared" si="45"/>
        <v/>
      </c>
      <c r="BA97" s="13">
        <f t="shared" si="46"/>
        <v>1</v>
      </c>
      <c r="BB97" s="13">
        <f t="shared" si="47"/>
        <v>0</v>
      </c>
      <c r="BC97" s="13">
        <f t="shared" si="48"/>
        <v>0</v>
      </c>
      <c r="BD97" s="13">
        <f t="shared" si="49"/>
        <v>0</v>
      </c>
      <c r="BE97" s="13">
        <f>IF(AND(IFERROR(VLOOKUP(H97,$B$9:$BI97,60,FALSE),0)&lt;0,LEN(R97)&gt;0),-1,0)</f>
        <v>0</v>
      </c>
      <c r="BF97" s="13">
        <f>IF(AND(IFERROR(VLOOKUP(I97,$B$9:$BI97,60,FALSE),0)&lt;0,LEN(R97)&gt;0),-1,0)</f>
        <v>0</v>
      </c>
      <c r="BG97" s="13">
        <f>IF(AND(IFERROR(VLOOKUP(J97,$B$9:$BI97,60,FALSE),0)&lt;0,LEN(R97)&gt;0),-1,0)</f>
        <v>0</v>
      </c>
      <c r="BH97" s="13">
        <f t="shared" si="50"/>
        <v>0</v>
      </c>
      <c r="BI97" s="13">
        <f t="shared" si="51"/>
        <v>0</v>
      </c>
      <c r="BJ97" s="13">
        <f>IF(AND(LEN($P97)&gt;1,LEN($U97)=0,GralFaltaReq="SE OBSERVAN",IFERROR(FIND("REQUIS.",W97),0)+IFERROR(FIND("CRED. APROB.",W97),0)&gt;0),MAX($BJ$7:$BJ96)+1,0)</f>
        <v>0</v>
      </c>
      <c r="BK97" s="13">
        <f>IF(AND(IFERROR(VLOOKUP(H97,$B$9:$BI97,60,FALSE),0)&lt;0,GralFaltaReq="SE OBSERVAN"),-1,0)</f>
        <v>0</v>
      </c>
      <c r="BL97" s="13">
        <f>IF(AND(IFERROR(VLOOKUP(I97,$B$9:$BI97,60,FALSE),0)&lt;0,GralFaltaReq="SE OBSERVAN"),-1,0)</f>
        <v>0</v>
      </c>
      <c r="BM97" s="13">
        <f>IF(AND(IFERROR(VLOOKUP(J97,$B$9:$BI97,60,FALSE),0)&lt;0,GralFaltaReq="SE OBSERVAN"),-1,0)</f>
        <v>0</v>
      </c>
      <c r="BN97" s="13" t="str">
        <f t="shared" si="52"/>
        <v/>
      </c>
      <c r="BO97" s="13" t="str">
        <f t="shared" si="53"/>
        <v/>
      </c>
      <c r="BP97" s="13" t="str">
        <f t="shared" si="54"/>
        <v/>
      </c>
      <c r="BQ97" s="13" t="str">
        <f t="shared" si="55"/>
        <v/>
      </c>
      <c r="BR97" s="13" t="str">
        <f t="shared" si="56"/>
        <v/>
      </c>
    </row>
    <row r="98" spans="1:70" ht="15.6">
      <c r="A98" s="480"/>
      <c r="B98" s="481"/>
      <c r="C98" s="482"/>
      <c r="D98" s="481"/>
      <c r="E98" s="480"/>
      <c r="F98" s="483"/>
      <c r="G98" s="480"/>
      <c r="H98" s="484"/>
      <c r="I98" s="484"/>
      <c r="J98" s="484"/>
      <c r="K98" s="484"/>
      <c r="L98" s="3" t="s">
        <v>424</v>
      </c>
      <c r="Q98" s="96"/>
      <c r="R98" s="97"/>
      <c r="S98" s="105"/>
      <c r="T98" s="105"/>
      <c r="U98" s="105"/>
      <c r="V98" s="570"/>
      <c r="W98" s="571"/>
      <c r="X98" s="98"/>
      <c r="Y98" s="99"/>
      <c r="Z98" s="99"/>
      <c r="AF98" s="94" t="str">
        <f t="shared" si="31"/>
        <v/>
      </c>
      <c r="AG98" s="101">
        <f t="shared" si="32"/>
        <v>0</v>
      </c>
      <c r="AH98" s="18" t="str">
        <f t="shared" si="33"/>
        <v/>
      </c>
      <c r="AI98" s="102">
        <f t="shared" si="34"/>
        <v>0</v>
      </c>
      <c r="AJ98" s="13">
        <f>IF(AND(AI98=0,LEN(IF(LEN(H98)&gt;3,VLOOKUP(H98,$B$9:$R98,17,FALSE),""))&gt;0,LEN(B98)&gt;0),D98,0)</f>
        <v>0</v>
      </c>
      <c r="AK98" s="13">
        <f>IF(AND(AI98=0,LEN(IF(LEN(I98)&gt;3,VLOOKUP(I98,$B$9:$R98,17,FALSE),""))&gt;0,LEN(B98)&gt;0),D98,0)</f>
        <v>0</v>
      </c>
      <c r="AL98" s="13">
        <f>IF(AND(AI98=0,LEN(IF(LEN(J98)&gt;3,VLOOKUP(J98,$B$9:$R98,17,FALSE),""))&gt;0,LEN(B98)&gt;0),D98,0)</f>
        <v>0</v>
      </c>
      <c r="AM98" s="13">
        <f t="shared" si="35"/>
        <v>1</v>
      </c>
      <c r="AN98" s="13">
        <f t="shared" si="36"/>
        <v>0</v>
      </c>
      <c r="AO98" s="13">
        <f t="shared" si="37"/>
        <v>0</v>
      </c>
      <c r="AP98" s="13">
        <f t="shared" si="38"/>
        <v>0</v>
      </c>
      <c r="AQ98" s="13">
        <f t="shared" si="39"/>
        <v>0</v>
      </c>
      <c r="AR98" s="13" t="str">
        <f t="shared" si="40"/>
        <v/>
      </c>
      <c r="AS98" s="13" t="str">
        <f t="shared" si="41"/>
        <v/>
      </c>
      <c r="AT98" s="18" t="str">
        <f t="shared" si="42"/>
        <v/>
      </c>
      <c r="AU98" s="13">
        <f>IF(AND(AI98&gt;0,IF(LEN(H98)&gt;3,LEN(VLOOKUP(H98,$B$9:$R98,17,FALSE)),IF(LEN(H98)&gt;0,COUNTIFS($G$9:$G98,H98,$R$9:$R98,"&lt;&gt;"),""))&gt;0,LEN(B98)&gt;0),D98,0)</f>
        <v>0</v>
      </c>
      <c r="AV98" s="13">
        <f>IF(AND(AI98&gt;0,LEN(IF(LEN(I98)&gt;3,VLOOKUP(I98,$B$9:$R98,17,FALSE),""))&gt;0,LEN(B98)&gt;0),D98,0)</f>
        <v>0</v>
      </c>
      <c r="AW98" s="13">
        <f>IF(AND(AI98&gt;0,LEN(IF(LEN(J98)&gt;3,VLOOKUP(J98,$B$9:$R98,17,FALSE),""))&gt;0,LEN(B98)&gt;0),D98,0)</f>
        <v>0</v>
      </c>
      <c r="AX98" s="13" t="str">
        <f t="shared" si="43"/>
        <v/>
      </c>
      <c r="AY98" s="13" t="str">
        <f t="shared" si="44"/>
        <v/>
      </c>
      <c r="AZ98" s="13" t="str">
        <f t="shared" si="45"/>
        <v/>
      </c>
      <c r="BA98" s="13">
        <f t="shared" si="46"/>
        <v>1</v>
      </c>
      <c r="BB98" s="13">
        <f t="shared" si="47"/>
        <v>0</v>
      </c>
      <c r="BC98" s="13">
        <f t="shared" si="48"/>
        <v>0</v>
      </c>
      <c r="BD98" s="13">
        <f t="shared" si="49"/>
        <v>0</v>
      </c>
      <c r="BE98" s="13">
        <f>IF(AND(IFERROR(VLOOKUP(H98,$B$9:$BI98,60,FALSE),0)&lt;0,LEN(R98)&gt;0),-1,0)</f>
        <v>0</v>
      </c>
      <c r="BF98" s="13">
        <f>IF(AND(IFERROR(VLOOKUP(I98,$B$9:$BI98,60,FALSE),0)&lt;0,LEN(R98)&gt;0),-1,0)</f>
        <v>0</v>
      </c>
      <c r="BG98" s="13">
        <f>IF(AND(IFERROR(VLOOKUP(J98,$B$9:$BI98,60,FALSE),0)&lt;0,LEN(R98)&gt;0),-1,0)</f>
        <v>0</v>
      </c>
      <c r="BH98" s="13">
        <f t="shared" si="50"/>
        <v>0</v>
      </c>
      <c r="BI98" s="13">
        <f t="shared" si="51"/>
        <v>0</v>
      </c>
      <c r="BJ98" s="13">
        <f>IF(AND(LEN($P98)&gt;1,LEN($U98)=0,GralFaltaReq="SE OBSERVAN",IFERROR(FIND("REQUIS.",W98),0)+IFERROR(FIND("CRED. APROB.",W98),0)&gt;0),MAX($BJ$7:$BJ97)+1,0)</f>
        <v>0</v>
      </c>
      <c r="BK98" s="13">
        <f>IF(AND(IFERROR(VLOOKUP(H98,$B$9:$BI98,60,FALSE),0)&lt;0,GralFaltaReq="SE OBSERVAN"),-1,0)</f>
        <v>0</v>
      </c>
      <c r="BL98" s="13">
        <f>IF(AND(IFERROR(VLOOKUP(I98,$B$9:$BI98,60,FALSE),0)&lt;0,GralFaltaReq="SE OBSERVAN"),-1,0)</f>
        <v>0</v>
      </c>
      <c r="BM98" s="13">
        <f>IF(AND(IFERROR(VLOOKUP(J98,$B$9:$BI98,60,FALSE),0)&lt;0,GralFaltaReq="SE OBSERVAN"),-1,0)</f>
        <v>0</v>
      </c>
      <c r="BN98" s="13" t="str">
        <f t="shared" si="52"/>
        <v/>
      </c>
      <c r="BO98" s="13" t="str">
        <f t="shared" si="53"/>
        <v/>
      </c>
      <c r="BP98" s="13" t="str">
        <f t="shared" si="54"/>
        <v/>
      </c>
      <c r="BQ98" s="13" t="str">
        <f t="shared" si="55"/>
        <v/>
      </c>
      <c r="BR98" s="13" t="str">
        <f t="shared" si="56"/>
        <v/>
      </c>
    </row>
    <row r="99" spans="1:70" ht="15.6">
      <c r="A99" s="480"/>
      <c r="B99" s="481"/>
      <c r="C99" s="482"/>
      <c r="D99" s="481"/>
      <c r="E99" s="480"/>
      <c r="F99" s="483"/>
      <c r="G99" s="480"/>
      <c r="H99" s="484"/>
      <c r="I99" s="484"/>
      <c r="J99" s="484"/>
      <c r="K99" s="484"/>
      <c r="L99" s="3"/>
      <c r="Q99" s="96"/>
      <c r="R99" s="97"/>
      <c r="S99" s="105"/>
      <c r="T99" s="105"/>
      <c r="U99" s="105"/>
      <c r="V99" s="570"/>
      <c r="W99" s="571"/>
      <c r="X99" s="98"/>
      <c r="Y99" s="99"/>
      <c r="Z99" s="99"/>
      <c r="AF99" s="94" t="str">
        <f t="shared" si="31"/>
        <v/>
      </c>
      <c r="AG99" s="101">
        <f t="shared" si="32"/>
        <v>0</v>
      </c>
      <c r="AH99" s="18" t="str">
        <f t="shared" si="33"/>
        <v/>
      </c>
      <c r="AI99" s="102">
        <f t="shared" si="34"/>
        <v>0</v>
      </c>
      <c r="AJ99" s="13">
        <f>IF(AND(AI99=0,LEN(IF(LEN(H99)&gt;3,VLOOKUP(H99,$B$9:$R99,17,FALSE),""))&gt;0,LEN(B99)&gt;0),D99,0)</f>
        <v>0</v>
      </c>
      <c r="AK99" s="13">
        <f>IF(AND(AI99=0,LEN(IF(LEN(I99)&gt;3,VLOOKUP(I99,$B$9:$R99,17,FALSE),""))&gt;0,LEN(B99)&gt;0),D99,0)</f>
        <v>0</v>
      </c>
      <c r="AL99" s="13">
        <f>IF(AND(AI99=0,LEN(IF(LEN(J99)&gt;3,VLOOKUP(J99,$B$9:$R99,17,FALSE),""))&gt;0,LEN(B99)&gt;0),D99,0)</f>
        <v>0</v>
      </c>
      <c r="AM99" s="13">
        <f t="shared" si="35"/>
        <v>1</v>
      </c>
      <c r="AN99" s="13">
        <f t="shared" si="36"/>
        <v>0</v>
      </c>
      <c r="AO99" s="13">
        <f t="shared" si="37"/>
        <v>0</v>
      </c>
      <c r="AP99" s="13">
        <f t="shared" si="38"/>
        <v>0</v>
      </c>
      <c r="AQ99" s="13">
        <f t="shared" si="39"/>
        <v>0</v>
      </c>
      <c r="AR99" s="13" t="str">
        <f t="shared" si="40"/>
        <v/>
      </c>
      <c r="AS99" s="13" t="str">
        <f t="shared" si="41"/>
        <v/>
      </c>
      <c r="AT99" s="18" t="str">
        <f t="shared" si="42"/>
        <v/>
      </c>
      <c r="AU99" s="13">
        <f>IF(AND(AI99&gt;0,IF(LEN(H99)&gt;3,LEN(VLOOKUP(H99,$B$9:$R99,17,FALSE)),IF(LEN(H99)&gt;0,COUNTIFS($G$9:$G99,H99,$R$9:$R99,"&lt;&gt;"),""))&gt;0,LEN(B99)&gt;0),D99,0)</f>
        <v>0</v>
      </c>
      <c r="AV99" s="13">
        <f>IF(AND(AI99&gt;0,LEN(IF(LEN(I99)&gt;3,VLOOKUP(I99,$B$9:$R99,17,FALSE),""))&gt;0,LEN(B99)&gt;0),D99,0)</f>
        <v>0</v>
      </c>
      <c r="AW99" s="13">
        <f>IF(AND(AI99&gt;0,LEN(IF(LEN(J99)&gt;3,VLOOKUP(J99,$B$9:$R99,17,FALSE),""))&gt;0,LEN(B99)&gt;0),D99,0)</f>
        <v>0</v>
      </c>
      <c r="AX99" s="13" t="str">
        <f t="shared" si="43"/>
        <v/>
      </c>
      <c r="AY99" s="13" t="str">
        <f t="shared" si="44"/>
        <v/>
      </c>
      <c r="AZ99" s="13" t="str">
        <f t="shared" si="45"/>
        <v/>
      </c>
      <c r="BA99" s="13">
        <f t="shared" si="46"/>
        <v>1</v>
      </c>
      <c r="BB99" s="13">
        <f t="shared" si="47"/>
        <v>0</v>
      </c>
      <c r="BC99" s="13">
        <f t="shared" si="48"/>
        <v>0</v>
      </c>
      <c r="BD99" s="13">
        <f t="shared" si="49"/>
        <v>0</v>
      </c>
      <c r="BE99" s="13">
        <f>IF(AND(IFERROR(VLOOKUP(H99,$B$9:$BI99,60,FALSE),0)&lt;0,LEN(R99)&gt;0),-1,0)</f>
        <v>0</v>
      </c>
      <c r="BF99" s="13">
        <f>IF(AND(IFERROR(VLOOKUP(I99,$B$9:$BI99,60,FALSE),0)&lt;0,LEN(R99)&gt;0),-1,0)</f>
        <v>0</v>
      </c>
      <c r="BG99" s="13">
        <f>IF(AND(IFERROR(VLOOKUP(J99,$B$9:$BI99,60,FALSE),0)&lt;0,LEN(R99)&gt;0),-1,0)</f>
        <v>0</v>
      </c>
      <c r="BH99" s="13">
        <f t="shared" si="50"/>
        <v>0</v>
      </c>
      <c r="BI99" s="13">
        <f t="shared" si="51"/>
        <v>0</v>
      </c>
      <c r="BJ99" s="13">
        <f>IF(AND(LEN($P99)&gt;1,LEN($U99)=0,GralFaltaReq="SE OBSERVAN",IFERROR(FIND("REQUIS.",W99),0)+IFERROR(FIND("CRED. APROB.",W99),0)&gt;0),MAX($BJ$7:$BJ98)+1,0)</f>
        <v>0</v>
      </c>
      <c r="BK99" s="13">
        <f>IF(AND(IFERROR(VLOOKUP(H99,$B$9:$BI99,60,FALSE),0)&lt;0,GralFaltaReq="SE OBSERVAN"),-1,0)</f>
        <v>0</v>
      </c>
      <c r="BL99" s="13">
        <f>IF(AND(IFERROR(VLOOKUP(I99,$B$9:$BI99,60,FALSE),0)&lt;0,GralFaltaReq="SE OBSERVAN"),-1,0)</f>
        <v>0</v>
      </c>
      <c r="BM99" s="13">
        <f>IF(AND(IFERROR(VLOOKUP(J99,$B$9:$BI99,60,FALSE),0)&lt;0,GralFaltaReq="SE OBSERVAN"),-1,0)</f>
        <v>0</v>
      </c>
      <c r="BN99" s="13" t="str">
        <f t="shared" si="52"/>
        <v/>
      </c>
      <c r="BO99" s="13" t="str">
        <f t="shared" si="53"/>
        <v/>
      </c>
      <c r="BP99" s="13" t="str">
        <f t="shared" si="54"/>
        <v/>
      </c>
      <c r="BQ99" s="13" t="str">
        <f t="shared" si="55"/>
        <v/>
      </c>
      <c r="BR99" s="13" t="str">
        <f t="shared" si="56"/>
        <v/>
      </c>
    </row>
    <row r="100" spans="1:70" ht="15.6">
      <c r="A100" s="480"/>
      <c r="B100" s="481"/>
      <c r="C100" s="482"/>
      <c r="D100" s="481"/>
      <c r="E100" s="480"/>
      <c r="F100" s="483"/>
      <c r="G100" s="480"/>
      <c r="H100" s="484"/>
      <c r="I100" s="484"/>
      <c r="J100" s="484"/>
      <c r="K100" s="484"/>
      <c r="L100" s="3"/>
      <c r="Q100" s="96"/>
      <c r="R100" s="97"/>
      <c r="S100" s="105"/>
      <c r="T100" s="105"/>
      <c r="U100" s="105"/>
      <c r="V100" s="570"/>
      <c r="W100" s="571"/>
      <c r="X100" s="98"/>
      <c r="Y100" s="99"/>
      <c r="Z100" s="99"/>
      <c r="AF100" s="94" t="str">
        <f t="shared" si="31"/>
        <v/>
      </c>
      <c r="AG100" s="101">
        <f t="shared" si="32"/>
        <v>0</v>
      </c>
      <c r="AH100" s="18" t="str">
        <f t="shared" si="33"/>
        <v/>
      </c>
      <c r="AI100" s="102">
        <f t="shared" si="34"/>
        <v>0</v>
      </c>
      <c r="AJ100" s="13">
        <f>IF(AND(AI100=0,LEN(IF(LEN(H100)&gt;3,VLOOKUP(H100,$B$9:$R100,17,FALSE),""))&gt;0,LEN(B100)&gt;0),D100,0)</f>
        <v>0</v>
      </c>
      <c r="AK100" s="13">
        <f>IF(AND(AI100=0,LEN(IF(LEN(I100)&gt;3,VLOOKUP(I100,$B$9:$R100,17,FALSE),""))&gt;0,LEN(B100)&gt;0),D100,0)</f>
        <v>0</v>
      </c>
      <c r="AL100" s="13">
        <f>IF(AND(AI100=0,LEN(IF(LEN(J100)&gt;3,VLOOKUP(J100,$B$9:$R100,17,FALSE),""))&gt;0,LEN(B100)&gt;0),D100,0)</f>
        <v>0</v>
      </c>
      <c r="AM100" s="13">
        <f t="shared" si="35"/>
        <v>1</v>
      </c>
      <c r="AN100" s="13">
        <f t="shared" si="36"/>
        <v>0</v>
      </c>
      <c r="AO100" s="13">
        <f t="shared" si="37"/>
        <v>0</v>
      </c>
      <c r="AP100" s="13">
        <f t="shared" si="38"/>
        <v>0</v>
      </c>
      <c r="AQ100" s="13">
        <f t="shared" si="39"/>
        <v>0</v>
      </c>
      <c r="AR100" s="13" t="str">
        <f t="shared" si="40"/>
        <v/>
      </c>
      <c r="AS100" s="13" t="str">
        <f t="shared" si="41"/>
        <v/>
      </c>
      <c r="AT100" s="18" t="str">
        <f t="shared" si="42"/>
        <v/>
      </c>
      <c r="AU100" s="13">
        <f>IF(AND(AI100&gt;0,IF(LEN(H100)&gt;3,LEN(VLOOKUP(H100,$B$9:$R100,17,FALSE)),IF(LEN(H100)&gt;0,COUNTIFS($G$9:$G100,H100,$R$9:$R100,"&lt;&gt;"),""))&gt;0,LEN(B100)&gt;0),D100,0)</f>
        <v>0</v>
      </c>
      <c r="AV100" s="13">
        <f>IF(AND(AI100&gt;0,LEN(IF(LEN(I100)&gt;3,VLOOKUP(I100,$B$9:$R100,17,FALSE),""))&gt;0,LEN(B100)&gt;0),D100,0)</f>
        <v>0</v>
      </c>
      <c r="AW100" s="13">
        <f>IF(AND(AI100&gt;0,LEN(IF(LEN(J100)&gt;3,VLOOKUP(J100,$B$9:$R100,17,FALSE),""))&gt;0,LEN(B100)&gt;0),D100,0)</f>
        <v>0</v>
      </c>
      <c r="AX100" s="13" t="str">
        <f t="shared" si="43"/>
        <v/>
      </c>
      <c r="AY100" s="13" t="str">
        <f t="shared" si="44"/>
        <v/>
      </c>
      <c r="AZ100" s="13" t="str">
        <f t="shared" si="45"/>
        <v/>
      </c>
      <c r="BA100" s="13">
        <f t="shared" si="46"/>
        <v>1</v>
      </c>
      <c r="BB100" s="13">
        <f t="shared" si="47"/>
        <v>0</v>
      </c>
      <c r="BC100" s="13">
        <f t="shared" si="48"/>
        <v>0</v>
      </c>
      <c r="BD100" s="13">
        <f t="shared" si="49"/>
        <v>0</v>
      </c>
      <c r="BE100" s="13">
        <f>IF(AND(IFERROR(VLOOKUP(H100,$B$9:$BI100,60,FALSE),0)&lt;0,LEN(R100)&gt;0),-1,0)</f>
        <v>0</v>
      </c>
      <c r="BF100" s="13">
        <f>IF(AND(IFERROR(VLOOKUP(I100,$B$9:$BI100,60,FALSE),0)&lt;0,LEN(R100)&gt;0),-1,0)</f>
        <v>0</v>
      </c>
      <c r="BG100" s="13">
        <f>IF(AND(IFERROR(VLOOKUP(J100,$B$9:$BI100,60,FALSE),0)&lt;0,LEN(R100)&gt;0),-1,0)</f>
        <v>0</v>
      </c>
      <c r="BH100" s="13">
        <f t="shared" si="50"/>
        <v>0</v>
      </c>
      <c r="BI100" s="13">
        <f t="shared" si="51"/>
        <v>0</v>
      </c>
      <c r="BJ100" s="13">
        <f>IF(AND(LEN($P100)&gt;1,LEN($U100)=0,GralFaltaReq="SE OBSERVAN",IFERROR(FIND("REQUIS.",W100),0)+IFERROR(FIND("CRED. APROB.",W100),0)&gt;0),MAX($BJ$7:$BJ99)+1,0)</f>
        <v>0</v>
      </c>
      <c r="BK100" s="13">
        <f>IF(AND(IFERROR(VLOOKUP(H100,$B$9:$BI100,60,FALSE),0)&lt;0,GralFaltaReq="SE OBSERVAN"),-1,0)</f>
        <v>0</v>
      </c>
      <c r="BL100" s="13">
        <f>IF(AND(IFERROR(VLOOKUP(I100,$B$9:$BI100,60,FALSE),0)&lt;0,GralFaltaReq="SE OBSERVAN"),-1,0)</f>
        <v>0</v>
      </c>
      <c r="BM100" s="13">
        <f>IF(AND(IFERROR(VLOOKUP(J100,$B$9:$BI100,60,FALSE),0)&lt;0,GralFaltaReq="SE OBSERVAN"),-1,0)</f>
        <v>0</v>
      </c>
      <c r="BN100" s="13" t="str">
        <f t="shared" si="52"/>
        <v/>
      </c>
      <c r="BO100" s="13" t="str">
        <f t="shared" si="53"/>
        <v/>
      </c>
      <c r="BP100" s="13" t="str">
        <f t="shared" si="54"/>
        <v/>
      </c>
      <c r="BQ100" s="13" t="str">
        <f t="shared" si="55"/>
        <v/>
      </c>
      <c r="BR100" s="13" t="str">
        <f t="shared" si="56"/>
        <v/>
      </c>
    </row>
    <row r="101" spans="1:70" ht="15.6">
      <c r="A101" s="480"/>
      <c r="B101" s="481"/>
      <c r="C101" s="482"/>
      <c r="D101" s="481"/>
      <c r="E101" s="480"/>
      <c r="F101" s="483"/>
      <c r="G101" s="480"/>
      <c r="H101" s="484"/>
      <c r="I101" s="484"/>
      <c r="J101" s="484"/>
      <c r="K101" s="484"/>
      <c r="L101" s="3"/>
      <c r="Q101" s="96"/>
      <c r="R101" s="97"/>
      <c r="S101" s="105"/>
      <c r="T101" s="105"/>
      <c r="U101" s="105"/>
      <c r="V101" s="570"/>
      <c r="W101" s="571"/>
      <c r="X101" s="98"/>
      <c r="Y101" s="99"/>
      <c r="Z101" s="99"/>
      <c r="AF101" s="94" t="str">
        <f t="shared" si="31"/>
        <v/>
      </c>
      <c r="AG101" s="101">
        <f t="shared" si="32"/>
        <v>0</v>
      </c>
      <c r="AH101" s="18" t="str">
        <f t="shared" si="33"/>
        <v/>
      </c>
      <c r="AI101" s="102">
        <f t="shared" si="34"/>
        <v>0</v>
      </c>
      <c r="AJ101" s="13">
        <f>IF(AND(AI101=0,LEN(IF(LEN(H101)&gt;3,VLOOKUP(H101,$B$9:$R101,17,FALSE),""))&gt;0,LEN(B101)&gt;0),D101,0)</f>
        <v>0</v>
      </c>
      <c r="AK101" s="13">
        <f>IF(AND(AI101=0,LEN(IF(LEN(I101)&gt;3,VLOOKUP(I101,$B$9:$R101,17,FALSE),""))&gt;0,LEN(B101)&gt;0),D101,0)</f>
        <v>0</v>
      </c>
      <c r="AL101" s="13">
        <f>IF(AND(AI101=0,LEN(IF(LEN(J101)&gt;3,VLOOKUP(J101,$B$9:$R101,17,FALSE),""))&gt;0,LEN(B101)&gt;0),D101,0)</f>
        <v>0</v>
      </c>
      <c r="AM101" s="13">
        <f t="shared" si="35"/>
        <v>1</v>
      </c>
      <c r="AN101" s="13">
        <f t="shared" si="36"/>
        <v>0</v>
      </c>
      <c r="AO101" s="13">
        <f t="shared" si="37"/>
        <v>0</v>
      </c>
      <c r="AP101" s="13">
        <f t="shared" si="38"/>
        <v>0</v>
      </c>
      <c r="AQ101" s="13">
        <f t="shared" si="39"/>
        <v>0</v>
      </c>
      <c r="AR101" s="13" t="str">
        <f t="shared" si="40"/>
        <v/>
      </c>
      <c r="AS101" s="13" t="str">
        <f t="shared" si="41"/>
        <v/>
      </c>
      <c r="AT101" s="18" t="str">
        <f t="shared" si="42"/>
        <v/>
      </c>
      <c r="AU101" s="13">
        <f>IF(AND(AI101&gt;0,IF(LEN(H101)&gt;3,LEN(VLOOKUP(H101,$B$9:$R101,17,FALSE)),IF(LEN(H101)&gt;0,COUNTIFS($G$9:$G101,H101,$R$9:$R101,"&lt;&gt;"),""))&gt;0,LEN(B101)&gt;0),D101,0)</f>
        <v>0</v>
      </c>
      <c r="AV101" s="13">
        <f>IF(AND(AI101&gt;0,LEN(IF(LEN(I101)&gt;3,VLOOKUP(I101,$B$9:$R101,17,FALSE),""))&gt;0,LEN(B101)&gt;0),D101,0)</f>
        <v>0</v>
      </c>
      <c r="AW101" s="13">
        <f>IF(AND(AI101&gt;0,LEN(IF(LEN(J101)&gt;3,VLOOKUP(J101,$B$9:$R101,17,FALSE),""))&gt;0,LEN(B101)&gt;0),D101,0)</f>
        <v>0</v>
      </c>
      <c r="AX101" s="13" t="str">
        <f t="shared" si="43"/>
        <v/>
      </c>
      <c r="AY101" s="13" t="str">
        <f t="shared" si="44"/>
        <v/>
      </c>
      <c r="AZ101" s="13" t="str">
        <f t="shared" si="45"/>
        <v/>
      </c>
      <c r="BA101" s="13">
        <f t="shared" si="46"/>
        <v>1</v>
      </c>
      <c r="BB101" s="13">
        <f t="shared" si="47"/>
        <v>0</v>
      </c>
      <c r="BC101" s="13">
        <f t="shared" si="48"/>
        <v>0</v>
      </c>
      <c r="BD101" s="13">
        <f t="shared" si="49"/>
        <v>0</v>
      </c>
      <c r="BE101" s="13">
        <f>IF(AND(IFERROR(VLOOKUP(H101,$B$9:$BI101,60,FALSE),0)&lt;0,LEN(R101)&gt;0),-1,0)</f>
        <v>0</v>
      </c>
      <c r="BF101" s="13">
        <f>IF(AND(IFERROR(VLOOKUP(I101,$B$9:$BI101,60,FALSE),0)&lt;0,LEN(R101)&gt;0),-1,0)</f>
        <v>0</v>
      </c>
      <c r="BG101" s="13">
        <f>IF(AND(IFERROR(VLOOKUP(J101,$B$9:$BI101,60,FALSE),0)&lt;0,LEN(R101)&gt;0),-1,0)</f>
        <v>0</v>
      </c>
      <c r="BH101" s="13">
        <f t="shared" si="50"/>
        <v>0</v>
      </c>
      <c r="BI101" s="13">
        <f t="shared" si="51"/>
        <v>0</v>
      </c>
      <c r="BJ101" s="13">
        <f>IF(AND(LEN($P101)&gt;1,LEN($U101)=0,GralFaltaReq="SE OBSERVAN",IFERROR(FIND("REQUIS.",W101),0)+IFERROR(FIND("CRED. APROB.",W101),0)&gt;0),MAX($BJ$7:$BJ100)+1,0)</f>
        <v>0</v>
      </c>
      <c r="BK101" s="13">
        <f>IF(AND(IFERROR(VLOOKUP(H101,$B$9:$BI101,60,FALSE),0)&lt;0,GralFaltaReq="SE OBSERVAN"),-1,0)</f>
        <v>0</v>
      </c>
      <c r="BL101" s="13">
        <f>IF(AND(IFERROR(VLOOKUP(I101,$B$9:$BI101,60,FALSE),0)&lt;0,GralFaltaReq="SE OBSERVAN"),-1,0)</f>
        <v>0</v>
      </c>
      <c r="BM101" s="13">
        <f>IF(AND(IFERROR(VLOOKUP(J101,$B$9:$BI101,60,FALSE),0)&lt;0,GralFaltaReq="SE OBSERVAN"),-1,0)</f>
        <v>0</v>
      </c>
      <c r="BN101" s="13" t="str">
        <f t="shared" si="52"/>
        <v/>
      </c>
      <c r="BO101" s="13" t="str">
        <f t="shared" si="53"/>
        <v/>
      </c>
      <c r="BP101" s="13" t="str">
        <f t="shared" si="54"/>
        <v/>
      </c>
      <c r="BQ101" s="13" t="str">
        <f t="shared" si="55"/>
        <v/>
      </c>
      <c r="BR101" s="13" t="str">
        <f t="shared" si="56"/>
        <v/>
      </c>
    </row>
    <row r="102" spans="1:70" ht="15.6">
      <c r="A102" s="480"/>
      <c r="B102" s="481"/>
      <c r="C102" s="482"/>
      <c r="D102" s="481"/>
      <c r="E102" s="480"/>
      <c r="F102" s="483"/>
      <c r="G102" s="480"/>
      <c r="H102" s="484"/>
      <c r="I102" s="484"/>
      <c r="J102" s="484"/>
      <c r="K102" s="484"/>
      <c r="L102" s="3" t="s">
        <v>424</v>
      </c>
      <c r="Q102" s="97"/>
      <c r="R102" s="97"/>
      <c r="S102" s="105"/>
      <c r="T102" s="105"/>
      <c r="U102" s="105"/>
      <c r="V102" s="570"/>
      <c r="W102" s="571"/>
      <c r="X102" s="98"/>
      <c r="Y102" s="99"/>
      <c r="Z102" s="99"/>
      <c r="AF102" s="94" t="str">
        <f t="shared" si="31"/>
        <v/>
      </c>
      <c r="AG102" s="101">
        <f t="shared" si="32"/>
        <v>0</v>
      </c>
      <c r="AH102" s="18" t="str">
        <f t="shared" si="33"/>
        <v/>
      </c>
      <c r="AI102" s="102">
        <f t="shared" si="34"/>
        <v>0</v>
      </c>
      <c r="AJ102" s="13">
        <f>IF(AND(AI102=0,LEN(IF(LEN(H102)&gt;3,VLOOKUP(H102,$B$9:$R102,17,FALSE),""))&gt;0,LEN(B102)&gt;0),D102,0)</f>
        <v>0</v>
      </c>
      <c r="AK102" s="13">
        <f>IF(AND(AI102=0,LEN(IF(LEN(I102)&gt;3,VLOOKUP(I102,$B$9:$R102,17,FALSE),""))&gt;0,LEN(B102)&gt;0),D102,0)</f>
        <v>0</v>
      </c>
      <c r="AL102" s="13">
        <f>IF(AND(AI102=0,LEN(IF(LEN(J102)&gt;3,VLOOKUP(J102,$B$9:$R102,17,FALSE),""))&gt;0,LEN(B102)&gt;0),D102,0)</f>
        <v>0</v>
      </c>
      <c r="AM102" s="13">
        <f t="shared" si="35"/>
        <v>1</v>
      </c>
      <c r="AN102" s="13">
        <f t="shared" si="36"/>
        <v>0</v>
      </c>
      <c r="AO102" s="13">
        <f t="shared" si="37"/>
        <v>0</v>
      </c>
      <c r="AP102" s="13">
        <f t="shared" si="38"/>
        <v>0</v>
      </c>
      <c r="AQ102" s="13">
        <f t="shared" si="39"/>
        <v>0</v>
      </c>
      <c r="AR102" s="13" t="str">
        <f t="shared" si="40"/>
        <v/>
      </c>
      <c r="AS102" s="13" t="str">
        <f t="shared" si="41"/>
        <v/>
      </c>
      <c r="AT102" s="18" t="str">
        <f t="shared" si="42"/>
        <v/>
      </c>
      <c r="AU102" s="13">
        <f>IF(AND(AI102&gt;0,IF(LEN(H102)&gt;3,LEN(VLOOKUP(H102,$B$9:$R102,17,FALSE)),IF(LEN(H102)&gt;0,COUNTIFS($G$9:$G102,H102,$R$9:$R102,"&lt;&gt;"),""))&gt;0,LEN(B102)&gt;0),D102,0)</f>
        <v>0</v>
      </c>
      <c r="AV102" s="13">
        <f>IF(AND(AI102&gt;0,LEN(IF(LEN(I102)&gt;3,VLOOKUP(I102,$B$9:$R102,17,FALSE),""))&gt;0,LEN(B102)&gt;0),D102,0)</f>
        <v>0</v>
      </c>
      <c r="AW102" s="13">
        <f>IF(AND(AI102&gt;0,LEN(IF(LEN(J102)&gt;3,VLOOKUP(J102,$B$9:$R102,17,FALSE),""))&gt;0,LEN(B102)&gt;0),D102,0)</f>
        <v>0</v>
      </c>
      <c r="AX102" s="13" t="str">
        <f t="shared" si="43"/>
        <v/>
      </c>
      <c r="AY102" s="13" t="str">
        <f t="shared" si="44"/>
        <v/>
      </c>
      <c r="AZ102" s="13" t="str">
        <f t="shared" si="45"/>
        <v/>
      </c>
      <c r="BA102" s="13">
        <f t="shared" si="46"/>
        <v>1</v>
      </c>
      <c r="BB102" s="13">
        <f t="shared" si="47"/>
        <v>0</v>
      </c>
      <c r="BC102" s="13">
        <f t="shared" si="48"/>
        <v>0</v>
      </c>
      <c r="BD102" s="13">
        <f t="shared" si="49"/>
        <v>0</v>
      </c>
      <c r="BE102" s="13">
        <f>IF(AND(IFERROR(VLOOKUP(H102,$B$9:$BI102,60,FALSE),0)&lt;0,LEN(R102)&gt;0),-1,0)</f>
        <v>0</v>
      </c>
      <c r="BF102" s="13">
        <f>IF(AND(IFERROR(VLOOKUP(I102,$B$9:$BI102,60,FALSE),0)&lt;0,LEN(R102)&gt;0),-1,0)</f>
        <v>0</v>
      </c>
      <c r="BG102" s="13">
        <f>IF(AND(IFERROR(VLOOKUP(J102,$B$9:$BI102,60,FALSE),0)&lt;0,LEN(R102)&gt;0),-1,0)</f>
        <v>0</v>
      </c>
      <c r="BH102" s="13">
        <f t="shared" si="50"/>
        <v>0</v>
      </c>
      <c r="BI102" s="13">
        <f t="shared" si="51"/>
        <v>0</v>
      </c>
      <c r="BJ102" s="13">
        <f>IF(AND(LEN($P102)&gt;1,LEN($U102)=0,GralFaltaReq="SE OBSERVAN",IFERROR(FIND("REQUIS.",W102),0)+IFERROR(FIND("CRED. APROB.",W102),0)&gt;0),MAX($BJ$7:$BJ101)+1,0)</f>
        <v>0</v>
      </c>
      <c r="BK102" s="13">
        <f>IF(AND(IFERROR(VLOOKUP(H102,$B$9:$BI102,60,FALSE),0)&lt;0,GralFaltaReq="SE OBSERVAN"),-1,0)</f>
        <v>0</v>
      </c>
      <c r="BL102" s="13">
        <f>IF(AND(IFERROR(VLOOKUP(I102,$B$9:$BI102,60,FALSE),0)&lt;0,GralFaltaReq="SE OBSERVAN"),-1,0)</f>
        <v>0</v>
      </c>
      <c r="BM102" s="13">
        <f>IF(AND(IFERROR(VLOOKUP(J102,$B$9:$BI102,60,FALSE),0)&lt;0,GralFaltaReq="SE OBSERVAN"),-1,0)</f>
        <v>0</v>
      </c>
      <c r="BN102" s="13" t="str">
        <f t="shared" si="52"/>
        <v/>
      </c>
      <c r="BO102" s="13" t="str">
        <f t="shared" si="53"/>
        <v/>
      </c>
      <c r="BP102" s="13" t="str">
        <f t="shared" si="54"/>
        <v/>
      </c>
      <c r="BQ102" s="13" t="str">
        <f t="shared" si="55"/>
        <v/>
      </c>
      <c r="BR102" s="13" t="str">
        <f t="shared" si="56"/>
        <v/>
      </c>
    </row>
    <row r="103" spans="1:70" ht="15.6">
      <c r="A103" s="480"/>
      <c r="B103" s="481"/>
      <c r="C103" s="482"/>
      <c r="D103" s="481"/>
      <c r="E103" s="480"/>
      <c r="F103" s="483"/>
      <c r="G103" s="480"/>
      <c r="H103" s="484"/>
      <c r="I103" s="484"/>
      <c r="J103" s="484"/>
      <c r="K103" s="484"/>
      <c r="L103" s="3" t="s">
        <v>424</v>
      </c>
      <c r="Q103" s="96"/>
      <c r="R103" s="97"/>
      <c r="S103" s="105"/>
      <c r="T103" s="105"/>
      <c r="U103" s="105"/>
      <c r="V103" s="570"/>
      <c r="W103" s="571"/>
      <c r="X103" s="98"/>
      <c r="Y103" s="99"/>
      <c r="Z103" s="99"/>
      <c r="AF103" s="94" t="str">
        <f t="shared" si="31"/>
        <v/>
      </c>
      <c r="AG103" s="101">
        <f t="shared" si="32"/>
        <v>0</v>
      </c>
      <c r="AH103" s="18" t="str">
        <f t="shared" si="33"/>
        <v/>
      </c>
      <c r="AI103" s="102">
        <f t="shared" si="34"/>
        <v>0</v>
      </c>
      <c r="AJ103" s="13">
        <f>IF(AND(AI103=0,LEN(IF(LEN(H103)&gt;3,VLOOKUP(H103,$B$9:$R103,17,FALSE),""))&gt;0,LEN(B103)&gt;0),D103,0)</f>
        <v>0</v>
      </c>
      <c r="AK103" s="13">
        <f>IF(AND(AI103=0,LEN(IF(LEN(I103)&gt;3,VLOOKUP(I103,$B$9:$R103,17,FALSE),""))&gt;0,LEN(B103)&gt;0),D103,0)</f>
        <v>0</v>
      </c>
      <c r="AL103" s="13">
        <f>IF(AND(AI103=0,LEN(IF(LEN(J103)&gt;3,VLOOKUP(J103,$B$9:$R103,17,FALSE),""))&gt;0,LEN(B103)&gt;0),D103,0)</f>
        <v>0</v>
      </c>
      <c r="AM103" s="13">
        <f t="shared" si="35"/>
        <v>1</v>
      </c>
      <c r="AN103" s="13">
        <f t="shared" si="36"/>
        <v>0</v>
      </c>
      <c r="AO103" s="13">
        <f t="shared" si="37"/>
        <v>0</v>
      </c>
      <c r="AP103" s="13">
        <f t="shared" si="38"/>
        <v>0</v>
      </c>
      <c r="AQ103" s="13">
        <f t="shared" si="39"/>
        <v>0</v>
      </c>
      <c r="AR103" s="13" t="str">
        <f t="shared" si="40"/>
        <v/>
      </c>
      <c r="AS103" s="13" t="str">
        <f t="shared" si="41"/>
        <v/>
      </c>
      <c r="AT103" s="18" t="str">
        <f t="shared" si="42"/>
        <v/>
      </c>
      <c r="AU103" s="13">
        <f>IF(AND(AI103&gt;0,IF(LEN(H103)&gt;3,LEN(VLOOKUP(H103,$B$9:$R103,17,FALSE)),IF(LEN(H103)&gt;0,COUNTIFS($G$9:$G103,H103,$R$9:$R103,"&lt;&gt;"),""))&gt;0,LEN(B103)&gt;0),D103,0)</f>
        <v>0</v>
      </c>
      <c r="AV103" s="13">
        <f>IF(AND(AI103&gt;0,LEN(IF(LEN(I103)&gt;3,VLOOKUP(I103,$B$9:$R103,17,FALSE),""))&gt;0,LEN(B103)&gt;0),D103,0)</f>
        <v>0</v>
      </c>
      <c r="AW103" s="13">
        <f>IF(AND(AI103&gt;0,LEN(IF(LEN(J103)&gt;3,VLOOKUP(J103,$B$9:$R103,17,FALSE),""))&gt;0,LEN(B103)&gt;0),D103,0)</f>
        <v>0</v>
      </c>
      <c r="AX103" s="13" t="str">
        <f t="shared" si="43"/>
        <v/>
      </c>
      <c r="AY103" s="13" t="str">
        <f t="shared" si="44"/>
        <v/>
      </c>
      <c r="AZ103" s="13" t="str">
        <f t="shared" si="45"/>
        <v/>
      </c>
      <c r="BA103" s="13">
        <f t="shared" si="46"/>
        <v>1</v>
      </c>
      <c r="BB103" s="13">
        <f t="shared" si="47"/>
        <v>0</v>
      </c>
      <c r="BC103" s="13">
        <f t="shared" si="48"/>
        <v>0</v>
      </c>
      <c r="BD103" s="13">
        <f t="shared" si="49"/>
        <v>0</v>
      </c>
      <c r="BE103" s="13">
        <f>IF(AND(IFERROR(VLOOKUP(H103,$B$9:$BI103,60,FALSE),0)&lt;0,LEN(R103)&gt;0),-1,0)</f>
        <v>0</v>
      </c>
      <c r="BF103" s="13">
        <f>IF(AND(IFERROR(VLOOKUP(I103,$B$9:$BI103,60,FALSE),0)&lt;0,LEN(R103)&gt;0),-1,0)</f>
        <v>0</v>
      </c>
      <c r="BG103" s="13">
        <f>IF(AND(IFERROR(VLOOKUP(J103,$B$9:$BI103,60,FALSE),0)&lt;0,LEN(R103)&gt;0),-1,0)</f>
        <v>0</v>
      </c>
      <c r="BH103" s="13">
        <f t="shared" si="50"/>
        <v>0</v>
      </c>
      <c r="BI103" s="13">
        <f t="shared" si="51"/>
        <v>0</v>
      </c>
      <c r="BJ103" s="13">
        <f>IF(AND(LEN($P103)&gt;1,LEN($U103)=0,GralFaltaReq="SE OBSERVAN",IFERROR(FIND("REQUIS.",W103),0)+IFERROR(FIND("CRED. APROB.",W103),0)&gt;0),MAX($BJ$7:$BJ102)+1,0)</f>
        <v>0</v>
      </c>
      <c r="BK103" s="13">
        <f>IF(AND(IFERROR(VLOOKUP(H103,$B$9:$BI103,60,FALSE),0)&lt;0,GralFaltaReq="SE OBSERVAN"),-1,0)</f>
        <v>0</v>
      </c>
      <c r="BL103" s="13">
        <f>IF(AND(IFERROR(VLOOKUP(I103,$B$9:$BI103,60,FALSE),0)&lt;0,GralFaltaReq="SE OBSERVAN"),-1,0)</f>
        <v>0</v>
      </c>
      <c r="BM103" s="13">
        <f>IF(AND(IFERROR(VLOOKUP(J103,$B$9:$BI103,60,FALSE),0)&lt;0,GralFaltaReq="SE OBSERVAN"),-1,0)</f>
        <v>0</v>
      </c>
      <c r="BN103" s="13" t="str">
        <f t="shared" si="52"/>
        <v/>
      </c>
      <c r="BO103" s="13" t="str">
        <f t="shared" si="53"/>
        <v/>
      </c>
      <c r="BP103" s="13" t="str">
        <f t="shared" si="54"/>
        <v/>
      </c>
      <c r="BQ103" s="13" t="str">
        <f t="shared" si="55"/>
        <v/>
      </c>
      <c r="BR103" s="13" t="str">
        <f t="shared" si="56"/>
        <v/>
      </c>
    </row>
    <row r="104" spans="1:70" ht="15.6">
      <c r="A104" s="480"/>
      <c r="B104" s="481"/>
      <c r="C104" s="482"/>
      <c r="D104" s="481"/>
      <c r="E104" s="480"/>
      <c r="F104" s="483"/>
      <c r="G104" s="480"/>
      <c r="H104" s="484"/>
      <c r="I104" s="484"/>
      <c r="J104" s="484"/>
      <c r="K104" s="484"/>
      <c r="L104" s="3" t="s">
        <v>424</v>
      </c>
      <c r="Q104" s="96"/>
      <c r="R104" s="97"/>
      <c r="S104" s="105"/>
      <c r="T104" s="105"/>
      <c r="U104" s="105"/>
      <c r="V104" s="570"/>
      <c r="W104" s="571"/>
      <c r="X104" s="98"/>
      <c r="Y104" s="99"/>
      <c r="Z104" s="99"/>
      <c r="AF104" s="94" t="str">
        <f t="shared" si="31"/>
        <v/>
      </c>
      <c r="AG104" s="101">
        <f t="shared" si="32"/>
        <v>0</v>
      </c>
      <c r="AH104" s="18" t="str">
        <f t="shared" si="33"/>
        <v/>
      </c>
      <c r="AI104" s="102">
        <f t="shared" si="34"/>
        <v>0</v>
      </c>
      <c r="AJ104" s="13">
        <f>IF(AND(AI104=0,LEN(IF(LEN(H104)&gt;3,VLOOKUP(H104,$B$9:$R104,17,FALSE),""))&gt;0,LEN(B104)&gt;0),D104,0)</f>
        <v>0</v>
      </c>
      <c r="AK104" s="13">
        <f>IF(AND(AI104=0,LEN(IF(LEN(I104)&gt;3,VLOOKUP(I104,$B$9:$R104,17,FALSE),""))&gt;0,LEN(B104)&gt;0),D104,0)</f>
        <v>0</v>
      </c>
      <c r="AL104" s="13">
        <f>IF(AND(AI104=0,LEN(IF(LEN(J104)&gt;3,VLOOKUP(J104,$B$9:$R104,17,FALSE),""))&gt;0,LEN(B104)&gt;0),D104,0)</f>
        <v>0</v>
      </c>
      <c r="AM104" s="13">
        <f t="shared" si="35"/>
        <v>1</v>
      </c>
      <c r="AN104" s="13">
        <f t="shared" si="36"/>
        <v>0</v>
      </c>
      <c r="AO104" s="13">
        <f t="shared" si="37"/>
        <v>0</v>
      </c>
      <c r="AP104" s="13">
        <f t="shared" si="38"/>
        <v>0</v>
      </c>
      <c r="AQ104" s="13">
        <f t="shared" si="39"/>
        <v>0</v>
      </c>
      <c r="AR104" s="13" t="str">
        <f t="shared" si="40"/>
        <v/>
      </c>
      <c r="AS104" s="13" t="str">
        <f t="shared" si="41"/>
        <v/>
      </c>
      <c r="AT104" s="18" t="str">
        <f t="shared" si="42"/>
        <v/>
      </c>
      <c r="AU104" s="13">
        <f>IF(AND(AI104&gt;0,IF(LEN(H104)&gt;3,LEN(VLOOKUP(H104,$B$9:$R104,17,FALSE)),IF(LEN(H104)&gt;0,COUNTIFS($G$9:$G104,H104,$R$9:$R104,"&lt;&gt;"),""))&gt;0,LEN(B104)&gt;0),D104,0)</f>
        <v>0</v>
      </c>
      <c r="AV104" s="13">
        <f>IF(AND(AI104&gt;0,LEN(IF(LEN(I104)&gt;3,VLOOKUP(I104,$B$9:$R104,17,FALSE),""))&gt;0,LEN(B104)&gt;0),D104,0)</f>
        <v>0</v>
      </c>
      <c r="AW104" s="13">
        <f>IF(AND(AI104&gt;0,LEN(IF(LEN(J104)&gt;3,VLOOKUP(J104,$B$9:$R104,17,FALSE),""))&gt;0,LEN(B104)&gt;0),D104,0)</f>
        <v>0</v>
      </c>
      <c r="AX104" s="13" t="str">
        <f t="shared" si="43"/>
        <v/>
      </c>
      <c r="AY104" s="13" t="str">
        <f t="shared" si="44"/>
        <v/>
      </c>
      <c r="AZ104" s="13" t="str">
        <f t="shared" si="45"/>
        <v/>
      </c>
      <c r="BA104" s="13">
        <f t="shared" si="46"/>
        <v>1</v>
      </c>
      <c r="BB104" s="13">
        <f t="shared" si="47"/>
        <v>0</v>
      </c>
      <c r="BC104" s="13">
        <f t="shared" si="48"/>
        <v>0</v>
      </c>
      <c r="BD104" s="13">
        <f t="shared" si="49"/>
        <v>0</v>
      </c>
      <c r="BE104" s="13">
        <f>IF(AND(IFERROR(VLOOKUP(H104,$B$9:$BI104,60,FALSE),0)&lt;0,LEN(R104)&gt;0),-1,0)</f>
        <v>0</v>
      </c>
      <c r="BF104" s="13">
        <f>IF(AND(IFERROR(VLOOKUP(I104,$B$9:$BI104,60,FALSE),0)&lt;0,LEN(R104)&gt;0),-1,0)</f>
        <v>0</v>
      </c>
      <c r="BG104" s="13">
        <f>IF(AND(IFERROR(VLOOKUP(J104,$B$9:$BI104,60,FALSE),0)&lt;0,LEN(R104)&gt;0),-1,0)</f>
        <v>0</v>
      </c>
      <c r="BH104" s="13">
        <f t="shared" si="50"/>
        <v>0</v>
      </c>
      <c r="BI104" s="13">
        <f t="shared" si="51"/>
        <v>0</v>
      </c>
      <c r="BJ104" s="13">
        <f>IF(AND(LEN($P104)&gt;1,LEN($U104)=0,GralFaltaReq="SE OBSERVAN",IFERROR(FIND("REQUIS.",W104),0)+IFERROR(FIND("CRED. APROB.",W104),0)&gt;0),MAX($BJ$7:$BJ103)+1,0)</f>
        <v>0</v>
      </c>
      <c r="BK104" s="13">
        <f>IF(AND(IFERROR(VLOOKUP(H104,$B$9:$BI104,60,FALSE),0)&lt;0,GralFaltaReq="SE OBSERVAN"),-1,0)</f>
        <v>0</v>
      </c>
      <c r="BL104" s="13">
        <f>IF(AND(IFERROR(VLOOKUP(I104,$B$9:$BI104,60,FALSE),0)&lt;0,GralFaltaReq="SE OBSERVAN"),-1,0)</f>
        <v>0</v>
      </c>
      <c r="BM104" s="13">
        <f>IF(AND(IFERROR(VLOOKUP(J104,$B$9:$BI104,60,FALSE),0)&lt;0,GralFaltaReq="SE OBSERVAN"),-1,0)</f>
        <v>0</v>
      </c>
      <c r="BN104" s="13" t="str">
        <f t="shared" si="52"/>
        <v/>
      </c>
      <c r="BO104" s="13" t="str">
        <f t="shared" si="53"/>
        <v/>
      </c>
      <c r="BP104" s="13" t="str">
        <f t="shared" si="54"/>
        <v/>
      </c>
      <c r="BQ104" s="13" t="str">
        <f t="shared" si="55"/>
        <v/>
      </c>
      <c r="BR104" s="13" t="str">
        <f t="shared" si="56"/>
        <v/>
      </c>
    </row>
    <row r="105" spans="1:70" ht="15.6">
      <c r="A105" s="480"/>
      <c r="B105" s="481"/>
      <c r="C105" s="482"/>
      <c r="D105" s="481"/>
      <c r="E105" s="480"/>
      <c r="F105" s="483"/>
      <c r="G105" s="480"/>
      <c r="H105" s="484"/>
      <c r="I105" s="484"/>
      <c r="J105" s="484"/>
      <c r="K105" s="484"/>
      <c r="L105" s="3" t="s">
        <v>424</v>
      </c>
      <c r="Q105" s="97"/>
      <c r="R105" s="97"/>
      <c r="S105" s="105"/>
      <c r="T105" s="105"/>
      <c r="U105" s="105"/>
      <c r="V105" s="570"/>
      <c r="W105" s="571"/>
      <c r="X105" s="98"/>
      <c r="Y105" s="99"/>
      <c r="Z105" s="99"/>
      <c r="AF105" s="94" t="str">
        <f t="shared" si="31"/>
        <v/>
      </c>
      <c r="AG105" s="101">
        <f t="shared" si="32"/>
        <v>0</v>
      </c>
      <c r="AH105" s="18" t="str">
        <f t="shared" si="33"/>
        <v/>
      </c>
      <c r="AI105" s="102">
        <f t="shared" si="34"/>
        <v>0</v>
      </c>
      <c r="AJ105" s="13">
        <f>IF(AND(AI105=0,LEN(IF(LEN(H105)&gt;3,VLOOKUP(H105,$B$9:$R105,17,FALSE),""))&gt;0,LEN(B105)&gt;0),D105,0)</f>
        <v>0</v>
      </c>
      <c r="AK105" s="13">
        <f>IF(AND(AI105=0,LEN(IF(LEN(I105)&gt;3,VLOOKUP(I105,$B$9:$R105,17,FALSE),""))&gt;0,LEN(B105)&gt;0),D105,0)</f>
        <v>0</v>
      </c>
      <c r="AL105" s="13">
        <f>IF(AND(AI105=0,LEN(IF(LEN(J105)&gt;3,VLOOKUP(J105,$B$9:$R105,17,FALSE),""))&gt;0,LEN(B105)&gt;0),D105,0)</f>
        <v>0</v>
      </c>
      <c r="AM105" s="13">
        <f t="shared" si="35"/>
        <v>1</v>
      </c>
      <c r="AN105" s="13">
        <f t="shared" si="36"/>
        <v>0</v>
      </c>
      <c r="AO105" s="13">
        <f t="shared" si="37"/>
        <v>0</v>
      </c>
      <c r="AP105" s="13">
        <f t="shared" si="38"/>
        <v>0</v>
      </c>
      <c r="AQ105" s="13">
        <f t="shared" si="39"/>
        <v>0</v>
      </c>
      <c r="AR105" s="13" t="str">
        <f t="shared" si="40"/>
        <v/>
      </c>
      <c r="AS105" s="13" t="str">
        <f t="shared" si="41"/>
        <v/>
      </c>
      <c r="AT105" s="18" t="str">
        <f t="shared" si="42"/>
        <v/>
      </c>
      <c r="AU105" s="13">
        <f>IF(AND(AI105&gt;0,IF(LEN(H105)&gt;3,LEN(VLOOKUP(H105,$B$9:$R105,17,FALSE)),IF(LEN(H105)&gt;0,COUNTIFS($G$9:$G105,H105,$R$9:$R105,"&lt;&gt;"),""))&gt;0,LEN(B105)&gt;0),D105,0)</f>
        <v>0</v>
      </c>
      <c r="AV105" s="13">
        <f>IF(AND(AI105&gt;0,LEN(IF(LEN(I105)&gt;3,VLOOKUP(I105,$B$9:$R105,17,FALSE),""))&gt;0,LEN(B105)&gt;0),D105,0)</f>
        <v>0</v>
      </c>
      <c r="AW105" s="13">
        <f>IF(AND(AI105&gt;0,LEN(IF(LEN(J105)&gt;3,VLOOKUP(J105,$B$9:$R105,17,FALSE),""))&gt;0,LEN(B105)&gt;0),D105,0)</f>
        <v>0</v>
      </c>
      <c r="AX105" s="13" t="str">
        <f t="shared" si="43"/>
        <v/>
      </c>
      <c r="AY105" s="13" t="str">
        <f t="shared" si="44"/>
        <v/>
      </c>
      <c r="AZ105" s="13" t="str">
        <f t="shared" si="45"/>
        <v/>
      </c>
      <c r="BA105" s="13">
        <f t="shared" si="46"/>
        <v>1</v>
      </c>
      <c r="BB105" s="13">
        <f t="shared" si="47"/>
        <v>0</v>
      </c>
      <c r="BC105" s="13">
        <f t="shared" si="48"/>
        <v>0</v>
      </c>
      <c r="BD105" s="13">
        <f t="shared" si="49"/>
        <v>0</v>
      </c>
      <c r="BE105" s="13">
        <f>IF(AND(IFERROR(VLOOKUP(H105,$B$9:$BI105,60,FALSE),0)&lt;0,LEN(R105)&gt;0),-1,0)</f>
        <v>0</v>
      </c>
      <c r="BF105" s="13">
        <f>IF(AND(IFERROR(VLOOKUP(I105,$B$9:$BI105,60,FALSE),0)&lt;0,LEN(R105)&gt;0),-1,0)</f>
        <v>0</v>
      </c>
      <c r="BG105" s="13">
        <f>IF(AND(IFERROR(VLOOKUP(J105,$B$9:$BI105,60,FALSE),0)&lt;0,LEN(R105)&gt;0),-1,0)</f>
        <v>0</v>
      </c>
      <c r="BH105" s="13">
        <f t="shared" si="50"/>
        <v>0</v>
      </c>
      <c r="BI105" s="13">
        <f t="shared" si="51"/>
        <v>0</v>
      </c>
      <c r="BJ105" s="13">
        <f>IF(AND(LEN($P105)&gt;1,LEN($U105)=0,GralFaltaReq="SE OBSERVAN",IFERROR(FIND("REQUIS.",W105),0)+IFERROR(FIND("CRED. APROB.",W105),0)&gt;0),MAX($BJ$7:$BJ104)+1,0)</f>
        <v>0</v>
      </c>
      <c r="BK105" s="13">
        <f>IF(AND(IFERROR(VLOOKUP(H105,$B$9:$BI105,60,FALSE),0)&lt;0,GralFaltaReq="SE OBSERVAN"),-1,0)</f>
        <v>0</v>
      </c>
      <c r="BL105" s="13">
        <f>IF(AND(IFERROR(VLOOKUP(I105,$B$9:$BI105,60,FALSE),0)&lt;0,GralFaltaReq="SE OBSERVAN"),-1,0)</f>
        <v>0</v>
      </c>
      <c r="BM105" s="13">
        <f>IF(AND(IFERROR(VLOOKUP(J105,$B$9:$BI105,60,FALSE),0)&lt;0,GralFaltaReq="SE OBSERVAN"),-1,0)</f>
        <v>0</v>
      </c>
      <c r="BN105" s="13" t="str">
        <f t="shared" si="52"/>
        <v/>
      </c>
      <c r="BO105" s="13" t="str">
        <f t="shared" si="53"/>
        <v/>
      </c>
      <c r="BP105" s="13" t="str">
        <f t="shared" si="54"/>
        <v/>
      </c>
      <c r="BQ105" s="13" t="str">
        <f t="shared" si="55"/>
        <v/>
      </c>
      <c r="BR105" s="13" t="str">
        <f t="shared" si="56"/>
        <v/>
      </c>
    </row>
    <row r="106" spans="1:70" ht="15.6">
      <c r="A106" s="480"/>
      <c r="B106" s="481"/>
      <c r="C106" s="482"/>
      <c r="D106" s="481"/>
      <c r="E106" s="480"/>
      <c r="F106" s="483"/>
      <c r="G106" s="480"/>
      <c r="H106" s="484"/>
      <c r="I106" s="484"/>
      <c r="J106" s="484"/>
      <c r="K106" s="484"/>
      <c r="L106" s="3"/>
      <c r="Q106" s="97"/>
      <c r="R106" s="97"/>
      <c r="S106" s="105"/>
      <c r="T106" s="105"/>
      <c r="U106" s="105"/>
      <c r="V106" s="570"/>
      <c r="W106" s="571"/>
      <c r="X106" s="98"/>
      <c r="Y106" s="99"/>
      <c r="Z106" s="99"/>
      <c r="AF106" s="94" t="str">
        <f t="shared" si="31"/>
        <v/>
      </c>
      <c r="AG106" s="101">
        <f t="shared" si="32"/>
        <v>0</v>
      </c>
      <c r="AH106" s="18" t="str">
        <f t="shared" si="33"/>
        <v/>
      </c>
      <c r="AI106" s="102">
        <f t="shared" si="34"/>
        <v>0</v>
      </c>
      <c r="AJ106" s="13">
        <f>IF(AND(AI106=0,LEN(IF(LEN(H106)&gt;3,VLOOKUP(H106,$B$9:$R106,17,FALSE),""))&gt;0,LEN(B106)&gt;0),D106,0)</f>
        <v>0</v>
      </c>
      <c r="AK106" s="13">
        <f>IF(AND(AI106=0,LEN(IF(LEN(I106)&gt;3,VLOOKUP(I106,$B$9:$R106,17,FALSE),""))&gt;0,LEN(B106)&gt;0),D106,0)</f>
        <v>0</v>
      </c>
      <c r="AL106" s="13">
        <f>IF(AND(AI106=0,LEN(IF(LEN(J106)&gt;3,VLOOKUP(J106,$B$9:$R106,17,FALSE),""))&gt;0,LEN(B106)&gt;0),D106,0)</f>
        <v>0</v>
      </c>
      <c r="AM106" s="13">
        <f t="shared" si="35"/>
        <v>1</v>
      </c>
      <c r="AN106" s="13">
        <f t="shared" si="36"/>
        <v>0</v>
      </c>
      <c r="AO106" s="13">
        <f t="shared" si="37"/>
        <v>0</v>
      </c>
      <c r="AP106" s="13">
        <f t="shared" si="38"/>
        <v>0</v>
      </c>
      <c r="AQ106" s="13">
        <f t="shared" si="39"/>
        <v>0</v>
      </c>
      <c r="AR106" s="13" t="str">
        <f t="shared" si="40"/>
        <v/>
      </c>
      <c r="AS106" s="13" t="str">
        <f t="shared" si="41"/>
        <v/>
      </c>
      <c r="AT106" s="18" t="str">
        <f t="shared" si="42"/>
        <v/>
      </c>
      <c r="AU106" s="13">
        <f>IF(AND(AI106&gt;0,IF(LEN(H106)&gt;3,LEN(VLOOKUP(H106,$B$9:$R106,17,FALSE)),IF(LEN(H106)&gt;0,COUNTIFS($G$9:$G106,H106,$R$9:$R106,"&lt;&gt;"),""))&gt;0,LEN(B106)&gt;0),D106,0)</f>
        <v>0</v>
      </c>
      <c r="AV106" s="13">
        <f>IF(AND(AI106&gt;0,LEN(IF(LEN(I106)&gt;3,VLOOKUP(I106,$B$9:$R106,17,FALSE),""))&gt;0,LEN(B106)&gt;0),D106,0)</f>
        <v>0</v>
      </c>
      <c r="AW106" s="13">
        <f>IF(AND(AI106&gt;0,LEN(IF(LEN(J106)&gt;3,VLOOKUP(J106,$B$9:$R106,17,FALSE),""))&gt;0,LEN(B106)&gt;0),D106,0)</f>
        <v>0</v>
      </c>
      <c r="AX106" s="13" t="str">
        <f t="shared" si="43"/>
        <v/>
      </c>
      <c r="AY106" s="13" t="str">
        <f t="shared" si="44"/>
        <v/>
      </c>
      <c r="AZ106" s="13" t="str">
        <f t="shared" si="45"/>
        <v/>
      </c>
      <c r="BA106" s="13">
        <f t="shared" si="46"/>
        <v>1</v>
      </c>
      <c r="BB106" s="13">
        <f t="shared" si="47"/>
        <v>0</v>
      </c>
      <c r="BC106" s="13">
        <f t="shared" si="48"/>
        <v>0</v>
      </c>
      <c r="BD106" s="13">
        <f t="shared" si="49"/>
        <v>0</v>
      </c>
      <c r="BE106" s="13">
        <f>IF(AND(IFERROR(VLOOKUP(H106,$B$9:$BI106,60,FALSE),0)&lt;0,LEN(R106)&gt;0),-1,0)</f>
        <v>0</v>
      </c>
      <c r="BF106" s="13">
        <f>IF(AND(IFERROR(VLOOKUP(I106,$B$9:$BI106,60,FALSE),0)&lt;0,LEN(R106)&gt;0),-1,0)</f>
        <v>0</v>
      </c>
      <c r="BG106" s="13">
        <f>IF(AND(IFERROR(VLOOKUP(J106,$B$9:$BI106,60,FALSE),0)&lt;0,LEN(R106)&gt;0),-1,0)</f>
        <v>0</v>
      </c>
      <c r="BH106" s="13">
        <f t="shared" si="50"/>
        <v>0</v>
      </c>
      <c r="BI106" s="13">
        <f t="shared" si="51"/>
        <v>0</v>
      </c>
      <c r="BJ106" s="13">
        <f>IF(AND(LEN($P106)&gt;1,LEN($U106)=0,GralFaltaReq="SE OBSERVAN",IFERROR(FIND("REQUIS.",W106),0)+IFERROR(FIND("CRED. APROB.",W106),0)&gt;0),MAX($BJ$7:$BJ105)+1,0)</f>
        <v>0</v>
      </c>
      <c r="BK106" s="13">
        <f>IF(AND(IFERROR(VLOOKUP(H106,$B$9:$BI106,60,FALSE),0)&lt;0,GralFaltaReq="SE OBSERVAN"),-1,0)</f>
        <v>0</v>
      </c>
      <c r="BL106" s="13">
        <f>IF(AND(IFERROR(VLOOKUP(I106,$B$9:$BI106,60,FALSE),0)&lt;0,GralFaltaReq="SE OBSERVAN"),-1,0)</f>
        <v>0</v>
      </c>
      <c r="BM106" s="13">
        <f>IF(AND(IFERROR(VLOOKUP(J106,$B$9:$BI106,60,FALSE),0)&lt;0,GralFaltaReq="SE OBSERVAN"),-1,0)</f>
        <v>0</v>
      </c>
      <c r="BN106" s="13" t="str">
        <f t="shared" si="52"/>
        <v/>
      </c>
      <c r="BO106" s="13" t="str">
        <f t="shared" si="53"/>
        <v/>
      </c>
      <c r="BP106" s="13" t="str">
        <f t="shared" si="54"/>
        <v/>
      </c>
      <c r="BQ106" s="13" t="str">
        <f t="shared" si="55"/>
        <v/>
      </c>
      <c r="BR106" s="13" t="str">
        <f t="shared" si="56"/>
        <v/>
      </c>
    </row>
    <row r="107" spans="1:70" ht="15.6">
      <c r="A107" s="480"/>
      <c r="B107" s="481"/>
      <c r="C107" s="482"/>
      <c r="D107" s="481"/>
      <c r="E107" s="480"/>
      <c r="F107" s="483"/>
      <c r="G107" s="480"/>
      <c r="H107" s="484"/>
      <c r="I107" s="484"/>
      <c r="J107" s="484"/>
      <c r="K107" s="484"/>
      <c r="L107" s="3" t="s">
        <v>424</v>
      </c>
      <c r="Q107" s="96"/>
      <c r="R107" s="97"/>
      <c r="S107" s="105"/>
      <c r="T107" s="105"/>
      <c r="U107" s="105"/>
      <c r="V107" s="570"/>
      <c r="W107" s="571"/>
      <c r="X107" s="98"/>
      <c r="Y107" s="99"/>
      <c r="Z107" s="99"/>
      <c r="AF107" s="94" t="str">
        <f t="shared" si="31"/>
        <v/>
      </c>
      <c r="AG107" s="101">
        <f t="shared" si="32"/>
        <v>0</v>
      </c>
      <c r="AH107" s="18" t="str">
        <f t="shared" si="33"/>
        <v/>
      </c>
      <c r="AI107" s="102">
        <f t="shared" si="34"/>
        <v>0</v>
      </c>
      <c r="AJ107" s="13">
        <f>IF(AND(AI107=0,LEN(IF(LEN(H107)&gt;3,VLOOKUP(H107,$B$9:$R107,17,FALSE),""))&gt;0,LEN(B107)&gt;0),D107,0)</f>
        <v>0</v>
      </c>
      <c r="AK107" s="13">
        <f>IF(AND(AI107=0,LEN(IF(LEN(I107)&gt;3,VLOOKUP(I107,$B$9:$R107,17,FALSE),""))&gt;0,LEN(B107)&gt;0),D107,0)</f>
        <v>0</v>
      </c>
      <c r="AL107" s="13">
        <f>IF(AND(AI107=0,LEN(IF(LEN(J107)&gt;3,VLOOKUP(J107,$B$9:$R107,17,FALSE),""))&gt;0,LEN(B107)&gt;0),D107,0)</f>
        <v>0</v>
      </c>
      <c r="AM107" s="13">
        <f t="shared" si="35"/>
        <v>1</v>
      </c>
      <c r="AN107" s="13">
        <f t="shared" si="36"/>
        <v>0</v>
      </c>
      <c r="AO107" s="13">
        <f t="shared" si="37"/>
        <v>0</v>
      </c>
      <c r="AP107" s="13">
        <f t="shared" si="38"/>
        <v>0</v>
      </c>
      <c r="AQ107" s="13">
        <f t="shared" si="39"/>
        <v>0</v>
      </c>
      <c r="AR107" s="13" t="str">
        <f t="shared" si="40"/>
        <v/>
      </c>
      <c r="AS107" s="13" t="str">
        <f t="shared" si="41"/>
        <v/>
      </c>
      <c r="AT107" s="18" t="str">
        <f t="shared" si="42"/>
        <v/>
      </c>
      <c r="AU107" s="13">
        <f>IF(AND(AI107&gt;0,IF(LEN(H107)&gt;3,LEN(VLOOKUP(H107,$B$9:$R107,17,FALSE)),IF(LEN(H107)&gt;0,COUNTIFS($G$9:$G107,H107,$R$9:$R107,"&lt;&gt;"),""))&gt;0,LEN(B107)&gt;0),D107,0)</f>
        <v>0</v>
      </c>
      <c r="AV107" s="13">
        <f>IF(AND(AI107&gt;0,LEN(IF(LEN(I107)&gt;3,VLOOKUP(I107,$B$9:$R107,17,FALSE),""))&gt;0,LEN(B107)&gt;0),D107,0)</f>
        <v>0</v>
      </c>
      <c r="AW107" s="13">
        <f>IF(AND(AI107&gt;0,LEN(IF(LEN(J107)&gt;3,VLOOKUP(J107,$B$9:$R107,17,FALSE),""))&gt;0,LEN(B107)&gt;0),D107,0)</f>
        <v>0</v>
      </c>
      <c r="AX107" s="13" t="str">
        <f t="shared" si="43"/>
        <v/>
      </c>
      <c r="AY107" s="13" t="str">
        <f t="shared" si="44"/>
        <v/>
      </c>
      <c r="AZ107" s="13" t="str">
        <f t="shared" si="45"/>
        <v/>
      </c>
      <c r="BA107" s="13">
        <f t="shared" si="46"/>
        <v>1</v>
      </c>
      <c r="BB107" s="13">
        <f t="shared" si="47"/>
        <v>0</v>
      </c>
      <c r="BC107" s="13">
        <f t="shared" si="48"/>
        <v>0</v>
      </c>
      <c r="BD107" s="13">
        <f t="shared" si="49"/>
        <v>0</v>
      </c>
      <c r="BE107" s="13">
        <f>IF(AND(IFERROR(VLOOKUP(H107,$B$9:$BI107,60,FALSE),0)&lt;0,LEN(R107)&gt;0),-1,0)</f>
        <v>0</v>
      </c>
      <c r="BF107" s="13">
        <f>IF(AND(IFERROR(VLOOKUP(I107,$B$9:$BI107,60,FALSE),0)&lt;0,LEN(R107)&gt;0),-1,0)</f>
        <v>0</v>
      </c>
      <c r="BG107" s="13">
        <f>IF(AND(IFERROR(VLOOKUP(J107,$B$9:$BI107,60,FALSE),0)&lt;0,LEN(R107)&gt;0),-1,0)</f>
        <v>0</v>
      </c>
      <c r="BH107" s="13">
        <f t="shared" si="50"/>
        <v>0</v>
      </c>
      <c r="BI107" s="13">
        <f t="shared" si="51"/>
        <v>0</v>
      </c>
      <c r="BJ107" s="13">
        <f>IF(AND(LEN($P107)&gt;1,LEN($U107)=0,GralFaltaReq="SE OBSERVAN",IFERROR(FIND("REQUIS.",W107),0)+IFERROR(FIND("CRED. APROB.",W107),0)&gt;0),MAX($BJ$7:$BJ106)+1,0)</f>
        <v>0</v>
      </c>
      <c r="BK107" s="13">
        <f>IF(AND(IFERROR(VLOOKUP(H107,$B$9:$BI107,60,FALSE),0)&lt;0,GralFaltaReq="SE OBSERVAN"),-1,0)</f>
        <v>0</v>
      </c>
      <c r="BL107" s="13">
        <f>IF(AND(IFERROR(VLOOKUP(I107,$B$9:$BI107,60,FALSE),0)&lt;0,GralFaltaReq="SE OBSERVAN"),-1,0)</f>
        <v>0</v>
      </c>
      <c r="BM107" s="13">
        <f>IF(AND(IFERROR(VLOOKUP(J107,$B$9:$BI107,60,FALSE),0)&lt;0,GralFaltaReq="SE OBSERVAN"),-1,0)</f>
        <v>0</v>
      </c>
      <c r="BN107" s="13" t="str">
        <f t="shared" si="52"/>
        <v/>
      </c>
      <c r="BO107" s="13" t="str">
        <f t="shared" si="53"/>
        <v/>
      </c>
      <c r="BP107" s="13" t="str">
        <f t="shared" si="54"/>
        <v/>
      </c>
      <c r="BQ107" s="13" t="str">
        <f t="shared" si="55"/>
        <v/>
      </c>
      <c r="BR107" s="13" t="str">
        <f t="shared" si="56"/>
        <v/>
      </c>
    </row>
    <row r="108" spans="1:70" ht="15.6">
      <c r="A108" s="480"/>
      <c r="B108" s="481"/>
      <c r="C108" s="482"/>
      <c r="D108" s="481"/>
      <c r="E108" s="480"/>
      <c r="F108" s="483"/>
      <c r="G108" s="480"/>
      <c r="H108" s="484"/>
      <c r="I108" s="484"/>
      <c r="J108" s="484"/>
      <c r="K108" s="484"/>
      <c r="L108" s="3" t="s">
        <v>424</v>
      </c>
      <c r="Q108" s="97"/>
      <c r="R108" s="97"/>
      <c r="S108" s="105"/>
      <c r="T108" s="105"/>
      <c r="U108" s="105"/>
      <c r="V108" s="570"/>
      <c r="W108" s="571"/>
      <c r="X108" s="98"/>
      <c r="Y108" s="99"/>
      <c r="Z108" s="99"/>
      <c r="AF108" s="94" t="str">
        <f t="shared" si="31"/>
        <v/>
      </c>
      <c r="AG108" s="101">
        <f t="shared" si="32"/>
        <v>0</v>
      </c>
      <c r="AH108" s="18" t="str">
        <f t="shared" si="33"/>
        <v/>
      </c>
      <c r="AI108" s="102">
        <f t="shared" si="34"/>
        <v>0</v>
      </c>
      <c r="AJ108" s="13">
        <f>IF(AND(AI108=0,LEN(IF(LEN(H108)&gt;3,VLOOKUP(H108,$B$9:$R108,17,FALSE),""))&gt;0,LEN(B108)&gt;0),D108,0)</f>
        <v>0</v>
      </c>
      <c r="AK108" s="13">
        <f>IF(AND(AI108=0,LEN(IF(LEN(I108)&gt;3,VLOOKUP(I108,$B$9:$R108,17,FALSE),""))&gt;0,LEN(B108)&gt;0),D108,0)</f>
        <v>0</v>
      </c>
      <c r="AL108" s="13">
        <f>IF(AND(AI108=0,LEN(IF(LEN(J108)&gt;3,VLOOKUP(J108,$B$9:$R108,17,FALSE),""))&gt;0,LEN(B108)&gt;0),D108,0)</f>
        <v>0</v>
      </c>
      <c r="AM108" s="13">
        <f t="shared" si="35"/>
        <v>1</v>
      </c>
      <c r="AN108" s="13">
        <f t="shared" si="36"/>
        <v>0</v>
      </c>
      <c r="AO108" s="13">
        <f t="shared" si="37"/>
        <v>0</v>
      </c>
      <c r="AP108" s="13">
        <f t="shared" si="38"/>
        <v>0</v>
      </c>
      <c r="AQ108" s="13">
        <f t="shared" si="39"/>
        <v>0</v>
      </c>
      <c r="AR108" s="13" t="str">
        <f t="shared" si="40"/>
        <v/>
      </c>
      <c r="AS108" s="13" t="str">
        <f t="shared" si="41"/>
        <v/>
      </c>
      <c r="AT108" s="18" t="str">
        <f t="shared" si="42"/>
        <v/>
      </c>
      <c r="AU108" s="13">
        <f>IF(AND(AI108&gt;0,IF(LEN(H108)&gt;3,LEN(VLOOKUP(H108,$B$9:$R108,17,FALSE)),IF(LEN(H108)&gt;0,COUNTIFS($G$9:$G108,H108,$R$9:$R108,"&lt;&gt;"),""))&gt;0,LEN(B108)&gt;0),D108,0)</f>
        <v>0</v>
      </c>
      <c r="AV108" s="13">
        <f>IF(AND(AI108&gt;0,LEN(IF(LEN(I108)&gt;3,VLOOKUP(I108,$B$9:$R108,17,FALSE),""))&gt;0,LEN(B108)&gt;0),D108,0)</f>
        <v>0</v>
      </c>
      <c r="AW108" s="13">
        <f>IF(AND(AI108&gt;0,LEN(IF(LEN(J108)&gt;3,VLOOKUP(J108,$B$9:$R108,17,FALSE),""))&gt;0,LEN(B108)&gt;0),D108,0)</f>
        <v>0</v>
      </c>
      <c r="AX108" s="13" t="str">
        <f t="shared" si="43"/>
        <v/>
      </c>
      <c r="AY108" s="13" t="str">
        <f t="shared" si="44"/>
        <v/>
      </c>
      <c r="AZ108" s="13" t="str">
        <f t="shared" si="45"/>
        <v/>
      </c>
      <c r="BA108" s="13">
        <f t="shared" si="46"/>
        <v>1</v>
      </c>
      <c r="BB108" s="13">
        <f t="shared" si="47"/>
        <v>0</v>
      </c>
      <c r="BC108" s="13">
        <f t="shared" si="48"/>
        <v>0</v>
      </c>
      <c r="BD108" s="13">
        <f t="shared" si="49"/>
        <v>0</v>
      </c>
      <c r="BE108" s="13">
        <f>IF(AND(IFERROR(VLOOKUP(H108,$B$9:$BI108,60,FALSE),0)&lt;0,LEN(R108)&gt;0),-1,0)</f>
        <v>0</v>
      </c>
      <c r="BF108" s="13">
        <f>IF(AND(IFERROR(VLOOKUP(I108,$B$9:$BI108,60,FALSE),0)&lt;0,LEN(R108)&gt;0),-1,0)</f>
        <v>0</v>
      </c>
      <c r="BG108" s="13">
        <f>IF(AND(IFERROR(VLOOKUP(J108,$B$9:$BI108,60,FALSE),0)&lt;0,LEN(R108)&gt;0),-1,0)</f>
        <v>0</v>
      </c>
      <c r="BH108" s="13">
        <f t="shared" si="50"/>
        <v>0</v>
      </c>
      <c r="BI108" s="13">
        <f t="shared" si="51"/>
        <v>0</v>
      </c>
      <c r="BJ108" s="13">
        <f>IF(AND(LEN($P108)&gt;1,LEN($U108)=0,GralFaltaReq="SE OBSERVAN",IFERROR(FIND("REQUIS.",W108),0)+IFERROR(FIND("CRED. APROB.",W108),0)&gt;0),MAX($BJ$7:$BJ107)+1,0)</f>
        <v>0</v>
      </c>
      <c r="BK108" s="13">
        <f>IF(AND(IFERROR(VLOOKUP(H108,$B$9:$BI108,60,FALSE),0)&lt;0,GralFaltaReq="SE OBSERVAN"),-1,0)</f>
        <v>0</v>
      </c>
      <c r="BL108" s="13">
        <f>IF(AND(IFERROR(VLOOKUP(I108,$B$9:$BI108,60,FALSE),0)&lt;0,GralFaltaReq="SE OBSERVAN"),-1,0)</f>
        <v>0</v>
      </c>
      <c r="BM108" s="13">
        <f>IF(AND(IFERROR(VLOOKUP(J108,$B$9:$BI108,60,FALSE),0)&lt;0,GralFaltaReq="SE OBSERVAN"),-1,0)</f>
        <v>0</v>
      </c>
      <c r="BN108" s="13" t="str">
        <f t="shared" si="52"/>
        <v/>
      </c>
      <c r="BO108" s="13" t="str">
        <f t="shared" si="53"/>
        <v/>
      </c>
      <c r="BP108" s="13" t="str">
        <f t="shared" si="54"/>
        <v/>
      </c>
      <c r="BQ108" s="13" t="str">
        <f t="shared" si="55"/>
        <v/>
      </c>
      <c r="BR108" s="13" t="str">
        <f t="shared" si="56"/>
        <v/>
      </c>
    </row>
    <row r="109" spans="1:70" ht="15.6">
      <c r="A109" s="480"/>
      <c r="B109" s="481"/>
      <c r="C109" s="482"/>
      <c r="D109" s="481"/>
      <c r="E109" s="480"/>
      <c r="F109" s="483"/>
      <c r="G109" s="480"/>
      <c r="H109" s="484"/>
      <c r="I109" s="484"/>
      <c r="J109" s="484"/>
      <c r="K109" s="484"/>
      <c r="L109" s="3"/>
      <c r="Q109" s="97"/>
      <c r="R109" s="97"/>
      <c r="S109" s="105"/>
      <c r="T109" s="105"/>
      <c r="U109" s="105"/>
      <c r="V109" s="570"/>
      <c r="W109" s="571"/>
      <c r="X109" s="98"/>
      <c r="Y109" s="99"/>
      <c r="Z109" s="99"/>
      <c r="AF109" s="94" t="str">
        <f t="shared" si="31"/>
        <v/>
      </c>
      <c r="AG109" s="101">
        <f t="shared" si="32"/>
        <v>0</v>
      </c>
      <c r="AH109" s="18" t="str">
        <f t="shared" si="33"/>
        <v/>
      </c>
      <c r="AI109" s="102">
        <f t="shared" si="34"/>
        <v>0</v>
      </c>
      <c r="AJ109" s="13">
        <f>IF(AND(AI109=0,LEN(IF(LEN(H109)&gt;3,VLOOKUP(H109,$B$9:$R109,17,FALSE),""))&gt;0,LEN(B109)&gt;0),D109,0)</f>
        <v>0</v>
      </c>
      <c r="AK109" s="13">
        <f>IF(AND(AI109=0,LEN(IF(LEN(I109)&gt;3,VLOOKUP(I109,$B$9:$R109,17,FALSE),""))&gt;0,LEN(B109)&gt;0),D109,0)</f>
        <v>0</v>
      </c>
      <c r="AL109" s="13">
        <f>IF(AND(AI109=0,LEN(IF(LEN(J109)&gt;3,VLOOKUP(J109,$B$9:$R109,17,FALSE),""))&gt;0,LEN(B109)&gt;0),D109,0)</f>
        <v>0</v>
      </c>
      <c r="AM109" s="13">
        <f t="shared" si="35"/>
        <v>1</v>
      </c>
      <c r="AN109" s="13">
        <f t="shared" si="36"/>
        <v>0</v>
      </c>
      <c r="AO109" s="13">
        <f t="shared" si="37"/>
        <v>0</v>
      </c>
      <c r="AP109" s="13">
        <f t="shared" si="38"/>
        <v>0</v>
      </c>
      <c r="AQ109" s="13">
        <f t="shared" si="39"/>
        <v>0</v>
      </c>
      <c r="AR109" s="13" t="str">
        <f t="shared" si="40"/>
        <v/>
      </c>
      <c r="AS109" s="13" t="str">
        <f t="shared" si="41"/>
        <v/>
      </c>
      <c r="AT109" s="18" t="str">
        <f t="shared" si="42"/>
        <v/>
      </c>
      <c r="AU109" s="13">
        <f>IF(AND(AI109&gt;0,IF(LEN(H109)&gt;3,LEN(VLOOKUP(H109,$B$9:$R109,17,FALSE)),IF(LEN(H109)&gt;0,COUNTIFS($G$9:$G109,H109,$R$9:$R109,"&lt;&gt;"),""))&gt;0,LEN(B109)&gt;0),D109,0)</f>
        <v>0</v>
      </c>
      <c r="AV109" s="13">
        <f>IF(AND(AI109&gt;0,LEN(IF(LEN(I109)&gt;3,VLOOKUP(I109,$B$9:$R109,17,FALSE),""))&gt;0,LEN(B109)&gt;0),D109,0)</f>
        <v>0</v>
      </c>
      <c r="AW109" s="13">
        <f>IF(AND(AI109&gt;0,LEN(IF(LEN(J109)&gt;3,VLOOKUP(J109,$B$9:$R109,17,FALSE),""))&gt;0,LEN(B109)&gt;0),D109,0)</f>
        <v>0</v>
      </c>
      <c r="AX109" s="13" t="str">
        <f t="shared" si="43"/>
        <v/>
      </c>
      <c r="AY109" s="13" t="str">
        <f t="shared" si="44"/>
        <v/>
      </c>
      <c r="AZ109" s="13" t="str">
        <f t="shared" si="45"/>
        <v/>
      </c>
      <c r="BA109" s="13">
        <f t="shared" si="46"/>
        <v>1</v>
      </c>
      <c r="BB109" s="13">
        <f t="shared" si="47"/>
        <v>0</v>
      </c>
      <c r="BC109" s="13">
        <f t="shared" si="48"/>
        <v>0</v>
      </c>
      <c r="BD109" s="13">
        <f t="shared" si="49"/>
        <v>0</v>
      </c>
      <c r="BE109" s="13">
        <f>IF(AND(IFERROR(VLOOKUP(H109,$B$9:$BI109,60,FALSE),0)&lt;0,LEN(R109)&gt;0),-1,0)</f>
        <v>0</v>
      </c>
      <c r="BF109" s="13">
        <f>IF(AND(IFERROR(VLOOKUP(I109,$B$9:$BI109,60,FALSE),0)&lt;0,LEN(R109)&gt;0),-1,0)</f>
        <v>0</v>
      </c>
      <c r="BG109" s="13">
        <f>IF(AND(IFERROR(VLOOKUP(J109,$B$9:$BI109,60,FALSE),0)&lt;0,LEN(R109)&gt;0),-1,0)</f>
        <v>0</v>
      </c>
      <c r="BH109" s="13">
        <f t="shared" si="50"/>
        <v>0</v>
      </c>
      <c r="BI109" s="13">
        <f t="shared" si="51"/>
        <v>0</v>
      </c>
      <c r="BJ109" s="13">
        <f>IF(AND(LEN($P109)&gt;1,LEN($U109)=0,GralFaltaReq="SE OBSERVAN",IFERROR(FIND("REQUIS.",W109),0)+IFERROR(FIND("CRED. APROB.",W109),0)&gt;0),MAX($BJ$7:$BJ108)+1,0)</f>
        <v>0</v>
      </c>
      <c r="BK109" s="13">
        <f>IF(AND(IFERROR(VLOOKUP(H109,$B$9:$BI109,60,FALSE),0)&lt;0,GralFaltaReq="SE OBSERVAN"),-1,0)</f>
        <v>0</v>
      </c>
      <c r="BL109" s="13">
        <f>IF(AND(IFERROR(VLOOKUP(I109,$B$9:$BI109,60,FALSE),0)&lt;0,GralFaltaReq="SE OBSERVAN"),-1,0)</f>
        <v>0</v>
      </c>
      <c r="BM109" s="13">
        <f>IF(AND(IFERROR(VLOOKUP(J109,$B$9:$BI109,60,FALSE),0)&lt;0,GralFaltaReq="SE OBSERVAN"),-1,0)</f>
        <v>0</v>
      </c>
      <c r="BN109" s="13" t="str">
        <f t="shared" si="52"/>
        <v/>
      </c>
      <c r="BO109" s="13" t="str">
        <f t="shared" si="53"/>
        <v/>
      </c>
      <c r="BP109" s="13" t="str">
        <f t="shared" si="54"/>
        <v/>
      </c>
      <c r="BQ109" s="13" t="str">
        <f t="shared" si="55"/>
        <v/>
      </c>
      <c r="BR109" s="13" t="str">
        <f t="shared" si="56"/>
        <v/>
      </c>
    </row>
    <row r="110" spans="1:70" ht="15.6">
      <c r="A110" s="480"/>
      <c r="B110" s="481"/>
      <c r="C110" s="482"/>
      <c r="D110" s="481"/>
      <c r="E110" s="480"/>
      <c r="F110" s="483"/>
      <c r="G110" s="480"/>
      <c r="H110" s="484"/>
      <c r="I110" s="484"/>
      <c r="J110" s="484"/>
      <c r="K110" s="484"/>
      <c r="L110" s="3" t="s">
        <v>424</v>
      </c>
      <c r="Q110" s="96"/>
      <c r="R110" s="97"/>
      <c r="S110" s="105"/>
      <c r="T110" s="105"/>
      <c r="U110" s="105"/>
      <c r="V110" s="570"/>
      <c r="W110" s="571"/>
      <c r="X110" s="98"/>
      <c r="Y110" s="99"/>
      <c r="Z110" s="99"/>
      <c r="AF110" s="94" t="str">
        <f t="shared" si="31"/>
        <v/>
      </c>
      <c r="AG110" s="101">
        <f t="shared" si="32"/>
        <v>0</v>
      </c>
      <c r="AH110" s="18" t="str">
        <f t="shared" si="33"/>
        <v/>
      </c>
      <c r="AI110" s="102">
        <f t="shared" si="34"/>
        <v>0</v>
      </c>
      <c r="AJ110" s="13">
        <f>IF(AND(AI110=0,LEN(IF(LEN(H110)&gt;3,VLOOKUP(H110,$B$9:$R110,17,FALSE),""))&gt;0,LEN(B110)&gt;0),D110,0)</f>
        <v>0</v>
      </c>
      <c r="AK110" s="13">
        <f>IF(AND(AI110=0,LEN(IF(LEN(I110)&gt;3,VLOOKUP(I110,$B$9:$R110,17,FALSE),""))&gt;0,LEN(B110)&gt;0),D110,0)</f>
        <v>0</v>
      </c>
      <c r="AL110" s="13">
        <f>IF(AND(AI110=0,LEN(IF(LEN(J110)&gt;3,VLOOKUP(J110,$B$9:$R110,17,FALSE),""))&gt;0,LEN(B110)&gt;0),D110,0)</f>
        <v>0</v>
      </c>
      <c r="AM110" s="13">
        <f t="shared" si="35"/>
        <v>1</v>
      </c>
      <c r="AN110" s="13">
        <f t="shared" si="36"/>
        <v>0</v>
      </c>
      <c r="AO110" s="13">
        <f t="shared" si="37"/>
        <v>0</v>
      </c>
      <c r="AP110" s="13">
        <f t="shared" si="38"/>
        <v>0</v>
      </c>
      <c r="AQ110" s="13">
        <f t="shared" si="39"/>
        <v>0</v>
      </c>
      <c r="AR110" s="13" t="str">
        <f t="shared" si="40"/>
        <v/>
      </c>
      <c r="AS110" s="13" t="str">
        <f t="shared" si="41"/>
        <v/>
      </c>
      <c r="AT110" s="18" t="str">
        <f t="shared" si="42"/>
        <v/>
      </c>
      <c r="AU110" s="13">
        <f>IF(AND(AI110&gt;0,IF(LEN(H110)&gt;3,LEN(VLOOKUP(H110,$B$9:$R110,17,FALSE)),IF(LEN(H110)&gt;0,COUNTIFS($G$9:$G110,H110,$R$9:$R110,"&lt;&gt;"),""))&gt;0,LEN(B110)&gt;0),D110,0)</f>
        <v>0</v>
      </c>
      <c r="AV110" s="13">
        <f>IF(AND(AI110&gt;0,LEN(IF(LEN(I110)&gt;3,VLOOKUP(I110,$B$9:$R110,17,FALSE),""))&gt;0,LEN(B110)&gt;0),D110,0)</f>
        <v>0</v>
      </c>
      <c r="AW110" s="13">
        <f>IF(AND(AI110&gt;0,LEN(IF(LEN(J110)&gt;3,VLOOKUP(J110,$B$9:$R110,17,FALSE),""))&gt;0,LEN(B110)&gt;0),D110,0)</f>
        <v>0</v>
      </c>
      <c r="AX110" s="13" t="str">
        <f t="shared" si="43"/>
        <v/>
      </c>
      <c r="AY110" s="13" t="str">
        <f t="shared" si="44"/>
        <v/>
      </c>
      <c r="AZ110" s="13" t="str">
        <f t="shared" si="45"/>
        <v/>
      </c>
      <c r="BA110" s="13">
        <f t="shared" si="46"/>
        <v>1</v>
      </c>
      <c r="BB110" s="13">
        <f t="shared" si="47"/>
        <v>0</v>
      </c>
      <c r="BC110" s="13">
        <f t="shared" si="48"/>
        <v>0</v>
      </c>
      <c r="BD110" s="13">
        <f t="shared" si="49"/>
        <v>0</v>
      </c>
      <c r="BE110" s="13">
        <f>IF(AND(IFERROR(VLOOKUP(H110,$B$9:$BI110,60,FALSE),0)&lt;0,LEN(R110)&gt;0),-1,0)</f>
        <v>0</v>
      </c>
      <c r="BF110" s="13">
        <f>IF(AND(IFERROR(VLOOKUP(I110,$B$9:$BI110,60,FALSE),0)&lt;0,LEN(R110)&gt;0),-1,0)</f>
        <v>0</v>
      </c>
      <c r="BG110" s="13">
        <f>IF(AND(IFERROR(VLOOKUP(J110,$B$9:$BI110,60,FALSE),0)&lt;0,LEN(R110)&gt;0),-1,0)</f>
        <v>0</v>
      </c>
      <c r="BH110" s="13">
        <f t="shared" si="50"/>
        <v>0</v>
      </c>
      <c r="BI110" s="13">
        <f t="shared" si="51"/>
        <v>0</v>
      </c>
      <c r="BJ110" s="13">
        <f>IF(AND(LEN($P110)&gt;1,LEN($U110)=0,GralFaltaReq="SE OBSERVAN",IFERROR(FIND("REQUIS.",W110),0)+IFERROR(FIND("CRED. APROB.",W110),0)&gt;0),MAX($BJ$7:$BJ109)+1,0)</f>
        <v>0</v>
      </c>
      <c r="BK110" s="13">
        <f>IF(AND(IFERROR(VLOOKUP(H110,$B$9:$BI110,60,FALSE),0)&lt;0,GralFaltaReq="SE OBSERVAN"),-1,0)</f>
        <v>0</v>
      </c>
      <c r="BL110" s="13">
        <f>IF(AND(IFERROR(VLOOKUP(I110,$B$9:$BI110,60,FALSE),0)&lt;0,GralFaltaReq="SE OBSERVAN"),-1,0)</f>
        <v>0</v>
      </c>
      <c r="BM110" s="13">
        <f>IF(AND(IFERROR(VLOOKUP(J110,$B$9:$BI110,60,FALSE),0)&lt;0,GralFaltaReq="SE OBSERVAN"),-1,0)</f>
        <v>0</v>
      </c>
      <c r="BN110" s="13" t="str">
        <f t="shared" si="52"/>
        <v/>
      </c>
      <c r="BO110" s="13" t="str">
        <f t="shared" si="53"/>
        <v/>
      </c>
      <c r="BP110" s="13" t="str">
        <f t="shared" si="54"/>
        <v/>
      </c>
      <c r="BQ110" s="13" t="str">
        <f t="shared" si="55"/>
        <v/>
      </c>
      <c r="BR110" s="13" t="str">
        <f t="shared" si="56"/>
        <v/>
      </c>
    </row>
    <row r="111" spans="1:70" ht="15.6">
      <c r="A111" s="480"/>
      <c r="B111" s="481"/>
      <c r="C111" s="482"/>
      <c r="D111" s="481"/>
      <c r="E111" s="480"/>
      <c r="F111" s="483"/>
      <c r="G111" s="480"/>
      <c r="H111" s="484"/>
      <c r="I111" s="484"/>
      <c r="J111" s="484"/>
      <c r="K111" s="484"/>
      <c r="L111" s="3" t="s">
        <v>424</v>
      </c>
      <c r="Q111" s="96"/>
      <c r="R111" s="97"/>
      <c r="S111" s="105"/>
      <c r="T111" s="105"/>
      <c r="U111" s="105"/>
      <c r="V111" s="570"/>
      <c r="W111" s="571"/>
      <c r="X111" s="98"/>
      <c r="Y111" s="99"/>
      <c r="Z111" s="99"/>
      <c r="AF111" s="94" t="str">
        <f t="shared" si="31"/>
        <v/>
      </c>
      <c r="AG111" s="101">
        <f t="shared" si="32"/>
        <v>0</v>
      </c>
      <c r="AH111" s="18" t="str">
        <f t="shared" si="33"/>
        <v/>
      </c>
      <c r="AI111" s="102">
        <f t="shared" si="34"/>
        <v>0</v>
      </c>
      <c r="AJ111" s="13">
        <f>IF(AND(AI111=0,LEN(IF(LEN(H111)&gt;3,VLOOKUP(H111,$B$9:$R111,17,FALSE),""))&gt;0,LEN(B111)&gt;0),D111,0)</f>
        <v>0</v>
      </c>
      <c r="AK111" s="13">
        <f>IF(AND(AI111=0,LEN(IF(LEN(I111)&gt;3,VLOOKUP(I111,$B$9:$R111,17,FALSE),""))&gt;0,LEN(B111)&gt;0),D111,0)</f>
        <v>0</v>
      </c>
      <c r="AL111" s="13">
        <f>IF(AND(AI111=0,LEN(IF(LEN(J111)&gt;3,VLOOKUP(J111,$B$9:$R111,17,FALSE),""))&gt;0,LEN(B111)&gt;0),D111,0)</f>
        <v>0</v>
      </c>
      <c r="AM111" s="13">
        <f t="shared" si="35"/>
        <v>1</v>
      </c>
      <c r="AN111" s="13">
        <f t="shared" si="36"/>
        <v>0</v>
      </c>
      <c r="AO111" s="13">
        <f t="shared" si="37"/>
        <v>0</v>
      </c>
      <c r="AP111" s="13">
        <f t="shared" si="38"/>
        <v>0</v>
      </c>
      <c r="AQ111" s="13">
        <f t="shared" si="39"/>
        <v>0</v>
      </c>
      <c r="AR111" s="13" t="str">
        <f t="shared" si="40"/>
        <v/>
      </c>
      <c r="AS111" s="13" t="str">
        <f t="shared" si="41"/>
        <v/>
      </c>
      <c r="AT111" s="18" t="str">
        <f t="shared" si="42"/>
        <v/>
      </c>
      <c r="AU111" s="13">
        <f>IF(AND(AI111&gt;0,IF(LEN(H111)&gt;3,LEN(VLOOKUP(H111,$B$9:$R111,17,FALSE)),IF(LEN(H111)&gt;0,COUNTIFS($G$9:$G111,H111,$R$9:$R111,"&lt;&gt;"),""))&gt;0,LEN(B111)&gt;0),D111,0)</f>
        <v>0</v>
      </c>
      <c r="AV111" s="13">
        <f>IF(AND(AI111&gt;0,LEN(IF(LEN(I111)&gt;3,VLOOKUP(I111,$B$9:$R111,17,FALSE),""))&gt;0,LEN(B111)&gt;0),D111,0)</f>
        <v>0</v>
      </c>
      <c r="AW111" s="13">
        <f>IF(AND(AI111&gt;0,LEN(IF(LEN(J111)&gt;3,VLOOKUP(J111,$B$9:$R111,17,FALSE),""))&gt;0,LEN(B111)&gt;0),D111,0)</f>
        <v>0</v>
      </c>
      <c r="AX111" s="13" t="str">
        <f t="shared" si="43"/>
        <v/>
      </c>
      <c r="AY111" s="13" t="str">
        <f t="shared" si="44"/>
        <v/>
      </c>
      <c r="AZ111" s="13" t="str">
        <f t="shared" si="45"/>
        <v/>
      </c>
      <c r="BA111" s="13">
        <f t="shared" si="46"/>
        <v>1</v>
      </c>
      <c r="BB111" s="13">
        <f t="shared" si="47"/>
        <v>0</v>
      </c>
      <c r="BC111" s="13">
        <f t="shared" si="48"/>
        <v>0</v>
      </c>
      <c r="BD111" s="13">
        <f t="shared" si="49"/>
        <v>0</v>
      </c>
      <c r="BE111" s="13">
        <f>IF(AND(IFERROR(VLOOKUP(H111,$B$9:$BI111,60,FALSE),0)&lt;0,LEN(R111)&gt;0),-1,0)</f>
        <v>0</v>
      </c>
      <c r="BF111" s="13">
        <f>IF(AND(IFERROR(VLOOKUP(I111,$B$9:$BI111,60,FALSE),0)&lt;0,LEN(R111)&gt;0),-1,0)</f>
        <v>0</v>
      </c>
      <c r="BG111" s="13">
        <f>IF(AND(IFERROR(VLOOKUP(J111,$B$9:$BI111,60,FALSE),0)&lt;0,LEN(R111)&gt;0),-1,0)</f>
        <v>0</v>
      </c>
      <c r="BH111" s="13">
        <f t="shared" si="50"/>
        <v>0</v>
      </c>
      <c r="BI111" s="13">
        <f t="shared" si="51"/>
        <v>0</v>
      </c>
      <c r="BJ111" s="13">
        <f>IF(AND(LEN($P111)&gt;1,LEN($U111)=0,GralFaltaReq="SE OBSERVAN",IFERROR(FIND("REQUIS.",W111),0)+IFERROR(FIND("CRED. APROB.",W111),0)&gt;0),MAX($BJ$7:$BJ110)+1,0)</f>
        <v>0</v>
      </c>
      <c r="BK111" s="13">
        <f>IF(AND(IFERROR(VLOOKUP(H111,$B$9:$BI111,60,FALSE),0)&lt;0,GralFaltaReq="SE OBSERVAN"),-1,0)</f>
        <v>0</v>
      </c>
      <c r="BL111" s="13">
        <f>IF(AND(IFERROR(VLOOKUP(I111,$B$9:$BI111,60,FALSE),0)&lt;0,GralFaltaReq="SE OBSERVAN"),-1,0)</f>
        <v>0</v>
      </c>
      <c r="BM111" s="13">
        <f>IF(AND(IFERROR(VLOOKUP(J111,$B$9:$BI111,60,FALSE),0)&lt;0,GralFaltaReq="SE OBSERVAN"),-1,0)</f>
        <v>0</v>
      </c>
      <c r="BN111" s="13" t="str">
        <f t="shared" si="52"/>
        <v/>
      </c>
      <c r="BO111" s="13" t="str">
        <f t="shared" si="53"/>
        <v/>
      </c>
      <c r="BP111" s="13" t="str">
        <f t="shared" si="54"/>
        <v/>
      </c>
      <c r="BQ111" s="13" t="str">
        <f t="shared" si="55"/>
        <v/>
      </c>
      <c r="BR111" s="13" t="str">
        <f t="shared" si="56"/>
        <v/>
      </c>
    </row>
    <row r="112" spans="1:70" ht="15.6">
      <c r="A112" s="480"/>
      <c r="B112" s="481"/>
      <c r="C112" s="482"/>
      <c r="D112" s="481"/>
      <c r="E112" s="480"/>
      <c r="F112" s="483"/>
      <c r="G112" s="480"/>
      <c r="H112" s="484"/>
      <c r="I112" s="484"/>
      <c r="J112" s="484"/>
      <c r="K112" s="484"/>
      <c r="L112" s="3" t="s">
        <v>424</v>
      </c>
      <c r="Q112" s="96"/>
      <c r="R112" s="97"/>
      <c r="S112" s="105"/>
      <c r="T112" s="105"/>
      <c r="U112" s="105"/>
      <c r="V112" s="570"/>
      <c r="W112" s="571"/>
      <c r="X112" s="98"/>
      <c r="Y112" s="99"/>
      <c r="Z112" s="99"/>
      <c r="AF112" s="94" t="str">
        <f t="shared" si="31"/>
        <v/>
      </c>
      <c r="AG112" s="101">
        <f t="shared" si="32"/>
        <v>0</v>
      </c>
      <c r="AH112" s="18" t="str">
        <f t="shared" si="33"/>
        <v/>
      </c>
      <c r="AI112" s="102">
        <f t="shared" si="34"/>
        <v>0</v>
      </c>
      <c r="AJ112" s="13">
        <f>IF(AND(AI112=0,LEN(IF(LEN(H112)&gt;3,VLOOKUP(H112,$B$9:$R112,17,FALSE),""))&gt;0,LEN(B112)&gt;0),D112,0)</f>
        <v>0</v>
      </c>
      <c r="AK112" s="13">
        <f>IF(AND(AI112=0,LEN(IF(LEN(I112)&gt;3,VLOOKUP(I112,$B$9:$R112,17,FALSE),""))&gt;0,LEN(B112)&gt;0),D112,0)</f>
        <v>0</v>
      </c>
      <c r="AL112" s="13">
        <f>IF(AND(AI112=0,LEN(IF(LEN(J112)&gt;3,VLOOKUP(J112,$B$9:$R112,17,FALSE),""))&gt;0,LEN(B112)&gt;0),D112,0)</f>
        <v>0</v>
      </c>
      <c r="AM112" s="13">
        <f t="shared" si="35"/>
        <v>1</v>
      </c>
      <c r="AN112" s="13">
        <f t="shared" si="36"/>
        <v>0</v>
      </c>
      <c r="AO112" s="13">
        <f t="shared" si="37"/>
        <v>0</v>
      </c>
      <c r="AP112" s="13">
        <f t="shared" si="38"/>
        <v>0</v>
      </c>
      <c r="AQ112" s="13">
        <f t="shared" si="39"/>
        <v>0</v>
      </c>
      <c r="AR112" s="13" t="str">
        <f t="shared" si="40"/>
        <v/>
      </c>
      <c r="AS112" s="13" t="str">
        <f t="shared" si="41"/>
        <v/>
      </c>
      <c r="AT112" s="18" t="str">
        <f t="shared" si="42"/>
        <v/>
      </c>
      <c r="AU112" s="13">
        <f>IF(AND(AI112&gt;0,IF(LEN(H112)&gt;3,LEN(VLOOKUP(H112,$B$9:$R112,17,FALSE)),IF(LEN(H112)&gt;0,COUNTIFS($G$9:$G112,H112,$R$9:$R112,"&lt;&gt;"),""))&gt;0,LEN(B112)&gt;0),D112,0)</f>
        <v>0</v>
      </c>
      <c r="AV112" s="13">
        <f>IF(AND(AI112&gt;0,LEN(IF(LEN(I112)&gt;3,VLOOKUP(I112,$B$9:$R112,17,FALSE),""))&gt;0,LEN(B112)&gt;0),D112,0)</f>
        <v>0</v>
      </c>
      <c r="AW112" s="13">
        <f>IF(AND(AI112&gt;0,LEN(IF(LEN(J112)&gt;3,VLOOKUP(J112,$B$9:$R112,17,FALSE),""))&gt;0,LEN(B112)&gt;0),D112,0)</f>
        <v>0</v>
      </c>
      <c r="AX112" s="13" t="str">
        <f t="shared" si="43"/>
        <v/>
      </c>
      <c r="AY112" s="13" t="str">
        <f t="shared" si="44"/>
        <v/>
      </c>
      <c r="AZ112" s="13" t="str">
        <f t="shared" si="45"/>
        <v/>
      </c>
      <c r="BA112" s="13">
        <f t="shared" si="46"/>
        <v>1</v>
      </c>
      <c r="BB112" s="13">
        <f t="shared" si="47"/>
        <v>0</v>
      </c>
      <c r="BC112" s="13">
        <f t="shared" si="48"/>
        <v>0</v>
      </c>
      <c r="BD112" s="13">
        <f t="shared" si="49"/>
        <v>0</v>
      </c>
      <c r="BE112" s="13">
        <f>IF(AND(IFERROR(VLOOKUP(H112,$B$9:$BI112,60,FALSE),0)&lt;0,LEN(R112)&gt;0),-1,0)</f>
        <v>0</v>
      </c>
      <c r="BF112" s="13">
        <f>IF(AND(IFERROR(VLOOKUP(I112,$B$9:$BI112,60,FALSE),0)&lt;0,LEN(R112)&gt;0),-1,0)</f>
        <v>0</v>
      </c>
      <c r="BG112" s="13">
        <f>IF(AND(IFERROR(VLOOKUP(J112,$B$9:$BI112,60,FALSE),0)&lt;0,LEN(R112)&gt;0),-1,0)</f>
        <v>0</v>
      </c>
      <c r="BH112" s="13">
        <f t="shared" si="50"/>
        <v>0</v>
      </c>
      <c r="BI112" s="13">
        <f t="shared" si="51"/>
        <v>0</v>
      </c>
      <c r="BJ112" s="13">
        <f>IF(AND(LEN($P112)&gt;1,LEN($U112)=0,GralFaltaReq="SE OBSERVAN",IFERROR(FIND("REQUIS.",W112),0)+IFERROR(FIND("CRED. APROB.",W112),0)&gt;0),MAX($BJ$7:$BJ111)+1,0)</f>
        <v>0</v>
      </c>
      <c r="BK112" s="13">
        <f>IF(AND(IFERROR(VLOOKUP(H112,$B$9:$BI112,60,FALSE),0)&lt;0,GralFaltaReq="SE OBSERVAN"),-1,0)</f>
        <v>0</v>
      </c>
      <c r="BL112" s="13">
        <f>IF(AND(IFERROR(VLOOKUP(I112,$B$9:$BI112,60,FALSE),0)&lt;0,GralFaltaReq="SE OBSERVAN"),-1,0)</f>
        <v>0</v>
      </c>
      <c r="BM112" s="13">
        <f>IF(AND(IFERROR(VLOOKUP(J112,$B$9:$BI112,60,FALSE),0)&lt;0,GralFaltaReq="SE OBSERVAN"),-1,0)</f>
        <v>0</v>
      </c>
      <c r="BN112" s="13" t="str">
        <f t="shared" si="52"/>
        <v/>
      </c>
      <c r="BO112" s="13" t="str">
        <f t="shared" si="53"/>
        <v/>
      </c>
      <c r="BP112" s="13" t="str">
        <f t="shared" si="54"/>
        <v/>
      </c>
      <c r="BQ112" s="13" t="str">
        <f t="shared" si="55"/>
        <v/>
      </c>
      <c r="BR112" s="13" t="str">
        <f t="shared" si="56"/>
        <v/>
      </c>
    </row>
    <row r="113" spans="1:70" ht="15.6">
      <c r="A113" s="480"/>
      <c r="B113" s="481"/>
      <c r="C113" s="482"/>
      <c r="D113" s="481"/>
      <c r="E113" s="480"/>
      <c r="F113" s="483"/>
      <c r="G113" s="480"/>
      <c r="H113" s="484"/>
      <c r="I113" s="484"/>
      <c r="J113" s="484"/>
      <c r="K113" s="484"/>
      <c r="L113" s="3" t="s">
        <v>424</v>
      </c>
      <c r="Q113" s="96"/>
      <c r="R113" s="97"/>
      <c r="S113" s="105"/>
      <c r="T113" s="105"/>
      <c r="U113" s="105"/>
      <c r="V113" s="570"/>
      <c r="W113" s="571"/>
      <c r="X113" s="98"/>
      <c r="Y113" s="99"/>
      <c r="Z113" s="99"/>
      <c r="AF113" s="94" t="str">
        <f t="shared" si="31"/>
        <v/>
      </c>
      <c r="AG113" s="101">
        <f t="shared" si="32"/>
        <v>0</v>
      </c>
      <c r="AH113" s="18" t="str">
        <f t="shared" si="33"/>
        <v/>
      </c>
      <c r="AI113" s="102">
        <f t="shared" si="34"/>
        <v>0</v>
      </c>
      <c r="AJ113" s="13">
        <f>IF(AND(AI113=0,LEN(IF(LEN(H113)&gt;3,VLOOKUP(H113,$B$9:$R113,17,FALSE),""))&gt;0,LEN(B113)&gt;0),D113,0)</f>
        <v>0</v>
      </c>
      <c r="AK113" s="13">
        <f>IF(AND(AI113=0,LEN(IF(LEN(I113)&gt;3,VLOOKUP(I113,$B$9:$R113,17,FALSE),""))&gt;0,LEN(B113)&gt;0),D113,0)</f>
        <v>0</v>
      </c>
      <c r="AL113" s="13">
        <f>IF(AND(AI113=0,LEN(IF(LEN(J113)&gt;3,VLOOKUP(J113,$B$9:$R113,17,FALSE),""))&gt;0,LEN(B113)&gt;0),D113,0)</f>
        <v>0</v>
      </c>
      <c r="AM113" s="13">
        <f t="shared" si="35"/>
        <v>1</v>
      </c>
      <c r="AN113" s="13">
        <f t="shared" si="36"/>
        <v>0</v>
      </c>
      <c r="AO113" s="13">
        <f t="shared" si="37"/>
        <v>0</v>
      </c>
      <c r="AP113" s="13">
        <f t="shared" si="38"/>
        <v>0</v>
      </c>
      <c r="AQ113" s="13">
        <f t="shared" si="39"/>
        <v>0</v>
      </c>
      <c r="AR113" s="13" t="str">
        <f t="shared" si="40"/>
        <v/>
      </c>
      <c r="AS113" s="13" t="str">
        <f t="shared" si="41"/>
        <v/>
      </c>
      <c r="AT113" s="18" t="str">
        <f t="shared" si="42"/>
        <v/>
      </c>
      <c r="AU113" s="13">
        <f>IF(AND(AI113&gt;0,IF(LEN(H113)&gt;3,LEN(VLOOKUP(H113,$B$9:$R113,17,FALSE)),IF(LEN(H113)&gt;0,COUNTIFS($G$9:$G113,H113,$R$9:$R113,"&lt;&gt;"),""))&gt;0,LEN(B113)&gt;0),D113,0)</f>
        <v>0</v>
      </c>
      <c r="AV113" s="13">
        <f>IF(AND(AI113&gt;0,LEN(IF(LEN(I113)&gt;3,VLOOKUP(I113,$B$9:$R113,17,FALSE),""))&gt;0,LEN(B113)&gt;0),D113,0)</f>
        <v>0</v>
      </c>
      <c r="AW113" s="13">
        <f>IF(AND(AI113&gt;0,LEN(IF(LEN(J113)&gt;3,VLOOKUP(J113,$B$9:$R113,17,FALSE),""))&gt;0,LEN(B113)&gt;0),D113,0)</f>
        <v>0</v>
      </c>
      <c r="AX113" s="13" t="str">
        <f t="shared" si="43"/>
        <v/>
      </c>
      <c r="AY113" s="13" t="str">
        <f t="shared" si="44"/>
        <v/>
      </c>
      <c r="AZ113" s="13" t="str">
        <f t="shared" si="45"/>
        <v/>
      </c>
      <c r="BA113" s="13">
        <f t="shared" si="46"/>
        <v>1</v>
      </c>
      <c r="BB113" s="13">
        <f t="shared" si="47"/>
        <v>0</v>
      </c>
      <c r="BC113" s="13">
        <f t="shared" si="48"/>
        <v>0</v>
      </c>
      <c r="BD113" s="13">
        <f t="shared" si="49"/>
        <v>0</v>
      </c>
      <c r="BE113" s="13">
        <f>IF(AND(IFERROR(VLOOKUP(H113,$B$9:$BI113,60,FALSE),0)&lt;0,LEN(R113)&gt;0),-1,0)</f>
        <v>0</v>
      </c>
      <c r="BF113" s="13">
        <f>IF(AND(IFERROR(VLOOKUP(I113,$B$9:$BI113,60,FALSE),0)&lt;0,LEN(R113)&gt;0),-1,0)</f>
        <v>0</v>
      </c>
      <c r="BG113" s="13">
        <f>IF(AND(IFERROR(VLOOKUP(J113,$B$9:$BI113,60,FALSE),0)&lt;0,LEN(R113)&gt;0),-1,0)</f>
        <v>0</v>
      </c>
      <c r="BH113" s="13">
        <f t="shared" si="50"/>
        <v>0</v>
      </c>
      <c r="BI113" s="13">
        <f t="shared" si="51"/>
        <v>0</v>
      </c>
      <c r="BJ113" s="13">
        <f>IF(AND(LEN($P113)&gt;1,LEN($U113)=0,GralFaltaReq="SE OBSERVAN",IFERROR(FIND("REQUIS.",W113),0)+IFERROR(FIND("CRED. APROB.",W113),0)&gt;0),MAX($BJ$7:$BJ112)+1,0)</f>
        <v>0</v>
      </c>
      <c r="BK113" s="13">
        <f>IF(AND(IFERROR(VLOOKUP(H113,$B$9:$BI113,60,FALSE),0)&lt;0,GralFaltaReq="SE OBSERVAN"),-1,0)</f>
        <v>0</v>
      </c>
      <c r="BL113" s="13">
        <f>IF(AND(IFERROR(VLOOKUP(I113,$B$9:$BI113,60,FALSE),0)&lt;0,GralFaltaReq="SE OBSERVAN"),-1,0)</f>
        <v>0</v>
      </c>
      <c r="BM113" s="13">
        <f>IF(AND(IFERROR(VLOOKUP(J113,$B$9:$BI113,60,FALSE),0)&lt;0,GralFaltaReq="SE OBSERVAN"),-1,0)</f>
        <v>0</v>
      </c>
      <c r="BN113" s="13" t="str">
        <f t="shared" si="52"/>
        <v/>
      </c>
      <c r="BO113" s="13" t="str">
        <f t="shared" si="53"/>
        <v/>
      </c>
      <c r="BP113" s="13" t="str">
        <f t="shared" si="54"/>
        <v/>
      </c>
      <c r="BQ113" s="13" t="str">
        <f t="shared" si="55"/>
        <v/>
      </c>
      <c r="BR113" s="13" t="str">
        <f t="shared" si="56"/>
        <v/>
      </c>
    </row>
    <row r="114" spans="1:70" ht="15.6">
      <c r="A114" s="480"/>
      <c r="B114" s="481"/>
      <c r="C114" s="482"/>
      <c r="D114" s="481"/>
      <c r="E114" s="480"/>
      <c r="F114" s="483"/>
      <c r="G114" s="480"/>
      <c r="H114" s="484"/>
      <c r="I114" s="484"/>
      <c r="J114" s="484"/>
      <c r="K114" s="484"/>
      <c r="L114" s="3" t="s">
        <v>424</v>
      </c>
      <c r="Q114" s="97"/>
      <c r="R114" s="97"/>
      <c r="S114" s="105"/>
      <c r="T114" s="105"/>
      <c r="U114" s="105"/>
      <c r="V114" s="570"/>
      <c r="W114" s="571"/>
      <c r="X114" s="98"/>
      <c r="Y114" s="99"/>
      <c r="Z114" s="99"/>
      <c r="AF114" s="94" t="str">
        <f t="shared" si="31"/>
        <v/>
      </c>
      <c r="AG114" s="101">
        <f t="shared" si="32"/>
        <v>0</v>
      </c>
      <c r="AH114" s="18" t="str">
        <f t="shared" si="33"/>
        <v/>
      </c>
      <c r="AI114" s="102">
        <f t="shared" si="34"/>
        <v>0</v>
      </c>
      <c r="AJ114" s="13">
        <f>IF(AND(AI114=0,LEN(IF(LEN(H114)&gt;3,VLOOKUP(H114,$B$9:$R114,17,FALSE),""))&gt;0,LEN(B114)&gt;0),D114,0)</f>
        <v>0</v>
      </c>
      <c r="AK114" s="13">
        <f>IF(AND(AI114=0,LEN(IF(LEN(I114)&gt;3,VLOOKUP(I114,$B$9:$R114,17,FALSE),""))&gt;0,LEN(B114)&gt;0),D114,0)</f>
        <v>0</v>
      </c>
      <c r="AL114" s="13">
        <f>IF(AND(AI114=0,LEN(IF(LEN(J114)&gt;3,VLOOKUP(J114,$B$9:$R114,17,FALSE),""))&gt;0,LEN(B114)&gt;0),D114,0)</f>
        <v>0</v>
      </c>
      <c r="AM114" s="13">
        <f t="shared" si="35"/>
        <v>1</v>
      </c>
      <c r="AN114" s="13">
        <f t="shared" si="36"/>
        <v>0</v>
      </c>
      <c r="AO114" s="13">
        <f t="shared" si="37"/>
        <v>0</v>
      </c>
      <c r="AP114" s="13">
        <f t="shared" si="38"/>
        <v>0</v>
      </c>
      <c r="AQ114" s="13">
        <f t="shared" si="39"/>
        <v>0</v>
      </c>
      <c r="AR114" s="13" t="str">
        <f t="shared" si="40"/>
        <v/>
      </c>
      <c r="AS114" s="13" t="str">
        <f t="shared" si="41"/>
        <v/>
      </c>
      <c r="AT114" s="18" t="str">
        <f t="shared" si="42"/>
        <v/>
      </c>
      <c r="AU114" s="13">
        <f>IF(AND(AI114&gt;0,IF(LEN(H114)&gt;3,LEN(VLOOKUP(H114,$B$9:$R114,17,FALSE)),IF(LEN(H114)&gt;0,COUNTIFS($G$9:$G114,H114,$R$9:$R114,"&lt;&gt;"),""))&gt;0,LEN(B114)&gt;0),D114,0)</f>
        <v>0</v>
      </c>
      <c r="AV114" s="13">
        <f>IF(AND(AI114&gt;0,LEN(IF(LEN(I114)&gt;3,VLOOKUP(I114,$B$9:$R114,17,FALSE),""))&gt;0,LEN(B114)&gt;0),D114,0)</f>
        <v>0</v>
      </c>
      <c r="AW114" s="13">
        <f>IF(AND(AI114&gt;0,LEN(IF(LEN(J114)&gt;3,VLOOKUP(J114,$B$9:$R114,17,FALSE),""))&gt;0,LEN(B114)&gt;0),D114,0)</f>
        <v>0</v>
      </c>
      <c r="AX114" s="13" t="str">
        <f t="shared" si="43"/>
        <v/>
      </c>
      <c r="AY114" s="13" t="str">
        <f t="shared" si="44"/>
        <v/>
      </c>
      <c r="AZ114" s="13" t="str">
        <f t="shared" si="45"/>
        <v/>
      </c>
      <c r="BA114" s="13">
        <f t="shared" si="46"/>
        <v>1</v>
      </c>
      <c r="BB114" s="13">
        <f t="shared" si="47"/>
        <v>0</v>
      </c>
      <c r="BC114" s="13">
        <f t="shared" si="48"/>
        <v>0</v>
      </c>
      <c r="BD114" s="13">
        <f t="shared" si="49"/>
        <v>0</v>
      </c>
      <c r="BE114" s="13">
        <f>IF(AND(IFERROR(VLOOKUP(H114,$B$9:$BI114,60,FALSE),0)&lt;0,LEN(R114)&gt;0),-1,0)</f>
        <v>0</v>
      </c>
      <c r="BF114" s="13">
        <f>IF(AND(IFERROR(VLOOKUP(I114,$B$9:$BI114,60,FALSE),0)&lt;0,LEN(R114)&gt;0),-1,0)</f>
        <v>0</v>
      </c>
      <c r="BG114" s="13">
        <f>IF(AND(IFERROR(VLOOKUP(J114,$B$9:$BI114,60,FALSE),0)&lt;0,LEN(R114)&gt;0),-1,0)</f>
        <v>0</v>
      </c>
      <c r="BH114" s="13">
        <f t="shared" si="50"/>
        <v>0</v>
      </c>
      <c r="BI114" s="13">
        <f t="shared" si="51"/>
        <v>0</v>
      </c>
      <c r="BJ114" s="13">
        <f>IF(AND(LEN($P114)&gt;1,LEN($U114)=0,GralFaltaReq="SE OBSERVAN",IFERROR(FIND("REQUIS.",W114),0)+IFERROR(FIND("CRED. APROB.",W114),0)&gt;0),MAX($BJ$7:$BJ113)+1,0)</f>
        <v>0</v>
      </c>
      <c r="BK114" s="13">
        <f>IF(AND(IFERROR(VLOOKUP(H114,$B$9:$BI114,60,FALSE),0)&lt;0,GralFaltaReq="SE OBSERVAN"),-1,0)</f>
        <v>0</v>
      </c>
      <c r="BL114" s="13">
        <f>IF(AND(IFERROR(VLOOKUP(I114,$B$9:$BI114,60,FALSE),0)&lt;0,GralFaltaReq="SE OBSERVAN"),-1,0)</f>
        <v>0</v>
      </c>
      <c r="BM114" s="13">
        <f>IF(AND(IFERROR(VLOOKUP(J114,$B$9:$BI114,60,FALSE),0)&lt;0,GralFaltaReq="SE OBSERVAN"),-1,0)</f>
        <v>0</v>
      </c>
      <c r="BN114" s="13" t="str">
        <f t="shared" si="52"/>
        <v/>
      </c>
      <c r="BO114" s="13" t="str">
        <f t="shared" si="53"/>
        <v/>
      </c>
      <c r="BP114" s="13" t="str">
        <f t="shared" si="54"/>
        <v/>
      </c>
      <c r="BQ114" s="13" t="str">
        <f t="shared" si="55"/>
        <v/>
      </c>
      <c r="BR114" s="13" t="str">
        <f t="shared" si="56"/>
        <v/>
      </c>
    </row>
    <row r="115" spans="1:70" ht="15.6">
      <c r="A115" s="480"/>
      <c r="B115" s="481"/>
      <c r="C115" s="482"/>
      <c r="D115" s="481"/>
      <c r="E115" s="480"/>
      <c r="F115" s="483"/>
      <c r="G115" s="480"/>
      <c r="H115" s="484"/>
      <c r="I115" s="484"/>
      <c r="J115" s="484"/>
      <c r="K115" s="484"/>
      <c r="L115" s="3" t="s">
        <v>424</v>
      </c>
      <c r="Q115" s="96"/>
      <c r="R115" s="97"/>
      <c r="S115" s="105"/>
      <c r="T115" s="105"/>
      <c r="U115" s="105"/>
      <c r="V115" s="570"/>
      <c r="W115" s="571"/>
      <c r="X115" s="98"/>
      <c r="Y115" s="99"/>
      <c r="Z115" s="99"/>
      <c r="AF115" s="94" t="str">
        <f t="shared" si="31"/>
        <v/>
      </c>
      <c r="AG115" s="101">
        <f t="shared" si="32"/>
        <v>0</v>
      </c>
      <c r="AH115" s="18" t="str">
        <f t="shared" si="33"/>
        <v/>
      </c>
      <c r="AI115" s="102">
        <f t="shared" si="34"/>
        <v>0</v>
      </c>
      <c r="AJ115" s="13">
        <f>IF(AND(AI115=0,LEN(IF(LEN(H115)&gt;3,VLOOKUP(H115,$B$9:$R115,17,FALSE),""))&gt;0,LEN(B115)&gt;0),D115,0)</f>
        <v>0</v>
      </c>
      <c r="AK115" s="13">
        <f>IF(AND(AI115=0,LEN(IF(LEN(I115)&gt;3,VLOOKUP(I115,$B$9:$R115,17,FALSE),""))&gt;0,LEN(B115)&gt;0),D115,0)</f>
        <v>0</v>
      </c>
      <c r="AL115" s="13">
        <f>IF(AND(AI115=0,LEN(IF(LEN(J115)&gt;3,VLOOKUP(J115,$B$9:$R115,17,FALSE),""))&gt;0,LEN(B115)&gt;0),D115,0)</f>
        <v>0</v>
      </c>
      <c r="AM115" s="13">
        <f t="shared" si="35"/>
        <v>1</v>
      </c>
      <c r="AN115" s="13">
        <f t="shared" si="36"/>
        <v>0</v>
      </c>
      <c r="AO115" s="13">
        <f t="shared" si="37"/>
        <v>0</v>
      </c>
      <c r="AP115" s="13">
        <f t="shared" si="38"/>
        <v>0</v>
      </c>
      <c r="AQ115" s="13">
        <f t="shared" si="39"/>
        <v>0</v>
      </c>
      <c r="AR115" s="13" t="str">
        <f t="shared" si="40"/>
        <v/>
      </c>
      <c r="AS115" s="13" t="str">
        <f t="shared" si="41"/>
        <v/>
      </c>
      <c r="AT115" s="18" t="str">
        <f t="shared" si="42"/>
        <v/>
      </c>
      <c r="AU115" s="13">
        <f>IF(AND(AI115&gt;0,IF(LEN(H115)&gt;3,LEN(VLOOKUP(H115,$B$9:$R115,17,FALSE)),IF(LEN(H115)&gt;0,COUNTIFS($G$9:$G115,H115,$R$9:$R115,"&lt;&gt;"),""))&gt;0,LEN(B115)&gt;0),D115,0)</f>
        <v>0</v>
      </c>
      <c r="AV115" s="13">
        <f>IF(AND(AI115&gt;0,LEN(IF(LEN(I115)&gt;3,VLOOKUP(I115,$B$9:$R115,17,FALSE),""))&gt;0,LEN(B115)&gt;0),D115,0)</f>
        <v>0</v>
      </c>
      <c r="AW115" s="13">
        <f>IF(AND(AI115&gt;0,LEN(IF(LEN(J115)&gt;3,VLOOKUP(J115,$B$9:$R115,17,FALSE),""))&gt;0,LEN(B115)&gt;0),D115,0)</f>
        <v>0</v>
      </c>
      <c r="AX115" s="13" t="str">
        <f t="shared" si="43"/>
        <v/>
      </c>
      <c r="AY115" s="13" t="str">
        <f t="shared" si="44"/>
        <v/>
      </c>
      <c r="AZ115" s="13" t="str">
        <f t="shared" si="45"/>
        <v/>
      </c>
      <c r="BA115" s="13">
        <f t="shared" si="46"/>
        <v>1</v>
      </c>
      <c r="BB115" s="13">
        <f t="shared" si="47"/>
        <v>0</v>
      </c>
      <c r="BC115" s="13">
        <f t="shared" si="48"/>
        <v>0</v>
      </c>
      <c r="BD115" s="13">
        <f t="shared" si="49"/>
        <v>0</v>
      </c>
      <c r="BE115" s="13">
        <f>IF(AND(IFERROR(VLOOKUP(H115,$B$9:$BI115,60,FALSE),0)&lt;0,LEN(R115)&gt;0),-1,0)</f>
        <v>0</v>
      </c>
      <c r="BF115" s="13">
        <f>IF(AND(IFERROR(VLOOKUP(I115,$B$9:$BI115,60,FALSE),0)&lt;0,LEN(R115)&gt;0),-1,0)</f>
        <v>0</v>
      </c>
      <c r="BG115" s="13">
        <f>IF(AND(IFERROR(VLOOKUP(J115,$B$9:$BI115,60,FALSE),0)&lt;0,LEN(R115)&gt;0),-1,0)</f>
        <v>0</v>
      </c>
      <c r="BH115" s="13">
        <f t="shared" si="50"/>
        <v>0</v>
      </c>
      <c r="BI115" s="13">
        <f t="shared" si="51"/>
        <v>0</v>
      </c>
      <c r="BJ115" s="13">
        <f>IF(AND(LEN($P115)&gt;1,LEN($U115)=0,GralFaltaReq="SE OBSERVAN",IFERROR(FIND("REQUIS.",W115),0)+IFERROR(FIND("CRED. APROB.",W115),0)&gt;0),MAX($BJ$7:$BJ114)+1,0)</f>
        <v>0</v>
      </c>
      <c r="BK115" s="13">
        <f>IF(AND(IFERROR(VLOOKUP(H115,$B$9:$BI115,60,FALSE),0)&lt;0,GralFaltaReq="SE OBSERVAN"),-1,0)</f>
        <v>0</v>
      </c>
      <c r="BL115" s="13">
        <f>IF(AND(IFERROR(VLOOKUP(I115,$B$9:$BI115,60,FALSE),0)&lt;0,GralFaltaReq="SE OBSERVAN"),-1,0)</f>
        <v>0</v>
      </c>
      <c r="BM115" s="13">
        <f>IF(AND(IFERROR(VLOOKUP(J115,$B$9:$BI115,60,FALSE),0)&lt;0,GralFaltaReq="SE OBSERVAN"),-1,0)</f>
        <v>0</v>
      </c>
      <c r="BN115" s="13" t="str">
        <f t="shared" si="52"/>
        <v/>
      </c>
      <c r="BO115" s="13" t="str">
        <f t="shared" si="53"/>
        <v/>
      </c>
      <c r="BP115" s="13" t="str">
        <f t="shared" si="54"/>
        <v/>
      </c>
      <c r="BQ115" s="13" t="str">
        <f t="shared" si="55"/>
        <v/>
      </c>
      <c r="BR115" s="13" t="str">
        <f t="shared" si="56"/>
        <v/>
      </c>
    </row>
    <row r="116" spans="1:70" ht="15.6">
      <c r="A116" s="480"/>
      <c r="B116" s="481"/>
      <c r="C116" s="482"/>
      <c r="D116" s="481"/>
      <c r="E116" s="480"/>
      <c r="F116" s="483"/>
      <c r="G116" s="480"/>
      <c r="H116" s="484"/>
      <c r="I116" s="484"/>
      <c r="J116" s="484"/>
      <c r="K116" s="484"/>
      <c r="L116" s="3" t="s">
        <v>424</v>
      </c>
      <c r="Q116" s="96"/>
      <c r="R116" s="97"/>
      <c r="S116" s="105"/>
      <c r="T116" s="105"/>
      <c r="U116" s="105"/>
      <c r="V116" s="570"/>
      <c r="W116" s="571"/>
      <c r="X116" s="98"/>
      <c r="Y116" s="99"/>
      <c r="Z116" s="99"/>
      <c r="AF116" s="94" t="str">
        <f t="shared" si="31"/>
        <v/>
      </c>
      <c r="AG116" s="101">
        <f t="shared" si="32"/>
        <v>0</v>
      </c>
      <c r="AH116" s="18" t="str">
        <f t="shared" si="33"/>
        <v/>
      </c>
      <c r="AI116" s="102">
        <f t="shared" si="34"/>
        <v>0</v>
      </c>
      <c r="AJ116" s="13">
        <f>IF(AND(AI116=0,LEN(IF(LEN(H116)&gt;3,VLOOKUP(H116,$B$9:$R116,17,FALSE),""))&gt;0,LEN(B116)&gt;0),D116,0)</f>
        <v>0</v>
      </c>
      <c r="AK116" s="13">
        <f>IF(AND(AI116=0,LEN(IF(LEN(I116)&gt;3,VLOOKUP(I116,$B$9:$R116,17,FALSE),""))&gt;0,LEN(B116)&gt;0),D116,0)</f>
        <v>0</v>
      </c>
      <c r="AL116" s="13">
        <f>IF(AND(AI116=0,LEN(IF(LEN(J116)&gt;3,VLOOKUP(J116,$B$9:$R116,17,FALSE),""))&gt;0,LEN(B116)&gt;0),D116,0)</f>
        <v>0</v>
      </c>
      <c r="AM116" s="13">
        <f t="shared" si="35"/>
        <v>1</v>
      </c>
      <c r="AN116" s="13">
        <f t="shared" si="36"/>
        <v>0</v>
      </c>
      <c r="AO116" s="13">
        <f t="shared" si="37"/>
        <v>0</v>
      </c>
      <c r="AP116" s="13">
        <f t="shared" si="38"/>
        <v>0</v>
      </c>
      <c r="AQ116" s="13">
        <f t="shared" si="39"/>
        <v>0</v>
      </c>
      <c r="AR116" s="13" t="str">
        <f t="shared" si="40"/>
        <v/>
      </c>
      <c r="AS116" s="13" t="str">
        <f t="shared" si="41"/>
        <v/>
      </c>
      <c r="AT116" s="18" t="str">
        <f t="shared" si="42"/>
        <v/>
      </c>
      <c r="AU116" s="13">
        <f>IF(AND(AI116&gt;0,IF(LEN(H116)&gt;3,LEN(VLOOKUP(H116,$B$9:$R116,17,FALSE)),IF(LEN(H116)&gt;0,COUNTIFS($G$9:$G116,H116,$R$9:$R116,"&lt;&gt;"),""))&gt;0,LEN(B116)&gt;0),D116,0)</f>
        <v>0</v>
      </c>
      <c r="AV116" s="13">
        <f>IF(AND(AI116&gt;0,LEN(IF(LEN(I116)&gt;3,VLOOKUP(I116,$B$9:$R116,17,FALSE),""))&gt;0,LEN(B116)&gt;0),D116,0)</f>
        <v>0</v>
      </c>
      <c r="AW116" s="13">
        <f>IF(AND(AI116&gt;0,LEN(IF(LEN(J116)&gt;3,VLOOKUP(J116,$B$9:$R116,17,FALSE),""))&gt;0,LEN(B116)&gt;0),D116,0)</f>
        <v>0</v>
      </c>
      <c r="AX116" s="13" t="str">
        <f t="shared" si="43"/>
        <v/>
      </c>
      <c r="AY116" s="13" t="str">
        <f t="shared" si="44"/>
        <v/>
      </c>
      <c r="AZ116" s="13" t="str">
        <f t="shared" si="45"/>
        <v/>
      </c>
      <c r="BA116" s="13">
        <f t="shared" si="46"/>
        <v>1</v>
      </c>
      <c r="BB116" s="13">
        <f t="shared" si="47"/>
        <v>0</v>
      </c>
      <c r="BC116" s="13">
        <f t="shared" si="48"/>
        <v>0</v>
      </c>
      <c r="BD116" s="13">
        <f t="shared" si="49"/>
        <v>0</v>
      </c>
      <c r="BE116" s="13">
        <f>IF(AND(IFERROR(VLOOKUP(H116,$B$9:$BI116,60,FALSE),0)&lt;0,LEN(R116)&gt;0),-1,0)</f>
        <v>0</v>
      </c>
      <c r="BF116" s="13">
        <f>IF(AND(IFERROR(VLOOKUP(I116,$B$9:$BI116,60,FALSE),0)&lt;0,LEN(R116)&gt;0),-1,0)</f>
        <v>0</v>
      </c>
      <c r="BG116" s="13">
        <f>IF(AND(IFERROR(VLOOKUP(J116,$B$9:$BI116,60,FALSE),0)&lt;0,LEN(R116)&gt;0),-1,0)</f>
        <v>0</v>
      </c>
      <c r="BH116" s="13">
        <f t="shared" si="50"/>
        <v>0</v>
      </c>
      <c r="BI116" s="13">
        <f t="shared" si="51"/>
        <v>0</v>
      </c>
      <c r="BJ116" s="13">
        <f>IF(AND(LEN($P116)&gt;1,LEN($U116)=0,GralFaltaReq="SE OBSERVAN",IFERROR(FIND("REQUIS.",W116),0)+IFERROR(FIND("CRED. APROB.",W116),0)&gt;0),MAX($BJ$7:$BJ115)+1,0)</f>
        <v>0</v>
      </c>
      <c r="BK116" s="13">
        <f>IF(AND(IFERROR(VLOOKUP(H116,$B$9:$BI116,60,FALSE),0)&lt;0,GralFaltaReq="SE OBSERVAN"),-1,0)</f>
        <v>0</v>
      </c>
      <c r="BL116" s="13">
        <f>IF(AND(IFERROR(VLOOKUP(I116,$B$9:$BI116,60,FALSE),0)&lt;0,GralFaltaReq="SE OBSERVAN"),-1,0)</f>
        <v>0</v>
      </c>
      <c r="BM116" s="13">
        <f>IF(AND(IFERROR(VLOOKUP(J116,$B$9:$BI116,60,FALSE),0)&lt;0,GralFaltaReq="SE OBSERVAN"),-1,0)</f>
        <v>0</v>
      </c>
      <c r="BN116" s="13" t="str">
        <f t="shared" si="52"/>
        <v/>
      </c>
      <c r="BO116" s="13" t="str">
        <f t="shared" si="53"/>
        <v/>
      </c>
      <c r="BP116" s="13" t="str">
        <f t="shared" si="54"/>
        <v/>
      </c>
      <c r="BQ116" s="13" t="str">
        <f t="shared" si="55"/>
        <v/>
      </c>
      <c r="BR116" s="13" t="str">
        <f t="shared" si="56"/>
        <v/>
      </c>
    </row>
    <row r="117" spans="1:70" ht="15.6">
      <c r="A117" s="480"/>
      <c r="B117" s="481"/>
      <c r="C117" s="482"/>
      <c r="D117" s="481"/>
      <c r="E117" s="480"/>
      <c r="F117" s="483"/>
      <c r="G117" s="480"/>
      <c r="H117" s="484"/>
      <c r="I117" s="484"/>
      <c r="J117" s="484"/>
      <c r="K117" s="484"/>
      <c r="L117" s="3" t="s">
        <v>424</v>
      </c>
      <c r="Q117" s="96"/>
      <c r="R117" s="97"/>
      <c r="S117" s="105"/>
      <c r="T117" s="105"/>
      <c r="U117" s="105"/>
      <c r="V117" s="570"/>
      <c r="W117" s="571"/>
      <c r="X117" s="98"/>
      <c r="Y117" s="99"/>
      <c r="Z117" s="99"/>
      <c r="AF117" s="94" t="str">
        <f t="shared" si="31"/>
        <v/>
      </c>
      <c r="AG117" s="101">
        <f t="shared" si="32"/>
        <v>0</v>
      </c>
      <c r="AH117" s="18" t="str">
        <f t="shared" si="33"/>
        <v/>
      </c>
      <c r="AI117" s="102">
        <f t="shared" si="34"/>
        <v>0</v>
      </c>
      <c r="AJ117" s="13">
        <f>IF(AND(AI117=0,LEN(IF(LEN(H117)&gt;3,VLOOKUP(H117,$B$9:$R117,17,FALSE),""))&gt;0,LEN(B117)&gt;0),D117,0)</f>
        <v>0</v>
      </c>
      <c r="AK117" s="13">
        <f>IF(AND(AI117=0,LEN(IF(LEN(I117)&gt;3,VLOOKUP(I117,$B$9:$R117,17,FALSE),""))&gt;0,LEN(B117)&gt;0),D117,0)</f>
        <v>0</v>
      </c>
      <c r="AL117" s="13">
        <f>IF(AND(AI117=0,LEN(IF(LEN(J117)&gt;3,VLOOKUP(J117,$B$9:$R117,17,FALSE),""))&gt;0,LEN(B117)&gt;0),D117,0)</f>
        <v>0</v>
      </c>
      <c r="AM117" s="13">
        <f t="shared" si="35"/>
        <v>1</v>
      </c>
      <c r="AN117" s="13">
        <f t="shared" si="36"/>
        <v>0</v>
      </c>
      <c r="AO117" s="13">
        <f t="shared" si="37"/>
        <v>0</v>
      </c>
      <c r="AP117" s="13">
        <f t="shared" si="38"/>
        <v>0</v>
      </c>
      <c r="AQ117" s="13">
        <f t="shared" si="39"/>
        <v>0</v>
      </c>
      <c r="AR117" s="13" t="str">
        <f t="shared" si="40"/>
        <v/>
      </c>
      <c r="AS117" s="13" t="str">
        <f t="shared" si="41"/>
        <v/>
      </c>
      <c r="AT117" s="18" t="str">
        <f t="shared" si="42"/>
        <v/>
      </c>
      <c r="AU117" s="13">
        <f>IF(AND(AI117&gt;0,IF(LEN(H117)&gt;3,LEN(VLOOKUP(H117,$B$9:$R117,17,FALSE)),IF(LEN(H117)&gt;0,COUNTIFS($G$9:$G117,H117,$R$9:$R117,"&lt;&gt;"),""))&gt;0,LEN(B117)&gt;0),D117,0)</f>
        <v>0</v>
      </c>
      <c r="AV117" s="13">
        <f>IF(AND(AI117&gt;0,LEN(IF(LEN(I117)&gt;3,VLOOKUP(I117,$B$9:$R117,17,FALSE),""))&gt;0,LEN(B117)&gt;0),D117,0)</f>
        <v>0</v>
      </c>
      <c r="AW117" s="13">
        <f>IF(AND(AI117&gt;0,LEN(IF(LEN(J117)&gt;3,VLOOKUP(J117,$B$9:$R117,17,FALSE),""))&gt;0,LEN(B117)&gt;0),D117,0)</f>
        <v>0</v>
      </c>
      <c r="AX117" s="13" t="str">
        <f t="shared" si="43"/>
        <v/>
      </c>
      <c r="AY117" s="13" t="str">
        <f t="shared" si="44"/>
        <v/>
      </c>
      <c r="AZ117" s="13" t="str">
        <f t="shared" si="45"/>
        <v/>
      </c>
      <c r="BA117" s="13">
        <f t="shared" si="46"/>
        <v>1</v>
      </c>
      <c r="BB117" s="13">
        <f t="shared" si="47"/>
        <v>0</v>
      </c>
      <c r="BC117" s="13">
        <f t="shared" si="48"/>
        <v>0</v>
      </c>
      <c r="BD117" s="13">
        <f t="shared" si="49"/>
        <v>0</v>
      </c>
      <c r="BE117" s="13">
        <f>IF(AND(IFERROR(VLOOKUP(H117,$B$9:$BI117,60,FALSE),0)&lt;0,LEN(R117)&gt;0),-1,0)</f>
        <v>0</v>
      </c>
      <c r="BF117" s="13">
        <f>IF(AND(IFERROR(VLOOKUP(I117,$B$9:$BI117,60,FALSE),0)&lt;0,LEN(R117)&gt;0),-1,0)</f>
        <v>0</v>
      </c>
      <c r="BG117" s="13">
        <f>IF(AND(IFERROR(VLOOKUP(J117,$B$9:$BI117,60,FALSE),0)&lt;0,LEN(R117)&gt;0),-1,0)</f>
        <v>0</v>
      </c>
      <c r="BH117" s="13">
        <f t="shared" si="50"/>
        <v>0</v>
      </c>
      <c r="BI117" s="13">
        <f t="shared" si="51"/>
        <v>0</v>
      </c>
      <c r="BJ117" s="13">
        <f>IF(AND(LEN($P117)&gt;1,LEN($U117)=0,GralFaltaReq="SE OBSERVAN",IFERROR(FIND("REQUIS.",W117),0)+IFERROR(FIND("CRED. APROB.",W117),0)&gt;0),MAX($BJ$7:$BJ116)+1,0)</f>
        <v>0</v>
      </c>
      <c r="BK117" s="13">
        <f>IF(AND(IFERROR(VLOOKUP(H117,$B$9:$BI117,60,FALSE),0)&lt;0,GralFaltaReq="SE OBSERVAN"),-1,0)</f>
        <v>0</v>
      </c>
      <c r="BL117" s="13">
        <f>IF(AND(IFERROR(VLOOKUP(I117,$B$9:$BI117,60,FALSE),0)&lt;0,GralFaltaReq="SE OBSERVAN"),-1,0)</f>
        <v>0</v>
      </c>
      <c r="BM117" s="13">
        <f>IF(AND(IFERROR(VLOOKUP(J117,$B$9:$BI117,60,FALSE),0)&lt;0,GralFaltaReq="SE OBSERVAN"),-1,0)</f>
        <v>0</v>
      </c>
      <c r="BN117" s="13" t="str">
        <f t="shared" si="52"/>
        <v/>
      </c>
      <c r="BO117" s="13" t="str">
        <f t="shared" si="53"/>
        <v/>
      </c>
      <c r="BP117" s="13" t="str">
        <f t="shared" si="54"/>
        <v/>
      </c>
      <c r="BQ117" s="13" t="str">
        <f t="shared" si="55"/>
        <v/>
      </c>
      <c r="BR117" s="13" t="str">
        <f t="shared" si="56"/>
        <v/>
      </c>
    </row>
    <row r="118" spans="1:70" ht="15.6">
      <c r="A118" s="480"/>
      <c r="B118" s="481"/>
      <c r="C118" s="482"/>
      <c r="D118" s="481"/>
      <c r="E118" s="480"/>
      <c r="F118" s="483"/>
      <c r="G118" s="480"/>
      <c r="H118" s="484"/>
      <c r="I118" s="484"/>
      <c r="J118" s="484"/>
      <c r="K118" s="484"/>
      <c r="L118" s="3" t="s">
        <v>424</v>
      </c>
      <c r="Q118" s="96"/>
      <c r="R118" s="97"/>
      <c r="S118" s="105"/>
      <c r="T118" s="105"/>
      <c r="U118" s="105"/>
      <c r="V118" s="570"/>
      <c r="W118" s="571"/>
      <c r="X118" s="98"/>
      <c r="Y118" s="99"/>
      <c r="Z118" s="99"/>
      <c r="AF118" s="94" t="str">
        <f t="shared" si="31"/>
        <v/>
      </c>
      <c r="AG118" s="101">
        <f t="shared" si="32"/>
        <v>0</v>
      </c>
      <c r="AH118" s="18" t="str">
        <f t="shared" si="33"/>
        <v/>
      </c>
      <c r="AI118" s="102">
        <f t="shared" si="34"/>
        <v>0</v>
      </c>
      <c r="AJ118" s="13">
        <f>IF(AND(AI118=0,LEN(IF(LEN(H118)&gt;3,VLOOKUP(H118,$B$9:$R118,17,FALSE),""))&gt;0,LEN(B118)&gt;0),D118,0)</f>
        <v>0</v>
      </c>
      <c r="AK118" s="13">
        <f>IF(AND(AI118=0,LEN(IF(LEN(I118)&gt;3,VLOOKUP(I118,$B$9:$R118,17,FALSE),""))&gt;0,LEN(B118)&gt;0),D118,0)</f>
        <v>0</v>
      </c>
      <c r="AL118" s="13">
        <f>IF(AND(AI118=0,LEN(IF(LEN(J118)&gt;3,VLOOKUP(J118,$B$9:$R118,17,FALSE),""))&gt;0,LEN(B118)&gt;0),D118,0)</f>
        <v>0</v>
      </c>
      <c r="AM118" s="13">
        <f t="shared" si="35"/>
        <v>1</v>
      </c>
      <c r="AN118" s="13">
        <f t="shared" si="36"/>
        <v>0</v>
      </c>
      <c r="AO118" s="13">
        <f t="shared" si="37"/>
        <v>0</v>
      </c>
      <c r="AP118" s="13">
        <f t="shared" si="38"/>
        <v>0</v>
      </c>
      <c r="AQ118" s="13">
        <f t="shared" si="39"/>
        <v>0</v>
      </c>
      <c r="AR118" s="13" t="str">
        <f t="shared" si="40"/>
        <v/>
      </c>
      <c r="AS118" s="13" t="str">
        <f t="shared" si="41"/>
        <v/>
      </c>
      <c r="AT118" s="18" t="str">
        <f t="shared" si="42"/>
        <v/>
      </c>
      <c r="AU118" s="13">
        <f>IF(AND(AI118&gt;0,IF(LEN(H118)&gt;3,LEN(VLOOKUP(H118,$B$9:$R118,17,FALSE)),IF(LEN(H118)&gt;0,COUNTIFS($G$9:$G118,H118,$R$9:$R118,"&lt;&gt;"),""))&gt;0,LEN(B118)&gt;0),D118,0)</f>
        <v>0</v>
      </c>
      <c r="AV118" s="13">
        <f>IF(AND(AI118&gt;0,LEN(IF(LEN(I118)&gt;3,VLOOKUP(I118,$B$9:$R118,17,FALSE),""))&gt;0,LEN(B118)&gt;0),D118,0)</f>
        <v>0</v>
      </c>
      <c r="AW118" s="13">
        <f>IF(AND(AI118&gt;0,LEN(IF(LEN(J118)&gt;3,VLOOKUP(J118,$B$9:$R118,17,FALSE),""))&gt;0,LEN(B118)&gt;0),D118,0)</f>
        <v>0</v>
      </c>
      <c r="AX118" s="13" t="str">
        <f t="shared" si="43"/>
        <v/>
      </c>
      <c r="AY118" s="13" t="str">
        <f t="shared" si="44"/>
        <v/>
      </c>
      <c r="AZ118" s="13" t="str">
        <f t="shared" si="45"/>
        <v/>
      </c>
      <c r="BA118" s="13">
        <f t="shared" si="46"/>
        <v>1</v>
      </c>
      <c r="BB118" s="13">
        <f t="shared" si="47"/>
        <v>0</v>
      </c>
      <c r="BC118" s="13">
        <f t="shared" si="48"/>
        <v>0</v>
      </c>
      <c r="BD118" s="13">
        <f t="shared" si="49"/>
        <v>0</v>
      </c>
      <c r="BE118" s="13">
        <f>IF(AND(IFERROR(VLOOKUP(H118,$B$9:$BI118,60,FALSE),0)&lt;0,LEN(R118)&gt;0),-1,0)</f>
        <v>0</v>
      </c>
      <c r="BF118" s="13">
        <f>IF(AND(IFERROR(VLOOKUP(I118,$B$9:$BI118,60,FALSE),0)&lt;0,LEN(R118)&gt;0),-1,0)</f>
        <v>0</v>
      </c>
      <c r="BG118" s="13">
        <f>IF(AND(IFERROR(VLOOKUP(J118,$B$9:$BI118,60,FALSE),0)&lt;0,LEN(R118)&gt;0),-1,0)</f>
        <v>0</v>
      </c>
      <c r="BH118" s="13">
        <f t="shared" si="50"/>
        <v>0</v>
      </c>
      <c r="BI118" s="13">
        <f t="shared" si="51"/>
        <v>0</v>
      </c>
      <c r="BJ118" s="13">
        <f>IF(AND(LEN($P118)&gt;1,LEN($U118)=0,GralFaltaReq="SE OBSERVAN",IFERROR(FIND("REQUIS.",W118),0)+IFERROR(FIND("CRED. APROB.",W118),0)&gt;0),MAX($BJ$7:$BJ117)+1,0)</f>
        <v>0</v>
      </c>
      <c r="BK118" s="13">
        <f>IF(AND(IFERROR(VLOOKUP(H118,$B$9:$BI118,60,FALSE),0)&lt;0,GralFaltaReq="SE OBSERVAN"),-1,0)</f>
        <v>0</v>
      </c>
      <c r="BL118" s="13">
        <f>IF(AND(IFERROR(VLOOKUP(I118,$B$9:$BI118,60,FALSE),0)&lt;0,GralFaltaReq="SE OBSERVAN"),-1,0)</f>
        <v>0</v>
      </c>
      <c r="BM118" s="13">
        <f>IF(AND(IFERROR(VLOOKUP(J118,$B$9:$BI118,60,FALSE),0)&lt;0,GralFaltaReq="SE OBSERVAN"),-1,0)</f>
        <v>0</v>
      </c>
      <c r="BN118" s="13" t="str">
        <f t="shared" si="52"/>
        <v/>
      </c>
      <c r="BO118" s="13" t="str">
        <f t="shared" si="53"/>
        <v/>
      </c>
      <c r="BP118" s="13" t="str">
        <f t="shared" si="54"/>
        <v/>
      </c>
      <c r="BQ118" s="13" t="str">
        <f t="shared" si="55"/>
        <v/>
      </c>
      <c r="BR118" s="13" t="str">
        <f t="shared" si="56"/>
        <v/>
      </c>
    </row>
    <row r="119" spans="1:70" ht="15.6">
      <c r="A119" s="480"/>
      <c r="B119" s="481"/>
      <c r="C119" s="482"/>
      <c r="D119" s="481"/>
      <c r="E119" s="480"/>
      <c r="F119" s="483"/>
      <c r="G119" s="480"/>
      <c r="H119" s="484"/>
      <c r="I119" s="484"/>
      <c r="J119" s="484"/>
      <c r="K119" s="484"/>
      <c r="L119" s="3" t="s">
        <v>424</v>
      </c>
      <c r="Q119" s="96"/>
      <c r="R119" s="97"/>
      <c r="S119" s="105"/>
      <c r="T119" s="105"/>
      <c r="U119" s="105"/>
      <c r="V119" s="570"/>
      <c r="W119" s="571"/>
      <c r="X119" s="98"/>
      <c r="Y119" s="99"/>
      <c r="Z119" s="99"/>
      <c r="AF119" s="94" t="str">
        <f t="shared" si="31"/>
        <v/>
      </c>
      <c r="AG119" s="101">
        <f t="shared" si="32"/>
        <v>0</v>
      </c>
      <c r="AH119" s="18" t="str">
        <f t="shared" si="33"/>
        <v/>
      </c>
      <c r="AI119" s="102">
        <f t="shared" si="34"/>
        <v>0</v>
      </c>
      <c r="AJ119" s="13">
        <f>IF(AND(AI119=0,LEN(IF(LEN(H119)&gt;3,VLOOKUP(H119,$B$9:$R119,17,FALSE),""))&gt;0,LEN(B119)&gt;0),D119,0)</f>
        <v>0</v>
      </c>
      <c r="AK119" s="13">
        <f>IF(AND(AI119=0,LEN(IF(LEN(I119)&gt;3,VLOOKUP(I119,$B$9:$R119,17,FALSE),""))&gt;0,LEN(B119)&gt;0),D119,0)</f>
        <v>0</v>
      </c>
      <c r="AL119" s="13">
        <f>IF(AND(AI119=0,LEN(IF(LEN(J119)&gt;3,VLOOKUP(J119,$B$9:$R119,17,FALSE),""))&gt;0,LEN(B119)&gt;0),D119,0)</f>
        <v>0</v>
      </c>
      <c r="AM119" s="13">
        <f t="shared" si="35"/>
        <v>1</v>
      </c>
      <c r="AN119" s="13">
        <f t="shared" si="36"/>
        <v>0</v>
      </c>
      <c r="AO119" s="13">
        <f t="shared" si="37"/>
        <v>0</v>
      </c>
      <c r="AP119" s="13">
        <f t="shared" si="38"/>
        <v>0</v>
      </c>
      <c r="AQ119" s="13">
        <f t="shared" si="39"/>
        <v>0</v>
      </c>
      <c r="AR119" s="13" t="str">
        <f t="shared" si="40"/>
        <v/>
      </c>
      <c r="AS119" s="13" t="str">
        <f t="shared" si="41"/>
        <v/>
      </c>
      <c r="AT119" s="18" t="str">
        <f t="shared" si="42"/>
        <v/>
      </c>
      <c r="AU119" s="13">
        <f>IF(AND(AI119&gt;0,IF(LEN(H119)&gt;3,LEN(VLOOKUP(H119,$B$9:$R119,17,FALSE)),IF(LEN(H119)&gt;0,COUNTIFS($G$9:$G119,H119,$R$9:$R119,"&lt;&gt;"),""))&gt;0,LEN(B119)&gt;0),D119,0)</f>
        <v>0</v>
      </c>
      <c r="AV119" s="13">
        <f>IF(AND(AI119&gt;0,LEN(IF(LEN(I119)&gt;3,VLOOKUP(I119,$B$9:$R119,17,FALSE),""))&gt;0,LEN(B119)&gt;0),D119,0)</f>
        <v>0</v>
      </c>
      <c r="AW119" s="13">
        <f>IF(AND(AI119&gt;0,LEN(IF(LEN(J119)&gt;3,VLOOKUP(J119,$B$9:$R119,17,FALSE),""))&gt;0,LEN(B119)&gt;0),D119,0)</f>
        <v>0</v>
      </c>
      <c r="AX119" s="13" t="str">
        <f t="shared" si="43"/>
        <v/>
      </c>
      <c r="AY119" s="13" t="str">
        <f t="shared" si="44"/>
        <v/>
      </c>
      <c r="AZ119" s="13" t="str">
        <f t="shared" si="45"/>
        <v/>
      </c>
      <c r="BA119" s="13">
        <f t="shared" si="46"/>
        <v>1</v>
      </c>
      <c r="BB119" s="13">
        <f t="shared" si="47"/>
        <v>0</v>
      </c>
      <c r="BC119" s="13">
        <f t="shared" si="48"/>
        <v>0</v>
      </c>
      <c r="BD119" s="13">
        <f t="shared" si="49"/>
        <v>0</v>
      </c>
      <c r="BE119" s="13">
        <f>IF(AND(IFERROR(VLOOKUP(H119,$B$9:$BI119,60,FALSE),0)&lt;0,LEN(R119)&gt;0),-1,0)</f>
        <v>0</v>
      </c>
      <c r="BF119" s="13">
        <f>IF(AND(IFERROR(VLOOKUP(I119,$B$9:$BI119,60,FALSE),0)&lt;0,LEN(R119)&gt;0),-1,0)</f>
        <v>0</v>
      </c>
      <c r="BG119" s="13">
        <f>IF(AND(IFERROR(VLOOKUP(J119,$B$9:$BI119,60,FALSE),0)&lt;0,LEN(R119)&gt;0),-1,0)</f>
        <v>0</v>
      </c>
      <c r="BH119" s="13">
        <f t="shared" si="50"/>
        <v>0</v>
      </c>
      <c r="BI119" s="13">
        <f t="shared" si="51"/>
        <v>0</v>
      </c>
      <c r="BJ119" s="13">
        <f>IF(AND(LEN($P119)&gt;1,LEN($U119)=0,GralFaltaReq="SE OBSERVAN",IFERROR(FIND("REQUIS.",W119),0)+IFERROR(FIND("CRED. APROB.",W119),0)&gt;0),MAX($BJ$7:$BJ118)+1,0)</f>
        <v>0</v>
      </c>
      <c r="BK119" s="13">
        <f>IF(AND(IFERROR(VLOOKUP(H119,$B$9:$BI119,60,FALSE),0)&lt;0,GralFaltaReq="SE OBSERVAN"),-1,0)</f>
        <v>0</v>
      </c>
      <c r="BL119" s="13">
        <f>IF(AND(IFERROR(VLOOKUP(I119,$B$9:$BI119,60,FALSE),0)&lt;0,GralFaltaReq="SE OBSERVAN"),-1,0)</f>
        <v>0</v>
      </c>
      <c r="BM119" s="13">
        <f>IF(AND(IFERROR(VLOOKUP(J119,$B$9:$BI119,60,FALSE),0)&lt;0,GralFaltaReq="SE OBSERVAN"),-1,0)</f>
        <v>0</v>
      </c>
      <c r="BN119" s="13" t="str">
        <f t="shared" si="52"/>
        <v/>
      </c>
      <c r="BO119" s="13" t="str">
        <f t="shared" si="53"/>
        <v/>
      </c>
      <c r="BP119" s="13" t="str">
        <f t="shared" si="54"/>
        <v/>
      </c>
      <c r="BQ119" s="13" t="str">
        <f t="shared" si="55"/>
        <v/>
      </c>
      <c r="BR119" s="13" t="str">
        <f t="shared" si="56"/>
        <v/>
      </c>
    </row>
    <row r="120" spans="1:70" ht="15.6">
      <c r="A120" s="480"/>
      <c r="B120" s="481"/>
      <c r="C120" s="482"/>
      <c r="D120" s="481"/>
      <c r="E120" s="480"/>
      <c r="F120" s="483"/>
      <c r="G120" s="480"/>
      <c r="H120" s="484"/>
      <c r="I120" s="484"/>
      <c r="J120" s="484"/>
      <c r="K120" s="484"/>
      <c r="L120" s="3" t="s">
        <v>424</v>
      </c>
      <c r="Q120" s="96"/>
      <c r="R120" s="97"/>
      <c r="S120" s="105"/>
      <c r="T120" s="105"/>
      <c r="U120" s="105"/>
      <c r="V120" s="570"/>
      <c r="W120" s="571"/>
      <c r="X120" s="98"/>
      <c r="Y120" s="99"/>
      <c r="Z120" s="99"/>
      <c r="AF120" s="94" t="str">
        <f t="shared" si="31"/>
        <v/>
      </c>
      <c r="AG120" s="101">
        <f t="shared" si="32"/>
        <v>0</v>
      </c>
      <c r="AH120" s="18" t="str">
        <f t="shared" si="33"/>
        <v/>
      </c>
      <c r="AI120" s="102">
        <f t="shared" si="34"/>
        <v>0</v>
      </c>
      <c r="AJ120" s="13">
        <f>IF(AND(AI120=0,LEN(IF(LEN(H120)&gt;3,VLOOKUP(H120,$B$9:$R120,17,FALSE),""))&gt;0,LEN(B120)&gt;0),D120,0)</f>
        <v>0</v>
      </c>
      <c r="AK120" s="13">
        <f>IF(AND(AI120=0,LEN(IF(LEN(I120)&gt;3,VLOOKUP(I120,$B$9:$R120,17,FALSE),""))&gt;0,LEN(B120)&gt;0),D120,0)</f>
        <v>0</v>
      </c>
      <c r="AL120" s="13">
        <f>IF(AND(AI120=0,LEN(IF(LEN(J120)&gt;3,VLOOKUP(J120,$B$9:$R120,17,FALSE),""))&gt;0,LEN(B120)&gt;0),D120,0)</f>
        <v>0</v>
      </c>
      <c r="AM120" s="13">
        <f t="shared" si="35"/>
        <v>1</v>
      </c>
      <c r="AN120" s="13">
        <f t="shared" si="36"/>
        <v>0</v>
      </c>
      <c r="AO120" s="13">
        <f t="shared" si="37"/>
        <v>0</v>
      </c>
      <c r="AP120" s="13">
        <f t="shared" si="38"/>
        <v>0</v>
      </c>
      <c r="AQ120" s="13">
        <f t="shared" si="39"/>
        <v>0</v>
      </c>
      <c r="AR120" s="13" t="str">
        <f t="shared" si="40"/>
        <v/>
      </c>
      <c r="AS120" s="13" t="str">
        <f t="shared" si="41"/>
        <v/>
      </c>
      <c r="AT120" s="18" t="str">
        <f t="shared" si="42"/>
        <v/>
      </c>
      <c r="AU120" s="13">
        <f>IF(AND(AI120&gt;0,IF(LEN(H120)&gt;3,LEN(VLOOKUP(H120,$B$9:$R120,17,FALSE)),IF(LEN(H120)&gt;0,COUNTIFS($G$9:$G120,H120,$R$9:$R120,"&lt;&gt;"),""))&gt;0,LEN(B120)&gt;0),D120,0)</f>
        <v>0</v>
      </c>
      <c r="AV120" s="13">
        <f>IF(AND(AI120&gt;0,LEN(IF(LEN(I120)&gt;3,VLOOKUP(I120,$B$9:$R120,17,FALSE),""))&gt;0,LEN(B120)&gt;0),D120,0)</f>
        <v>0</v>
      </c>
      <c r="AW120" s="13">
        <f>IF(AND(AI120&gt;0,LEN(IF(LEN(J120)&gt;3,VLOOKUP(J120,$B$9:$R120,17,FALSE),""))&gt;0,LEN(B120)&gt;0),D120,0)</f>
        <v>0</v>
      </c>
      <c r="AX120" s="13" t="str">
        <f t="shared" si="43"/>
        <v/>
      </c>
      <c r="AY120" s="13" t="str">
        <f t="shared" si="44"/>
        <v/>
      </c>
      <c r="AZ120" s="13" t="str">
        <f t="shared" si="45"/>
        <v/>
      </c>
      <c r="BA120" s="13">
        <f t="shared" si="46"/>
        <v>1</v>
      </c>
      <c r="BB120" s="13">
        <f t="shared" si="47"/>
        <v>0</v>
      </c>
      <c r="BC120" s="13">
        <f t="shared" si="48"/>
        <v>0</v>
      </c>
      <c r="BD120" s="13">
        <f t="shared" si="49"/>
        <v>0</v>
      </c>
      <c r="BE120" s="13">
        <f>IF(AND(IFERROR(VLOOKUP(H120,$B$9:$BI120,60,FALSE),0)&lt;0,LEN(R120)&gt;0),-1,0)</f>
        <v>0</v>
      </c>
      <c r="BF120" s="13">
        <f>IF(AND(IFERROR(VLOOKUP(I120,$B$9:$BI120,60,FALSE),0)&lt;0,LEN(R120)&gt;0),-1,0)</f>
        <v>0</v>
      </c>
      <c r="BG120" s="13">
        <f>IF(AND(IFERROR(VLOOKUP(J120,$B$9:$BI120,60,FALSE),0)&lt;0,LEN(R120)&gt;0),-1,0)</f>
        <v>0</v>
      </c>
      <c r="BH120" s="13">
        <f t="shared" si="50"/>
        <v>0</v>
      </c>
      <c r="BI120" s="13">
        <f t="shared" si="51"/>
        <v>0</v>
      </c>
      <c r="BJ120" s="13">
        <f>IF(AND(LEN($P120)&gt;1,LEN($U120)=0,GralFaltaReq="SE OBSERVAN",IFERROR(FIND("REQUIS.",W120),0)+IFERROR(FIND("CRED. APROB.",W120),0)&gt;0),MAX($BJ$7:$BJ119)+1,0)</f>
        <v>0</v>
      </c>
      <c r="BK120" s="13">
        <f>IF(AND(IFERROR(VLOOKUP(H120,$B$9:$BI120,60,FALSE),0)&lt;0,GralFaltaReq="SE OBSERVAN"),-1,0)</f>
        <v>0</v>
      </c>
      <c r="BL120" s="13">
        <f>IF(AND(IFERROR(VLOOKUP(I120,$B$9:$BI120,60,FALSE),0)&lt;0,GralFaltaReq="SE OBSERVAN"),-1,0)</f>
        <v>0</v>
      </c>
      <c r="BM120" s="13">
        <f>IF(AND(IFERROR(VLOOKUP(J120,$B$9:$BI120,60,FALSE),0)&lt;0,GralFaltaReq="SE OBSERVAN"),-1,0)</f>
        <v>0</v>
      </c>
      <c r="BN120" s="13" t="str">
        <f t="shared" si="52"/>
        <v/>
      </c>
      <c r="BO120" s="13" t="str">
        <f t="shared" si="53"/>
        <v/>
      </c>
      <c r="BP120" s="13" t="str">
        <f t="shared" si="54"/>
        <v/>
      </c>
      <c r="BQ120" s="13" t="str">
        <f t="shared" si="55"/>
        <v/>
      </c>
      <c r="BR120" s="13" t="str">
        <f t="shared" si="56"/>
        <v/>
      </c>
    </row>
    <row r="121" spans="1:70" ht="15.6">
      <c r="A121" s="480"/>
      <c r="B121" s="481"/>
      <c r="C121" s="482"/>
      <c r="D121" s="481"/>
      <c r="E121" s="480"/>
      <c r="F121" s="483"/>
      <c r="G121" s="480"/>
      <c r="H121" s="484"/>
      <c r="I121" s="484"/>
      <c r="J121" s="484"/>
      <c r="K121" s="484"/>
      <c r="L121" s="3" t="s">
        <v>424</v>
      </c>
      <c r="M121" s="13">
        <f>IF(AND(LEN($P121)&gt;1,LEN($U121)=0,OR(GralFaltaReq="SE CONVALIDAN",AND(GralFaltaReq="SE OBSERVAN",IFERROR(FIND("REQUIS.",W121),0)=0))),MAX($M$7:$M120)+1,0)</f>
        <v>0</v>
      </c>
      <c r="N121" s="13">
        <f>IF(LEN($Y121)&gt;0,MAX($N$7:$N120)+1,0)</f>
        <v>0</v>
      </c>
      <c r="O121" s="13">
        <f>IF(AND(LEN($P121)&gt;1,LEN($U121)&gt;0),MAX($O$7:$O120)+1,0)</f>
        <v>0</v>
      </c>
      <c r="P121" s="13">
        <f t="shared" ref="P121" si="57">IF(LEN(R121)&gt;0,IF(LEN(B121)&gt;6,B121,IF(LEN(C121)&gt;3,0,IF(LEN(B120)&gt;6,B120,IF(LEN(C120)&gt;3,0,IF(LEN(B119)&gt;6,B119,IF(LEN(C119)&gt;3,0,IF(LEN(B118)&gt;6,B118,IF(LEN(C118)&gt;3,0,0)))))))),0)</f>
        <v>0</v>
      </c>
      <c r="Q121" s="96"/>
      <c r="R121" s="97"/>
      <c r="S121" s="105"/>
      <c r="T121" s="105"/>
      <c r="U121" s="105"/>
      <c r="V121" s="570" t="str">
        <f>IFERROR((VLOOKUP(P121,$B$9:$K$103,3,FALSE)-SUMIF($P$9:$P$103,P121,$S$9:$S$103))/VLOOKUP(P121,$B$9:$K$103,3,FALSE),"-")</f>
        <v>-</v>
      </c>
      <c r="W121" s="571" t="str">
        <f t="shared" ref="W121" si="58">TRIM(IF( BI121&lt;0, "REQUIS. ","") &amp; "|" &amp; IF(AND(GralCredAprobados&lt;K121,LEN(P121)&gt;1)," CRED. APROB.",""))</f>
        <v>|</v>
      </c>
      <c r="X121" s="98" t="str">
        <f t="shared" ref="X121" si="59">IF(AND(T121&lt;GralOrigenNotaAprobatoria, OR(LEN(R121)&gt;0,LEN(T121)&gt;0)),"Desap.","-")</f>
        <v>-</v>
      </c>
      <c r="Y121" s="99"/>
      <c r="Z121" s="99"/>
      <c r="AA121" s="13" t="str">
        <f>IFERROR(IF(LEN(Y121)&gt;0, IF(LEN(B121)&gt;0,C121,"-"), VLOOKUP(P121,$B$9:$E$121,2,FALSE)),"-")</f>
        <v>-</v>
      </c>
      <c r="AB121" s="13" t="str">
        <f>IFERROR(IF(LEN(Y121)&gt;0, IF(LEN(B121)&gt;0,D121,"-"), VLOOKUP(P121,$B$9:$E$121,3,FALSE)),"-")</f>
        <v>-</v>
      </c>
      <c r="AC121" s="13" t="str">
        <f>IFERROR(IF(LEN(Y121)&gt;0,IF(LEN(B121)&gt;0,LEFT(B121,4),"-"), LEFT(VLOOKUP(P121,$B$9:$E$121,1,FALSE),4)),"-")</f>
        <v>-</v>
      </c>
      <c r="AD121" s="13" t="str">
        <f>IFERROR(IF(LEN(Y121)&gt;0, IF(LEN(B121)&gt;0,MID(B121,5,5),"-"),MID(VLOOKUP(P121,$B$9:$E$121,1,FALSE),5, 6)),"-")</f>
        <v>-</v>
      </c>
      <c r="AE121" s="13">
        <f>IF(A121&gt;0,A121,MAX($AE$7:$AE120))</f>
        <v>1</v>
      </c>
      <c r="AF121" s="94" t="str">
        <f t="shared" ref="AF121" si="60">IF(AND(LEN(Y121)&gt;0,AA121="-"),"ERROR","")</f>
        <v/>
      </c>
      <c r="AG121" s="101">
        <f t="shared" ref="AG121" si="61">LEN(AF121)</f>
        <v>0</v>
      </c>
      <c r="AH121" s="18" t="str">
        <f t="shared" ref="AH121" si="62">IF(AND(LEN(Z121)&gt;0,LEN(Y121)=0),"FALTA RECOMENDAR","")</f>
        <v/>
      </c>
      <c r="AI121" s="102">
        <f t="shared" ref="AI121" si="63">LEN(R121)</f>
        <v>0</v>
      </c>
      <c r="AJ121" s="13">
        <f>IF(AND(AI121=0,LEN(IF(LEN(H121)&gt;3,VLOOKUP(H121,$B$9:$R121,17,FALSE),""))&gt;0,LEN(B121)&gt;0),D121,0)</f>
        <v>0</v>
      </c>
      <c r="AK121" s="13">
        <f>IF(AND(AI121=0,LEN(IF(LEN(I121)&gt;3,VLOOKUP(I121,$B$9:$R121,17,FALSE),""))&gt;0,LEN(B121)&gt;0),D121,0)</f>
        <v>0</v>
      </c>
      <c r="AL121" s="13">
        <f>IF(AND(AI121=0,LEN(IF(LEN(J121)&gt;3,VLOOKUP(J121,$B$9:$R121,17,FALSE),""))&gt;0,LEN(B121)&gt;0),D121,0)</f>
        <v>0</v>
      </c>
      <c r="AM121" s="13">
        <f t="shared" ref="AM121" si="64">IF(AND(LEN(H121)&gt;3,AJ121=0),-1,1)*IF(AND(LEN(I121)&gt;3,AK121=0),-1,1)*IF(AND(LEN(J121)&gt;3,AL121=0),-1,1)</f>
        <v>1</v>
      </c>
      <c r="AN121" s="13">
        <f t="shared" ref="AN121" si="65">IF(AM121&gt;0,MAX(AJ121:AL121),0)</f>
        <v>0</v>
      </c>
      <c r="AO121" s="13">
        <f>IF(IF(AND(LEN(H121)&lt;=3,LEN(H121)&gt;0,LEN(B121)&gt;0),COUNTIFS($G$9:$G$121,H121,$AI$9:$AI$121,"&gt;0"),0)&gt;0,D121,0)</f>
        <v>0</v>
      </c>
      <c r="AP121" s="13">
        <f t="shared" ref="AP121" si="66">IF(AND(AI121=0,LEN(H121)=0,LEN(I121)=0,LEN(J121)=0,D121&lt;=10,LEN(B121)&gt;0),D121,0)</f>
        <v>0</v>
      </c>
      <c r="AQ121" s="13">
        <f t="shared" ref="AQ121" si="67">+AO121+AN121+AP121</f>
        <v>0</v>
      </c>
      <c r="AR121" s="13" t="str">
        <f t="shared" ref="AR121" si="68">IF(LEN(Q121)&gt;0,LEFT(Q121,4),"")</f>
        <v/>
      </c>
      <c r="AS121" s="13" t="str">
        <f t="shared" ref="AS121" si="69" xml:space="preserve"> IF(LEN(Q121)&gt;0,MID(Q121,5,5),"")</f>
        <v/>
      </c>
      <c r="AT121" s="18" t="str">
        <f t="shared" ref="AT121" si="70">IF((M121+O121)*N121 &gt;0,"ERROR","")</f>
        <v/>
      </c>
      <c r="AU121" s="13">
        <f>IF(AND(AI121&gt;0,IF(LEN(H121)&gt;3,LEN(VLOOKUP(H121,$B$9:$R121,17,FALSE)),IF(LEN(H121)&gt;0,COUNTIFS($G$9:$G121,H121,$R$9:$R121,"&lt;&gt;"),""))&gt;0,LEN(B121)&gt;0),D121,0)</f>
        <v>0</v>
      </c>
      <c r="AV121" s="13">
        <f>IF(AND(AI121&gt;0,LEN(IF(LEN(I121)&gt;3,VLOOKUP(I121,$B$9:$R121,17,FALSE),""))&gt;0,LEN(B121)&gt;0),D121,0)</f>
        <v>0</v>
      </c>
      <c r="AW121" s="13">
        <f>IF(AND(AI121&gt;0,LEN(IF(LEN(J121)&gt;3,VLOOKUP(J121,$B$9:$R121,17,FALSE),""))&gt;0,LEN(B121)&gt;0),D121,0)</f>
        <v>0</v>
      </c>
      <c r="AX121" s="13" t="str">
        <f t="shared" ref="AX121" si="71">IF(AND(AI121&gt;0,LEN(H121)&gt;0,AU121=0),H121,"")</f>
        <v/>
      </c>
      <c r="AY121" s="13" t="str">
        <f t="shared" ref="AY121" si="72">IF(AND(AI121&gt;0,LEN(I121)&gt;3,AV121=0),I121,"")</f>
        <v/>
      </c>
      <c r="AZ121" s="13" t="str">
        <f t="shared" ref="AZ121" si="73">IF(AND(AI121&gt;0,LEN(J121)&gt;3,AW121=0),J121,"")</f>
        <v/>
      </c>
      <c r="BA121" s="13">
        <f t="shared" ref="BA121" si="74">MIN(IF(AND(AI121&gt;0,LEN(H121)&gt;0,AU121=0),-1,1),IF(AND(AI121&gt;0,LEN(I121)&gt;3,AV121=0),-1,1),IF(AND(AI121&gt;0,LEN(J121)&gt;3,AW121=0),-1,1))</f>
        <v>1</v>
      </c>
      <c r="BB121" s="13">
        <f t="shared" ref="BB121" si="75">IF(BA121&gt;=0,MAX(AU121:AW121),-1)</f>
        <v>0</v>
      </c>
      <c r="BC121" s="13">
        <f>IF(IF(AND(LEN(H121)&lt;=3,LEN(H121)&gt;0,LEN(B121)&gt;0,AI121&gt;0),COUNTIFS($G$9:$G$121,H121,$AI$9:$AI$121,"&gt;0"),0)&gt;0,D121,0)</f>
        <v>0</v>
      </c>
      <c r="BD121" s="13">
        <f t="shared" ref="BD121" si="76">IF(AND(AI121&gt;0,LEN(H121)=0,LEN(I121)=0,LEN(J121)=0,D121&lt;=10,LEN(B121)&gt;0),D121,0)</f>
        <v>0</v>
      </c>
      <c r="BE121" s="13">
        <f>IF(AND(IFERROR(VLOOKUP(H121,$B$9:$BI121,60,FALSE),0)&lt;0,LEN(R121)&gt;0),-1,0)</f>
        <v>0</v>
      </c>
      <c r="BF121" s="13">
        <f>IF(AND(IFERROR(VLOOKUP(I121,$B$9:$BI121,60,FALSE),0)&lt;0,LEN(R121)&gt;0),-1,0)</f>
        <v>0</v>
      </c>
      <c r="BG121" s="13">
        <f>IF(AND(IFERROR(VLOOKUP(J121,$B$9:$BI121,60,FALSE),0)&lt;0,LEN(R121)&gt;0),-1,0)</f>
        <v>0</v>
      </c>
      <c r="BH121" s="13">
        <f t="shared" ref="BH121" si="77">IF(OR(LEN(B121)&gt;0,LEN(C121)&gt;0),0, IF(OR(LEN(B120)&gt;0,LEN(C120)&gt;0),IF(BI120=-1,-1,0), IF(OR(LEN(B119)&gt;0,LEN(C119)&gt;0),IF(BI119=-1,-1,0),     IF(OR(LEN(B118)&gt;0,LEN(C118)&gt;0),IF(BI118=-1,-1,0), 0 ) ) ) )</f>
        <v>0</v>
      </c>
      <c r="BI121" s="13">
        <f t="shared" ref="BI121" si="78">MIN(BB121:BH121)</f>
        <v>0</v>
      </c>
      <c r="BJ121" s="13">
        <f>IF(AND(LEN($P121)&gt;1,LEN($U121)=0,GralFaltaReq="SE OBSERVAN",IFERROR(FIND("REQUIS.",W121),0)+IFERROR(FIND("CRED. APROB.",W121),0)&gt;0),MAX($BJ$7:$BJ120)+1,0)</f>
        <v>0</v>
      </c>
      <c r="BK121" s="13">
        <f>IF(AND(IFERROR(VLOOKUP(H121,$B$9:$BI121,60,FALSE),0)&lt;0,GralFaltaReq="SE OBSERVAN"),-1,0)</f>
        <v>0</v>
      </c>
      <c r="BL121" s="13">
        <f>IF(AND(IFERROR(VLOOKUP(I121,$B$9:$BI121,60,FALSE),0)&lt;0,GralFaltaReq="SE OBSERVAN"),-1,0)</f>
        <v>0</v>
      </c>
      <c r="BM121" s="13">
        <f>IF(AND(IFERROR(VLOOKUP(J121,$B$9:$BI121,60,FALSE),0)&lt;0,GralFaltaReq="SE OBSERVAN"),-1,0)</f>
        <v>0</v>
      </c>
      <c r="BN121" s="13" t="str">
        <f>IFERROR(IF( AND(LEN(R121)&gt;0,LEN(H121)&gt;0), VLOOKUP(H121,$B$9:$E$121,2,FALSE),""),"")</f>
        <v/>
      </c>
      <c r="BO121" s="13" t="str">
        <f>IFERROR(IF( AND(LEN(R121)&gt;0,LEN(I121)&gt;0), " | " &amp; VLOOKUP(I121,$B$9:$E$121,2,FALSE),""),"")</f>
        <v/>
      </c>
      <c r="BP121" s="13" t="str">
        <f>IFERROR(IF( AND(LEN(R121)&gt;0,LEN(J121)&gt;0), " | " &amp; VLOOKUP(J121,$B$9:$E$121,2,FALSE),""),"")</f>
        <v/>
      </c>
      <c r="BQ121" s="13" t="str">
        <f t="shared" ref="BQ121" si="79">IFERROR(IF( AND(LEN(R121)&gt;0,K121&gt;0), IF(LEN(BN121)&gt;0," | ","") &amp; K121 &amp; " Cred.Apr.",""),"")</f>
        <v/>
      </c>
      <c r="BR121" s="13" t="str">
        <f t="shared" ref="BR121" si="80">_xlfn.CONCAT(BN121:BQ121)</f>
        <v/>
      </c>
    </row>
    <row r="122" spans="1:70" ht="15.6">
      <c r="A122" s="480"/>
      <c r="B122" s="481"/>
      <c r="C122" s="482"/>
      <c r="D122" s="481"/>
      <c r="E122" s="480"/>
      <c r="F122" s="483"/>
      <c r="G122" s="480"/>
      <c r="H122" s="484"/>
      <c r="I122" s="484"/>
      <c r="J122" s="484"/>
      <c r="K122" s="484"/>
      <c r="L122" s="3" t="s">
        <v>424</v>
      </c>
      <c r="M122" s="13">
        <f>IF(AND(LEN($P122)&gt;1,LEN($U122)=0,OR(GralFaltaReq="SE CONVALIDAN",AND(GralFaltaReq="SE OBSERVAN",IFERROR(FIND("REQUIS.",W122),0)=0))),MAX($M$7:$M121)+1,0)</f>
        <v>0</v>
      </c>
      <c r="N122" s="13">
        <f>IF(LEN($Y122)&gt;0,MAX($N$7:$N121)+1,0)</f>
        <v>0</v>
      </c>
      <c r="O122" s="13">
        <f>IF(AND(LEN($P122)&gt;1,LEN($U122)&gt;0),MAX($O$7:$O121)+1,0)</f>
        <v>0</v>
      </c>
      <c r="P122" s="13">
        <f t="shared" ref="P122" si="81">IF(LEN(R122)&gt;0,IF(LEN(B122)&gt;6,B122,IF(LEN(C122)&gt;3,0,IF(LEN(B121)&gt;6,B121,IF(LEN(C121)&gt;3,0,IF(LEN(B120)&gt;6,B120,IF(LEN(C120)&gt;3,0,IF(LEN(B119)&gt;6,B119,IF(LEN(C119)&gt;3,0,0)))))))),0)</f>
        <v>0</v>
      </c>
      <c r="Q122" s="96"/>
      <c r="R122" s="97"/>
      <c r="S122" s="105"/>
      <c r="T122" s="105"/>
      <c r="U122" s="105"/>
      <c r="V122" s="570" t="str">
        <f>IFERROR((VLOOKUP(P122,$B$9:$K$104,3,FALSE)-SUMIF($P$9:$P$104,P122,$S$9:$S$104))/VLOOKUP(P122,$B$9:$K$104,3,FALSE),"-")</f>
        <v>-</v>
      </c>
      <c r="W122" s="571" t="str">
        <f t="shared" ref="W122:W123" si="82">TRIM(IF( BI122&lt;0, "REQUIS. ","") &amp; "|" &amp; IF(AND(GralCredAprobados&lt;K122,LEN(P122)&gt;1)," CRED. APROB.",""))</f>
        <v>|</v>
      </c>
      <c r="X122" s="98" t="str">
        <f t="shared" ref="X122:X123" si="83">IF(AND(T122&lt;GralOrigenNotaAprobatoria, OR(LEN(R122)&gt;0,LEN(T122)&gt;0)),"Desap.","-")</f>
        <v>-</v>
      </c>
      <c r="Y122" s="99"/>
      <c r="Z122" s="99"/>
      <c r="AA122" s="13" t="str">
        <f>IFERROR(IF(LEN(Y122)&gt;0, IF(LEN(B122)&gt;0,C122,"-"), VLOOKUP(P122,$B$9:$E$122,2,FALSE)),"-")</f>
        <v>-</v>
      </c>
      <c r="AB122" s="13" t="str">
        <f>IFERROR(IF(LEN(Y122)&gt;0, IF(LEN(B122)&gt;0,D122,"-"), VLOOKUP(P122,$B$9:$E$122,3,FALSE)),"-")</f>
        <v>-</v>
      </c>
      <c r="AC122" s="13" t="str">
        <f>IFERROR(IF(LEN(Y122)&gt;0,IF(LEN(B122)&gt;0,LEFT(B122,4),"-"), LEFT(VLOOKUP(P122,$B$9:$E$122,1,FALSE),4)),"-")</f>
        <v>-</v>
      </c>
      <c r="AD122" s="13" t="str">
        <f>IFERROR(IF(LEN(Y122)&gt;0, IF(LEN(B122)&gt;0,MID(B122,5,5),"-"),MID(VLOOKUP(P122,$B$9:$E$122,1,FALSE),5, 6)),"-")</f>
        <v>-</v>
      </c>
      <c r="AE122" s="13">
        <f>IF(A122&gt;0,A122,MAX($AE$7:$AE121))</f>
        <v>1</v>
      </c>
      <c r="AF122" s="94" t="str">
        <f t="shared" ref="AF122" si="84">IF(AND(LEN(Y122)&gt;0,AA122="-"),"ERROR","")</f>
        <v/>
      </c>
      <c r="AG122" s="101">
        <f t="shared" ref="AG122" si="85">LEN(AF122)</f>
        <v>0</v>
      </c>
      <c r="AH122" s="18" t="str">
        <f t="shared" ref="AH122" si="86">IF(AND(LEN(Z122)&gt;0,LEN(Y122)=0),"FALTA RECOMENDAR","")</f>
        <v/>
      </c>
      <c r="AI122" s="102">
        <f t="shared" ref="AI122" si="87">LEN(R122)</f>
        <v>0</v>
      </c>
      <c r="AJ122" s="13">
        <f>IF(AND(AI122=0,LEN(IF(LEN(H122)&gt;3,VLOOKUP(H122,$B$9:$R122,17,FALSE),""))&gt;0,LEN(B122)&gt;0),D122,0)</f>
        <v>0</v>
      </c>
      <c r="AK122" s="13">
        <f>IF(AND(AI122=0,LEN(IF(LEN(I122)&gt;3,VLOOKUP(I122,$B$9:$R122,17,FALSE),""))&gt;0,LEN(B122)&gt;0),D122,0)</f>
        <v>0</v>
      </c>
      <c r="AL122" s="13">
        <f>IF(AND(AI122=0,LEN(IF(LEN(J122)&gt;3,VLOOKUP(J122,$B$9:$R122,17,FALSE),""))&gt;0,LEN(B122)&gt;0),D122,0)</f>
        <v>0</v>
      </c>
      <c r="AM122" s="13">
        <f t="shared" ref="AM122" si="88">IF(AND(LEN(H122)&gt;3,AJ122=0),-1,1)*IF(AND(LEN(I122)&gt;3,AK122=0),-1,1)*IF(AND(LEN(J122)&gt;3,AL122=0),-1,1)</f>
        <v>1</v>
      </c>
      <c r="AN122" s="13">
        <f t="shared" ref="AN122" si="89">IF(AM122&gt;0,MAX(AJ122:AL122),0)</f>
        <v>0</v>
      </c>
      <c r="AO122" s="13">
        <f>IF(IF(AND(LEN(H122)&lt;=3,LEN(H122)&gt;0,LEN(B122)&gt;0),COUNTIFS($G$9:$G$122,H122,$AI$9:$AI$122,"&gt;0"),0)&gt;0,D122,0)</f>
        <v>0</v>
      </c>
      <c r="AP122" s="13">
        <f t="shared" ref="AP122" si="90">IF(AND(AI122=0,LEN(H122)=0,LEN(I122)=0,LEN(J122)=0,D122&lt;=10,LEN(B122)&gt;0),D122,0)</f>
        <v>0</v>
      </c>
      <c r="AQ122" s="13">
        <f t="shared" ref="AQ122" si="91">+AO122+AN122+AP122</f>
        <v>0</v>
      </c>
      <c r="AR122" s="13" t="str">
        <f t="shared" ref="AR122" si="92">IF(LEN(Q122)&gt;0,LEFT(Q122,4),"")</f>
        <v/>
      </c>
      <c r="AS122" s="13" t="str">
        <f t="shared" ref="AS122" si="93" xml:space="preserve"> IF(LEN(Q122)&gt;0,MID(Q122,5,5),"")</f>
        <v/>
      </c>
      <c r="AT122" s="18" t="str">
        <f t="shared" ref="AT122" si="94">IF((M122+O122)*N122 &gt;0,"ERROR","")</f>
        <v/>
      </c>
      <c r="AU122" s="13">
        <f>IF(AND(AI122&gt;0,IF(LEN(H122)&gt;3,LEN(VLOOKUP(H122,$B$9:$R122,17,FALSE)),IF(LEN(H122)&gt;0,COUNTIFS($G$9:$G122,H122,$R$9:$R122,"&lt;&gt;"),""))&gt;0,LEN(B122)&gt;0),D122,0)</f>
        <v>0</v>
      </c>
      <c r="AV122" s="13">
        <f>IF(AND(AI122&gt;0,LEN(IF(LEN(I122)&gt;3,VLOOKUP(I122,$B$9:$R122,17,FALSE),""))&gt;0,LEN(B122)&gt;0),D122,0)</f>
        <v>0</v>
      </c>
      <c r="AW122" s="13">
        <f>IF(AND(AI122&gt;0,LEN(IF(LEN(J122)&gt;3,VLOOKUP(J122,$B$9:$R122,17,FALSE),""))&gt;0,LEN(B122)&gt;0),D122,0)</f>
        <v>0</v>
      </c>
      <c r="AX122" s="13" t="str">
        <f t="shared" ref="AX122" si="95">IF(AND(AI122&gt;0,LEN(H122)&gt;0,AU122=0),H122,"")</f>
        <v/>
      </c>
      <c r="AY122" s="13" t="str">
        <f t="shared" ref="AY122" si="96">IF(AND(AI122&gt;0,LEN(I122)&gt;3,AV122=0),I122,"")</f>
        <v/>
      </c>
      <c r="AZ122" s="13" t="str">
        <f t="shared" ref="AZ122" si="97">IF(AND(AI122&gt;0,LEN(J122)&gt;3,AW122=0),J122,"")</f>
        <v/>
      </c>
      <c r="BA122" s="13">
        <f t="shared" ref="BA122" si="98">MIN(IF(AND(AI122&gt;0,LEN(H122)&gt;0,AU122=0),-1,1),IF(AND(AI122&gt;0,LEN(I122)&gt;3,AV122=0),-1,1),IF(AND(AI122&gt;0,LEN(J122)&gt;3,AW122=0),-1,1))</f>
        <v>1</v>
      </c>
      <c r="BB122" s="13">
        <f t="shared" ref="BB122" si="99">IF(BA122&gt;=0,MAX(AU122:AW122),-1)</f>
        <v>0</v>
      </c>
      <c r="BC122" s="13">
        <f>IF(IF(AND(LEN(H122)&lt;=3,LEN(H122)&gt;0,LEN(B122)&gt;0,AI122&gt;0),COUNTIFS($G$9:$G$122,H122,$AI$9:$AI$122,"&gt;0"),0)&gt;0,D122,0)</f>
        <v>0</v>
      </c>
      <c r="BD122" s="13">
        <f t="shared" ref="BD122" si="100">IF(AND(AI122&gt;0,LEN(H122)=0,LEN(I122)=0,LEN(J122)=0,D122&lt;=10,LEN(B122)&gt;0),D122,0)</f>
        <v>0</v>
      </c>
      <c r="BE122" s="13">
        <f>IF(AND(IFERROR(VLOOKUP(H122,$B$9:$BI122,60,FALSE),0)&lt;0,LEN(R122)&gt;0),-1,0)</f>
        <v>0</v>
      </c>
      <c r="BF122" s="13">
        <f>IF(AND(IFERROR(VLOOKUP(I122,$B$9:$BI122,60,FALSE),0)&lt;0,LEN(R122)&gt;0),-1,0)</f>
        <v>0</v>
      </c>
      <c r="BG122" s="13">
        <f>IF(AND(IFERROR(VLOOKUP(J122,$B$9:$BI122,60,FALSE),0)&lt;0,LEN(R122)&gt;0),-1,0)</f>
        <v>0</v>
      </c>
      <c r="BH122" s="13">
        <f t="shared" ref="BH122" si="101">IF(OR(LEN(B122)&gt;0,LEN(C122)&gt;0),0, IF(OR(LEN(B121)&gt;0,LEN(C121)&gt;0),IF(BI121=-1,-1,0), IF(OR(LEN(B120)&gt;0,LEN(C120)&gt;0),IF(BI120=-1,-1,0),     IF(OR(LEN(B119)&gt;0,LEN(C119)&gt;0),IF(BI119=-1,-1,0), 0 ) ) ) )</f>
        <v>0</v>
      </c>
      <c r="BI122" s="13">
        <f t="shared" ref="BI122" si="102">MIN(BB122:BH122)</f>
        <v>0</v>
      </c>
      <c r="BJ122" s="13">
        <f>IF(AND(LEN($P122)&gt;1,LEN($U122)=0,GralFaltaReq="SE OBSERVAN",IFERROR(FIND("REQUIS.",W122),0)+IFERROR(FIND("CRED. APROB.",W122),0)&gt;0),MAX($BJ$7:$BJ121)+1,0)</f>
        <v>0</v>
      </c>
      <c r="BK122" s="13">
        <f>IF(AND(IFERROR(VLOOKUP(H122,$B$9:$BI122,60,FALSE),0)&lt;0,GralFaltaReq="SE OBSERVAN"),-1,0)</f>
        <v>0</v>
      </c>
      <c r="BL122" s="13">
        <f>IF(AND(IFERROR(VLOOKUP(I122,$B$9:$BI122,60,FALSE),0)&lt;0,GralFaltaReq="SE OBSERVAN"),-1,0)</f>
        <v>0</v>
      </c>
      <c r="BM122" s="13">
        <f>IF(AND(IFERROR(VLOOKUP(J122,$B$9:$BI122,60,FALSE),0)&lt;0,GralFaltaReq="SE OBSERVAN"),-1,0)</f>
        <v>0</v>
      </c>
      <c r="BN122" s="13" t="str">
        <f>IFERROR(IF( AND(LEN(R122)&gt;0,LEN(H122)&gt;0), VLOOKUP(H122,$B$9:$E$122,2,FALSE),""),"")</f>
        <v/>
      </c>
      <c r="BO122" s="13" t="str">
        <f>IFERROR(IF( AND(LEN(R122)&gt;0,LEN(I122)&gt;0), " | " &amp; VLOOKUP(I122,$B$9:$E$122,2,FALSE),""),"")</f>
        <v/>
      </c>
      <c r="BP122" s="13" t="str">
        <f>IFERROR(IF( AND(LEN(R122)&gt;0,LEN(J122)&gt;0), " | " &amp; VLOOKUP(J122,$B$9:$E$122,2,FALSE),""),"")</f>
        <v/>
      </c>
      <c r="BQ122" s="13" t="str">
        <f t="shared" ref="BQ122" si="103">IFERROR(IF( AND(LEN(R122)&gt;0,K122&gt;0), IF(LEN(BN122)&gt;0," | ","") &amp; K122 &amp; " Cred.Apr.",""),"")</f>
        <v/>
      </c>
      <c r="BR122" s="13" t="str">
        <f t="shared" ref="BR122" si="104">_xlfn.CONCAT(BN122:BQ122)</f>
        <v/>
      </c>
    </row>
    <row r="123" spans="1:70" ht="15.6">
      <c r="A123" s="480"/>
      <c r="B123" s="481"/>
      <c r="C123" s="482"/>
      <c r="D123" s="481"/>
      <c r="E123" s="480"/>
      <c r="F123" s="483"/>
      <c r="G123" s="480"/>
      <c r="H123" s="484"/>
      <c r="I123" s="484"/>
      <c r="J123" s="484"/>
      <c r="K123" s="484"/>
      <c r="L123" s="3" t="s">
        <v>424</v>
      </c>
      <c r="M123" s="13">
        <f>IF(AND(LEN($P123)&gt;1,LEN($U123)=0,OR(GralFaltaReq="SE CONVALIDAN",AND(GralFaltaReq="SE OBSERVAN",IFERROR(FIND("REQUIS.",W123),0)=0))),MAX($M$7:$M122)+1,0)</f>
        <v>0</v>
      </c>
      <c r="N123" s="13">
        <f>IF(LEN($Y123)&gt;0,MAX($N$7:$N122)+1,0)</f>
        <v>0</v>
      </c>
      <c r="O123" s="13">
        <f>IF(AND(LEN($P123)&gt;1,LEN($U123)&gt;0),MAX($O$7:$O122)+1,0)</f>
        <v>0</v>
      </c>
      <c r="P123" s="13">
        <f t="shared" ref="P123" si="105">IF(LEN(R123)&gt;0,IF(LEN(B123)&gt;6,B123,IF(LEN(C123)&gt;3,0,IF(LEN(B122)&gt;6,B122,IF(LEN(C122)&gt;3,0,IF(LEN(B121)&gt;6,B121,IF(LEN(C121)&gt;3,0,IF(LEN(B120)&gt;6,B120,IF(LEN(C120)&gt;3,0,0)))))))),0)</f>
        <v>0</v>
      </c>
      <c r="Q123" s="96"/>
      <c r="R123" s="97"/>
      <c r="S123" s="105"/>
      <c r="T123" s="105"/>
      <c r="U123" s="105"/>
      <c r="V123" s="570" t="str">
        <f>IFERROR((VLOOKUP(P123,$B$9:$K$105,3,FALSE)-SUMIF($P$9:$P$105,P123,$S$9:$S$105))/VLOOKUP(P123,$B$9:$K$105,3,FALSE),"-")</f>
        <v>-</v>
      </c>
      <c r="W123" s="571" t="str">
        <f t="shared" si="82"/>
        <v>|</v>
      </c>
      <c r="X123" s="98" t="str">
        <f t="shared" si="83"/>
        <v>-</v>
      </c>
      <c r="Y123" s="99"/>
      <c r="Z123" s="99"/>
      <c r="AA123" s="13" t="str">
        <f>IFERROR(IF(LEN(Y123)&gt;0, IF(LEN(B123)&gt;0,C123,"-"), VLOOKUP(P123,$B$9:$E$123,2,FALSE)),"-")</f>
        <v>-</v>
      </c>
      <c r="AB123" s="13" t="str">
        <f>IFERROR(IF(LEN(Y123)&gt;0, IF(LEN(B123)&gt;0,D123,"-"), VLOOKUP(P123,$B$9:$E$123,3,FALSE)),"-")</f>
        <v>-</v>
      </c>
      <c r="AC123" s="13" t="str">
        <f>IFERROR(IF(LEN(Y123)&gt;0,IF(LEN(B123)&gt;0,LEFT(B123,4),"-"), LEFT(VLOOKUP(P123,$B$9:$E$123,1,FALSE),4)),"-")</f>
        <v>-</v>
      </c>
      <c r="AD123" s="13" t="str">
        <f>IFERROR(IF(LEN(Y123)&gt;0, IF(LEN(B123)&gt;0,MID(B123,5,5),"-"),MID(VLOOKUP(P123,$B$9:$E$123,1,FALSE),5, 6)),"-")</f>
        <v>-</v>
      </c>
      <c r="AE123" s="13">
        <f>IF(A123&gt;0,A123,MAX($AE$7:$AE122))</f>
        <v>1</v>
      </c>
      <c r="AF123" s="94" t="str">
        <f t="shared" ref="AF123" si="106">IF(AND(LEN(Y123)&gt;0,AA123="-"),"ERROR","")</f>
        <v/>
      </c>
      <c r="AG123" s="101">
        <f t="shared" ref="AG123" si="107">LEN(AF123)</f>
        <v>0</v>
      </c>
      <c r="AH123" s="18" t="str">
        <f t="shared" ref="AH123" si="108">IF(AND(LEN(Z123)&gt;0,LEN(Y123)=0),"FALTA RECOMENDAR","")</f>
        <v/>
      </c>
      <c r="AI123" s="102">
        <f t="shared" ref="AI123" si="109">LEN(R123)</f>
        <v>0</v>
      </c>
      <c r="AJ123" s="13">
        <f>IF(AND(AI123=0,LEN(IF(LEN(H123)&gt;3,VLOOKUP(H123,$B$9:$R123,17,FALSE),""))&gt;0,LEN(B123)&gt;0),D123,0)</f>
        <v>0</v>
      </c>
      <c r="AK123" s="13">
        <f>IF(AND(AI123=0,LEN(IF(LEN(I123)&gt;3,VLOOKUP(I123,$B$9:$R123,17,FALSE),""))&gt;0,LEN(B123)&gt;0),D123,0)</f>
        <v>0</v>
      </c>
      <c r="AL123" s="13">
        <f>IF(AND(AI123=0,LEN(IF(LEN(J123)&gt;3,VLOOKUP(J123,$B$9:$R123,17,FALSE),""))&gt;0,LEN(B123)&gt;0),D123,0)</f>
        <v>0</v>
      </c>
      <c r="AM123" s="13">
        <f t="shared" ref="AM123" si="110">IF(AND(LEN(H123)&gt;3,AJ123=0),-1,1)*IF(AND(LEN(I123)&gt;3,AK123=0),-1,1)*IF(AND(LEN(J123)&gt;3,AL123=0),-1,1)</f>
        <v>1</v>
      </c>
      <c r="AN123" s="13">
        <f t="shared" ref="AN123" si="111">IF(AM123&gt;0,MAX(AJ123:AL123),0)</f>
        <v>0</v>
      </c>
      <c r="AO123" s="13">
        <f>IF(IF(AND(LEN(H123)&lt;=3,LEN(H123)&gt;0,LEN(B123)&gt;0),COUNTIFS($G$9:$G$123,H123,$AI$9:$AI$123,"&gt;0"),0)&gt;0,D123,0)</f>
        <v>0</v>
      </c>
      <c r="AP123" s="13">
        <f t="shared" ref="AP123" si="112">IF(AND(AI123=0,LEN(H123)=0,LEN(I123)=0,LEN(J123)=0,D123&lt;=10,LEN(B123)&gt;0),D123,0)</f>
        <v>0</v>
      </c>
      <c r="AQ123" s="13">
        <f t="shared" ref="AQ123" si="113">+AO123+AN123+AP123</f>
        <v>0</v>
      </c>
      <c r="AR123" s="13" t="str">
        <f t="shared" ref="AR123" si="114">IF(LEN(Q123)&gt;0,LEFT(Q123,4),"")</f>
        <v/>
      </c>
      <c r="AS123" s="13" t="str">
        <f t="shared" ref="AS123" si="115" xml:space="preserve"> IF(LEN(Q123)&gt;0,MID(Q123,5,5),"")</f>
        <v/>
      </c>
      <c r="AT123" s="18" t="str">
        <f t="shared" ref="AT123" si="116">IF((M123+O123)*N123 &gt;0,"ERROR","")</f>
        <v/>
      </c>
      <c r="AU123" s="13">
        <f>IF(AND(AI123&gt;0,IF(LEN(H123)&gt;3,LEN(VLOOKUP(H123,$B$9:$R123,17,FALSE)),IF(LEN(H123)&gt;0,COUNTIFS($G$9:$G123,H123,$R$9:$R123,"&lt;&gt;"),""))&gt;0,LEN(B123)&gt;0),D123,0)</f>
        <v>0</v>
      </c>
      <c r="AV123" s="13">
        <f>IF(AND(AI123&gt;0,LEN(IF(LEN(I123)&gt;3,VLOOKUP(I123,$B$9:$R123,17,FALSE),""))&gt;0,LEN(B123)&gt;0),D123,0)</f>
        <v>0</v>
      </c>
      <c r="AW123" s="13">
        <f>IF(AND(AI123&gt;0,LEN(IF(LEN(J123)&gt;3,VLOOKUP(J123,$B$9:$R123,17,FALSE),""))&gt;0,LEN(B123)&gt;0),D123,0)</f>
        <v>0</v>
      </c>
      <c r="AX123" s="13" t="str">
        <f t="shared" ref="AX123" si="117">IF(AND(AI123&gt;0,LEN(H123)&gt;0,AU123=0),H123,"")</f>
        <v/>
      </c>
      <c r="AY123" s="13" t="str">
        <f t="shared" ref="AY123" si="118">IF(AND(AI123&gt;0,LEN(I123)&gt;3,AV123=0),I123,"")</f>
        <v/>
      </c>
      <c r="AZ123" s="13" t="str">
        <f t="shared" ref="AZ123" si="119">IF(AND(AI123&gt;0,LEN(J123)&gt;3,AW123=0),J123,"")</f>
        <v/>
      </c>
      <c r="BA123" s="13">
        <f t="shared" ref="BA123" si="120">MIN(IF(AND(AI123&gt;0,LEN(H123)&gt;0,AU123=0),-1,1),IF(AND(AI123&gt;0,LEN(I123)&gt;3,AV123=0),-1,1),IF(AND(AI123&gt;0,LEN(J123)&gt;3,AW123=0),-1,1))</f>
        <v>1</v>
      </c>
      <c r="BB123" s="13">
        <f t="shared" ref="BB123" si="121">IF(BA123&gt;=0,MAX(AU123:AW123),-1)</f>
        <v>0</v>
      </c>
      <c r="BC123" s="13">
        <f>IF(IF(AND(LEN(H123)&lt;=3,LEN(H123)&gt;0,LEN(B123)&gt;0,AI123&gt;0),COUNTIFS($G$9:$G$123,H123,$AI$9:$AI$123,"&gt;0"),0)&gt;0,D123,0)</f>
        <v>0</v>
      </c>
      <c r="BD123" s="13">
        <f t="shared" ref="BD123" si="122">IF(AND(AI123&gt;0,LEN(H123)=0,LEN(I123)=0,LEN(J123)=0,D123&lt;=10,LEN(B123)&gt;0),D123,0)</f>
        <v>0</v>
      </c>
      <c r="BE123" s="13">
        <f>IF(AND(IFERROR(VLOOKUP(H123,$B$9:$BI123,60,FALSE),0)&lt;0,LEN(R123)&gt;0),-1,0)</f>
        <v>0</v>
      </c>
      <c r="BF123" s="13">
        <f>IF(AND(IFERROR(VLOOKUP(I123,$B$9:$BI123,60,FALSE),0)&lt;0,LEN(R123)&gt;0),-1,0)</f>
        <v>0</v>
      </c>
      <c r="BG123" s="13">
        <f>IF(AND(IFERROR(VLOOKUP(J123,$B$9:$BI123,60,FALSE),0)&lt;0,LEN(R123)&gt;0),-1,0)</f>
        <v>0</v>
      </c>
      <c r="BH123" s="13">
        <f t="shared" ref="BH123" si="123">IF(OR(LEN(B123)&gt;0,LEN(C123)&gt;0),0, IF(OR(LEN(B122)&gt;0,LEN(C122)&gt;0),IF(BI122=-1,-1,0), IF(OR(LEN(B121)&gt;0,LEN(C121)&gt;0),IF(BI121=-1,-1,0),     IF(OR(LEN(B120)&gt;0,LEN(C120)&gt;0),IF(BI120=-1,-1,0), 0 ) ) ) )</f>
        <v>0</v>
      </c>
      <c r="BI123" s="13">
        <f t="shared" ref="BI123" si="124">MIN(BB123:BH123)</f>
        <v>0</v>
      </c>
      <c r="BJ123" s="13">
        <f>IF(AND(LEN($P123)&gt;1,LEN($U123)=0,GralFaltaReq="SE OBSERVAN",IFERROR(FIND("REQUIS.",W123),0)+IFERROR(FIND("CRED. APROB.",W123),0)&gt;0),MAX($BJ$7:$BJ122)+1,0)</f>
        <v>0</v>
      </c>
      <c r="BK123" s="13">
        <f>IF(AND(IFERROR(VLOOKUP(H123,$B$9:$BI123,60,FALSE),0)&lt;0,GralFaltaReq="SE OBSERVAN"),-1,0)</f>
        <v>0</v>
      </c>
      <c r="BL123" s="13">
        <f>IF(AND(IFERROR(VLOOKUP(I123,$B$9:$BI123,60,FALSE),0)&lt;0,GralFaltaReq="SE OBSERVAN"),-1,0)</f>
        <v>0</v>
      </c>
      <c r="BM123" s="13">
        <f>IF(AND(IFERROR(VLOOKUP(J123,$B$9:$BI123,60,FALSE),0)&lt;0,GralFaltaReq="SE OBSERVAN"),-1,0)</f>
        <v>0</v>
      </c>
      <c r="BN123" s="13" t="str">
        <f>IFERROR(IF( AND(LEN(R123)&gt;0,LEN(H123)&gt;0), VLOOKUP(H123,$B$9:$E$123,2,FALSE),""),"")</f>
        <v/>
      </c>
      <c r="BO123" s="13" t="str">
        <f>IFERROR(IF( AND(LEN(R123)&gt;0,LEN(I123)&gt;0), " | " &amp; VLOOKUP(I123,$B$9:$E$123,2,FALSE),""),"")</f>
        <v/>
      </c>
      <c r="BP123" s="13" t="str">
        <f>IFERROR(IF( AND(LEN(R123)&gt;0,LEN(J123)&gt;0), " | " &amp; VLOOKUP(J123,$B$9:$E$123,2,FALSE),""),"")</f>
        <v/>
      </c>
      <c r="BQ123" s="13" t="str">
        <f t="shared" ref="BQ123" si="125">IFERROR(IF( AND(LEN(R123)&gt;0,K123&gt;0), IF(LEN(BN123)&gt;0," | ","") &amp; K123 &amp; " Cred.Apr.",""),"")</f>
        <v/>
      </c>
      <c r="BR123" s="13" t="str">
        <f t="shared" ref="BR123" si="126">_xlfn.CONCAT(BN123:BQ123)</f>
        <v/>
      </c>
    </row>
    <row r="124" spans="1:70" ht="15.6">
      <c r="A124" s="480"/>
      <c r="B124" s="481"/>
      <c r="C124" s="482"/>
      <c r="D124" s="481"/>
      <c r="E124" s="480"/>
      <c r="F124" s="483"/>
      <c r="G124" s="480"/>
      <c r="H124" s="484"/>
      <c r="I124" s="484"/>
      <c r="J124" s="484"/>
      <c r="K124" s="484"/>
      <c r="L124" s="3" t="s">
        <v>424</v>
      </c>
      <c r="M124" s="13">
        <f>IF(AND(LEN($P124)&gt;1,LEN($U124)=0,OR(GralFaltaReq="SE CONVALIDAN",AND(GralFaltaReq="SE OBSERVAN",IFERROR(FIND("REQUIS.",W124),0)=0))),MAX($M$7:$M123)+1,0)</f>
        <v>0</v>
      </c>
      <c r="N124" s="13">
        <f>IF(LEN($Y124)&gt;0,MAX($N$7:$N123)+1,0)</f>
        <v>0</v>
      </c>
      <c r="O124" s="13">
        <f>IF(AND(LEN($P124)&gt;1,LEN($U124)&gt;0),MAX($O$7:$O123)+1,0)</f>
        <v>0</v>
      </c>
      <c r="P124" s="13">
        <f t="shared" ref="P124:P126" si="127">IF(LEN(R124)&gt;0,IF(LEN(B124)&gt;6,B124,IF(LEN(C124)&gt;3,0,IF(LEN(B123)&gt;6,B123,IF(LEN(C123)&gt;3,0,IF(LEN(B122)&gt;6,B122,IF(LEN(C122)&gt;3,0,IF(LEN(B121)&gt;6,B121,IF(LEN(C121)&gt;3,0,0)))))))),0)</f>
        <v>0</v>
      </c>
      <c r="Q124" s="96"/>
      <c r="R124" s="97"/>
      <c r="S124" s="105"/>
      <c r="T124" s="105"/>
      <c r="U124" s="105"/>
      <c r="V124" s="570" t="str">
        <f>IFERROR((VLOOKUP(P124,$B$9:$K$108,3,FALSE)-SUMIF($P$9:$P$108,P124,$S$9:$S$108))/VLOOKUP(P124,$B$9:$K$108,3,FALSE),"-")</f>
        <v>-</v>
      </c>
      <c r="W124" s="571" t="str">
        <f t="shared" ref="W124:W126" si="128">TRIM(IF( BI124&lt;0, "REQUIS. ","") &amp; "|" &amp; IF(AND(GralCredAprobados&lt;K124,LEN(P124)&gt;1)," CRED. APROB.",""))</f>
        <v>|</v>
      </c>
      <c r="X124" s="98" t="str">
        <f t="shared" ref="X124:X126" si="129">IF(AND(T124&lt;GralOrigenNotaAprobatoria, OR(LEN(R124)&gt;0,LEN(T124)&gt;0)),"Desap.","-")</f>
        <v>-</v>
      </c>
      <c r="Y124" s="99"/>
      <c r="Z124" s="99"/>
      <c r="AA124" s="13" t="str">
        <f>IFERROR(IF(LEN(Y124)&gt;0, IF(LEN(B124)&gt;0,C124,"-"), VLOOKUP(P124,$B$9:$E$126,2,FALSE)),"-")</f>
        <v>-</v>
      </c>
      <c r="AB124" s="13" t="str">
        <f>IFERROR(IF(LEN(Y124)&gt;0, IF(LEN(B124)&gt;0,D124,"-"), VLOOKUP(P124,$B$9:$E$126,3,FALSE)),"-")</f>
        <v>-</v>
      </c>
      <c r="AC124" s="13" t="str">
        <f>IFERROR(IF(LEN(Y124)&gt;0,IF(LEN(B124)&gt;0,LEFT(B124,4),"-"), LEFT(VLOOKUP(P124,$B$9:$E$126,1,FALSE),4)),"-")</f>
        <v>-</v>
      </c>
      <c r="AD124" s="13" t="str">
        <f>IFERROR(IF(LEN(Y124)&gt;0, IF(LEN(B124)&gt;0,MID(B124,5,5),"-"),MID(VLOOKUP(P124,$B$9:$E$126,1,FALSE),5, 6)),"-")</f>
        <v>-</v>
      </c>
      <c r="AE124" s="13">
        <f>IF(A124&gt;0,A124,MAX($AE$7:$AE123))</f>
        <v>1</v>
      </c>
      <c r="AF124" s="94" t="str">
        <f t="shared" ref="AF124:AF126" si="130">IF(AND(LEN(Y124)&gt;0,AA124="-"),"ERROR","")</f>
        <v/>
      </c>
      <c r="AG124" s="101">
        <f t="shared" ref="AG124:AG126" si="131">LEN(AF124)</f>
        <v>0</v>
      </c>
      <c r="AH124" s="18" t="str">
        <f t="shared" ref="AH124:AH126" si="132">IF(AND(LEN(Z124)&gt;0,LEN(Y124)=0),"FALTA RECOMENDAR","")</f>
        <v/>
      </c>
      <c r="AI124" s="102">
        <f t="shared" ref="AI124:AI126" si="133">LEN(R124)</f>
        <v>0</v>
      </c>
      <c r="AJ124" s="13">
        <f>IF(AND(AI124=0,LEN(IF(LEN(H124)&gt;3,VLOOKUP(H124,$B$9:$R124,17,FALSE),""))&gt;0,LEN(B124)&gt;0),D124,0)</f>
        <v>0</v>
      </c>
      <c r="AK124" s="13">
        <f>IF(AND(AI124=0,LEN(IF(LEN(I124)&gt;3,VLOOKUP(I124,$B$9:$R124,17,FALSE),""))&gt;0,LEN(B124)&gt;0),D124,0)</f>
        <v>0</v>
      </c>
      <c r="AL124" s="13">
        <f>IF(AND(AI124=0,LEN(IF(LEN(J124)&gt;3,VLOOKUP(J124,$B$9:$R124,17,FALSE),""))&gt;0,LEN(B124)&gt;0),D124,0)</f>
        <v>0</v>
      </c>
      <c r="AM124" s="13">
        <f t="shared" ref="AM124:AM126" si="134">IF(AND(LEN(H124)&gt;3,AJ124=0),-1,1)*IF(AND(LEN(I124)&gt;3,AK124=0),-1,1)*IF(AND(LEN(J124)&gt;3,AL124=0),-1,1)</f>
        <v>1</v>
      </c>
      <c r="AN124" s="13">
        <f t="shared" ref="AN124:AN126" si="135">IF(AM124&gt;0,MAX(AJ124:AL124),0)</f>
        <v>0</v>
      </c>
      <c r="AO124" s="13">
        <f>IF(IF(AND(LEN(H124)&lt;=3,LEN(H124)&gt;0,LEN(B124)&gt;0),COUNTIFS($G$9:$G$126,H124,$AI$9:$AI$126,"&gt;0"),0)&gt;0,D124,0)</f>
        <v>0</v>
      </c>
      <c r="AP124" s="13">
        <f t="shared" ref="AP124:AP126" si="136">IF(AND(AI124=0,LEN(H124)=0,LEN(I124)=0,LEN(J124)=0,D124&lt;=10,LEN(B124)&gt;0),D124,0)</f>
        <v>0</v>
      </c>
      <c r="AQ124" s="13">
        <f t="shared" ref="AQ124:AQ126" si="137">+AO124+AN124+AP124</f>
        <v>0</v>
      </c>
      <c r="AR124" s="13" t="str">
        <f t="shared" ref="AR124:AR126" si="138">IF(LEN(Q124)&gt;0,LEFT(Q124,4),"")</f>
        <v/>
      </c>
      <c r="AS124" s="13" t="str">
        <f t="shared" ref="AS124:AS126" si="139" xml:space="preserve"> IF(LEN(Q124)&gt;0,MID(Q124,5,5),"")</f>
        <v/>
      </c>
      <c r="AT124" s="18" t="str">
        <f t="shared" ref="AT124:AT126" si="140">IF((M124+O124)*N124 &gt;0,"ERROR","")</f>
        <v/>
      </c>
      <c r="AU124" s="13">
        <f>IF(AND(AI124&gt;0,IF(LEN(H124)&gt;3,LEN(VLOOKUP(H124,$B$9:$R124,17,FALSE)),IF(LEN(H124)&gt;0,COUNTIFS($G$9:$G124,H124,$R$9:$R124,"&lt;&gt;"),""))&gt;0,LEN(B124)&gt;0),D124,0)</f>
        <v>0</v>
      </c>
      <c r="AV124" s="13">
        <f>IF(AND(AI124&gt;0,LEN(IF(LEN(I124)&gt;3,VLOOKUP(I124,$B$9:$R124,17,FALSE),""))&gt;0,LEN(B124)&gt;0),D124,0)</f>
        <v>0</v>
      </c>
      <c r="AW124" s="13">
        <f>IF(AND(AI124&gt;0,LEN(IF(LEN(J124)&gt;3,VLOOKUP(J124,$B$9:$R124,17,FALSE),""))&gt;0,LEN(B124)&gt;0),D124,0)</f>
        <v>0</v>
      </c>
      <c r="AX124" s="13" t="str">
        <f t="shared" ref="AX124:AX126" si="141">IF(AND(AI124&gt;0,LEN(H124)&gt;0,AU124=0),H124,"")</f>
        <v/>
      </c>
      <c r="AY124" s="13" t="str">
        <f t="shared" ref="AY124:AY126" si="142">IF(AND(AI124&gt;0,LEN(I124)&gt;3,AV124=0),I124,"")</f>
        <v/>
      </c>
      <c r="AZ124" s="13" t="str">
        <f t="shared" ref="AZ124:AZ126" si="143">IF(AND(AI124&gt;0,LEN(J124)&gt;3,AW124=0),J124,"")</f>
        <v/>
      </c>
      <c r="BA124" s="13">
        <f t="shared" ref="BA124:BA126" si="144">MIN(IF(AND(AI124&gt;0,LEN(H124)&gt;0,AU124=0),-1,1),IF(AND(AI124&gt;0,LEN(I124)&gt;3,AV124=0),-1,1),IF(AND(AI124&gt;0,LEN(J124)&gt;3,AW124=0),-1,1))</f>
        <v>1</v>
      </c>
      <c r="BB124" s="13">
        <f t="shared" ref="BB124:BB126" si="145">IF(BA124&gt;=0,MAX(AU124:AW124),-1)</f>
        <v>0</v>
      </c>
      <c r="BC124" s="13">
        <f>IF(IF(AND(LEN(H124)&lt;=3,LEN(H124)&gt;0,LEN(B124)&gt;0,AI124&gt;0),COUNTIFS($G$9:$G$126,H124,$AI$9:$AI$126,"&gt;0"),0)&gt;0,D124,0)</f>
        <v>0</v>
      </c>
      <c r="BD124" s="13">
        <f t="shared" ref="BD124:BD126" si="146">IF(AND(AI124&gt;0,LEN(H124)=0,LEN(I124)=0,LEN(J124)=0,D124&lt;=10,LEN(B124)&gt;0),D124,0)</f>
        <v>0</v>
      </c>
      <c r="BE124" s="13">
        <f>IF(AND(IFERROR(VLOOKUP(H124,$B$9:$BI124,60,FALSE),0)&lt;0,LEN(R124)&gt;0),-1,0)</f>
        <v>0</v>
      </c>
      <c r="BF124" s="13">
        <f>IF(AND(IFERROR(VLOOKUP(I124,$B$9:$BI124,60,FALSE),0)&lt;0,LEN(R124)&gt;0),-1,0)</f>
        <v>0</v>
      </c>
      <c r="BG124" s="13">
        <f>IF(AND(IFERROR(VLOOKUP(J124,$B$9:$BI124,60,FALSE),0)&lt;0,LEN(R124)&gt;0),-1,0)</f>
        <v>0</v>
      </c>
      <c r="BH124" s="13">
        <f t="shared" ref="BH124:BH126" si="147">IF(OR(LEN(B124)&gt;0,LEN(C124)&gt;0),0, IF(OR(LEN(B123)&gt;0,LEN(C123)&gt;0),IF(BI123=-1,-1,0), IF(OR(LEN(B122)&gt;0,LEN(C122)&gt;0),IF(BI122=-1,-1,0),     IF(OR(LEN(B121)&gt;0,LEN(C121)&gt;0),IF(BI121=-1,-1,0), 0 ) ) ) )</f>
        <v>0</v>
      </c>
      <c r="BI124" s="13">
        <f t="shared" ref="BI124:BI126" si="148">MIN(BB124:BH124)</f>
        <v>0</v>
      </c>
      <c r="BJ124" s="13">
        <f>IF(AND(LEN($P124)&gt;1,LEN($U124)=0,GralFaltaReq="SE OBSERVAN",IFERROR(FIND("REQUIS.",W124),0)+IFERROR(FIND("CRED. APROB.",W124),0)&gt;0),MAX($BJ$7:$BJ123)+1,0)</f>
        <v>0</v>
      </c>
      <c r="BK124" s="13">
        <f>IF(AND(IFERROR(VLOOKUP(H124,$B$9:$BI124,60,FALSE),0)&lt;0,GralFaltaReq="SE OBSERVAN"),-1,0)</f>
        <v>0</v>
      </c>
      <c r="BL124" s="13">
        <f>IF(AND(IFERROR(VLOOKUP(I124,$B$9:$BI124,60,FALSE),0)&lt;0,GralFaltaReq="SE OBSERVAN"),-1,0)</f>
        <v>0</v>
      </c>
      <c r="BM124" s="13">
        <f>IF(AND(IFERROR(VLOOKUP(J124,$B$9:$BI124,60,FALSE),0)&lt;0,GralFaltaReq="SE OBSERVAN"),-1,0)</f>
        <v>0</v>
      </c>
      <c r="BN124" s="13" t="str">
        <f>IFERROR(IF( AND(LEN(R124)&gt;0,LEN(H124)&gt;0), VLOOKUP(H124,$B$9:$E$126,2,FALSE),""),"")</f>
        <v/>
      </c>
      <c r="BO124" s="13" t="str">
        <f>IFERROR(IF( AND(LEN(R124)&gt;0,LEN(I124)&gt;0), " | " &amp; VLOOKUP(I124,$B$9:$E$126,2,FALSE),""),"")</f>
        <v/>
      </c>
      <c r="BP124" s="13" t="str">
        <f>IFERROR(IF( AND(LEN(R124)&gt;0,LEN(J124)&gt;0), " | " &amp; VLOOKUP(J124,$B$9:$E$126,2,FALSE),""),"")</f>
        <v/>
      </c>
      <c r="BQ124" s="13" t="str">
        <f t="shared" ref="BQ124:BQ126" si="149">IFERROR(IF( AND(LEN(R124)&gt;0,K124&gt;0), IF(LEN(BN124)&gt;0," | ","") &amp; K124 &amp; " Cred.Apr.",""),"")</f>
        <v/>
      </c>
      <c r="BR124" s="13" t="str">
        <f t="shared" ref="BR124:BR126" si="150">_xlfn.CONCAT(BN124:BQ124)</f>
        <v/>
      </c>
    </row>
    <row r="125" spans="1:70" ht="15.6">
      <c r="A125" s="480"/>
      <c r="B125" s="481"/>
      <c r="C125" s="482"/>
      <c r="D125" s="481"/>
      <c r="E125" s="480"/>
      <c r="F125" s="483"/>
      <c r="G125" s="480"/>
      <c r="H125" s="484"/>
      <c r="I125" s="484"/>
      <c r="J125" s="484"/>
      <c r="K125" s="484"/>
      <c r="L125" s="3" t="s">
        <v>424</v>
      </c>
      <c r="M125" s="13">
        <f>IF(AND(LEN($P125)&gt;1,LEN($U125)=0,OR(GralFaltaReq="SE CONVALIDAN",AND(GralFaltaReq="SE OBSERVAN",IFERROR(FIND("REQUIS.",W125),0)=0))),MAX($M$7:$M124)+1,0)</f>
        <v>0</v>
      </c>
      <c r="N125" s="13">
        <f>IF(LEN($Y125)&gt;0,MAX($N$7:$N124)+1,0)</f>
        <v>0</v>
      </c>
      <c r="O125" s="13">
        <f>IF(AND(LEN($P125)&gt;1,LEN($U125)&gt;0),MAX($O$7:$O124)+1,0)</f>
        <v>0</v>
      </c>
      <c r="P125" s="13">
        <f t="shared" si="127"/>
        <v>0</v>
      </c>
      <c r="Q125" s="96"/>
      <c r="R125" s="97"/>
      <c r="S125" s="105"/>
      <c r="T125" s="105"/>
      <c r="U125" s="105"/>
      <c r="V125" s="570" t="str">
        <f>IFERROR((VLOOKUP(P125,$B$9:$K$108,3,FALSE)-SUMIF($P$9:$P$108,P125,$S$9:$S$108))/VLOOKUP(P125,$B$9:$K$108,3,FALSE),"-")</f>
        <v>-</v>
      </c>
      <c r="W125" s="571" t="str">
        <f t="shared" si="128"/>
        <v>|</v>
      </c>
      <c r="X125" s="98" t="str">
        <f t="shared" si="129"/>
        <v>-</v>
      </c>
      <c r="Y125" s="99"/>
      <c r="Z125" s="99"/>
      <c r="AA125" s="13" t="str">
        <f>IFERROR(IF(LEN(Y125)&gt;0, IF(LEN(B125)&gt;0,C125,"-"), VLOOKUP(P125,$B$9:$E$126,2,FALSE)),"-")</f>
        <v>-</v>
      </c>
      <c r="AB125" s="13" t="str">
        <f>IFERROR(IF(LEN(Y125)&gt;0, IF(LEN(B125)&gt;0,D125,"-"), VLOOKUP(P125,$B$9:$E$126,3,FALSE)),"-")</f>
        <v>-</v>
      </c>
      <c r="AC125" s="13" t="str">
        <f>IFERROR(IF(LEN(Y125)&gt;0,IF(LEN(B125)&gt;0,LEFT(B125,4),"-"), LEFT(VLOOKUP(P125,$B$9:$E$126,1,FALSE),4)),"-")</f>
        <v>-</v>
      </c>
      <c r="AD125" s="13" t="str">
        <f>IFERROR(IF(LEN(Y125)&gt;0, IF(LEN(B125)&gt;0,MID(B125,5,5),"-"),MID(VLOOKUP(P125,$B$9:$E$126,1,FALSE),5, 6)),"-")</f>
        <v>-</v>
      </c>
      <c r="AE125" s="13">
        <f>IF(A125&gt;0,A125,MAX($AE$7:$AE124))</f>
        <v>1</v>
      </c>
      <c r="AF125" s="94" t="str">
        <f t="shared" si="130"/>
        <v/>
      </c>
      <c r="AG125" s="101">
        <f t="shared" si="131"/>
        <v>0</v>
      </c>
      <c r="AH125" s="18" t="str">
        <f t="shared" si="132"/>
        <v/>
      </c>
      <c r="AI125" s="102">
        <f t="shared" si="133"/>
        <v>0</v>
      </c>
      <c r="AJ125" s="13">
        <f>IF(AND(AI125=0,LEN(IF(LEN(H125)&gt;3,VLOOKUP(H125,$B$9:$R125,17,FALSE),""))&gt;0,LEN(B125)&gt;0),D125,0)</f>
        <v>0</v>
      </c>
      <c r="AK125" s="13">
        <f>IF(AND(AI125=0,LEN(IF(LEN(I125)&gt;3,VLOOKUP(I125,$B$9:$R125,17,FALSE),""))&gt;0,LEN(B125)&gt;0),D125,0)</f>
        <v>0</v>
      </c>
      <c r="AL125" s="13">
        <f>IF(AND(AI125=0,LEN(IF(LEN(J125)&gt;3,VLOOKUP(J125,$B$9:$R125,17,FALSE),""))&gt;0,LEN(B125)&gt;0),D125,0)</f>
        <v>0</v>
      </c>
      <c r="AM125" s="13">
        <f t="shared" si="134"/>
        <v>1</v>
      </c>
      <c r="AN125" s="13">
        <f t="shared" si="135"/>
        <v>0</v>
      </c>
      <c r="AO125" s="13">
        <f>IF(IF(AND(LEN(H125)&lt;=3,LEN(H125)&gt;0,LEN(B125)&gt;0),COUNTIFS($G$9:$G$126,H125,$AI$9:$AI$126,"&gt;0"),0)&gt;0,D125,0)</f>
        <v>0</v>
      </c>
      <c r="AP125" s="13">
        <f t="shared" si="136"/>
        <v>0</v>
      </c>
      <c r="AQ125" s="13">
        <f t="shared" si="137"/>
        <v>0</v>
      </c>
      <c r="AR125" s="13" t="str">
        <f t="shared" si="138"/>
        <v/>
      </c>
      <c r="AS125" s="13" t="str">
        <f t="shared" si="139"/>
        <v/>
      </c>
      <c r="AT125" s="18" t="str">
        <f t="shared" si="140"/>
        <v/>
      </c>
      <c r="AU125" s="13">
        <f>IF(AND(AI125&gt;0,IF(LEN(H125)&gt;3,LEN(VLOOKUP(H125,$B$9:$R125,17,FALSE)),IF(LEN(H125)&gt;0,COUNTIFS($G$9:$G125,H125,$R$9:$R125,"&lt;&gt;"),""))&gt;0,LEN(B125)&gt;0),D125,0)</f>
        <v>0</v>
      </c>
      <c r="AV125" s="13">
        <f>IF(AND(AI125&gt;0,LEN(IF(LEN(I125)&gt;3,VLOOKUP(I125,$B$9:$R125,17,FALSE),""))&gt;0,LEN(B125)&gt;0),D125,0)</f>
        <v>0</v>
      </c>
      <c r="AW125" s="13">
        <f>IF(AND(AI125&gt;0,LEN(IF(LEN(J125)&gt;3,VLOOKUP(J125,$B$9:$R125,17,FALSE),""))&gt;0,LEN(B125)&gt;0),D125,0)</f>
        <v>0</v>
      </c>
      <c r="AX125" s="13" t="str">
        <f t="shared" si="141"/>
        <v/>
      </c>
      <c r="AY125" s="13" t="str">
        <f t="shared" si="142"/>
        <v/>
      </c>
      <c r="AZ125" s="13" t="str">
        <f t="shared" si="143"/>
        <v/>
      </c>
      <c r="BA125" s="13">
        <f t="shared" si="144"/>
        <v>1</v>
      </c>
      <c r="BB125" s="13">
        <f t="shared" si="145"/>
        <v>0</v>
      </c>
      <c r="BC125" s="13">
        <f>IF(IF(AND(LEN(H125)&lt;=3,LEN(H125)&gt;0,LEN(B125)&gt;0,AI125&gt;0),COUNTIFS($G$9:$G$126,H125,$AI$9:$AI$126,"&gt;0"),0)&gt;0,D125,0)</f>
        <v>0</v>
      </c>
      <c r="BD125" s="13">
        <f t="shared" si="146"/>
        <v>0</v>
      </c>
      <c r="BE125" s="13">
        <f>IF(AND(IFERROR(VLOOKUP(H125,$B$9:$BI125,60,FALSE),0)&lt;0,LEN(R125)&gt;0),-1,0)</f>
        <v>0</v>
      </c>
      <c r="BF125" s="13">
        <f>IF(AND(IFERROR(VLOOKUP(I125,$B$9:$BI125,60,FALSE),0)&lt;0,LEN(R125)&gt;0),-1,0)</f>
        <v>0</v>
      </c>
      <c r="BG125" s="13">
        <f>IF(AND(IFERROR(VLOOKUP(J125,$B$9:$BI125,60,FALSE),0)&lt;0,LEN(R125)&gt;0),-1,0)</f>
        <v>0</v>
      </c>
      <c r="BH125" s="13">
        <f t="shared" si="147"/>
        <v>0</v>
      </c>
      <c r="BI125" s="13">
        <f t="shared" si="148"/>
        <v>0</v>
      </c>
      <c r="BJ125" s="13">
        <f>IF(AND(LEN($P125)&gt;1,LEN($U125)=0,GralFaltaReq="SE OBSERVAN",IFERROR(FIND("REQUIS.",W125),0)+IFERROR(FIND("CRED. APROB.",W125),0)&gt;0),MAX($BJ$7:$BJ124)+1,0)</f>
        <v>0</v>
      </c>
      <c r="BK125" s="13">
        <f>IF(AND(IFERROR(VLOOKUP(H125,$B$9:$BI125,60,FALSE),0)&lt;0,GralFaltaReq="SE OBSERVAN"),-1,0)</f>
        <v>0</v>
      </c>
      <c r="BL125" s="13">
        <f>IF(AND(IFERROR(VLOOKUP(I125,$B$9:$BI125,60,FALSE),0)&lt;0,GralFaltaReq="SE OBSERVAN"),-1,0)</f>
        <v>0</v>
      </c>
      <c r="BM125" s="13">
        <f>IF(AND(IFERROR(VLOOKUP(J125,$B$9:$BI125,60,FALSE),0)&lt;0,GralFaltaReq="SE OBSERVAN"),-1,0)</f>
        <v>0</v>
      </c>
      <c r="BN125" s="13" t="str">
        <f>IFERROR(IF( AND(LEN(R125)&gt;0,LEN(H125)&gt;0), VLOOKUP(H125,$B$9:$E$126,2,FALSE),""),"")</f>
        <v/>
      </c>
      <c r="BO125" s="13" t="str">
        <f>IFERROR(IF( AND(LEN(R125)&gt;0,LEN(I125)&gt;0), " | " &amp; VLOOKUP(I125,$B$9:$E$126,2,FALSE),""),"")</f>
        <v/>
      </c>
      <c r="BP125" s="13" t="str">
        <f>IFERROR(IF( AND(LEN(R125)&gt;0,LEN(J125)&gt;0), " | " &amp; VLOOKUP(J125,$B$9:$E$126,2,FALSE),""),"")</f>
        <v/>
      </c>
      <c r="BQ125" s="13" t="str">
        <f t="shared" si="149"/>
        <v/>
      </c>
      <c r="BR125" s="13" t="str">
        <f t="shared" si="150"/>
        <v/>
      </c>
    </row>
    <row r="126" spans="1:70" ht="15.6">
      <c r="A126" s="480"/>
      <c r="B126" s="481"/>
      <c r="C126" s="482"/>
      <c r="D126" s="481"/>
      <c r="E126" s="480"/>
      <c r="F126" s="483"/>
      <c r="G126" s="480"/>
      <c r="H126" s="484"/>
      <c r="I126" s="484"/>
      <c r="J126" s="484"/>
      <c r="K126" s="484"/>
      <c r="L126" s="3" t="s">
        <v>424</v>
      </c>
      <c r="M126" s="13">
        <f>IF(AND(LEN($P126)&gt;1,LEN($U126)=0,OR(GralFaltaReq="SE CONVALIDAN",AND(GralFaltaReq="SE OBSERVAN",IFERROR(FIND("REQUIS.",W126),0)=0))),MAX($M$7:$M125)+1,0)</f>
        <v>0</v>
      </c>
      <c r="N126" s="13">
        <f>IF(LEN($Y126)&gt;0,MAX($N$7:$N125)+1,0)</f>
        <v>0</v>
      </c>
      <c r="O126" s="13">
        <f>IF(AND(LEN($P126)&gt;1,LEN($U126)&gt;0),MAX($O$7:$O125)+1,0)</f>
        <v>0</v>
      </c>
      <c r="P126" s="13">
        <f t="shared" si="127"/>
        <v>0</v>
      </c>
      <c r="Q126" s="96"/>
      <c r="R126" s="97"/>
      <c r="S126" s="105"/>
      <c r="T126" s="105"/>
      <c r="U126" s="105"/>
      <c r="V126" s="570" t="str">
        <f>IFERROR((VLOOKUP(P126,$B$9:$K$108,3,FALSE)-SUMIF($P$9:$P$108,P126,$S$9:$S$108))/VLOOKUP(P126,$B$9:$K$108,3,FALSE),"-")</f>
        <v>-</v>
      </c>
      <c r="W126" s="571" t="str">
        <f t="shared" si="128"/>
        <v>|</v>
      </c>
      <c r="X126" s="98" t="str">
        <f t="shared" si="129"/>
        <v>-</v>
      </c>
      <c r="Y126" s="99"/>
      <c r="Z126" s="99"/>
      <c r="AA126" s="13" t="str">
        <f>IFERROR(IF(LEN(Y126)&gt;0, IF(LEN(B126)&gt;0,C126,"-"), VLOOKUP(P126,$B$9:$E$126,2,FALSE)),"-")</f>
        <v>-</v>
      </c>
      <c r="AB126" s="13" t="str">
        <f>IFERROR(IF(LEN(Y126)&gt;0, IF(LEN(B126)&gt;0,D126,"-"), VLOOKUP(P126,$B$9:$E$126,3,FALSE)),"-")</f>
        <v>-</v>
      </c>
      <c r="AC126" s="13" t="str">
        <f>IFERROR(IF(LEN(Y126)&gt;0,IF(LEN(B126)&gt;0,LEFT(B126,4),"-"), LEFT(VLOOKUP(P126,$B$9:$E$126,1,FALSE),4)),"-")</f>
        <v>-</v>
      </c>
      <c r="AD126" s="13" t="str">
        <f>IFERROR(IF(LEN(Y126)&gt;0, IF(LEN(B126)&gt;0,MID(B126,5,5),"-"),MID(VLOOKUP(P126,$B$9:$E$126,1,FALSE),5, 6)),"-")</f>
        <v>-</v>
      </c>
      <c r="AE126" s="13">
        <f>IF(A126&gt;0,A126,MAX($AE$7:$AE125))</f>
        <v>1</v>
      </c>
      <c r="AF126" s="94" t="str">
        <f t="shared" si="130"/>
        <v/>
      </c>
      <c r="AG126" s="101">
        <f t="shared" si="131"/>
        <v>0</v>
      </c>
      <c r="AH126" s="18" t="str">
        <f t="shared" si="132"/>
        <v/>
      </c>
      <c r="AI126" s="102">
        <f t="shared" si="133"/>
        <v>0</v>
      </c>
      <c r="AJ126" s="13">
        <f>IF(AND(AI126=0,LEN(IF(LEN(H126)&gt;3,VLOOKUP(H126,$B$9:$R126,17,FALSE),""))&gt;0,LEN(B126)&gt;0),D126,0)</f>
        <v>0</v>
      </c>
      <c r="AK126" s="13">
        <f>IF(AND(AI126=0,LEN(IF(LEN(I126)&gt;3,VLOOKUP(I126,$B$9:$R126,17,FALSE),""))&gt;0,LEN(B126)&gt;0),D126,0)</f>
        <v>0</v>
      </c>
      <c r="AL126" s="13">
        <f>IF(AND(AI126=0,LEN(IF(LEN(J126)&gt;3,VLOOKUP(J126,$B$9:$R126,17,FALSE),""))&gt;0,LEN(B126)&gt;0),D126,0)</f>
        <v>0</v>
      </c>
      <c r="AM126" s="13">
        <f t="shared" si="134"/>
        <v>1</v>
      </c>
      <c r="AN126" s="13">
        <f t="shared" si="135"/>
        <v>0</v>
      </c>
      <c r="AO126" s="13">
        <f>IF(IF(AND(LEN(H126)&lt;=3,LEN(H126)&gt;0,LEN(B126)&gt;0),COUNTIFS($G$9:$G$126,H126,$AI$9:$AI$126,"&gt;0"),0)&gt;0,D126,0)</f>
        <v>0</v>
      </c>
      <c r="AP126" s="13">
        <f t="shared" si="136"/>
        <v>0</v>
      </c>
      <c r="AQ126" s="13">
        <f t="shared" si="137"/>
        <v>0</v>
      </c>
      <c r="AR126" s="13" t="str">
        <f t="shared" si="138"/>
        <v/>
      </c>
      <c r="AS126" s="13" t="str">
        <f t="shared" si="139"/>
        <v/>
      </c>
      <c r="AT126" s="18" t="str">
        <f t="shared" si="140"/>
        <v/>
      </c>
      <c r="AU126" s="13">
        <f>IF(AND(AI126&gt;0,IF(LEN(H126)&gt;3,LEN(VLOOKUP(H126,$B$9:$R126,17,FALSE)),IF(LEN(H126)&gt;0,COUNTIFS($G$9:$G126,H126,$R$9:$R126,"&lt;&gt;"),""))&gt;0,LEN(B126)&gt;0),D126,0)</f>
        <v>0</v>
      </c>
      <c r="AV126" s="13">
        <f>IF(AND(AI126&gt;0,LEN(IF(LEN(I126)&gt;3,VLOOKUP(I126,$B$9:$R126,17,FALSE),""))&gt;0,LEN(B126)&gt;0),D126,0)</f>
        <v>0</v>
      </c>
      <c r="AW126" s="13">
        <f>IF(AND(AI126&gt;0,LEN(IF(LEN(J126)&gt;3,VLOOKUP(J126,$B$9:$R126,17,FALSE),""))&gt;0,LEN(B126)&gt;0),D126,0)</f>
        <v>0</v>
      </c>
      <c r="AX126" s="13" t="str">
        <f t="shared" si="141"/>
        <v/>
      </c>
      <c r="AY126" s="13" t="str">
        <f t="shared" si="142"/>
        <v/>
      </c>
      <c r="AZ126" s="13" t="str">
        <f t="shared" si="143"/>
        <v/>
      </c>
      <c r="BA126" s="13">
        <f t="shared" si="144"/>
        <v>1</v>
      </c>
      <c r="BB126" s="13">
        <f t="shared" si="145"/>
        <v>0</v>
      </c>
      <c r="BC126" s="13">
        <f>IF(IF(AND(LEN(H126)&lt;=3,LEN(H126)&gt;0,LEN(B126)&gt;0,AI126&gt;0),COUNTIFS($G$9:$G$126,H126,$AI$9:$AI$126,"&gt;0"),0)&gt;0,D126,0)</f>
        <v>0</v>
      </c>
      <c r="BD126" s="13">
        <f t="shared" si="146"/>
        <v>0</v>
      </c>
      <c r="BE126" s="13">
        <f>IF(AND(IFERROR(VLOOKUP(H126,$B$9:$BI126,60,FALSE),0)&lt;0,LEN(R126)&gt;0),-1,0)</f>
        <v>0</v>
      </c>
      <c r="BF126" s="13">
        <f>IF(AND(IFERROR(VLOOKUP(I126,$B$9:$BI126,60,FALSE),0)&lt;0,LEN(R126)&gt;0),-1,0)</f>
        <v>0</v>
      </c>
      <c r="BG126" s="13">
        <f>IF(AND(IFERROR(VLOOKUP(J126,$B$9:$BI126,60,FALSE),0)&lt;0,LEN(R126)&gt;0),-1,0)</f>
        <v>0</v>
      </c>
      <c r="BH126" s="13">
        <f t="shared" si="147"/>
        <v>0</v>
      </c>
      <c r="BI126" s="13">
        <f t="shared" si="148"/>
        <v>0</v>
      </c>
      <c r="BJ126" s="13">
        <f>IF(AND(LEN($P126)&gt;1,LEN($U126)=0,GralFaltaReq="SE OBSERVAN",IFERROR(FIND("REQUIS.",W126),0)+IFERROR(FIND("CRED. APROB.",W126),0)&gt;0),MAX($BJ$7:$BJ125)+1,0)</f>
        <v>0</v>
      </c>
      <c r="BK126" s="13">
        <f>IF(AND(IFERROR(VLOOKUP(H126,$B$9:$BI126,60,FALSE),0)&lt;0,GralFaltaReq="SE OBSERVAN"),-1,0)</f>
        <v>0</v>
      </c>
      <c r="BL126" s="13">
        <f>IF(AND(IFERROR(VLOOKUP(I126,$B$9:$BI126,60,FALSE),0)&lt;0,GralFaltaReq="SE OBSERVAN"),-1,0)</f>
        <v>0</v>
      </c>
      <c r="BM126" s="13">
        <f>IF(AND(IFERROR(VLOOKUP(J126,$B$9:$BI126,60,FALSE),0)&lt;0,GralFaltaReq="SE OBSERVAN"),-1,0)</f>
        <v>0</v>
      </c>
      <c r="BN126" s="13" t="str">
        <f>IFERROR(IF( AND(LEN(R126)&gt;0,LEN(H126)&gt;0), VLOOKUP(H126,$B$9:$E$126,2,FALSE),""),"")</f>
        <v/>
      </c>
      <c r="BO126" s="13" t="str">
        <f>IFERROR(IF( AND(LEN(R126)&gt;0,LEN(I126)&gt;0), " | " &amp; VLOOKUP(I126,$B$9:$E$126,2,FALSE),""),"")</f>
        <v/>
      </c>
      <c r="BP126" s="13" t="str">
        <f>IFERROR(IF( AND(LEN(R126)&gt;0,LEN(J126)&gt;0), " | " &amp; VLOOKUP(J126,$B$9:$E$126,2,FALSE),""),"")</f>
        <v/>
      </c>
      <c r="BQ126" s="13" t="str">
        <f t="shared" si="149"/>
        <v/>
      </c>
      <c r="BR126" s="13" t="str">
        <f t="shared" si="150"/>
        <v/>
      </c>
    </row>
    <row r="127" spans="1:70" ht="15.6">
      <c r="A127" s="480"/>
      <c r="B127" s="481"/>
      <c r="C127" s="482"/>
      <c r="D127" s="481"/>
      <c r="E127" s="480"/>
      <c r="F127" s="483"/>
      <c r="G127" s="480"/>
      <c r="H127" s="484"/>
      <c r="I127" s="484"/>
      <c r="J127" s="484"/>
      <c r="K127" s="484"/>
      <c r="L127" s="3" t="s">
        <v>424</v>
      </c>
      <c r="M127" s="13">
        <f>IF(AND(LEN($P127)&gt;1,LEN($U127)=0,OR(GralFaltaReq="SE CONVALIDAN",AND(GralFaltaReq="SE OBSERVAN",IFERROR(FIND("REQUIS.",W127),0)=0))),MAX($M$7:$M126)+1,0)</f>
        <v>0</v>
      </c>
      <c r="N127" s="13">
        <f>IF(LEN($Y127)&gt;0,MAX($N$7:$N126)+1,0)</f>
        <v>0</v>
      </c>
      <c r="O127" s="13">
        <f>IF(AND(LEN($P127)&gt;1,LEN($U127)&gt;0),MAX($O$7:$O126)+1,0)</f>
        <v>0</v>
      </c>
      <c r="P127" s="13">
        <f t="shared" ref="P127" si="151">IF(LEN(R127)&gt;0,IF(LEN(B127)&gt;6,B127,IF(LEN(C127)&gt;3,0,IF(LEN(B126)&gt;6,B126,IF(LEN(C126)&gt;3,0,IF(LEN(B125)&gt;6,B125,IF(LEN(C125)&gt;3,0,IF(LEN(B124)&gt;6,B124,IF(LEN(C124)&gt;3,0,0)))))))),0)</f>
        <v>0</v>
      </c>
      <c r="Q127" s="96"/>
      <c r="R127" s="97"/>
      <c r="S127" s="105"/>
      <c r="T127" s="105"/>
      <c r="U127" s="105"/>
      <c r="V127" s="570" t="str">
        <f>IFERROR((VLOOKUP(P127,$B$9:$K$109,3,FALSE)-SUMIF($P$9:$P$109,P127,$S$9:$S$109))/VLOOKUP(P127,$B$9:$K$109,3,FALSE),"-")</f>
        <v>-</v>
      </c>
      <c r="W127" s="571" t="str">
        <f t="shared" ref="W127:W132" si="152">TRIM(IF( BI127&lt;0, "REQUIS. ","") &amp; "|" &amp; IF(AND(GralCredAprobados&lt;K127,LEN(P127)&gt;1)," CRED. APROB.",""))</f>
        <v>|</v>
      </c>
      <c r="X127" s="98" t="str">
        <f t="shared" ref="X127:X132" si="153">IF(AND(T127&lt;GralOrigenNotaAprobatoria, OR(LEN(R127)&gt;0,LEN(T127)&gt;0)),"Desap.","-")</f>
        <v>-</v>
      </c>
      <c r="Y127" s="99"/>
      <c r="Z127" s="99"/>
      <c r="AA127" s="13" t="str">
        <f>IFERROR(IF(LEN(Y127)&gt;0, IF(LEN(B127)&gt;0,C127,"-"), VLOOKUP(P127,$B$9:$E$127,2,FALSE)),"-")</f>
        <v>-</v>
      </c>
      <c r="AB127" s="13" t="str">
        <f>IFERROR(IF(LEN(Y127)&gt;0, IF(LEN(B127)&gt;0,D127,"-"), VLOOKUP(P127,$B$9:$E$127,3,FALSE)),"-")</f>
        <v>-</v>
      </c>
      <c r="AC127" s="13" t="str">
        <f>IFERROR(IF(LEN(Y127)&gt;0,IF(LEN(B127)&gt;0,LEFT(B127,4),"-"), LEFT(VLOOKUP(P127,$B$9:$E$127,1,FALSE),4)),"-")</f>
        <v>-</v>
      </c>
      <c r="AD127" s="13" t="str">
        <f>IFERROR(IF(LEN(Y127)&gt;0, IF(LEN(B127)&gt;0,MID(B127,5,5),"-"),MID(VLOOKUP(P127,$B$9:$E$127,1,FALSE),5, 6)),"-")</f>
        <v>-</v>
      </c>
      <c r="AE127" s="13">
        <f>IF(A127&gt;0,A127,MAX($AE$7:$AE126))</f>
        <v>1</v>
      </c>
      <c r="AF127" s="94" t="str">
        <f t="shared" ref="AF127" si="154">IF(AND(LEN(Y127)&gt;0,AA127="-"),"ERROR","")</f>
        <v/>
      </c>
      <c r="AG127" s="101">
        <f t="shared" ref="AG127" si="155">LEN(AF127)</f>
        <v>0</v>
      </c>
      <c r="AH127" s="18" t="str">
        <f t="shared" ref="AH127" si="156">IF(AND(LEN(Z127)&gt;0,LEN(Y127)=0),"FALTA RECOMENDAR","")</f>
        <v/>
      </c>
      <c r="AI127" s="102">
        <f t="shared" ref="AI127" si="157">LEN(R127)</f>
        <v>0</v>
      </c>
      <c r="AJ127" s="13">
        <f>IF(AND(AI127=0,LEN(IF(LEN(H127)&gt;3,VLOOKUP(H127,$B$9:$R127,17,FALSE),""))&gt;0,LEN(B127)&gt;0),D127,0)</f>
        <v>0</v>
      </c>
      <c r="AK127" s="13">
        <f>IF(AND(AI127=0,LEN(IF(LEN(I127)&gt;3,VLOOKUP(I127,$B$9:$R127,17,FALSE),""))&gt;0,LEN(B127)&gt;0),D127,0)</f>
        <v>0</v>
      </c>
      <c r="AL127" s="13">
        <f>IF(AND(AI127=0,LEN(IF(LEN(J127)&gt;3,VLOOKUP(J127,$B$9:$R127,17,FALSE),""))&gt;0,LEN(B127)&gt;0),D127,0)</f>
        <v>0</v>
      </c>
      <c r="AM127" s="13">
        <f t="shared" ref="AM127" si="158">IF(AND(LEN(H127)&gt;3,AJ127=0),-1,1)*IF(AND(LEN(I127)&gt;3,AK127=0),-1,1)*IF(AND(LEN(J127)&gt;3,AL127=0),-1,1)</f>
        <v>1</v>
      </c>
      <c r="AN127" s="13">
        <f t="shared" ref="AN127" si="159">IF(AM127&gt;0,MAX(AJ127:AL127),0)</f>
        <v>0</v>
      </c>
      <c r="AO127" s="13">
        <f>IF(IF(AND(LEN(H127)&lt;=3,LEN(H127)&gt;0,LEN(B127)&gt;0),COUNTIFS($G$9:$G$127,H127,$AI$9:$AI$127,"&gt;0"),0)&gt;0,D127,0)</f>
        <v>0</v>
      </c>
      <c r="AP127" s="13">
        <f t="shared" ref="AP127" si="160">IF(AND(AI127=0,LEN(H127)=0,LEN(I127)=0,LEN(J127)=0,D127&lt;=10,LEN(B127)&gt;0),D127,0)</f>
        <v>0</v>
      </c>
      <c r="AQ127" s="13">
        <f t="shared" ref="AQ127" si="161">+AO127+AN127+AP127</f>
        <v>0</v>
      </c>
      <c r="AR127" s="13" t="str">
        <f t="shared" ref="AR127" si="162">IF(LEN(Q127)&gt;0,LEFT(Q127,4),"")</f>
        <v/>
      </c>
      <c r="AS127" s="13" t="str">
        <f t="shared" ref="AS127" si="163" xml:space="preserve"> IF(LEN(Q127)&gt;0,MID(Q127,5,5),"")</f>
        <v/>
      </c>
      <c r="AT127" s="18" t="str">
        <f t="shared" ref="AT127" si="164">IF((M127+O127)*N127 &gt;0,"ERROR","")</f>
        <v/>
      </c>
      <c r="AU127" s="13">
        <f>IF(AND(AI127&gt;0,IF(LEN(H127)&gt;3,LEN(VLOOKUP(H127,$B$9:$R127,17,FALSE)),IF(LEN(H127)&gt;0,COUNTIFS($G$9:$G127,H127,$R$9:$R127,"&lt;&gt;"),""))&gt;0,LEN(B127)&gt;0),D127,0)</f>
        <v>0</v>
      </c>
      <c r="AV127" s="13">
        <f>IF(AND(AI127&gt;0,LEN(IF(LEN(I127)&gt;3,VLOOKUP(I127,$B$9:$R127,17,FALSE),""))&gt;0,LEN(B127)&gt;0),D127,0)</f>
        <v>0</v>
      </c>
      <c r="AW127" s="13">
        <f>IF(AND(AI127&gt;0,LEN(IF(LEN(J127)&gt;3,VLOOKUP(J127,$B$9:$R127,17,FALSE),""))&gt;0,LEN(B127)&gt;0),D127,0)</f>
        <v>0</v>
      </c>
      <c r="AX127" s="13" t="str">
        <f t="shared" ref="AX127" si="165">IF(AND(AI127&gt;0,LEN(H127)&gt;0,AU127=0),H127,"")</f>
        <v/>
      </c>
      <c r="AY127" s="13" t="str">
        <f t="shared" ref="AY127" si="166">IF(AND(AI127&gt;0,LEN(I127)&gt;3,AV127=0),I127,"")</f>
        <v/>
      </c>
      <c r="AZ127" s="13" t="str">
        <f t="shared" ref="AZ127" si="167">IF(AND(AI127&gt;0,LEN(J127)&gt;3,AW127=0),J127,"")</f>
        <v/>
      </c>
      <c r="BA127" s="13">
        <f t="shared" ref="BA127" si="168">MIN(IF(AND(AI127&gt;0,LEN(H127)&gt;0,AU127=0),-1,1),IF(AND(AI127&gt;0,LEN(I127)&gt;3,AV127=0),-1,1),IF(AND(AI127&gt;0,LEN(J127)&gt;3,AW127=0),-1,1))</f>
        <v>1</v>
      </c>
      <c r="BB127" s="13">
        <f t="shared" ref="BB127" si="169">IF(BA127&gt;=0,MAX(AU127:AW127),-1)</f>
        <v>0</v>
      </c>
      <c r="BC127" s="13">
        <f>IF(IF(AND(LEN(H127)&lt;=3,LEN(H127)&gt;0,LEN(B127)&gt;0,AI127&gt;0),COUNTIFS($G$9:$G$127,H127,$AI$9:$AI$127,"&gt;0"),0)&gt;0,D127,0)</f>
        <v>0</v>
      </c>
      <c r="BD127" s="13">
        <f t="shared" ref="BD127" si="170">IF(AND(AI127&gt;0,LEN(H127)=0,LEN(I127)=0,LEN(J127)=0,D127&lt;=10,LEN(B127)&gt;0),D127,0)</f>
        <v>0</v>
      </c>
      <c r="BE127" s="13">
        <f>IF(AND(IFERROR(VLOOKUP(H127,$B$9:$BI127,60,FALSE),0)&lt;0,LEN(R127)&gt;0),-1,0)</f>
        <v>0</v>
      </c>
      <c r="BF127" s="13">
        <f>IF(AND(IFERROR(VLOOKUP(I127,$B$9:$BI127,60,FALSE),0)&lt;0,LEN(R127)&gt;0),-1,0)</f>
        <v>0</v>
      </c>
      <c r="BG127" s="13">
        <f>IF(AND(IFERROR(VLOOKUP(J127,$B$9:$BI127,60,FALSE),0)&lt;0,LEN(R127)&gt;0),-1,0)</f>
        <v>0</v>
      </c>
      <c r="BH127" s="13">
        <f t="shared" ref="BH127" si="171">IF(OR(LEN(B127)&gt;0,LEN(C127)&gt;0),0, IF(OR(LEN(B126)&gt;0,LEN(C126)&gt;0),IF(BI126=-1,-1,0), IF(OR(LEN(B125)&gt;0,LEN(C125)&gt;0),IF(BI125=-1,-1,0),     IF(OR(LEN(B124)&gt;0,LEN(C124)&gt;0),IF(BI124=-1,-1,0), 0 ) ) ) )</f>
        <v>0</v>
      </c>
      <c r="BI127" s="13">
        <f t="shared" ref="BI127" si="172">MIN(BB127:BH127)</f>
        <v>0</v>
      </c>
      <c r="BJ127" s="13">
        <f>IF(AND(LEN($P127)&gt;1,LEN($U127)=0,GralFaltaReq="SE OBSERVAN",IFERROR(FIND("REQUIS.",W127),0)+IFERROR(FIND("CRED. APROB.",W127),0)&gt;0),MAX($BJ$7:$BJ126)+1,0)</f>
        <v>0</v>
      </c>
      <c r="BK127" s="13">
        <f>IF(AND(IFERROR(VLOOKUP(H127,$B$9:$BI127,60,FALSE),0)&lt;0,GralFaltaReq="SE OBSERVAN"),-1,0)</f>
        <v>0</v>
      </c>
      <c r="BL127" s="13">
        <f>IF(AND(IFERROR(VLOOKUP(I127,$B$9:$BI127,60,FALSE),0)&lt;0,GralFaltaReq="SE OBSERVAN"),-1,0)</f>
        <v>0</v>
      </c>
      <c r="BM127" s="13">
        <f>IF(AND(IFERROR(VLOOKUP(J127,$B$9:$BI127,60,FALSE),0)&lt;0,GralFaltaReq="SE OBSERVAN"),-1,0)</f>
        <v>0</v>
      </c>
      <c r="BN127" s="13" t="str">
        <f>IFERROR(IF( AND(LEN(R127)&gt;0,LEN(H127)&gt;0), VLOOKUP(H127,$B$9:$E$127,2,FALSE),""),"")</f>
        <v/>
      </c>
      <c r="BO127" s="13" t="str">
        <f>IFERROR(IF( AND(LEN(R127)&gt;0,LEN(I127)&gt;0), " | " &amp; VLOOKUP(I127,$B$9:$E$127,2,FALSE),""),"")</f>
        <v/>
      </c>
      <c r="BP127" s="13" t="str">
        <f>IFERROR(IF( AND(LEN(R127)&gt;0,LEN(J127)&gt;0), " | " &amp; VLOOKUP(J127,$B$9:$E$127,2,FALSE),""),"")</f>
        <v/>
      </c>
      <c r="BQ127" s="13" t="str">
        <f t="shared" ref="BQ127" si="173">IFERROR(IF( AND(LEN(R127)&gt;0,K127&gt;0), IF(LEN(BN127)&gt;0," | ","") &amp; K127 &amp; " Cred.Apr.",""),"")</f>
        <v/>
      </c>
      <c r="BR127" s="13" t="str">
        <f t="shared" ref="BR127" si="174">_xlfn.CONCAT(BN127:BQ127)</f>
        <v/>
      </c>
    </row>
    <row r="128" spans="1:70" ht="15.6">
      <c r="A128" s="480"/>
      <c r="B128" s="481"/>
      <c r="C128" s="482"/>
      <c r="D128" s="481"/>
      <c r="E128" s="480"/>
      <c r="F128" s="483"/>
      <c r="G128" s="480"/>
      <c r="H128" s="484"/>
      <c r="I128" s="484"/>
      <c r="J128" s="484"/>
      <c r="K128" s="484"/>
      <c r="L128" s="3" t="s">
        <v>424</v>
      </c>
      <c r="M128" s="13">
        <f>IF(AND(LEN($P128)&gt;1,LEN($U128)=0,OR(GralFaltaReq="SE CONVALIDAN",AND(GralFaltaReq="SE OBSERVAN",IFERROR(FIND("REQUIS.",W128),0)=0))),MAX($M$7:$M127)+1,0)</f>
        <v>0</v>
      </c>
      <c r="N128" s="13">
        <f>IF(LEN($Y128)&gt;0,MAX($N$7:$N127)+1,0)</f>
        <v>0</v>
      </c>
      <c r="O128" s="13">
        <f>IF(AND(LEN($P128)&gt;1,LEN($U128)&gt;0),MAX($O$7:$O127)+1,0)</f>
        <v>0</v>
      </c>
      <c r="P128" s="13">
        <f t="shared" ref="P128" si="175">IF(LEN(R128)&gt;0,IF(LEN(B128)&gt;6,B128,IF(LEN(C128)&gt;3,0,IF(LEN(B127)&gt;6,B127,IF(LEN(C127)&gt;3,0,IF(LEN(B126)&gt;6,B126,IF(LEN(C126)&gt;3,0,IF(LEN(B125)&gt;6,B125,IF(LEN(C125)&gt;3,0,0)))))))),0)</f>
        <v>0</v>
      </c>
      <c r="Q128" s="96"/>
      <c r="R128" s="97"/>
      <c r="S128" s="105"/>
      <c r="T128" s="105"/>
      <c r="U128" s="105"/>
      <c r="V128" s="570" t="str">
        <f>IFERROR((VLOOKUP(P128,$B$9:$K$110,3,FALSE)-SUMIF($P$9:$P$110,P128,$S$9:$S$110))/VLOOKUP(P128,$B$9:$K$110,3,FALSE),"-")</f>
        <v>-</v>
      </c>
      <c r="W128" s="571" t="str">
        <f t="shared" si="152"/>
        <v>|</v>
      </c>
      <c r="X128" s="98" t="str">
        <f t="shared" si="153"/>
        <v>-</v>
      </c>
      <c r="Y128" s="99"/>
      <c r="Z128" s="99"/>
      <c r="AA128" s="13" t="str">
        <f>IFERROR(IF(LEN(Y128)&gt;0, IF(LEN(B128)&gt;0,C128,"-"), VLOOKUP(P128,$B$9:$E$128,2,FALSE)),"-")</f>
        <v>-</v>
      </c>
      <c r="AB128" s="13" t="str">
        <f>IFERROR(IF(LEN(Y128)&gt;0, IF(LEN(B128)&gt;0,D128,"-"), VLOOKUP(P128,$B$9:$E$128,3,FALSE)),"-")</f>
        <v>-</v>
      </c>
      <c r="AC128" s="13" t="str">
        <f>IFERROR(IF(LEN(Y128)&gt;0,IF(LEN(B128)&gt;0,LEFT(B128,4),"-"), LEFT(VLOOKUP(P128,$B$9:$E$128,1,FALSE),4)),"-")</f>
        <v>-</v>
      </c>
      <c r="AD128" s="13" t="str">
        <f>IFERROR(IF(LEN(Y128)&gt;0, IF(LEN(B128)&gt;0,MID(B128,5,5),"-"),MID(VLOOKUP(P128,$B$9:$E$128,1,FALSE),5, 6)),"-")</f>
        <v>-</v>
      </c>
      <c r="AE128" s="13">
        <f>IF(A128&gt;0,A128,MAX($AE$7:$AE127))</f>
        <v>1</v>
      </c>
      <c r="AF128" s="94" t="str">
        <f t="shared" ref="AF128" si="176">IF(AND(LEN(Y128)&gt;0,AA128="-"),"ERROR","")</f>
        <v/>
      </c>
      <c r="AG128" s="101">
        <f t="shared" ref="AG128" si="177">LEN(AF128)</f>
        <v>0</v>
      </c>
      <c r="AH128" s="18" t="str">
        <f t="shared" ref="AH128" si="178">IF(AND(LEN(Z128)&gt;0,LEN(Y128)=0),"FALTA RECOMENDAR","")</f>
        <v/>
      </c>
      <c r="AI128" s="102">
        <f t="shared" ref="AI128" si="179">LEN(R128)</f>
        <v>0</v>
      </c>
      <c r="AJ128" s="13">
        <f>IF(AND(AI128=0,LEN(IF(LEN(H128)&gt;3,VLOOKUP(H128,$B$9:$R128,17,FALSE),""))&gt;0,LEN(B128)&gt;0),D128,0)</f>
        <v>0</v>
      </c>
      <c r="AK128" s="13">
        <f>IF(AND(AI128=0,LEN(IF(LEN(I128)&gt;3,VLOOKUP(I128,$B$9:$R128,17,FALSE),""))&gt;0,LEN(B128)&gt;0),D128,0)</f>
        <v>0</v>
      </c>
      <c r="AL128" s="13">
        <f>IF(AND(AI128=0,LEN(IF(LEN(J128)&gt;3,VLOOKUP(J128,$B$9:$R128,17,FALSE),""))&gt;0,LEN(B128)&gt;0),D128,0)</f>
        <v>0</v>
      </c>
      <c r="AM128" s="13">
        <f t="shared" ref="AM128" si="180">IF(AND(LEN(H128)&gt;3,AJ128=0),-1,1)*IF(AND(LEN(I128)&gt;3,AK128=0),-1,1)*IF(AND(LEN(J128)&gt;3,AL128=0),-1,1)</f>
        <v>1</v>
      </c>
      <c r="AN128" s="13">
        <f t="shared" ref="AN128" si="181">IF(AM128&gt;0,MAX(AJ128:AL128),0)</f>
        <v>0</v>
      </c>
      <c r="AO128" s="13">
        <f>IF(IF(AND(LEN(H128)&lt;=3,LEN(H128)&gt;0,LEN(B128)&gt;0),COUNTIFS($G$9:$G$128,H128,$AI$9:$AI$128,"&gt;0"),0)&gt;0,D128,0)</f>
        <v>0</v>
      </c>
      <c r="AP128" s="13">
        <f t="shared" ref="AP128" si="182">IF(AND(AI128=0,LEN(H128)=0,LEN(I128)=0,LEN(J128)=0,D128&lt;=10,LEN(B128)&gt;0),D128,0)</f>
        <v>0</v>
      </c>
      <c r="AQ128" s="13">
        <f t="shared" ref="AQ128" si="183">+AO128+AN128+AP128</f>
        <v>0</v>
      </c>
      <c r="AR128" s="13" t="str">
        <f t="shared" ref="AR128" si="184">IF(LEN(Q128)&gt;0,LEFT(Q128,4),"")</f>
        <v/>
      </c>
      <c r="AS128" s="13" t="str">
        <f t="shared" ref="AS128" si="185" xml:space="preserve"> IF(LEN(Q128)&gt;0,MID(Q128,5,5),"")</f>
        <v/>
      </c>
      <c r="AT128" s="18" t="str">
        <f t="shared" ref="AT128" si="186">IF((M128+O128)*N128 &gt;0,"ERROR","")</f>
        <v/>
      </c>
      <c r="AU128" s="13">
        <f>IF(AND(AI128&gt;0,IF(LEN(H128)&gt;3,LEN(VLOOKUP(H128,$B$9:$R128,17,FALSE)),IF(LEN(H128)&gt;0,COUNTIFS($G$9:$G128,H128,$R$9:$R128,"&lt;&gt;"),""))&gt;0,LEN(B128)&gt;0),D128,0)</f>
        <v>0</v>
      </c>
      <c r="AV128" s="13">
        <f>IF(AND(AI128&gt;0,LEN(IF(LEN(I128)&gt;3,VLOOKUP(I128,$B$9:$R128,17,FALSE),""))&gt;0,LEN(B128)&gt;0),D128,0)</f>
        <v>0</v>
      </c>
      <c r="AW128" s="13">
        <f>IF(AND(AI128&gt;0,LEN(IF(LEN(J128)&gt;3,VLOOKUP(J128,$B$9:$R128,17,FALSE),""))&gt;0,LEN(B128)&gt;0),D128,0)</f>
        <v>0</v>
      </c>
      <c r="AX128" s="13" t="str">
        <f t="shared" ref="AX128" si="187">IF(AND(AI128&gt;0,LEN(H128)&gt;0,AU128=0),H128,"")</f>
        <v/>
      </c>
      <c r="AY128" s="13" t="str">
        <f t="shared" ref="AY128" si="188">IF(AND(AI128&gt;0,LEN(I128)&gt;3,AV128=0),I128,"")</f>
        <v/>
      </c>
      <c r="AZ128" s="13" t="str">
        <f t="shared" ref="AZ128" si="189">IF(AND(AI128&gt;0,LEN(J128)&gt;3,AW128=0),J128,"")</f>
        <v/>
      </c>
      <c r="BA128" s="13">
        <f t="shared" ref="BA128" si="190">MIN(IF(AND(AI128&gt;0,LEN(H128)&gt;0,AU128=0),-1,1),IF(AND(AI128&gt;0,LEN(I128)&gt;3,AV128=0),-1,1),IF(AND(AI128&gt;0,LEN(J128)&gt;3,AW128=0),-1,1))</f>
        <v>1</v>
      </c>
      <c r="BB128" s="13">
        <f t="shared" ref="BB128" si="191">IF(BA128&gt;=0,MAX(AU128:AW128),-1)</f>
        <v>0</v>
      </c>
      <c r="BC128" s="13">
        <f>IF(IF(AND(LEN(H128)&lt;=3,LEN(H128)&gt;0,LEN(B128)&gt;0,AI128&gt;0),COUNTIFS($G$9:$G$128,H128,$AI$9:$AI$128,"&gt;0"),0)&gt;0,D128,0)</f>
        <v>0</v>
      </c>
      <c r="BD128" s="13">
        <f t="shared" ref="BD128" si="192">IF(AND(AI128&gt;0,LEN(H128)=0,LEN(I128)=0,LEN(J128)=0,D128&lt;=10,LEN(B128)&gt;0),D128,0)</f>
        <v>0</v>
      </c>
      <c r="BE128" s="13">
        <f>IF(AND(IFERROR(VLOOKUP(H128,$B$9:$BI128,60,FALSE),0)&lt;0,LEN(R128)&gt;0),-1,0)</f>
        <v>0</v>
      </c>
      <c r="BF128" s="13">
        <f>IF(AND(IFERROR(VLOOKUP(I128,$B$9:$BI128,60,FALSE),0)&lt;0,LEN(R128)&gt;0),-1,0)</f>
        <v>0</v>
      </c>
      <c r="BG128" s="13">
        <f>IF(AND(IFERROR(VLOOKUP(J128,$B$9:$BI128,60,FALSE),0)&lt;0,LEN(R128)&gt;0),-1,0)</f>
        <v>0</v>
      </c>
      <c r="BH128" s="13">
        <f t="shared" ref="BH128" si="193">IF(OR(LEN(B128)&gt;0,LEN(C128)&gt;0),0, IF(OR(LEN(B127)&gt;0,LEN(C127)&gt;0),IF(BI127=-1,-1,0), IF(OR(LEN(B126)&gt;0,LEN(C126)&gt;0),IF(BI126=-1,-1,0),     IF(OR(LEN(B125)&gt;0,LEN(C125)&gt;0),IF(BI125=-1,-1,0), 0 ) ) ) )</f>
        <v>0</v>
      </c>
      <c r="BI128" s="13">
        <f t="shared" ref="BI128" si="194">MIN(BB128:BH128)</f>
        <v>0</v>
      </c>
      <c r="BJ128" s="13">
        <f>IF(AND(LEN($P128)&gt;1,LEN($U128)=0,GralFaltaReq="SE OBSERVAN",IFERROR(FIND("REQUIS.",W128),0)+IFERROR(FIND("CRED. APROB.",W128),0)&gt;0),MAX($BJ$7:$BJ127)+1,0)</f>
        <v>0</v>
      </c>
      <c r="BK128" s="13">
        <f>IF(AND(IFERROR(VLOOKUP(H128,$B$9:$BI128,60,FALSE),0)&lt;0,GralFaltaReq="SE OBSERVAN"),-1,0)</f>
        <v>0</v>
      </c>
      <c r="BL128" s="13">
        <f>IF(AND(IFERROR(VLOOKUP(I128,$B$9:$BI128,60,FALSE),0)&lt;0,GralFaltaReq="SE OBSERVAN"),-1,0)</f>
        <v>0</v>
      </c>
      <c r="BM128" s="13">
        <f>IF(AND(IFERROR(VLOOKUP(J128,$B$9:$BI128,60,FALSE),0)&lt;0,GralFaltaReq="SE OBSERVAN"),-1,0)</f>
        <v>0</v>
      </c>
      <c r="BN128" s="13" t="str">
        <f>IFERROR(IF( AND(LEN(R128)&gt;0,LEN(H128)&gt;0), VLOOKUP(H128,$B$9:$E$128,2,FALSE),""),"")</f>
        <v/>
      </c>
      <c r="BO128" s="13" t="str">
        <f>IFERROR(IF( AND(LEN(R128)&gt;0,LEN(I128)&gt;0), " | " &amp; VLOOKUP(I128,$B$9:$E$128,2,FALSE),""),"")</f>
        <v/>
      </c>
      <c r="BP128" s="13" t="str">
        <f>IFERROR(IF( AND(LEN(R128)&gt;0,LEN(J128)&gt;0), " | " &amp; VLOOKUP(J128,$B$9:$E$128,2,FALSE),""),"")</f>
        <v/>
      </c>
      <c r="BQ128" s="13" t="str">
        <f t="shared" ref="BQ128" si="195">IFERROR(IF( AND(LEN(R128)&gt;0,K128&gt;0), IF(LEN(BN128)&gt;0," | ","") &amp; K128 &amp; " Cred.Apr.",""),"")</f>
        <v/>
      </c>
      <c r="BR128" s="13" t="str">
        <f t="shared" ref="BR128" si="196">_xlfn.CONCAT(BN128:BQ128)</f>
        <v/>
      </c>
    </row>
    <row r="129" spans="1:70" ht="15.6">
      <c r="A129" s="480"/>
      <c r="B129" s="481"/>
      <c r="C129" s="482"/>
      <c r="D129" s="481"/>
      <c r="E129" s="480"/>
      <c r="F129" s="483"/>
      <c r="G129" s="480"/>
      <c r="H129" s="484"/>
      <c r="I129" s="484"/>
      <c r="J129" s="484"/>
      <c r="K129" s="484"/>
      <c r="L129" s="3" t="s">
        <v>424</v>
      </c>
      <c r="M129" s="13">
        <f>IF(AND(LEN($P129)&gt;1,LEN($U129)=0,OR(GralFaltaReq="SE CONVALIDAN",AND(GralFaltaReq="SE OBSERVAN",IFERROR(FIND("REQUIS.",W129),0)=0))),MAX($M$7:$M128)+1,0)</f>
        <v>0</v>
      </c>
      <c r="N129" s="13">
        <f>IF(LEN($Y129)&gt;0,MAX($N$7:$N128)+1,0)</f>
        <v>0</v>
      </c>
      <c r="O129" s="13">
        <f>IF(AND(LEN($P129)&gt;1,LEN($U129)&gt;0),MAX($O$7:$O128)+1,0)</f>
        <v>0</v>
      </c>
      <c r="P129" s="13">
        <f t="shared" ref="P129" si="197">IF(LEN(R129)&gt;0,IF(LEN(B129)&gt;6,B129,IF(LEN(C129)&gt;3,0,IF(LEN(B128)&gt;6,B128,IF(LEN(C128)&gt;3,0,IF(LEN(B127)&gt;6,B127,IF(LEN(C127)&gt;3,0,IF(LEN(B126)&gt;6,B126,IF(LEN(C126)&gt;3,0,0)))))))),0)</f>
        <v>0</v>
      </c>
      <c r="Q129" s="96"/>
      <c r="R129" s="97"/>
      <c r="S129" s="105"/>
      <c r="T129" s="105"/>
      <c r="U129" s="105"/>
      <c r="V129" s="570" t="str">
        <f>IFERROR((VLOOKUP(P129,$B$9:$K$111,3,FALSE)-SUMIF($P$9:$P$111,P129,$S$9:$S$111))/VLOOKUP(P129,$B$9:$K$111,3,FALSE),"-")</f>
        <v>-</v>
      </c>
      <c r="W129" s="571" t="str">
        <f t="shared" si="152"/>
        <v>|</v>
      </c>
      <c r="X129" s="98" t="str">
        <f t="shared" si="153"/>
        <v>-</v>
      </c>
      <c r="Y129" s="99"/>
      <c r="Z129" s="99"/>
      <c r="AA129" s="13" t="str">
        <f>IFERROR(IF(LEN(Y129)&gt;0, IF(LEN(B129)&gt;0,C129,"-"), VLOOKUP(P129,$B$9:$E$129,2,FALSE)),"-")</f>
        <v>-</v>
      </c>
      <c r="AB129" s="13" t="str">
        <f>IFERROR(IF(LEN(Y129)&gt;0, IF(LEN(B129)&gt;0,D129,"-"), VLOOKUP(P129,$B$9:$E$129,3,FALSE)),"-")</f>
        <v>-</v>
      </c>
      <c r="AC129" s="13" t="str">
        <f>IFERROR(IF(LEN(Y129)&gt;0,IF(LEN(B129)&gt;0,LEFT(B129,4),"-"), LEFT(VLOOKUP(P129,$B$9:$E$129,1,FALSE),4)),"-")</f>
        <v>-</v>
      </c>
      <c r="AD129" s="13" t="str">
        <f>IFERROR(IF(LEN(Y129)&gt;0, IF(LEN(B129)&gt;0,MID(B129,5,5),"-"),MID(VLOOKUP(P129,$B$9:$E$129,1,FALSE),5, 6)),"-")</f>
        <v>-</v>
      </c>
      <c r="AE129" s="13">
        <f>IF(A129&gt;0,A129,MAX($AE$7:$AE128))</f>
        <v>1</v>
      </c>
      <c r="AF129" s="94" t="str">
        <f t="shared" ref="AF129" si="198">IF(AND(LEN(Y129)&gt;0,AA129="-"),"ERROR","")</f>
        <v/>
      </c>
      <c r="AG129" s="101">
        <f t="shared" ref="AG129" si="199">LEN(AF129)</f>
        <v>0</v>
      </c>
      <c r="AH129" s="18" t="str">
        <f t="shared" ref="AH129" si="200">IF(AND(LEN(Z129)&gt;0,LEN(Y129)=0),"FALTA RECOMENDAR","")</f>
        <v/>
      </c>
      <c r="AI129" s="102">
        <f t="shared" ref="AI129" si="201">LEN(R129)</f>
        <v>0</v>
      </c>
      <c r="AJ129" s="13">
        <f>IF(AND(AI129=0,LEN(IF(LEN(H129)&gt;3,VLOOKUP(H129,$B$9:$R129,17,FALSE),""))&gt;0,LEN(B129)&gt;0),D129,0)</f>
        <v>0</v>
      </c>
      <c r="AK129" s="13">
        <f>IF(AND(AI129=0,LEN(IF(LEN(I129)&gt;3,VLOOKUP(I129,$B$9:$R129,17,FALSE),""))&gt;0,LEN(B129)&gt;0),D129,0)</f>
        <v>0</v>
      </c>
      <c r="AL129" s="13">
        <f>IF(AND(AI129=0,LEN(IF(LEN(J129)&gt;3,VLOOKUP(J129,$B$9:$R129,17,FALSE),""))&gt;0,LEN(B129)&gt;0),D129,0)</f>
        <v>0</v>
      </c>
      <c r="AM129" s="13">
        <f t="shared" ref="AM129" si="202">IF(AND(LEN(H129)&gt;3,AJ129=0),-1,1)*IF(AND(LEN(I129)&gt;3,AK129=0),-1,1)*IF(AND(LEN(J129)&gt;3,AL129=0),-1,1)</f>
        <v>1</v>
      </c>
      <c r="AN129" s="13">
        <f t="shared" ref="AN129" si="203">IF(AM129&gt;0,MAX(AJ129:AL129),0)</f>
        <v>0</v>
      </c>
      <c r="AO129" s="13">
        <f>IF(IF(AND(LEN(H129)&lt;=3,LEN(H129)&gt;0,LEN(B129)&gt;0),COUNTIFS($G$9:$G$129,H129,$AI$9:$AI$129,"&gt;0"),0)&gt;0,D129,0)</f>
        <v>0</v>
      </c>
      <c r="AP129" s="13">
        <f t="shared" ref="AP129" si="204">IF(AND(AI129=0,LEN(H129)=0,LEN(I129)=0,LEN(J129)=0,D129&lt;=10,LEN(B129)&gt;0),D129,0)</f>
        <v>0</v>
      </c>
      <c r="AQ129" s="13">
        <f t="shared" ref="AQ129" si="205">+AO129+AN129+AP129</f>
        <v>0</v>
      </c>
      <c r="AR129" s="13" t="str">
        <f t="shared" ref="AR129" si="206">IF(LEN(Q129)&gt;0,LEFT(Q129,4),"")</f>
        <v/>
      </c>
      <c r="AS129" s="13" t="str">
        <f t="shared" ref="AS129" si="207" xml:space="preserve"> IF(LEN(Q129)&gt;0,MID(Q129,5,5),"")</f>
        <v/>
      </c>
      <c r="AT129" s="18" t="str">
        <f t="shared" ref="AT129" si="208">IF((M129+O129)*N129 &gt;0,"ERROR","")</f>
        <v/>
      </c>
      <c r="AU129" s="13">
        <f>IF(AND(AI129&gt;0,IF(LEN(H129)&gt;3,LEN(VLOOKUP(H129,$B$9:$R129,17,FALSE)),IF(LEN(H129)&gt;0,COUNTIFS($G$9:$G129,H129,$R$9:$R129,"&lt;&gt;"),""))&gt;0,LEN(B129)&gt;0),D129,0)</f>
        <v>0</v>
      </c>
      <c r="AV129" s="13">
        <f>IF(AND(AI129&gt;0,LEN(IF(LEN(I129)&gt;3,VLOOKUP(I129,$B$9:$R129,17,FALSE),""))&gt;0,LEN(B129)&gt;0),D129,0)</f>
        <v>0</v>
      </c>
      <c r="AW129" s="13">
        <f>IF(AND(AI129&gt;0,LEN(IF(LEN(J129)&gt;3,VLOOKUP(J129,$B$9:$R129,17,FALSE),""))&gt;0,LEN(B129)&gt;0),D129,0)</f>
        <v>0</v>
      </c>
      <c r="AX129" s="13" t="str">
        <f t="shared" ref="AX129" si="209">IF(AND(AI129&gt;0,LEN(H129)&gt;0,AU129=0),H129,"")</f>
        <v/>
      </c>
      <c r="AY129" s="13" t="str">
        <f t="shared" ref="AY129" si="210">IF(AND(AI129&gt;0,LEN(I129)&gt;3,AV129=0),I129,"")</f>
        <v/>
      </c>
      <c r="AZ129" s="13" t="str">
        <f t="shared" ref="AZ129" si="211">IF(AND(AI129&gt;0,LEN(J129)&gt;3,AW129=0),J129,"")</f>
        <v/>
      </c>
      <c r="BA129" s="13">
        <f t="shared" ref="BA129" si="212">MIN(IF(AND(AI129&gt;0,LEN(H129)&gt;0,AU129=0),-1,1),IF(AND(AI129&gt;0,LEN(I129)&gt;3,AV129=0),-1,1),IF(AND(AI129&gt;0,LEN(J129)&gt;3,AW129=0),-1,1))</f>
        <v>1</v>
      </c>
      <c r="BB129" s="13">
        <f t="shared" ref="BB129" si="213">IF(BA129&gt;=0,MAX(AU129:AW129),-1)</f>
        <v>0</v>
      </c>
      <c r="BC129" s="13">
        <f>IF(IF(AND(LEN(H129)&lt;=3,LEN(H129)&gt;0,LEN(B129)&gt;0,AI129&gt;0),COUNTIFS($G$9:$G$129,H129,$AI$9:$AI$129,"&gt;0"),0)&gt;0,D129,0)</f>
        <v>0</v>
      </c>
      <c r="BD129" s="13">
        <f t="shared" ref="BD129" si="214">IF(AND(AI129&gt;0,LEN(H129)=0,LEN(I129)=0,LEN(J129)=0,D129&lt;=10,LEN(B129)&gt;0),D129,0)</f>
        <v>0</v>
      </c>
      <c r="BE129" s="13">
        <f>IF(AND(IFERROR(VLOOKUP(H129,$B$9:$BI129,60,FALSE),0)&lt;0,LEN(R129)&gt;0),-1,0)</f>
        <v>0</v>
      </c>
      <c r="BF129" s="13">
        <f>IF(AND(IFERROR(VLOOKUP(I129,$B$9:$BI129,60,FALSE),0)&lt;0,LEN(R129)&gt;0),-1,0)</f>
        <v>0</v>
      </c>
      <c r="BG129" s="13">
        <f>IF(AND(IFERROR(VLOOKUP(J129,$B$9:$BI129,60,FALSE),0)&lt;0,LEN(R129)&gt;0),-1,0)</f>
        <v>0</v>
      </c>
      <c r="BH129" s="13">
        <f t="shared" ref="BH129" si="215">IF(OR(LEN(B129)&gt;0,LEN(C129)&gt;0),0, IF(OR(LEN(B128)&gt;0,LEN(C128)&gt;0),IF(BI128=-1,-1,0), IF(OR(LEN(B127)&gt;0,LEN(C127)&gt;0),IF(BI127=-1,-1,0),     IF(OR(LEN(B126)&gt;0,LEN(C126)&gt;0),IF(BI126=-1,-1,0), 0 ) ) ) )</f>
        <v>0</v>
      </c>
      <c r="BI129" s="13">
        <f t="shared" ref="BI129" si="216">MIN(BB129:BH129)</f>
        <v>0</v>
      </c>
      <c r="BJ129" s="13">
        <f>IF(AND(LEN($P129)&gt;1,LEN($U129)=0,GralFaltaReq="SE OBSERVAN",IFERROR(FIND("REQUIS.",W129),0)+IFERROR(FIND("CRED. APROB.",W129),0)&gt;0),MAX($BJ$7:$BJ128)+1,0)</f>
        <v>0</v>
      </c>
      <c r="BK129" s="13">
        <f>IF(AND(IFERROR(VLOOKUP(H129,$B$9:$BI129,60,FALSE),0)&lt;0,GralFaltaReq="SE OBSERVAN"),-1,0)</f>
        <v>0</v>
      </c>
      <c r="BL129" s="13">
        <f>IF(AND(IFERROR(VLOOKUP(I129,$B$9:$BI129,60,FALSE),0)&lt;0,GralFaltaReq="SE OBSERVAN"),-1,0)</f>
        <v>0</v>
      </c>
      <c r="BM129" s="13">
        <f>IF(AND(IFERROR(VLOOKUP(J129,$B$9:$BI129,60,FALSE),0)&lt;0,GralFaltaReq="SE OBSERVAN"),-1,0)</f>
        <v>0</v>
      </c>
      <c r="BN129" s="13" t="str">
        <f>IFERROR(IF( AND(LEN(R129)&gt;0,LEN(H129)&gt;0), VLOOKUP(H129,$B$9:$E$129,2,FALSE),""),"")</f>
        <v/>
      </c>
      <c r="BO129" s="13" t="str">
        <f>IFERROR(IF( AND(LEN(R129)&gt;0,LEN(I129)&gt;0), " | " &amp; VLOOKUP(I129,$B$9:$E$129,2,FALSE),""),"")</f>
        <v/>
      </c>
      <c r="BP129" s="13" t="str">
        <f>IFERROR(IF( AND(LEN(R129)&gt;0,LEN(J129)&gt;0), " | " &amp; VLOOKUP(J129,$B$9:$E$129,2,FALSE),""),"")</f>
        <v/>
      </c>
      <c r="BQ129" s="13" t="str">
        <f t="shared" ref="BQ129" si="217">IFERROR(IF( AND(LEN(R129)&gt;0,K129&gt;0), IF(LEN(BN129)&gt;0," | ","") &amp; K129 &amp; " Cred.Apr.",""),"")</f>
        <v/>
      </c>
      <c r="BR129" s="13" t="str">
        <f t="shared" ref="BR129" si="218">_xlfn.CONCAT(BN129:BQ129)</f>
        <v/>
      </c>
    </row>
    <row r="130" spans="1:70" ht="15.6">
      <c r="A130" s="480"/>
      <c r="B130" s="481"/>
      <c r="C130" s="482"/>
      <c r="D130" s="481"/>
      <c r="E130" s="480"/>
      <c r="F130" s="483"/>
      <c r="G130" s="480"/>
      <c r="H130" s="484"/>
      <c r="I130" s="484"/>
      <c r="J130" s="484"/>
      <c r="K130" s="484"/>
      <c r="L130" s="3" t="s">
        <v>424</v>
      </c>
      <c r="M130" s="13">
        <f>IF(AND(LEN($P130)&gt;1,LEN($U130)=0,OR(GralFaltaReq="SE CONVALIDAN",AND(GralFaltaReq="SE OBSERVAN",IFERROR(FIND("REQUIS.",W130),0)=0))),MAX($M$7:$M129)+1,0)</f>
        <v>0</v>
      </c>
      <c r="N130" s="13">
        <f>IF(LEN($Y130)&gt;0,MAX($N$7:$N129)+1,0)</f>
        <v>0</v>
      </c>
      <c r="O130" s="13">
        <f>IF(AND(LEN($P130)&gt;1,LEN($U130)&gt;0),MAX($O$7:$O129)+1,0)</f>
        <v>0</v>
      </c>
      <c r="P130" s="13">
        <f t="shared" ref="P130" si="219">IF(LEN(R130)&gt;0,IF(LEN(B130)&gt;6,B130,IF(LEN(C130)&gt;3,0,IF(LEN(B129)&gt;6,B129,IF(LEN(C129)&gt;3,0,IF(LEN(B128)&gt;6,B128,IF(LEN(C128)&gt;3,0,IF(LEN(B127)&gt;6,B127,IF(LEN(C127)&gt;3,0,0)))))))),0)</f>
        <v>0</v>
      </c>
      <c r="Q130" s="96"/>
      <c r="R130" s="97"/>
      <c r="S130" s="105"/>
      <c r="T130" s="105"/>
      <c r="U130" s="105"/>
      <c r="V130" s="570" t="str">
        <f>IFERROR((VLOOKUP(P130,$B$9:$K$112,3,FALSE)-SUMIF($P$9:$P$112,P130,$S$9:$S$112))/VLOOKUP(P130,$B$9:$K$112,3,FALSE),"-")</f>
        <v>-</v>
      </c>
      <c r="W130" s="571" t="str">
        <f t="shared" si="152"/>
        <v>|</v>
      </c>
      <c r="X130" s="98" t="str">
        <f t="shared" si="153"/>
        <v>-</v>
      </c>
      <c r="Y130" s="99"/>
      <c r="Z130" s="99"/>
      <c r="AA130" s="13" t="str">
        <f>IFERROR(IF(LEN(Y130)&gt;0, IF(LEN(B130)&gt;0,C130,"-"), VLOOKUP(P130,$B$9:$E$130,2,FALSE)),"-")</f>
        <v>-</v>
      </c>
      <c r="AB130" s="13" t="str">
        <f>IFERROR(IF(LEN(Y130)&gt;0, IF(LEN(B130)&gt;0,D130,"-"), VLOOKUP(P130,$B$9:$E$130,3,FALSE)),"-")</f>
        <v>-</v>
      </c>
      <c r="AC130" s="13" t="str">
        <f>IFERROR(IF(LEN(Y130)&gt;0,IF(LEN(B130)&gt;0,LEFT(B130,4),"-"), LEFT(VLOOKUP(P130,$B$9:$E$130,1,FALSE),4)),"-")</f>
        <v>-</v>
      </c>
      <c r="AD130" s="13" t="str">
        <f>IFERROR(IF(LEN(Y130)&gt;0, IF(LEN(B130)&gt;0,MID(B130,5,5),"-"),MID(VLOOKUP(P130,$B$9:$E$130,1,FALSE),5, 6)),"-")</f>
        <v>-</v>
      </c>
      <c r="AE130" s="13">
        <f>IF(A130&gt;0,A130,MAX($AE$7:$AE129))</f>
        <v>1</v>
      </c>
      <c r="AF130" s="94" t="str">
        <f t="shared" ref="AF130" si="220">IF(AND(LEN(Y130)&gt;0,AA130="-"),"ERROR","")</f>
        <v/>
      </c>
      <c r="AG130" s="101">
        <f t="shared" ref="AG130" si="221">LEN(AF130)</f>
        <v>0</v>
      </c>
      <c r="AH130" s="18" t="str">
        <f t="shared" ref="AH130" si="222">IF(AND(LEN(Z130)&gt;0,LEN(Y130)=0),"FALTA RECOMENDAR","")</f>
        <v/>
      </c>
      <c r="AI130" s="102">
        <f t="shared" ref="AI130" si="223">LEN(R130)</f>
        <v>0</v>
      </c>
      <c r="AJ130" s="13">
        <f>IF(AND(AI130=0,LEN(IF(LEN(H130)&gt;3,VLOOKUP(H130,$B$9:$R130,17,FALSE),""))&gt;0,LEN(B130)&gt;0),D130,0)</f>
        <v>0</v>
      </c>
      <c r="AK130" s="13">
        <f>IF(AND(AI130=0,LEN(IF(LEN(I130)&gt;3,VLOOKUP(I130,$B$9:$R130,17,FALSE),""))&gt;0,LEN(B130)&gt;0),D130,0)</f>
        <v>0</v>
      </c>
      <c r="AL130" s="13">
        <f>IF(AND(AI130=0,LEN(IF(LEN(J130)&gt;3,VLOOKUP(J130,$B$9:$R130,17,FALSE),""))&gt;0,LEN(B130)&gt;0),D130,0)</f>
        <v>0</v>
      </c>
      <c r="AM130" s="13">
        <f t="shared" ref="AM130" si="224">IF(AND(LEN(H130)&gt;3,AJ130=0),-1,1)*IF(AND(LEN(I130)&gt;3,AK130=0),-1,1)*IF(AND(LEN(J130)&gt;3,AL130=0),-1,1)</f>
        <v>1</v>
      </c>
      <c r="AN130" s="13">
        <f t="shared" ref="AN130" si="225">IF(AM130&gt;0,MAX(AJ130:AL130),0)</f>
        <v>0</v>
      </c>
      <c r="AO130" s="13">
        <f>IF(IF(AND(LEN(H130)&lt;=3,LEN(H130)&gt;0,LEN(B130)&gt;0),COUNTIFS($G$9:$G$130,H130,$AI$9:$AI$130,"&gt;0"),0)&gt;0,D130,0)</f>
        <v>0</v>
      </c>
      <c r="AP130" s="13">
        <f t="shared" ref="AP130" si="226">IF(AND(AI130=0,LEN(H130)=0,LEN(I130)=0,LEN(J130)=0,D130&lt;=10,LEN(B130)&gt;0),D130,0)</f>
        <v>0</v>
      </c>
      <c r="AQ130" s="13">
        <f t="shared" ref="AQ130" si="227">+AO130+AN130+AP130</f>
        <v>0</v>
      </c>
      <c r="AR130" s="13" t="str">
        <f t="shared" ref="AR130" si="228">IF(LEN(Q130)&gt;0,LEFT(Q130,4),"")</f>
        <v/>
      </c>
      <c r="AS130" s="13" t="str">
        <f t="shared" ref="AS130" si="229" xml:space="preserve"> IF(LEN(Q130)&gt;0,MID(Q130,5,5),"")</f>
        <v/>
      </c>
      <c r="AT130" s="18" t="str">
        <f t="shared" ref="AT130" si="230">IF((M130+O130)*N130 &gt;0,"ERROR","")</f>
        <v/>
      </c>
      <c r="AU130" s="13">
        <f>IF(AND(AI130&gt;0,IF(LEN(H130)&gt;3,LEN(VLOOKUP(H130,$B$9:$R130,17,FALSE)),IF(LEN(H130)&gt;0,COUNTIFS($G$9:$G130,H130,$R$9:$R130,"&lt;&gt;"),""))&gt;0,LEN(B130)&gt;0),D130,0)</f>
        <v>0</v>
      </c>
      <c r="AV130" s="13">
        <f>IF(AND(AI130&gt;0,LEN(IF(LEN(I130)&gt;3,VLOOKUP(I130,$B$9:$R130,17,FALSE),""))&gt;0,LEN(B130)&gt;0),D130,0)</f>
        <v>0</v>
      </c>
      <c r="AW130" s="13">
        <f>IF(AND(AI130&gt;0,LEN(IF(LEN(J130)&gt;3,VLOOKUP(J130,$B$9:$R130,17,FALSE),""))&gt;0,LEN(B130)&gt;0),D130,0)</f>
        <v>0</v>
      </c>
      <c r="AX130" s="13" t="str">
        <f t="shared" ref="AX130" si="231">IF(AND(AI130&gt;0,LEN(H130)&gt;0,AU130=0),H130,"")</f>
        <v/>
      </c>
      <c r="AY130" s="13" t="str">
        <f t="shared" ref="AY130" si="232">IF(AND(AI130&gt;0,LEN(I130)&gt;3,AV130=0),I130,"")</f>
        <v/>
      </c>
      <c r="AZ130" s="13" t="str">
        <f t="shared" ref="AZ130" si="233">IF(AND(AI130&gt;0,LEN(J130)&gt;3,AW130=0),J130,"")</f>
        <v/>
      </c>
      <c r="BA130" s="13">
        <f t="shared" ref="BA130" si="234">MIN(IF(AND(AI130&gt;0,LEN(H130)&gt;0,AU130=0),-1,1),IF(AND(AI130&gt;0,LEN(I130)&gt;3,AV130=0),-1,1),IF(AND(AI130&gt;0,LEN(J130)&gt;3,AW130=0),-1,1))</f>
        <v>1</v>
      </c>
      <c r="BB130" s="13">
        <f t="shared" ref="BB130" si="235">IF(BA130&gt;=0,MAX(AU130:AW130),-1)</f>
        <v>0</v>
      </c>
      <c r="BC130" s="13">
        <f>IF(IF(AND(LEN(H130)&lt;=3,LEN(H130)&gt;0,LEN(B130)&gt;0,AI130&gt;0),COUNTIFS($G$9:$G$130,H130,$AI$9:$AI$130,"&gt;0"),0)&gt;0,D130,0)</f>
        <v>0</v>
      </c>
      <c r="BD130" s="13">
        <f t="shared" ref="BD130" si="236">IF(AND(AI130&gt;0,LEN(H130)=0,LEN(I130)=0,LEN(J130)=0,D130&lt;=10,LEN(B130)&gt;0),D130,0)</f>
        <v>0</v>
      </c>
      <c r="BE130" s="13">
        <f>IF(AND(IFERROR(VLOOKUP(H130,$B$9:$BI130,60,FALSE),0)&lt;0,LEN(R130)&gt;0),-1,0)</f>
        <v>0</v>
      </c>
      <c r="BF130" s="13">
        <f>IF(AND(IFERROR(VLOOKUP(I130,$B$9:$BI130,60,FALSE),0)&lt;0,LEN(R130)&gt;0),-1,0)</f>
        <v>0</v>
      </c>
      <c r="BG130" s="13">
        <f>IF(AND(IFERROR(VLOOKUP(J130,$B$9:$BI130,60,FALSE),0)&lt;0,LEN(R130)&gt;0),-1,0)</f>
        <v>0</v>
      </c>
      <c r="BH130" s="13">
        <f t="shared" ref="BH130" si="237">IF(OR(LEN(B130)&gt;0,LEN(C130)&gt;0),0, IF(OR(LEN(B129)&gt;0,LEN(C129)&gt;0),IF(BI129=-1,-1,0), IF(OR(LEN(B128)&gt;0,LEN(C128)&gt;0),IF(BI128=-1,-1,0),     IF(OR(LEN(B127)&gt;0,LEN(C127)&gt;0),IF(BI127=-1,-1,0), 0 ) ) ) )</f>
        <v>0</v>
      </c>
      <c r="BI130" s="13">
        <f t="shared" ref="BI130" si="238">MIN(BB130:BH130)</f>
        <v>0</v>
      </c>
      <c r="BJ130" s="13">
        <f>IF(AND(LEN($P130)&gt;1,LEN($U130)=0,GralFaltaReq="SE OBSERVAN",IFERROR(FIND("REQUIS.",W130),0)+IFERROR(FIND("CRED. APROB.",W130),0)&gt;0),MAX($BJ$7:$BJ129)+1,0)</f>
        <v>0</v>
      </c>
      <c r="BK130" s="13">
        <f>IF(AND(IFERROR(VLOOKUP(H130,$B$9:$BI130,60,FALSE),0)&lt;0,GralFaltaReq="SE OBSERVAN"),-1,0)</f>
        <v>0</v>
      </c>
      <c r="BL130" s="13">
        <f>IF(AND(IFERROR(VLOOKUP(I130,$B$9:$BI130,60,FALSE),0)&lt;0,GralFaltaReq="SE OBSERVAN"),-1,0)</f>
        <v>0</v>
      </c>
      <c r="BM130" s="13">
        <f>IF(AND(IFERROR(VLOOKUP(J130,$B$9:$BI130,60,FALSE),0)&lt;0,GralFaltaReq="SE OBSERVAN"),-1,0)</f>
        <v>0</v>
      </c>
      <c r="BN130" s="13" t="str">
        <f>IFERROR(IF( AND(LEN(R130)&gt;0,LEN(H130)&gt;0), VLOOKUP(H130,$B$9:$E$130,2,FALSE),""),"")</f>
        <v/>
      </c>
      <c r="BO130" s="13" t="str">
        <f>IFERROR(IF( AND(LEN(R130)&gt;0,LEN(I130)&gt;0), " | " &amp; VLOOKUP(I130,$B$9:$E$130,2,FALSE),""),"")</f>
        <v/>
      </c>
      <c r="BP130" s="13" t="str">
        <f>IFERROR(IF( AND(LEN(R130)&gt;0,LEN(J130)&gt;0), " | " &amp; VLOOKUP(J130,$B$9:$E$130,2,FALSE),""),"")</f>
        <v/>
      </c>
      <c r="BQ130" s="13" t="str">
        <f t="shared" ref="BQ130" si="239">IFERROR(IF( AND(LEN(R130)&gt;0,K130&gt;0), IF(LEN(BN130)&gt;0," | ","") &amp; K130 &amp; " Cred.Apr.",""),"")</f>
        <v/>
      </c>
      <c r="BR130" s="13" t="str">
        <f t="shared" ref="BR130" si="240">_xlfn.CONCAT(BN130:BQ130)</f>
        <v/>
      </c>
    </row>
    <row r="131" spans="1:70" ht="15.6">
      <c r="A131" s="480"/>
      <c r="B131" s="481"/>
      <c r="C131" s="482"/>
      <c r="D131" s="481"/>
      <c r="E131" s="480"/>
      <c r="F131" s="483"/>
      <c r="G131" s="480"/>
      <c r="H131" s="484"/>
      <c r="I131" s="484"/>
      <c r="J131" s="484"/>
      <c r="K131" s="484"/>
      <c r="L131" s="3" t="s">
        <v>424</v>
      </c>
      <c r="M131" s="13">
        <f>IF(AND(LEN($P131)&gt;1,LEN($U131)=0,OR(GralFaltaReq="SE CONVALIDAN",AND(GralFaltaReq="SE OBSERVAN",IFERROR(FIND("REQUIS.",W131),0)=0))),MAX($M$7:$M130)+1,0)</f>
        <v>0</v>
      </c>
      <c r="N131" s="13">
        <f>IF(LEN($Y131)&gt;0,MAX($N$7:$N130)+1,0)</f>
        <v>0</v>
      </c>
      <c r="O131" s="13">
        <f>IF(AND(LEN($P131)&gt;1,LEN($U131)&gt;0),MAX($O$7:$O130)+1,0)</f>
        <v>0</v>
      </c>
      <c r="P131" s="13">
        <f t="shared" ref="P131" si="241">IF(LEN(R131)&gt;0,IF(LEN(B131)&gt;6,B131,IF(LEN(C131)&gt;3,0,IF(LEN(B130)&gt;6,B130,IF(LEN(C130)&gt;3,0,IF(LEN(B129)&gt;6,B129,IF(LEN(C129)&gt;3,0,IF(LEN(B128)&gt;6,B128,IF(LEN(C128)&gt;3,0,0)))))))),0)</f>
        <v>0</v>
      </c>
      <c r="Q131" s="96"/>
      <c r="R131" s="97"/>
      <c r="S131" s="105"/>
      <c r="T131" s="105"/>
      <c r="U131" s="105"/>
      <c r="V131" s="570" t="str">
        <f>IFERROR((VLOOKUP(P131,$B$9:$K$113,3,FALSE)-SUMIF($P$9:$P$113,P131,$S$9:$S$113))/VLOOKUP(P131,$B$9:$K$113,3,FALSE),"-")</f>
        <v>-</v>
      </c>
      <c r="W131" s="571" t="str">
        <f t="shared" si="152"/>
        <v>|</v>
      </c>
      <c r="X131" s="98" t="str">
        <f t="shared" si="153"/>
        <v>-</v>
      </c>
      <c r="Y131" s="99"/>
      <c r="Z131" s="99"/>
      <c r="AA131" s="13" t="str">
        <f>IFERROR(IF(LEN(Y131)&gt;0, IF(LEN(B131)&gt;0,C131,"-"), VLOOKUP(P131,$B$9:$E$131,2,FALSE)),"-")</f>
        <v>-</v>
      </c>
      <c r="AB131" s="13" t="str">
        <f>IFERROR(IF(LEN(Y131)&gt;0, IF(LEN(B131)&gt;0,D131,"-"), VLOOKUP(P131,$B$9:$E$131,3,FALSE)),"-")</f>
        <v>-</v>
      </c>
      <c r="AC131" s="13" t="str">
        <f>IFERROR(IF(LEN(Y131)&gt;0,IF(LEN(B131)&gt;0,LEFT(B131,4),"-"), LEFT(VLOOKUP(P131,$B$9:$E$131,1,FALSE),4)),"-")</f>
        <v>-</v>
      </c>
      <c r="AD131" s="13" t="str">
        <f>IFERROR(IF(LEN(Y131)&gt;0, IF(LEN(B131)&gt;0,MID(B131,5,5),"-"),MID(VLOOKUP(P131,$B$9:$E$131,1,FALSE),5, 6)),"-")</f>
        <v>-</v>
      </c>
      <c r="AE131" s="13">
        <f>IF(A131&gt;0,A131,MAX($AE$7:$AE130))</f>
        <v>1</v>
      </c>
      <c r="AF131" s="94" t="str">
        <f t="shared" ref="AF131" si="242">IF(AND(LEN(Y131)&gt;0,AA131="-"),"ERROR","")</f>
        <v/>
      </c>
      <c r="AG131" s="101">
        <f t="shared" ref="AG131" si="243">LEN(AF131)</f>
        <v>0</v>
      </c>
      <c r="AH131" s="18" t="str">
        <f t="shared" ref="AH131" si="244">IF(AND(LEN(Z131)&gt;0,LEN(Y131)=0),"FALTA RECOMENDAR","")</f>
        <v/>
      </c>
      <c r="AI131" s="102">
        <f t="shared" ref="AI131" si="245">LEN(R131)</f>
        <v>0</v>
      </c>
      <c r="AJ131" s="13">
        <f>IF(AND(AI131=0,LEN(IF(LEN(H131)&gt;3,VLOOKUP(H131,$B$9:$R131,17,FALSE),""))&gt;0,LEN(B131)&gt;0),D131,0)</f>
        <v>0</v>
      </c>
      <c r="AK131" s="13">
        <f>IF(AND(AI131=0,LEN(IF(LEN(I131)&gt;3,VLOOKUP(I131,$B$9:$R131,17,FALSE),""))&gt;0,LEN(B131)&gt;0),D131,0)</f>
        <v>0</v>
      </c>
      <c r="AL131" s="13">
        <f>IF(AND(AI131=0,LEN(IF(LEN(J131)&gt;3,VLOOKUP(J131,$B$9:$R131,17,FALSE),""))&gt;0,LEN(B131)&gt;0),D131,0)</f>
        <v>0</v>
      </c>
      <c r="AM131" s="13">
        <f t="shared" ref="AM131" si="246">IF(AND(LEN(H131)&gt;3,AJ131=0),-1,1)*IF(AND(LEN(I131)&gt;3,AK131=0),-1,1)*IF(AND(LEN(J131)&gt;3,AL131=0),-1,1)</f>
        <v>1</v>
      </c>
      <c r="AN131" s="13">
        <f t="shared" ref="AN131" si="247">IF(AM131&gt;0,MAX(AJ131:AL131),0)</f>
        <v>0</v>
      </c>
      <c r="AO131" s="13">
        <f>IF(IF(AND(LEN(H131)&lt;=3,LEN(H131)&gt;0,LEN(B131)&gt;0),COUNTIFS($G$9:$G$131,H131,$AI$9:$AI$131,"&gt;0"),0)&gt;0,D131,0)</f>
        <v>0</v>
      </c>
      <c r="AP131" s="13">
        <f t="shared" ref="AP131" si="248">IF(AND(AI131=0,LEN(H131)=0,LEN(I131)=0,LEN(J131)=0,D131&lt;=10,LEN(B131)&gt;0),D131,0)</f>
        <v>0</v>
      </c>
      <c r="AQ131" s="13">
        <f t="shared" ref="AQ131" si="249">+AO131+AN131+AP131</f>
        <v>0</v>
      </c>
      <c r="AR131" s="13" t="str">
        <f t="shared" ref="AR131" si="250">IF(LEN(Q131)&gt;0,LEFT(Q131,4),"")</f>
        <v/>
      </c>
      <c r="AS131" s="13" t="str">
        <f t="shared" ref="AS131" si="251" xml:space="preserve"> IF(LEN(Q131)&gt;0,MID(Q131,5,5),"")</f>
        <v/>
      </c>
      <c r="AT131" s="18" t="str">
        <f t="shared" ref="AT131" si="252">IF((M131+O131)*N131 &gt;0,"ERROR","")</f>
        <v/>
      </c>
      <c r="AU131" s="13">
        <f>IF(AND(AI131&gt;0,IF(LEN(H131)&gt;3,LEN(VLOOKUP(H131,$B$9:$R131,17,FALSE)),IF(LEN(H131)&gt;0,COUNTIFS($G$9:$G131,H131,$R$9:$R131,"&lt;&gt;"),""))&gt;0,LEN(B131)&gt;0),D131,0)</f>
        <v>0</v>
      </c>
      <c r="AV131" s="13">
        <f>IF(AND(AI131&gt;0,LEN(IF(LEN(I131)&gt;3,VLOOKUP(I131,$B$9:$R131,17,FALSE),""))&gt;0,LEN(B131)&gt;0),D131,0)</f>
        <v>0</v>
      </c>
      <c r="AW131" s="13">
        <f>IF(AND(AI131&gt;0,LEN(IF(LEN(J131)&gt;3,VLOOKUP(J131,$B$9:$R131,17,FALSE),""))&gt;0,LEN(B131)&gt;0),D131,0)</f>
        <v>0</v>
      </c>
      <c r="AX131" s="13" t="str">
        <f t="shared" ref="AX131" si="253">IF(AND(AI131&gt;0,LEN(H131)&gt;0,AU131=0),H131,"")</f>
        <v/>
      </c>
      <c r="AY131" s="13" t="str">
        <f t="shared" ref="AY131" si="254">IF(AND(AI131&gt;0,LEN(I131)&gt;3,AV131=0),I131,"")</f>
        <v/>
      </c>
      <c r="AZ131" s="13" t="str">
        <f t="shared" ref="AZ131" si="255">IF(AND(AI131&gt;0,LEN(J131)&gt;3,AW131=0),J131,"")</f>
        <v/>
      </c>
      <c r="BA131" s="13">
        <f t="shared" ref="BA131" si="256">MIN(IF(AND(AI131&gt;0,LEN(H131)&gt;0,AU131=0),-1,1),IF(AND(AI131&gt;0,LEN(I131)&gt;3,AV131=0),-1,1),IF(AND(AI131&gt;0,LEN(J131)&gt;3,AW131=0),-1,1))</f>
        <v>1</v>
      </c>
      <c r="BB131" s="13">
        <f t="shared" ref="BB131" si="257">IF(BA131&gt;=0,MAX(AU131:AW131),-1)</f>
        <v>0</v>
      </c>
      <c r="BC131" s="13">
        <f>IF(IF(AND(LEN(H131)&lt;=3,LEN(H131)&gt;0,LEN(B131)&gt;0,AI131&gt;0),COUNTIFS($G$9:$G$131,H131,$AI$9:$AI$131,"&gt;0"),0)&gt;0,D131,0)</f>
        <v>0</v>
      </c>
      <c r="BD131" s="13">
        <f t="shared" ref="BD131" si="258">IF(AND(AI131&gt;0,LEN(H131)=0,LEN(I131)=0,LEN(J131)=0,D131&lt;=10,LEN(B131)&gt;0),D131,0)</f>
        <v>0</v>
      </c>
      <c r="BE131" s="13">
        <f>IF(AND(IFERROR(VLOOKUP(H131,$B$9:$BI131,60,FALSE),0)&lt;0,LEN(R131)&gt;0),-1,0)</f>
        <v>0</v>
      </c>
      <c r="BF131" s="13">
        <f>IF(AND(IFERROR(VLOOKUP(I131,$B$9:$BI131,60,FALSE),0)&lt;0,LEN(R131)&gt;0),-1,0)</f>
        <v>0</v>
      </c>
      <c r="BG131" s="13">
        <f>IF(AND(IFERROR(VLOOKUP(J131,$B$9:$BI131,60,FALSE),0)&lt;0,LEN(R131)&gt;0),-1,0)</f>
        <v>0</v>
      </c>
      <c r="BH131" s="13">
        <f t="shared" ref="BH131" si="259">IF(OR(LEN(B131)&gt;0,LEN(C131)&gt;0),0, IF(OR(LEN(B130)&gt;0,LEN(C130)&gt;0),IF(BI130=-1,-1,0), IF(OR(LEN(B129)&gt;0,LEN(C129)&gt;0),IF(BI129=-1,-1,0),     IF(OR(LEN(B128)&gt;0,LEN(C128)&gt;0),IF(BI128=-1,-1,0), 0 ) ) ) )</f>
        <v>0</v>
      </c>
      <c r="BI131" s="13">
        <f t="shared" ref="BI131" si="260">MIN(BB131:BH131)</f>
        <v>0</v>
      </c>
      <c r="BJ131" s="13">
        <f>IF(AND(LEN($P131)&gt;1,LEN($U131)=0,GralFaltaReq="SE OBSERVAN",IFERROR(FIND("REQUIS.",W131),0)+IFERROR(FIND("CRED. APROB.",W131),0)&gt;0),MAX($BJ$7:$BJ130)+1,0)</f>
        <v>0</v>
      </c>
      <c r="BK131" s="13">
        <f>IF(AND(IFERROR(VLOOKUP(H131,$B$9:$BI131,60,FALSE),0)&lt;0,GralFaltaReq="SE OBSERVAN"),-1,0)</f>
        <v>0</v>
      </c>
      <c r="BL131" s="13">
        <f>IF(AND(IFERROR(VLOOKUP(I131,$B$9:$BI131,60,FALSE),0)&lt;0,GralFaltaReq="SE OBSERVAN"),-1,0)</f>
        <v>0</v>
      </c>
      <c r="BM131" s="13">
        <f>IF(AND(IFERROR(VLOOKUP(J131,$B$9:$BI131,60,FALSE),0)&lt;0,GralFaltaReq="SE OBSERVAN"),-1,0)</f>
        <v>0</v>
      </c>
      <c r="BN131" s="13" t="str">
        <f>IFERROR(IF( AND(LEN(R131)&gt;0,LEN(H131)&gt;0), VLOOKUP(H131,$B$9:$E$131,2,FALSE),""),"")</f>
        <v/>
      </c>
      <c r="BO131" s="13" t="str">
        <f>IFERROR(IF( AND(LEN(R131)&gt;0,LEN(I131)&gt;0), " | " &amp; VLOOKUP(I131,$B$9:$E$131,2,FALSE),""),"")</f>
        <v/>
      </c>
      <c r="BP131" s="13" t="str">
        <f>IFERROR(IF( AND(LEN(R131)&gt;0,LEN(J131)&gt;0), " | " &amp; VLOOKUP(J131,$B$9:$E$131,2,FALSE),""),"")</f>
        <v/>
      </c>
      <c r="BQ131" s="13" t="str">
        <f t="shared" ref="BQ131" si="261">IFERROR(IF( AND(LEN(R131)&gt;0,K131&gt;0), IF(LEN(BN131)&gt;0," | ","") &amp; K131 &amp; " Cred.Apr.",""),"")</f>
        <v/>
      </c>
      <c r="BR131" s="13" t="str">
        <f t="shared" ref="BR131" si="262">_xlfn.CONCAT(BN131:BQ131)</f>
        <v/>
      </c>
    </row>
    <row r="132" spans="1:70" ht="15.6">
      <c r="A132" s="480"/>
      <c r="B132" s="481"/>
      <c r="C132" s="482"/>
      <c r="D132" s="481"/>
      <c r="E132" s="480"/>
      <c r="F132" s="483"/>
      <c r="G132" s="480"/>
      <c r="H132" s="484"/>
      <c r="I132" s="484"/>
      <c r="J132" s="484"/>
      <c r="K132" s="484"/>
      <c r="L132" s="3" t="s">
        <v>424</v>
      </c>
      <c r="M132" s="13">
        <f>IF(AND(LEN($P132)&gt;1,LEN($U132)=0,OR(GralFaltaReq="SE CONVALIDAN",AND(GralFaltaReq="SE OBSERVAN",IFERROR(FIND("REQUIS.",W132),0)=0))),MAX($M$7:$M131)+1,0)</f>
        <v>0</v>
      </c>
      <c r="N132" s="13">
        <f>IF(LEN($Y132)&gt;0,MAX($N$7:$N131)+1,0)</f>
        <v>0</v>
      </c>
      <c r="O132" s="13">
        <f>IF(AND(LEN($P132)&gt;1,LEN($U132)&gt;0),MAX($O$7:$O131)+1,0)</f>
        <v>0</v>
      </c>
      <c r="P132" s="13">
        <f t="shared" ref="P132" si="263">IF(LEN(R132)&gt;0,IF(LEN(B132)&gt;6,B132,IF(LEN(C132)&gt;3,0,IF(LEN(B131)&gt;6,B131,IF(LEN(C131)&gt;3,0,IF(LEN(B130)&gt;6,B130,IF(LEN(C130)&gt;3,0,IF(LEN(B129)&gt;6,B129,IF(LEN(C129)&gt;3,0,0)))))))),0)</f>
        <v>0</v>
      </c>
      <c r="Q132" s="96"/>
      <c r="R132" s="97"/>
      <c r="S132" s="105"/>
      <c r="T132" s="105"/>
      <c r="U132" s="105"/>
      <c r="V132" s="570" t="str">
        <f>IFERROR((VLOOKUP(P132,$B$9:$K$114,3,FALSE)-SUMIF($P$9:$P$114,P132,$S$9:$S$114))/VLOOKUP(P132,$B$9:$K$114,3,FALSE),"-")</f>
        <v>-</v>
      </c>
      <c r="W132" s="571" t="str">
        <f t="shared" si="152"/>
        <v>|</v>
      </c>
      <c r="X132" s="98" t="str">
        <f t="shared" si="153"/>
        <v>-</v>
      </c>
      <c r="Y132" s="99"/>
      <c r="Z132" s="99"/>
      <c r="AA132" s="13" t="str">
        <f>IFERROR(IF(LEN(Y132)&gt;0, IF(LEN(B132)&gt;0,C132,"-"), VLOOKUP(P132,$B$9:$E$132,2,FALSE)),"-")</f>
        <v>-</v>
      </c>
      <c r="AB132" s="13" t="str">
        <f>IFERROR(IF(LEN(Y132)&gt;0, IF(LEN(B132)&gt;0,D132,"-"), VLOOKUP(P132,$B$9:$E$132,3,FALSE)),"-")</f>
        <v>-</v>
      </c>
      <c r="AC132" s="13" t="str">
        <f>IFERROR(IF(LEN(Y132)&gt;0,IF(LEN(B132)&gt;0,LEFT(B132,4),"-"), LEFT(VLOOKUP(P132,$B$9:$E$132,1,FALSE),4)),"-")</f>
        <v>-</v>
      </c>
      <c r="AD132" s="13" t="str">
        <f>IFERROR(IF(LEN(Y132)&gt;0, IF(LEN(B132)&gt;0,MID(B132,5,5),"-"),MID(VLOOKUP(P132,$B$9:$E$132,1,FALSE),5, 6)),"-")</f>
        <v>-</v>
      </c>
      <c r="AE132" s="13">
        <f>IF(A132&gt;0,A132,MAX($AE$7:$AE131))</f>
        <v>1</v>
      </c>
      <c r="AF132" s="94" t="str">
        <f t="shared" ref="AF132" si="264">IF(AND(LEN(Y132)&gt;0,AA132="-"),"ERROR","")</f>
        <v/>
      </c>
      <c r="AG132" s="101">
        <f t="shared" ref="AG132" si="265">LEN(AF132)</f>
        <v>0</v>
      </c>
      <c r="AH132" s="18" t="str">
        <f t="shared" ref="AH132" si="266">IF(AND(LEN(Z132)&gt;0,LEN(Y132)=0),"FALTA RECOMENDAR","")</f>
        <v/>
      </c>
      <c r="AI132" s="102">
        <f t="shared" ref="AI132" si="267">LEN(R132)</f>
        <v>0</v>
      </c>
      <c r="AJ132" s="13">
        <f>IF(AND(AI132=0,LEN(IF(LEN(H132)&gt;3,VLOOKUP(H132,$B$9:$R132,17,FALSE),""))&gt;0,LEN(B132)&gt;0),D132,0)</f>
        <v>0</v>
      </c>
      <c r="AK132" s="13">
        <f>IF(AND(AI132=0,LEN(IF(LEN(I132)&gt;3,VLOOKUP(I132,$B$9:$R132,17,FALSE),""))&gt;0,LEN(B132)&gt;0),D132,0)</f>
        <v>0</v>
      </c>
      <c r="AL132" s="13">
        <f>IF(AND(AI132=0,LEN(IF(LEN(J132)&gt;3,VLOOKUP(J132,$B$9:$R132,17,FALSE),""))&gt;0,LEN(B132)&gt;0),D132,0)</f>
        <v>0</v>
      </c>
      <c r="AM132" s="13">
        <f t="shared" ref="AM132" si="268">IF(AND(LEN(H132)&gt;3,AJ132=0),-1,1)*IF(AND(LEN(I132)&gt;3,AK132=0),-1,1)*IF(AND(LEN(J132)&gt;3,AL132=0),-1,1)</f>
        <v>1</v>
      </c>
      <c r="AN132" s="13">
        <f t="shared" ref="AN132" si="269">IF(AM132&gt;0,MAX(AJ132:AL132),0)</f>
        <v>0</v>
      </c>
      <c r="AO132" s="13">
        <f>IF(IF(AND(LEN(H132)&lt;=3,LEN(H132)&gt;0,LEN(B132)&gt;0),COUNTIFS($G$9:$G$132,H132,$AI$9:$AI$132,"&gt;0"),0)&gt;0,D132,0)</f>
        <v>0</v>
      </c>
      <c r="AP132" s="13">
        <f t="shared" ref="AP132" si="270">IF(AND(AI132=0,LEN(H132)=0,LEN(I132)=0,LEN(J132)=0,D132&lt;=10,LEN(B132)&gt;0),D132,0)</f>
        <v>0</v>
      </c>
      <c r="AQ132" s="13">
        <f t="shared" ref="AQ132" si="271">+AO132+AN132+AP132</f>
        <v>0</v>
      </c>
      <c r="AR132" s="13" t="str">
        <f t="shared" ref="AR132" si="272">IF(LEN(Q132)&gt;0,LEFT(Q132,4),"")</f>
        <v/>
      </c>
      <c r="AS132" s="13" t="str">
        <f t="shared" ref="AS132" si="273" xml:space="preserve"> IF(LEN(Q132)&gt;0,MID(Q132,5,5),"")</f>
        <v/>
      </c>
      <c r="AT132" s="18" t="str">
        <f t="shared" ref="AT132" si="274">IF((M132+O132)*N132 &gt;0,"ERROR","")</f>
        <v/>
      </c>
      <c r="AU132" s="13">
        <f>IF(AND(AI132&gt;0,IF(LEN(H132)&gt;3,LEN(VLOOKUP(H132,$B$9:$R132,17,FALSE)),IF(LEN(H132)&gt;0,COUNTIFS($G$9:$G132,H132,$R$9:$R132,"&lt;&gt;"),""))&gt;0,LEN(B132)&gt;0),D132,0)</f>
        <v>0</v>
      </c>
      <c r="AV132" s="13">
        <f>IF(AND(AI132&gt;0,LEN(IF(LEN(I132)&gt;3,VLOOKUP(I132,$B$9:$R132,17,FALSE),""))&gt;0,LEN(B132)&gt;0),D132,0)</f>
        <v>0</v>
      </c>
      <c r="AW132" s="13">
        <f>IF(AND(AI132&gt;0,LEN(IF(LEN(J132)&gt;3,VLOOKUP(J132,$B$9:$R132,17,FALSE),""))&gt;0,LEN(B132)&gt;0),D132,0)</f>
        <v>0</v>
      </c>
      <c r="AX132" s="13" t="str">
        <f t="shared" ref="AX132" si="275">IF(AND(AI132&gt;0,LEN(H132)&gt;0,AU132=0),H132,"")</f>
        <v/>
      </c>
      <c r="AY132" s="13" t="str">
        <f t="shared" ref="AY132" si="276">IF(AND(AI132&gt;0,LEN(I132)&gt;3,AV132=0),I132,"")</f>
        <v/>
      </c>
      <c r="AZ132" s="13" t="str">
        <f t="shared" ref="AZ132" si="277">IF(AND(AI132&gt;0,LEN(J132)&gt;3,AW132=0),J132,"")</f>
        <v/>
      </c>
      <c r="BA132" s="13">
        <f t="shared" ref="BA132" si="278">MIN(IF(AND(AI132&gt;0,LEN(H132)&gt;0,AU132=0),-1,1),IF(AND(AI132&gt;0,LEN(I132)&gt;3,AV132=0),-1,1),IF(AND(AI132&gt;0,LEN(J132)&gt;3,AW132=0),-1,1))</f>
        <v>1</v>
      </c>
      <c r="BB132" s="13">
        <f t="shared" ref="BB132" si="279">IF(BA132&gt;=0,MAX(AU132:AW132),-1)</f>
        <v>0</v>
      </c>
      <c r="BC132" s="13">
        <f>IF(IF(AND(LEN(H132)&lt;=3,LEN(H132)&gt;0,LEN(B132)&gt;0,AI132&gt;0),COUNTIFS($G$9:$G$132,H132,$AI$9:$AI$132,"&gt;0"),0)&gt;0,D132,0)</f>
        <v>0</v>
      </c>
      <c r="BD132" s="13">
        <f t="shared" ref="BD132" si="280">IF(AND(AI132&gt;0,LEN(H132)=0,LEN(I132)=0,LEN(J132)=0,D132&lt;=10,LEN(B132)&gt;0),D132,0)</f>
        <v>0</v>
      </c>
      <c r="BE132" s="13">
        <f>IF(AND(IFERROR(VLOOKUP(H132,$B$9:$BI132,60,FALSE),0)&lt;0,LEN(R132)&gt;0),-1,0)</f>
        <v>0</v>
      </c>
      <c r="BF132" s="13">
        <f>IF(AND(IFERROR(VLOOKUP(I132,$B$9:$BI132,60,FALSE),0)&lt;0,LEN(R132)&gt;0),-1,0)</f>
        <v>0</v>
      </c>
      <c r="BG132" s="13">
        <f>IF(AND(IFERROR(VLOOKUP(J132,$B$9:$BI132,60,FALSE),0)&lt;0,LEN(R132)&gt;0),-1,0)</f>
        <v>0</v>
      </c>
      <c r="BH132" s="13">
        <f t="shared" ref="BH132" si="281">IF(OR(LEN(B132)&gt;0,LEN(C132)&gt;0),0, IF(OR(LEN(B131)&gt;0,LEN(C131)&gt;0),IF(BI131=-1,-1,0), IF(OR(LEN(B130)&gt;0,LEN(C130)&gt;0),IF(BI130=-1,-1,0),     IF(OR(LEN(B129)&gt;0,LEN(C129)&gt;0),IF(BI129=-1,-1,0), 0 ) ) ) )</f>
        <v>0</v>
      </c>
      <c r="BI132" s="13">
        <f t="shared" ref="BI132" si="282">MIN(BB132:BH132)</f>
        <v>0</v>
      </c>
      <c r="BJ132" s="13">
        <f>IF(AND(LEN($P132)&gt;1,LEN($U132)=0,GralFaltaReq="SE OBSERVAN",IFERROR(FIND("REQUIS.",W132),0)+IFERROR(FIND("CRED. APROB.",W132),0)&gt;0),MAX($BJ$7:$BJ131)+1,0)</f>
        <v>0</v>
      </c>
      <c r="BK132" s="13">
        <f>IF(AND(IFERROR(VLOOKUP(H132,$B$9:$BI132,60,FALSE),0)&lt;0,GralFaltaReq="SE OBSERVAN"),-1,0)</f>
        <v>0</v>
      </c>
      <c r="BL132" s="13">
        <f>IF(AND(IFERROR(VLOOKUP(I132,$B$9:$BI132,60,FALSE),0)&lt;0,GralFaltaReq="SE OBSERVAN"),-1,0)</f>
        <v>0</v>
      </c>
      <c r="BM132" s="13">
        <f>IF(AND(IFERROR(VLOOKUP(J132,$B$9:$BI132,60,FALSE),0)&lt;0,GralFaltaReq="SE OBSERVAN"),-1,0)</f>
        <v>0</v>
      </c>
      <c r="BN132" s="13" t="str">
        <f>IFERROR(IF( AND(LEN(R132)&gt;0,LEN(H132)&gt;0), VLOOKUP(H132,$B$9:$E$132,2,FALSE),""),"")</f>
        <v/>
      </c>
      <c r="BO132" s="13" t="str">
        <f>IFERROR(IF( AND(LEN(R132)&gt;0,LEN(I132)&gt;0), " | " &amp; VLOOKUP(I132,$B$9:$E$132,2,FALSE),""),"")</f>
        <v/>
      </c>
      <c r="BP132" s="13" t="str">
        <f>IFERROR(IF( AND(LEN(R132)&gt;0,LEN(J132)&gt;0), " | " &amp; VLOOKUP(J132,$B$9:$E$132,2,FALSE),""),"")</f>
        <v/>
      </c>
      <c r="BQ132" s="13" t="str">
        <f t="shared" ref="BQ132" si="283">IFERROR(IF( AND(LEN(R132)&gt;0,K132&gt;0), IF(LEN(BN132)&gt;0," | ","") &amp; K132 &amp; " Cred.Apr.",""),"")</f>
        <v/>
      </c>
      <c r="BR132" s="13" t="str">
        <f t="shared" ref="BR132" si="284">_xlfn.CONCAT(BN132:BQ132)</f>
        <v/>
      </c>
    </row>
    <row r="133" spans="1:70" ht="15.6">
      <c r="A133" s="480"/>
      <c r="B133" s="481"/>
      <c r="C133" s="482"/>
      <c r="D133" s="481"/>
      <c r="E133" s="480"/>
      <c r="F133" s="483"/>
      <c r="G133" s="480"/>
      <c r="H133" s="484"/>
      <c r="I133" s="484"/>
      <c r="J133" s="484"/>
      <c r="K133" s="484"/>
      <c r="L133" s="3" t="s">
        <v>424</v>
      </c>
      <c r="M133" s="13">
        <f>IF(AND(LEN($P133)&gt;1,LEN($U133)=0,OR(GralFaltaReq="SE CONVALIDAN",AND(GralFaltaReq="SE OBSERVAN",IFERROR(FIND("REQUIS.",W133),0)=0))),MAX($M$7:$M132)+1,0)</f>
        <v>0</v>
      </c>
      <c r="N133" s="13">
        <f>IF(LEN($Y133)&gt;0,MAX($N$7:$N132)+1,0)</f>
        <v>0</v>
      </c>
      <c r="O133" s="13">
        <f>IF(AND(LEN($P133)&gt;1,LEN($U133)&gt;0),MAX($O$7:$O132)+1,0)</f>
        <v>0</v>
      </c>
      <c r="P133" s="13">
        <f t="shared" ref="P133" si="285">IF(LEN(R133)&gt;0,IF(LEN(B133)&gt;6,B133,IF(LEN(C133)&gt;3,0,IF(LEN(B132)&gt;6,B132,IF(LEN(C132)&gt;3,0,IF(LEN(B131)&gt;6,B131,IF(LEN(C131)&gt;3,0,IF(LEN(B130)&gt;6,B130,IF(LEN(C130)&gt;3,0,0)))))))),0)</f>
        <v>0</v>
      </c>
      <c r="Q133" s="96"/>
      <c r="R133" s="97"/>
      <c r="S133" s="105"/>
      <c r="T133" s="105"/>
      <c r="U133" s="105"/>
      <c r="V133" s="570" t="str">
        <f>IFERROR((VLOOKUP(P133,$B$9:$K$115,3,FALSE)-SUMIF($P$9:$P$115,P133,$S$9:$S$115))/VLOOKUP(P133,$B$9:$K$115,3,FALSE),"-")</f>
        <v>-</v>
      </c>
      <c r="W133" s="571" t="str">
        <f t="shared" ref="W133:W136" si="286">TRIM(IF( BI133&lt;0, "REQUIS. ","") &amp; "|" &amp; IF(AND(GralCredAprobados&lt;K133,LEN(P133)&gt;1)," CRED. APROB.",""))</f>
        <v>|</v>
      </c>
      <c r="X133" s="98" t="str">
        <f t="shared" ref="X133:X136" si="287">IF(AND(T133&lt;GralOrigenNotaAprobatoria, OR(LEN(R133)&gt;0,LEN(T133)&gt;0)),"Desap.","-")</f>
        <v>-</v>
      </c>
      <c r="Y133" s="99"/>
      <c r="Z133" s="99"/>
      <c r="AA133" s="13" t="str">
        <f>IFERROR(IF(LEN(Y133)&gt;0, IF(LEN(B133)&gt;0,C133,"-"), VLOOKUP(P133,$B$9:$E$133,2,FALSE)),"-")</f>
        <v>-</v>
      </c>
      <c r="AB133" s="13" t="str">
        <f>IFERROR(IF(LEN(Y133)&gt;0, IF(LEN(B133)&gt;0,D133,"-"), VLOOKUP(P133,$B$9:$E$133,3,FALSE)),"-")</f>
        <v>-</v>
      </c>
      <c r="AC133" s="13" t="str">
        <f>IFERROR(IF(LEN(Y133)&gt;0,IF(LEN(B133)&gt;0,LEFT(B133,4),"-"), LEFT(VLOOKUP(P133,$B$9:$E$133,1,FALSE),4)),"-")</f>
        <v>-</v>
      </c>
      <c r="AD133" s="13" t="str">
        <f>IFERROR(IF(LEN(Y133)&gt;0, IF(LEN(B133)&gt;0,MID(B133,5,5),"-"),MID(VLOOKUP(P133,$B$9:$E$133,1,FALSE),5, 6)),"-")</f>
        <v>-</v>
      </c>
      <c r="AE133" s="13">
        <f>IF(A133&gt;0,A133,MAX($AE$7:$AE132))</f>
        <v>1</v>
      </c>
      <c r="AF133" s="94" t="str">
        <f t="shared" ref="AF133" si="288">IF(AND(LEN(Y133)&gt;0,AA133="-"),"ERROR","")</f>
        <v/>
      </c>
      <c r="AG133" s="101">
        <f t="shared" ref="AG133" si="289">LEN(AF133)</f>
        <v>0</v>
      </c>
      <c r="AH133" s="18" t="str">
        <f t="shared" ref="AH133" si="290">IF(AND(LEN(Z133)&gt;0,LEN(Y133)=0),"FALTA RECOMENDAR","")</f>
        <v/>
      </c>
      <c r="AI133" s="102">
        <f t="shared" ref="AI133" si="291">LEN(R133)</f>
        <v>0</v>
      </c>
      <c r="AJ133" s="13">
        <f>IF(AND(AI133=0,LEN(IF(LEN(H133)&gt;3,VLOOKUP(H133,$B$9:$R133,17,FALSE),""))&gt;0,LEN(B133)&gt;0),D133,0)</f>
        <v>0</v>
      </c>
      <c r="AK133" s="13">
        <f>IF(AND(AI133=0,LEN(IF(LEN(I133)&gt;3,VLOOKUP(I133,$B$9:$R133,17,FALSE),""))&gt;0,LEN(B133)&gt;0),D133,0)</f>
        <v>0</v>
      </c>
      <c r="AL133" s="13">
        <f>IF(AND(AI133=0,LEN(IF(LEN(J133)&gt;3,VLOOKUP(J133,$B$9:$R133,17,FALSE),""))&gt;0,LEN(B133)&gt;0),D133,0)</f>
        <v>0</v>
      </c>
      <c r="AM133" s="13">
        <f t="shared" ref="AM133" si="292">IF(AND(LEN(H133)&gt;3,AJ133=0),-1,1)*IF(AND(LEN(I133)&gt;3,AK133=0),-1,1)*IF(AND(LEN(J133)&gt;3,AL133=0),-1,1)</f>
        <v>1</v>
      </c>
      <c r="AN133" s="13">
        <f t="shared" ref="AN133" si="293">IF(AM133&gt;0,MAX(AJ133:AL133),0)</f>
        <v>0</v>
      </c>
      <c r="AO133" s="13">
        <f>IF(IF(AND(LEN(H133)&lt;=3,LEN(H133)&gt;0,LEN(B133)&gt;0),COUNTIFS($G$9:$G$133,H133,$AI$9:$AI$133,"&gt;0"),0)&gt;0,D133,0)</f>
        <v>0</v>
      </c>
      <c r="AP133" s="13">
        <f t="shared" ref="AP133" si="294">IF(AND(AI133=0,LEN(H133)=0,LEN(I133)=0,LEN(J133)=0,D133&lt;=10,LEN(B133)&gt;0),D133,0)</f>
        <v>0</v>
      </c>
      <c r="AQ133" s="13">
        <f t="shared" ref="AQ133" si="295">+AO133+AN133+AP133</f>
        <v>0</v>
      </c>
      <c r="AR133" s="13" t="str">
        <f t="shared" ref="AR133" si="296">IF(LEN(Q133)&gt;0,LEFT(Q133,4),"")</f>
        <v/>
      </c>
      <c r="AS133" s="13" t="str">
        <f t="shared" ref="AS133" si="297" xml:space="preserve"> IF(LEN(Q133)&gt;0,MID(Q133,5,5),"")</f>
        <v/>
      </c>
      <c r="AT133" s="18" t="str">
        <f t="shared" ref="AT133" si="298">IF((M133+O133)*N133 &gt;0,"ERROR","")</f>
        <v/>
      </c>
      <c r="AU133" s="13">
        <f>IF(AND(AI133&gt;0,IF(LEN(H133)&gt;3,LEN(VLOOKUP(H133,$B$9:$R133,17,FALSE)),IF(LEN(H133)&gt;0,COUNTIFS($G$9:$G133,H133,$R$9:$R133,"&lt;&gt;"),""))&gt;0,LEN(B133)&gt;0),D133,0)</f>
        <v>0</v>
      </c>
      <c r="AV133" s="13">
        <f>IF(AND(AI133&gt;0,LEN(IF(LEN(I133)&gt;3,VLOOKUP(I133,$B$9:$R133,17,FALSE),""))&gt;0,LEN(B133)&gt;0),D133,0)</f>
        <v>0</v>
      </c>
      <c r="AW133" s="13">
        <f>IF(AND(AI133&gt;0,LEN(IF(LEN(J133)&gt;3,VLOOKUP(J133,$B$9:$R133,17,FALSE),""))&gt;0,LEN(B133)&gt;0),D133,0)</f>
        <v>0</v>
      </c>
      <c r="AX133" s="13" t="str">
        <f t="shared" ref="AX133" si="299">IF(AND(AI133&gt;0,LEN(H133)&gt;0,AU133=0),H133,"")</f>
        <v/>
      </c>
      <c r="AY133" s="13" t="str">
        <f t="shared" ref="AY133" si="300">IF(AND(AI133&gt;0,LEN(I133)&gt;3,AV133=0),I133,"")</f>
        <v/>
      </c>
      <c r="AZ133" s="13" t="str">
        <f t="shared" ref="AZ133" si="301">IF(AND(AI133&gt;0,LEN(J133)&gt;3,AW133=0),J133,"")</f>
        <v/>
      </c>
      <c r="BA133" s="13">
        <f t="shared" ref="BA133" si="302">MIN(IF(AND(AI133&gt;0,LEN(H133)&gt;0,AU133=0),-1,1),IF(AND(AI133&gt;0,LEN(I133)&gt;3,AV133=0),-1,1),IF(AND(AI133&gt;0,LEN(J133)&gt;3,AW133=0),-1,1))</f>
        <v>1</v>
      </c>
      <c r="BB133" s="13">
        <f t="shared" ref="BB133" si="303">IF(BA133&gt;=0,MAX(AU133:AW133),-1)</f>
        <v>0</v>
      </c>
      <c r="BC133" s="13">
        <f>IF(IF(AND(LEN(H133)&lt;=3,LEN(H133)&gt;0,LEN(B133)&gt;0,AI133&gt;0),COUNTIFS($G$9:$G$133,H133,$AI$9:$AI$133,"&gt;0"),0)&gt;0,D133,0)</f>
        <v>0</v>
      </c>
      <c r="BD133" s="13">
        <f t="shared" ref="BD133" si="304">IF(AND(AI133&gt;0,LEN(H133)=0,LEN(I133)=0,LEN(J133)=0,D133&lt;=10,LEN(B133)&gt;0),D133,0)</f>
        <v>0</v>
      </c>
      <c r="BE133" s="13">
        <f>IF(AND(IFERROR(VLOOKUP(H133,$B$9:$BI133,60,FALSE),0)&lt;0,LEN(R133)&gt;0),-1,0)</f>
        <v>0</v>
      </c>
      <c r="BF133" s="13">
        <f>IF(AND(IFERROR(VLOOKUP(I133,$B$9:$BI133,60,FALSE),0)&lt;0,LEN(R133)&gt;0),-1,0)</f>
        <v>0</v>
      </c>
      <c r="BG133" s="13">
        <f>IF(AND(IFERROR(VLOOKUP(J133,$B$9:$BI133,60,FALSE),0)&lt;0,LEN(R133)&gt;0),-1,0)</f>
        <v>0</v>
      </c>
      <c r="BH133" s="13">
        <f t="shared" ref="BH133" si="305">IF(OR(LEN(B133)&gt;0,LEN(C133)&gt;0),0, IF(OR(LEN(B132)&gt;0,LEN(C132)&gt;0),IF(BI132=-1,-1,0), IF(OR(LEN(B131)&gt;0,LEN(C131)&gt;0),IF(BI131=-1,-1,0),     IF(OR(LEN(B130)&gt;0,LEN(C130)&gt;0),IF(BI130=-1,-1,0), 0 ) ) ) )</f>
        <v>0</v>
      </c>
      <c r="BI133" s="13">
        <f t="shared" ref="BI133" si="306">MIN(BB133:BH133)</f>
        <v>0</v>
      </c>
      <c r="BJ133" s="13">
        <f>IF(AND(LEN($P133)&gt;1,LEN($U133)=0,GralFaltaReq="SE OBSERVAN",IFERROR(FIND("REQUIS.",W133),0)+IFERROR(FIND("CRED. APROB.",W133),0)&gt;0),MAX($BJ$7:$BJ132)+1,0)</f>
        <v>0</v>
      </c>
      <c r="BK133" s="13">
        <f>IF(AND(IFERROR(VLOOKUP(H133,$B$9:$BI133,60,FALSE),0)&lt;0,GralFaltaReq="SE OBSERVAN"),-1,0)</f>
        <v>0</v>
      </c>
      <c r="BL133" s="13">
        <f>IF(AND(IFERROR(VLOOKUP(I133,$B$9:$BI133,60,FALSE),0)&lt;0,GralFaltaReq="SE OBSERVAN"),-1,0)</f>
        <v>0</v>
      </c>
      <c r="BM133" s="13">
        <f>IF(AND(IFERROR(VLOOKUP(J133,$B$9:$BI133,60,FALSE),0)&lt;0,GralFaltaReq="SE OBSERVAN"),-1,0)</f>
        <v>0</v>
      </c>
      <c r="BN133" s="13" t="str">
        <f>IFERROR(IF( AND(LEN(R133)&gt;0,LEN(H133)&gt;0), VLOOKUP(H133,$B$9:$E$133,2,FALSE),""),"")</f>
        <v/>
      </c>
      <c r="BO133" s="13" t="str">
        <f>IFERROR(IF( AND(LEN(R133)&gt;0,LEN(I133)&gt;0), " | " &amp; VLOOKUP(I133,$B$9:$E$133,2,FALSE),""),"")</f>
        <v/>
      </c>
      <c r="BP133" s="13" t="str">
        <f>IFERROR(IF( AND(LEN(R133)&gt;0,LEN(J133)&gt;0), " | " &amp; VLOOKUP(J133,$B$9:$E$133,2,FALSE),""),"")</f>
        <v/>
      </c>
      <c r="BQ133" s="13" t="str">
        <f t="shared" ref="BQ133" si="307">IFERROR(IF( AND(LEN(R133)&gt;0,K133&gt;0), IF(LEN(BN133)&gt;0," | ","") &amp; K133 &amp; " Cred.Apr.",""),"")</f>
        <v/>
      </c>
      <c r="BR133" s="13" t="str">
        <f t="shared" ref="BR133" si="308">_xlfn.CONCAT(BN133:BQ133)</f>
        <v/>
      </c>
    </row>
    <row r="134" spans="1:70" ht="15.6">
      <c r="A134" s="480"/>
      <c r="B134" s="481"/>
      <c r="C134" s="482"/>
      <c r="D134" s="481"/>
      <c r="E134" s="480"/>
      <c r="F134" s="483"/>
      <c r="G134" s="480"/>
      <c r="H134" s="484"/>
      <c r="I134" s="484"/>
      <c r="J134" s="484"/>
      <c r="K134" s="484"/>
      <c r="L134" s="3" t="s">
        <v>424</v>
      </c>
      <c r="M134" s="13">
        <f>IF(AND(LEN($P134)&gt;1,LEN($U134)=0,OR(GralFaltaReq="SE CONVALIDAN",AND(GralFaltaReq="SE OBSERVAN",IFERROR(FIND("REQUIS.",W134),0)=0))),MAX($M$7:$M133)+1,0)</f>
        <v>0</v>
      </c>
      <c r="N134" s="13">
        <f>IF(LEN($Y134)&gt;0,MAX($N$7:$N133)+1,0)</f>
        <v>0</v>
      </c>
      <c r="O134" s="13">
        <f>IF(AND(LEN($P134)&gt;1,LEN($U134)&gt;0),MAX($O$7:$O133)+1,0)</f>
        <v>0</v>
      </c>
      <c r="P134" s="13">
        <f t="shared" ref="P134" si="309">IF(LEN(R134)&gt;0,IF(LEN(B134)&gt;6,B134,IF(LEN(C134)&gt;3,0,IF(LEN(B133)&gt;6,B133,IF(LEN(C133)&gt;3,0,IF(LEN(B132)&gt;6,B132,IF(LEN(C132)&gt;3,0,IF(LEN(B131)&gt;6,B131,IF(LEN(C131)&gt;3,0,0)))))))),0)</f>
        <v>0</v>
      </c>
      <c r="Q134" s="96"/>
      <c r="R134" s="97"/>
      <c r="S134" s="105"/>
      <c r="T134" s="105"/>
      <c r="U134" s="105"/>
      <c r="V134" s="570" t="str">
        <f>IFERROR((VLOOKUP(P134,$B$9:$K$116,3,FALSE)-SUMIF($P$9:$P$116,P134,$S$9:$S$116))/VLOOKUP(P134,$B$9:$K$116,3,FALSE),"-")</f>
        <v>-</v>
      </c>
      <c r="W134" s="571" t="str">
        <f t="shared" si="286"/>
        <v>|</v>
      </c>
      <c r="X134" s="98" t="str">
        <f t="shared" si="287"/>
        <v>-</v>
      </c>
      <c r="Y134" s="99"/>
      <c r="Z134" s="99"/>
      <c r="AA134" s="13" t="str">
        <f>IFERROR(IF(LEN(Y134)&gt;0, IF(LEN(B134)&gt;0,C134,"-"), VLOOKUP(P134,$B$9:$E$134,2,FALSE)),"-")</f>
        <v>-</v>
      </c>
      <c r="AB134" s="13" t="str">
        <f>IFERROR(IF(LEN(Y134)&gt;0, IF(LEN(B134)&gt;0,D134,"-"), VLOOKUP(P134,$B$9:$E$134,3,FALSE)),"-")</f>
        <v>-</v>
      </c>
      <c r="AC134" s="13" t="str">
        <f>IFERROR(IF(LEN(Y134)&gt;0,IF(LEN(B134)&gt;0,LEFT(B134,4),"-"), LEFT(VLOOKUP(P134,$B$9:$E$134,1,FALSE),4)),"-")</f>
        <v>-</v>
      </c>
      <c r="AD134" s="13" t="str">
        <f>IFERROR(IF(LEN(Y134)&gt;0, IF(LEN(B134)&gt;0,MID(B134,5,5),"-"),MID(VLOOKUP(P134,$B$9:$E$134,1,FALSE),5, 6)),"-")</f>
        <v>-</v>
      </c>
      <c r="AE134" s="13">
        <f>IF(A134&gt;0,A134,MAX($AE$7:$AE133))</f>
        <v>1</v>
      </c>
      <c r="AF134" s="94" t="str">
        <f t="shared" ref="AF134" si="310">IF(AND(LEN(Y134)&gt;0,AA134="-"),"ERROR","")</f>
        <v/>
      </c>
      <c r="AG134" s="101">
        <f t="shared" ref="AG134" si="311">LEN(AF134)</f>
        <v>0</v>
      </c>
      <c r="AH134" s="18" t="str">
        <f t="shared" ref="AH134" si="312">IF(AND(LEN(Z134)&gt;0,LEN(Y134)=0),"FALTA RECOMENDAR","")</f>
        <v/>
      </c>
      <c r="AI134" s="102">
        <f t="shared" ref="AI134" si="313">LEN(R134)</f>
        <v>0</v>
      </c>
      <c r="AJ134" s="13">
        <f>IF(AND(AI134=0,LEN(IF(LEN(H134)&gt;3,VLOOKUP(H134,$B$9:$R134,17,FALSE),""))&gt;0,LEN(B134)&gt;0),D134,0)</f>
        <v>0</v>
      </c>
      <c r="AK134" s="13">
        <f>IF(AND(AI134=0,LEN(IF(LEN(I134)&gt;3,VLOOKUP(I134,$B$9:$R134,17,FALSE),""))&gt;0,LEN(B134)&gt;0),D134,0)</f>
        <v>0</v>
      </c>
      <c r="AL134" s="13">
        <f>IF(AND(AI134=0,LEN(IF(LEN(J134)&gt;3,VLOOKUP(J134,$B$9:$R134,17,FALSE),""))&gt;0,LEN(B134)&gt;0),D134,0)</f>
        <v>0</v>
      </c>
      <c r="AM134" s="13">
        <f t="shared" ref="AM134" si="314">IF(AND(LEN(H134)&gt;3,AJ134=0),-1,1)*IF(AND(LEN(I134)&gt;3,AK134=0),-1,1)*IF(AND(LEN(J134)&gt;3,AL134=0),-1,1)</f>
        <v>1</v>
      </c>
      <c r="AN134" s="13">
        <f t="shared" ref="AN134" si="315">IF(AM134&gt;0,MAX(AJ134:AL134),0)</f>
        <v>0</v>
      </c>
      <c r="AO134" s="13">
        <f>IF(IF(AND(LEN(H134)&lt;=3,LEN(H134)&gt;0,LEN(B134)&gt;0),COUNTIFS($G$9:$G$134,H134,$AI$9:$AI$134,"&gt;0"),0)&gt;0,D134,0)</f>
        <v>0</v>
      </c>
      <c r="AP134" s="13">
        <f t="shared" ref="AP134" si="316">IF(AND(AI134=0,LEN(H134)=0,LEN(I134)=0,LEN(J134)=0,D134&lt;=10,LEN(B134)&gt;0),D134,0)</f>
        <v>0</v>
      </c>
      <c r="AQ134" s="13">
        <f t="shared" ref="AQ134" si="317">+AO134+AN134+AP134</f>
        <v>0</v>
      </c>
      <c r="AR134" s="13" t="str">
        <f t="shared" ref="AR134" si="318">IF(LEN(Q134)&gt;0,LEFT(Q134,4),"")</f>
        <v/>
      </c>
      <c r="AS134" s="13" t="str">
        <f t="shared" ref="AS134" si="319" xml:space="preserve"> IF(LEN(Q134)&gt;0,MID(Q134,5,5),"")</f>
        <v/>
      </c>
      <c r="AT134" s="18" t="str">
        <f t="shared" ref="AT134" si="320">IF((M134+O134)*N134 &gt;0,"ERROR","")</f>
        <v/>
      </c>
      <c r="AU134" s="13">
        <f>IF(AND(AI134&gt;0,IF(LEN(H134)&gt;3,LEN(VLOOKUP(H134,$B$9:$R134,17,FALSE)),IF(LEN(H134)&gt;0,COUNTIFS($G$9:$G134,H134,$R$9:$R134,"&lt;&gt;"),""))&gt;0,LEN(B134)&gt;0),D134,0)</f>
        <v>0</v>
      </c>
      <c r="AV134" s="13">
        <f>IF(AND(AI134&gt;0,LEN(IF(LEN(I134)&gt;3,VLOOKUP(I134,$B$9:$R134,17,FALSE),""))&gt;0,LEN(B134)&gt;0),D134,0)</f>
        <v>0</v>
      </c>
      <c r="AW134" s="13">
        <f>IF(AND(AI134&gt;0,LEN(IF(LEN(J134)&gt;3,VLOOKUP(J134,$B$9:$R134,17,FALSE),""))&gt;0,LEN(B134)&gt;0),D134,0)</f>
        <v>0</v>
      </c>
      <c r="AX134" s="13" t="str">
        <f t="shared" ref="AX134" si="321">IF(AND(AI134&gt;0,LEN(H134)&gt;0,AU134=0),H134,"")</f>
        <v/>
      </c>
      <c r="AY134" s="13" t="str">
        <f t="shared" ref="AY134" si="322">IF(AND(AI134&gt;0,LEN(I134)&gt;3,AV134=0),I134,"")</f>
        <v/>
      </c>
      <c r="AZ134" s="13" t="str">
        <f t="shared" ref="AZ134" si="323">IF(AND(AI134&gt;0,LEN(J134)&gt;3,AW134=0),J134,"")</f>
        <v/>
      </c>
      <c r="BA134" s="13">
        <f t="shared" ref="BA134" si="324">MIN(IF(AND(AI134&gt;0,LEN(H134)&gt;0,AU134=0),-1,1),IF(AND(AI134&gt;0,LEN(I134)&gt;3,AV134=0),-1,1),IF(AND(AI134&gt;0,LEN(J134)&gt;3,AW134=0),-1,1))</f>
        <v>1</v>
      </c>
      <c r="BB134" s="13">
        <f t="shared" ref="BB134" si="325">IF(BA134&gt;=0,MAX(AU134:AW134),-1)</f>
        <v>0</v>
      </c>
      <c r="BC134" s="13">
        <f>IF(IF(AND(LEN(H134)&lt;=3,LEN(H134)&gt;0,LEN(B134)&gt;0,AI134&gt;0),COUNTIFS($G$9:$G$134,H134,$AI$9:$AI$134,"&gt;0"),0)&gt;0,D134,0)</f>
        <v>0</v>
      </c>
      <c r="BD134" s="13">
        <f t="shared" ref="BD134" si="326">IF(AND(AI134&gt;0,LEN(H134)=0,LEN(I134)=0,LEN(J134)=0,D134&lt;=10,LEN(B134)&gt;0),D134,0)</f>
        <v>0</v>
      </c>
      <c r="BE134" s="13">
        <f>IF(AND(IFERROR(VLOOKUP(H134,$B$9:$BI134,60,FALSE),0)&lt;0,LEN(R134)&gt;0),-1,0)</f>
        <v>0</v>
      </c>
      <c r="BF134" s="13">
        <f>IF(AND(IFERROR(VLOOKUP(I134,$B$9:$BI134,60,FALSE),0)&lt;0,LEN(R134)&gt;0),-1,0)</f>
        <v>0</v>
      </c>
      <c r="BG134" s="13">
        <f>IF(AND(IFERROR(VLOOKUP(J134,$B$9:$BI134,60,FALSE),0)&lt;0,LEN(R134)&gt;0),-1,0)</f>
        <v>0</v>
      </c>
      <c r="BH134" s="13">
        <f t="shared" ref="BH134" si="327">IF(OR(LEN(B134)&gt;0,LEN(C134)&gt;0),0, IF(OR(LEN(B133)&gt;0,LEN(C133)&gt;0),IF(BI133=-1,-1,0), IF(OR(LEN(B132)&gt;0,LEN(C132)&gt;0),IF(BI132=-1,-1,0),     IF(OR(LEN(B131)&gt;0,LEN(C131)&gt;0),IF(BI131=-1,-1,0), 0 ) ) ) )</f>
        <v>0</v>
      </c>
      <c r="BI134" s="13">
        <f t="shared" ref="BI134" si="328">MIN(BB134:BH134)</f>
        <v>0</v>
      </c>
      <c r="BJ134" s="13">
        <f>IF(AND(LEN($P134)&gt;1,LEN($U134)=0,GralFaltaReq="SE OBSERVAN",IFERROR(FIND("REQUIS.",W134),0)+IFERROR(FIND("CRED. APROB.",W134),0)&gt;0),MAX($BJ$7:$BJ133)+1,0)</f>
        <v>0</v>
      </c>
      <c r="BK134" s="13">
        <f>IF(AND(IFERROR(VLOOKUP(H134,$B$9:$BI134,60,FALSE),0)&lt;0,GralFaltaReq="SE OBSERVAN"),-1,0)</f>
        <v>0</v>
      </c>
      <c r="BL134" s="13">
        <f>IF(AND(IFERROR(VLOOKUP(I134,$B$9:$BI134,60,FALSE),0)&lt;0,GralFaltaReq="SE OBSERVAN"),-1,0)</f>
        <v>0</v>
      </c>
      <c r="BM134" s="13">
        <f>IF(AND(IFERROR(VLOOKUP(J134,$B$9:$BI134,60,FALSE),0)&lt;0,GralFaltaReq="SE OBSERVAN"),-1,0)</f>
        <v>0</v>
      </c>
      <c r="BN134" s="13" t="str">
        <f>IFERROR(IF( AND(LEN(R134)&gt;0,LEN(H134)&gt;0), VLOOKUP(H134,$B$9:$E$134,2,FALSE),""),"")</f>
        <v/>
      </c>
      <c r="BO134" s="13" t="str">
        <f>IFERROR(IF( AND(LEN(R134)&gt;0,LEN(I134)&gt;0), " | " &amp; VLOOKUP(I134,$B$9:$E$134,2,FALSE),""),"")</f>
        <v/>
      </c>
      <c r="BP134" s="13" t="str">
        <f>IFERROR(IF( AND(LEN(R134)&gt;0,LEN(J134)&gt;0), " | " &amp; VLOOKUP(J134,$B$9:$E$134,2,FALSE),""),"")</f>
        <v/>
      </c>
      <c r="BQ134" s="13" t="str">
        <f t="shared" ref="BQ134" si="329">IFERROR(IF( AND(LEN(R134)&gt;0,K134&gt;0), IF(LEN(BN134)&gt;0," | ","") &amp; K134 &amp; " Cred.Apr.",""),"")</f>
        <v/>
      </c>
      <c r="BR134" s="13" t="str">
        <f t="shared" ref="BR134" si="330">_xlfn.CONCAT(BN134:BQ134)</f>
        <v/>
      </c>
    </row>
    <row r="135" spans="1:70" ht="15.6">
      <c r="A135" s="480"/>
      <c r="B135" s="481"/>
      <c r="C135" s="482"/>
      <c r="D135" s="481"/>
      <c r="E135" s="480"/>
      <c r="F135" s="483"/>
      <c r="G135" s="480"/>
      <c r="H135" s="484"/>
      <c r="I135" s="484"/>
      <c r="J135" s="484"/>
      <c r="K135" s="484"/>
      <c r="L135" s="3" t="s">
        <v>424</v>
      </c>
      <c r="M135" s="13">
        <f>IF(AND(LEN($P135)&gt;1,LEN($U135)=0,OR(GralFaltaReq="SE CONVALIDAN",AND(GralFaltaReq="SE OBSERVAN",IFERROR(FIND("REQUIS.",W135),0)=0))),MAX($M$7:$M134)+1,0)</f>
        <v>0</v>
      </c>
      <c r="N135" s="13">
        <f>IF(LEN($Y135)&gt;0,MAX($N$7:$N134)+1,0)</f>
        <v>0</v>
      </c>
      <c r="O135" s="13">
        <f>IF(AND(LEN($P135)&gt;1,LEN($U135)&gt;0),MAX($O$7:$O134)+1,0)</f>
        <v>0</v>
      </c>
      <c r="P135" s="13">
        <f t="shared" ref="P135:P136" si="331">IF(LEN(R135)&gt;0,IF(LEN(B135)&gt;6,B135,IF(LEN(C135)&gt;3,0,IF(LEN(B134)&gt;6,B134,IF(LEN(C134)&gt;3,0,IF(LEN(B133)&gt;6,B133,IF(LEN(C133)&gt;3,0,IF(LEN(B132)&gt;6,B132,IF(LEN(C132)&gt;3,0,0)))))))),0)</f>
        <v>0</v>
      </c>
      <c r="Q135" s="96"/>
      <c r="R135" s="97"/>
      <c r="S135" s="105"/>
      <c r="T135" s="105"/>
      <c r="U135" s="105"/>
      <c r="V135" s="570" t="str">
        <f>IFERROR((VLOOKUP(P135,$B$9:$K$118,3,FALSE)-SUMIF($P$9:$P$118,P135,$S$9:$S$118))/VLOOKUP(P135,$B$9:$K$118,3,FALSE),"-")</f>
        <v>-</v>
      </c>
      <c r="W135" s="571" t="str">
        <f t="shared" si="286"/>
        <v>|</v>
      </c>
      <c r="X135" s="98" t="str">
        <f t="shared" si="287"/>
        <v>-</v>
      </c>
      <c r="Y135" s="99"/>
      <c r="Z135" s="99"/>
      <c r="AA135" s="13" t="str">
        <f>IFERROR(IF(LEN(Y135)&gt;0, IF(LEN(B135)&gt;0,C135,"-"), VLOOKUP(P135,$B$9:$E$136,2,FALSE)),"-")</f>
        <v>-</v>
      </c>
      <c r="AB135" s="13" t="str">
        <f>IFERROR(IF(LEN(Y135)&gt;0, IF(LEN(B135)&gt;0,D135,"-"), VLOOKUP(P135,$B$9:$E$136,3,FALSE)),"-")</f>
        <v>-</v>
      </c>
      <c r="AC135" s="13" t="str">
        <f>IFERROR(IF(LEN(Y135)&gt;0,IF(LEN(B135)&gt;0,LEFT(B135,4),"-"), LEFT(VLOOKUP(P135,$B$9:$E$136,1,FALSE),4)),"-")</f>
        <v>-</v>
      </c>
      <c r="AD135" s="13" t="str">
        <f>IFERROR(IF(LEN(Y135)&gt;0, IF(LEN(B135)&gt;0,MID(B135,5,5),"-"),MID(VLOOKUP(P135,$B$9:$E$136,1,FALSE),5, 6)),"-")</f>
        <v>-</v>
      </c>
      <c r="AE135" s="13">
        <f>IF(A135&gt;0,A135,MAX($AE$7:$AE134))</f>
        <v>1</v>
      </c>
      <c r="AF135" s="94" t="str">
        <f t="shared" ref="AF135:AF136" si="332">IF(AND(LEN(Y135)&gt;0,AA135="-"),"ERROR","")</f>
        <v/>
      </c>
      <c r="AG135" s="101">
        <f t="shared" ref="AG135:AG136" si="333">LEN(AF135)</f>
        <v>0</v>
      </c>
      <c r="AH135" s="18" t="str">
        <f t="shared" ref="AH135:AH136" si="334">IF(AND(LEN(Z135)&gt;0,LEN(Y135)=0),"FALTA RECOMENDAR","")</f>
        <v/>
      </c>
      <c r="AI135" s="102">
        <f t="shared" ref="AI135:AI136" si="335">LEN(R135)</f>
        <v>0</v>
      </c>
      <c r="AJ135" s="13">
        <f>IF(AND(AI135=0,LEN(IF(LEN(H135)&gt;3,VLOOKUP(H135,$B$9:$R135,17,FALSE),""))&gt;0,LEN(B135)&gt;0),D135,0)</f>
        <v>0</v>
      </c>
      <c r="AK135" s="13">
        <f>IF(AND(AI135=0,LEN(IF(LEN(I135)&gt;3,VLOOKUP(I135,$B$9:$R135,17,FALSE),""))&gt;0,LEN(B135)&gt;0),D135,0)</f>
        <v>0</v>
      </c>
      <c r="AL135" s="13">
        <f>IF(AND(AI135=0,LEN(IF(LEN(J135)&gt;3,VLOOKUP(J135,$B$9:$R135,17,FALSE),""))&gt;0,LEN(B135)&gt;0),D135,0)</f>
        <v>0</v>
      </c>
      <c r="AM135" s="13">
        <f t="shared" ref="AM135:AM136" si="336">IF(AND(LEN(H135)&gt;3,AJ135=0),-1,1)*IF(AND(LEN(I135)&gt;3,AK135=0),-1,1)*IF(AND(LEN(J135)&gt;3,AL135=0),-1,1)</f>
        <v>1</v>
      </c>
      <c r="AN135" s="13">
        <f t="shared" ref="AN135:AN136" si="337">IF(AM135&gt;0,MAX(AJ135:AL135),0)</f>
        <v>0</v>
      </c>
      <c r="AO135" s="13">
        <f>IF(IF(AND(LEN(H135)&lt;=3,LEN(H135)&gt;0,LEN(B135)&gt;0),COUNTIFS($G$9:$G$136,H135,$AI$9:$AI$136,"&gt;0"),0)&gt;0,D135,0)</f>
        <v>0</v>
      </c>
      <c r="AP135" s="13">
        <f t="shared" ref="AP135:AP136" si="338">IF(AND(AI135=0,LEN(H135)=0,LEN(I135)=0,LEN(J135)=0,D135&lt;=10,LEN(B135)&gt;0),D135,0)</f>
        <v>0</v>
      </c>
      <c r="AQ135" s="13">
        <f t="shared" ref="AQ135:AQ136" si="339">+AO135+AN135+AP135</f>
        <v>0</v>
      </c>
      <c r="AR135" s="13" t="str">
        <f t="shared" ref="AR135:AR136" si="340">IF(LEN(Q135)&gt;0,LEFT(Q135,4),"")</f>
        <v/>
      </c>
      <c r="AS135" s="13" t="str">
        <f t="shared" ref="AS135:AS136" si="341" xml:space="preserve"> IF(LEN(Q135)&gt;0,MID(Q135,5,5),"")</f>
        <v/>
      </c>
      <c r="AT135" s="18" t="str">
        <f t="shared" ref="AT135:AT136" si="342">IF((M135+O135)*N135 &gt;0,"ERROR","")</f>
        <v/>
      </c>
      <c r="AU135" s="13">
        <f>IF(AND(AI135&gt;0,IF(LEN(H135)&gt;3,LEN(VLOOKUP(H135,$B$9:$R135,17,FALSE)),IF(LEN(H135)&gt;0,COUNTIFS($G$9:$G135,H135,$R$9:$R135,"&lt;&gt;"),""))&gt;0,LEN(B135)&gt;0),D135,0)</f>
        <v>0</v>
      </c>
      <c r="AV135" s="13">
        <f>IF(AND(AI135&gt;0,LEN(IF(LEN(I135)&gt;3,VLOOKUP(I135,$B$9:$R135,17,FALSE),""))&gt;0,LEN(B135)&gt;0),D135,0)</f>
        <v>0</v>
      </c>
      <c r="AW135" s="13">
        <f>IF(AND(AI135&gt;0,LEN(IF(LEN(J135)&gt;3,VLOOKUP(J135,$B$9:$R135,17,FALSE),""))&gt;0,LEN(B135)&gt;0),D135,0)</f>
        <v>0</v>
      </c>
      <c r="AX135" s="13" t="str">
        <f t="shared" ref="AX135:AX136" si="343">IF(AND(AI135&gt;0,LEN(H135)&gt;0,AU135=0),H135,"")</f>
        <v/>
      </c>
      <c r="AY135" s="13" t="str">
        <f t="shared" ref="AY135:AY136" si="344">IF(AND(AI135&gt;0,LEN(I135)&gt;3,AV135=0),I135,"")</f>
        <v/>
      </c>
      <c r="AZ135" s="13" t="str">
        <f t="shared" ref="AZ135:AZ136" si="345">IF(AND(AI135&gt;0,LEN(J135)&gt;3,AW135=0),J135,"")</f>
        <v/>
      </c>
      <c r="BA135" s="13">
        <f t="shared" ref="BA135:BA136" si="346">MIN(IF(AND(AI135&gt;0,LEN(H135)&gt;0,AU135=0),-1,1),IF(AND(AI135&gt;0,LEN(I135)&gt;3,AV135=0),-1,1),IF(AND(AI135&gt;0,LEN(J135)&gt;3,AW135=0),-1,1))</f>
        <v>1</v>
      </c>
      <c r="BB135" s="13">
        <f t="shared" ref="BB135:BB136" si="347">IF(BA135&gt;=0,MAX(AU135:AW135),-1)</f>
        <v>0</v>
      </c>
      <c r="BC135" s="13">
        <f>IF(IF(AND(LEN(H135)&lt;=3,LEN(H135)&gt;0,LEN(B135)&gt;0,AI135&gt;0),COUNTIFS($G$9:$G$136,H135,$AI$9:$AI$136,"&gt;0"),0)&gt;0,D135,0)</f>
        <v>0</v>
      </c>
      <c r="BD135" s="13">
        <f t="shared" ref="BD135:BD136" si="348">IF(AND(AI135&gt;0,LEN(H135)=0,LEN(I135)=0,LEN(J135)=0,D135&lt;=10,LEN(B135)&gt;0),D135,0)</f>
        <v>0</v>
      </c>
      <c r="BE135" s="13">
        <f>IF(AND(IFERROR(VLOOKUP(H135,$B$9:$BI135,60,FALSE),0)&lt;0,LEN(R135)&gt;0),-1,0)</f>
        <v>0</v>
      </c>
      <c r="BF135" s="13">
        <f>IF(AND(IFERROR(VLOOKUP(I135,$B$9:$BI135,60,FALSE),0)&lt;0,LEN(R135)&gt;0),-1,0)</f>
        <v>0</v>
      </c>
      <c r="BG135" s="13">
        <f>IF(AND(IFERROR(VLOOKUP(J135,$B$9:$BI135,60,FALSE),0)&lt;0,LEN(R135)&gt;0),-1,0)</f>
        <v>0</v>
      </c>
      <c r="BH135" s="13">
        <f t="shared" ref="BH135:BH136" si="349">IF(OR(LEN(B135)&gt;0,LEN(C135)&gt;0),0, IF(OR(LEN(B134)&gt;0,LEN(C134)&gt;0),IF(BI134=-1,-1,0), IF(OR(LEN(B133)&gt;0,LEN(C133)&gt;0),IF(BI133=-1,-1,0),     IF(OR(LEN(B132)&gt;0,LEN(C132)&gt;0),IF(BI132=-1,-1,0), 0 ) ) ) )</f>
        <v>0</v>
      </c>
      <c r="BI135" s="13">
        <f t="shared" ref="BI135:BI136" si="350">MIN(BB135:BH135)</f>
        <v>0</v>
      </c>
      <c r="BJ135" s="13">
        <f>IF(AND(LEN($P135)&gt;1,LEN($U135)=0,GralFaltaReq="SE OBSERVAN",IFERROR(FIND("REQUIS.",W135),0)+IFERROR(FIND("CRED. APROB.",W135),0)&gt;0),MAX($BJ$7:$BJ134)+1,0)</f>
        <v>0</v>
      </c>
      <c r="BK135" s="13">
        <f>IF(AND(IFERROR(VLOOKUP(H135,$B$9:$BI135,60,FALSE),0)&lt;0,GralFaltaReq="SE OBSERVAN"),-1,0)</f>
        <v>0</v>
      </c>
      <c r="BL135" s="13">
        <f>IF(AND(IFERROR(VLOOKUP(I135,$B$9:$BI135,60,FALSE),0)&lt;0,GralFaltaReq="SE OBSERVAN"),-1,0)</f>
        <v>0</v>
      </c>
      <c r="BM135" s="13">
        <f>IF(AND(IFERROR(VLOOKUP(J135,$B$9:$BI135,60,FALSE),0)&lt;0,GralFaltaReq="SE OBSERVAN"),-1,0)</f>
        <v>0</v>
      </c>
      <c r="BN135" s="13" t="str">
        <f>IFERROR(IF( AND(LEN(R135)&gt;0,LEN(H135)&gt;0), VLOOKUP(H135,$B$9:$E$136,2,FALSE),""),"")</f>
        <v/>
      </c>
      <c r="BO135" s="13" t="str">
        <f>IFERROR(IF( AND(LEN(R135)&gt;0,LEN(I135)&gt;0), " | " &amp; VLOOKUP(I135,$B$9:$E$136,2,FALSE),""),"")</f>
        <v/>
      </c>
      <c r="BP135" s="13" t="str">
        <f>IFERROR(IF( AND(LEN(R135)&gt;0,LEN(J135)&gt;0), " | " &amp; VLOOKUP(J135,$B$9:$E$136,2,FALSE),""),"")</f>
        <v/>
      </c>
      <c r="BQ135" s="13" t="str">
        <f t="shared" ref="BQ135:BQ136" si="351">IFERROR(IF( AND(LEN(R135)&gt;0,K135&gt;0), IF(LEN(BN135)&gt;0," | ","") &amp; K135 &amp; " Cred.Apr.",""),"")</f>
        <v/>
      </c>
      <c r="BR135" s="13" t="str">
        <f t="shared" ref="BR135:BR136" si="352">_xlfn.CONCAT(BN135:BQ135)</f>
        <v/>
      </c>
    </row>
    <row r="136" spans="1:70" ht="15.6">
      <c r="A136" s="480"/>
      <c r="B136" s="481"/>
      <c r="C136" s="482"/>
      <c r="D136" s="481"/>
      <c r="E136" s="480"/>
      <c r="F136" s="483"/>
      <c r="G136" s="480"/>
      <c r="H136" s="484"/>
      <c r="I136" s="484"/>
      <c r="J136" s="484"/>
      <c r="K136" s="484"/>
      <c r="L136" s="3" t="s">
        <v>424</v>
      </c>
      <c r="M136" s="13">
        <f>IF(AND(LEN($P136)&gt;1,LEN($U136)=0,OR(GralFaltaReq="SE CONVALIDAN",AND(GralFaltaReq="SE OBSERVAN",IFERROR(FIND("REQUIS.",W136),0)=0))),MAX($M$7:$M135)+1,0)</f>
        <v>0</v>
      </c>
      <c r="N136" s="13">
        <f>IF(LEN($Y136)&gt;0,MAX($N$7:$N135)+1,0)</f>
        <v>0</v>
      </c>
      <c r="O136" s="13">
        <f>IF(AND(LEN($P136)&gt;1,LEN($U136)&gt;0),MAX($O$7:$O135)+1,0)</f>
        <v>0</v>
      </c>
      <c r="P136" s="13">
        <f t="shared" si="331"/>
        <v>0</v>
      </c>
      <c r="Q136" s="96"/>
      <c r="R136" s="97"/>
      <c r="S136" s="105"/>
      <c r="T136" s="105"/>
      <c r="U136" s="105"/>
      <c r="V136" s="570" t="str">
        <f>IFERROR((VLOOKUP(P136,$B$9:$K$118,3,FALSE)-SUMIF($P$9:$P$118,P136,$S$9:$S$118))/VLOOKUP(P136,$B$9:$K$118,3,FALSE),"-")</f>
        <v>-</v>
      </c>
      <c r="W136" s="571" t="str">
        <f t="shared" si="286"/>
        <v>|</v>
      </c>
      <c r="X136" s="98" t="str">
        <f t="shared" si="287"/>
        <v>-</v>
      </c>
      <c r="Y136" s="99"/>
      <c r="Z136" s="99"/>
      <c r="AA136" s="13" t="str">
        <f>IFERROR(IF(LEN(Y136)&gt;0, IF(LEN(B136)&gt;0,C136,"-"), VLOOKUP(P136,$B$9:$E$136,2,FALSE)),"-")</f>
        <v>-</v>
      </c>
      <c r="AB136" s="13" t="str">
        <f>IFERROR(IF(LEN(Y136)&gt;0, IF(LEN(B136)&gt;0,D136,"-"), VLOOKUP(P136,$B$9:$E$136,3,FALSE)),"-")</f>
        <v>-</v>
      </c>
      <c r="AC136" s="13" t="str">
        <f>IFERROR(IF(LEN(Y136)&gt;0,IF(LEN(B136)&gt;0,LEFT(B136,4),"-"), LEFT(VLOOKUP(P136,$B$9:$E$136,1,FALSE),4)),"-")</f>
        <v>-</v>
      </c>
      <c r="AD136" s="13" t="str">
        <f>IFERROR(IF(LEN(Y136)&gt;0, IF(LEN(B136)&gt;0,MID(B136,5,5),"-"),MID(VLOOKUP(P136,$B$9:$E$136,1,FALSE),5, 6)),"-")</f>
        <v>-</v>
      </c>
      <c r="AE136" s="13">
        <f>IF(A136&gt;0,A136,MAX($AE$7:$AE135))</f>
        <v>1</v>
      </c>
      <c r="AF136" s="94" t="str">
        <f t="shared" si="332"/>
        <v/>
      </c>
      <c r="AG136" s="101">
        <f t="shared" si="333"/>
        <v>0</v>
      </c>
      <c r="AH136" s="18" t="str">
        <f t="shared" si="334"/>
        <v/>
      </c>
      <c r="AI136" s="102">
        <f t="shared" si="335"/>
        <v>0</v>
      </c>
      <c r="AJ136" s="13">
        <f>IF(AND(AI136=0,LEN(IF(LEN(H136)&gt;3,VLOOKUP(H136,$B$9:$R136,17,FALSE),""))&gt;0,LEN(B136)&gt;0),D136,0)</f>
        <v>0</v>
      </c>
      <c r="AK136" s="13">
        <f>IF(AND(AI136=0,LEN(IF(LEN(I136)&gt;3,VLOOKUP(I136,$B$9:$R136,17,FALSE),""))&gt;0,LEN(B136)&gt;0),D136,0)</f>
        <v>0</v>
      </c>
      <c r="AL136" s="13">
        <f>IF(AND(AI136=0,LEN(IF(LEN(J136)&gt;3,VLOOKUP(J136,$B$9:$R136,17,FALSE),""))&gt;0,LEN(B136)&gt;0),D136,0)</f>
        <v>0</v>
      </c>
      <c r="AM136" s="13">
        <f t="shared" si="336"/>
        <v>1</v>
      </c>
      <c r="AN136" s="13">
        <f t="shared" si="337"/>
        <v>0</v>
      </c>
      <c r="AO136" s="13">
        <f>IF(IF(AND(LEN(H136)&lt;=3,LEN(H136)&gt;0,LEN(B136)&gt;0),COUNTIFS($G$9:$G$136,H136,$AI$9:$AI$136,"&gt;0"),0)&gt;0,D136,0)</f>
        <v>0</v>
      </c>
      <c r="AP136" s="13">
        <f t="shared" si="338"/>
        <v>0</v>
      </c>
      <c r="AQ136" s="13">
        <f t="shared" si="339"/>
        <v>0</v>
      </c>
      <c r="AR136" s="13" t="str">
        <f t="shared" si="340"/>
        <v/>
      </c>
      <c r="AS136" s="13" t="str">
        <f t="shared" si="341"/>
        <v/>
      </c>
      <c r="AT136" s="18" t="str">
        <f t="shared" si="342"/>
        <v/>
      </c>
      <c r="AU136" s="13">
        <f>IF(AND(AI136&gt;0,IF(LEN(H136)&gt;3,LEN(VLOOKUP(H136,$B$9:$R136,17,FALSE)),IF(LEN(H136)&gt;0,COUNTIFS($G$9:$G136,H136,$R$9:$R136,"&lt;&gt;"),""))&gt;0,LEN(B136)&gt;0),D136,0)</f>
        <v>0</v>
      </c>
      <c r="AV136" s="13">
        <f>IF(AND(AI136&gt;0,LEN(IF(LEN(I136)&gt;3,VLOOKUP(I136,$B$9:$R136,17,FALSE),""))&gt;0,LEN(B136)&gt;0),D136,0)</f>
        <v>0</v>
      </c>
      <c r="AW136" s="13">
        <f>IF(AND(AI136&gt;0,LEN(IF(LEN(J136)&gt;3,VLOOKUP(J136,$B$9:$R136,17,FALSE),""))&gt;0,LEN(B136)&gt;0),D136,0)</f>
        <v>0</v>
      </c>
      <c r="AX136" s="13" t="str">
        <f t="shared" si="343"/>
        <v/>
      </c>
      <c r="AY136" s="13" t="str">
        <f t="shared" si="344"/>
        <v/>
      </c>
      <c r="AZ136" s="13" t="str">
        <f t="shared" si="345"/>
        <v/>
      </c>
      <c r="BA136" s="13">
        <f t="shared" si="346"/>
        <v>1</v>
      </c>
      <c r="BB136" s="13">
        <f t="shared" si="347"/>
        <v>0</v>
      </c>
      <c r="BC136" s="13">
        <f>IF(IF(AND(LEN(H136)&lt;=3,LEN(H136)&gt;0,LEN(B136)&gt;0,AI136&gt;0),COUNTIFS($G$9:$G$136,H136,$AI$9:$AI$136,"&gt;0"),0)&gt;0,D136,0)</f>
        <v>0</v>
      </c>
      <c r="BD136" s="13">
        <f t="shared" si="348"/>
        <v>0</v>
      </c>
      <c r="BE136" s="13">
        <f>IF(AND(IFERROR(VLOOKUP(H136,$B$9:$BI136,60,FALSE),0)&lt;0,LEN(R136)&gt;0),-1,0)</f>
        <v>0</v>
      </c>
      <c r="BF136" s="13">
        <f>IF(AND(IFERROR(VLOOKUP(I136,$B$9:$BI136,60,FALSE),0)&lt;0,LEN(R136)&gt;0),-1,0)</f>
        <v>0</v>
      </c>
      <c r="BG136" s="13">
        <f>IF(AND(IFERROR(VLOOKUP(J136,$B$9:$BI136,60,FALSE),0)&lt;0,LEN(R136)&gt;0),-1,0)</f>
        <v>0</v>
      </c>
      <c r="BH136" s="13">
        <f t="shared" si="349"/>
        <v>0</v>
      </c>
      <c r="BI136" s="13">
        <f t="shared" si="350"/>
        <v>0</v>
      </c>
      <c r="BJ136" s="13">
        <f>IF(AND(LEN($P136)&gt;1,LEN($U136)=0,GralFaltaReq="SE OBSERVAN",IFERROR(FIND("REQUIS.",W136),0)+IFERROR(FIND("CRED. APROB.",W136),0)&gt;0),MAX($BJ$7:$BJ135)+1,0)</f>
        <v>0</v>
      </c>
      <c r="BK136" s="13">
        <f>IF(AND(IFERROR(VLOOKUP(H136,$B$9:$BI136,60,FALSE),0)&lt;0,GralFaltaReq="SE OBSERVAN"),-1,0)</f>
        <v>0</v>
      </c>
      <c r="BL136" s="13">
        <f>IF(AND(IFERROR(VLOOKUP(I136,$B$9:$BI136,60,FALSE),0)&lt;0,GralFaltaReq="SE OBSERVAN"),-1,0)</f>
        <v>0</v>
      </c>
      <c r="BM136" s="13">
        <f>IF(AND(IFERROR(VLOOKUP(J136,$B$9:$BI136,60,FALSE),0)&lt;0,GralFaltaReq="SE OBSERVAN"),-1,0)</f>
        <v>0</v>
      </c>
      <c r="BN136" s="13" t="str">
        <f>IFERROR(IF( AND(LEN(R136)&gt;0,LEN(H136)&gt;0), VLOOKUP(H136,$B$9:$E$136,2,FALSE),""),"")</f>
        <v/>
      </c>
      <c r="BO136" s="13" t="str">
        <f>IFERROR(IF( AND(LEN(R136)&gt;0,LEN(I136)&gt;0), " | " &amp; VLOOKUP(I136,$B$9:$E$136,2,FALSE),""),"")</f>
        <v/>
      </c>
      <c r="BP136" s="13" t="str">
        <f>IFERROR(IF( AND(LEN(R136)&gt;0,LEN(J136)&gt;0), " | " &amp; VLOOKUP(J136,$B$9:$E$136,2,FALSE),""),"")</f>
        <v/>
      </c>
      <c r="BQ136" s="13" t="str">
        <f t="shared" si="351"/>
        <v/>
      </c>
      <c r="BR136" s="13" t="str">
        <f t="shared" si="352"/>
        <v/>
      </c>
    </row>
    <row r="137" spans="1:70" ht="15.6">
      <c r="A137" s="480"/>
      <c r="B137" s="481"/>
      <c r="C137" s="482"/>
      <c r="D137" s="481"/>
      <c r="E137" s="480"/>
      <c r="F137" s="483"/>
      <c r="G137" s="480"/>
      <c r="H137" s="484"/>
      <c r="I137" s="484"/>
      <c r="J137" s="484"/>
      <c r="K137" s="484"/>
      <c r="L137" s="3" t="s">
        <v>424</v>
      </c>
      <c r="M137" s="13">
        <f>IF(AND(LEN($P137)&gt;1,LEN($U137)=0,OR(GralFaltaReq="SE CONVALIDAN",AND(GralFaltaReq="SE OBSERVAN",IFERROR(FIND("REQUIS.",W137),0)=0))),MAX($M$7:$M136)+1,0)</f>
        <v>0</v>
      </c>
      <c r="N137" s="13">
        <f>IF(LEN($Y137)&gt;0,MAX($N$7:$N136)+1,0)</f>
        <v>0</v>
      </c>
      <c r="O137" s="13">
        <f>IF(AND(LEN($P137)&gt;1,LEN($U137)&gt;0),MAX($O$7:$O136)+1,0)</f>
        <v>0</v>
      </c>
      <c r="P137" s="13">
        <f t="shared" ref="P137" si="353">IF(LEN(R137)&gt;0,IF(LEN(B137)&gt;6,B137,IF(LEN(C137)&gt;3,0,IF(LEN(B136)&gt;6,B136,IF(LEN(C136)&gt;3,0,IF(LEN(B135)&gt;6,B135,IF(LEN(C135)&gt;3,0,IF(LEN(B134)&gt;6,B134,IF(LEN(C134)&gt;3,0,0)))))))),0)</f>
        <v>0</v>
      </c>
      <c r="Q137" s="96"/>
      <c r="R137" s="97"/>
      <c r="S137" s="105"/>
      <c r="T137" s="105"/>
      <c r="U137" s="105"/>
      <c r="V137" s="570" t="str">
        <f>IFERROR((VLOOKUP(P137,$B$9:$K$119,3,FALSE)-SUMIF($P$9:$P$119,P137,$S$9:$S$119))/VLOOKUP(P137,$B$9:$K$119,3,FALSE),"-")</f>
        <v>-</v>
      </c>
      <c r="W137" s="571" t="str">
        <f t="shared" ref="W137" si="354">TRIM(IF( BI137&lt;0, "REQUIS. ","") &amp; "|" &amp; IF(AND(GralCredAprobados&lt;K137,LEN(P137)&gt;1)," CRED. APROB.",""))</f>
        <v>|</v>
      </c>
      <c r="X137" s="98" t="str">
        <f t="shared" ref="X137" si="355">IF(AND(T137&lt;GralOrigenNotaAprobatoria, OR(LEN(R137)&gt;0,LEN(T137)&gt;0)),"Desap.","-")</f>
        <v>-</v>
      </c>
      <c r="Y137" s="99"/>
      <c r="Z137" s="99"/>
      <c r="AA137" s="13" t="str">
        <f>IFERROR(IF(LEN(Y137)&gt;0, IF(LEN(B137)&gt;0,C137,"-"), VLOOKUP(P137,$B$9:$E$137,2,FALSE)),"-")</f>
        <v>-</v>
      </c>
      <c r="AB137" s="13" t="str">
        <f>IFERROR(IF(LEN(Y137)&gt;0, IF(LEN(B137)&gt;0,D137,"-"), VLOOKUP(P137,$B$9:$E$137,3,FALSE)),"-")</f>
        <v>-</v>
      </c>
      <c r="AC137" s="13" t="str">
        <f>IFERROR(IF(LEN(Y137)&gt;0,IF(LEN(B137)&gt;0,LEFT(B137,4),"-"), LEFT(VLOOKUP(P137,$B$9:$E$137,1,FALSE),4)),"-")</f>
        <v>-</v>
      </c>
      <c r="AD137" s="13" t="str">
        <f>IFERROR(IF(LEN(Y137)&gt;0, IF(LEN(B137)&gt;0,MID(B137,5,5),"-"),MID(VLOOKUP(P137,$B$9:$E$137,1,FALSE),5, 6)),"-")</f>
        <v>-</v>
      </c>
      <c r="AE137" s="13">
        <f>IF(A137&gt;0,A137,MAX($AE$7:$AE136))</f>
        <v>1</v>
      </c>
      <c r="AF137" s="94" t="str">
        <f t="shared" ref="AF137" si="356">IF(AND(LEN(Y137)&gt;0,AA137="-"),"ERROR","")</f>
        <v/>
      </c>
      <c r="AG137" s="101">
        <f t="shared" ref="AG137" si="357">LEN(AF137)</f>
        <v>0</v>
      </c>
      <c r="AH137" s="18" t="str">
        <f t="shared" ref="AH137" si="358">IF(AND(LEN(Z137)&gt;0,LEN(Y137)=0),"FALTA RECOMENDAR","")</f>
        <v/>
      </c>
      <c r="AI137" s="102">
        <f t="shared" ref="AI137" si="359">LEN(R137)</f>
        <v>0</v>
      </c>
      <c r="AJ137" s="13">
        <f>IF(AND(AI137=0,LEN(IF(LEN(H137)&gt;3,VLOOKUP(H137,$B$9:$R137,17,FALSE),""))&gt;0,LEN(B137)&gt;0),D137,0)</f>
        <v>0</v>
      </c>
      <c r="AK137" s="13">
        <f>IF(AND(AI137=0,LEN(IF(LEN(I137)&gt;3,VLOOKUP(I137,$B$9:$R137,17,FALSE),""))&gt;0,LEN(B137)&gt;0),D137,0)</f>
        <v>0</v>
      </c>
      <c r="AL137" s="13">
        <f>IF(AND(AI137=0,LEN(IF(LEN(J137)&gt;3,VLOOKUP(J137,$B$9:$R137,17,FALSE),""))&gt;0,LEN(B137)&gt;0),D137,0)</f>
        <v>0</v>
      </c>
      <c r="AM137" s="13">
        <f t="shared" ref="AM137" si="360">IF(AND(LEN(H137)&gt;3,AJ137=0),-1,1)*IF(AND(LEN(I137)&gt;3,AK137=0),-1,1)*IF(AND(LEN(J137)&gt;3,AL137=0),-1,1)</f>
        <v>1</v>
      </c>
      <c r="AN137" s="13">
        <f t="shared" ref="AN137" si="361">IF(AM137&gt;0,MAX(AJ137:AL137),0)</f>
        <v>0</v>
      </c>
      <c r="AO137" s="13">
        <f>IF(IF(AND(LEN(H137)&lt;=3,LEN(H137)&gt;0,LEN(B137)&gt;0),COUNTIFS($G$9:$G$137,H137,$AI$9:$AI$137,"&gt;0"),0)&gt;0,D137,0)</f>
        <v>0</v>
      </c>
      <c r="AP137" s="13">
        <f t="shared" ref="AP137" si="362">IF(AND(AI137=0,LEN(H137)=0,LEN(I137)=0,LEN(J137)=0,D137&lt;=10,LEN(B137)&gt;0),D137,0)</f>
        <v>0</v>
      </c>
      <c r="AQ137" s="13">
        <f t="shared" ref="AQ137" si="363">+AO137+AN137+AP137</f>
        <v>0</v>
      </c>
      <c r="AR137" s="13" t="str">
        <f t="shared" ref="AR137" si="364">IF(LEN(Q137)&gt;0,LEFT(Q137,4),"")</f>
        <v/>
      </c>
      <c r="AS137" s="13" t="str">
        <f t="shared" ref="AS137" si="365" xml:space="preserve"> IF(LEN(Q137)&gt;0,MID(Q137,5,5),"")</f>
        <v/>
      </c>
      <c r="AT137" s="18" t="str">
        <f t="shared" ref="AT137" si="366">IF((M137+O137)*N137 &gt;0,"ERROR","")</f>
        <v/>
      </c>
      <c r="AU137" s="13">
        <f>IF(AND(AI137&gt;0,IF(LEN(H137)&gt;3,LEN(VLOOKUP(H137,$B$9:$R137,17,FALSE)),IF(LEN(H137)&gt;0,COUNTIFS($G$9:$G137,H137,$R$9:$R137,"&lt;&gt;"),""))&gt;0,LEN(B137)&gt;0),D137,0)</f>
        <v>0</v>
      </c>
      <c r="AV137" s="13">
        <f>IF(AND(AI137&gt;0,LEN(IF(LEN(I137)&gt;3,VLOOKUP(I137,$B$9:$R137,17,FALSE),""))&gt;0,LEN(B137)&gt;0),D137,0)</f>
        <v>0</v>
      </c>
      <c r="AW137" s="13">
        <f>IF(AND(AI137&gt;0,LEN(IF(LEN(J137)&gt;3,VLOOKUP(J137,$B$9:$R137,17,FALSE),""))&gt;0,LEN(B137)&gt;0),D137,0)</f>
        <v>0</v>
      </c>
      <c r="AX137" s="13" t="str">
        <f t="shared" ref="AX137" si="367">IF(AND(AI137&gt;0,LEN(H137)&gt;0,AU137=0),H137,"")</f>
        <v/>
      </c>
      <c r="AY137" s="13" t="str">
        <f t="shared" ref="AY137" si="368">IF(AND(AI137&gt;0,LEN(I137)&gt;3,AV137=0),I137,"")</f>
        <v/>
      </c>
      <c r="AZ137" s="13" t="str">
        <f t="shared" ref="AZ137" si="369">IF(AND(AI137&gt;0,LEN(J137)&gt;3,AW137=0),J137,"")</f>
        <v/>
      </c>
      <c r="BA137" s="13">
        <f t="shared" ref="BA137:BA139" si="370">MIN(IF(AND(AI137&gt;0,LEN(H137)&gt;0,AU137=0),-1,1),IF(AND(AI137&gt;0,LEN(I137)&gt;3,AV137=0),-1,1),IF(AND(AI137&gt;0,LEN(J137)&gt;3,AW137=0),-1,1))</f>
        <v>1</v>
      </c>
      <c r="BB137" s="13">
        <f t="shared" ref="BB137:BB139" si="371">IF(BA137&gt;=0,MAX(AU137:AW137),-1)</f>
        <v>0</v>
      </c>
      <c r="BC137" s="13">
        <f>IF(IF(AND(LEN(H137)&lt;=3,LEN(H137)&gt;0,LEN(B137)&gt;0,AI137&gt;0),COUNTIFS($G$9:$G$137,H137,$AI$9:$AI$137,"&gt;0"),0)&gt;0,D137,0)</f>
        <v>0</v>
      </c>
      <c r="BD137" s="13">
        <f t="shared" ref="BD137" si="372">IF(AND(AI137&gt;0,LEN(H137)=0,LEN(I137)=0,LEN(J137)=0,D137&lt;=10,LEN(B137)&gt;0),D137,0)</f>
        <v>0</v>
      </c>
      <c r="BE137" s="13">
        <f>IF(AND(IFERROR(VLOOKUP(H137,$B$9:$BI137,60,FALSE),0)&lt;0,LEN(R137)&gt;0),-1,0)</f>
        <v>0</v>
      </c>
      <c r="BF137" s="13">
        <f>IF(AND(IFERROR(VLOOKUP(I137,$B$9:$BI137,60,FALSE),0)&lt;0,LEN(R137)&gt;0),-1,0)</f>
        <v>0</v>
      </c>
      <c r="BG137" s="13">
        <f>IF(AND(IFERROR(VLOOKUP(J137,$B$9:$BI137,60,FALSE),0)&lt;0,LEN(R137)&gt;0),-1,0)</f>
        <v>0</v>
      </c>
      <c r="BH137" s="13">
        <f t="shared" ref="BH137" si="373">IF(OR(LEN(B137)&gt;0,LEN(C137)&gt;0),0, IF(OR(LEN(B136)&gt;0,LEN(C136)&gt;0),IF(BI136=-1,-1,0), IF(OR(LEN(B135)&gt;0,LEN(C135)&gt;0),IF(BI135=-1,-1,0),     IF(OR(LEN(B134)&gt;0,LEN(C134)&gt;0),IF(BI134=-1,-1,0), 0 ) ) ) )</f>
        <v>0</v>
      </c>
      <c r="BI137" s="13">
        <f t="shared" ref="BI137" si="374">MIN(BB137:BH137)</f>
        <v>0</v>
      </c>
      <c r="BJ137" s="13">
        <f>IF(AND(LEN($P137)&gt;1,LEN($U137)=0,GralFaltaReq="SE OBSERVAN",IFERROR(FIND("REQUIS.",W137),0)+IFERROR(FIND("CRED. APROB.",W137),0)&gt;0),MAX($BJ$7:$BJ136)+1,0)</f>
        <v>0</v>
      </c>
      <c r="BK137" s="13">
        <f>IF(AND(IFERROR(VLOOKUP(H137,$B$9:$BI137,60,FALSE),0)&lt;0,GralFaltaReq="SE OBSERVAN"),-1,0)</f>
        <v>0</v>
      </c>
      <c r="BL137" s="13">
        <f>IF(AND(IFERROR(VLOOKUP(I137,$B$9:$BI137,60,FALSE),0)&lt;0,GralFaltaReq="SE OBSERVAN"),-1,0)</f>
        <v>0</v>
      </c>
      <c r="BM137" s="13">
        <f>IF(AND(IFERROR(VLOOKUP(J137,$B$9:$BI137,60,FALSE),0)&lt;0,GralFaltaReq="SE OBSERVAN"),-1,0)</f>
        <v>0</v>
      </c>
      <c r="BN137" s="13" t="str">
        <f>IFERROR(IF( AND(LEN(R137)&gt;0,LEN(H137)&gt;0), VLOOKUP(H137,$B$9:$E$136,2,FALSE),""),"")</f>
        <v/>
      </c>
      <c r="BO137" s="13" t="str">
        <f>IFERROR(IF( AND(LEN(R137)&gt;0,LEN(I137)&gt;0), " | " &amp; VLOOKUP(I137,$B$9:$E$136,2,FALSE),""),"")</f>
        <v/>
      </c>
      <c r="BP137" s="13" t="str">
        <f>IFERROR(IF( AND(LEN(R137)&gt;0,LEN(J137)&gt;0), " | " &amp; VLOOKUP(J137,$B$9:$E$136,2,FALSE),""),"")</f>
        <v/>
      </c>
      <c r="BQ137" s="13" t="str">
        <f t="shared" ref="BQ137:BQ139" si="375">IFERROR(IF( AND(LEN(R137)&gt;0,K137&gt;0), IF(LEN(BN137)&gt;0," | ","") &amp; K137 &amp; " Cred.Apr.",""),"")</f>
        <v/>
      </c>
      <c r="BR137" s="13" t="str">
        <f t="shared" ref="BR137:BR139" si="376">_xlfn.CONCAT(BN137:BQ137)</f>
        <v/>
      </c>
    </row>
    <row r="138" spans="1:70" ht="15.6">
      <c r="A138" s="480"/>
      <c r="B138" s="481"/>
      <c r="C138" s="482"/>
      <c r="D138" s="481"/>
      <c r="E138" s="480"/>
      <c r="F138" s="483"/>
      <c r="G138" s="480"/>
      <c r="H138" s="484"/>
      <c r="I138" s="484"/>
      <c r="J138" s="484"/>
      <c r="K138" s="484"/>
      <c r="L138" s="3" t="s">
        <v>424</v>
      </c>
      <c r="M138" s="13">
        <f>IF(AND(LEN($P138)&gt;1,LEN($U138)=0,OR(GralFaltaReq="SE CONVALIDAN",AND(GralFaltaReq="SE OBSERVAN",IFERROR(FIND("REQUIS.",W138),0)=0))),MAX($M$7:$M137)+1,0)</f>
        <v>0</v>
      </c>
      <c r="N138" s="13">
        <f>IF(LEN($Y138)&gt;0,MAX($N$7:$N137)+1,0)</f>
        <v>0</v>
      </c>
      <c r="O138" s="13">
        <f>IF(AND(LEN($P138)&gt;1,LEN($U138)&gt;0),MAX($O$7:$O137)+1,0)</f>
        <v>0</v>
      </c>
      <c r="P138" s="13">
        <f t="shared" ref="P138" si="377">IF(LEN(R138)&gt;0,IF(LEN(B138)&gt;6,B138,IF(LEN(C138)&gt;3,0,IF(LEN(B137)&gt;6,B137,IF(LEN(C137)&gt;3,0,IF(LEN(B136)&gt;6,B136,IF(LEN(C136)&gt;3,0,IF(LEN(B135)&gt;6,B135,IF(LEN(C135)&gt;3,0,0)))))))),0)</f>
        <v>0</v>
      </c>
      <c r="Q138" s="96"/>
      <c r="R138" s="97"/>
      <c r="S138" s="105"/>
      <c r="T138" s="105"/>
      <c r="U138" s="105"/>
      <c r="V138" s="570" t="str">
        <f>IFERROR((VLOOKUP(P138,$B$9:$K$120,3,FALSE)-SUMIF($P$9:$P$120,P138,$S$9:$S$120))/VLOOKUP(P138,$B$9:$K$120,3,FALSE),"-")</f>
        <v>-</v>
      </c>
      <c r="W138" s="571" t="str">
        <f>TRIM(IF( BI138&lt;0, "REQUIS. ","") &amp; "|" &amp; IF(GralCredAprobados&lt;K138," CRED. APROB.",""))</f>
        <v>|</v>
      </c>
      <c r="X138" s="98" t="str">
        <f t="shared" ref="X138:X139" si="378">IF(AND(T138&lt;GralOrigenNotaAprobatoria, OR(LEN(R138)&gt;0,LEN(T138)&gt;0)),"Desap.","-")</f>
        <v>-</v>
      </c>
      <c r="Y138" s="99"/>
      <c r="Z138" s="99"/>
      <c r="AA138" s="13" t="str">
        <f>IFERROR(IF(LEN(Y138)&gt;0, IF(LEN(B138)&gt;0,C138,"-"), VLOOKUP(P138,$B$9:$E$138,2,FALSE)),"-")</f>
        <v>-</v>
      </c>
      <c r="AB138" s="13" t="str">
        <f>IFERROR(IF(LEN(Y138)&gt;0, IF(LEN(B138)&gt;0,D138,"-"), VLOOKUP(P138,$B$9:$E$138,3,FALSE)),"-")</f>
        <v>-</v>
      </c>
      <c r="AC138" s="13" t="str">
        <f>IFERROR(IF(LEN(Y138)&gt;0,IF(LEN(B138)&gt;0,LEFT(B138,4),"-"), LEFT(VLOOKUP(P138,$B$9:$E$138,1,FALSE),4)),"-")</f>
        <v>-</v>
      </c>
      <c r="AD138" s="13" t="str">
        <f>IFERROR(IF(LEN(Y138)&gt;0, IF(LEN(B138)&gt;0,MID(B138,5,5),"-"),MID(VLOOKUP(P138,$B$9:$E$138,1,FALSE),5, 6)),"-")</f>
        <v>-</v>
      </c>
      <c r="AE138" s="13">
        <f>IF(A138&gt;0,A138,MAX($AE$7:$AE137))</f>
        <v>1</v>
      </c>
      <c r="AF138" s="94" t="str">
        <f t="shared" ref="AF138" si="379">IF(AND(LEN(Y138)&gt;0,AA138="-"),"ERROR","")</f>
        <v/>
      </c>
      <c r="AG138" s="101">
        <f t="shared" ref="AG138" si="380">LEN(AF138)</f>
        <v>0</v>
      </c>
      <c r="AH138" s="18" t="str">
        <f t="shared" ref="AH138" si="381">IF(AND(LEN(Z138)&gt;0,LEN(Y138)=0),"FALTA RECOMENDAR","")</f>
        <v/>
      </c>
      <c r="AI138" s="102">
        <f t="shared" ref="AI138" si="382">LEN(R138)</f>
        <v>0</v>
      </c>
      <c r="AJ138" s="13">
        <f>IF(AND(AI138=0,LEN(IF(LEN(H138)&gt;3,VLOOKUP(H138,$B$9:$R138,17,FALSE),""))&gt;0,LEN(B138)&gt;0),D138,0)</f>
        <v>0</v>
      </c>
      <c r="AK138" s="13">
        <f>IF(AND(AI138=0,LEN(IF(LEN(I138)&gt;3,VLOOKUP(I138,$B$9:$R138,17,FALSE),""))&gt;0,LEN(B138)&gt;0),D138,0)</f>
        <v>0</v>
      </c>
      <c r="AL138" s="13">
        <f>IF(AND(AI138=0,LEN(IF(LEN(J138)&gt;3,VLOOKUP(J138,$B$9:$R138,17,FALSE),""))&gt;0,LEN(B138)&gt;0),D138,0)</f>
        <v>0</v>
      </c>
      <c r="AM138" s="13">
        <f t="shared" ref="AM138" si="383">IF(AND(LEN(H138)&gt;3,AJ138=0),-1,1)*IF(AND(LEN(I138)&gt;3,AK138=0),-1,1)*IF(AND(LEN(J138)&gt;3,AL138=0),-1,1)</f>
        <v>1</v>
      </c>
      <c r="AN138" s="13">
        <f t="shared" ref="AN138" si="384">IF(AM138&gt;0,MAX(AJ138:AL138),0)</f>
        <v>0</v>
      </c>
      <c r="AO138" s="13">
        <f>IF(IF(AND(LEN(H138)&lt;=3,LEN(H138)&gt;0,LEN(B138)&gt;0),COUNTIFS($G$9:$G$138,H138,$AI$9:$AI$138,"&gt;0"),0)&gt;0,D138,0)</f>
        <v>0</v>
      </c>
      <c r="AP138" s="13">
        <f t="shared" ref="AP138" si="385">IF(AND(AI138=0,LEN(H138)=0,LEN(I138)=0,LEN(J138)=0,D138&lt;=10,LEN(B138)&gt;0),D138,0)</f>
        <v>0</v>
      </c>
      <c r="AQ138" s="13">
        <f t="shared" ref="AQ138" si="386">+AO138+AN138+AP138</f>
        <v>0</v>
      </c>
      <c r="AR138" s="13" t="str">
        <f t="shared" ref="AR138" si="387">IF(LEN(Q138)&gt;0,LEFT(Q138,4),"")</f>
        <v/>
      </c>
      <c r="AS138" s="13" t="str">
        <f t="shared" ref="AS138" si="388" xml:space="preserve"> IF(LEN(Q138)&gt;0,MID(Q138,5,5),"")</f>
        <v/>
      </c>
      <c r="AT138" s="18" t="str">
        <f t="shared" ref="AT138" si="389">IF((M138+O138)*N138 &gt;0,"ERROR","")</f>
        <v/>
      </c>
      <c r="AU138" s="13">
        <f>IF(AND(AI138&gt;0,IF(LEN(H138)&gt;3,LEN(VLOOKUP(H138,$B$9:$R138,17,FALSE)),IF(LEN(H138)&gt;0,COUNTIFS($G$9:$G138,H138,$R$9:$R138,"&lt;&gt;"),""))&gt;0,LEN(B138)&gt;0),D138,0)</f>
        <v>0</v>
      </c>
      <c r="AV138" s="13">
        <f>IF(AND(AI138&gt;0,LEN(IF(LEN(I138)&gt;3,VLOOKUP(I138,$B$9:$R138,17,FALSE),""))&gt;0,LEN(B138)&gt;0),D138,0)</f>
        <v>0</v>
      </c>
      <c r="AW138" s="13">
        <f>IF(AND(AI138&gt;0,LEN(IF(LEN(J138)&gt;3,VLOOKUP(J138,$B$9:$R138,17,FALSE),""))&gt;0,LEN(B138)&gt;0),D138,0)</f>
        <v>0</v>
      </c>
      <c r="AX138" s="13" t="str">
        <f t="shared" ref="AX138" si="390">IF(AND(AI138&gt;0,LEN(H138)&gt;0,AU138=0),H138,"")</f>
        <v/>
      </c>
      <c r="AY138" s="13" t="str">
        <f t="shared" ref="AY138" si="391">IF(AND(AI138&gt;0,LEN(I138)&gt;3,AV138=0),I138,"")</f>
        <v/>
      </c>
      <c r="AZ138" s="13" t="str">
        <f t="shared" ref="AZ138" si="392">IF(AND(AI138&gt;0,LEN(J138)&gt;3,AW138=0),J138,"")</f>
        <v/>
      </c>
      <c r="BA138" s="13">
        <f t="shared" si="370"/>
        <v>1</v>
      </c>
      <c r="BB138" s="13">
        <f t="shared" si="371"/>
        <v>0</v>
      </c>
      <c r="BC138" s="13">
        <f>IF(IF(AND(LEN(H138)&lt;=3,LEN(H138)&gt;0,LEN(B138)&gt;0,AI138&gt;0),COUNTIFS($G$9:$G$138,H138,$AI$9:$AI$138,"&gt;0"),0)&gt;0,D138,0)</f>
        <v>0</v>
      </c>
      <c r="BD138" s="13">
        <f t="shared" ref="BD138" si="393">IF(AND(AI138&gt;0,LEN(H138)=0,LEN(I138)=0,LEN(J138)=0,D138&lt;=10,LEN(B138)&gt;0),D138,0)</f>
        <v>0</v>
      </c>
      <c r="BE138" s="13">
        <f>IF(AND(IFERROR(VLOOKUP(H138,$B$9:$BI138,59,FALSE),0)&lt;0,LEN(R138)&gt;0),-1,0)</f>
        <v>0</v>
      </c>
      <c r="BF138" s="13">
        <f>IF(AND(IFERROR(VLOOKUP(I138,$B$9:$BI138,59,FALSE),0)&lt;0,LEN(R138)&gt;0),-1,0)</f>
        <v>0</v>
      </c>
      <c r="BG138" s="13">
        <f>IF(AND(IFERROR(VLOOKUP(J138,$B$9:$BI138,59,FALSE),0)&lt;0,LEN(R138)&gt;0),-1,0)</f>
        <v>0</v>
      </c>
      <c r="BH138" s="13">
        <f t="shared" ref="BH138" si="394">IF(OR(LEN(B138)&gt;0,LEN(C138)&gt;0),0, IF(OR(LEN(B137)&gt;0,LEN(C137)&gt;0),IF(BI137=-1,-1,0), IF(OR(LEN(B136)&gt;0,LEN(C136)&gt;0),IF(BI136=-1,-1,0),     IF(OR(LEN(B135)&gt;0,LEN(C135)&gt;0),IF(BI135=-1,-1,0), 0 ) ) ) )</f>
        <v>0</v>
      </c>
      <c r="BI138" s="13">
        <f t="shared" ref="BI138" si="395">MIN(BB138:BH138)</f>
        <v>0</v>
      </c>
      <c r="BJ138" s="13">
        <f>IF(AND(LEN($P138)&gt;1,LEN($U138)=0,GralFaltaReq="SE OBSERVAN",IFERROR(FIND("REQUIS.",W138),0)+IFERROR(FIND("CRED. APROB.",W138),0)&gt;0),MAX($BJ$7:$BJ137)+1,0)</f>
        <v>0</v>
      </c>
      <c r="BK138" s="13">
        <f>IF(AND(IFERROR(VLOOKUP(H138,$B$9:$BI138,59,FALSE),0)&lt;0,GralFaltaReq="SE OBSERVAN"),-1,0)</f>
        <v>0</v>
      </c>
      <c r="BL138" s="13">
        <f>IF(AND(IFERROR(VLOOKUP(I138,$B$9:$BI138,59,FALSE),0)&lt;0,GralFaltaReq="SE OBSERVAN"),-1,0)</f>
        <v>0</v>
      </c>
      <c r="BM138" s="13">
        <f>IF(AND(IFERROR(VLOOKUP(J138,$B$9:$BI138,59,FALSE),0)&lt;0,GralFaltaReq="SE OBSERVAN"),-1,0)</f>
        <v>0</v>
      </c>
      <c r="BN138" s="13" t="str">
        <f>IFERROR(IF( AND(LEN(R138)&gt;0,LEN(H138)&gt;0), VLOOKUP(H138,$B$9:$E$136,2,FALSE),""),"")</f>
        <v/>
      </c>
      <c r="BO138" s="13" t="str">
        <f>IFERROR(IF( AND(LEN(R138)&gt;0,LEN(I138)&gt;0), " | " &amp; VLOOKUP(I138,$B$9:$E$136,2,FALSE),""),"")</f>
        <v/>
      </c>
      <c r="BP138" s="13" t="str">
        <f>IFERROR(IF( AND(LEN(R138)&gt;0,LEN(J138)&gt;0), " | " &amp; VLOOKUP(J138,$B$9:$E$136,2,FALSE),""),"")</f>
        <v/>
      </c>
      <c r="BQ138" s="13" t="str">
        <f t="shared" si="375"/>
        <v/>
      </c>
      <c r="BR138" s="13" t="str">
        <f t="shared" si="376"/>
        <v/>
      </c>
    </row>
    <row r="139" spans="1:70" ht="15.6">
      <c r="A139" s="510"/>
      <c r="B139" s="511"/>
      <c r="C139" s="512"/>
      <c r="D139" s="511"/>
      <c r="E139" s="510"/>
      <c r="F139" s="513"/>
      <c r="G139" s="510"/>
      <c r="H139" s="514"/>
      <c r="I139" s="514"/>
      <c r="J139" s="514"/>
      <c r="K139" s="514">
        <v>0</v>
      </c>
      <c r="L139" s="3" t="s">
        <v>424</v>
      </c>
      <c r="M139" s="13">
        <f>IF(AND(LEN($P139)&gt;1,LEN($U139)=0,OR(GralFaltaReq="SE CONVALIDAN",AND(GralFaltaReq="SE OBSERVAN",IFERROR(FIND("REQUIS.",W139),0)=0))),MAX($M$7:$M138)+1,0)</f>
        <v>0</v>
      </c>
      <c r="N139" s="13">
        <f>IF(LEN($X139)&gt;0,MAX($N$7:$N138)+1,0)</f>
        <v>2</v>
      </c>
      <c r="O139" s="13">
        <f>IF(AND(LEN($P139)&gt;1,LEN($U139)&gt;0),MAX($O$7:$O138)+1,0)</f>
        <v>0</v>
      </c>
      <c r="P139" s="13">
        <f t="shared" ref="P139" si="396">IF(LEN(R139)&gt;0,IF(LEN(B139)&gt;6,B139,IF(LEN(C139)&gt;3,0,IF(LEN(B138)&gt;6,B138,IF(LEN(C138)&gt;3,0,IF(LEN(B137)&gt;6,B137,IF(LEN(C137)&gt;3,0,IF(LEN(B136)&gt;6,B136,IF(LEN(C136)&gt;3,0,0)))))))),0)</f>
        <v>0</v>
      </c>
      <c r="Q139" s="96"/>
      <c r="R139" s="97"/>
      <c r="S139" s="105"/>
      <c r="T139" s="105"/>
      <c r="U139" s="105"/>
      <c r="V139" s="570" t="str">
        <f>IFERROR((VLOOKUP(P139,$B$9:$K$121,3,FALSE)-SUMIF($P$9:$P$121,P139,$S$9:$S$121))/VLOOKUP(P139,$B$9:$K$121,3,FALSE),"-")</f>
        <v>-</v>
      </c>
      <c r="W139" s="571" t="str">
        <f>TRIM(IF( BI139&lt;0, "REQUIS. ","") &amp; "|" &amp; IF(GralCredAprobados&lt;K139," CRED. APROB.",""))</f>
        <v>|</v>
      </c>
      <c r="X139" s="98" t="str">
        <f t="shared" si="378"/>
        <v>-</v>
      </c>
      <c r="Y139" s="99"/>
      <c r="Z139" s="99"/>
      <c r="AA139" s="13" t="str">
        <f>IFERROR(IF(LEN(Y139)&gt;0, IF(LEN(B139)&gt;0,C139,"-"), VLOOKUP(P139,$B$9:$E$139,2,FALSE)),"-")</f>
        <v>-</v>
      </c>
      <c r="AB139" s="13" t="str">
        <f>IFERROR(IF(LEN(Y139)&gt;0, IF(LEN(B139)&gt;0,D139,"-"), VLOOKUP(P139,$B$9:$E$139,3,FALSE)),"-")</f>
        <v>-</v>
      </c>
      <c r="AC139" s="13" t="str">
        <f>IFERROR(IF(LEN(Y139)&gt;0,IF(LEN(B139)&gt;0,LEFT(B139,4),"-"), LEFT(VLOOKUP(P139,$B$9:$E$139,1,FALSE),4)),"-")</f>
        <v>-</v>
      </c>
      <c r="AD139" s="13" t="str">
        <f>IFERROR(IF(LEN(Y139)&gt;0, IF(LEN(B139)&gt;0,MID(B139,5,5),"-"),MID(VLOOKUP(P139,$B$9:$E$139,1,FALSE),5, 6)),"-")</f>
        <v>-</v>
      </c>
      <c r="AE139" s="13">
        <f>IF(A139&gt;0,A139,MAX($AE$7:$AE138))</f>
        <v>1</v>
      </c>
      <c r="AF139" s="94" t="str">
        <f t="shared" ref="AF139" si="397">IF(AND(LEN(Y139)&gt;0,AA139="-"),"ERROR","")</f>
        <v/>
      </c>
      <c r="AG139" s="101">
        <f t="shared" ref="AG139" si="398">LEN(AF139)</f>
        <v>0</v>
      </c>
      <c r="AH139" s="18" t="str">
        <f t="shared" ref="AH139" si="399">IF(AND(LEN(Z139)&gt;0,LEN(Y139)=0),"FALTA RECOMENDAR","")</f>
        <v/>
      </c>
      <c r="AI139" s="102">
        <f t="shared" ref="AI139" si="400">LEN(R139)</f>
        <v>0</v>
      </c>
      <c r="AJ139" s="13">
        <f>IF(AND(AI139=0,LEN(IF(LEN(H139)&gt;3,VLOOKUP(H139,$B$9:$R139,17,FALSE),""))&gt;0,LEN(B139)&gt;0),D139,0)</f>
        <v>0</v>
      </c>
      <c r="AK139" s="13">
        <f>IF(AND(AI139=0,LEN(IF(LEN(I139)&gt;3,VLOOKUP(I139,$B$9:$R139,17,FALSE),""))&gt;0,LEN(B139)&gt;0),D139,0)</f>
        <v>0</v>
      </c>
      <c r="AL139" s="13">
        <f>IF(AND(AI139=0,LEN(IF(LEN(J139)&gt;3,VLOOKUP(J139,$B$9:$R139,17,FALSE),""))&gt;0,LEN(B139)&gt;0),D139,0)</f>
        <v>0</v>
      </c>
      <c r="AM139" s="13">
        <f t="shared" ref="AM139" si="401">IF(AND(LEN(H139)&gt;3,AJ139=0),-1,1)*IF(AND(LEN(I139)&gt;3,AK139=0),-1,1)*IF(AND(LEN(J139)&gt;3,AL139=0),-1,1)</f>
        <v>1</v>
      </c>
      <c r="AN139" s="13">
        <f t="shared" ref="AN139" si="402">IF(AM139&gt;0,MAX(AJ139:AL139),0)</f>
        <v>0</v>
      </c>
      <c r="AO139" s="13">
        <f>IF(IF(AND(LEN(H139)&lt;=3,LEN(H139)&gt;0,LEN(B139)&gt;0),COUNTIFS($G$9:$G$139,H139,$AI$9:$AI$139,"&gt;0"),0)&gt;0,D139,0)</f>
        <v>0</v>
      </c>
      <c r="AP139" s="13">
        <f t="shared" ref="AP139" si="403">IF(AND(AI139=0,LEN(H139)=0,LEN(I139)=0,LEN(J139)=0,D139&lt;=10,LEN(B139)&gt;0),D139,0)</f>
        <v>0</v>
      </c>
      <c r="AQ139" s="13">
        <f t="shared" ref="AQ139" si="404">+AO139+AN139+AP139</f>
        <v>0</v>
      </c>
      <c r="AR139" s="13" t="str">
        <f t="shared" ref="AR139" si="405">IF(LEN(Q139)&gt;0,LEFT(Q139,4),"")</f>
        <v/>
      </c>
      <c r="AS139" s="13" t="str">
        <f t="shared" ref="AS139" si="406" xml:space="preserve"> IF(LEN(Q139)&gt;0,MID(Q139,5,5),"")</f>
        <v/>
      </c>
      <c r="AT139" s="18" t="str">
        <f t="shared" ref="AT139" si="407">IF((M139+O139)*N139 &gt;0,"ERROR","")</f>
        <v/>
      </c>
      <c r="AU139" s="13">
        <f>IF(AND(AI139&gt;0,IF(LEN(H139)&gt;3,LEN(VLOOKUP(H139,$B$9:$R139,17,FALSE)),IF(LEN(H139)&gt;0,COUNTIFS($G$9:$G139,H139,$R$9:$R139,"&lt;&gt;"),""))&gt;0,LEN(B139)&gt;0),D139,0)</f>
        <v>0</v>
      </c>
      <c r="AV139" s="13">
        <f>IF(AND(AI139&gt;0,LEN(IF(LEN(I139)&gt;3,VLOOKUP(I139,$B$9:$R139,17,FALSE),""))&gt;0,LEN(B139)&gt;0),D139,0)</f>
        <v>0</v>
      </c>
      <c r="AW139" s="13">
        <f>IF(AND(AI139&gt;0,LEN(IF(LEN(J139)&gt;3,VLOOKUP(J139,$B$9:$R139,17,FALSE),""))&gt;0,LEN(B139)&gt;0),D139,0)</f>
        <v>0</v>
      </c>
      <c r="AX139" s="13" t="str">
        <f t="shared" ref="AX139" si="408">IF(AND(AI139&gt;0,LEN(H139)&gt;0,AU139=0),H139,"")</f>
        <v/>
      </c>
      <c r="AY139" s="13" t="str">
        <f t="shared" ref="AY139" si="409">IF(AND(AI139&gt;0,LEN(I139)&gt;3,AV139=0),I139,"")</f>
        <v/>
      </c>
      <c r="AZ139" s="13" t="str">
        <f t="shared" ref="AZ139" si="410">IF(AND(AI139&gt;0,LEN(J139)&gt;3,AW139=0),J139,"")</f>
        <v/>
      </c>
      <c r="BA139" s="13">
        <f t="shared" si="370"/>
        <v>1</v>
      </c>
      <c r="BB139" s="13">
        <f t="shared" si="371"/>
        <v>0</v>
      </c>
      <c r="BC139" s="13">
        <f>IF(IF(AND(LEN(H139)&lt;=3,LEN(H139)&gt;0,LEN(B139)&gt;0,AI139&gt;0),COUNTIFS($G$9:$G$139,H139,$AI$9:$AI$139,"&gt;0"),0)&gt;0,D139,0)</f>
        <v>0</v>
      </c>
      <c r="BD139" s="13">
        <f t="shared" ref="BD139" si="411">IF(AND(AI139&gt;0,LEN(H139)=0,LEN(I139)=0,LEN(J139)=0,D139&lt;=10,LEN(B139)&gt;0),D139,0)</f>
        <v>0</v>
      </c>
      <c r="BE139" s="13">
        <f>IF(AND(IFERROR(VLOOKUP(H139,$B$9:$BI139,59,FALSE),0)&lt;0,LEN(R139)&gt;0),-1,0)</f>
        <v>0</v>
      </c>
      <c r="BF139" s="13">
        <f>IF(AND(IFERROR(VLOOKUP(I139,$B$9:$BI139,59,FALSE),0)&lt;0,LEN(R139)&gt;0),-1,0)</f>
        <v>0</v>
      </c>
      <c r="BG139" s="13">
        <f>IF(AND(IFERROR(VLOOKUP(J139,$B$9:$BI139,59,FALSE),0)&lt;0,LEN(R139)&gt;0),-1,0)</f>
        <v>0</v>
      </c>
      <c r="BH139" s="13">
        <f t="shared" ref="BH139" si="412">IF(OR(LEN(B139)&gt;0,LEN(C139)&gt;0),0, IF(OR(LEN(B138)&gt;0,LEN(C138)&gt;0),IF(BI138=-1,-1,0), IF(OR(LEN(B137)&gt;0,LEN(C137)&gt;0),IF(BI137=-1,-1,0),     IF(OR(LEN(B136)&gt;0,LEN(C136)&gt;0),IF(BI136=-1,-1,0), 0 ) ) ) )</f>
        <v>0</v>
      </c>
      <c r="BI139" s="13">
        <f t="shared" ref="BI139" si="413">MIN(BB139:BH139)</f>
        <v>0</v>
      </c>
      <c r="BJ139" s="13">
        <f>IF(AND(LEN($P139)&gt;1,LEN($U139)=0,GralFaltaReq="SE OBSERVAN",IFERROR(FIND("REQUIS.",W139),0)+IFERROR(FIND("CRED. APROB.",W139),0)&gt;0),MAX($BJ$7:$BJ138)+1,0)</f>
        <v>0</v>
      </c>
      <c r="BK139" s="13">
        <f>IF(AND(IFERROR(VLOOKUP(H139,$B$9:$BI139,59,FALSE),0)&lt;0,GralFaltaReq="SE OBSERVAN"),-1,0)</f>
        <v>0</v>
      </c>
      <c r="BL139" s="13">
        <f>IF(AND(IFERROR(VLOOKUP(I139,$B$9:$BI139,59,FALSE),0)&lt;0,GralFaltaReq="SE OBSERVAN"),-1,0)</f>
        <v>0</v>
      </c>
      <c r="BM139" s="13">
        <f>IF(AND(IFERROR(VLOOKUP(J139,$B$9:$BI139,59,FALSE),0)&lt;0,GralFaltaReq="SE OBSERVAN"),-1,0)</f>
        <v>0</v>
      </c>
      <c r="BN139" s="13" t="str">
        <f>IFERROR(IF( AND(LEN(R139)&gt;0,LEN(H139)&gt;0), VLOOKUP(H139,$B$9:$E$136,2,FALSE),""),"")</f>
        <v/>
      </c>
      <c r="BO139" s="13" t="str">
        <f>IFERROR(IF( AND(LEN(R139)&gt;0,LEN(I139)&gt;0), " | " &amp; VLOOKUP(I139,$B$9:$E$136,2,FALSE),""),"")</f>
        <v/>
      </c>
      <c r="BP139" s="13" t="str">
        <f>IFERROR(IF( AND(LEN(R139)&gt;0,LEN(J139)&gt;0), " | " &amp; VLOOKUP(J139,$B$9:$E$136,2,FALSE),""),"")</f>
        <v/>
      </c>
      <c r="BQ139" s="13" t="str">
        <f t="shared" si="375"/>
        <v/>
      </c>
      <c r="BR139" s="13" t="str">
        <f t="shared" si="376"/>
        <v/>
      </c>
    </row>
    <row r="140" spans="1:70" ht="15.75" customHeight="1">
      <c r="C140" s="14"/>
      <c r="F140" s="15"/>
      <c r="G140" s="15"/>
      <c r="H140" s="15"/>
      <c r="I140" s="15"/>
      <c r="J140" s="15"/>
      <c r="K140" s="15"/>
      <c r="L140" s="18"/>
      <c r="M140" s="18"/>
      <c r="N140" s="18"/>
      <c r="O140" s="18"/>
    </row>
    <row r="141" spans="1:70" ht="15.75" customHeight="1">
      <c r="C141" s="14"/>
      <c r="F141" s="15"/>
      <c r="G141" s="15"/>
      <c r="H141" s="15"/>
      <c r="I141" s="15"/>
      <c r="J141" s="15"/>
      <c r="K141" s="15"/>
      <c r="L141" s="18"/>
      <c r="M141" s="18"/>
      <c r="N141" s="18"/>
      <c r="O141" s="18"/>
    </row>
    <row r="142" spans="1:70" ht="15.75" customHeight="1">
      <c r="C142" s="14"/>
      <c r="F142" s="15"/>
      <c r="G142" s="15"/>
      <c r="H142" s="15"/>
      <c r="I142" s="15"/>
      <c r="J142" s="15"/>
      <c r="K142" s="15"/>
      <c r="L142" s="18"/>
      <c r="M142" s="18"/>
      <c r="N142" s="18"/>
      <c r="O142" s="18"/>
    </row>
    <row r="143" spans="1:70" ht="15.75" customHeight="1">
      <c r="C143" s="14"/>
      <c r="F143" s="15"/>
      <c r="G143" s="15"/>
      <c r="H143" s="15"/>
      <c r="I143" s="15"/>
      <c r="J143" s="15"/>
      <c r="K143" s="15"/>
      <c r="L143" s="18"/>
      <c r="M143" s="18"/>
      <c r="N143" s="18"/>
      <c r="O143" s="18"/>
    </row>
    <row r="144" spans="1:70" ht="15.75" customHeight="1">
      <c r="C144" s="14"/>
      <c r="F144" s="15"/>
      <c r="G144" s="15"/>
      <c r="H144" s="15"/>
      <c r="I144" s="15"/>
      <c r="J144" s="15"/>
      <c r="K144" s="15"/>
      <c r="L144" s="18"/>
      <c r="M144" s="18"/>
      <c r="N144" s="18"/>
      <c r="O144" s="18"/>
    </row>
    <row r="145" spans="3:15" ht="15.75" customHeight="1">
      <c r="C145" s="14"/>
      <c r="F145" s="15"/>
      <c r="G145" s="15"/>
      <c r="H145" s="15"/>
      <c r="I145" s="15"/>
      <c r="J145" s="15"/>
      <c r="K145" s="15"/>
      <c r="L145" s="18"/>
      <c r="M145" s="18"/>
      <c r="N145" s="18"/>
      <c r="O145" s="18"/>
    </row>
    <row r="146" spans="3:15" ht="15.75" customHeight="1">
      <c r="C146" s="14"/>
      <c r="F146" s="15"/>
      <c r="G146" s="15"/>
      <c r="H146" s="15"/>
      <c r="I146" s="15"/>
      <c r="J146" s="15"/>
      <c r="K146" s="15"/>
      <c r="L146" s="18"/>
      <c r="M146" s="18"/>
      <c r="N146" s="18"/>
      <c r="O146" s="18"/>
    </row>
    <row r="147" spans="3:15" ht="15.75" customHeight="1">
      <c r="C147" s="14"/>
      <c r="F147" s="15"/>
      <c r="G147" s="15"/>
      <c r="H147" s="15"/>
      <c r="I147" s="15"/>
      <c r="J147" s="15"/>
      <c r="K147" s="15"/>
      <c r="L147" s="18"/>
      <c r="M147" s="18"/>
      <c r="N147" s="18"/>
      <c r="O147" s="18"/>
    </row>
    <row r="148" spans="3:15" ht="15.75" customHeight="1">
      <c r="C148" s="14"/>
      <c r="F148" s="15"/>
      <c r="G148" s="15"/>
      <c r="H148" s="15"/>
      <c r="I148" s="15"/>
      <c r="J148" s="15"/>
      <c r="K148" s="15"/>
      <c r="L148" s="18"/>
      <c r="M148" s="18"/>
      <c r="N148" s="18"/>
      <c r="O148" s="18"/>
    </row>
    <row r="149" spans="3:15" ht="15.75" customHeight="1">
      <c r="C149" s="14"/>
      <c r="F149" s="15"/>
      <c r="G149" s="15"/>
      <c r="H149" s="15"/>
      <c r="I149" s="15"/>
      <c r="J149" s="15"/>
      <c r="K149" s="15"/>
      <c r="L149" s="18"/>
      <c r="M149" s="18"/>
      <c r="N149" s="18"/>
      <c r="O149" s="18"/>
    </row>
    <row r="150" spans="3:15" ht="15.75" customHeight="1">
      <c r="C150" s="14"/>
      <c r="F150" s="15"/>
      <c r="G150" s="15"/>
      <c r="H150" s="15"/>
      <c r="I150" s="15"/>
      <c r="J150" s="15"/>
      <c r="K150" s="15"/>
      <c r="L150" s="18"/>
      <c r="M150" s="18"/>
      <c r="N150" s="18"/>
      <c r="O150" s="18"/>
    </row>
    <row r="151" spans="3:15" ht="15.75" customHeight="1">
      <c r="C151" s="14"/>
      <c r="F151" s="15"/>
      <c r="G151" s="15"/>
      <c r="H151" s="15"/>
      <c r="I151" s="15"/>
      <c r="J151" s="15"/>
      <c r="K151" s="15"/>
      <c r="L151" s="18"/>
      <c r="M151" s="18"/>
      <c r="N151" s="18"/>
      <c r="O151" s="18"/>
    </row>
    <row r="152" spans="3:15" ht="15.75" customHeight="1">
      <c r="C152" s="14"/>
      <c r="F152" s="15"/>
      <c r="G152" s="15"/>
      <c r="H152" s="15"/>
      <c r="I152" s="15"/>
      <c r="J152" s="15"/>
      <c r="K152" s="15"/>
      <c r="L152" s="18"/>
      <c r="M152" s="18"/>
      <c r="N152" s="18"/>
      <c r="O152" s="18"/>
    </row>
    <row r="153" spans="3:15" ht="15.75" customHeight="1">
      <c r="C153" s="14"/>
      <c r="F153" s="15"/>
      <c r="G153" s="15"/>
      <c r="H153" s="15"/>
      <c r="I153" s="15"/>
      <c r="J153" s="15"/>
      <c r="K153" s="15"/>
      <c r="L153" s="18"/>
      <c r="M153" s="18"/>
      <c r="N153" s="18"/>
      <c r="O153" s="18"/>
    </row>
    <row r="154" spans="3:15" ht="15.75" customHeight="1">
      <c r="C154" s="14"/>
      <c r="F154" s="15"/>
      <c r="G154" s="15"/>
      <c r="H154" s="15"/>
      <c r="I154" s="15"/>
      <c r="J154" s="15"/>
      <c r="K154" s="15"/>
      <c r="L154" s="18"/>
      <c r="M154" s="18"/>
      <c r="N154" s="18"/>
      <c r="O154" s="18"/>
    </row>
    <row r="155" spans="3:15" ht="15.75" customHeight="1">
      <c r="C155" s="14"/>
      <c r="F155" s="15"/>
      <c r="G155" s="15"/>
      <c r="H155" s="15"/>
      <c r="I155" s="15"/>
      <c r="J155" s="15"/>
      <c r="K155" s="15"/>
      <c r="L155" s="18"/>
      <c r="M155" s="18"/>
      <c r="N155" s="18"/>
      <c r="O155" s="18"/>
    </row>
    <row r="156" spans="3:15" ht="15.75" customHeight="1">
      <c r="C156" s="14"/>
      <c r="F156" s="15"/>
      <c r="G156" s="15"/>
      <c r="H156" s="15"/>
      <c r="I156" s="15"/>
      <c r="J156" s="15"/>
      <c r="K156" s="15"/>
      <c r="L156" s="18"/>
      <c r="M156" s="18"/>
      <c r="N156" s="18"/>
      <c r="O156" s="18"/>
    </row>
    <row r="157" spans="3:15" ht="15.75" customHeight="1">
      <c r="C157" s="14"/>
      <c r="F157" s="15"/>
      <c r="G157" s="15"/>
      <c r="H157" s="15"/>
      <c r="I157" s="15"/>
      <c r="J157" s="15"/>
      <c r="K157" s="15"/>
      <c r="L157" s="18"/>
      <c r="M157" s="18"/>
      <c r="N157" s="18"/>
      <c r="O157" s="18"/>
    </row>
    <row r="158" spans="3:15" ht="15.75" customHeight="1">
      <c r="C158" s="14"/>
      <c r="F158" s="15"/>
      <c r="G158" s="15"/>
      <c r="H158" s="15"/>
      <c r="I158" s="15"/>
      <c r="J158" s="15"/>
      <c r="K158" s="15"/>
      <c r="L158" s="18"/>
      <c r="M158" s="18"/>
      <c r="N158" s="18"/>
      <c r="O158" s="18"/>
    </row>
    <row r="159" spans="3:15" ht="15.75" customHeight="1">
      <c r="C159" s="14"/>
      <c r="F159" s="15"/>
      <c r="G159" s="15"/>
      <c r="H159" s="15"/>
      <c r="I159" s="15"/>
      <c r="J159" s="15"/>
      <c r="K159" s="15"/>
      <c r="L159" s="18"/>
      <c r="M159" s="18"/>
      <c r="N159" s="18"/>
      <c r="O159" s="18"/>
    </row>
    <row r="160" spans="3:15" ht="15.75" customHeight="1">
      <c r="C160" s="14"/>
      <c r="F160" s="15"/>
      <c r="G160" s="15"/>
      <c r="H160" s="15"/>
      <c r="I160" s="15"/>
      <c r="J160" s="15"/>
      <c r="K160" s="15"/>
      <c r="L160" s="18"/>
      <c r="M160" s="18"/>
      <c r="N160" s="18"/>
      <c r="O160" s="18"/>
    </row>
    <row r="161" spans="3:15" ht="15.75" customHeight="1">
      <c r="C161" s="14"/>
      <c r="F161" s="15"/>
      <c r="G161" s="15"/>
      <c r="H161" s="15"/>
      <c r="I161" s="15"/>
      <c r="J161" s="15"/>
      <c r="K161" s="15"/>
      <c r="L161" s="18"/>
      <c r="M161" s="18"/>
      <c r="N161" s="18"/>
      <c r="O161" s="18"/>
    </row>
    <row r="162" spans="3:15" ht="15.75" customHeight="1">
      <c r="C162" s="14"/>
      <c r="F162" s="15"/>
      <c r="G162" s="15"/>
      <c r="H162" s="15"/>
      <c r="I162" s="15"/>
      <c r="J162" s="15"/>
      <c r="K162" s="15"/>
      <c r="L162" s="18"/>
      <c r="M162" s="18"/>
      <c r="N162" s="18"/>
      <c r="O162" s="18"/>
    </row>
    <row r="163" spans="3:15" ht="15.75" customHeight="1">
      <c r="C163" s="14"/>
      <c r="F163" s="15"/>
      <c r="G163" s="15"/>
      <c r="H163" s="15"/>
      <c r="I163" s="15"/>
      <c r="J163" s="15"/>
      <c r="K163" s="15"/>
      <c r="L163" s="18"/>
      <c r="M163" s="18"/>
      <c r="N163" s="18"/>
      <c r="O163" s="18"/>
    </row>
    <row r="164" spans="3:15" ht="15.75" customHeight="1">
      <c r="C164" s="14"/>
      <c r="F164" s="15"/>
      <c r="G164" s="15"/>
      <c r="H164" s="15"/>
      <c r="I164" s="15"/>
      <c r="J164" s="15"/>
      <c r="K164" s="15"/>
      <c r="L164" s="18"/>
      <c r="M164" s="18"/>
      <c r="N164" s="18"/>
      <c r="O164" s="18"/>
    </row>
    <row r="165" spans="3:15" ht="15.75" customHeight="1">
      <c r="C165" s="14"/>
      <c r="F165" s="15"/>
      <c r="G165" s="15"/>
      <c r="H165" s="15"/>
      <c r="I165" s="15"/>
      <c r="J165" s="15"/>
      <c r="K165" s="15"/>
      <c r="L165" s="18"/>
      <c r="M165" s="18"/>
      <c r="N165" s="18"/>
      <c r="O165" s="18"/>
    </row>
    <row r="166" spans="3:15" ht="15.75" customHeight="1">
      <c r="C166" s="14"/>
      <c r="F166" s="15"/>
      <c r="G166" s="15"/>
      <c r="H166" s="15"/>
      <c r="I166" s="15"/>
      <c r="J166" s="15"/>
      <c r="K166" s="15"/>
      <c r="L166" s="18"/>
      <c r="M166" s="18"/>
      <c r="N166" s="18"/>
      <c r="O166" s="18"/>
    </row>
    <row r="167" spans="3:15" ht="15.75" customHeight="1">
      <c r="C167" s="14"/>
      <c r="F167" s="15"/>
      <c r="G167" s="15"/>
      <c r="H167" s="15"/>
      <c r="I167" s="15"/>
      <c r="J167" s="15"/>
      <c r="K167" s="15"/>
      <c r="L167" s="18"/>
      <c r="M167" s="18"/>
      <c r="N167" s="18"/>
      <c r="O167" s="18"/>
    </row>
    <row r="168" spans="3:15" ht="15.75" customHeight="1">
      <c r="C168" s="14"/>
      <c r="F168" s="15"/>
      <c r="G168" s="15"/>
      <c r="H168" s="15"/>
      <c r="I168" s="15"/>
      <c r="J168" s="15"/>
      <c r="K168" s="15"/>
      <c r="L168" s="18"/>
      <c r="M168" s="18"/>
      <c r="N168" s="18"/>
      <c r="O168" s="18"/>
    </row>
    <row r="169" spans="3:15" ht="15.75" customHeight="1">
      <c r="C169" s="14"/>
      <c r="F169" s="15"/>
      <c r="G169" s="15"/>
      <c r="H169" s="15"/>
      <c r="I169" s="15"/>
      <c r="J169" s="15"/>
      <c r="K169" s="15"/>
      <c r="L169" s="18"/>
      <c r="M169" s="18"/>
      <c r="N169" s="18"/>
      <c r="O169" s="18"/>
    </row>
    <row r="170" spans="3:15" ht="15.75" customHeight="1">
      <c r="C170" s="14"/>
      <c r="F170" s="15"/>
      <c r="G170" s="15"/>
      <c r="H170" s="15"/>
      <c r="I170" s="15"/>
      <c r="J170" s="15"/>
      <c r="K170" s="15"/>
      <c r="L170" s="18"/>
      <c r="M170" s="18"/>
      <c r="N170" s="18"/>
      <c r="O170" s="18"/>
    </row>
    <row r="171" spans="3:15" ht="15.75" customHeight="1">
      <c r="C171" s="14"/>
      <c r="F171" s="15"/>
      <c r="G171" s="15"/>
      <c r="H171" s="15"/>
      <c r="I171" s="15"/>
      <c r="J171" s="15"/>
      <c r="K171" s="15"/>
      <c r="L171" s="18"/>
      <c r="M171" s="18"/>
      <c r="N171" s="18"/>
      <c r="O171" s="18"/>
    </row>
    <row r="172" spans="3:15" ht="15.75" customHeight="1">
      <c r="C172" s="14"/>
      <c r="F172" s="15"/>
      <c r="G172" s="15"/>
      <c r="H172" s="15"/>
      <c r="I172" s="15"/>
      <c r="J172" s="15"/>
      <c r="K172" s="15"/>
      <c r="L172" s="18"/>
      <c r="M172" s="18"/>
      <c r="N172" s="18"/>
      <c r="O172" s="18"/>
    </row>
    <row r="173" spans="3:15" ht="15.75" customHeight="1">
      <c r="C173" s="14"/>
      <c r="F173" s="15"/>
      <c r="G173" s="15"/>
      <c r="H173" s="15"/>
      <c r="I173" s="15"/>
      <c r="J173" s="15"/>
      <c r="K173" s="15"/>
      <c r="L173" s="18"/>
      <c r="M173" s="18"/>
      <c r="N173" s="18"/>
      <c r="O173" s="18"/>
    </row>
    <row r="174" spans="3:15" ht="15.75" customHeight="1">
      <c r="C174" s="14"/>
      <c r="F174" s="15"/>
      <c r="G174" s="15"/>
      <c r="H174" s="15"/>
      <c r="I174" s="15"/>
      <c r="J174" s="15"/>
      <c r="K174" s="15"/>
      <c r="L174" s="18"/>
      <c r="M174" s="18"/>
      <c r="N174" s="18"/>
      <c r="O174" s="18"/>
    </row>
    <row r="175" spans="3:15" ht="15.75" customHeight="1">
      <c r="C175" s="14"/>
      <c r="F175" s="15"/>
      <c r="G175" s="15"/>
      <c r="H175" s="15"/>
      <c r="I175" s="15"/>
      <c r="J175" s="15"/>
      <c r="K175" s="15"/>
      <c r="L175" s="18"/>
      <c r="M175" s="18"/>
      <c r="N175" s="18"/>
      <c r="O175" s="18"/>
    </row>
    <row r="176" spans="3:15" ht="15.75" customHeight="1">
      <c r="C176" s="14"/>
      <c r="F176" s="15"/>
      <c r="G176" s="15"/>
      <c r="H176" s="15"/>
      <c r="I176" s="15"/>
      <c r="J176" s="15"/>
      <c r="K176" s="15"/>
      <c r="L176" s="18"/>
      <c r="M176" s="18"/>
      <c r="N176" s="18"/>
      <c r="O176" s="18"/>
    </row>
    <row r="177" spans="3:15" ht="15.75" customHeight="1">
      <c r="C177" s="14"/>
      <c r="F177" s="15"/>
      <c r="G177" s="15"/>
      <c r="H177" s="15"/>
      <c r="I177" s="15"/>
      <c r="J177" s="15"/>
      <c r="K177" s="15"/>
      <c r="L177" s="18"/>
      <c r="M177" s="18"/>
      <c r="N177" s="18"/>
      <c r="O177" s="18"/>
    </row>
    <row r="178" spans="3:15" ht="15.75" customHeight="1">
      <c r="C178" s="14"/>
      <c r="F178" s="15"/>
      <c r="G178" s="15"/>
      <c r="H178" s="15"/>
      <c r="I178" s="15"/>
      <c r="J178" s="15"/>
      <c r="K178" s="15"/>
      <c r="L178" s="18"/>
      <c r="M178" s="18"/>
      <c r="N178" s="18"/>
      <c r="O178" s="18"/>
    </row>
    <row r="179" spans="3:15" ht="15.75" customHeight="1">
      <c r="C179" s="14"/>
      <c r="F179" s="15"/>
      <c r="G179" s="15"/>
      <c r="H179" s="15"/>
      <c r="I179" s="15"/>
      <c r="J179" s="15"/>
      <c r="K179" s="15"/>
      <c r="L179" s="18"/>
      <c r="M179" s="18"/>
      <c r="N179" s="18"/>
      <c r="O179" s="18"/>
    </row>
    <row r="180" spans="3:15" ht="15.75" customHeight="1">
      <c r="C180" s="14"/>
      <c r="F180" s="15"/>
      <c r="G180" s="15"/>
      <c r="H180" s="15"/>
      <c r="I180" s="15"/>
      <c r="J180" s="15"/>
      <c r="K180" s="15"/>
      <c r="L180" s="18"/>
      <c r="M180" s="18"/>
      <c r="N180" s="18"/>
      <c r="O180" s="18"/>
    </row>
    <row r="181" spans="3:15" ht="15.75" customHeight="1">
      <c r="C181" s="14"/>
      <c r="F181" s="15"/>
      <c r="G181" s="15"/>
      <c r="H181" s="15"/>
      <c r="I181" s="15"/>
      <c r="J181" s="15"/>
      <c r="K181" s="15"/>
      <c r="L181" s="18"/>
      <c r="M181" s="18"/>
      <c r="N181" s="18"/>
      <c r="O181" s="18"/>
    </row>
    <row r="182" spans="3:15" ht="15.75" customHeight="1">
      <c r="C182" s="14"/>
      <c r="F182" s="15"/>
      <c r="G182" s="15"/>
      <c r="H182" s="15"/>
      <c r="I182" s="15"/>
      <c r="J182" s="15"/>
      <c r="K182" s="15"/>
      <c r="L182" s="18"/>
      <c r="M182" s="18"/>
      <c r="N182" s="18"/>
      <c r="O182" s="18"/>
    </row>
    <row r="183" spans="3:15" ht="15.75" customHeight="1">
      <c r="C183" s="14"/>
      <c r="F183" s="15"/>
      <c r="G183" s="15"/>
      <c r="H183" s="15"/>
      <c r="I183" s="15"/>
      <c r="J183" s="15"/>
      <c r="K183" s="15"/>
      <c r="L183" s="18"/>
      <c r="M183" s="18"/>
      <c r="N183" s="18"/>
      <c r="O183" s="18"/>
    </row>
    <row r="184" spans="3:15" ht="15.75" customHeight="1">
      <c r="C184" s="14"/>
      <c r="F184" s="15"/>
      <c r="G184" s="15"/>
      <c r="H184" s="15"/>
      <c r="I184" s="15"/>
      <c r="J184" s="15"/>
      <c r="K184" s="15"/>
      <c r="L184" s="18"/>
      <c r="M184" s="18"/>
      <c r="N184" s="18"/>
      <c r="O184" s="18"/>
    </row>
    <row r="185" spans="3:15" ht="15.75" customHeight="1">
      <c r="C185" s="14"/>
      <c r="F185" s="15"/>
      <c r="G185" s="15"/>
      <c r="H185" s="15"/>
      <c r="I185" s="15"/>
      <c r="J185" s="15"/>
      <c r="K185" s="15"/>
      <c r="L185" s="18"/>
      <c r="M185" s="18"/>
      <c r="N185" s="18"/>
      <c r="O185" s="18"/>
    </row>
    <row r="186" spans="3:15" ht="15.75" customHeight="1">
      <c r="C186" s="14"/>
      <c r="F186" s="15"/>
      <c r="G186" s="15"/>
      <c r="H186" s="15"/>
      <c r="I186" s="15"/>
      <c r="J186" s="15"/>
      <c r="K186" s="15"/>
      <c r="L186" s="18"/>
      <c r="M186" s="18"/>
      <c r="N186" s="18"/>
      <c r="O186" s="18"/>
    </row>
    <row r="187" spans="3:15" ht="15.75" customHeight="1">
      <c r="C187" s="14"/>
      <c r="F187" s="15"/>
      <c r="G187" s="15"/>
      <c r="H187" s="15"/>
      <c r="I187" s="15"/>
      <c r="J187" s="15"/>
      <c r="K187" s="15"/>
      <c r="L187" s="18"/>
      <c r="M187" s="18"/>
      <c r="N187" s="18"/>
      <c r="O187" s="18"/>
    </row>
    <row r="188" spans="3:15" ht="15.75" customHeight="1">
      <c r="C188" s="14"/>
      <c r="F188" s="15"/>
      <c r="G188" s="15"/>
      <c r="H188" s="15"/>
      <c r="I188" s="15"/>
      <c r="J188" s="15"/>
      <c r="K188" s="15"/>
      <c r="L188" s="18"/>
      <c r="M188" s="18"/>
      <c r="N188" s="18"/>
      <c r="O188" s="18"/>
    </row>
    <row r="189" spans="3:15" ht="15.75" customHeight="1">
      <c r="C189" s="14"/>
      <c r="F189" s="15"/>
      <c r="G189" s="15"/>
      <c r="H189" s="15"/>
      <c r="I189" s="15"/>
      <c r="J189" s="15"/>
      <c r="K189" s="15"/>
      <c r="L189" s="18"/>
      <c r="M189" s="18"/>
      <c r="N189" s="18"/>
      <c r="O189" s="18"/>
    </row>
    <row r="190" spans="3:15" ht="15.75" customHeight="1">
      <c r="C190" s="14"/>
      <c r="F190" s="15"/>
      <c r="G190" s="15"/>
      <c r="H190" s="15"/>
      <c r="I190" s="15"/>
      <c r="J190" s="15"/>
      <c r="K190" s="15"/>
      <c r="L190" s="18"/>
      <c r="M190" s="18"/>
      <c r="N190" s="18"/>
      <c r="O190" s="18"/>
    </row>
    <row r="191" spans="3:15" ht="15.75" customHeight="1">
      <c r="C191" s="14"/>
      <c r="F191" s="15"/>
      <c r="G191" s="15"/>
      <c r="H191" s="15"/>
      <c r="I191" s="15"/>
      <c r="J191" s="15"/>
      <c r="K191" s="15"/>
      <c r="L191" s="18"/>
      <c r="M191" s="18"/>
      <c r="N191" s="18"/>
      <c r="O191" s="18"/>
    </row>
    <row r="192" spans="3:15" ht="15.75" customHeight="1">
      <c r="C192" s="14"/>
      <c r="F192" s="15"/>
      <c r="G192" s="15"/>
      <c r="H192" s="15"/>
      <c r="I192" s="15"/>
      <c r="J192" s="15"/>
      <c r="K192" s="15"/>
      <c r="L192" s="18"/>
      <c r="M192" s="18"/>
      <c r="N192" s="18"/>
      <c r="O192" s="18"/>
    </row>
    <row r="193" spans="3:15" ht="15.75" customHeight="1">
      <c r="C193" s="14"/>
      <c r="F193" s="15"/>
      <c r="G193" s="15"/>
      <c r="H193" s="15"/>
      <c r="I193" s="15"/>
      <c r="J193" s="15"/>
      <c r="K193" s="15"/>
      <c r="L193" s="18"/>
      <c r="M193" s="18"/>
      <c r="N193" s="18"/>
      <c r="O193" s="18"/>
    </row>
    <row r="194" spans="3:15" ht="15.75" customHeight="1">
      <c r="C194" s="14"/>
      <c r="F194" s="15"/>
      <c r="G194" s="15"/>
      <c r="H194" s="15"/>
      <c r="I194" s="15"/>
      <c r="J194" s="15"/>
      <c r="K194" s="15"/>
      <c r="L194" s="18"/>
      <c r="M194" s="18"/>
      <c r="N194" s="18"/>
      <c r="O194" s="18"/>
    </row>
    <row r="195" spans="3:15" ht="15.75" customHeight="1">
      <c r="C195" s="14"/>
      <c r="F195" s="15"/>
      <c r="G195" s="15"/>
      <c r="H195" s="15"/>
      <c r="I195" s="15"/>
      <c r="J195" s="15"/>
      <c r="K195" s="15"/>
      <c r="L195" s="18"/>
      <c r="M195" s="18"/>
      <c r="N195" s="18"/>
      <c r="O195" s="18"/>
    </row>
    <row r="196" spans="3:15" ht="15.75" customHeight="1">
      <c r="C196" s="14"/>
      <c r="F196" s="15"/>
      <c r="G196" s="15"/>
      <c r="H196" s="15"/>
      <c r="I196" s="15"/>
      <c r="J196" s="15"/>
      <c r="K196" s="15"/>
      <c r="L196" s="18"/>
      <c r="M196" s="18"/>
      <c r="N196" s="18"/>
      <c r="O196" s="18"/>
    </row>
    <row r="197" spans="3:15" ht="15.75" customHeight="1">
      <c r="C197" s="14"/>
      <c r="F197" s="15"/>
      <c r="G197" s="15"/>
      <c r="H197" s="15"/>
      <c r="I197" s="15"/>
      <c r="J197" s="15"/>
      <c r="K197" s="15"/>
      <c r="L197" s="18"/>
      <c r="M197" s="18"/>
      <c r="N197" s="18"/>
      <c r="O197" s="18"/>
    </row>
    <row r="198" spans="3:15" ht="15.75" customHeight="1">
      <c r="C198" s="14"/>
      <c r="F198" s="15"/>
      <c r="G198" s="15"/>
      <c r="H198" s="15"/>
      <c r="I198" s="15"/>
      <c r="J198" s="15"/>
      <c r="K198" s="15"/>
      <c r="L198" s="18"/>
      <c r="M198" s="18"/>
      <c r="N198" s="18"/>
      <c r="O198" s="18"/>
    </row>
    <row r="199" spans="3:15" ht="15.75" customHeight="1">
      <c r="C199" s="14"/>
      <c r="F199" s="15"/>
      <c r="G199" s="15"/>
      <c r="H199" s="15"/>
      <c r="I199" s="15"/>
      <c r="J199" s="15"/>
      <c r="K199" s="15"/>
      <c r="L199" s="18"/>
      <c r="M199" s="18"/>
      <c r="N199" s="18"/>
      <c r="O199" s="18"/>
    </row>
    <row r="200" spans="3:15" ht="15.75" customHeight="1">
      <c r="C200" s="14"/>
      <c r="F200" s="15"/>
      <c r="G200" s="15"/>
      <c r="H200" s="15"/>
      <c r="I200" s="15"/>
      <c r="J200" s="15"/>
      <c r="K200" s="15"/>
      <c r="L200" s="18"/>
      <c r="M200" s="18"/>
      <c r="N200" s="18"/>
      <c r="O200" s="18"/>
    </row>
    <row r="201" spans="3:15" ht="15.75" customHeight="1">
      <c r="C201" s="14"/>
      <c r="F201" s="15"/>
      <c r="G201" s="15"/>
      <c r="H201" s="15"/>
      <c r="I201" s="15"/>
      <c r="J201" s="15"/>
      <c r="K201" s="15"/>
      <c r="L201" s="18"/>
      <c r="M201" s="18"/>
      <c r="N201" s="18"/>
      <c r="O201" s="18"/>
    </row>
    <row r="202" spans="3:15" ht="15.75" customHeight="1">
      <c r="C202" s="14"/>
      <c r="F202" s="15"/>
      <c r="G202" s="15"/>
      <c r="H202" s="15"/>
      <c r="I202" s="15"/>
      <c r="J202" s="15"/>
      <c r="K202" s="15"/>
      <c r="L202" s="18"/>
      <c r="M202" s="18"/>
      <c r="N202" s="18"/>
      <c r="O202" s="18"/>
    </row>
    <row r="203" spans="3:15" ht="15.75" customHeight="1">
      <c r="C203" s="14"/>
      <c r="F203" s="15"/>
      <c r="G203" s="15"/>
      <c r="H203" s="15"/>
      <c r="I203" s="15"/>
      <c r="J203" s="15"/>
      <c r="K203" s="15"/>
      <c r="L203" s="18"/>
      <c r="M203" s="18"/>
      <c r="N203" s="18"/>
      <c r="O203" s="18"/>
    </row>
    <row r="204" spans="3:15" ht="15.75" customHeight="1">
      <c r="C204" s="14"/>
      <c r="F204" s="15"/>
      <c r="G204" s="15"/>
      <c r="H204" s="15"/>
      <c r="I204" s="15"/>
      <c r="J204" s="15"/>
      <c r="K204" s="15"/>
      <c r="L204" s="18"/>
      <c r="M204" s="18"/>
      <c r="N204" s="18"/>
      <c r="O204" s="18"/>
    </row>
    <row r="205" spans="3:15" ht="15.75" customHeight="1">
      <c r="C205" s="14"/>
      <c r="F205" s="15"/>
      <c r="G205" s="15"/>
      <c r="H205" s="15"/>
      <c r="I205" s="15"/>
      <c r="J205" s="15"/>
      <c r="K205" s="15"/>
      <c r="L205" s="18"/>
      <c r="M205" s="18"/>
      <c r="N205" s="18"/>
      <c r="O205" s="18"/>
    </row>
    <row r="206" spans="3:15" ht="15.75" customHeight="1">
      <c r="C206" s="14"/>
      <c r="F206" s="15"/>
      <c r="G206" s="15"/>
      <c r="H206" s="15"/>
      <c r="I206" s="15"/>
      <c r="J206" s="15"/>
      <c r="K206" s="15"/>
      <c r="L206" s="18"/>
      <c r="M206" s="18"/>
      <c r="N206" s="18"/>
      <c r="O206" s="18"/>
    </row>
    <row r="207" spans="3:15" ht="15.75" customHeight="1">
      <c r="C207" s="14"/>
      <c r="F207" s="15"/>
      <c r="G207" s="15"/>
      <c r="H207" s="15"/>
      <c r="I207" s="15"/>
      <c r="J207" s="15"/>
      <c r="K207" s="15"/>
      <c r="L207" s="18"/>
      <c r="M207" s="18"/>
      <c r="N207" s="18"/>
      <c r="O207" s="18"/>
    </row>
    <row r="208" spans="3:15" ht="15.75" customHeight="1">
      <c r="C208" s="14"/>
      <c r="F208" s="15"/>
      <c r="G208" s="15"/>
      <c r="H208" s="15"/>
      <c r="I208" s="15"/>
      <c r="J208" s="15"/>
      <c r="K208" s="15"/>
      <c r="L208" s="18"/>
      <c r="M208" s="18"/>
      <c r="N208" s="18"/>
      <c r="O208" s="18"/>
    </row>
    <row r="209" spans="3:15" ht="15.75" customHeight="1">
      <c r="C209" s="14"/>
      <c r="F209" s="15"/>
      <c r="G209" s="15"/>
      <c r="H209" s="15"/>
      <c r="I209" s="15"/>
      <c r="J209" s="15"/>
      <c r="K209" s="15"/>
      <c r="L209" s="18"/>
      <c r="M209" s="18"/>
      <c r="N209" s="18"/>
      <c r="O209" s="18"/>
    </row>
    <row r="210" spans="3:15" ht="15.75" customHeight="1">
      <c r="C210" s="14"/>
      <c r="F210" s="15"/>
      <c r="G210" s="15"/>
      <c r="H210" s="15"/>
      <c r="I210" s="15"/>
      <c r="J210" s="15"/>
      <c r="K210" s="15"/>
      <c r="L210" s="18"/>
      <c r="M210" s="18"/>
      <c r="N210" s="18"/>
      <c r="O210" s="18"/>
    </row>
    <row r="211" spans="3:15" ht="15.75" customHeight="1">
      <c r="C211" s="14"/>
      <c r="F211" s="15"/>
      <c r="G211" s="15"/>
      <c r="H211" s="15"/>
      <c r="I211" s="15"/>
      <c r="J211" s="15"/>
      <c r="K211" s="15"/>
      <c r="L211" s="18"/>
      <c r="M211" s="18"/>
      <c r="N211" s="18"/>
      <c r="O211" s="18"/>
    </row>
    <row r="212" spans="3:15" ht="15.75" customHeight="1">
      <c r="C212" s="14"/>
      <c r="F212" s="15"/>
      <c r="G212" s="15"/>
      <c r="H212" s="15"/>
      <c r="I212" s="15"/>
      <c r="J212" s="15"/>
      <c r="K212" s="15"/>
      <c r="L212" s="18"/>
      <c r="M212" s="18"/>
      <c r="N212" s="18"/>
      <c r="O212" s="18"/>
    </row>
    <row r="213" spans="3:15" ht="15.75" customHeight="1">
      <c r="C213" s="14"/>
      <c r="F213" s="15"/>
      <c r="G213" s="15"/>
      <c r="H213" s="15"/>
      <c r="I213" s="15"/>
      <c r="J213" s="15"/>
      <c r="K213" s="15"/>
      <c r="L213" s="18"/>
      <c r="M213" s="18"/>
      <c r="N213" s="18"/>
      <c r="O213" s="18"/>
    </row>
    <row r="214" spans="3:15" ht="15.75" customHeight="1">
      <c r="C214" s="14"/>
      <c r="F214" s="15"/>
      <c r="G214" s="15"/>
      <c r="H214" s="15"/>
      <c r="I214" s="15"/>
      <c r="J214" s="15"/>
      <c r="K214" s="15"/>
      <c r="L214" s="18"/>
      <c r="M214" s="18"/>
      <c r="N214" s="18"/>
      <c r="O214" s="18"/>
    </row>
    <row r="215" spans="3:15" ht="15.75" customHeight="1">
      <c r="C215" s="14"/>
      <c r="F215" s="15"/>
      <c r="G215" s="15"/>
      <c r="H215" s="15"/>
      <c r="I215" s="15"/>
      <c r="J215" s="15"/>
      <c r="K215" s="15"/>
      <c r="L215" s="18"/>
      <c r="M215" s="18"/>
      <c r="N215" s="18"/>
      <c r="O215" s="18"/>
    </row>
    <row r="216" spans="3:15" ht="15.75" customHeight="1">
      <c r="C216" s="14"/>
      <c r="F216" s="15"/>
      <c r="G216" s="15"/>
      <c r="H216" s="15"/>
      <c r="I216" s="15"/>
      <c r="J216" s="15"/>
      <c r="K216" s="15"/>
      <c r="L216" s="18"/>
      <c r="M216" s="18"/>
      <c r="N216" s="18"/>
      <c r="O216" s="18"/>
    </row>
    <row r="217" spans="3:15" ht="15.75" customHeight="1">
      <c r="C217" s="14"/>
      <c r="F217" s="15"/>
      <c r="G217" s="15"/>
      <c r="H217" s="15"/>
      <c r="I217" s="15"/>
      <c r="J217" s="15"/>
      <c r="K217" s="15"/>
      <c r="L217" s="18"/>
      <c r="M217" s="18"/>
      <c r="N217" s="18"/>
      <c r="O217" s="18"/>
    </row>
    <row r="218" spans="3:15" ht="15.75" customHeight="1">
      <c r="C218" s="14"/>
      <c r="F218" s="15"/>
      <c r="G218" s="15"/>
      <c r="H218" s="15"/>
      <c r="I218" s="15"/>
      <c r="J218" s="15"/>
      <c r="K218" s="15"/>
      <c r="L218" s="18"/>
      <c r="M218" s="18"/>
      <c r="N218" s="18"/>
      <c r="O218" s="18"/>
    </row>
    <row r="219" spans="3:15" ht="15.75" customHeight="1">
      <c r="C219" s="14"/>
      <c r="F219" s="15"/>
      <c r="G219" s="15"/>
      <c r="H219" s="15"/>
      <c r="I219" s="15"/>
      <c r="J219" s="15"/>
      <c r="K219" s="15"/>
      <c r="L219" s="18"/>
      <c r="M219" s="18"/>
      <c r="N219" s="18"/>
      <c r="O219" s="18"/>
    </row>
    <row r="220" spans="3:15" ht="15.75" customHeight="1">
      <c r="C220" s="14"/>
      <c r="F220" s="15"/>
      <c r="G220" s="15"/>
      <c r="H220" s="15"/>
      <c r="I220" s="15"/>
      <c r="J220" s="15"/>
      <c r="K220" s="15"/>
      <c r="L220" s="18"/>
      <c r="M220" s="18"/>
      <c r="N220" s="18"/>
      <c r="O220" s="18"/>
    </row>
    <row r="221" spans="3:15" ht="15.75" customHeight="1">
      <c r="C221" s="14"/>
      <c r="F221" s="15"/>
      <c r="G221" s="15"/>
      <c r="H221" s="15"/>
      <c r="I221" s="15"/>
      <c r="J221" s="15"/>
      <c r="K221" s="15"/>
      <c r="L221" s="18"/>
      <c r="M221" s="18"/>
      <c r="N221" s="18"/>
      <c r="O221" s="18"/>
    </row>
    <row r="222" spans="3:15" ht="15.75" customHeight="1">
      <c r="C222" s="14"/>
      <c r="F222" s="15"/>
      <c r="G222" s="15"/>
      <c r="H222" s="15"/>
      <c r="I222" s="15"/>
      <c r="J222" s="15"/>
      <c r="K222" s="15"/>
      <c r="L222" s="18"/>
      <c r="M222" s="18"/>
      <c r="N222" s="18"/>
      <c r="O222" s="18"/>
    </row>
    <row r="223" spans="3:15" ht="15.75" customHeight="1">
      <c r="C223" s="14"/>
      <c r="F223" s="15"/>
      <c r="G223" s="15"/>
      <c r="H223" s="15"/>
      <c r="I223" s="15"/>
      <c r="J223" s="15"/>
      <c r="K223" s="15"/>
      <c r="L223" s="18"/>
      <c r="M223" s="18"/>
      <c r="N223" s="18"/>
      <c r="O223" s="18"/>
    </row>
    <row r="224" spans="3:15" ht="15.75" customHeight="1">
      <c r="C224" s="14"/>
      <c r="F224" s="15"/>
      <c r="G224" s="15"/>
      <c r="H224" s="15"/>
      <c r="I224" s="15"/>
      <c r="J224" s="15"/>
      <c r="K224" s="15"/>
      <c r="L224" s="18"/>
      <c r="M224" s="18"/>
      <c r="N224" s="18"/>
      <c r="O224" s="18"/>
    </row>
    <row r="225" spans="3:15" ht="15.75" customHeight="1">
      <c r="C225" s="14"/>
      <c r="F225" s="15"/>
      <c r="G225" s="15"/>
      <c r="H225" s="15"/>
      <c r="I225" s="15"/>
      <c r="J225" s="15"/>
      <c r="K225" s="15"/>
      <c r="L225" s="18"/>
      <c r="M225" s="18"/>
      <c r="N225" s="18"/>
      <c r="O225" s="18"/>
    </row>
    <row r="226" spans="3:15" ht="15.75" customHeight="1">
      <c r="C226" s="14"/>
      <c r="F226" s="15"/>
      <c r="G226" s="15"/>
      <c r="H226" s="15"/>
      <c r="I226" s="15"/>
      <c r="J226" s="15"/>
      <c r="K226" s="15"/>
      <c r="L226" s="18"/>
      <c r="M226" s="18"/>
      <c r="N226" s="18"/>
      <c r="O226" s="18"/>
    </row>
    <row r="227" spans="3:15" ht="15.75" customHeight="1">
      <c r="C227" s="14"/>
      <c r="F227" s="15"/>
      <c r="G227" s="15"/>
      <c r="H227" s="15"/>
      <c r="I227" s="15"/>
      <c r="J227" s="15"/>
      <c r="K227" s="15"/>
      <c r="L227" s="18"/>
      <c r="M227" s="18"/>
      <c r="N227" s="18"/>
      <c r="O227" s="18"/>
    </row>
    <row r="228" spans="3:15" ht="15.75" customHeight="1">
      <c r="C228" s="14"/>
      <c r="F228" s="15"/>
      <c r="G228" s="15"/>
      <c r="H228" s="15"/>
      <c r="I228" s="15"/>
      <c r="J228" s="15"/>
      <c r="K228" s="15"/>
      <c r="L228" s="18"/>
      <c r="M228" s="18"/>
      <c r="N228" s="18"/>
      <c r="O228" s="18"/>
    </row>
    <row r="229" spans="3:15" ht="15.75" customHeight="1">
      <c r="C229" s="14"/>
      <c r="F229" s="15"/>
      <c r="G229" s="15"/>
      <c r="H229" s="15"/>
      <c r="I229" s="15"/>
      <c r="J229" s="15"/>
      <c r="K229" s="15"/>
      <c r="L229" s="18"/>
      <c r="M229" s="18"/>
      <c r="N229" s="18"/>
      <c r="O229" s="18"/>
    </row>
    <row r="230" spans="3:15" ht="15.75" customHeight="1">
      <c r="C230" s="14"/>
      <c r="F230" s="15"/>
      <c r="G230" s="15"/>
      <c r="H230" s="15"/>
      <c r="I230" s="15"/>
      <c r="J230" s="15"/>
      <c r="K230" s="15"/>
      <c r="L230" s="18"/>
      <c r="M230" s="18"/>
      <c r="N230" s="18"/>
      <c r="O230" s="18"/>
    </row>
    <row r="231" spans="3:15" ht="15.75" customHeight="1">
      <c r="C231" s="14"/>
      <c r="F231" s="15"/>
      <c r="G231" s="15"/>
      <c r="H231" s="15"/>
      <c r="I231" s="15"/>
      <c r="J231" s="15"/>
      <c r="K231" s="15"/>
      <c r="L231" s="18"/>
      <c r="M231" s="18"/>
      <c r="N231" s="18"/>
      <c r="O231" s="18"/>
    </row>
    <row r="232" spans="3:15" ht="15.75" customHeight="1">
      <c r="C232" s="14"/>
      <c r="F232" s="15"/>
      <c r="G232" s="15"/>
      <c r="H232" s="15"/>
      <c r="I232" s="15"/>
      <c r="J232" s="15"/>
      <c r="K232" s="15"/>
      <c r="L232" s="18"/>
      <c r="M232" s="18"/>
      <c r="N232" s="18"/>
      <c r="O232" s="18"/>
    </row>
    <row r="233" spans="3:15" ht="15.75" customHeight="1">
      <c r="C233" s="14"/>
      <c r="F233" s="15"/>
      <c r="G233" s="15"/>
      <c r="H233" s="15"/>
      <c r="I233" s="15"/>
      <c r="J233" s="15"/>
      <c r="K233" s="15"/>
      <c r="L233" s="18"/>
      <c r="M233" s="18"/>
      <c r="N233" s="18"/>
      <c r="O233" s="18"/>
    </row>
    <row r="234" spans="3:15" ht="15.75" customHeight="1">
      <c r="C234" s="14"/>
      <c r="F234" s="15"/>
      <c r="G234" s="15"/>
      <c r="H234" s="15"/>
      <c r="I234" s="15"/>
      <c r="J234" s="15"/>
      <c r="K234" s="15"/>
      <c r="L234" s="18"/>
      <c r="M234" s="18"/>
      <c r="N234" s="18"/>
      <c r="O234" s="18"/>
    </row>
    <row r="235" spans="3:15" ht="15.75" customHeight="1">
      <c r="C235" s="14"/>
      <c r="F235" s="15"/>
      <c r="G235" s="15"/>
      <c r="H235" s="15"/>
      <c r="I235" s="15"/>
      <c r="J235" s="15"/>
      <c r="K235" s="15"/>
      <c r="L235" s="18"/>
      <c r="M235" s="18"/>
      <c r="N235" s="18"/>
      <c r="O235" s="18"/>
    </row>
    <row r="236" spans="3:15" ht="15.75" customHeight="1">
      <c r="C236" s="14"/>
      <c r="F236" s="15"/>
      <c r="G236" s="15"/>
      <c r="H236" s="15"/>
      <c r="I236" s="15"/>
      <c r="J236" s="15"/>
      <c r="K236" s="15"/>
      <c r="L236" s="18"/>
      <c r="M236" s="18"/>
      <c r="N236" s="18"/>
      <c r="O236" s="18"/>
    </row>
    <row r="237" spans="3:15" ht="15.75" customHeight="1">
      <c r="C237" s="14"/>
      <c r="F237" s="15"/>
      <c r="G237" s="15"/>
      <c r="H237" s="15"/>
      <c r="I237" s="15"/>
      <c r="J237" s="15"/>
      <c r="K237" s="15"/>
      <c r="L237" s="18"/>
      <c r="M237" s="18"/>
      <c r="N237" s="18"/>
      <c r="O237" s="18"/>
    </row>
    <row r="238" spans="3:15" ht="15.75" customHeight="1">
      <c r="C238" s="14"/>
      <c r="F238" s="15"/>
      <c r="G238" s="15"/>
      <c r="H238" s="15"/>
      <c r="I238" s="15"/>
      <c r="J238" s="15"/>
      <c r="K238" s="15"/>
      <c r="L238" s="18"/>
      <c r="M238" s="18"/>
      <c r="N238" s="18"/>
      <c r="O238" s="18"/>
    </row>
    <row r="239" spans="3:15" ht="15.75" customHeight="1">
      <c r="C239" s="14"/>
      <c r="F239" s="15"/>
      <c r="G239" s="15"/>
      <c r="H239" s="15"/>
      <c r="I239" s="15"/>
      <c r="J239" s="15"/>
      <c r="K239" s="15"/>
      <c r="L239" s="18"/>
      <c r="M239" s="18"/>
      <c r="N239" s="18"/>
      <c r="O239" s="18"/>
    </row>
    <row r="240" spans="3:15" ht="15.75" customHeight="1">
      <c r="C240" s="14"/>
      <c r="F240" s="15"/>
      <c r="G240" s="15"/>
      <c r="H240" s="15"/>
      <c r="I240" s="15"/>
      <c r="J240" s="15"/>
      <c r="K240" s="15"/>
      <c r="L240" s="18"/>
      <c r="M240" s="18"/>
      <c r="N240" s="18"/>
      <c r="O240" s="18"/>
    </row>
    <row r="241" spans="3:15" ht="15.75" customHeight="1">
      <c r="C241" s="14"/>
      <c r="F241" s="15"/>
      <c r="G241" s="15"/>
      <c r="H241" s="15"/>
      <c r="I241" s="15"/>
      <c r="J241" s="15"/>
      <c r="K241" s="15"/>
      <c r="L241" s="18"/>
      <c r="M241" s="18"/>
      <c r="N241" s="18"/>
      <c r="O241" s="18"/>
    </row>
    <row r="242" spans="3:15" ht="15.75" customHeight="1">
      <c r="C242" s="14"/>
      <c r="F242" s="15"/>
      <c r="G242" s="15"/>
      <c r="H242" s="15"/>
      <c r="I242" s="15"/>
      <c r="J242" s="15"/>
      <c r="K242" s="15"/>
      <c r="L242" s="18"/>
      <c r="M242" s="18"/>
      <c r="N242" s="18"/>
      <c r="O242" s="18"/>
    </row>
    <row r="243" spans="3:15" ht="15.75" customHeight="1">
      <c r="C243" s="14"/>
      <c r="F243" s="15"/>
      <c r="G243" s="15"/>
      <c r="H243" s="15"/>
      <c r="I243" s="15"/>
      <c r="J243" s="15"/>
      <c r="K243" s="15"/>
      <c r="L243" s="18"/>
      <c r="M243" s="18"/>
      <c r="N243" s="18"/>
      <c r="O243" s="18"/>
    </row>
    <row r="244" spans="3:15" ht="15.75" customHeight="1">
      <c r="C244" s="14"/>
      <c r="F244" s="15"/>
      <c r="G244" s="15"/>
      <c r="H244" s="15"/>
      <c r="I244" s="15"/>
      <c r="J244" s="15"/>
      <c r="K244" s="15"/>
      <c r="L244" s="18"/>
      <c r="M244" s="18"/>
      <c r="N244" s="18"/>
      <c r="O244" s="18"/>
    </row>
    <row r="245" spans="3:15" ht="15.75" customHeight="1">
      <c r="C245" s="14"/>
      <c r="F245" s="15"/>
      <c r="G245" s="15"/>
      <c r="H245" s="15"/>
      <c r="I245" s="15"/>
      <c r="J245" s="15"/>
      <c r="K245" s="15"/>
      <c r="L245" s="18"/>
      <c r="M245" s="18"/>
      <c r="N245" s="18"/>
      <c r="O245" s="18"/>
    </row>
    <row r="246" spans="3:15" ht="15.75" customHeight="1">
      <c r="C246" s="14"/>
      <c r="F246" s="15"/>
      <c r="G246" s="15"/>
      <c r="H246" s="15"/>
      <c r="I246" s="15"/>
      <c r="J246" s="15"/>
      <c r="K246" s="15"/>
      <c r="L246" s="18"/>
      <c r="M246" s="18"/>
      <c r="N246" s="18"/>
      <c r="O246" s="18"/>
    </row>
    <row r="247" spans="3:15" ht="15.75" customHeight="1">
      <c r="C247" s="14"/>
      <c r="F247" s="15"/>
      <c r="G247" s="15"/>
      <c r="H247" s="15"/>
      <c r="I247" s="15"/>
      <c r="J247" s="15"/>
      <c r="K247" s="15"/>
      <c r="L247" s="18"/>
      <c r="M247" s="18"/>
      <c r="N247" s="18"/>
      <c r="O247" s="18"/>
    </row>
    <row r="248" spans="3:15" ht="15.75" customHeight="1">
      <c r="C248" s="14"/>
      <c r="F248" s="15"/>
      <c r="G248" s="15"/>
      <c r="H248" s="15"/>
      <c r="I248" s="15"/>
      <c r="J248" s="15"/>
      <c r="K248" s="15"/>
      <c r="L248" s="18"/>
      <c r="M248" s="18"/>
      <c r="N248" s="18"/>
      <c r="O248" s="18"/>
    </row>
    <row r="249" spans="3:15" ht="15.75" customHeight="1">
      <c r="C249" s="14"/>
      <c r="F249" s="15"/>
      <c r="G249" s="15"/>
      <c r="H249" s="15"/>
      <c r="I249" s="15"/>
      <c r="J249" s="15"/>
      <c r="K249" s="15"/>
      <c r="L249" s="18"/>
      <c r="M249" s="18"/>
      <c r="N249" s="18"/>
      <c r="O249" s="18"/>
    </row>
    <row r="250" spans="3:15" ht="15.75" customHeight="1">
      <c r="C250" s="14"/>
      <c r="F250" s="15"/>
      <c r="G250" s="15"/>
      <c r="H250" s="15"/>
      <c r="I250" s="15"/>
      <c r="J250" s="15"/>
      <c r="K250" s="15"/>
      <c r="L250" s="18"/>
      <c r="M250" s="18"/>
      <c r="N250" s="18"/>
      <c r="O250" s="18"/>
    </row>
    <row r="251" spans="3:15" ht="15.75" customHeight="1">
      <c r="C251" s="14"/>
      <c r="F251" s="15"/>
      <c r="G251" s="15"/>
      <c r="H251" s="15"/>
      <c r="I251" s="15"/>
      <c r="J251" s="15"/>
      <c r="K251" s="15"/>
      <c r="L251" s="18"/>
      <c r="M251" s="18"/>
      <c r="N251" s="18"/>
      <c r="O251" s="18"/>
    </row>
    <row r="252" spans="3:15" ht="15.75" customHeight="1">
      <c r="C252" s="14"/>
      <c r="F252" s="15"/>
      <c r="G252" s="15"/>
      <c r="H252" s="15"/>
      <c r="I252" s="15"/>
      <c r="J252" s="15"/>
      <c r="K252" s="15"/>
      <c r="L252" s="18"/>
      <c r="M252" s="18"/>
      <c r="N252" s="18"/>
      <c r="O252" s="18"/>
    </row>
    <row r="253" spans="3:15" ht="15.75" customHeight="1">
      <c r="C253" s="14"/>
      <c r="F253" s="15"/>
      <c r="G253" s="15"/>
      <c r="H253" s="15"/>
      <c r="I253" s="15"/>
      <c r="J253" s="15"/>
      <c r="K253" s="15"/>
      <c r="L253" s="18"/>
      <c r="M253" s="18"/>
      <c r="N253" s="18"/>
      <c r="O253" s="18"/>
    </row>
    <row r="254" spans="3:15" ht="15.75" customHeight="1">
      <c r="C254" s="14"/>
      <c r="F254" s="15"/>
      <c r="G254" s="15"/>
      <c r="H254" s="15"/>
      <c r="I254" s="15"/>
      <c r="J254" s="15"/>
      <c r="K254" s="15"/>
      <c r="L254" s="18"/>
      <c r="M254" s="18"/>
      <c r="N254" s="18"/>
      <c r="O254" s="18"/>
    </row>
    <row r="255" spans="3:15" ht="15.75" customHeight="1">
      <c r="C255" s="14"/>
      <c r="F255" s="15"/>
      <c r="G255" s="15"/>
      <c r="H255" s="15"/>
      <c r="I255" s="15"/>
      <c r="J255" s="15"/>
      <c r="K255" s="15"/>
      <c r="L255" s="18"/>
      <c r="M255" s="18"/>
      <c r="N255" s="18"/>
      <c r="O255" s="18"/>
    </row>
    <row r="256" spans="3:15" ht="15.75" customHeight="1">
      <c r="C256" s="14"/>
      <c r="F256" s="15"/>
      <c r="G256" s="15"/>
      <c r="H256" s="15"/>
      <c r="I256" s="15"/>
      <c r="J256" s="15"/>
      <c r="K256" s="15"/>
      <c r="L256" s="18"/>
      <c r="M256" s="18"/>
      <c r="N256" s="18"/>
      <c r="O256" s="18"/>
    </row>
    <row r="257" spans="3:15" ht="15.75" customHeight="1">
      <c r="C257" s="14"/>
      <c r="F257" s="15"/>
      <c r="G257" s="15"/>
      <c r="H257" s="15"/>
      <c r="I257" s="15"/>
      <c r="J257" s="15"/>
      <c r="K257" s="15"/>
      <c r="L257" s="18"/>
      <c r="M257" s="18"/>
      <c r="N257" s="18"/>
      <c r="O257" s="18"/>
    </row>
    <row r="258" spans="3:15" ht="15.75" customHeight="1">
      <c r="C258" s="14"/>
      <c r="F258" s="15"/>
      <c r="G258" s="15"/>
      <c r="H258" s="15"/>
      <c r="I258" s="15"/>
      <c r="J258" s="15"/>
      <c r="K258" s="15"/>
      <c r="L258" s="18"/>
      <c r="M258" s="18"/>
      <c r="N258" s="18"/>
      <c r="O258" s="18"/>
    </row>
    <row r="259" spans="3:15" ht="15.75" customHeight="1">
      <c r="C259" s="14"/>
      <c r="F259" s="15"/>
      <c r="G259" s="15"/>
      <c r="H259" s="15"/>
      <c r="I259" s="15"/>
      <c r="J259" s="15"/>
      <c r="K259" s="15"/>
      <c r="L259" s="18"/>
      <c r="M259" s="18"/>
      <c r="N259" s="18"/>
      <c r="O259" s="18"/>
    </row>
    <row r="260" spans="3:15" ht="15.75" customHeight="1">
      <c r="C260" s="14"/>
      <c r="F260" s="15"/>
      <c r="G260" s="15"/>
      <c r="H260" s="15"/>
      <c r="I260" s="15"/>
      <c r="J260" s="15"/>
      <c r="K260" s="15"/>
      <c r="L260" s="18"/>
      <c r="M260" s="18"/>
      <c r="N260" s="18"/>
      <c r="O260" s="18"/>
    </row>
    <row r="261" spans="3:15" ht="15.75" customHeight="1">
      <c r="C261" s="14"/>
      <c r="F261" s="15"/>
      <c r="G261" s="15"/>
      <c r="H261" s="15"/>
      <c r="I261" s="15"/>
      <c r="J261" s="15"/>
      <c r="K261" s="15"/>
      <c r="L261" s="18"/>
      <c r="M261" s="18"/>
      <c r="N261" s="18"/>
      <c r="O261" s="18"/>
    </row>
    <row r="262" spans="3:15" ht="15.75" customHeight="1">
      <c r="C262" s="14"/>
      <c r="F262" s="15"/>
      <c r="G262" s="15"/>
      <c r="H262" s="15"/>
      <c r="I262" s="15"/>
      <c r="J262" s="15"/>
      <c r="K262" s="15"/>
      <c r="L262" s="18"/>
      <c r="M262" s="18"/>
      <c r="N262" s="18"/>
      <c r="O262" s="18"/>
    </row>
    <row r="263" spans="3:15" ht="15.75" customHeight="1">
      <c r="C263" s="14"/>
      <c r="F263" s="15"/>
      <c r="G263" s="15"/>
      <c r="H263" s="15"/>
      <c r="I263" s="15"/>
      <c r="J263" s="15"/>
      <c r="K263" s="15"/>
      <c r="L263" s="18"/>
      <c r="M263" s="18"/>
      <c r="N263" s="18"/>
      <c r="O263" s="18"/>
    </row>
    <row r="264" spans="3:15" ht="15.75" customHeight="1">
      <c r="C264" s="14"/>
      <c r="F264" s="15"/>
      <c r="G264" s="15"/>
      <c r="H264" s="15"/>
      <c r="I264" s="15"/>
      <c r="J264" s="15"/>
      <c r="K264" s="15"/>
      <c r="L264" s="18"/>
      <c r="M264" s="18"/>
      <c r="N264" s="18"/>
      <c r="O264" s="18"/>
    </row>
    <row r="265" spans="3:15" ht="15.75" customHeight="1">
      <c r="C265" s="14"/>
      <c r="F265" s="15"/>
      <c r="G265" s="15"/>
      <c r="H265" s="15"/>
      <c r="I265" s="15"/>
      <c r="J265" s="15"/>
      <c r="K265" s="15"/>
      <c r="L265" s="18"/>
      <c r="M265" s="18"/>
      <c r="N265" s="18"/>
      <c r="O265" s="18"/>
    </row>
    <row r="266" spans="3:15" ht="15.75" customHeight="1">
      <c r="C266" s="14"/>
      <c r="F266" s="15"/>
      <c r="G266" s="15"/>
      <c r="H266" s="15"/>
      <c r="I266" s="15"/>
      <c r="J266" s="15"/>
      <c r="K266" s="15"/>
      <c r="L266" s="18"/>
      <c r="M266" s="18"/>
      <c r="N266" s="18"/>
      <c r="O266" s="18"/>
    </row>
    <row r="267" spans="3:15" ht="15.75" customHeight="1">
      <c r="C267" s="14"/>
      <c r="F267" s="15"/>
      <c r="G267" s="15"/>
      <c r="H267" s="15"/>
      <c r="I267" s="15"/>
      <c r="J267" s="15"/>
      <c r="K267" s="15"/>
      <c r="L267" s="18"/>
      <c r="M267" s="18"/>
      <c r="N267" s="18"/>
      <c r="O267" s="18"/>
    </row>
    <row r="268" spans="3:15" ht="15.75" customHeight="1">
      <c r="C268" s="14"/>
      <c r="F268" s="15"/>
      <c r="G268" s="15"/>
      <c r="H268" s="15"/>
      <c r="I268" s="15"/>
      <c r="J268" s="15"/>
      <c r="K268" s="15"/>
      <c r="L268" s="18"/>
      <c r="M268" s="18"/>
      <c r="N268" s="18"/>
      <c r="O268" s="18"/>
    </row>
    <row r="269" spans="3:15" ht="15.75" customHeight="1">
      <c r="C269" s="14"/>
      <c r="F269" s="15"/>
      <c r="G269" s="15"/>
      <c r="H269" s="15"/>
      <c r="I269" s="15"/>
      <c r="J269" s="15"/>
      <c r="K269" s="15"/>
      <c r="L269" s="18"/>
      <c r="M269" s="18"/>
      <c r="N269" s="18"/>
      <c r="O269" s="18"/>
    </row>
    <row r="270" spans="3:15" ht="15.75" customHeight="1">
      <c r="C270" s="14"/>
      <c r="F270" s="15"/>
      <c r="G270" s="15"/>
      <c r="H270" s="15"/>
      <c r="I270" s="15"/>
      <c r="J270" s="15"/>
      <c r="K270" s="15"/>
      <c r="L270" s="18"/>
      <c r="M270" s="18"/>
      <c r="N270" s="18"/>
      <c r="O270" s="18"/>
    </row>
    <row r="271" spans="3:15" ht="15.75" customHeight="1">
      <c r="C271" s="14"/>
      <c r="F271" s="15"/>
      <c r="G271" s="15"/>
      <c r="H271" s="15"/>
      <c r="I271" s="15"/>
      <c r="J271" s="15"/>
      <c r="K271" s="15"/>
      <c r="L271" s="18"/>
      <c r="M271" s="18"/>
      <c r="N271" s="18"/>
      <c r="O271" s="18"/>
    </row>
    <row r="272" spans="3:15" ht="15.75" customHeight="1">
      <c r="C272" s="14"/>
      <c r="F272" s="15"/>
      <c r="G272" s="15"/>
      <c r="H272" s="15"/>
      <c r="I272" s="15"/>
      <c r="J272" s="15"/>
      <c r="K272" s="15"/>
      <c r="L272" s="18"/>
      <c r="M272" s="18"/>
      <c r="N272" s="18"/>
      <c r="O272" s="18"/>
    </row>
    <row r="273" spans="3:15" ht="15.75" customHeight="1">
      <c r="C273" s="14"/>
      <c r="F273" s="15"/>
      <c r="G273" s="15"/>
      <c r="H273" s="15"/>
      <c r="I273" s="15"/>
      <c r="J273" s="15"/>
      <c r="K273" s="15"/>
      <c r="L273" s="18"/>
      <c r="M273" s="18"/>
      <c r="N273" s="18"/>
      <c r="O273" s="18"/>
    </row>
    <row r="274" spans="3:15" ht="15.75" customHeight="1">
      <c r="C274" s="14"/>
      <c r="F274" s="15"/>
      <c r="G274" s="15"/>
      <c r="H274" s="15"/>
      <c r="I274" s="15"/>
      <c r="J274" s="15"/>
      <c r="K274" s="15"/>
      <c r="L274" s="18"/>
      <c r="M274" s="18"/>
      <c r="N274" s="18"/>
      <c r="O274" s="18"/>
    </row>
    <row r="275" spans="3:15" ht="15.75" customHeight="1">
      <c r="C275" s="14"/>
      <c r="F275" s="15"/>
      <c r="G275" s="15"/>
      <c r="H275" s="15"/>
      <c r="I275" s="15"/>
      <c r="J275" s="15"/>
      <c r="K275" s="15"/>
      <c r="L275" s="18"/>
      <c r="M275" s="18"/>
      <c r="N275" s="18"/>
      <c r="O275" s="18"/>
    </row>
    <row r="276" spans="3:15" ht="15.75" customHeight="1">
      <c r="C276" s="14"/>
      <c r="F276" s="15"/>
      <c r="G276" s="15"/>
      <c r="H276" s="15"/>
      <c r="I276" s="15"/>
      <c r="J276" s="15"/>
      <c r="K276" s="15"/>
      <c r="L276" s="18"/>
      <c r="M276" s="18"/>
      <c r="N276" s="18"/>
      <c r="O276" s="18"/>
    </row>
    <row r="277" spans="3:15" ht="15.75" customHeight="1">
      <c r="C277" s="14"/>
      <c r="F277" s="15"/>
      <c r="G277" s="15"/>
      <c r="H277" s="15"/>
      <c r="I277" s="15"/>
      <c r="J277" s="15"/>
      <c r="K277" s="15"/>
      <c r="L277" s="18"/>
      <c r="M277" s="18"/>
      <c r="N277" s="18"/>
      <c r="O277" s="18"/>
    </row>
    <row r="278" spans="3:15" ht="15.75" customHeight="1">
      <c r="C278" s="14"/>
      <c r="F278" s="15"/>
      <c r="G278" s="15"/>
      <c r="H278" s="15"/>
      <c r="I278" s="15"/>
      <c r="J278" s="15"/>
      <c r="K278" s="15"/>
      <c r="L278" s="18"/>
      <c r="M278" s="18"/>
      <c r="N278" s="18"/>
      <c r="O278" s="18"/>
    </row>
    <row r="279" spans="3:15" ht="15.75" customHeight="1">
      <c r="C279" s="14"/>
      <c r="F279" s="15"/>
      <c r="G279" s="15"/>
      <c r="H279" s="15"/>
      <c r="I279" s="15"/>
      <c r="J279" s="15"/>
      <c r="K279" s="15"/>
      <c r="L279" s="18"/>
      <c r="M279" s="18"/>
      <c r="N279" s="18"/>
      <c r="O279" s="18"/>
    </row>
    <row r="280" spans="3:15" ht="15.75" customHeight="1">
      <c r="C280" s="14"/>
      <c r="F280" s="15"/>
      <c r="G280" s="15"/>
      <c r="H280" s="15"/>
      <c r="I280" s="15"/>
      <c r="J280" s="15"/>
      <c r="K280" s="15"/>
      <c r="L280" s="18"/>
      <c r="M280" s="18"/>
      <c r="N280" s="18"/>
      <c r="O280" s="18"/>
    </row>
    <row r="281" spans="3:15" ht="15.75" customHeight="1">
      <c r="C281" s="14"/>
      <c r="F281" s="15"/>
      <c r="G281" s="15"/>
      <c r="H281" s="15"/>
      <c r="I281" s="15"/>
      <c r="J281" s="15"/>
      <c r="K281" s="15"/>
      <c r="L281" s="18"/>
      <c r="M281" s="18"/>
      <c r="N281" s="18"/>
      <c r="O281" s="18"/>
    </row>
    <row r="282" spans="3:15" ht="15.75" customHeight="1">
      <c r="C282" s="14"/>
      <c r="F282" s="15"/>
      <c r="G282" s="15"/>
      <c r="H282" s="15"/>
      <c r="I282" s="15"/>
      <c r="J282" s="15"/>
      <c r="K282" s="15"/>
      <c r="L282" s="18"/>
      <c r="M282" s="18"/>
      <c r="N282" s="18"/>
      <c r="O282" s="18"/>
    </row>
    <row r="283" spans="3:15" ht="15.75" customHeight="1">
      <c r="C283" s="14"/>
      <c r="F283" s="15"/>
      <c r="G283" s="15"/>
      <c r="H283" s="15"/>
      <c r="I283" s="15"/>
      <c r="J283" s="15"/>
      <c r="K283" s="15"/>
      <c r="L283" s="18"/>
      <c r="M283" s="18"/>
      <c r="N283" s="18"/>
      <c r="O283" s="18"/>
    </row>
    <row r="284" spans="3:15" ht="15.75" customHeight="1">
      <c r="C284" s="14"/>
      <c r="F284" s="15"/>
      <c r="G284" s="15"/>
      <c r="H284" s="15"/>
      <c r="I284" s="15"/>
      <c r="J284" s="15"/>
      <c r="K284" s="15"/>
      <c r="L284" s="18"/>
      <c r="M284" s="18"/>
      <c r="N284" s="18"/>
      <c r="O284" s="18"/>
    </row>
    <row r="285" spans="3:15" ht="15.75" customHeight="1">
      <c r="C285" s="14"/>
      <c r="F285" s="15"/>
      <c r="G285" s="15"/>
      <c r="H285" s="15"/>
      <c r="I285" s="15"/>
      <c r="J285" s="15"/>
      <c r="K285" s="15"/>
      <c r="L285" s="18"/>
      <c r="M285" s="18"/>
      <c r="N285" s="18"/>
      <c r="O285" s="18"/>
    </row>
    <row r="286" spans="3:15" ht="15.75" customHeight="1">
      <c r="C286" s="14"/>
      <c r="F286" s="15"/>
      <c r="G286" s="15"/>
      <c r="H286" s="15"/>
      <c r="I286" s="15"/>
      <c r="J286" s="15"/>
      <c r="K286" s="15"/>
      <c r="L286" s="18"/>
      <c r="M286" s="18"/>
      <c r="N286" s="18"/>
      <c r="O286" s="18"/>
    </row>
    <row r="287" spans="3:15" ht="15.75" customHeight="1">
      <c r="C287" s="14"/>
      <c r="F287" s="15"/>
      <c r="G287" s="15"/>
      <c r="H287" s="15"/>
      <c r="I287" s="15"/>
      <c r="J287" s="15"/>
      <c r="K287" s="15"/>
      <c r="L287" s="18"/>
      <c r="M287" s="18"/>
      <c r="N287" s="18"/>
      <c r="O287" s="18"/>
    </row>
    <row r="288" spans="3:15" ht="15.75" customHeight="1">
      <c r="C288" s="14"/>
      <c r="F288" s="15"/>
      <c r="G288" s="15"/>
      <c r="H288" s="15"/>
      <c r="I288" s="15"/>
      <c r="J288" s="15"/>
      <c r="K288" s="15"/>
      <c r="L288" s="18"/>
      <c r="M288" s="18"/>
      <c r="N288" s="18"/>
      <c r="O288" s="18"/>
    </row>
    <row r="289" spans="3:15" ht="15.75" customHeight="1">
      <c r="C289" s="14"/>
      <c r="F289" s="15"/>
      <c r="G289" s="15"/>
      <c r="H289" s="15"/>
      <c r="I289" s="15"/>
      <c r="J289" s="15"/>
      <c r="K289" s="15"/>
      <c r="L289" s="18"/>
      <c r="M289" s="18"/>
      <c r="N289" s="18"/>
      <c r="O289" s="18"/>
    </row>
    <row r="290" spans="3:15" ht="15.75" customHeight="1">
      <c r="C290" s="14"/>
      <c r="F290" s="15"/>
      <c r="G290" s="15"/>
      <c r="H290" s="15"/>
      <c r="I290" s="15"/>
      <c r="J290" s="15"/>
      <c r="K290" s="15"/>
      <c r="L290" s="18"/>
      <c r="M290" s="18"/>
      <c r="N290" s="18"/>
      <c r="O290" s="18"/>
    </row>
    <row r="291" spans="3:15" ht="15.75" customHeight="1">
      <c r="C291" s="14"/>
      <c r="F291" s="15"/>
      <c r="G291" s="15"/>
      <c r="H291" s="15"/>
      <c r="I291" s="15"/>
      <c r="J291" s="15"/>
      <c r="K291" s="15"/>
      <c r="L291" s="18"/>
      <c r="M291" s="18"/>
      <c r="N291" s="18"/>
      <c r="O291" s="18"/>
    </row>
    <row r="292" spans="3:15" ht="15.75" customHeight="1">
      <c r="C292" s="14"/>
      <c r="F292" s="15"/>
      <c r="G292" s="15"/>
      <c r="H292" s="15"/>
      <c r="I292" s="15"/>
      <c r="J292" s="15"/>
      <c r="K292" s="15"/>
      <c r="L292" s="18"/>
      <c r="M292" s="18"/>
      <c r="N292" s="18"/>
      <c r="O292" s="18"/>
    </row>
    <row r="293" spans="3:15" ht="15.75" customHeight="1">
      <c r="C293" s="14"/>
      <c r="F293" s="15"/>
      <c r="G293" s="15"/>
      <c r="H293" s="15"/>
      <c r="I293" s="15"/>
      <c r="J293" s="15"/>
      <c r="K293" s="15"/>
      <c r="L293" s="18"/>
      <c r="M293" s="18"/>
      <c r="N293" s="18"/>
      <c r="O293" s="18"/>
    </row>
    <row r="294" spans="3:15" ht="15.75" customHeight="1">
      <c r="C294" s="14"/>
      <c r="F294" s="15"/>
      <c r="G294" s="15"/>
      <c r="H294" s="15"/>
      <c r="I294" s="15"/>
      <c r="J294" s="15"/>
      <c r="K294" s="15"/>
      <c r="L294" s="18"/>
      <c r="M294" s="18"/>
      <c r="N294" s="18"/>
      <c r="O294" s="18"/>
    </row>
    <row r="295" spans="3:15" ht="15.75" customHeight="1">
      <c r="C295" s="14"/>
      <c r="F295" s="15"/>
      <c r="G295" s="15"/>
      <c r="H295" s="15"/>
      <c r="I295" s="15"/>
      <c r="J295" s="15"/>
      <c r="K295" s="15"/>
      <c r="L295" s="18"/>
      <c r="M295" s="18"/>
      <c r="N295" s="18"/>
      <c r="O295" s="18"/>
    </row>
    <row r="296" spans="3:15" ht="15.75" customHeight="1">
      <c r="C296" s="14"/>
      <c r="F296" s="15"/>
      <c r="G296" s="15"/>
      <c r="H296" s="15"/>
      <c r="I296" s="15"/>
      <c r="J296" s="15"/>
      <c r="K296" s="15"/>
      <c r="L296" s="18"/>
      <c r="M296" s="18"/>
      <c r="N296" s="18"/>
      <c r="O296" s="18"/>
    </row>
    <row r="297" spans="3:15" ht="15.75" customHeight="1">
      <c r="C297" s="14"/>
      <c r="F297" s="15"/>
      <c r="G297" s="15"/>
      <c r="H297" s="15"/>
      <c r="I297" s="15"/>
      <c r="J297" s="15"/>
      <c r="K297" s="15"/>
      <c r="L297" s="18"/>
      <c r="M297" s="18"/>
      <c r="N297" s="18"/>
      <c r="O297" s="18"/>
    </row>
    <row r="298" spans="3:15" ht="15.75" customHeight="1">
      <c r="C298" s="14"/>
      <c r="F298" s="15"/>
      <c r="G298" s="15"/>
      <c r="H298" s="15"/>
      <c r="I298" s="15"/>
      <c r="J298" s="15"/>
      <c r="K298" s="15"/>
      <c r="L298" s="18"/>
      <c r="M298" s="18"/>
      <c r="N298" s="18"/>
      <c r="O298" s="18"/>
    </row>
    <row r="299" spans="3:15" ht="15.75" customHeight="1">
      <c r="C299" s="14"/>
      <c r="F299" s="15"/>
      <c r="G299" s="15"/>
      <c r="H299" s="15"/>
      <c r="I299" s="15"/>
      <c r="J299" s="15"/>
      <c r="K299" s="15"/>
      <c r="L299" s="18"/>
      <c r="M299" s="18"/>
      <c r="N299" s="18"/>
      <c r="O299" s="18"/>
    </row>
    <row r="300" spans="3:15" ht="15.75" customHeight="1">
      <c r="C300" s="14"/>
      <c r="F300" s="15"/>
      <c r="G300" s="15"/>
      <c r="H300" s="15"/>
      <c r="I300" s="15"/>
      <c r="J300" s="15"/>
      <c r="K300" s="15"/>
      <c r="L300" s="18"/>
      <c r="M300" s="18"/>
      <c r="N300" s="18"/>
      <c r="O300" s="18"/>
    </row>
    <row r="301" spans="3:15" ht="15.75" customHeight="1">
      <c r="C301" s="14"/>
      <c r="F301" s="15"/>
      <c r="G301" s="15"/>
      <c r="H301" s="15"/>
      <c r="I301" s="15"/>
      <c r="J301" s="15"/>
      <c r="K301" s="15"/>
      <c r="L301" s="18"/>
      <c r="M301" s="18"/>
      <c r="N301" s="18"/>
      <c r="O301" s="18"/>
    </row>
    <row r="302" spans="3:15" ht="15.75" customHeight="1">
      <c r="C302" s="14"/>
      <c r="F302" s="15"/>
      <c r="G302" s="15"/>
      <c r="H302" s="15"/>
      <c r="I302" s="15"/>
      <c r="J302" s="15"/>
      <c r="K302" s="15"/>
      <c r="L302" s="18"/>
      <c r="M302" s="18"/>
      <c r="N302" s="18"/>
      <c r="O302" s="18"/>
    </row>
    <row r="303" spans="3:15" ht="15.75" customHeight="1">
      <c r="C303" s="14"/>
      <c r="F303" s="15"/>
      <c r="G303" s="15"/>
      <c r="H303" s="15"/>
      <c r="I303" s="15"/>
      <c r="J303" s="15"/>
      <c r="K303" s="15"/>
      <c r="L303" s="18"/>
      <c r="M303" s="18"/>
      <c r="N303" s="18"/>
      <c r="O303" s="18"/>
    </row>
    <row r="304" spans="3:15" ht="15.75" customHeight="1">
      <c r="C304" s="14"/>
      <c r="F304" s="15"/>
      <c r="G304" s="15"/>
      <c r="H304" s="15"/>
      <c r="I304" s="15"/>
      <c r="J304" s="15"/>
      <c r="K304" s="15"/>
      <c r="L304" s="18"/>
      <c r="M304" s="18"/>
      <c r="N304" s="18"/>
      <c r="O304" s="18"/>
    </row>
    <row r="305" spans="3:15" ht="15.75" customHeight="1">
      <c r="C305" s="14"/>
      <c r="F305" s="15"/>
      <c r="G305" s="15"/>
      <c r="H305" s="15"/>
      <c r="I305" s="15"/>
      <c r="J305" s="15"/>
      <c r="K305" s="15"/>
      <c r="L305" s="18"/>
      <c r="M305" s="18"/>
      <c r="N305" s="18"/>
      <c r="O305" s="18"/>
    </row>
    <row r="306" spans="3:15" ht="15.75" customHeight="1">
      <c r="C306" s="14"/>
      <c r="F306" s="15"/>
      <c r="G306" s="15"/>
      <c r="H306" s="15"/>
      <c r="I306" s="15"/>
      <c r="J306" s="15"/>
      <c r="K306" s="15"/>
      <c r="L306" s="18"/>
      <c r="M306" s="18"/>
      <c r="N306" s="18"/>
      <c r="O306" s="18"/>
    </row>
    <row r="307" spans="3:15" ht="15.75" customHeight="1">
      <c r="C307" s="14"/>
      <c r="F307" s="15"/>
      <c r="G307" s="15"/>
      <c r="H307" s="15"/>
      <c r="I307" s="15"/>
      <c r="J307" s="15"/>
      <c r="K307" s="15"/>
      <c r="L307" s="18"/>
      <c r="M307" s="18"/>
      <c r="N307" s="18"/>
      <c r="O307" s="18"/>
    </row>
    <row r="308" spans="3:15" ht="15.75" customHeight="1">
      <c r="C308" s="14"/>
      <c r="F308" s="15"/>
      <c r="G308" s="15"/>
      <c r="H308" s="15"/>
      <c r="I308" s="15"/>
      <c r="J308" s="15"/>
      <c r="K308" s="15"/>
      <c r="L308" s="18"/>
      <c r="M308" s="18"/>
      <c r="N308" s="18"/>
      <c r="O308" s="18"/>
    </row>
    <row r="309" spans="3:15" ht="15.75" customHeight="1">
      <c r="C309" s="14"/>
      <c r="F309" s="15"/>
      <c r="G309" s="15"/>
      <c r="H309" s="15"/>
      <c r="I309" s="15"/>
      <c r="J309" s="15"/>
      <c r="K309" s="15"/>
      <c r="L309" s="18"/>
      <c r="M309" s="18"/>
      <c r="N309" s="18"/>
      <c r="O309" s="18"/>
    </row>
    <row r="310" spans="3:15" ht="15.75" customHeight="1">
      <c r="C310" s="14"/>
      <c r="F310" s="15"/>
      <c r="G310" s="15"/>
      <c r="H310" s="15"/>
      <c r="I310" s="15"/>
      <c r="J310" s="15"/>
      <c r="K310" s="15"/>
      <c r="L310" s="18"/>
      <c r="M310" s="18"/>
      <c r="N310" s="18"/>
      <c r="O310" s="18"/>
    </row>
    <row r="311" spans="3:15" ht="15.75" customHeight="1">
      <c r="C311" s="14"/>
      <c r="F311" s="15"/>
      <c r="G311" s="15"/>
      <c r="H311" s="15"/>
      <c r="I311" s="15"/>
      <c r="J311" s="15"/>
      <c r="K311" s="15"/>
      <c r="L311" s="18"/>
      <c r="M311" s="18"/>
      <c r="N311" s="18"/>
      <c r="O311" s="18"/>
    </row>
    <row r="312" spans="3:15" ht="15.75" customHeight="1">
      <c r="C312" s="14"/>
      <c r="F312" s="15"/>
      <c r="G312" s="15"/>
      <c r="H312" s="15"/>
      <c r="I312" s="15"/>
      <c r="J312" s="15"/>
      <c r="K312" s="15"/>
      <c r="L312" s="18"/>
      <c r="M312" s="18"/>
      <c r="N312" s="18"/>
      <c r="O312" s="18"/>
    </row>
    <row r="313" spans="3:15" ht="15.75" customHeight="1">
      <c r="C313" s="14"/>
      <c r="F313" s="15"/>
      <c r="G313" s="15"/>
      <c r="H313" s="15"/>
      <c r="I313" s="15"/>
      <c r="J313" s="15"/>
      <c r="K313" s="15"/>
      <c r="L313" s="18"/>
      <c r="M313" s="18"/>
      <c r="N313" s="18"/>
      <c r="O313" s="18"/>
    </row>
    <row r="314" spans="3:15" ht="15.75" customHeight="1">
      <c r="C314" s="14"/>
      <c r="F314" s="15"/>
      <c r="G314" s="15"/>
      <c r="H314" s="15"/>
      <c r="I314" s="15"/>
      <c r="J314" s="15"/>
      <c r="K314" s="15"/>
      <c r="L314" s="18"/>
      <c r="M314" s="18"/>
      <c r="N314" s="18"/>
      <c r="O314" s="18"/>
    </row>
    <row r="315" spans="3:15" ht="15.75" customHeight="1">
      <c r="C315" s="14"/>
      <c r="F315" s="15"/>
      <c r="G315" s="15"/>
      <c r="H315" s="15"/>
      <c r="I315" s="15"/>
      <c r="J315" s="15"/>
      <c r="K315" s="15"/>
      <c r="L315" s="18"/>
      <c r="M315" s="18"/>
      <c r="N315" s="18"/>
      <c r="O315" s="18"/>
    </row>
    <row r="316" spans="3:15" ht="15.75" customHeight="1">
      <c r="C316" s="14"/>
      <c r="F316" s="15"/>
      <c r="G316" s="15"/>
      <c r="H316" s="15"/>
      <c r="I316" s="15"/>
      <c r="J316" s="15"/>
      <c r="K316" s="15"/>
      <c r="L316" s="18"/>
      <c r="M316" s="18"/>
      <c r="N316" s="18"/>
      <c r="O316" s="18"/>
    </row>
    <row r="317" spans="3:15" ht="15.75" customHeight="1">
      <c r="C317" s="14"/>
      <c r="F317" s="15"/>
      <c r="G317" s="15"/>
      <c r="H317" s="15"/>
      <c r="I317" s="15"/>
      <c r="J317" s="15"/>
      <c r="K317" s="15"/>
      <c r="L317" s="18"/>
      <c r="M317" s="18"/>
      <c r="N317" s="18"/>
      <c r="O317" s="18"/>
    </row>
    <row r="318" spans="3:15" ht="15.75" customHeight="1">
      <c r="C318" s="14"/>
      <c r="F318" s="15"/>
      <c r="G318" s="15"/>
      <c r="H318" s="15"/>
      <c r="I318" s="15"/>
      <c r="J318" s="15"/>
      <c r="K318" s="15"/>
      <c r="L318" s="18"/>
      <c r="M318" s="18"/>
      <c r="N318" s="18"/>
      <c r="O318" s="18"/>
    </row>
    <row r="319" spans="3:15" ht="15.75" customHeight="1">
      <c r="C319" s="14"/>
      <c r="F319" s="15"/>
      <c r="G319" s="15"/>
      <c r="H319" s="15"/>
      <c r="I319" s="15"/>
      <c r="J319" s="15"/>
      <c r="K319" s="15"/>
      <c r="L319" s="18"/>
      <c r="M319" s="18"/>
      <c r="N319" s="18"/>
      <c r="O319" s="18"/>
    </row>
    <row r="320" spans="3:15" ht="15.75" customHeight="1">
      <c r="C320" s="14"/>
      <c r="F320" s="15"/>
      <c r="G320" s="15"/>
      <c r="H320" s="15"/>
      <c r="I320" s="15"/>
      <c r="J320" s="15"/>
      <c r="K320" s="15"/>
      <c r="L320" s="18"/>
      <c r="M320" s="18"/>
      <c r="N320" s="18"/>
      <c r="O320" s="18"/>
    </row>
    <row r="321" spans="3:15" ht="15.75" customHeight="1">
      <c r="C321" s="14"/>
      <c r="F321" s="15"/>
      <c r="G321" s="15"/>
      <c r="H321" s="15"/>
      <c r="I321" s="15"/>
      <c r="J321" s="15"/>
      <c r="K321" s="15"/>
      <c r="L321" s="18"/>
      <c r="M321" s="18"/>
      <c r="N321" s="18"/>
      <c r="O321" s="18"/>
    </row>
    <row r="322" spans="3:15" ht="15.75" customHeight="1">
      <c r="C322" s="14"/>
      <c r="F322" s="15"/>
      <c r="G322" s="15"/>
      <c r="H322" s="15"/>
      <c r="I322" s="15"/>
      <c r="J322" s="15"/>
      <c r="K322" s="15"/>
      <c r="L322" s="18"/>
      <c r="M322" s="18"/>
      <c r="N322" s="18"/>
      <c r="O322" s="18"/>
    </row>
    <row r="323" spans="3:15" ht="15.75" customHeight="1">
      <c r="C323" s="14"/>
      <c r="F323" s="15"/>
      <c r="G323" s="15"/>
      <c r="H323" s="15"/>
      <c r="I323" s="15"/>
      <c r="J323" s="15"/>
      <c r="K323" s="15"/>
      <c r="L323" s="18"/>
      <c r="M323" s="18"/>
      <c r="N323" s="18"/>
      <c r="O323" s="18"/>
    </row>
    <row r="324" spans="3:15" ht="15.75" customHeight="1">
      <c r="C324" s="14"/>
      <c r="F324" s="15"/>
      <c r="G324" s="15"/>
      <c r="H324" s="15"/>
      <c r="I324" s="15"/>
      <c r="J324" s="15"/>
      <c r="K324" s="15"/>
      <c r="L324" s="18"/>
      <c r="M324" s="18"/>
      <c r="N324" s="18"/>
      <c r="O324" s="18"/>
    </row>
    <row r="325" spans="3:15" ht="15.75" customHeight="1">
      <c r="C325" s="14"/>
      <c r="F325" s="15"/>
      <c r="G325" s="15"/>
      <c r="H325" s="15"/>
      <c r="I325" s="15"/>
      <c r="J325" s="15"/>
      <c r="K325" s="15"/>
      <c r="L325" s="18"/>
      <c r="M325" s="18"/>
      <c r="N325" s="18"/>
      <c r="O325" s="18"/>
    </row>
    <row r="326" spans="3:15" ht="15.75" customHeight="1">
      <c r="C326" s="14"/>
      <c r="F326" s="15"/>
      <c r="G326" s="15"/>
      <c r="H326" s="15"/>
      <c r="I326" s="15"/>
      <c r="J326" s="15"/>
      <c r="K326" s="15"/>
      <c r="L326" s="18"/>
      <c r="M326" s="18"/>
      <c r="N326" s="18"/>
      <c r="O326" s="18"/>
    </row>
    <row r="327" spans="3:15" ht="15.75" customHeight="1">
      <c r="C327" s="14"/>
      <c r="F327" s="15"/>
      <c r="G327" s="15"/>
      <c r="H327" s="15"/>
      <c r="I327" s="15"/>
      <c r="J327" s="15"/>
      <c r="K327" s="15"/>
      <c r="L327" s="18"/>
      <c r="M327" s="18"/>
      <c r="N327" s="18"/>
      <c r="O327" s="18"/>
    </row>
    <row r="328" spans="3:15" ht="15.75" customHeight="1">
      <c r="C328" s="14"/>
      <c r="F328" s="15"/>
      <c r="G328" s="15"/>
      <c r="H328" s="15"/>
      <c r="I328" s="15"/>
      <c r="J328" s="15"/>
      <c r="K328" s="15"/>
      <c r="L328" s="18"/>
      <c r="M328" s="18"/>
      <c r="N328" s="18"/>
      <c r="O328" s="18"/>
    </row>
    <row r="329" spans="3:15" ht="15.75" customHeight="1">
      <c r="C329" s="14"/>
      <c r="F329" s="15"/>
      <c r="G329" s="15"/>
      <c r="H329" s="15"/>
      <c r="I329" s="15"/>
      <c r="J329" s="15"/>
      <c r="K329" s="15"/>
      <c r="L329" s="18"/>
      <c r="M329" s="18"/>
      <c r="N329" s="18"/>
      <c r="O329" s="18"/>
    </row>
    <row r="330" spans="3:15" ht="15.75" customHeight="1">
      <c r="C330" s="14"/>
      <c r="F330" s="15"/>
      <c r="G330" s="15"/>
      <c r="H330" s="15"/>
      <c r="I330" s="15"/>
      <c r="J330" s="15"/>
      <c r="K330" s="15"/>
      <c r="L330" s="18"/>
      <c r="M330" s="18"/>
      <c r="N330" s="18"/>
      <c r="O330" s="18"/>
    </row>
    <row r="331" spans="3:15" ht="15.75" customHeight="1">
      <c r="C331" s="14"/>
      <c r="F331" s="15"/>
      <c r="G331" s="15"/>
      <c r="H331" s="15"/>
      <c r="I331" s="15"/>
      <c r="J331" s="15"/>
      <c r="K331" s="15"/>
      <c r="L331" s="18"/>
      <c r="M331" s="18"/>
      <c r="N331" s="18"/>
      <c r="O331" s="18"/>
    </row>
    <row r="332" spans="3:15" ht="15.75" customHeight="1">
      <c r="C332" s="14"/>
      <c r="F332" s="15"/>
      <c r="G332" s="15"/>
      <c r="H332" s="15"/>
      <c r="I332" s="15"/>
      <c r="J332" s="15"/>
      <c r="K332" s="15"/>
      <c r="L332" s="18"/>
      <c r="M332" s="18"/>
      <c r="N332" s="18"/>
      <c r="O332" s="18"/>
    </row>
    <row r="333" spans="3:15" ht="15.75" customHeight="1">
      <c r="C333" s="14"/>
      <c r="F333" s="15"/>
      <c r="G333" s="15"/>
      <c r="H333" s="15"/>
      <c r="I333" s="15"/>
      <c r="J333" s="15"/>
      <c r="K333" s="15"/>
      <c r="L333" s="18"/>
      <c r="M333" s="18"/>
      <c r="N333" s="18"/>
      <c r="O333" s="18"/>
    </row>
    <row r="334" spans="3:15" ht="15.75" customHeight="1">
      <c r="C334" s="14"/>
      <c r="F334" s="15"/>
      <c r="G334" s="15"/>
      <c r="H334" s="15"/>
      <c r="I334" s="15"/>
      <c r="J334" s="15"/>
      <c r="K334" s="15"/>
      <c r="L334" s="18"/>
      <c r="M334" s="18"/>
      <c r="N334" s="18"/>
      <c r="O334" s="18"/>
    </row>
    <row r="335" spans="3:15" ht="15.75" customHeight="1">
      <c r="C335" s="14"/>
      <c r="F335" s="15"/>
      <c r="G335" s="15"/>
      <c r="H335" s="15"/>
      <c r="I335" s="15"/>
      <c r="J335" s="15"/>
      <c r="K335" s="15"/>
      <c r="L335" s="18"/>
      <c r="M335" s="18"/>
      <c r="N335" s="18"/>
      <c r="O335" s="18"/>
    </row>
    <row r="336" spans="3:15" ht="15.75" customHeight="1">
      <c r="C336" s="14"/>
      <c r="F336" s="15"/>
      <c r="G336" s="15"/>
      <c r="H336" s="15"/>
      <c r="I336" s="15"/>
      <c r="J336" s="15"/>
      <c r="K336" s="15"/>
      <c r="L336" s="18"/>
      <c r="M336" s="18"/>
      <c r="N336" s="18"/>
      <c r="O336" s="18"/>
    </row>
    <row r="337" spans="3:15" ht="15.75" customHeight="1">
      <c r="C337" s="14"/>
      <c r="F337" s="15"/>
      <c r="G337" s="15"/>
      <c r="H337" s="15"/>
      <c r="I337" s="15"/>
      <c r="J337" s="15"/>
      <c r="K337" s="15"/>
      <c r="L337" s="18"/>
      <c r="M337" s="18"/>
      <c r="N337" s="18"/>
      <c r="O337" s="18"/>
    </row>
    <row r="338" spans="3:15" ht="15.75" customHeight="1">
      <c r="C338" s="14"/>
      <c r="F338" s="15"/>
      <c r="G338" s="15"/>
      <c r="H338" s="15"/>
      <c r="I338" s="15"/>
      <c r="J338" s="15"/>
      <c r="K338" s="15"/>
      <c r="L338" s="18"/>
      <c r="M338" s="18"/>
      <c r="N338" s="18"/>
      <c r="O338" s="18"/>
    </row>
    <row r="339" spans="3:15" ht="15.75" customHeight="1">
      <c r="C339" s="14"/>
      <c r="F339" s="15"/>
      <c r="G339" s="15"/>
      <c r="H339" s="15"/>
      <c r="I339" s="15"/>
      <c r="J339" s="15"/>
      <c r="K339" s="15"/>
      <c r="L339" s="18"/>
      <c r="M339" s="18"/>
      <c r="N339" s="18"/>
      <c r="O339" s="18"/>
    </row>
    <row r="340" spans="3:15" ht="15.75" customHeight="1">
      <c r="C340" s="14"/>
      <c r="F340" s="15"/>
      <c r="G340" s="15"/>
      <c r="H340" s="15"/>
      <c r="I340" s="15"/>
      <c r="J340" s="15"/>
      <c r="K340" s="15"/>
      <c r="L340" s="18"/>
      <c r="M340" s="18"/>
      <c r="N340" s="18"/>
      <c r="O340" s="18"/>
    </row>
    <row r="341" spans="3:15" ht="15.75" customHeight="1">
      <c r="C341" s="14"/>
      <c r="F341" s="15"/>
      <c r="G341" s="15"/>
      <c r="H341" s="15"/>
      <c r="I341" s="15"/>
      <c r="J341" s="15"/>
      <c r="K341" s="15"/>
      <c r="L341" s="18"/>
      <c r="M341" s="18"/>
      <c r="N341" s="18"/>
      <c r="O341" s="18"/>
    </row>
    <row r="342" spans="3:15" ht="15.75" customHeight="1">
      <c r="C342" s="14"/>
      <c r="F342" s="15"/>
      <c r="G342" s="15"/>
      <c r="H342" s="15"/>
      <c r="I342" s="15"/>
      <c r="J342" s="15"/>
      <c r="K342" s="15"/>
      <c r="L342" s="18"/>
      <c r="M342" s="18"/>
      <c r="N342" s="18"/>
      <c r="O342" s="18"/>
    </row>
    <row r="343" spans="3:15" ht="15.75" customHeight="1">
      <c r="C343" s="14"/>
      <c r="F343" s="15"/>
      <c r="G343" s="15"/>
      <c r="H343" s="15"/>
      <c r="I343" s="15"/>
      <c r="J343" s="15"/>
      <c r="K343" s="15"/>
      <c r="L343" s="18"/>
      <c r="M343" s="18"/>
      <c r="N343" s="18"/>
      <c r="O343" s="18"/>
    </row>
    <row r="344" spans="3:15" ht="15.75" customHeight="1">
      <c r="C344" s="14"/>
      <c r="F344" s="15"/>
      <c r="G344" s="15"/>
      <c r="H344" s="15"/>
      <c r="I344" s="15"/>
      <c r="J344" s="15"/>
      <c r="K344" s="15"/>
      <c r="L344" s="18"/>
      <c r="M344" s="18"/>
      <c r="N344" s="18"/>
      <c r="O344" s="18"/>
    </row>
    <row r="345" spans="3:15" ht="15.75" customHeight="1">
      <c r="C345" s="14"/>
      <c r="F345" s="15"/>
      <c r="G345" s="15"/>
      <c r="H345" s="15"/>
      <c r="I345" s="15"/>
      <c r="J345" s="15"/>
      <c r="K345" s="15"/>
      <c r="L345" s="18"/>
      <c r="M345" s="18"/>
      <c r="N345" s="18"/>
      <c r="O345" s="18"/>
    </row>
    <row r="346" spans="3:15" ht="15.75" customHeight="1">
      <c r="C346" s="14"/>
      <c r="F346" s="15"/>
      <c r="G346" s="15"/>
      <c r="H346" s="15"/>
      <c r="I346" s="15"/>
      <c r="J346" s="15"/>
      <c r="K346" s="15"/>
      <c r="L346" s="18"/>
      <c r="M346" s="18"/>
      <c r="N346" s="18"/>
      <c r="O346" s="18"/>
    </row>
    <row r="347" spans="3:15" ht="15.75" customHeight="1">
      <c r="C347" s="14"/>
      <c r="F347" s="15"/>
      <c r="G347" s="15"/>
      <c r="H347" s="15"/>
      <c r="I347" s="15"/>
      <c r="J347" s="15"/>
      <c r="K347" s="15"/>
      <c r="L347" s="18"/>
      <c r="M347" s="18"/>
      <c r="N347" s="18"/>
      <c r="O347" s="18"/>
    </row>
    <row r="348" spans="3:15" ht="15.75" customHeight="1">
      <c r="C348" s="14"/>
      <c r="F348" s="15"/>
      <c r="G348" s="15"/>
      <c r="H348" s="15"/>
      <c r="I348" s="15"/>
      <c r="J348" s="15"/>
      <c r="K348" s="15"/>
      <c r="L348" s="18"/>
      <c r="M348" s="18"/>
      <c r="N348" s="18"/>
      <c r="O348" s="18"/>
    </row>
    <row r="349" spans="3:15" ht="15.75" customHeight="1">
      <c r="C349" s="14"/>
      <c r="F349" s="15"/>
      <c r="G349" s="15"/>
      <c r="H349" s="15"/>
      <c r="I349" s="15"/>
      <c r="J349" s="15"/>
      <c r="K349" s="15"/>
      <c r="L349" s="18"/>
      <c r="M349" s="18"/>
      <c r="N349" s="18"/>
      <c r="O349" s="18"/>
    </row>
    <row r="350" spans="3:15" ht="15.75" customHeight="1">
      <c r="C350" s="14"/>
      <c r="F350" s="15"/>
      <c r="G350" s="15"/>
      <c r="H350" s="15"/>
      <c r="I350" s="15"/>
      <c r="J350" s="15"/>
      <c r="K350" s="15"/>
      <c r="L350" s="18"/>
      <c r="M350" s="18"/>
      <c r="N350" s="18"/>
      <c r="O350" s="18"/>
    </row>
    <row r="351" spans="3:15" ht="15.75" customHeight="1">
      <c r="C351" s="14"/>
      <c r="F351" s="15"/>
      <c r="G351" s="15"/>
      <c r="H351" s="15"/>
      <c r="I351" s="15"/>
      <c r="J351" s="15"/>
      <c r="K351" s="15"/>
      <c r="L351" s="18"/>
      <c r="M351" s="18"/>
      <c r="N351" s="18"/>
      <c r="O351" s="18"/>
    </row>
    <row r="352" spans="3:15" ht="15.75" customHeight="1">
      <c r="C352" s="14"/>
      <c r="F352" s="15"/>
      <c r="G352" s="15"/>
      <c r="H352" s="15"/>
      <c r="I352" s="15"/>
      <c r="J352" s="15"/>
      <c r="K352" s="15"/>
      <c r="L352" s="18"/>
      <c r="M352" s="18"/>
      <c r="N352" s="18"/>
      <c r="O352" s="18"/>
    </row>
    <row r="353" spans="3:15" ht="15.75" customHeight="1">
      <c r="C353" s="14"/>
      <c r="F353" s="15"/>
      <c r="G353" s="15"/>
      <c r="H353" s="15"/>
      <c r="I353" s="15"/>
      <c r="J353" s="15"/>
      <c r="K353" s="15"/>
      <c r="L353" s="18"/>
      <c r="M353" s="18"/>
      <c r="N353" s="18"/>
      <c r="O353" s="18"/>
    </row>
    <row r="354" spans="3:15" ht="15.75" customHeight="1">
      <c r="C354" s="14"/>
      <c r="F354" s="15"/>
      <c r="G354" s="15"/>
      <c r="H354" s="15"/>
      <c r="I354" s="15"/>
      <c r="J354" s="15"/>
      <c r="K354" s="15"/>
      <c r="L354" s="18"/>
      <c r="M354" s="18"/>
      <c r="N354" s="18"/>
      <c r="O354" s="18"/>
    </row>
    <row r="355" spans="3:15" ht="15.75" customHeight="1">
      <c r="C355" s="14"/>
      <c r="F355" s="15"/>
      <c r="G355" s="15"/>
      <c r="H355" s="15"/>
      <c r="I355" s="15"/>
      <c r="J355" s="15"/>
      <c r="K355" s="15"/>
      <c r="L355" s="18"/>
      <c r="M355" s="18"/>
      <c r="N355" s="18"/>
      <c r="O355" s="18"/>
    </row>
    <row r="356" spans="3:15" ht="15.75" customHeight="1">
      <c r="C356" s="14"/>
      <c r="F356" s="15"/>
      <c r="G356" s="15"/>
      <c r="H356" s="15"/>
      <c r="I356" s="15"/>
      <c r="J356" s="15"/>
      <c r="K356" s="15"/>
      <c r="L356" s="18"/>
      <c r="M356" s="18"/>
      <c r="N356" s="18"/>
      <c r="O356" s="18"/>
    </row>
    <row r="357" spans="3:15" ht="15.75" customHeight="1">
      <c r="C357" s="14"/>
      <c r="F357" s="15"/>
      <c r="G357" s="15"/>
      <c r="H357" s="15"/>
      <c r="I357" s="15"/>
      <c r="J357" s="15"/>
      <c r="K357" s="15"/>
      <c r="L357" s="18"/>
      <c r="M357" s="18"/>
      <c r="N357" s="18"/>
      <c r="O357" s="18"/>
    </row>
    <row r="358" spans="3:15" ht="15.75" customHeight="1">
      <c r="C358" s="14"/>
      <c r="F358" s="15"/>
      <c r="G358" s="15"/>
      <c r="H358" s="15"/>
      <c r="I358" s="15"/>
      <c r="J358" s="15"/>
      <c r="K358" s="15"/>
      <c r="L358" s="18"/>
      <c r="M358" s="18"/>
      <c r="N358" s="18"/>
      <c r="O358" s="18"/>
    </row>
    <row r="359" spans="3:15" ht="15.75" customHeight="1">
      <c r="C359" s="14"/>
      <c r="F359" s="15"/>
      <c r="G359" s="15"/>
      <c r="H359" s="15"/>
      <c r="I359" s="15"/>
      <c r="J359" s="15"/>
      <c r="K359" s="15"/>
      <c r="L359" s="18"/>
      <c r="M359" s="18"/>
      <c r="N359" s="18"/>
      <c r="O359" s="18"/>
    </row>
    <row r="360" spans="3:15" ht="15.75" customHeight="1">
      <c r="C360" s="14"/>
      <c r="F360" s="15"/>
      <c r="G360" s="15"/>
      <c r="H360" s="15"/>
      <c r="I360" s="15"/>
      <c r="J360" s="15"/>
      <c r="K360" s="15"/>
      <c r="L360" s="18"/>
      <c r="M360" s="18"/>
      <c r="N360" s="18"/>
      <c r="O360" s="18"/>
    </row>
    <row r="361" spans="3:15" ht="15.75" customHeight="1">
      <c r="C361" s="14"/>
      <c r="F361" s="15"/>
      <c r="G361" s="15"/>
      <c r="H361" s="15"/>
      <c r="I361" s="15"/>
      <c r="J361" s="15"/>
      <c r="K361" s="15"/>
      <c r="L361" s="18"/>
      <c r="M361" s="18"/>
      <c r="N361" s="18"/>
      <c r="O361" s="18"/>
    </row>
    <row r="362" spans="3:15" ht="15.75" customHeight="1">
      <c r="C362" s="14"/>
      <c r="F362" s="15"/>
      <c r="G362" s="15"/>
      <c r="H362" s="15"/>
      <c r="I362" s="15"/>
      <c r="J362" s="15"/>
      <c r="K362" s="15"/>
      <c r="L362" s="18"/>
      <c r="M362" s="18"/>
      <c r="N362" s="18"/>
      <c r="O362" s="18"/>
    </row>
    <row r="363" spans="3:15" ht="15.75" customHeight="1">
      <c r="C363" s="14"/>
      <c r="F363" s="15"/>
      <c r="G363" s="15"/>
      <c r="H363" s="15"/>
      <c r="I363" s="15"/>
      <c r="J363" s="15"/>
      <c r="K363" s="15"/>
      <c r="L363" s="18"/>
      <c r="M363" s="18"/>
      <c r="N363" s="18"/>
      <c r="O363" s="18"/>
    </row>
    <row r="364" spans="3:15" ht="15.75" customHeight="1">
      <c r="C364" s="14"/>
      <c r="F364" s="15"/>
      <c r="G364" s="15"/>
      <c r="H364" s="15"/>
      <c r="I364" s="15"/>
      <c r="J364" s="15"/>
      <c r="K364" s="15"/>
      <c r="L364" s="18"/>
      <c r="M364" s="18"/>
      <c r="N364" s="18"/>
      <c r="O364" s="18"/>
    </row>
    <row r="365" spans="3:15" ht="15.75" customHeight="1">
      <c r="C365" s="14"/>
      <c r="F365" s="15"/>
      <c r="G365" s="15"/>
      <c r="H365" s="15"/>
      <c r="I365" s="15"/>
      <c r="J365" s="15"/>
      <c r="K365" s="15"/>
      <c r="L365" s="18"/>
      <c r="M365" s="18"/>
      <c r="N365" s="18"/>
      <c r="O365" s="18"/>
    </row>
    <row r="366" spans="3:15" ht="15.75" customHeight="1">
      <c r="C366" s="14"/>
      <c r="F366" s="15"/>
      <c r="G366" s="15"/>
      <c r="H366" s="15"/>
      <c r="I366" s="15"/>
      <c r="J366" s="15"/>
      <c r="K366" s="15"/>
      <c r="L366" s="18"/>
      <c r="M366" s="18"/>
      <c r="N366" s="18"/>
      <c r="O366" s="18"/>
    </row>
    <row r="367" spans="3:15" ht="15.75" customHeight="1">
      <c r="C367" s="14"/>
      <c r="F367" s="15"/>
      <c r="G367" s="15"/>
      <c r="H367" s="15"/>
      <c r="I367" s="15"/>
      <c r="J367" s="15"/>
      <c r="K367" s="15"/>
      <c r="L367" s="18"/>
      <c r="M367" s="18"/>
      <c r="N367" s="18"/>
      <c r="O367" s="18"/>
    </row>
    <row r="368" spans="3:15" ht="15.75" customHeight="1">
      <c r="C368" s="14"/>
      <c r="F368" s="15"/>
      <c r="G368" s="15"/>
      <c r="H368" s="15"/>
      <c r="I368" s="15"/>
      <c r="J368" s="15"/>
      <c r="K368" s="15"/>
      <c r="L368" s="18"/>
      <c r="M368" s="18"/>
      <c r="N368" s="18"/>
      <c r="O368" s="18"/>
    </row>
    <row r="369" spans="3:15" ht="15.75" customHeight="1">
      <c r="C369" s="14"/>
      <c r="F369" s="15"/>
      <c r="G369" s="15"/>
      <c r="H369" s="15"/>
      <c r="I369" s="15"/>
      <c r="J369" s="15"/>
      <c r="K369" s="15"/>
      <c r="L369" s="18"/>
      <c r="M369" s="18"/>
      <c r="N369" s="18"/>
      <c r="O369" s="18"/>
    </row>
    <row r="370" spans="3:15" ht="15.75" customHeight="1">
      <c r="C370" s="14"/>
      <c r="F370" s="15"/>
      <c r="G370" s="15"/>
      <c r="H370" s="15"/>
      <c r="I370" s="15"/>
      <c r="J370" s="15"/>
      <c r="K370" s="15"/>
      <c r="L370" s="18"/>
      <c r="M370" s="18"/>
      <c r="N370" s="18"/>
      <c r="O370" s="18"/>
    </row>
    <row r="371" spans="3:15" ht="15.75" customHeight="1">
      <c r="C371" s="14"/>
      <c r="F371" s="15"/>
      <c r="G371" s="15"/>
      <c r="H371" s="15"/>
      <c r="I371" s="15"/>
      <c r="J371" s="15"/>
      <c r="K371" s="15"/>
      <c r="L371" s="18"/>
      <c r="M371" s="18"/>
      <c r="N371" s="18"/>
      <c r="O371" s="18"/>
    </row>
    <row r="372" spans="3:15" ht="15.75" customHeight="1">
      <c r="C372" s="14"/>
      <c r="F372" s="15"/>
      <c r="G372" s="15"/>
      <c r="H372" s="15"/>
      <c r="I372" s="15"/>
      <c r="J372" s="15"/>
      <c r="K372" s="15"/>
      <c r="L372" s="18"/>
      <c r="M372" s="18"/>
      <c r="N372" s="18"/>
      <c r="O372" s="18"/>
    </row>
    <row r="373" spans="3:15" ht="15.75" customHeight="1">
      <c r="C373" s="14"/>
      <c r="F373" s="15"/>
      <c r="G373" s="15"/>
      <c r="H373" s="15"/>
      <c r="I373" s="15"/>
      <c r="J373" s="15"/>
      <c r="K373" s="15"/>
      <c r="L373" s="18"/>
      <c r="M373" s="18"/>
      <c r="N373" s="18"/>
      <c r="O373" s="18"/>
    </row>
    <row r="374" spans="3:15" ht="15.75" customHeight="1">
      <c r="C374" s="14"/>
      <c r="F374" s="15"/>
      <c r="G374" s="15"/>
      <c r="H374" s="15"/>
      <c r="I374" s="15"/>
      <c r="J374" s="15"/>
      <c r="K374" s="15"/>
      <c r="L374" s="18"/>
      <c r="M374" s="18"/>
      <c r="N374" s="18"/>
      <c r="O374" s="18"/>
    </row>
    <row r="375" spans="3:15" ht="15.75" customHeight="1">
      <c r="C375" s="14"/>
      <c r="F375" s="15"/>
      <c r="G375" s="15"/>
      <c r="H375" s="15"/>
      <c r="I375" s="15"/>
      <c r="J375" s="15"/>
      <c r="K375" s="15"/>
      <c r="L375" s="18"/>
      <c r="M375" s="18"/>
      <c r="N375" s="18"/>
      <c r="O375" s="18"/>
    </row>
    <row r="376" spans="3:15" ht="15.75" customHeight="1">
      <c r="C376" s="14"/>
      <c r="F376" s="15"/>
      <c r="G376" s="15"/>
      <c r="H376" s="15"/>
      <c r="I376" s="15"/>
      <c r="J376" s="15"/>
      <c r="K376" s="15"/>
      <c r="L376" s="18"/>
      <c r="M376" s="18"/>
      <c r="N376" s="18"/>
      <c r="O376" s="18"/>
    </row>
    <row r="377" spans="3:15" ht="15.75" customHeight="1">
      <c r="C377" s="14"/>
      <c r="F377" s="15"/>
      <c r="G377" s="15"/>
      <c r="H377" s="15"/>
      <c r="I377" s="15"/>
      <c r="J377" s="15"/>
      <c r="K377" s="15"/>
      <c r="L377" s="18"/>
      <c r="M377" s="18"/>
      <c r="N377" s="18"/>
      <c r="O377" s="18"/>
    </row>
    <row r="378" spans="3:15" ht="15.75" customHeight="1">
      <c r="C378" s="14"/>
      <c r="F378" s="15"/>
      <c r="G378" s="15"/>
      <c r="H378" s="15"/>
      <c r="I378" s="15"/>
      <c r="J378" s="15"/>
      <c r="K378" s="15"/>
      <c r="L378" s="18"/>
      <c r="M378" s="18"/>
      <c r="N378" s="18"/>
      <c r="O378" s="18"/>
    </row>
    <row r="379" spans="3:15" ht="15.75" customHeight="1">
      <c r="C379" s="14"/>
      <c r="F379" s="15"/>
      <c r="G379" s="15"/>
      <c r="H379" s="15"/>
      <c r="I379" s="15"/>
      <c r="J379" s="15"/>
      <c r="K379" s="15"/>
      <c r="L379" s="18"/>
      <c r="M379" s="18"/>
      <c r="N379" s="18"/>
      <c r="O379" s="18"/>
    </row>
    <row r="380" spans="3:15" ht="15.75" customHeight="1">
      <c r="C380" s="14"/>
      <c r="F380" s="15"/>
      <c r="G380" s="15"/>
      <c r="H380" s="15"/>
      <c r="I380" s="15"/>
      <c r="J380" s="15"/>
      <c r="K380" s="15"/>
      <c r="L380" s="18"/>
      <c r="M380" s="18"/>
      <c r="N380" s="18"/>
      <c r="O380" s="18"/>
    </row>
    <row r="381" spans="3:15" ht="15.75" customHeight="1">
      <c r="C381" s="14"/>
      <c r="F381" s="15"/>
      <c r="G381" s="15"/>
      <c r="H381" s="15"/>
      <c r="I381" s="15"/>
      <c r="J381" s="15"/>
      <c r="K381" s="15"/>
      <c r="L381" s="18"/>
      <c r="M381" s="18"/>
      <c r="N381" s="18"/>
      <c r="O381" s="18"/>
    </row>
    <row r="382" spans="3:15" ht="15.75" customHeight="1">
      <c r="C382" s="14"/>
      <c r="F382" s="15"/>
      <c r="G382" s="15"/>
      <c r="H382" s="15"/>
      <c r="I382" s="15"/>
      <c r="J382" s="15"/>
      <c r="K382" s="15"/>
      <c r="L382" s="18"/>
      <c r="M382" s="18"/>
      <c r="N382" s="18"/>
      <c r="O382" s="18"/>
    </row>
    <row r="383" spans="3:15" ht="15.75" customHeight="1">
      <c r="C383" s="14"/>
      <c r="F383" s="15"/>
      <c r="G383" s="15"/>
      <c r="H383" s="15"/>
      <c r="I383" s="15"/>
      <c r="J383" s="15"/>
      <c r="K383" s="15"/>
      <c r="L383" s="18"/>
      <c r="M383" s="18"/>
      <c r="N383" s="18"/>
      <c r="O383" s="18"/>
    </row>
    <row r="384" spans="3:15" ht="15.75" customHeight="1">
      <c r="C384" s="14"/>
      <c r="F384" s="15"/>
      <c r="G384" s="15"/>
      <c r="H384" s="15"/>
      <c r="I384" s="15"/>
      <c r="J384" s="15"/>
      <c r="K384" s="15"/>
      <c r="L384" s="18"/>
      <c r="M384" s="18"/>
      <c r="N384" s="18"/>
      <c r="O384" s="18"/>
    </row>
    <row r="385" spans="3:15" ht="15.75" customHeight="1">
      <c r="C385" s="14"/>
      <c r="F385" s="15"/>
      <c r="G385" s="15"/>
      <c r="H385" s="15"/>
      <c r="I385" s="15"/>
      <c r="J385" s="15"/>
      <c r="K385" s="15"/>
      <c r="L385" s="18"/>
      <c r="M385" s="18"/>
      <c r="N385" s="18"/>
      <c r="O385" s="18"/>
    </row>
    <row r="386" spans="3:15" ht="15.75" customHeight="1">
      <c r="C386" s="14"/>
      <c r="F386" s="15"/>
      <c r="G386" s="15"/>
      <c r="H386" s="15"/>
      <c r="I386" s="15"/>
      <c r="J386" s="15"/>
      <c r="K386" s="15"/>
      <c r="L386" s="18"/>
      <c r="M386" s="18"/>
      <c r="N386" s="18"/>
      <c r="O386" s="18"/>
    </row>
    <row r="387" spans="3:15" ht="15.75" customHeight="1">
      <c r="C387" s="14"/>
      <c r="F387" s="15"/>
      <c r="G387" s="15"/>
      <c r="H387" s="15"/>
      <c r="I387" s="15"/>
      <c r="J387" s="15"/>
      <c r="K387" s="15"/>
      <c r="L387" s="18"/>
      <c r="M387" s="18"/>
      <c r="N387" s="18"/>
      <c r="O387" s="18"/>
    </row>
    <row r="388" spans="3:15" ht="15.75" customHeight="1">
      <c r="C388" s="14"/>
      <c r="F388" s="15"/>
      <c r="G388" s="15"/>
      <c r="H388" s="15"/>
      <c r="I388" s="15"/>
      <c r="J388" s="15"/>
      <c r="K388" s="15"/>
      <c r="L388" s="18"/>
      <c r="M388" s="18"/>
      <c r="N388" s="18"/>
      <c r="O388" s="18"/>
    </row>
    <row r="389" spans="3:15" ht="15.75" customHeight="1">
      <c r="C389" s="14"/>
      <c r="F389" s="15"/>
      <c r="G389" s="15"/>
      <c r="H389" s="15"/>
      <c r="I389" s="15"/>
      <c r="J389" s="15"/>
      <c r="K389" s="15"/>
      <c r="L389" s="18"/>
      <c r="M389" s="18"/>
      <c r="N389" s="18"/>
      <c r="O389" s="18"/>
    </row>
    <row r="390" spans="3:15" ht="15.75" customHeight="1">
      <c r="C390" s="14"/>
      <c r="F390" s="15"/>
      <c r="G390" s="15"/>
      <c r="H390" s="15"/>
      <c r="I390" s="15"/>
      <c r="J390" s="15"/>
      <c r="K390" s="15"/>
      <c r="L390" s="18"/>
      <c r="M390" s="18"/>
      <c r="N390" s="18"/>
      <c r="O390" s="18"/>
    </row>
    <row r="391" spans="3:15" ht="15.75" customHeight="1">
      <c r="C391" s="14"/>
      <c r="F391" s="15"/>
      <c r="G391" s="15"/>
      <c r="H391" s="15"/>
      <c r="I391" s="15"/>
      <c r="J391" s="15"/>
      <c r="K391" s="15"/>
      <c r="L391" s="18"/>
      <c r="M391" s="18"/>
      <c r="N391" s="18"/>
      <c r="O391" s="18"/>
    </row>
    <row r="392" spans="3:15" ht="15.75" customHeight="1">
      <c r="C392" s="14"/>
      <c r="F392" s="15"/>
      <c r="G392" s="15"/>
      <c r="H392" s="15"/>
      <c r="I392" s="15"/>
      <c r="J392" s="15"/>
      <c r="K392" s="15"/>
      <c r="L392" s="18"/>
      <c r="M392" s="18"/>
      <c r="N392" s="18"/>
      <c r="O392" s="18"/>
    </row>
    <row r="393" spans="3:15" ht="15.75" customHeight="1">
      <c r="C393" s="14"/>
      <c r="F393" s="15"/>
      <c r="G393" s="15"/>
      <c r="H393" s="15"/>
      <c r="I393" s="15"/>
      <c r="J393" s="15"/>
      <c r="K393" s="15"/>
      <c r="L393" s="18"/>
      <c r="M393" s="18"/>
      <c r="N393" s="18"/>
      <c r="O393" s="18"/>
    </row>
    <row r="394" spans="3:15" ht="15.75" customHeight="1">
      <c r="C394" s="14"/>
      <c r="F394" s="15"/>
      <c r="G394" s="15"/>
      <c r="H394" s="15"/>
      <c r="I394" s="15"/>
      <c r="J394" s="15"/>
      <c r="K394" s="15"/>
      <c r="L394" s="18"/>
      <c r="M394" s="18"/>
      <c r="N394" s="18"/>
      <c r="O394" s="18"/>
    </row>
    <row r="395" spans="3:15" ht="15.75" customHeight="1">
      <c r="C395" s="14"/>
      <c r="F395" s="15"/>
      <c r="G395" s="15"/>
      <c r="H395" s="15"/>
      <c r="I395" s="15"/>
      <c r="J395" s="15"/>
      <c r="K395" s="15"/>
      <c r="L395" s="18"/>
      <c r="M395" s="18"/>
      <c r="N395" s="18"/>
      <c r="O395" s="18"/>
    </row>
    <row r="396" spans="3:15" ht="15.75" customHeight="1">
      <c r="C396" s="14"/>
      <c r="F396" s="15"/>
      <c r="G396" s="15"/>
      <c r="H396" s="15"/>
      <c r="I396" s="15"/>
      <c r="J396" s="15"/>
      <c r="K396" s="15"/>
      <c r="L396" s="18"/>
      <c r="M396" s="18"/>
      <c r="N396" s="18"/>
      <c r="O396" s="18"/>
    </row>
    <row r="397" spans="3:15" ht="15.75" customHeight="1">
      <c r="C397" s="14"/>
      <c r="F397" s="15"/>
      <c r="G397" s="15"/>
      <c r="H397" s="15"/>
      <c r="I397" s="15"/>
      <c r="J397" s="15"/>
      <c r="K397" s="15"/>
      <c r="L397" s="18"/>
      <c r="M397" s="18"/>
      <c r="N397" s="18"/>
      <c r="O397" s="18"/>
    </row>
    <row r="398" spans="3:15" ht="15.75" customHeight="1">
      <c r="C398" s="14"/>
      <c r="F398" s="15"/>
      <c r="G398" s="15"/>
      <c r="H398" s="15"/>
      <c r="I398" s="15"/>
      <c r="J398" s="15"/>
      <c r="K398" s="15"/>
      <c r="L398" s="18"/>
      <c r="M398" s="18"/>
      <c r="N398" s="18"/>
      <c r="O398" s="18"/>
    </row>
    <row r="399" spans="3:15" ht="15.75" customHeight="1">
      <c r="C399" s="14"/>
      <c r="F399" s="15"/>
      <c r="G399" s="15"/>
      <c r="H399" s="15"/>
      <c r="I399" s="15"/>
      <c r="J399" s="15"/>
      <c r="K399" s="15"/>
      <c r="L399" s="18"/>
      <c r="M399" s="18"/>
      <c r="N399" s="18"/>
      <c r="O399" s="18"/>
    </row>
    <row r="400" spans="3:15" ht="15.75" customHeight="1">
      <c r="C400" s="14"/>
      <c r="F400" s="15"/>
      <c r="G400" s="15"/>
      <c r="H400" s="15"/>
      <c r="I400" s="15"/>
      <c r="J400" s="15"/>
      <c r="K400" s="15"/>
      <c r="L400" s="18"/>
      <c r="M400" s="18"/>
      <c r="N400" s="18"/>
      <c r="O400" s="18"/>
    </row>
    <row r="401" spans="3:15" ht="15.75" customHeight="1">
      <c r="C401" s="14"/>
      <c r="F401" s="15"/>
      <c r="G401" s="15"/>
      <c r="H401" s="15"/>
      <c r="I401" s="15"/>
      <c r="J401" s="15"/>
      <c r="K401" s="15"/>
      <c r="L401" s="18"/>
      <c r="M401" s="18"/>
      <c r="N401" s="18"/>
      <c r="O401" s="18"/>
    </row>
    <row r="402" spans="3:15" ht="15.75" customHeight="1">
      <c r="C402" s="14"/>
      <c r="F402" s="15"/>
      <c r="G402" s="15"/>
      <c r="H402" s="15"/>
      <c r="I402" s="15"/>
      <c r="J402" s="15"/>
      <c r="K402" s="15"/>
      <c r="L402" s="18"/>
      <c r="M402" s="18"/>
      <c r="N402" s="18"/>
      <c r="O402" s="18"/>
    </row>
    <row r="403" spans="3:15" ht="15.75" customHeight="1">
      <c r="C403" s="14"/>
      <c r="F403" s="15"/>
      <c r="G403" s="15"/>
      <c r="H403" s="15"/>
      <c r="I403" s="15"/>
      <c r="J403" s="15"/>
      <c r="K403" s="15"/>
      <c r="L403" s="18"/>
      <c r="M403" s="18"/>
      <c r="N403" s="18"/>
      <c r="O403" s="18"/>
    </row>
    <row r="404" spans="3:15" ht="15.75" customHeight="1">
      <c r="C404" s="14"/>
      <c r="F404" s="15"/>
      <c r="G404" s="15"/>
      <c r="H404" s="15"/>
      <c r="I404" s="15"/>
      <c r="J404" s="15"/>
      <c r="K404" s="15"/>
      <c r="L404" s="18"/>
      <c r="M404" s="18"/>
      <c r="N404" s="18"/>
      <c r="O404" s="18"/>
    </row>
    <row r="405" spans="3:15" ht="15.75" customHeight="1">
      <c r="C405" s="14"/>
      <c r="F405" s="15"/>
      <c r="G405" s="15"/>
      <c r="H405" s="15"/>
      <c r="I405" s="15"/>
      <c r="J405" s="15"/>
      <c r="K405" s="15"/>
      <c r="L405" s="18"/>
      <c r="M405" s="18"/>
      <c r="N405" s="18"/>
      <c r="O405" s="18"/>
    </row>
    <row r="406" spans="3:15" ht="15.75" customHeight="1">
      <c r="C406" s="14"/>
      <c r="F406" s="15"/>
      <c r="G406" s="15"/>
      <c r="H406" s="15"/>
      <c r="I406" s="15"/>
      <c r="J406" s="15"/>
      <c r="K406" s="15"/>
      <c r="L406" s="18"/>
      <c r="M406" s="18"/>
      <c r="N406" s="18"/>
      <c r="O406" s="18"/>
    </row>
    <row r="407" spans="3:15" ht="15.75" customHeight="1">
      <c r="C407" s="14"/>
      <c r="F407" s="15"/>
      <c r="G407" s="15"/>
      <c r="H407" s="15"/>
      <c r="I407" s="15"/>
      <c r="J407" s="15"/>
      <c r="K407" s="15"/>
      <c r="L407" s="18"/>
      <c r="M407" s="18"/>
      <c r="N407" s="18"/>
      <c r="O407" s="18"/>
    </row>
    <row r="408" spans="3:15" ht="15.75" customHeight="1">
      <c r="C408" s="14"/>
      <c r="F408" s="15"/>
      <c r="G408" s="15"/>
      <c r="H408" s="15"/>
      <c r="I408" s="15"/>
      <c r="J408" s="15"/>
      <c r="K408" s="15"/>
      <c r="L408" s="18"/>
      <c r="M408" s="18"/>
      <c r="N408" s="18"/>
      <c r="O408" s="18"/>
    </row>
    <row r="409" spans="3:15" ht="15.75" customHeight="1">
      <c r="C409" s="14"/>
      <c r="F409" s="15"/>
      <c r="G409" s="15"/>
      <c r="H409" s="15"/>
      <c r="I409" s="15"/>
      <c r="J409" s="15"/>
      <c r="K409" s="15"/>
      <c r="L409" s="18"/>
      <c r="M409" s="18"/>
      <c r="N409" s="18"/>
      <c r="O409" s="18"/>
    </row>
    <row r="410" spans="3:15" ht="15.75" customHeight="1">
      <c r="C410" s="14"/>
      <c r="F410" s="15"/>
      <c r="G410" s="15"/>
      <c r="H410" s="15"/>
      <c r="I410" s="15"/>
      <c r="J410" s="15"/>
      <c r="K410" s="15"/>
      <c r="L410" s="18"/>
      <c r="M410" s="18"/>
      <c r="N410" s="18"/>
      <c r="O410" s="18"/>
    </row>
    <row r="411" spans="3:15" ht="15.75" customHeight="1">
      <c r="C411" s="14"/>
      <c r="F411" s="15"/>
      <c r="G411" s="15"/>
      <c r="H411" s="15"/>
      <c r="I411" s="15"/>
      <c r="J411" s="15"/>
      <c r="K411" s="15"/>
      <c r="L411" s="18"/>
      <c r="M411" s="18"/>
      <c r="N411" s="18"/>
      <c r="O411" s="18"/>
    </row>
    <row r="412" spans="3:15" ht="15.75" customHeight="1">
      <c r="C412" s="14"/>
      <c r="F412" s="15"/>
      <c r="G412" s="15"/>
      <c r="H412" s="15"/>
      <c r="I412" s="15"/>
      <c r="J412" s="15"/>
      <c r="K412" s="15"/>
      <c r="L412" s="18"/>
      <c r="M412" s="18"/>
      <c r="N412" s="18"/>
      <c r="O412" s="18"/>
    </row>
    <row r="413" spans="3:15" ht="15.75" customHeight="1">
      <c r="C413" s="14"/>
      <c r="F413" s="15"/>
      <c r="G413" s="15"/>
      <c r="H413" s="15"/>
      <c r="I413" s="15"/>
      <c r="J413" s="15"/>
      <c r="K413" s="15"/>
      <c r="L413" s="18"/>
      <c r="M413" s="18"/>
      <c r="N413" s="18"/>
      <c r="O413" s="18"/>
    </row>
    <row r="414" spans="3:15" ht="15.75" customHeight="1">
      <c r="C414" s="14"/>
      <c r="F414" s="15"/>
      <c r="G414" s="15"/>
      <c r="H414" s="15"/>
      <c r="I414" s="15"/>
      <c r="J414" s="15"/>
      <c r="K414" s="15"/>
      <c r="L414" s="18"/>
      <c r="M414" s="18"/>
      <c r="N414" s="18"/>
      <c r="O414" s="18"/>
    </row>
    <row r="415" spans="3:15" ht="15.75" customHeight="1">
      <c r="C415" s="14"/>
      <c r="F415" s="15"/>
      <c r="G415" s="15"/>
      <c r="H415" s="15"/>
      <c r="I415" s="15"/>
      <c r="J415" s="15"/>
      <c r="K415" s="15"/>
      <c r="L415" s="18"/>
      <c r="M415" s="18"/>
      <c r="N415" s="18"/>
      <c r="O415" s="18"/>
    </row>
    <row r="416" spans="3:15" ht="15.75" customHeight="1">
      <c r="C416" s="14"/>
      <c r="F416" s="15"/>
      <c r="G416" s="15"/>
      <c r="H416" s="15"/>
      <c r="I416" s="15"/>
      <c r="J416" s="15"/>
      <c r="K416" s="15"/>
      <c r="L416" s="18"/>
      <c r="M416" s="18"/>
      <c r="N416" s="18"/>
      <c r="O416" s="18"/>
    </row>
    <row r="417" spans="3:15" ht="15.75" customHeight="1">
      <c r="C417" s="14"/>
      <c r="F417" s="15"/>
      <c r="G417" s="15"/>
      <c r="H417" s="15"/>
      <c r="I417" s="15"/>
      <c r="J417" s="15"/>
      <c r="K417" s="15"/>
      <c r="L417" s="18"/>
      <c r="M417" s="18"/>
      <c r="N417" s="18"/>
      <c r="O417" s="18"/>
    </row>
    <row r="418" spans="3:15" ht="15.75" customHeight="1">
      <c r="C418" s="14"/>
      <c r="F418" s="15"/>
      <c r="G418" s="15"/>
      <c r="H418" s="15"/>
      <c r="I418" s="15"/>
      <c r="J418" s="15"/>
      <c r="K418" s="15"/>
      <c r="L418" s="18"/>
      <c r="M418" s="18"/>
      <c r="N418" s="18"/>
      <c r="O418" s="18"/>
    </row>
    <row r="419" spans="3:15" ht="15.75" customHeight="1">
      <c r="C419" s="14"/>
      <c r="F419" s="15"/>
      <c r="G419" s="15"/>
      <c r="H419" s="15"/>
      <c r="I419" s="15"/>
      <c r="J419" s="15"/>
      <c r="K419" s="15"/>
      <c r="L419" s="18"/>
      <c r="M419" s="18"/>
      <c r="N419" s="18"/>
      <c r="O419" s="18"/>
    </row>
    <row r="420" spans="3:15" ht="15.75" customHeight="1">
      <c r="C420" s="14"/>
      <c r="F420" s="15"/>
      <c r="G420" s="15"/>
      <c r="H420" s="15"/>
      <c r="I420" s="15"/>
      <c r="J420" s="15"/>
      <c r="K420" s="15"/>
      <c r="L420" s="18"/>
      <c r="M420" s="18"/>
      <c r="N420" s="18"/>
      <c r="O420" s="18"/>
    </row>
    <row r="421" spans="3:15" ht="15.75" customHeight="1">
      <c r="C421" s="14"/>
      <c r="F421" s="15"/>
      <c r="G421" s="15"/>
      <c r="H421" s="15"/>
      <c r="I421" s="15"/>
      <c r="J421" s="15"/>
      <c r="K421" s="15"/>
      <c r="L421" s="18"/>
      <c r="M421" s="18"/>
      <c r="N421" s="18"/>
      <c r="O421" s="18"/>
    </row>
    <row r="422" spans="3:15" ht="15.75" customHeight="1">
      <c r="C422" s="14"/>
      <c r="F422" s="15"/>
      <c r="G422" s="15"/>
      <c r="H422" s="15"/>
      <c r="I422" s="15"/>
      <c r="J422" s="15"/>
      <c r="K422" s="15"/>
      <c r="L422" s="18"/>
      <c r="M422" s="18"/>
      <c r="N422" s="18"/>
      <c r="O422" s="18"/>
    </row>
    <row r="423" spans="3:15" ht="15.75" customHeight="1">
      <c r="C423" s="14"/>
      <c r="F423" s="15"/>
      <c r="G423" s="15"/>
      <c r="H423" s="15"/>
      <c r="I423" s="15"/>
      <c r="J423" s="15"/>
      <c r="K423" s="15"/>
      <c r="L423" s="18"/>
      <c r="M423" s="18"/>
      <c r="N423" s="18"/>
      <c r="O423" s="18"/>
    </row>
    <row r="424" spans="3:15" ht="15.75" customHeight="1">
      <c r="C424" s="14"/>
      <c r="F424" s="15"/>
      <c r="G424" s="15"/>
      <c r="H424" s="15"/>
      <c r="I424" s="15"/>
      <c r="J424" s="15"/>
      <c r="K424" s="15"/>
      <c r="L424" s="18"/>
      <c r="M424" s="18"/>
      <c r="N424" s="18"/>
      <c r="O424" s="18"/>
    </row>
    <row r="425" spans="3:15" ht="15.75" customHeight="1">
      <c r="C425" s="14"/>
      <c r="F425" s="15"/>
      <c r="G425" s="15"/>
      <c r="H425" s="15"/>
      <c r="I425" s="15"/>
      <c r="J425" s="15"/>
      <c r="K425" s="15"/>
      <c r="L425" s="18"/>
      <c r="M425" s="18"/>
      <c r="N425" s="18"/>
      <c r="O425" s="18"/>
    </row>
    <row r="426" spans="3:15" ht="15.75" customHeight="1">
      <c r="C426" s="14"/>
      <c r="F426" s="15"/>
      <c r="G426" s="15"/>
      <c r="H426" s="15"/>
      <c r="I426" s="15"/>
      <c r="J426" s="15"/>
      <c r="K426" s="15"/>
      <c r="L426" s="18"/>
      <c r="M426" s="18"/>
      <c r="N426" s="18"/>
      <c r="O426" s="18"/>
    </row>
    <row r="427" spans="3:15" ht="15.75" customHeight="1">
      <c r="C427" s="14"/>
      <c r="F427" s="15"/>
      <c r="G427" s="15"/>
      <c r="H427" s="15"/>
      <c r="I427" s="15"/>
      <c r="J427" s="15"/>
      <c r="K427" s="15"/>
      <c r="L427" s="18"/>
      <c r="M427" s="18"/>
      <c r="N427" s="18"/>
      <c r="O427" s="18"/>
    </row>
    <row r="428" spans="3:15" ht="15.75" customHeight="1">
      <c r="C428" s="14"/>
      <c r="F428" s="15"/>
      <c r="G428" s="15"/>
      <c r="H428" s="15"/>
      <c r="I428" s="15"/>
      <c r="J428" s="15"/>
      <c r="K428" s="15"/>
      <c r="L428" s="18"/>
      <c r="M428" s="18"/>
      <c r="N428" s="18"/>
      <c r="O428" s="18"/>
    </row>
    <row r="429" spans="3:15" ht="15.75" customHeight="1">
      <c r="C429" s="14"/>
      <c r="F429" s="15"/>
      <c r="G429" s="15"/>
      <c r="H429" s="15"/>
      <c r="I429" s="15"/>
      <c r="J429" s="15"/>
      <c r="K429" s="15"/>
      <c r="L429" s="18"/>
      <c r="M429" s="18"/>
      <c r="N429" s="18"/>
      <c r="O429" s="18"/>
    </row>
    <row r="430" spans="3:15" ht="15.75" customHeight="1">
      <c r="C430" s="14"/>
      <c r="F430" s="15"/>
      <c r="G430" s="15"/>
      <c r="H430" s="15"/>
      <c r="I430" s="15"/>
      <c r="J430" s="15"/>
      <c r="K430" s="15"/>
      <c r="L430" s="18"/>
      <c r="M430" s="18"/>
      <c r="N430" s="18"/>
      <c r="O430" s="18"/>
    </row>
    <row r="431" spans="3:15" ht="15.75" customHeight="1">
      <c r="C431" s="14"/>
      <c r="F431" s="15"/>
      <c r="G431" s="15"/>
      <c r="H431" s="15"/>
      <c r="I431" s="15"/>
      <c r="J431" s="15"/>
      <c r="K431" s="15"/>
      <c r="L431" s="18"/>
      <c r="M431" s="18"/>
      <c r="N431" s="18"/>
      <c r="O431" s="18"/>
    </row>
    <row r="432" spans="3:15" ht="15.75" customHeight="1">
      <c r="C432" s="14"/>
      <c r="F432" s="15"/>
      <c r="G432" s="15"/>
      <c r="H432" s="15"/>
      <c r="I432" s="15"/>
      <c r="J432" s="15"/>
      <c r="K432" s="15"/>
      <c r="L432" s="18"/>
      <c r="M432" s="18"/>
      <c r="N432" s="18"/>
      <c r="O432" s="18"/>
    </row>
    <row r="433" spans="3:15" ht="15.75" customHeight="1">
      <c r="C433" s="14"/>
      <c r="F433" s="15"/>
      <c r="G433" s="15"/>
      <c r="H433" s="15"/>
      <c r="I433" s="15"/>
      <c r="J433" s="15"/>
      <c r="K433" s="15"/>
      <c r="L433" s="18"/>
      <c r="M433" s="18"/>
      <c r="N433" s="18"/>
      <c r="O433" s="18"/>
    </row>
    <row r="434" spans="3:15" ht="15.75" customHeight="1">
      <c r="C434" s="14"/>
      <c r="F434" s="15"/>
      <c r="G434" s="15"/>
      <c r="H434" s="15"/>
      <c r="I434" s="15"/>
      <c r="J434" s="15"/>
      <c r="K434" s="15"/>
      <c r="L434" s="18"/>
      <c r="M434" s="18"/>
      <c r="N434" s="18"/>
      <c r="O434" s="18"/>
    </row>
    <row r="435" spans="3:15" ht="15.75" customHeight="1">
      <c r="C435" s="14"/>
      <c r="F435" s="15"/>
      <c r="G435" s="15"/>
      <c r="H435" s="15"/>
      <c r="I435" s="15"/>
      <c r="J435" s="15"/>
      <c r="K435" s="15"/>
      <c r="L435" s="18"/>
      <c r="M435" s="18"/>
      <c r="N435" s="18"/>
      <c r="O435" s="18"/>
    </row>
    <row r="436" spans="3:15" ht="15.75" customHeight="1">
      <c r="C436" s="14"/>
      <c r="F436" s="15"/>
      <c r="G436" s="15"/>
      <c r="H436" s="15"/>
      <c r="I436" s="15"/>
      <c r="J436" s="15"/>
      <c r="K436" s="15"/>
      <c r="L436" s="18"/>
      <c r="M436" s="18"/>
      <c r="N436" s="18"/>
      <c r="O436" s="18"/>
    </row>
    <row r="437" spans="3:15" ht="15.75" customHeight="1">
      <c r="C437" s="14"/>
      <c r="F437" s="15"/>
      <c r="G437" s="15"/>
      <c r="H437" s="15"/>
      <c r="I437" s="15"/>
      <c r="J437" s="15"/>
      <c r="K437" s="15"/>
      <c r="L437" s="18"/>
      <c r="M437" s="18"/>
      <c r="N437" s="18"/>
      <c r="O437" s="18"/>
    </row>
    <row r="438" spans="3:15" ht="15.75" customHeight="1">
      <c r="C438" s="14"/>
      <c r="F438" s="15"/>
      <c r="G438" s="15"/>
      <c r="H438" s="15"/>
      <c r="I438" s="15"/>
      <c r="J438" s="15"/>
      <c r="K438" s="15"/>
      <c r="L438" s="18"/>
      <c r="M438" s="18"/>
      <c r="N438" s="18"/>
      <c r="O438" s="18"/>
    </row>
    <row r="439" spans="3:15" ht="15.75" customHeight="1">
      <c r="C439" s="14"/>
      <c r="F439" s="15"/>
      <c r="G439" s="15"/>
      <c r="H439" s="15"/>
      <c r="I439" s="15"/>
      <c r="J439" s="15"/>
      <c r="K439" s="15"/>
      <c r="L439" s="18"/>
      <c r="M439" s="18"/>
      <c r="N439" s="18"/>
      <c r="O439" s="18"/>
    </row>
    <row r="440" spans="3:15" ht="15.75" customHeight="1">
      <c r="C440" s="14"/>
      <c r="F440" s="15"/>
      <c r="G440" s="15"/>
      <c r="H440" s="15"/>
      <c r="I440" s="15"/>
      <c r="J440" s="15"/>
      <c r="K440" s="15"/>
      <c r="L440" s="18"/>
      <c r="M440" s="18"/>
      <c r="N440" s="18"/>
      <c r="O440" s="18"/>
    </row>
    <row r="441" spans="3:15" ht="15.75" customHeight="1">
      <c r="C441" s="14"/>
      <c r="F441" s="15"/>
      <c r="G441" s="15"/>
      <c r="H441" s="15"/>
      <c r="I441" s="15"/>
      <c r="J441" s="15"/>
      <c r="K441" s="15"/>
      <c r="L441" s="18"/>
      <c r="M441" s="18"/>
      <c r="N441" s="18"/>
      <c r="O441" s="18"/>
    </row>
    <row r="442" spans="3:15" ht="15.75" customHeight="1">
      <c r="C442" s="14"/>
      <c r="F442" s="15"/>
      <c r="G442" s="15"/>
      <c r="H442" s="15"/>
      <c r="I442" s="15"/>
      <c r="J442" s="15"/>
      <c r="K442" s="15"/>
      <c r="L442" s="18"/>
      <c r="M442" s="18"/>
      <c r="N442" s="18"/>
      <c r="O442" s="18"/>
    </row>
    <row r="443" spans="3:15" ht="15.75" customHeight="1">
      <c r="C443" s="14"/>
      <c r="F443" s="15"/>
      <c r="G443" s="15"/>
      <c r="H443" s="15"/>
      <c r="I443" s="15"/>
      <c r="J443" s="15"/>
      <c r="K443" s="15"/>
      <c r="L443" s="18"/>
      <c r="M443" s="18"/>
      <c r="N443" s="18"/>
      <c r="O443" s="18"/>
    </row>
    <row r="444" spans="3:15" ht="15.75" customHeight="1">
      <c r="C444" s="14"/>
      <c r="F444" s="15"/>
      <c r="G444" s="15"/>
      <c r="H444" s="15"/>
      <c r="I444" s="15"/>
      <c r="J444" s="15"/>
      <c r="K444" s="15"/>
      <c r="L444" s="18"/>
      <c r="M444" s="18"/>
      <c r="N444" s="18"/>
      <c r="O444" s="18"/>
    </row>
    <row r="445" spans="3:15" ht="15.75" customHeight="1">
      <c r="C445" s="14"/>
      <c r="F445" s="15"/>
      <c r="G445" s="15"/>
      <c r="H445" s="15"/>
      <c r="I445" s="15"/>
      <c r="J445" s="15"/>
      <c r="K445" s="15"/>
      <c r="L445" s="18"/>
      <c r="M445" s="18"/>
      <c r="N445" s="18"/>
      <c r="O445" s="18"/>
    </row>
    <row r="446" spans="3:15" ht="15.75" customHeight="1">
      <c r="C446" s="14"/>
      <c r="F446" s="15"/>
      <c r="G446" s="15"/>
      <c r="H446" s="15"/>
      <c r="I446" s="15"/>
      <c r="J446" s="15"/>
      <c r="K446" s="15"/>
      <c r="L446" s="18"/>
      <c r="M446" s="18"/>
      <c r="N446" s="18"/>
      <c r="O446" s="18"/>
    </row>
    <row r="447" spans="3:15" ht="15.75" customHeight="1">
      <c r="C447" s="14"/>
      <c r="F447" s="15"/>
      <c r="G447" s="15"/>
      <c r="H447" s="15"/>
      <c r="I447" s="15"/>
      <c r="J447" s="15"/>
      <c r="K447" s="15"/>
      <c r="L447" s="18"/>
      <c r="M447" s="18"/>
      <c r="N447" s="18"/>
      <c r="O447" s="18"/>
    </row>
    <row r="448" spans="3:15" ht="15.75" customHeight="1">
      <c r="C448" s="14"/>
      <c r="F448" s="15"/>
      <c r="G448" s="15"/>
      <c r="H448" s="15"/>
      <c r="I448" s="15"/>
      <c r="J448" s="15"/>
      <c r="K448" s="15"/>
      <c r="L448" s="18"/>
      <c r="M448" s="18"/>
      <c r="N448" s="18"/>
      <c r="O448" s="18"/>
    </row>
    <row r="449" spans="3:15" ht="15.75" customHeight="1">
      <c r="C449" s="14"/>
      <c r="F449" s="15"/>
      <c r="G449" s="15"/>
      <c r="H449" s="15"/>
      <c r="I449" s="15"/>
      <c r="J449" s="15"/>
      <c r="K449" s="15"/>
      <c r="L449" s="18"/>
      <c r="M449" s="18"/>
      <c r="N449" s="18"/>
      <c r="O449" s="18"/>
    </row>
    <row r="450" spans="3:15" ht="15.75" customHeight="1">
      <c r="C450" s="14"/>
      <c r="F450" s="15"/>
      <c r="G450" s="15"/>
      <c r="H450" s="15"/>
      <c r="I450" s="15"/>
      <c r="J450" s="15"/>
      <c r="K450" s="15"/>
      <c r="L450" s="18"/>
      <c r="M450" s="18"/>
      <c r="N450" s="18"/>
      <c r="O450" s="18"/>
    </row>
    <row r="451" spans="3:15" ht="15.75" customHeight="1">
      <c r="C451" s="14"/>
      <c r="F451" s="15"/>
      <c r="G451" s="15"/>
      <c r="H451" s="15"/>
      <c r="I451" s="15"/>
      <c r="J451" s="15"/>
      <c r="K451" s="15"/>
      <c r="L451" s="18"/>
      <c r="M451" s="18"/>
      <c r="N451" s="18"/>
      <c r="O451" s="18"/>
    </row>
    <row r="452" spans="3:15" ht="15.75" customHeight="1">
      <c r="C452" s="14"/>
      <c r="F452" s="15"/>
      <c r="G452" s="15"/>
      <c r="H452" s="15"/>
      <c r="I452" s="15"/>
      <c r="J452" s="15"/>
      <c r="K452" s="15"/>
      <c r="L452" s="18"/>
      <c r="M452" s="18"/>
      <c r="N452" s="18"/>
      <c r="O452" s="18"/>
    </row>
    <row r="453" spans="3:15" ht="15.75" customHeight="1">
      <c r="C453" s="14"/>
      <c r="F453" s="15"/>
      <c r="G453" s="15"/>
      <c r="H453" s="15"/>
      <c r="I453" s="15"/>
      <c r="J453" s="15"/>
      <c r="K453" s="15"/>
      <c r="L453" s="18"/>
      <c r="M453" s="18"/>
      <c r="N453" s="18"/>
      <c r="O453" s="18"/>
    </row>
    <row r="454" spans="3:15" ht="15.75" customHeight="1">
      <c r="C454" s="14"/>
      <c r="F454" s="15"/>
      <c r="G454" s="15"/>
      <c r="H454" s="15"/>
      <c r="I454" s="15"/>
      <c r="J454" s="15"/>
      <c r="K454" s="15"/>
      <c r="L454" s="18"/>
      <c r="M454" s="18"/>
      <c r="N454" s="18"/>
      <c r="O454" s="18"/>
    </row>
    <row r="455" spans="3:15" ht="15.75" customHeight="1">
      <c r="C455" s="14"/>
      <c r="F455" s="15"/>
      <c r="G455" s="15"/>
      <c r="H455" s="15"/>
      <c r="I455" s="15"/>
      <c r="J455" s="15"/>
      <c r="K455" s="15"/>
      <c r="L455" s="18"/>
      <c r="M455" s="18"/>
      <c r="N455" s="18"/>
      <c r="O455" s="18"/>
    </row>
    <row r="456" spans="3:15" ht="15.75" customHeight="1">
      <c r="C456" s="14"/>
      <c r="F456" s="15"/>
      <c r="G456" s="15"/>
      <c r="H456" s="15"/>
      <c r="I456" s="15"/>
      <c r="J456" s="15"/>
      <c r="K456" s="15"/>
      <c r="L456" s="18"/>
      <c r="M456" s="18"/>
      <c r="N456" s="18"/>
      <c r="O456" s="18"/>
    </row>
    <row r="457" spans="3:15" ht="15.75" customHeight="1">
      <c r="C457" s="14"/>
      <c r="F457" s="15"/>
      <c r="G457" s="15"/>
      <c r="H457" s="15"/>
      <c r="I457" s="15"/>
      <c r="J457" s="15"/>
      <c r="K457" s="15"/>
      <c r="L457" s="18"/>
      <c r="M457" s="18"/>
      <c r="N457" s="18"/>
      <c r="O457" s="18"/>
    </row>
    <row r="458" spans="3:15" ht="15.75" customHeight="1">
      <c r="C458" s="14"/>
      <c r="F458" s="15"/>
      <c r="G458" s="15"/>
      <c r="H458" s="15"/>
      <c r="I458" s="15"/>
      <c r="J458" s="15"/>
      <c r="K458" s="15"/>
      <c r="L458" s="18"/>
      <c r="M458" s="18"/>
      <c r="N458" s="18"/>
      <c r="O458" s="18"/>
    </row>
    <row r="459" spans="3:15" ht="15.75" customHeight="1">
      <c r="C459" s="14"/>
      <c r="F459" s="15"/>
      <c r="G459" s="15"/>
      <c r="H459" s="15"/>
      <c r="I459" s="15"/>
      <c r="J459" s="15"/>
      <c r="K459" s="15"/>
      <c r="L459" s="18"/>
      <c r="M459" s="18"/>
      <c r="N459" s="18"/>
      <c r="O459" s="18"/>
    </row>
    <row r="460" spans="3:15" ht="15.75" customHeight="1">
      <c r="C460" s="14"/>
      <c r="F460" s="15"/>
      <c r="G460" s="15"/>
      <c r="H460" s="15"/>
      <c r="I460" s="15"/>
      <c r="J460" s="15"/>
      <c r="K460" s="15"/>
      <c r="L460" s="18"/>
      <c r="M460" s="18"/>
      <c r="N460" s="18"/>
      <c r="O460" s="18"/>
    </row>
    <row r="461" spans="3:15" ht="15.75" customHeight="1">
      <c r="C461" s="14"/>
      <c r="F461" s="15"/>
      <c r="G461" s="15"/>
      <c r="H461" s="15"/>
      <c r="I461" s="15"/>
      <c r="J461" s="15"/>
      <c r="K461" s="15"/>
      <c r="L461" s="18"/>
      <c r="M461" s="18"/>
      <c r="N461" s="18"/>
      <c r="O461" s="18"/>
    </row>
    <row r="462" spans="3:15" ht="15.75" customHeight="1">
      <c r="C462" s="14"/>
      <c r="F462" s="15"/>
      <c r="G462" s="15"/>
      <c r="H462" s="15"/>
      <c r="I462" s="15"/>
      <c r="J462" s="15"/>
      <c r="K462" s="15"/>
      <c r="L462" s="18"/>
      <c r="M462" s="18"/>
      <c r="N462" s="18"/>
      <c r="O462" s="18"/>
    </row>
    <row r="463" spans="3:15" ht="15.75" customHeight="1">
      <c r="C463" s="14"/>
      <c r="F463" s="15"/>
      <c r="G463" s="15"/>
      <c r="H463" s="15"/>
      <c r="I463" s="15"/>
      <c r="J463" s="15"/>
      <c r="K463" s="15"/>
      <c r="L463" s="18"/>
      <c r="M463" s="18"/>
      <c r="N463" s="18"/>
      <c r="O463" s="18"/>
    </row>
    <row r="464" spans="3:15" ht="15.75" customHeight="1">
      <c r="C464" s="14"/>
      <c r="F464" s="15"/>
      <c r="G464" s="15"/>
      <c r="H464" s="15"/>
      <c r="I464" s="15"/>
      <c r="J464" s="15"/>
      <c r="K464" s="15"/>
      <c r="L464" s="18"/>
      <c r="M464" s="18"/>
      <c r="N464" s="18"/>
      <c r="O464" s="18"/>
    </row>
    <row r="465" spans="3:15" ht="15.75" customHeight="1">
      <c r="C465" s="14"/>
      <c r="F465" s="15"/>
      <c r="G465" s="15"/>
      <c r="H465" s="15"/>
      <c r="I465" s="15"/>
      <c r="J465" s="15"/>
      <c r="K465" s="15"/>
      <c r="L465" s="18"/>
      <c r="M465" s="18"/>
      <c r="N465" s="18"/>
      <c r="O465" s="18"/>
    </row>
    <row r="466" spans="3:15" ht="15.75" customHeight="1">
      <c r="C466" s="14"/>
      <c r="F466" s="15"/>
      <c r="G466" s="15"/>
      <c r="H466" s="15"/>
      <c r="I466" s="15"/>
      <c r="J466" s="15"/>
      <c r="K466" s="15"/>
      <c r="L466" s="18"/>
      <c r="M466" s="18"/>
      <c r="N466" s="18"/>
      <c r="O466" s="18"/>
    </row>
    <row r="467" spans="3:15" ht="15.75" customHeight="1">
      <c r="C467" s="14"/>
      <c r="F467" s="15"/>
      <c r="G467" s="15"/>
      <c r="H467" s="15"/>
      <c r="I467" s="15"/>
      <c r="J467" s="15"/>
      <c r="K467" s="15"/>
      <c r="L467" s="18"/>
      <c r="M467" s="18"/>
      <c r="N467" s="18"/>
      <c r="O467" s="18"/>
    </row>
    <row r="468" spans="3:15" ht="15.75" customHeight="1">
      <c r="C468" s="14"/>
      <c r="F468" s="15"/>
      <c r="G468" s="15"/>
      <c r="H468" s="15"/>
      <c r="I468" s="15"/>
      <c r="J468" s="15"/>
      <c r="K468" s="15"/>
      <c r="L468" s="18"/>
      <c r="M468" s="18"/>
      <c r="N468" s="18"/>
      <c r="O468" s="18"/>
    </row>
    <row r="469" spans="3:15" ht="15.75" customHeight="1">
      <c r="C469" s="14"/>
      <c r="F469" s="15"/>
      <c r="G469" s="15"/>
      <c r="H469" s="15"/>
      <c r="I469" s="15"/>
      <c r="J469" s="15"/>
      <c r="K469" s="15"/>
      <c r="L469" s="18"/>
      <c r="M469" s="18"/>
      <c r="N469" s="18"/>
      <c r="O469" s="18"/>
    </row>
    <row r="470" spans="3:15" ht="15.75" customHeight="1">
      <c r="C470" s="14"/>
      <c r="F470" s="15"/>
      <c r="G470" s="15"/>
      <c r="H470" s="15"/>
      <c r="I470" s="15"/>
      <c r="J470" s="15"/>
      <c r="K470" s="15"/>
      <c r="L470" s="18"/>
      <c r="M470" s="18"/>
      <c r="N470" s="18"/>
      <c r="O470" s="18"/>
    </row>
    <row r="471" spans="3:15" ht="15.75" customHeight="1">
      <c r="C471" s="14"/>
      <c r="F471" s="15"/>
      <c r="G471" s="15"/>
      <c r="H471" s="15"/>
      <c r="I471" s="15"/>
      <c r="J471" s="15"/>
      <c r="K471" s="15"/>
      <c r="L471" s="18"/>
      <c r="M471" s="18"/>
      <c r="N471" s="18"/>
      <c r="O471" s="18"/>
    </row>
    <row r="472" spans="3:15" ht="15.75" customHeight="1">
      <c r="C472" s="14"/>
      <c r="F472" s="15"/>
      <c r="G472" s="15"/>
      <c r="H472" s="15"/>
      <c r="I472" s="15"/>
      <c r="J472" s="15"/>
      <c r="K472" s="15"/>
      <c r="L472" s="18"/>
      <c r="M472" s="18"/>
      <c r="N472" s="18"/>
      <c r="O472" s="18"/>
    </row>
    <row r="473" spans="3:15" ht="15.75" customHeight="1">
      <c r="C473" s="14"/>
      <c r="F473" s="15"/>
      <c r="G473" s="15"/>
      <c r="H473" s="15"/>
      <c r="I473" s="15"/>
      <c r="J473" s="15"/>
      <c r="K473" s="15"/>
      <c r="L473" s="18"/>
      <c r="M473" s="18"/>
      <c r="N473" s="18"/>
      <c r="O473" s="18"/>
    </row>
    <row r="474" spans="3:15" ht="15.75" customHeight="1">
      <c r="C474" s="14"/>
      <c r="F474" s="15"/>
      <c r="G474" s="15"/>
      <c r="H474" s="15"/>
      <c r="I474" s="15"/>
      <c r="J474" s="15"/>
      <c r="K474" s="15"/>
      <c r="L474" s="18"/>
      <c r="M474" s="18"/>
      <c r="N474" s="18"/>
      <c r="O474" s="18"/>
    </row>
    <row r="475" spans="3:15" ht="15.75" customHeight="1">
      <c r="C475" s="14"/>
      <c r="F475" s="15"/>
      <c r="G475" s="15"/>
      <c r="H475" s="15"/>
      <c r="I475" s="15"/>
      <c r="J475" s="15"/>
      <c r="K475" s="15"/>
      <c r="L475" s="18"/>
      <c r="M475" s="18"/>
      <c r="N475" s="18"/>
      <c r="O475" s="18"/>
    </row>
    <row r="476" spans="3:15" ht="15.75" customHeight="1">
      <c r="C476" s="14"/>
      <c r="F476" s="15"/>
      <c r="G476" s="15"/>
      <c r="H476" s="15"/>
      <c r="I476" s="15"/>
      <c r="J476" s="15"/>
      <c r="K476" s="15"/>
      <c r="L476" s="18"/>
      <c r="M476" s="18"/>
      <c r="N476" s="18"/>
      <c r="O476" s="18"/>
    </row>
    <row r="477" spans="3:15" ht="15.75" customHeight="1">
      <c r="C477" s="14"/>
      <c r="F477" s="15"/>
      <c r="G477" s="15"/>
      <c r="H477" s="15"/>
      <c r="I477" s="15"/>
      <c r="J477" s="15"/>
      <c r="K477" s="15"/>
      <c r="L477" s="18"/>
      <c r="M477" s="18"/>
      <c r="N477" s="18"/>
      <c r="O477" s="18"/>
    </row>
    <row r="478" spans="3:15" ht="15.75" customHeight="1">
      <c r="C478" s="14"/>
      <c r="F478" s="15"/>
      <c r="G478" s="15"/>
      <c r="H478" s="15"/>
      <c r="I478" s="15"/>
      <c r="J478" s="15"/>
      <c r="K478" s="15"/>
      <c r="L478" s="18"/>
      <c r="M478" s="18"/>
      <c r="N478" s="18"/>
      <c r="O478" s="18"/>
    </row>
    <row r="479" spans="3:15" ht="15.75" customHeight="1">
      <c r="C479" s="14"/>
      <c r="F479" s="15"/>
      <c r="G479" s="15"/>
      <c r="H479" s="15"/>
      <c r="I479" s="15"/>
      <c r="J479" s="15"/>
      <c r="K479" s="15"/>
      <c r="L479" s="18"/>
      <c r="M479" s="18"/>
      <c r="N479" s="18"/>
      <c r="O479" s="18"/>
    </row>
    <row r="480" spans="3:15" ht="15.75" customHeight="1">
      <c r="C480" s="14"/>
      <c r="F480" s="15"/>
      <c r="G480" s="15"/>
      <c r="H480" s="15"/>
      <c r="I480" s="15"/>
      <c r="J480" s="15"/>
      <c r="K480" s="15"/>
      <c r="L480" s="18"/>
      <c r="M480" s="18"/>
      <c r="N480" s="18"/>
      <c r="O480" s="18"/>
    </row>
    <row r="481" spans="3:15" ht="15.75" customHeight="1">
      <c r="C481" s="14"/>
      <c r="F481" s="15"/>
      <c r="G481" s="15"/>
      <c r="H481" s="15"/>
      <c r="I481" s="15"/>
      <c r="J481" s="15"/>
      <c r="K481" s="15"/>
      <c r="L481" s="18"/>
      <c r="M481" s="18"/>
      <c r="N481" s="18"/>
      <c r="O481" s="18"/>
    </row>
    <row r="482" spans="3:15" ht="15.75" customHeight="1">
      <c r="C482" s="14"/>
      <c r="F482" s="15"/>
      <c r="G482" s="15"/>
      <c r="H482" s="15"/>
      <c r="I482" s="15"/>
      <c r="J482" s="15"/>
      <c r="K482" s="15"/>
      <c r="L482" s="18"/>
      <c r="M482" s="18"/>
      <c r="N482" s="18"/>
      <c r="O482" s="18"/>
    </row>
    <row r="483" spans="3:15" ht="15.75" customHeight="1">
      <c r="C483" s="14"/>
      <c r="F483" s="15"/>
      <c r="G483" s="15"/>
      <c r="H483" s="15"/>
      <c r="I483" s="15"/>
      <c r="J483" s="15"/>
      <c r="K483" s="15"/>
      <c r="L483" s="18"/>
      <c r="M483" s="18"/>
      <c r="N483" s="18"/>
      <c r="O483" s="18"/>
    </row>
    <row r="484" spans="3:15" ht="15.75" customHeight="1">
      <c r="C484" s="14"/>
      <c r="F484" s="15"/>
      <c r="G484" s="15"/>
      <c r="H484" s="15"/>
      <c r="I484" s="15"/>
      <c r="J484" s="15"/>
      <c r="K484" s="15"/>
      <c r="L484" s="18"/>
      <c r="M484" s="18"/>
      <c r="N484" s="18"/>
      <c r="O484" s="18"/>
    </row>
    <row r="485" spans="3:15" ht="15.75" customHeight="1">
      <c r="C485" s="14"/>
      <c r="F485" s="15"/>
      <c r="G485" s="15"/>
      <c r="H485" s="15"/>
      <c r="I485" s="15"/>
      <c r="J485" s="15"/>
      <c r="K485" s="15"/>
      <c r="L485" s="18"/>
      <c r="M485" s="18"/>
      <c r="N485" s="18"/>
      <c r="O485" s="18"/>
    </row>
    <row r="486" spans="3:15" ht="15.75" customHeight="1">
      <c r="C486" s="14"/>
      <c r="F486" s="15"/>
      <c r="G486" s="15"/>
      <c r="H486" s="15"/>
      <c r="I486" s="15"/>
      <c r="J486" s="15"/>
      <c r="K486" s="15"/>
      <c r="L486" s="18"/>
      <c r="M486" s="18"/>
      <c r="N486" s="18"/>
      <c r="O486" s="18"/>
    </row>
    <row r="487" spans="3:15" ht="15.75" customHeight="1">
      <c r="C487" s="14"/>
      <c r="F487" s="15"/>
      <c r="G487" s="15"/>
      <c r="H487" s="15"/>
      <c r="I487" s="15"/>
      <c r="J487" s="15"/>
      <c r="K487" s="15"/>
      <c r="L487" s="18"/>
      <c r="M487" s="18"/>
      <c r="N487" s="18"/>
      <c r="O487" s="18"/>
    </row>
    <row r="488" spans="3:15" ht="15.75" customHeight="1">
      <c r="C488" s="14"/>
      <c r="F488" s="15"/>
      <c r="G488" s="15"/>
      <c r="H488" s="15"/>
      <c r="I488" s="15"/>
      <c r="J488" s="15"/>
      <c r="K488" s="15"/>
      <c r="L488" s="18"/>
      <c r="M488" s="18"/>
      <c r="N488" s="18"/>
      <c r="O488" s="18"/>
    </row>
    <row r="489" spans="3:15" ht="15.75" customHeight="1">
      <c r="C489" s="14"/>
      <c r="F489" s="15"/>
      <c r="G489" s="15"/>
      <c r="H489" s="15"/>
      <c r="I489" s="15"/>
      <c r="J489" s="15"/>
      <c r="K489" s="15"/>
      <c r="L489" s="18"/>
      <c r="M489" s="18"/>
      <c r="N489" s="18"/>
      <c r="O489" s="18"/>
    </row>
    <row r="490" spans="3:15" ht="15.75" customHeight="1">
      <c r="C490" s="14"/>
      <c r="F490" s="15"/>
      <c r="G490" s="15"/>
      <c r="H490" s="15"/>
      <c r="I490" s="15"/>
      <c r="J490" s="15"/>
      <c r="K490" s="15"/>
      <c r="L490" s="18"/>
      <c r="M490" s="18"/>
      <c r="N490" s="18"/>
      <c r="O490" s="18"/>
    </row>
    <row r="491" spans="3:15" ht="15.75" customHeight="1">
      <c r="C491" s="14"/>
      <c r="F491" s="15"/>
      <c r="G491" s="15"/>
      <c r="H491" s="15"/>
      <c r="I491" s="15"/>
      <c r="J491" s="15"/>
      <c r="K491" s="15"/>
      <c r="L491" s="18"/>
      <c r="M491" s="18"/>
      <c r="N491" s="18"/>
      <c r="O491" s="18"/>
    </row>
    <row r="492" spans="3:15" ht="15.75" customHeight="1">
      <c r="C492" s="14"/>
      <c r="F492" s="15"/>
      <c r="G492" s="15"/>
      <c r="H492" s="15"/>
      <c r="I492" s="15"/>
      <c r="J492" s="15"/>
      <c r="K492" s="15"/>
      <c r="L492" s="18"/>
      <c r="M492" s="18"/>
      <c r="N492" s="18"/>
      <c r="O492" s="18"/>
    </row>
    <row r="493" spans="3:15" ht="15.75" customHeight="1">
      <c r="C493" s="14"/>
      <c r="F493" s="15"/>
      <c r="G493" s="15"/>
      <c r="H493" s="15"/>
      <c r="I493" s="15"/>
      <c r="J493" s="15"/>
      <c r="K493" s="15"/>
      <c r="L493" s="18"/>
      <c r="M493" s="18"/>
      <c r="N493" s="18"/>
      <c r="O493" s="18"/>
    </row>
    <row r="494" spans="3:15" ht="15.75" customHeight="1">
      <c r="C494" s="14"/>
      <c r="F494" s="15"/>
      <c r="G494" s="15"/>
      <c r="H494" s="15"/>
      <c r="I494" s="15"/>
      <c r="J494" s="15"/>
      <c r="K494" s="15"/>
      <c r="L494" s="18"/>
      <c r="M494" s="18"/>
      <c r="N494" s="18"/>
      <c r="O494" s="18"/>
    </row>
    <row r="495" spans="3:15" ht="15.75" customHeight="1">
      <c r="C495" s="14"/>
      <c r="F495" s="15"/>
      <c r="G495" s="15"/>
      <c r="H495" s="15"/>
      <c r="I495" s="15"/>
      <c r="J495" s="15"/>
      <c r="K495" s="15"/>
      <c r="L495" s="18"/>
      <c r="M495" s="18"/>
      <c r="N495" s="18"/>
      <c r="O495" s="18"/>
    </row>
    <row r="496" spans="3:15" ht="15.75" customHeight="1">
      <c r="C496" s="14"/>
      <c r="F496" s="15"/>
      <c r="G496" s="15"/>
      <c r="H496" s="15"/>
      <c r="I496" s="15"/>
      <c r="J496" s="15"/>
      <c r="K496" s="15"/>
      <c r="L496" s="18"/>
      <c r="M496" s="18"/>
      <c r="N496" s="18"/>
      <c r="O496" s="18"/>
    </row>
    <row r="497" spans="3:15" ht="15.75" customHeight="1">
      <c r="C497" s="14"/>
      <c r="F497" s="15"/>
      <c r="G497" s="15"/>
      <c r="H497" s="15"/>
      <c r="I497" s="15"/>
      <c r="J497" s="15"/>
      <c r="K497" s="15"/>
      <c r="L497" s="18"/>
      <c r="M497" s="18"/>
      <c r="N497" s="18"/>
      <c r="O497" s="18"/>
    </row>
    <row r="498" spans="3:15" ht="15.75" customHeight="1">
      <c r="C498" s="14"/>
      <c r="F498" s="15"/>
      <c r="G498" s="15"/>
      <c r="H498" s="15"/>
      <c r="I498" s="15"/>
      <c r="J498" s="15"/>
      <c r="K498" s="15"/>
      <c r="L498" s="18"/>
      <c r="M498" s="18"/>
      <c r="N498" s="18"/>
      <c r="O498" s="18"/>
    </row>
    <row r="499" spans="3:15" ht="15.75" customHeight="1">
      <c r="C499" s="14"/>
      <c r="F499" s="15"/>
      <c r="G499" s="15"/>
      <c r="H499" s="15"/>
      <c r="I499" s="15"/>
      <c r="J499" s="15"/>
      <c r="K499" s="15"/>
      <c r="L499" s="18"/>
      <c r="M499" s="18"/>
      <c r="N499" s="18"/>
      <c r="O499" s="18"/>
    </row>
    <row r="500" spans="3:15" ht="15.75" customHeight="1">
      <c r="C500" s="14"/>
      <c r="F500" s="15"/>
      <c r="G500" s="15"/>
      <c r="H500" s="15"/>
      <c r="I500" s="15"/>
      <c r="J500" s="15"/>
      <c r="K500" s="15"/>
      <c r="L500" s="18"/>
      <c r="M500" s="18"/>
      <c r="N500" s="18"/>
      <c r="O500" s="18"/>
    </row>
    <row r="501" spans="3:15" ht="15.75" customHeight="1">
      <c r="C501" s="14"/>
      <c r="F501" s="15"/>
      <c r="G501" s="15"/>
      <c r="H501" s="15"/>
      <c r="I501" s="15"/>
      <c r="J501" s="15"/>
      <c r="K501" s="15"/>
      <c r="L501" s="18"/>
      <c r="M501" s="18"/>
      <c r="N501" s="18"/>
      <c r="O501" s="18"/>
    </row>
    <row r="502" spans="3:15" ht="15.75" customHeight="1">
      <c r="C502" s="14"/>
      <c r="F502" s="15"/>
      <c r="G502" s="15"/>
      <c r="H502" s="15"/>
      <c r="I502" s="15"/>
      <c r="J502" s="15"/>
      <c r="K502" s="15"/>
      <c r="L502" s="18"/>
      <c r="M502" s="18"/>
      <c r="N502" s="18"/>
      <c r="O502" s="18"/>
    </row>
    <row r="503" spans="3:15" ht="15.75" customHeight="1">
      <c r="C503" s="14"/>
      <c r="F503" s="15"/>
      <c r="G503" s="15"/>
      <c r="H503" s="15"/>
      <c r="I503" s="15"/>
      <c r="J503" s="15"/>
      <c r="K503" s="15"/>
      <c r="L503" s="18"/>
      <c r="M503" s="18"/>
      <c r="N503" s="18"/>
      <c r="O503" s="18"/>
    </row>
    <row r="504" spans="3:15" ht="15.75" customHeight="1">
      <c r="C504" s="14"/>
      <c r="F504" s="15"/>
      <c r="G504" s="15"/>
      <c r="H504" s="15"/>
      <c r="I504" s="15"/>
      <c r="J504" s="15"/>
      <c r="K504" s="15"/>
      <c r="L504" s="18"/>
      <c r="M504" s="18"/>
      <c r="N504" s="18"/>
      <c r="O504" s="18"/>
    </row>
    <row r="505" spans="3:15" ht="15.75" customHeight="1">
      <c r="C505" s="14"/>
      <c r="F505" s="15"/>
      <c r="G505" s="15"/>
      <c r="H505" s="15"/>
      <c r="I505" s="15"/>
      <c r="J505" s="15"/>
      <c r="K505" s="15"/>
      <c r="L505" s="18"/>
      <c r="M505" s="18"/>
      <c r="N505" s="18"/>
      <c r="O505" s="18"/>
    </row>
    <row r="506" spans="3:15" ht="15.75" customHeight="1">
      <c r="C506" s="14"/>
      <c r="F506" s="15"/>
      <c r="G506" s="15"/>
      <c r="H506" s="15"/>
      <c r="I506" s="15"/>
      <c r="J506" s="15"/>
      <c r="K506" s="15"/>
      <c r="L506" s="18"/>
      <c r="M506" s="18"/>
      <c r="N506" s="18"/>
      <c r="O506" s="18"/>
    </row>
    <row r="507" spans="3:15" ht="15.75" customHeight="1">
      <c r="C507" s="14"/>
      <c r="F507" s="15"/>
      <c r="G507" s="15"/>
      <c r="H507" s="15"/>
      <c r="I507" s="15"/>
      <c r="J507" s="15"/>
      <c r="K507" s="15"/>
      <c r="L507" s="18"/>
      <c r="M507" s="18"/>
      <c r="N507" s="18"/>
      <c r="O507" s="18"/>
    </row>
    <row r="508" spans="3:15" ht="15.75" customHeight="1">
      <c r="C508" s="14"/>
      <c r="F508" s="15"/>
      <c r="G508" s="15"/>
      <c r="H508" s="15"/>
      <c r="I508" s="15"/>
      <c r="J508" s="15"/>
      <c r="K508" s="15"/>
      <c r="L508" s="18"/>
      <c r="M508" s="18"/>
      <c r="N508" s="18"/>
      <c r="O508" s="18"/>
    </row>
    <row r="509" spans="3:15" ht="15.75" customHeight="1">
      <c r="C509" s="14"/>
      <c r="F509" s="15"/>
      <c r="G509" s="15"/>
      <c r="H509" s="15"/>
      <c r="I509" s="15"/>
      <c r="J509" s="15"/>
      <c r="K509" s="15"/>
      <c r="L509" s="18"/>
      <c r="M509" s="18"/>
      <c r="N509" s="18"/>
      <c r="O509" s="18"/>
    </row>
    <row r="510" spans="3:15" ht="15.75" customHeight="1">
      <c r="C510" s="14"/>
      <c r="F510" s="15"/>
      <c r="G510" s="15"/>
      <c r="H510" s="15"/>
      <c r="I510" s="15"/>
      <c r="J510" s="15"/>
      <c r="K510" s="15"/>
      <c r="L510" s="18"/>
      <c r="M510" s="18"/>
      <c r="N510" s="18"/>
      <c r="O510" s="18"/>
    </row>
    <row r="511" spans="3:15" ht="15.75" customHeight="1">
      <c r="C511" s="14"/>
      <c r="F511" s="15"/>
      <c r="G511" s="15"/>
      <c r="H511" s="15"/>
      <c r="I511" s="15"/>
      <c r="J511" s="15"/>
      <c r="K511" s="15"/>
      <c r="L511" s="18"/>
      <c r="M511" s="18"/>
      <c r="N511" s="18"/>
      <c r="O511" s="18"/>
    </row>
    <row r="512" spans="3:15" ht="15.75" customHeight="1">
      <c r="C512" s="14"/>
      <c r="F512" s="15"/>
      <c r="G512" s="15"/>
      <c r="H512" s="15"/>
      <c r="I512" s="15"/>
      <c r="J512" s="15"/>
      <c r="K512" s="15"/>
      <c r="L512" s="18"/>
      <c r="M512" s="18"/>
      <c r="N512" s="18"/>
      <c r="O512" s="18"/>
    </row>
    <row r="513" spans="3:15" ht="15.75" customHeight="1">
      <c r="C513" s="14"/>
      <c r="F513" s="15"/>
      <c r="G513" s="15"/>
      <c r="H513" s="15"/>
      <c r="I513" s="15"/>
      <c r="J513" s="15"/>
      <c r="K513" s="15"/>
      <c r="L513" s="18"/>
      <c r="M513" s="18"/>
      <c r="N513" s="18"/>
      <c r="O513" s="18"/>
    </row>
    <row r="514" spans="3:15" ht="15.75" customHeight="1">
      <c r="C514" s="14"/>
      <c r="F514" s="15"/>
      <c r="G514" s="15"/>
      <c r="H514" s="15"/>
      <c r="I514" s="15"/>
      <c r="J514" s="15"/>
      <c r="K514" s="15"/>
      <c r="L514" s="18"/>
      <c r="M514" s="18"/>
      <c r="N514" s="18"/>
      <c r="O514" s="18"/>
    </row>
    <row r="515" spans="3:15" ht="15.75" customHeight="1">
      <c r="C515" s="14"/>
      <c r="F515" s="15"/>
      <c r="G515" s="15"/>
      <c r="H515" s="15"/>
      <c r="I515" s="15"/>
      <c r="J515" s="15"/>
      <c r="K515" s="15"/>
      <c r="L515" s="18"/>
      <c r="M515" s="18"/>
      <c r="N515" s="18"/>
      <c r="O515" s="18"/>
    </row>
    <row r="516" spans="3:15" ht="15.75" customHeight="1">
      <c r="C516" s="14"/>
      <c r="F516" s="15"/>
      <c r="G516" s="15"/>
      <c r="H516" s="15"/>
      <c r="I516" s="15"/>
      <c r="J516" s="15"/>
      <c r="K516" s="15"/>
      <c r="L516" s="18"/>
      <c r="M516" s="18"/>
      <c r="N516" s="18"/>
      <c r="O516" s="18"/>
    </row>
    <row r="517" spans="3:15" ht="15.75" customHeight="1">
      <c r="C517" s="14"/>
      <c r="F517" s="15"/>
      <c r="G517" s="15"/>
      <c r="H517" s="15"/>
      <c r="I517" s="15"/>
      <c r="J517" s="15"/>
      <c r="K517" s="15"/>
      <c r="L517" s="18"/>
      <c r="M517" s="18"/>
      <c r="N517" s="18"/>
      <c r="O517" s="18"/>
    </row>
    <row r="518" spans="3:15" ht="15.75" customHeight="1">
      <c r="C518" s="14"/>
      <c r="F518" s="15"/>
      <c r="G518" s="15"/>
      <c r="H518" s="15"/>
      <c r="I518" s="15"/>
      <c r="J518" s="15"/>
      <c r="K518" s="15"/>
      <c r="L518" s="18"/>
      <c r="M518" s="18"/>
      <c r="N518" s="18"/>
      <c r="O518" s="18"/>
    </row>
    <row r="519" spans="3:15" ht="15.75" customHeight="1">
      <c r="C519" s="14"/>
      <c r="F519" s="15"/>
      <c r="G519" s="15"/>
      <c r="H519" s="15"/>
      <c r="I519" s="15"/>
      <c r="J519" s="15"/>
      <c r="K519" s="15"/>
      <c r="L519" s="18"/>
      <c r="M519" s="18"/>
      <c r="N519" s="18"/>
      <c r="O519" s="18"/>
    </row>
    <row r="520" spans="3:15" ht="15.75" customHeight="1">
      <c r="C520" s="14"/>
      <c r="F520" s="15"/>
      <c r="G520" s="15"/>
      <c r="H520" s="15"/>
      <c r="I520" s="15"/>
      <c r="J520" s="15"/>
      <c r="K520" s="15"/>
      <c r="L520" s="18"/>
      <c r="M520" s="18"/>
      <c r="N520" s="18"/>
      <c r="O520" s="18"/>
    </row>
    <row r="521" spans="3:15" ht="15.75" customHeight="1">
      <c r="C521" s="14"/>
      <c r="F521" s="15"/>
      <c r="G521" s="15"/>
      <c r="H521" s="15"/>
      <c r="I521" s="15"/>
      <c r="J521" s="15"/>
      <c r="K521" s="15"/>
      <c r="L521" s="18"/>
      <c r="M521" s="18"/>
      <c r="N521" s="18"/>
      <c r="O521" s="18"/>
    </row>
    <row r="522" spans="3:15" ht="15.75" customHeight="1">
      <c r="C522" s="14"/>
      <c r="F522" s="15"/>
      <c r="G522" s="15"/>
      <c r="H522" s="15"/>
      <c r="I522" s="15"/>
      <c r="J522" s="15"/>
      <c r="K522" s="15"/>
      <c r="L522" s="18"/>
      <c r="M522" s="18"/>
      <c r="N522" s="18"/>
      <c r="O522" s="18"/>
    </row>
    <row r="523" spans="3:15" ht="15.75" customHeight="1">
      <c r="C523" s="14"/>
      <c r="F523" s="15"/>
      <c r="G523" s="15"/>
      <c r="H523" s="15"/>
      <c r="I523" s="15"/>
      <c r="J523" s="15"/>
      <c r="K523" s="15"/>
      <c r="L523" s="18"/>
      <c r="M523" s="18"/>
      <c r="N523" s="18"/>
      <c r="O523" s="18"/>
    </row>
    <row r="524" spans="3:15" ht="15.75" customHeight="1">
      <c r="C524" s="14"/>
      <c r="F524" s="15"/>
      <c r="G524" s="15"/>
      <c r="H524" s="15"/>
      <c r="I524" s="15"/>
      <c r="J524" s="15"/>
      <c r="K524" s="15"/>
      <c r="L524" s="18"/>
      <c r="M524" s="18"/>
      <c r="N524" s="18"/>
      <c r="O524" s="18"/>
    </row>
    <row r="525" spans="3:15" ht="15.75" customHeight="1">
      <c r="C525" s="14"/>
      <c r="F525" s="15"/>
      <c r="G525" s="15"/>
      <c r="H525" s="15"/>
      <c r="I525" s="15"/>
      <c r="J525" s="15"/>
      <c r="K525" s="15"/>
      <c r="L525" s="18"/>
      <c r="M525" s="18"/>
      <c r="N525" s="18"/>
      <c r="O525" s="18"/>
    </row>
    <row r="526" spans="3:15" ht="15.75" customHeight="1">
      <c r="C526" s="14"/>
      <c r="F526" s="15"/>
      <c r="G526" s="15"/>
      <c r="H526" s="15"/>
      <c r="I526" s="15"/>
      <c r="J526" s="15"/>
      <c r="K526" s="15"/>
      <c r="L526" s="18"/>
      <c r="M526" s="18"/>
      <c r="N526" s="18"/>
      <c r="O526" s="18"/>
    </row>
    <row r="527" spans="3:15" ht="15.75" customHeight="1">
      <c r="C527" s="14"/>
      <c r="F527" s="15"/>
      <c r="G527" s="15"/>
      <c r="H527" s="15"/>
      <c r="I527" s="15"/>
      <c r="J527" s="15"/>
      <c r="K527" s="15"/>
      <c r="L527" s="18"/>
      <c r="M527" s="18"/>
      <c r="N527" s="18"/>
      <c r="O527" s="18"/>
    </row>
    <row r="528" spans="3:15" ht="15.75" customHeight="1">
      <c r="C528" s="14"/>
      <c r="F528" s="15"/>
      <c r="G528" s="15"/>
      <c r="H528" s="15"/>
      <c r="I528" s="15"/>
      <c r="J528" s="15"/>
      <c r="K528" s="15"/>
      <c r="L528" s="18"/>
      <c r="M528" s="18"/>
      <c r="N528" s="18"/>
      <c r="O528" s="18"/>
    </row>
    <row r="529" spans="3:15" ht="15.75" customHeight="1">
      <c r="C529" s="14"/>
      <c r="F529" s="15"/>
      <c r="G529" s="15"/>
      <c r="H529" s="15"/>
      <c r="I529" s="15"/>
      <c r="J529" s="15"/>
      <c r="K529" s="15"/>
      <c r="L529" s="18"/>
      <c r="M529" s="18"/>
      <c r="N529" s="18"/>
      <c r="O529" s="18"/>
    </row>
    <row r="530" spans="3:15" ht="15.75" customHeight="1">
      <c r="C530" s="14"/>
      <c r="F530" s="15"/>
      <c r="G530" s="15"/>
      <c r="H530" s="15"/>
      <c r="I530" s="15"/>
      <c r="J530" s="15"/>
      <c r="K530" s="15"/>
      <c r="L530" s="18"/>
      <c r="M530" s="18"/>
      <c r="N530" s="18"/>
      <c r="O530" s="18"/>
    </row>
    <row r="531" spans="3:15" ht="15.75" customHeight="1">
      <c r="C531" s="14"/>
      <c r="F531" s="15"/>
      <c r="G531" s="15"/>
      <c r="H531" s="15"/>
      <c r="I531" s="15"/>
      <c r="J531" s="15"/>
      <c r="K531" s="15"/>
      <c r="L531" s="18"/>
      <c r="M531" s="18"/>
      <c r="N531" s="18"/>
      <c r="O531" s="18"/>
    </row>
    <row r="532" spans="3:15" ht="15.75" customHeight="1">
      <c r="C532" s="14"/>
      <c r="F532" s="15"/>
      <c r="G532" s="15"/>
      <c r="H532" s="15"/>
      <c r="I532" s="15"/>
      <c r="J532" s="15"/>
      <c r="K532" s="15"/>
      <c r="L532" s="18"/>
      <c r="M532" s="18"/>
      <c r="N532" s="18"/>
      <c r="O532" s="18"/>
    </row>
    <row r="533" spans="3:15" ht="15.75" customHeight="1">
      <c r="C533" s="14"/>
      <c r="F533" s="15"/>
      <c r="G533" s="15"/>
      <c r="H533" s="15"/>
      <c r="I533" s="15"/>
      <c r="J533" s="15"/>
      <c r="K533" s="15"/>
      <c r="L533" s="18"/>
      <c r="M533" s="18"/>
      <c r="N533" s="18"/>
      <c r="O533" s="18"/>
    </row>
    <row r="534" spans="3:15" ht="15.75" customHeight="1">
      <c r="C534" s="14"/>
      <c r="F534" s="15"/>
      <c r="G534" s="15"/>
      <c r="H534" s="15"/>
      <c r="I534" s="15"/>
      <c r="J534" s="15"/>
      <c r="K534" s="15"/>
      <c r="L534" s="18"/>
      <c r="M534" s="18"/>
      <c r="N534" s="18"/>
      <c r="O534" s="18"/>
    </row>
    <row r="535" spans="3:15" ht="15.75" customHeight="1">
      <c r="C535" s="14"/>
      <c r="F535" s="15"/>
      <c r="G535" s="15"/>
      <c r="H535" s="15"/>
      <c r="I535" s="15"/>
      <c r="J535" s="15"/>
      <c r="K535" s="15"/>
      <c r="L535" s="18"/>
      <c r="M535" s="18"/>
      <c r="N535" s="18"/>
      <c r="O535" s="18"/>
    </row>
    <row r="536" spans="3:15" ht="15.75" customHeight="1">
      <c r="C536" s="14"/>
      <c r="F536" s="15"/>
      <c r="G536" s="15"/>
      <c r="H536" s="15"/>
      <c r="I536" s="15"/>
      <c r="J536" s="15"/>
      <c r="K536" s="15"/>
      <c r="L536" s="18"/>
      <c r="M536" s="18"/>
      <c r="N536" s="18"/>
      <c r="O536" s="18"/>
    </row>
    <row r="537" spans="3:15" ht="15.75" customHeight="1">
      <c r="C537" s="14"/>
      <c r="F537" s="15"/>
      <c r="G537" s="15"/>
      <c r="H537" s="15"/>
      <c r="I537" s="15"/>
      <c r="J537" s="15"/>
      <c r="K537" s="15"/>
      <c r="L537" s="18"/>
      <c r="M537" s="18"/>
      <c r="N537" s="18"/>
      <c r="O537" s="18"/>
    </row>
    <row r="538" spans="3:15" ht="15.75" customHeight="1">
      <c r="C538" s="14"/>
      <c r="F538" s="15"/>
      <c r="G538" s="15"/>
      <c r="H538" s="15"/>
      <c r="I538" s="15"/>
      <c r="J538" s="15"/>
      <c r="K538" s="15"/>
      <c r="L538" s="18"/>
      <c r="M538" s="18"/>
      <c r="N538" s="18"/>
      <c r="O538" s="18"/>
    </row>
    <row r="539" spans="3:15" ht="15.75" customHeight="1">
      <c r="C539" s="14"/>
      <c r="F539" s="15"/>
      <c r="G539" s="15"/>
      <c r="H539" s="15"/>
      <c r="I539" s="15"/>
      <c r="J539" s="15"/>
      <c r="K539" s="15"/>
      <c r="L539" s="18"/>
      <c r="M539" s="18"/>
      <c r="N539" s="18"/>
      <c r="O539" s="18"/>
    </row>
    <row r="540" spans="3:15" ht="15.75" customHeight="1">
      <c r="C540" s="14"/>
      <c r="F540" s="15"/>
      <c r="G540" s="15"/>
      <c r="H540" s="15"/>
      <c r="I540" s="15"/>
      <c r="J540" s="15"/>
      <c r="K540" s="15"/>
      <c r="L540" s="18"/>
      <c r="M540" s="18"/>
      <c r="N540" s="18"/>
      <c r="O540" s="18"/>
    </row>
    <row r="541" spans="3:15" ht="15.75" customHeight="1">
      <c r="C541" s="14"/>
      <c r="F541" s="15"/>
      <c r="G541" s="15"/>
      <c r="H541" s="15"/>
      <c r="I541" s="15"/>
      <c r="J541" s="15"/>
      <c r="K541" s="15"/>
      <c r="L541" s="18"/>
      <c r="M541" s="18"/>
      <c r="N541" s="18"/>
      <c r="O541" s="18"/>
    </row>
    <row r="542" spans="3:15" ht="15.75" customHeight="1">
      <c r="C542" s="14"/>
      <c r="F542" s="15"/>
      <c r="G542" s="15"/>
      <c r="H542" s="15"/>
      <c r="I542" s="15"/>
      <c r="J542" s="15"/>
      <c r="K542" s="15"/>
      <c r="L542" s="18"/>
      <c r="M542" s="18"/>
      <c r="N542" s="18"/>
      <c r="O542" s="18"/>
    </row>
    <row r="543" spans="3:15" ht="15.75" customHeight="1">
      <c r="C543" s="14"/>
      <c r="F543" s="15"/>
      <c r="G543" s="15"/>
      <c r="H543" s="15"/>
      <c r="I543" s="15"/>
      <c r="J543" s="15"/>
      <c r="K543" s="15"/>
      <c r="L543" s="18"/>
      <c r="M543" s="18"/>
      <c r="N543" s="18"/>
      <c r="O543" s="18"/>
    </row>
    <row r="544" spans="3:15" ht="15.75" customHeight="1">
      <c r="C544" s="14"/>
      <c r="F544" s="15"/>
      <c r="G544" s="15"/>
      <c r="H544" s="15"/>
      <c r="I544" s="15"/>
      <c r="J544" s="15"/>
      <c r="K544" s="15"/>
      <c r="L544" s="18"/>
      <c r="M544" s="18"/>
      <c r="N544" s="18"/>
      <c r="O544" s="18"/>
    </row>
    <row r="545" spans="3:15" ht="15.75" customHeight="1">
      <c r="C545" s="14"/>
      <c r="F545" s="15"/>
      <c r="G545" s="15"/>
      <c r="H545" s="15"/>
      <c r="I545" s="15"/>
      <c r="J545" s="15"/>
      <c r="K545" s="15"/>
      <c r="L545" s="18"/>
      <c r="M545" s="18"/>
      <c r="N545" s="18"/>
      <c r="O545" s="18"/>
    </row>
    <row r="546" spans="3:15" ht="15.75" customHeight="1">
      <c r="C546" s="14"/>
      <c r="F546" s="15"/>
      <c r="G546" s="15"/>
      <c r="H546" s="15"/>
      <c r="I546" s="15"/>
      <c r="J546" s="15"/>
      <c r="K546" s="15"/>
      <c r="L546" s="18"/>
      <c r="M546" s="18"/>
      <c r="N546" s="18"/>
      <c r="O546" s="18"/>
    </row>
    <row r="547" spans="3:15" ht="15.75" customHeight="1">
      <c r="C547" s="14"/>
      <c r="F547" s="15"/>
      <c r="G547" s="15"/>
      <c r="H547" s="15"/>
      <c r="I547" s="15"/>
      <c r="J547" s="15"/>
      <c r="K547" s="15"/>
      <c r="L547" s="18"/>
      <c r="M547" s="18"/>
      <c r="N547" s="18"/>
      <c r="O547" s="18"/>
    </row>
    <row r="548" spans="3:15" ht="15.75" customHeight="1">
      <c r="C548" s="14"/>
      <c r="F548" s="15"/>
      <c r="G548" s="15"/>
      <c r="H548" s="15"/>
      <c r="I548" s="15"/>
      <c r="J548" s="15"/>
      <c r="K548" s="15"/>
      <c r="L548" s="18"/>
      <c r="M548" s="18"/>
      <c r="N548" s="18"/>
      <c r="O548" s="18"/>
    </row>
    <row r="549" spans="3:15" ht="15.75" customHeight="1">
      <c r="C549" s="14"/>
      <c r="F549" s="15"/>
      <c r="G549" s="15"/>
      <c r="H549" s="15"/>
      <c r="I549" s="15"/>
      <c r="J549" s="15"/>
      <c r="K549" s="15"/>
      <c r="L549" s="18"/>
      <c r="M549" s="18"/>
      <c r="N549" s="18"/>
      <c r="O549" s="18"/>
    </row>
    <row r="550" spans="3:15" ht="15.75" customHeight="1">
      <c r="C550" s="14"/>
      <c r="F550" s="15"/>
      <c r="G550" s="15"/>
      <c r="H550" s="15"/>
      <c r="I550" s="15"/>
      <c r="J550" s="15"/>
      <c r="K550" s="15"/>
      <c r="L550" s="18"/>
      <c r="M550" s="18"/>
      <c r="N550" s="18"/>
      <c r="O550" s="18"/>
    </row>
    <row r="551" spans="3:15" ht="15.75" customHeight="1">
      <c r="C551" s="14"/>
      <c r="F551" s="15"/>
      <c r="G551" s="15"/>
      <c r="H551" s="15"/>
      <c r="I551" s="15"/>
      <c r="J551" s="15"/>
      <c r="K551" s="15"/>
      <c r="L551" s="18"/>
      <c r="M551" s="18"/>
      <c r="N551" s="18"/>
      <c r="O551" s="18"/>
    </row>
    <row r="552" spans="3:15" ht="15.75" customHeight="1">
      <c r="C552" s="14"/>
      <c r="F552" s="15"/>
      <c r="G552" s="15"/>
      <c r="H552" s="15"/>
      <c r="I552" s="15"/>
      <c r="J552" s="15"/>
      <c r="K552" s="15"/>
      <c r="L552" s="18"/>
      <c r="M552" s="18"/>
      <c r="N552" s="18"/>
      <c r="O552" s="18"/>
    </row>
    <row r="553" spans="3:15" ht="15.75" customHeight="1">
      <c r="C553" s="14"/>
      <c r="F553" s="15"/>
      <c r="G553" s="15"/>
      <c r="H553" s="15"/>
      <c r="I553" s="15"/>
      <c r="J553" s="15"/>
      <c r="K553" s="15"/>
      <c r="L553" s="18"/>
      <c r="M553" s="18"/>
      <c r="N553" s="18"/>
      <c r="O553" s="18"/>
    </row>
    <row r="554" spans="3:15" ht="15.75" customHeight="1">
      <c r="C554" s="14"/>
      <c r="F554" s="15"/>
      <c r="G554" s="15"/>
      <c r="H554" s="15"/>
      <c r="I554" s="15"/>
      <c r="J554" s="15"/>
      <c r="K554" s="15"/>
      <c r="L554" s="18"/>
      <c r="M554" s="18"/>
      <c r="N554" s="18"/>
      <c r="O554" s="18"/>
    </row>
    <row r="555" spans="3:15" ht="15.75" customHeight="1">
      <c r="C555" s="14"/>
      <c r="F555" s="15"/>
      <c r="G555" s="15"/>
      <c r="H555" s="15"/>
      <c r="I555" s="15"/>
      <c r="J555" s="15"/>
      <c r="K555" s="15"/>
      <c r="L555" s="18"/>
      <c r="M555" s="18"/>
      <c r="N555" s="18"/>
      <c r="O555" s="18"/>
    </row>
    <row r="556" spans="3:15" ht="15.75" customHeight="1">
      <c r="C556" s="14"/>
      <c r="F556" s="15"/>
      <c r="G556" s="15"/>
      <c r="H556" s="15"/>
      <c r="I556" s="15"/>
      <c r="J556" s="15"/>
      <c r="K556" s="15"/>
      <c r="L556" s="18"/>
      <c r="M556" s="18"/>
      <c r="N556" s="18"/>
      <c r="O556" s="18"/>
    </row>
    <row r="557" spans="3:15" ht="15.75" customHeight="1">
      <c r="C557" s="14"/>
      <c r="F557" s="15"/>
      <c r="G557" s="15"/>
      <c r="H557" s="15"/>
      <c r="I557" s="15"/>
      <c r="J557" s="15"/>
      <c r="K557" s="15"/>
      <c r="L557" s="18"/>
      <c r="M557" s="18"/>
      <c r="N557" s="18"/>
      <c r="O557" s="18"/>
    </row>
    <row r="558" spans="3:15" ht="15.75" customHeight="1">
      <c r="C558" s="14"/>
      <c r="F558" s="15"/>
      <c r="G558" s="15"/>
      <c r="H558" s="15"/>
      <c r="I558" s="15"/>
      <c r="J558" s="15"/>
      <c r="K558" s="15"/>
      <c r="L558" s="18"/>
      <c r="M558" s="18"/>
      <c r="N558" s="18"/>
      <c r="O558" s="18"/>
    </row>
    <row r="559" spans="3:15" ht="15.75" customHeight="1">
      <c r="C559" s="14"/>
      <c r="F559" s="15"/>
      <c r="G559" s="15"/>
      <c r="H559" s="15"/>
      <c r="I559" s="15"/>
      <c r="J559" s="15"/>
      <c r="K559" s="15"/>
      <c r="L559" s="18"/>
      <c r="M559" s="18"/>
      <c r="N559" s="18"/>
      <c r="O559" s="18"/>
    </row>
    <row r="560" spans="3:15" ht="15.75" customHeight="1">
      <c r="C560" s="14"/>
      <c r="F560" s="15"/>
      <c r="G560" s="15"/>
      <c r="H560" s="15"/>
      <c r="I560" s="15"/>
      <c r="J560" s="15"/>
      <c r="K560" s="15"/>
      <c r="L560" s="18"/>
      <c r="M560" s="18"/>
      <c r="N560" s="18"/>
      <c r="O560" s="18"/>
    </row>
    <row r="561" spans="3:15" ht="15.75" customHeight="1">
      <c r="C561" s="14"/>
      <c r="F561" s="15"/>
      <c r="G561" s="15"/>
      <c r="H561" s="15"/>
      <c r="I561" s="15"/>
      <c r="J561" s="15"/>
      <c r="K561" s="15"/>
      <c r="L561" s="18"/>
      <c r="M561" s="18"/>
      <c r="N561" s="18"/>
      <c r="O561" s="18"/>
    </row>
    <row r="562" spans="3:15" ht="15.75" customHeight="1">
      <c r="C562" s="14"/>
      <c r="F562" s="15"/>
      <c r="G562" s="15"/>
      <c r="H562" s="15"/>
      <c r="I562" s="15"/>
      <c r="J562" s="15"/>
      <c r="K562" s="15"/>
      <c r="L562" s="18"/>
      <c r="M562" s="18"/>
      <c r="N562" s="18"/>
      <c r="O562" s="18"/>
    </row>
    <row r="563" spans="3:15" ht="15.75" customHeight="1">
      <c r="C563" s="14"/>
      <c r="F563" s="15"/>
      <c r="G563" s="15"/>
      <c r="H563" s="15"/>
      <c r="I563" s="15"/>
      <c r="J563" s="15"/>
      <c r="K563" s="15"/>
      <c r="L563" s="18"/>
      <c r="M563" s="18"/>
      <c r="N563" s="18"/>
      <c r="O563" s="18"/>
    </row>
    <row r="564" spans="3:15" ht="15.75" customHeight="1">
      <c r="C564" s="14"/>
      <c r="F564" s="15"/>
      <c r="G564" s="15"/>
      <c r="H564" s="15"/>
      <c r="I564" s="15"/>
      <c r="J564" s="15"/>
      <c r="K564" s="15"/>
      <c r="L564" s="18"/>
      <c r="M564" s="18"/>
      <c r="N564" s="18"/>
      <c r="O564" s="18"/>
    </row>
    <row r="565" spans="3:15" ht="15.75" customHeight="1">
      <c r="C565" s="14"/>
      <c r="F565" s="15"/>
      <c r="G565" s="15"/>
      <c r="H565" s="15"/>
      <c r="I565" s="15"/>
      <c r="J565" s="15"/>
      <c r="K565" s="15"/>
      <c r="L565" s="18"/>
      <c r="M565" s="18"/>
      <c r="N565" s="18"/>
      <c r="O565" s="18"/>
    </row>
    <row r="566" spans="3:15" ht="15.75" customHeight="1">
      <c r="C566" s="14"/>
      <c r="F566" s="15"/>
      <c r="G566" s="15"/>
      <c r="H566" s="15"/>
      <c r="I566" s="15"/>
      <c r="J566" s="15"/>
      <c r="K566" s="15"/>
      <c r="L566" s="18"/>
      <c r="M566" s="18"/>
      <c r="N566" s="18"/>
      <c r="O566" s="18"/>
    </row>
    <row r="567" spans="3:15" ht="15.75" customHeight="1">
      <c r="C567" s="14"/>
      <c r="F567" s="15"/>
      <c r="G567" s="15"/>
      <c r="H567" s="15"/>
      <c r="I567" s="15"/>
      <c r="J567" s="15"/>
      <c r="K567" s="15"/>
      <c r="L567" s="18"/>
      <c r="M567" s="18"/>
      <c r="N567" s="18"/>
      <c r="O567" s="18"/>
    </row>
    <row r="568" spans="3:15" ht="15.75" customHeight="1">
      <c r="C568" s="14"/>
      <c r="F568" s="15"/>
      <c r="G568" s="15"/>
      <c r="H568" s="15"/>
      <c r="I568" s="15"/>
      <c r="J568" s="15"/>
      <c r="K568" s="15"/>
      <c r="L568" s="18"/>
      <c r="M568" s="18"/>
      <c r="N568" s="18"/>
      <c r="O568" s="18"/>
    </row>
    <row r="569" spans="3:15" ht="15.75" customHeight="1">
      <c r="C569" s="14"/>
      <c r="F569" s="15"/>
      <c r="G569" s="15"/>
      <c r="H569" s="15"/>
      <c r="I569" s="15"/>
      <c r="J569" s="15"/>
      <c r="K569" s="15"/>
      <c r="L569" s="18"/>
      <c r="M569" s="18"/>
      <c r="N569" s="18"/>
      <c r="O569" s="18"/>
    </row>
    <row r="570" spans="3:15" ht="15.75" customHeight="1">
      <c r="C570" s="14"/>
      <c r="F570" s="15"/>
      <c r="G570" s="15"/>
      <c r="H570" s="15"/>
      <c r="I570" s="15"/>
      <c r="J570" s="15"/>
      <c r="K570" s="15"/>
      <c r="L570" s="18"/>
      <c r="M570" s="18"/>
      <c r="N570" s="18"/>
      <c r="O570" s="18"/>
    </row>
    <row r="571" spans="3:15" ht="15.75" customHeight="1">
      <c r="C571" s="14"/>
      <c r="F571" s="15"/>
      <c r="G571" s="15"/>
      <c r="H571" s="15"/>
      <c r="I571" s="15"/>
      <c r="J571" s="15"/>
      <c r="K571" s="15"/>
      <c r="L571" s="18"/>
      <c r="M571" s="18"/>
      <c r="N571" s="18"/>
      <c r="O571" s="18"/>
    </row>
    <row r="572" spans="3:15" ht="15.75" customHeight="1">
      <c r="C572" s="14"/>
      <c r="F572" s="15"/>
      <c r="G572" s="15"/>
      <c r="H572" s="15"/>
      <c r="I572" s="15"/>
      <c r="J572" s="15"/>
      <c r="K572" s="15"/>
      <c r="L572" s="18"/>
      <c r="M572" s="18"/>
      <c r="N572" s="18"/>
      <c r="O572" s="18"/>
    </row>
    <row r="573" spans="3:15" ht="15.75" customHeight="1">
      <c r="C573" s="14"/>
      <c r="F573" s="15"/>
      <c r="G573" s="15"/>
      <c r="H573" s="15"/>
      <c r="I573" s="15"/>
      <c r="J573" s="15"/>
      <c r="K573" s="15"/>
      <c r="L573" s="18"/>
      <c r="M573" s="18"/>
      <c r="N573" s="18"/>
      <c r="O573" s="18"/>
    </row>
    <row r="574" spans="3:15" ht="15.75" customHeight="1">
      <c r="C574" s="14"/>
      <c r="F574" s="15"/>
      <c r="G574" s="15"/>
      <c r="H574" s="15"/>
      <c r="I574" s="15"/>
      <c r="J574" s="15"/>
      <c r="K574" s="15"/>
      <c r="L574" s="18"/>
      <c r="M574" s="18"/>
      <c r="N574" s="18"/>
      <c r="O574" s="18"/>
    </row>
    <row r="575" spans="3:15" ht="15.75" customHeight="1">
      <c r="C575" s="14"/>
      <c r="F575" s="15"/>
      <c r="G575" s="15"/>
      <c r="H575" s="15"/>
      <c r="I575" s="15"/>
      <c r="J575" s="15"/>
      <c r="K575" s="15"/>
      <c r="L575" s="18"/>
      <c r="M575" s="18"/>
      <c r="N575" s="18"/>
      <c r="O575" s="18"/>
    </row>
    <row r="576" spans="3:15" ht="15.75" customHeight="1">
      <c r="C576" s="14"/>
      <c r="F576" s="15"/>
      <c r="G576" s="15"/>
      <c r="H576" s="15"/>
      <c r="I576" s="15"/>
      <c r="J576" s="15"/>
      <c r="K576" s="15"/>
      <c r="L576" s="18"/>
      <c r="M576" s="18"/>
      <c r="N576" s="18"/>
      <c r="O576" s="18"/>
    </row>
    <row r="577" spans="3:15" ht="15.75" customHeight="1">
      <c r="C577" s="14"/>
      <c r="F577" s="15"/>
      <c r="G577" s="15"/>
      <c r="H577" s="15"/>
      <c r="I577" s="15"/>
      <c r="J577" s="15"/>
      <c r="K577" s="15"/>
      <c r="L577" s="18"/>
      <c r="M577" s="18"/>
      <c r="N577" s="18"/>
      <c r="O577" s="18"/>
    </row>
    <row r="578" spans="3:15" ht="15.75" customHeight="1">
      <c r="C578" s="14"/>
      <c r="F578" s="15"/>
      <c r="G578" s="15"/>
      <c r="H578" s="15"/>
      <c r="I578" s="15"/>
      <c r="J578" s="15"/>
      <c r="K578" s="15"/>
      <c r="L578" s="18"/>
      <c r="M578" s="18"/>
      <c r="N578" s="18"/>
      <c r="O578" s="18"/>
    </row>
    <row r="579" spans="3:15" ht="15.75" customHeight="1">
      <c r="C579" s="14"/>
      <c r="F579" s="15"/>
      <c r="G579" s="15"/>
      <c r="H579" s="15"/>
      <c r="I579" s="15"/>
      <c r="J579" s="15"/>
      <c r="K579" s="15"/>
      <c r="L579" s="18"/>
      <c r="M579" s="18"/>
      <c r="N579" s="18"/>
      <c r="O579" s="18"/>
    </row>
    <row r="580" spans="3:15" ht="15.75" customHeight="1">
      <c r="C580" s="14"/>
      <c r="F580" s="15"/>
      <c r="G580" s="15"/>
      <c r="H580" s="15"/>
      <c r="I580" s="15"/>
      <c r="J580" s="15"/>
      <c r="K580" s="15"/>
      <c r="L580" s="18"/>
      <c r="M580" s="18"/>
      <c r="N580" s="18"/>
      <c r="O580" s="18"/>
    </row>
    <row r="581" spans="3:15" ht="15.75" customHeight="1">
      <c r="C581" s="14"/>
      <c r="F581" s="15"/>
      <c r="G581" s="15"/>
      <c r="H581" s="15"/>
      <c r="I581" s="15"/>
      <c r="J581" s="15"/>
      <c r="K581" s="15"/>
      <c r="L581" s="18"/>
      <c r="M581" s="18"/>
      <c r="N581" s="18"/>
      <c r="O581" s="18"/>
    </row>
    <row r="582" spans="3:15" ht="15.75" customHeight="1">
      <c r="C582" s="14"/>
      <c r="F582" s="15"/>
      <c r="G582" s="15"/>
      <c r="H582" s="15"/>
      <c r="I582" s="15"/>
      <c r="J582" s="15"/>
      <c r="K582" s="15"/>
      <c r="L582" s="18"/>
      <c r="M582" s="18"/>
      <c r="N582" s="18"/>
      <c r="O582" s="18"/>
    </row>
    <row r="583" spans="3:15" ht="15.75" customHeight="1">
      <c r="C583" s="14"/>
      <c r="F583" s="15"/>
      <c r="G583" s="15"/>
      <c r="H583" s="15"/>
      <c r="I583" s="15"/>
      <c r="J583" s="15"/>
      <c r="K583" s="15"/>
      <c r="L583" s="18"/>
      <c r="M583" s="18"/>
      <c r="N583" s="18"/>
      <c r="O583" s="18"/>
    </row>
    <row r="584" spans="3:15" ht="15.75" customHeight="1">
      <c r="C584" s="14"/>
      <c r="F584" s="15"/>
      <c r="G584" s="15"/>
      <c r="H584" s="15"/>
      <c r="I584" s="15"/>
      <c r="J584" s="15"/>
      <c r="K584" s="15"/>
      <c r="L584" s="18"/>
      <c r="M584" s="18"/>
      <c r="N584" s="18"/>
      <c r="O584" s="18"/>
    </row>
    <row r="585" spans="3:15" ht="15.75" customHeight="1">
      <c r="C585" s="14"/>
      <c r="F585" s="15"/>
      <c r="G585" s="15"/>
      <c r="H585" s="15"/>
      <c r="I585" s="15"/>
      <c r="J585" s="15"/>
      <c r="K585" s="15"/>
      <c r="L585" s="18"/>
      <c r="M585" s="18"/>
      <c r="N585" s="18"/>
      <c r="O585" s="18"/>
    </row>
    <row r="586" spans="3:15" ht="15.75" customHeight="1">
      <c r="C586" s="14"/>
      <c r="F586" s="15"/>
      <c r="G586" s="15"/>
      <c r="H586" s="15"/>
      <c r="I586" s="15"/>
      <c r="J586" s="15"/>
      <c r="K586" s="15"/>
      <c r="L586" s="18"/>
      <c r="M586" s="18"/>
      <c r="N586" s="18"/>
      <c r="O586" s="18"/>
    </row>
    <row r="587" spans="3:15" ht="15.75" customHeight="1">
      <c r="C587" s="14"/>
      <c r="F587" s="15"/>
      <c r="G587" s="15"/>
      <c r="H587" s="15"/>
      <c r="I587" s="15"/>
      <c r="J587" s="15"/>
      <c r="K587" s="15"/>
      <c r="L587" s="18"/>
      <c r="M587" s="18"/>
      <c r="N587" s="18"/>
      <c r="O587" s="18"/>
    </row>
    <row r="588" spans="3:15" ht="15.75" customHeight="1">
      <c r="C588" s="14"/>
      <c r="F588" s="15"/>
      <c r="G588" s="15"/>
      <c r="H588" s="15"/>
      <c r="I588" s="15"/>
      <c r="J588" s="15"/>
      <c r="K588" s="15"/>
      <c r="L588" s="18"/>
      <c r="M588" s="18"/>
      <c r="N588" s="18"/>
      <c r="O588" s="18"/>
    </row>
    <row r="589" spans="3:15" ht="15.75" customHeight="1">
      <c r="C589" s="14"/>
      <c r="F589" s="15"/>
      <c r="G589" s="15"/>
      <c r="H589" s="15"/>
      <c r="I589" s="15"/>
      <c r="J589" s="15"/>
      <c r="K589" s="15"/>
      <c r="L589" s="18"/>
      <c r="M589" s="18"/>
      <c r="N589" s="18"/>
      <c r="O589" s="18"/>
    </row>
    <row r="590" spans="3:15" ht="15.75" customHeight="1">
      <c r="C590" s="14"/>
      <c r="F590" s="15"/>
      <c r="G590" s="15"/>
      <c r="H590" s="15"/>
      <c r="I590" s="15"/>
      <c r="J590" s="15"/>
      <c r="K590" s="15"/>
      <c r="L590" s="18"/>
      <c r="M590" s="18"/>
      <c r="N590" s="18"/>
      <c r="O590" s="18"/>
    </row>
    <row r="591" spans="3:15" ht="15.75" customHeight="1">
      <c r="C591" s="14"/>
      <c r="F591" s="15"/>
      <c r="G591" s="15"/>
      <c r="H591" s="15"/>
      <c r="I591" s="15"/>
      <c r="J591" s="15"/>
      <c r="K591" s="15"/>
      <c r="L591" s="18"/>
      <c r="M591" s="18"/>
      <c r="N591" s="18"/>
      <c r="O591" s="18"/>
    </row>
    <row r="592" spans="3:15" ht="15.75" customHeight="1">
      <c r="C592" s="14"/>
      <c r="F592" s="15"/>
      <c r="G592" s="15"/>
      <c r="H592" s="15"/>
      <c r="I592" s="15"/>
      <c r="J592" s="15"/>
      <c r="K592" s="15"/>
      <c r="L592" s="18"/>
      <c r="M592" s="18"/>
      <c r="N592" s="18"/>
      <c r="O592" s="18"/>
    </row>
    <row r="593" spans="3:15" ht="15.75" customHeight="1">
      <c r="C593" s="14"/>
      <c r="F593" s="15"/>
      <c r="G593" s="15"/>
      <c r="H593" s="15"/>
      <c r="I593" s="15"/>
      <c r="J593" s="15"/>
      <c r="K593" s="15"/>
      <c r="L593" s="18"/>
      <c r="M593" s="18"/>
      <c r="N593" s="18"/>
      <c r="O593" s="18"/>
    </row>
    <row r="594" spans="3:15" ht="15.75" customHeight="1">
      <c r="C594" s="14"/>
      <c r="F594" s="15"/>
      <c r="G594" s="15"/>
      <c r="H594" s="15"/>
      <c r="I594" s="15"/>
      <c r="J594" s="15"/>
      <c r="K594" s="15"/>
      <c r="L594" s="18"/>
      <c r="M594" s="18"/>
      <c r="N594" s="18"/>
      <c r="O594" s="18"/>
    </row>
    <row r="595" spans="3:15" ht="15.75" customHeight="1">
      <c r="C595" s="14"/>
      <c r="F595" s="15"/>
      <c r="G595" s="15"/>
      <c r="H595" s="15"/>
      <c r="I595" s="15"/>
      <c r="J595" s="15"/>
      <c r="K595" s="15"/>
      <c r="L595" s="18"/>
      <c r="M595" s="18"/>
      <c r="N595" s="18"/>
      <c r="O595" s="18"/>
    </row>
    <row r="596" spans="3:15" ht="15.75" customHeight="1">
      <c r="C596" s="14"/>
      <c r="F596" s="15"/>
      <c r="G596" s="15"/>
      <c r="H596" s="15"/>
      <c r="I596" s="15"/>
      <c r="J596" s="15"/>
      <c r="K596" s="15"/>
      <c r="L596" s="18"/>
      <c r="M596" s="18"/>
      <c r="N596" s="18"/>
      <c r="O596" s="18"/>
    </row>
    <row r="597" spans="3:15" ht="15.75" customHeight="1">
      <c r="C597" s="14"/>
      <c r="F597" s="15"/>
      <c r="G597" s="15"/>
      <c r="H597" s="15"/>
      <c r="I597" s="15"/>
      <c r="J597" s="15"/>
      <c r="K597" s="15"/>
      <c r="L597" s="18"/>
      <c r="M597" s="18"/>
      <c r="N597" s="18"/>
      <c r="O597" s="18"/>
    </row>
    <row r="598" spans="3:15" ht="15.75" customHeight="1">
      <c r="C598" s="14"/>
      <c r="F598" s="15"/>
      <c r="G598" s="15"/>
      <c r="H598" s="15"/>
      <c r="I598" s="15"/>
      <c r="J598" s="15"/>
      <c r="K598" s="15"/>
      <c r="L598" s="18"/>
      <c r="M598" s="18"/>
      <c r="N598" s="18"/>
      <c r="O598" s="18"/>
    </row>
    <row r="599" spans="3:15" ht="15.75" customHeight="1">
      <c r="C599" s="14"/>
      <c r="F599" s="15"/>
      <c r="G599" s="15"/>
      <c r="H599" s="15"/>
      <c r="I599" s="15"/>
      <c r="J599" s="15"/>
      <c r="K599" s="15"/>
      <c r="L599" s="18"/>
      <c r="M599" s="18"/>
      <c r="N599" s="18"/>
      <c r="O599" s="18"/>
    </row>
    <row r="600" spans="3:15" ht="15.75" customHeight="1">
      <c r="C600" s="14"/>
      <c r="F600" s="15"/>
      <c r="G600" s="15"/>
      <c r="H600" s="15"/>
      <c r="I600" s="15"/>
      <c r="J600" s="15"/>
      <c r="K600" s="15"/>
      <c r="L600" s="18"/>
      <c r="M600" s="18"/>
      <c r="N600" s="18"/>
      <c r="O600" s="18"/>
    </row>
    <row r="601" spans="3:15" ht="15.75" customHeight="1">
      <c r="C601" s="14"/>
      <c r="F601" s="15"/>
      <c r="G601" s="15"/>
      <c r="H601" s="15"/>
      <c r="I601" s="15"/>
      <c r="J601" s="15"/>
      <c r="K601" s="15"/>
      <c r="L601" s="18"/>
      <c r="M601" s="18"/>
      <c r="N601" s="18"/>
      <c r="O601" s="18"/>
    </row>
    <row r="602" spans="3:15" ht="15.75" customHeight="1">
      <c r="C602" s="14"/>
      <c r="F602" s="15"/>
      <c r="G602" s="15"/>
      <c r="H602" s="15"/>
      <c r="I602" s="15"/>
      <c r="J602" s="15"/>
      <c r="K602" s="15"/>
      <c r="L602" s="18"/>
      <c r="M602" s="18"/>
      <c r="N602" s="18"/>
      <c r="O602" s="18"/>
    </row>
    <row r="603" spans="3:15" ht="15.75" customHeight="1">
      <c r="C603" s="14"/>
      <c r="F603" s="15"/>
      <c r="G603" s="15"/>
      <c r="H603" s="15"/>
      <c r="I603" s="15"/>
      <c r="J603" s="15"/>
      <c r="K603" s="15"/>
      <c r="L603" s="18"/>
      <c r="M603" s="18"/>
      <c r="N603" s="18"/>
      <c r="O603" s="18"/>
    </row>
    <row r="604" spans="3:15" ht="15.75" customHeight="1">
      <c r="C604" s="14"/>
      <c r="F604" s="15"/>
      <c r="G604" s="15"/>
      <c r="H604" s="15"/>
      <c r="I604" s="15"/>
      <c r="J604" s="15"/>
      <c r="K604" s="15"/>
      <c r="L604" s="18"/>
      <c r="M604" s="18"/>
      <c r="N604" s="18"/>
      <c r="O604" s="18"/>
    </row>
    <row r="605" spans="3:15" ht="15.75" customHeight="1">
      <c r="C605" s="14"/>
      <c r="F605" s="15"/>
      <c r="G605" s="15"/>
      <c r="H605" s="15"/>
      <c r="I605" s="15"/>
      <c r="J605" s="15"/>
      <c r="K605" s="15"/>
      <c r="L605" s="18"/>
      <c r="M605" s="18"/>
      <c r="N605" s="18"/>
      <c r="O605" s="18"/>
    </row>
    <row r="606" spans="3:15" ht="15.75" customHeight="1">
      <c r="C606" s="14"/>
      <c r="F606" s="15"/>
      <c r="G606" s="15"/>
      <c r="H606" s="15"/>
      <c r="I606" s="15"/>
      <c r="J606" s="15"/>
      <c r="K606" s="15"/>
      <c r="L606" s="18"/>
      <c r="M606" s="18"/>
      <c r="N606" s="18"/>
      <c r="O606" s="18"/>
    </row>
    <row r="607" spans="3:15" ht="15.75" customHeight="1">
      <c r="C607" s="14"/>
      <c r="F607" s="15"/>
      <c r="G607" s="15"/>
      <c r="H607" s="15"/>
      <c r="I607" s="15"/>
      <c r="J607" s="15"/>
      <c r="K607" s="15"/>
      <c r="L607" s="18"/>
      <c r="M607" s="18"/>
      <c r="N607" s="18"/>
      <c r="O607" s="18"/>
    </row>
    <row r="608" spans="3:15" ht="15.75" customHeight="1">
      <c r="C608" s="14"/>
      <c r="F608" s="15"/>
      <c r="G608" s="15"/>
      <c r="H608" s="15"/>
      <c r="I608" s="15"/>
      <c r="J608" s="15"/>
      <c r="K608" s="15"/>
      <c r="L608" s="18"/>
      <c r="M608" s="18"/>
      <c r="N608" s="18"/>
      <c r="O608" s="18"/>
    </row>
    <row r="609" spans="3:15" ht="15.75" customHeight="1">
      <c r="C609" s="14"/>
      <c r="F609" s="15"/>
      <c r="G609" s="15"/>
      <c r="H609" s="15"/>
      <c r="I609" s="15"/>
      <c r="J609" s="15"/>
      <c r="K609" s="15"/>
      <c r="L609" s="18"/>
      <c r="M609" s="18"/>
      <c r="N609" s="18"/>
      <c r="O609" s="18"/>
    </row>
    <row r="610" spans="3:15" ht="15.75" customHeight="1">
      <c r="C610" s="14"/>
      <c r="F610" s="15"/>
      <c r="G610" s="15"/>
      <c r="H610" s="15"/>
      <c r="I610" s="15"/>
      <c r="J610" s="15"/>
      <c r="K610" s="15"/>
      <c r="L610" s="18"/>
      <c r="M610" s="18"/>
      <c r="N610" s="18"/>
      <c r="O610" s="18"/>
    </row>
    <row r="611" spans="3:15" ht="15.75" customHeight="1">
      <c r="C611" s="14"/>
      <c r="F611" s="15"/>
      <c r="G611" s="15"/>
      <c r="H611" s="15"/>
      <c r="I611" s="15"/>
      <c r="J611" s="15"/>
      <c r="K611" s="15"/>
      <c r="L611" s="18"/>
      <c r="M611" s="18"/>
      <c r="N611" s="18"/>
      <c r="O611" s="18"/>
    </row>
    <row r="612" spans="3:15" ht="15.75" customHeight="1">
      <c r="C612" s="14"/>
      <c r="F612" s="15"/>
      <c r="G612" s="15"/>
      <c r="H612" s="15"/>
      <c r="I612" s="15"/>
      <c r="J612" s="15"/>
      <c r="K612" s="15"/>
      <c r="L612" s="18"/>
      <c r="M612" s="18"/>
      <c r="N612" s="18"/>
      <c r="O612" s="18"/>
    </row>
    <row r="613" spans="3:15" ht="15.75" customHeight="1">
      <c r="C613" s="14"/>
      <c r="F613" s="15"/>
      <c r="G613" s="15"/>
      <c r="H613" s="15"/>
      <c r="I613" s="15"/>
      <c r="J613" s="15"/>
      <c r="K613" s="15"/>
      <c r="L613" s="18"/>
      <c r="M613" s="18"/>
      <c r="N613" s="18"/>
      <c r="O613" s="18"/>
    </row>
    <row r="614" spans="3:15" ht="15.75" customHeight="1">
      <c r="C614" s="14"/>
      <c r="F614" s="15"/>
      <c r="G614" s="15"/>
      <c r="H614" s="15"/>
      <c r="I614" s="15"/>
      <c r="J614" s="15"/>
      <c r="K614" s="15"/>
      <c r="L614" s="18"/>
      <c r="M614" s="18"/>
      <c r="N614" s="18"/>
      <c r="O614" s="18"/>
    </row>
    <row r="615" spans="3:15" ht="15.75" customHeight="1">
      <c r="C615" s="14"/>
      <c r="F615" s="15"/>
      <c r="G615" s="15"/>
      <c r="H615" s="15"/>
      <c r="I615" s="15"/>
      <c r="J615" s="15"/>
      <c r="K615" s="15"/>
      <c r="L615" s="18"/>
      <c r="M615" s="18"/>
      <c r="N615" s="18"/>
      <c r="O615" s="18"/>
    </row>
    <row r="616" spans="3:15" ht="15.75" customHeight="1">
      <c r="C616" s="14"/>
      <c r="F616" s="15"/>
      <c r="G616" s="15"/>
      <c r="H616" s="15"/>
      <c r="I616" s="15"/>
      <c r="J616" s="15"/>
      <c r="K616" s="15"/>
      <c r="L616" s="18"/>
      <c r="M616" s="18"/>
      <c r="N616" s="18"/>
      <c r="O616" s="18"/>
    </row>
    <row r="617" spans="3:15" ht="15.75" customHeight="1">
      <c r="C617" s="14"/>
      <c r="F617" s="15"/>
      <c r="G617" s="15"/>
      <c r="H617" s="15"/>
      <c r="I617" s="15"/>
      <c r="J617" s="15"/>
      <c r="K617" s="15"/>
      <c r="L617" s="18"/>
      <c r="M617" s="18"/>
      <c r="N617" s="18"/>
      <c r="O617" s="18"/>
    </row>
    <row r="618" spans="3:15" ht="15.75" customHeight="1">
      <c r="C618" s="14"/>
      <c r="F618" s="15"/>
      <c r="G618" s="15"/>
      <c r="H618" s="15"/>
      <c r="I618" s="15"/>
      <c r="J618" s="15"/>
      <c r="K618" s="15"/>
      <c r="L618" s="18"/>
      <c r="M618" s="18"/>
      <c r="N618" s="18"/>
      <c r="O618" s="18"/>
    </row>
    <row r="619" spans="3:15" ht="15.75" customHeight="1">
      <c r="C619" s="14"/>
      <c r="F619" s="15"/>
      <c r="G619" s="15"/>
      <c r="H619" s="15"/>
      <c r="I619" s="15"/>
      <c r="J619" s="15"/>
      <c r="K619" s="15"/>
      <c r="L619" s="18"/>
      <c r="M619" s="18"/>
      <c r="N619" s="18"/>
      <c r="O619" s="18"/>
    </row>
    <row r="620" spans="3:15" ht="15.75" customHeight="1">
      <c r="C620" s="14"/>
      <c r="F620" s="15"/>
      <c r="G620" s="15"/>
      <c r="H620" s="15"/>
      <c r="I620" s="15"/>
      <c r="J620" s="15"/>
      <c r="K620" s="15"/>
      <c r="L620" s="18"/>
      <c r="M620" s="18"/>
      <c r="N620" s="18"/>
      <c r="O620" s="18"/>
    </row>
    <row r="621" spans="3:15" ht="15.75" customHeight="1">
      <c r="C621" s="14"/>
      <c r="F621" s="15"/>
      <c r="G621" s="15"/>
      <c r="H621" s="15"/>
      <c r="I621" s="15"/>
      <c r="J621" s="15"/>
      <c r="K621" s="15"/>
      <c r="L621" s="18"/>
      <c r="M621" s="18"/>
      <c r="N621" s="18"/>
      <c r="O621" s="18"/>
    </row>
    <row r="622" spans="3:15" ht="15.75" customHeight="1">
      <c r="C622" s="14"/>
      <c r="F622" s="15"/>
      <c r="G622" s="15"/>
      <c r="H622" s="15"/>
      <c r="I622" s="15"/>
      <c r="J622" s="15"/>
      <c r="K622" s="15"/>
      <c r="L622" s="18"/>
      <c r="M622" s="18"/>
      <c r="N622" s="18"/>
      <c r="O622" s="18"/>
    </row>
    <row r="623" spans="3:15" ht="15.75" customHeight="1">
      <c r="C623" s="14"/>
      <c r="F623" s="15"/>
      <c r="G623" s="15"/>
      <c r="H623" s="15"/>
      <c r="I623" s="15"/>
      <c r="J623" s="15"/>
      <c r="K623" s="15"/>
      <c r="L623" s="18"/>
      <c r="M623" s="18"/>
      <c r="N623" s="18"/>
      <c r="O623" s="18"/>
    </row>
    <row r="624" spans="3:15" ht="15.75" customHeight="1">
      <c r="C624" s="14"/>
      <c r="F624" s="15"/>
      <c r="G624" s="15"/>
      <c r="H624" s="15"/>
      <c r="I624" s="15"/>
      <c r="J624" s="15"/>
      <c r="K624" s="15"/>
      <c r="L624" s="18"/>
      <c r="M624" s="18"/>
      <c r="N624" s="18"/>
      <c r="O624" s="18"/>
    </row>
    <row r="625" spans="3:15" ht="15.75" customHeight="1">
      <c r="C625" s="14"/>
      <c r="F625" s="15"/>
      <c r="G625" s="15"/>
      <c r="H625" s="15"/>
      <c r="I625" s="15"/>
      <c r="J625" s="15"/>
      <c r="K625" s="15"/>
      <c r="L625" s="18"/>
      <c r="M625" s="18"/>
      <c r="N625" s="18"/>
      <c r="O625" s="18"/>
    </row>
    <row r="626" spans="3:15" ht="15.75" customHeight="1">
      <c r="C626" s="14"/>
      <c r="F626" s="15"/>
      <c r="G626" s="15"/>
      <c r="H626" s="15"/>
      <c r="I626" s="15"/>
      <c r="J626" s="15"/>
      <c r="K626" s="15"/>
      <c r="L626" s="18"/>
      <c r="M626" s="18"/>
      <c r="N626" s="18"/>
      <c r="O626" s="18"/>
    </row>
    <row r="627" spans="3:15" ht="15.75" customHeight="1">
      <c r="C627" s="14"/>
      <c r="F627" s="15"/>
      <c r="G627" s="15"/>
      <c r="H627" s="15"/>
      <c r="I627" s="15"/>
      <c r="J627" s="15"/>
      <c r="K627" s="15"/>
      <c r="L627" s="18"/>
      <c r="M627" s="18"/>
      <c r="N627" s="18"/>
      <c r="O627" s="18"/>
    </row>
    <row r="628" spans="3:15" ht="15.75" customHeight="1">
      <c r="C628" s="14"/>
      <c r="F628" s="15"/>
      <c r="G628" s="15"/>
      <c r="H628" s="15"/>
      <c r="I628" s="15"/>
      <c r="J628" s="15"/>
      <c r="K628" s="15"/>
      <c r="L628" s="18"/>
      <c r="M628" s="18"/>
      <c r="N628" s="18"/>
      <c r="O628" s="18"/>
    </row>
    <row r="629" spans="3:15" ht="15.75" customHeight="1">
      <c r="C629" s="14"/>
      <c r="F629" s="15"/>
      <c r="G629" s="15"/>
      <c r="H629" s="15"/>
      <c r="I629" s="15"/>
      <c r="J629" s="15"/>
      <c r="K629" s="15"/>
      <c r="L629" s="18"/>
      <c r="M629" s="18"/>
      <c r="N629" s="18"/>
      <c r="O629" s="18"/>
    </row>
    <row r="630" spans="3:15" ht="15.75" customHeight="1">
      <c r="C630" s="14"/>
      <c r="F630" s="15"/>
      <c r="G630" s="15"/>
      <c r="H630" s="15"/>
      <c r="I630" s="15"/>
      <c r="J630" s="15"/>
      <c r="K630" s="15"/>
      <c r="L630" s="18"/>
      <c r="M630" s="18"/>
      <c r="N630" s="18"/>
      <c r="O630" s="18"/>
    </row>
    <row r="631" spans="3:15" ht="15.75" customHeight="1">
      <c r="C631" s="14"/>
      <c r="F631" s="15"/>
      <c r="G631" s="15"/>
      <c r="H631" s="15"/>
      <c r="I631" s="15"/>
      <c r="J631" s="15"/>
      <c r="K631" s="15"/>
      <c r="L631" s="18"/>
      <c r="M631" s="18"/>
      <c r="N631" s="18"/>
      <c r="O631" s="18"/>
    </row>
    <row r="632" spans="3:15" ht="15.75" customHeight="1">
      <c r="C632" s="14"/>
      <c r="F632" s="15"/>
      <c r="G632" s="15"/>
      <c r="H632" s="15"/>
      <c r="I632" s="15"/>
      <c r="J632" s="15"/>
      <c r="K632" s="15"/>
      <c r="L632" s="18"/>
      <c r="M632" s="18"/>
      <c r="N632" s="18"/>
      <c r="O632" s="18"/>
    </row>
    <row r="633" spans="3:15" ht="15.75" customHeight="1">
      <c r="C633" s="14"/>
      <c r="F633" s="15"/>
      <c r="G633" s="15"/>
      <c r="H633" s="15"/>
      <c r="I633" s="15"/>
      <c r="J633" s="15"/>
      <c r="K633" s="15"/>
      <c r="L633" s="18"/>
      <c r="M633" s="18"/>
      <c r="N633" s="18"/>
      <c r="O633" s="18"/>
    </row>
    <row r="634" spans="3:15" ht="15.75" customHeight="1">
      <c r="C634" s="14"/>
      <c r="F634" s="15"/>
      <c r="G634" s="15"/>
      <c r="H634" s="15"/>
      <c r="I634" s="15"/>
      <c r="J634" s="15"/>
      <c r="K634" s="15"/>
      <c r="L634" s="18"/>
      <c r="M634" s="18"/>
      <c r="N634" s="18"/>
      <c r="O634" s="18"/>
    </row>
    <row r="635" spans="3:15" ht="15.75" customHeight="1">
      <c r="C635" s="14"/>
      <c r="F635" s="15"/>
      <c r="G635" s="15"/>
      <c r="H635" s="15"/>
      <c r="I635" s="15"/>
      <c r="J635" s="15"/>
      <c r="K635" s="15"/>
      <c r="L635" s="18"/>
      <c r="M635" s="18"/>
      <c r="N635" s="18"/>
      <c r="O635" s="18"/>
    </row>
    <row r="636" spans="3:15" ht="15.75" customHeight="1">
      <c r="C636" s="14"/>
      <c r="F636" s="15"/>
      <c r="G636" s="15"/>
      <c r="H636" s="15"/>
      <c r="I636" s="15"/>
      <c r="J636" s="15"/>
      <c r="K636" s="15"/>
      <c r="L636" s="18"/>
      <c r="M636" s="18"/>
      <c r="N636" s="18"/>
      <c r="O636" s="18"/>
    </row>
    <row r="637" spans="3:15" ht="15.75" customHeight="1">
      <c r="C637" s="14"/>
      <c r="F637" s="15"/>
      <c r="G637" s="15"/>
      <c r="H637" s="15"/>
      <c r="I637" s="15"/>
      <c r="J637" s="15"/>
      <c r="K637" s="15"/>
      <c r="L637" s="18"/>
      <c r="M637" s="18"/>
      <c r="N637" s="18"/>
      <c r="O637" s="18"/>
    </row>
    <row r="638" spans="3:15" ht="15.75" customHeight="1">
      <c r="C638" s="14"/>
      <c r="F638" s="15"/>
      <c r="G638" s="15"/>
      <c r="H638" s="15"/>
      <c r="I638" s="15"/>
      <c r="J638" s="15"/>
      <c r="K638" s="15"/>
      <c r="L638" s="18"/>
      <c r="M638" s="18"/>
      <c r="N638" s="18"/>
      <c r="O638" s="18"/>
    </row>
    <row r="639" spans="3:15" ht="15.75" customHeight="1">
      <c r="C639" s="14"/>
      <c r="F639" s="15"/>
      <c r="G639" s="15"/>
      <c r="H639" s="15"/>
      <c r="I639" s="15"/>
      <c r="J639" s="15"/>
      <c r="K639" s="15"/>
      <c r="L639" s="18"/>
      <c r="M639" s="18"/>
      <c r="N639" s="18"/>
      <c r="O639" s="18"/>
    </row>
    <row r="640" spans="3:15" ht="15.75" customHeight="1">
      <c r="C640" s="14"/>
      <c r="F640" s="15"/>
      <c r="G640" s="15"/>
      <c r="H640" s="15"/>
      <c r="I640" s="15"/>
      <c r="J640" s="15"/>
      <c r="K640" s="15"/>
      <c r="L640" s="18"/>
      <c r="M640" s="18"/>
      <c r="N640" s="18"/>
      <c r="O640" s="18"/>
    </row>
    <row r="641" spans="3:15" ht="15.75" customHeight="1">
      <c r="C641" s="14"/>
      <c r="F641" s="15"/>
      <c r="G641" s="15"/>
      <c r="H641" s="15"/>
      <c r="I641" s="15"/>
      <c r="J641" s="15"/>
      <c r="K641" s="15"/>
      <c r="L641" s="18"/>
      <c r="M641" s="18"/>
      <c r="N641" s="18"/>
      <c r="O641" s="18"/>
    </row>
    <row r="642" spans="3:15" ht="15.75" customHeight="1">
      <c r="C642" s="14"/>
      <c r="F642" s="15"/>
      <c r="G642" s="15"/>
      <c r="H642" s="15"/>
      <c r="I642" s="15"/>
      <c r="J642" s="15"/>
      <c r="K642" s="15"/>
      <c r="L642" s="18"/>
      <c r="M642" s="18"/>
      <c r="N642" s="18"/>
      <c r="O642" s="18"/>
    </row>
    <row r="643" spans="3:15" ht="15.75" customHeight="1">
      <c r="C643" s="14"/>
      <c r="F643" s="15"/>
      <c r="G643" s="15"/>
      <c r="H643" s="15"/>
      <c r="I643" s="15"/>
      <c r="J643" s="15"/>
      <c r="K643" s="15"/>
      <c r="L643" s="18"/>
      <c r="M643" s="18"/>
      <c r="N643" s="18"/>
      <c r="O643" s="18"/>
    </row>
    <row r="644" spans="3:15" ht="15.75" customHeight="1">
      <c r="C644" s="14"/>
      <c r="F644" s="15"/>
      <c r="G644" s="15"/>
      <c r="H644" s="15"/>
      <c r="I644" s="15"/>
      <c r="J644" s="15"/>
      <c r="K644" s="15"/>
      <c r="L644" s="18"/>
      <c r="M644" s="18"/>
      <c r="N644" s="18"/>
      <c r="O644" s="18"/>
    </row>
    <row r="645" spans="3:15" ht="15.75" customHeight="1">
      <c r="C645" s="14"/>
      <c r="F645" s="15"/>
      <c r="G645" s="15"/>
      <c r="H645" s="15"/>
      <c r="I645" s="15"/>
      <c r="J645" s="15"/>
      <c r="K645" s="15"/>
      <c r="L645" s="18"/>
      <c r="M645" s="18"/>
      <c r="N645" s="18"/>
      <c r="O645" s="18"/>
    </row>
    <row r="646" spans="3:15" ht="15.75" customHeight="1">
      <c r="C646" s="14"/>
      <c r="F646" s="15"/>
      <c r="G646" s="15"/>
      <c r="H646" s="15"/>
      <c r="I646" s="15"/>
      <c r="J646" s="15"/>
      <c r="K646" s="15"/>
      <c r="L646" s="18"/>
      <c r="M646" s="18"/>
      <c r="N646" s="18"/>
      <c r="O646" s="18"/>
    </row>
    <row r="647" spans="3:15" ht="15.75" customHeight="1">
      <c r="C647" s="14"/>
      <c r="F647" s="15"/>
      <c r="G647" s="15"/>
      <c r="H647" s="15"/>
      <c r="I647" s="15"/>
      <c r="J647" s="15"/>
      <c r="K647" s="15"/>
      <c r="L647" s="18"/>
      <c r="M647" s="18"/>
      <c r="N647" s="18"/>
      <c r="O647" s="18"/>
    </row>
    <row r="648" spans="3:15" ht="15.75" customHeight="1">
      <c r="C648" s="14"/>
      <c r="F648" s="15"/>
      <c r="G648" s="15"/>
      <c r="H648" s="15"/>
      <c r="I648" s="15"/>
      <c r="J648" s="15"/>
      <c r="K648" s="15"/>
      <c r="L648" s="18"/>
      <c r="M648" s="18"/>
      <c r="N648" s="18"/>
      <c r="O648" s="18"/>
    </row>
    <row r="649" spans="3:15" ht="15.75" customHeight="1">
      <c r="C649" s="14"/>
      <c r="F649" s="15"/>
      <c r="G649" s="15"/>
      <c r="H649" s="15"/>
      <c r="I649" s="15"/>
      <c r="J649" s="15"/>
      <c r="K649" s="15"/>
      <c r="L649" s="18"/>
      <c r="M649" s="18"/>
      <c r="N649" s="18"/>
      <c r="O649" s="18"/>
    </row>
    <row r="650" spans="3:15" ht="15.75" customHeight="1">
      <c r="C650" s="14"/>
      <c r="F650" s="15"/>
      <c r="G650" s="15"/>
      <c r="H650" s="15"/>
      <c r="I650" s="15"/>
      <c r="J650" s="15"/>
      <c r="K650" s="15"/>
      <c r="L650" s="18"/>
      <c r="M650" s="18"/>
      <c r="N650" s="18"/>
      <c r="O650" s="18"/>
    </row>
    <row r="651" spans="3:15" ht="15.75" customHeight="1">
      <c r="C651" s="14"/>
      <c r="F651" s="15"/>
      <c r="G651" s="15"/>
      <c r="H651" s="15"/>
      <c r="I651" s="15"/>
      <c r="J651" s="15"/>
      <c r="K651" s="15"/>
      <c r="L651" s="18"/>
      <c r="M651" s="18"/>
      <c r="N651" s="18"/>
      <c r="O651" s="18"/>
    </row>
    <row r="652" spans="3:15" ht="15.75" customHeight="1">
      <c r="C652" s="14"/>
      <c r="F652" s="15"/>
      <c r="G652" s="15"/>
      <c r="H652" s="15"/>
      <c r="I652" s="15"/>
      <c r="J652" s="15"/>
      <c r="K652" s="15"/>
      <c r="L652" s="18"/>
      <c r="M652" s="18"/>
      <c r="N652" s="18"/>
      <c r="O652" s="18"/>
    </row>
    <row r="653" spans="3:15" ht="15.75" customHeight="1">
      <c r="C653" s="14"/>
      <c r="F653" s="15"/>
      <c r="G653" s="15"/>
      <c r="H653" s="15"/>
      <c r="I653" s="15"/>
      <c r="J653" s="15"/>
      <c r="K653" s="15"/>
      <c r="L653" s="18"/>
      <c r="M653" s="18"/>
      <c r="N653" s="18"/>
      <c r="O653" s="18"/>
    </row>
    <row r="654" spans="3:15" ht="15.75" customHeight="1">
      <c r="C654" s="14"/>
      <c r="F654" s="15"/>
      <c r="G654" s="15"/>
      <c r="H654" s="15"/>
      <c r="I654" s="15"/>
      <c r="J654" s="15"/>
      <c r="K654" s="15"/>
      <c r="L654" s="18"/>
      <c r="M654" s="18"/>
      <c r="N654" s="18"/>
      <c r="O654" s="18"/>
    </row>
    <row r="655" spans="3:15" ht="15.75" customHeight="1">
      <c r="C655" s="14"/>
      <c r="F655" s="15"/>
      <c r="G655" s="15"/>
      <c r="H655" s="15"/>
      <c r="I655" s="15"/>
      <c r="J655" s="15"/>
      <c r="K655" s="15"/>
      <c r="L655" s="18"/>
      <c r="M655" s="18"/>
      <c r="N655" s="18"/>
      <c r="O655" s="18"/>
    </row>
    <row r="656" spans="3:15" ht="15.75" customHeight="1">
      <c r="C656" s="14"/>
      <c r="F656" s="15"/>
      <c r="G656" s="15"/>
      <c r="H656" s="15"/>
      <c r="I656" s="15"/>
      <c r="J656" s="15"/>
      <c r="K656" s="15"/>
      <c r="L656" s="18"/>
      <c r="M656" s="18"/>
      <c r="N656" s="18"/>
      <c r="O656" s="18"/>
    </row>
    <row r="657" spans="3:15" ht="15.75" customHeight="1">
      <c r="C657" s="14"/>
      <c r="F657" s="15"/>
      <c r="G657" s="15"/>
      <c r="H657" s="15"/>
      <c r="I657" s="15"/>
      <c r="J657" s="15"/>
      <c r="K657" s="15"/>
      <c r="L657" s="18"/>
      <c r="M657" s="18"/>
      <c r="N657" s="18"/>
      <c r="O657" s="18"/>
    </row>
    <row r="658" spans="3:15" ht="15.75" customHeight="1">
      <c r="C658" s="14"/>
      <c r="F658" s="15"/>
      <c r="G658" s="15"/>
      <c r="H658" s="15"/>
      <c r="I658" s="15"/>
      <c r="J658" s="15"/>
      <c r="K658" s="15"/>
      <c r="L658" s="18"/>
      <c r="M658" s="18"/>
      <c r="N658" s="18"/>
      <c r="O658" s="18"/>
    </row>
    <row r="659" spans="3:15" ht="15.75" customHeight="1">
      <c r="C659" s="14"/>
      <c r="F659" s="15"/>
      <c r="G659" s="15"/>
      <c r="H659" s="15"/>
      <c r="I659" s="15"/>
      <c r="J659" s="15"/>
      <c r="K659" s="15"/>
      <c r="L659" s="18"/>
      <c r="M659" s="18"/>
      <c r="N659" s="18"/>
      <c r="O659" s="18"/>
    </row>
    <row r="660" spans="3:15" ht="15.75" customHeight="1">
      <c r="C660" s="14"/>
      <c r="F660" s="15"/>
      <c r="G660" s="15"/>
      <c r="H660" s="15"/>
      <c r="I660" s="15"/>
      <c r="J660" s="15"/>
      <c r="K660" s="15"/>
      <c r="L660" s="18"/>
      <c r="M660" s="18"/>
      <c r="N660" s="18"/>
      <c r="O660" s="18"/>
    </row>
    <row r="661" spans="3:15" ht="15.75" customHeight="1">
      <c r="C661" s="14"/>
      <c r="F661" s="15"/>
      <c r="G661" s="15"/>
      <c r="H661" s="15"/>
      <c r="I661" s="15"/>
      <c r="J661" s="15"/>
      <c r="K661" s="15"/>
      <c r="L661" s="18"/>
      <c r="M661" s="18"/>
      <c r="N661" s="18"/>
      <c r="O661" s="18"/>
    </row>
    <row r="662" spans="3:15" ht="15.75" customHeight="1">
      <c r="C662" s="14"/>
      <c r="F662" s="15"/>
      <c r="G662" s="15"/>
      <c r="H662" s="15"/>
      <c r="I662" s="15"/>
      <c r="J662" s="15"/>
      <c r="K662" s="15"/>
      <c r="L662" s="18"/>
      <c r="M662" s="18"/>
      <c r="N662" s="18"/>
      <c r="O662" s="18"/>
    </row>
    <row r="663" spans="3:15" ht="15.75" customHeight="1">
      <c r="C663" s="14"/>
      <c r="F663" s="15"/>
      <c r="G663" s="15"/>
      <c r="H663" s="15"/>
      <c r="I663" s="15"/>
      <c r="J663" s="15"/>
      <c r="K663" s="15"/>
      <c r="L663" s="18"/>
      <c r="M663" s="18"/>
      <c r="N663" s="18"/>
      <c r="O663" s="18"/>
    </row>
    <row r="664" spans="3:15" ht="15.75" customHeight="1">
      <c r="C664" s="14"/>
      <c r="F664" s="15"/>
      <c r="G664" s="15"/>
      <c r="H664" s="15"/>
      <c r="I664" s="15"/>
      <c r="J664" s="15"/>
      <c r="K664" s="15"/>
      <c r="L664" s="18"/>
      <c r="M664" s="18"/>
      <c r="N664" s="18"/>
      <c r="O664" s="18"/>
    </row>
    <row r="665" spans="3:15" ht="15.75" customHeight="1">
      <c r="C665" s="14"/>
      <c r="F665" s="15"/>
      <c r="G665" s="15"/>
      <c r="H665" s="15"/>
      <c r="I665" s="15"/>
      <c r="J665" s="15"/>
      <c r="K665" s="15"/>
      <c r="L665" s="18"/>
      <c r="M665" s="18"/>
      <c r="N665" s="18"/>
      <c r="O665" s="18"/>
    </row>
    <row r="666" spans="3:15" ht="15.75" customHeight="1">
      <c r="C666" s="14"/>
      <c r="F666" s="15"/>
      <c r="G666" s="15"/>
      <c r="H666" s="15"/>
      <c r="I666" s="15"/>
      <c r="J666" s="15"/>
      <c r="K666" s="15"/>
      <c r="L666" s="18"/>
      <c r="M666" s="18"/>
      <c r="N666" s="18"/>
      <c r="O666" s="18"/>
    </row>
    <row r="667" spans="3:15" ht="15.75" customHeight="1">
      <c r="C667" s="14"/>
      <c r="F667" s="15"/>
      <c r="G667" s="15"/>
      <c r="H667" s="15"/>
      <c r="I667" s="15"/>
      <c r="J667" s="15"/>
      <c r="K667" s="15"/>
      <c r="L667" s="18"/>
      <c r="M667" s="18"/>
      <c r="N667" s="18"/>
      <c r="O667" s="18"/>
    </row>
    <row r="668" spans="3:15" ht="15.75" customHeight="1">
      <c r="C668" s="14"/>
      <c r="F668" s="15"/>
      <c r="G668" s="15"/>
      <c r="H668" s="15"/>
      <c r="I668" s="15"/>
      <c r="J668" s="15"/>
      <c r="K668" s="15"/>
      <c r="L668" s="18"/>
      <c r="M668" s="18"/>
      <c r="N668" s="18"/>
      <c r="O668" s="18"/>
    </row>
    <row r="669" spans="3:15" ht="15.75" customHeight="1">
      <c r="C669" s="14"/>
      <c r="F669" s="15"/>
      <c r="G669" s="15"/>
      <c r="H669" s="15"/>
      <c r="I669" s="15"/>
      <c r="J669" s="15"/>
      <c r="K669" s="15"/>
      <c r="L669" s="18"/>
      <c r="M669" s="18"/>
      <c r="N669" s="18"/>
      <c r="O669" s="18"/>
    </row>
    <row r="670" spans="3:15" ht="15.75" customHeight="1">
      <c r="C670" s="14"/>
      <c r="F670" s="15"/>
      <c r="G670" s="15"/>
      <c r="H670" s="15"/>
      <c r="I670" s="15"/>
      <c r="J670" s="15"/>
      <c r="K670" s="15"/>
      <c r="L670" s="18"/>
      <c r="M670" s="18"/>
      <c r="N670" s="18"/>
      <c r="O670" s="18"/>
    </row>
    <row r="671" spans="3:15" ht="15.75" customHeight="1">
      <c r="C671" s="14"/>
      <c r="F671" s="15"/>
      <c r="G671" s="15"/>
      <c r="H671" s="15"/>
      <c r="I671" s="15"/>
      <c r="J671" s="15"/>
      <c r="K671" s="15"/>
      <c r="L671" s="18"/>
      <c r="M671" s="18"/>
      <c r="N671" s="18"/>
      <c r="O671" s="18"/>
    </row>
    <row r="672" spans="3:15" ht="15.75" customHeight="1">
      <c r="C672" s="14"/>
      <c r="F672" s="15"/>
      <c r="G672" s="15"/>
      <c r="H672" s="15"/>
      <c r="I672" s="15"/>
      <c r="J672" s="15"/>
      <c r="K672" s="15"/>
      <c r="L672" s="18"/>
      <c r="M672" s="18"/>
      <c r="N672" s="18"/>
      <c r="O672" s="18"/>
    </row>
    <row r="673" spans="3:15" ht="15.75" customHeight="1">
      <c r="C673" s="14"/>
      <c r="F673" s="15"/>
      <c r="G673" s="15"/>
      <c r="H673" s="15"/>
      <c r="I673" s="15"/>
      <c r="J673" s="15"/>
      <c r="K673" s="15"/>
      <c r="L673" s="18"/>
      <c r="M673" s="18"/>
      <c r="N673" s="18"/>
      <c r="O673" s="18"/>
    </row>
    <row r="674" spans="3:15" ht="15.75" customHeight="1">
      <c r="C674" s="14"/>
      <c r="F674" s="15"/>
      <c r="G674" s="15"/>
      <c r="H674" s="15"/>
      <c r="I674" s="15"/>
      <c r="J674" s="15"/>
      <c r="K674" s="15"/>
      <c r="L674" s="18"/>
      <c r="M674" s="18"/>
      <c r="N674" s="18"/>
      <c r="O674" s="18"/>
    </row>
    <row r="675" spans="3:15" ht="15.75" customHeight="1">
      <c r="C675" s="14"/>
      <c r="F675" s="15"/>
      <c r="G675" s="15"/>
      <c r="H675" s="15"/>
      <c r="I675" s="15"/>
      <c r="J675" s="15"/>
      <c r="K675" s="15"/>
      <c r="L675" s="18"/>
      <c r="M675" s="18"/>
      <c r="N675" s="18"/>
      <c r="O675" s="18"/>
    </row>
    <row r="676" spans="3:15" ht="15.75" customHeight="1">
      <c r="C676" s="14"/>
      <c r="F676" s="15"/>
      <c r="G676" s="15"/>
      <c r="H676" s="15"/>
      <c r="I676" s="15"/>
      <c r="J676" s="15"/>
      <c r="K676" s="15"/>
      <c r="L676" s="18"/>
      <c r="M676" s="18"/>
      <c r="N676" s="18"/>
      <c r="O676" s="18"/>
    </row>
    <row r="677" spans="3:15" ht="15.75" customHeight="1">
      <c r="C677" s="14"/>
      <c r="F677" s="15"/>
      <c r="G677" s="15"/>
      <c r="H677" s="15"/>
      <c r="I677" s="15"/>
      <c r="J677" s="15"/>
      <c r="K677" s="15"/>
      <c r="L677" s="18"/>
      <c r="M677" s="18"/>
      <c r="N677" s="18"/>
      <c r="O677" s="18"/>
    </row>
    <row r="678" spans="3:15" ht="15.75" customHeight="1">
      <c r="C678" s="14"/>
      <c r="F678" s="15"/>
      <c r="G678" s="15"/>
      <c r="H678" s="15"/>
      <c r="I678" s="15"/>
      <c r="J678" s="15"/>
      <c r="K678" s="15"/>
      <c r="L678" s="18"/>
      <c r="M678" s="18"/>
      <c r="N678" s="18"/>
      <c r="O678" s="18"/>
    </row>
    <row r="679" spans="3:15" ht="15.75" customHeight="1">
      <c r="C679" s="14"/>
      <c r="F679" s="15"/>
      <c r="G679" s="15"/>
      <c r="H679" s="15"/>
      <c r="I679" s="15"/>
      <c r="J679" s="15"/>
      <c r="K679" s="15"/>
      <c r="L679" s="18"/>
      <c r="M679" s="18"/>
      <c r="N679" s="18"/>
      <c r="O679" s="18"/>
    </row>
    <row r="680" spans="3:15" ht="15.75" customHeight="1">
      <c r="C680" s="14"/>
      <c r="F680" s="15"/>
      <c r="G680" s="15"/>
      <c r="H680" s="15"/>
      <c r="I680" s="15"/>
      <c r="J680" s="15"/>
      <c r="K680" s="15"/>
      <c r="L680" s="18"/>
      <c r="M680" s="18"/>
      <c r="N680" s="18"/>
      <c r="O680" s="18"/>
    </row>
    <row r="681" spans="3:15" ht="15.75" customHeight="1">
      <c r="C681" s="14"/>
      <c r="F681" s="15"/>
      <c r="G681" s="15"/>
      <c r="H681" s="15"/>
      <c r="I681" s="15"/>
      <c r="J681" s="15"/>
      <c r="K681" s="15"/>
      <c r="L681" s="18"/>
      <c r="M681" s="18"/>
      <c r="N681" s="18"/>
      <c r="O681" s="18"/>
    </row>
    <row r="682" spans="3:15" ht="15.75" customHeight="1">
      <c r="C682" s="14"/>
      <c r="F682" s="15"/>
      <c r="G682" s="15"/>
      <c r="H682" s="15"/>
      <c r="I682" s="15"/>
      <c r="J682" s="15"/>
      <c r="K682" s="15"/>
      <c r="L682" s="18"/>
      <c r="M682" s="18"/>
      <c r="N682" s="18"/>
      <c r="O682" s="18"/>
    </row>
    <row r="683" spans="3:15" ht="15.75" customHeight="1">
      <c r="C683" s="14"/>
      <c r="F683" s="15"/>
      <c r="G683" s="15"/>
      <c r="H683" s="15"/>
      <c r="I683" s="15"/>
      <c r="J683" s="15"/>
      <c r="K683" s="15"/>
      <c r="L683" s="18"/>
      <c r="M683" s="18"/>
      <c r="N683" s="18"/>
      <c r="O683" s="18"/>
    </row>
    <row r="684" spans="3:15" ht="15.75" customHeight="1">
      <c r="C684" s="14"/>
      <c r="F684" s="15"/>
      <c r="G684" s="15"/>
      <c r="H684" s="15"/>
      <c r="I684" s="15"/>
      <c r="J684" s="15"/>
      <c r="K684" s="15"/>
      <c r="L684" s="18"/>
      <c r="M684" s="18"/>
      <c r="N684" s="18"/>
      <c r="O684" s="18"/>
    </row>
    <row r="685" spans="3:15" ht="15.75" customHeight="1">
      <c r="C685" s="14"/>
      <c r="F685" s="15"/>
      <c r="G685" s="15"/>
      <c r="H685" s="15"/>
      <c r="I685" s="15"/>
      <c r="J685" s="15"/>
      <c r="K685" s="15"/>
      <c r="L685" s="18"/>
      <c r="M685" s="18"/>
      <c r="N685" s="18"/>
      <c r="O685" s="18"/>
    </row>
    <row r="686" spans="3:15" ht="15.75" customHeight="1">
      <c r="C686" s="14"/>
      <c r="F686" s="15"/>
      <c r="G686" s="15"/>
      <c r="H686" s="15"/>
      <c r="I686" s="15"/>
      <c r="J686" s="15"/>
      <c r="K686" s="15"/>
      <c r="L686" s="18"/>
      <c r="M686" s="18"/>
      <c r="N686" s="18"/>
      <c r="O686" s="18"/>
    </row>
    <row r="687" spans="3:15" ht="15.75" customHeight="1">
      <c r="C687" s="14"/>
      <c r="F687" s="15"/>
      <c r="G687" s="15"/>
      <c r="H687" s="15"/>
      <c r="I687" s="15"/>
      <c r="J687" s="15"/>
      <c r="K687" s="15"/>
      <c r="L687" s="18"/>
      <c r="M687" s="18"/>
      <c r="N687" s="18"/>
      <c r="O687" s="18"/>
    </row>
    <row r="688" spans="3:15" ht="15.75" customHeight="1">
      <c r="C688" s="14"/>
      <c r="F688" s="15"/>
      <c r="G688" s="15"/>
      <c r="H688" s="15"/>
      <c r="I688" s="15"/>
      <c r="J688" s="15"/>
      <c r="K688" s="15"/>
      <c r="L688" s="18"/>
      <c r="M688" s="18"/>
      <c r="N688" s="18"/>
      <c r="O688" s="18"/>
    </row>
    <row r="689" spans="3:15" ht="15.75" customHeight="1">
      <c r="C689" s="14"/>
      <c r="F689" s="15"/>
      <c r="G689" s="15"/>
      <c r="H689" s="15"/>
      <c r="I689" s="15"/>
      <c r="J689" s="15"/>
      <c r="K689" s="15"/>
      <c r="L689" s="18"/>
      <c r="M689" s="18"/>
      <c r="N689" s="18"/>
      <c r="O689" s="18"/>
    </row>
    <row r="690" spans="3:15" ht="15.75" customHeight="1">
      <c r="C690" s="14"/>
      <c r="F690" s="15"/>
      <c r="G690" s="15"/>
      <c r="H690" s="15"/>
      <c r="I690" s="15"/>
      <c r="J690" s="15"/>
      <c r="K690" s="15"/>
      <c r="L690" s="18"/>
      <c r="M690" s="18"/>
      <c r="N690" s="18"/>
      <c r="O690" s="18"/>
    </row>
    <row r="691" spans="3:15" ht="15.75" customHeight="1">
      <c r="C691" s="14"/>
      <c r="F691" s="15"/>
      <c r="G691" s="15"/>
      <c r="H691" s="15"/>
      <c r="I691" s="15"/>
      <c r="J691" s="15"/>
      <c r="K691" s="15"/>
      <c r="L691" s="18"/>
      <c r="M691" s="18"/>
      <c r="N691" s="18"/>
      <c r="O691" s="18"/>
    </row>
    <row r="692" spans="3:15" ht="15.75" customHeight="1">
      <c r="C692" s="14"/>
      <c r="F692" s="15"/>
      <c r="G692" s="15"/>
      <c r="H692" s="15"/>
      <c r="I692" s="15"/>
      <c r="J692" s="15"/>
      <c r="K692" s="15"/>
      <c r="L692" s="18"/>
      <c r="M692" s="18"/>
      <c r="N692" s="18"/>
      <c r="O692" s="18"/>
    </row>
    <row r="693" spans="3:15" ht="15.75" customHeight="1">
      <c r="C693" s="14"/>
      <c r="F693" s="15"/>
      <c r="G693" s="15"/>
      <c r="H693" s="15"/>
      <c r="I693" s="15"/>
      <c r="J693" s="15"/>
      <c r="K693" s="15"/>
      <c r="L693" s="18"/>
      <c r="M693" s="18"/>
      <c r="N693" s="18"/>
      <c r="O693" s="18"/>
    </row>
    <row r="694" spans="3:15" ht="15.75" customHeight="1">
      <c r="C694" s="14"/>
      <c r="F694" s="15"/>
      <c r="G694" s="15"/>
      <c r="H694" s="15"/>
      <c r="I694" s="15"/>
      <c r="J694" s="15"/>
      <c r="K694" s="15"/>
      <c r="L694" s="18"/>
      <c r="M694" s="18"/>
      <c r="N694" s="18"/>
      <c r="O694" s="18"/>
    </row>
    <row r="695" spans="3:15" ht="15.75" customHeight="1">
      <c r="C695" s="14"/>
      <c r="F695" s="15"/>
      <c r="G695" s="15"/>
      <c r="H695" s="15"/>
      <c r="I695" s="15"/>
      <c r="J695" s="15"/>
      <c r="K695" s="15"/>
      <c r="L695" s="18"/>
      <c r="M695" s="18"/>
      <c r="N695" s="18"/>
      <c r="O695" s="18"/>
    </row>
    <row r="696" spans="3:15" ht="15.75" customHeight="1">
      <c r="C696" s="14"/>
      <c r="F696" s="15"/>
      <c r="G696" s="15"/>
      <c r="H696" s="15"/>
      <c r="I696" s="15"/>
      <c r="J696" s="15"/>
      <c r="K696" s="15"/>
      <c r="L696" s="18"/>
      <c r="M696" s="18"/>
      <c r="N696" s="18"/>
      <c r="O696" s="18"/>
    </row>
    <row r="697" spans="3:15" ht="15.75" customHeight="1">
      <c r="C697" s="14"/>
      <c r="F697" s="15"/>
      <c r="G697" s="15"/>
      <c r="H697" s="15"/>
      <c r="I697" s="15"/>
      <c r="J697" s="15"/>
      <c r="K697" s="15"/>
      <c r="L697" s="18"/>
      <c r="M697" s="18"/>
      <c r="N697" s="18"/>
      <c r="O697" s="18"/>
    </row>
    <row r="698" spans="3:15" ht="15.75" customHeight="1">
      <c r="C698" s="14"/>
      <c r="F698" s="15"/>
      <c r="G698" s="15"/>
      <c r="H698" s="15"/>
      <c r="I698" s="15"/>
      <c r="J698" s="15"/>
      <c r="K698" s="15"/>
      <c r="L698" s="18"/>
      <c r="M698" s="18"/>
      <c r="N698" s="18"/>
      <c r="O698" s="18"/>
    </row>
    <row r="699" spans="3:15" ht="15.75" customHeight="1">
      <c r="C699" s="14"/>
      <c r="F699" s="15"/>
      <c r="G699" s="15"/>
      <c r="H699" s="15"/>
      <c r="I699" s="15"/>
      <c r="J699" s="15"/>
      <c r="K699" s="15"/>
      <c r="L699" s="18"/>
      <c r="M699" s="18"/>
      <c r="N699" s="18"/>
      <c r="O699" s="18"/>
    </row>
    <row r="700" spans="3:15" ht="15.75" customHeight="1">
      <c r="C700" s="14"/>
      <c r="F700" s="15"/>
      <c r="G700" s="15"/>
      <c r="H700" s="15"/>
      <c r="I700" s="15"/>
      <c r="J700" s="15"/>
      <c r="K700" s="15"/>
      <c r="L700" s="18"/>
      <c r="M700" s="18"/>
      <c r="N700" s="18"/>
      <c r="O700" s="18"/>
    </row>
    <row r="701" spans="3:15" ht="15.75" customHeight="1">
      <c r="C701" s="14"/>
      <c r="F701" s="15"/>
      <c r="G701" s="15"/>
      <c r="H701" s="15"/>
      <c r="I701" s="15"/>
      <c r="J701" s="15"/>
      <c r="K701" s="15"/>
      <c r="L701" s="18"/>
      <c r="M701" s="18"/>
      <c r="N701" s="18"/>
      <c r="O701" s="18"/>
    </row>
    <row r="702" spans="3:15" ht="15.75" customHeight="1">
      <c r="C702" s="14"/>
      <c r="F702" s="15"/>
      <c r="G702" s="15"/>
      <c r="H702" s="15"/>
      <c r="I702" s="15"/>
      <c r="J702" s="15"/>
      <c r="K702" s="15"/>
      <c r="L702" s="18"/>
      <c r="M702" s="18"/>
      <c r="N702" s="18"/>
      <c r="O702" s="18"/>
    </row>
    <row r="703" spans="3:15" ht="15.75" customHeight="1">
      <c r="C703" s="14"/>
      <c r="F703" s="15"/>
      <c r="G703" s="15"/>
      <c r="H703" s="15"/>
      <c r="I703" s="15"/>
      <c r="J703" s="15"/>
      <c r="K703" s="15"/>
      <c r="L703" s="18"/>
      <c r="M703" s="18"/>
      <c r="N703" s="18"/>
      <c r="O703" s="18"/>
    </row>
    <row r="704" spans="3:15" ht="15.75" customHeight="1">
      <c r="C704" s="14"/>
      <c r="F704" s="15"/>
      <c r="G704" s="15"/>
      <c r="H704" s="15"/>
      <c r="I704" s="15"/>
      <c r="J704" s="15"/>
      <c r="K704" s="15"/>
      <c r="L704" s="18"/>
      <c r="M704" s="18"/>
      <c r="N704" s="18"/>
      <c r="O704" s="18"/>
    </row>
    <row r="705" spans="3:15" ht="15.75" customHeight="1">
      <c r="C705" s="14"/>
      <c r="F705" s="15"/>
      <c r="G705" s="15"/>
      <c r="H705" s="15"/>
      <c r="I705" s="15"/>
      <c r="J705" s="15"/>
      <c r="K705" s="15"/>
      <c r="L705" s="18"/>
      <c r="M705" s="18"/>
      <c r="N705" s="18"/>
      <c r="O705" s="18"/>
    </row>
    <row r="706" spans="3:15" ht="15.75" customHeight="1">
      <c r="C706" s="14"/>
      <c r="F706" s="15"/>
      <c r="G706" s="15"/>
      <c r="H706" s="15"/>
      <c r="I706" s="15"/>
      <c r="J706" s="15"/>
      <c r="K706" s="15"/>
      <c r="L706" s="18"/>
      <c r="M706" s="18"/>
      <c r="N706" s="18"/>
      <c r="O706" s="18"/>
    </row>
    <row r="707" spans="3:15" ht="15.75" customHeight="1">
      <c r="C707" s="14"/>
      <c r="F707" s="15"/>
      <c r="G707" s="15"/>
      <c r="H707" s="15"/>
      <c r="I707" s="15"/>
      <c r="J707" s="15"/>
      <c r="K707" s="15"/>
      <c r="L707" s="18"/>
      <c r="M707" s="18"/>
      <c r="N707" s="18"/>
      <c r="O707" s="18"/>
    </row>
    <row r="708" spans="3:15" ht="15.75" customHeight="1">
      <c r="C708" s="14"/>
      <c r="F708" s="15"/>
      <c r="G708" s="15"/>
      <c r="H708" s="15"/>
      <c r="I708" s="15"/>
      <c r="J708" s="15"/>
      <c r="K708" s="15"/>
      <c r="L708" s="18"/>
      <c r="M708" s="18"/>
      <c r="N708" s="18"/>
      <c r="O708" s="18"/>
    </row>
    <row r="709" spans="3:15" ht="15.75" customHeight="1">
      <c r="C709" s="14"/>
      <c r="F709" s="15"/>
      <c r="G709" s="15"/>
      <c r="H709" s="15"/>
      <c r="I709" s="15"/>
      <c r="J709" s="15"/>
      <c r="K709" s="15"/>
      <c r="L709" s="18"/>
      <c r="M709" s="18"/>
      <c r="N709" s="18"/>
      <c r="O709" s="18"/>
    </row>
    <row r="710" spans="3:15" ht="15.75" customHeight="1">
      <c r="C710" s="14"/>
      <c r="F710" s="15"/>
      <c r="G710" s="15"/>
      <c r="H710" s="15"/>
      <c r="I710" s="15"/>
      <c r="J710" s="15"/>
      <c r="K710" s="15"/>
      <c r="L710" s="18"/>
      <c r="M710" s="18"/>
      <c r="N710" s="18"/>
      <c r="O710" s="18"/>
    </row>
    <row r="711" spans="3:15" ht="15.75" customHeight="1">
      <c r="C711" s="14"/>
      <c r="F711" s="15"/>
      <c r="G711" s="15"/>
      <c r="H711" s="15"/>
      <c r="I711" s="15"/>
      <c r="J711" s="15"/>
      <c r="K711" s="15"/>
      <c r="L711" s="18"/>
      <c r="M711" s="18"/>
      <c r="N711" s="18"/>
      <c r="O711" s="18"/>
    </row>
    <row r="712" spans="3:15" ht="15.75" customHeight="1">
      <c r="C712" s="14"/>
      <c r="F712" s="15"/>
      <c r="G712" s="15"/>
      <c r="H712" s="15"/>
      <c r="I712" s="15"/>
      <c r="J712" s="15"/>
      <c r="K712" s="15"/>
      <c r="L712" s="18"/>
      <c r="M712" s="18"/>
      <c r="N712" s="18"/>
      <c r="O712" s="18"/>
    </row>
    <row r="713" spans="3:15" ht="15.75" customHeight="1">
      <c r="C713" s="14"/>
      <c r="F713" s="15"/>
      <c r="G713" s="15"/>
      <c r="H713" s="15"/>
      <c r="I713" s="15"/>
      <c r="J713" s="15"/>
      <c r="K713" s="15"/>
      <c r="L713" s="18"/>
      <c r="M713" s="18"/>
      <c r="N713" s="18"/>
      <c r="O713" s="18"/>
    </row>
    <row r="714" spans="3:15" ht="15.75" customHeight="1">
      <c r="C714" s="14"/>
      <c r="F714" s="15"/>
      <c r="G714" s="15"/>
      <c r="H714" s="15"/>
      <c r="I714" s="15"/>
      <c r="J714" s="15"/>
      <c r="K714" s="15"/>
      <c r="L714" s="18"/>
      <c r="M714" s="18"/>
      <c r="N714" s="18"/>
      <c r="O714" s="18"/>
    </row>
    <row r="715" spans="3:15" ht="15.75" customHeight="1">
      <c r="C715" s="14"/>
      <c r="F715" s="15"/>
      <c r="G715" s="15"/>
      <c r="H715" s="15"/>
      <c r="I715" s="15"/>
      <c r="J715" s="15"/>
      <c r="K715" s="15"/>
      <c r="L715" s="18"/>
      <c r="M715" s="18"/>
      <c r="N715" s="18"/>
      <c r="O715" s="18"/>
    </row>
    <row r="716" spans="3:15" ht="15.75" customHeight="1">
      <c r="C716" s="14"/>
      <c r="F716" s="15"/>
      <c r="G716" s="15"/>
      <c r="H716" s="15"/>
      <c r="I716" s="15"/>
      <c r="J716" s="15"/>
      <c r="K716" s="15"/>
      <c r="L716" s="18"/>
      <c r="M716" s="18"/>
      <c r="N716" s="18"/>
      <c r="O716" s="18"/>
    </row>
    <row r="717" spans="3:15" ht="15.75" customHeight="1">
      <c r="C717" s="14"/>
      <c r="F717" s="15"/>
      <c r="G717" s="15"/>
      <c r="H717" s="15"/>
      <c r="I717" s="15"/>
      <c r="J717" s="15"/>
      <c r="K717" s="15"/>
      <c r="L717" s="18"/>
      <c r="M717" s="18"/>
      <c r="N717" s="18"/>
      <c r="O717" s="18"/>
    </row>
    <row r="718" spans="3:15" ht="15.75" customHeight="1">
      <c r="C718" s="14"/>
      <c r="F718" s="15"/>
      <c r="G718" s="15"/>
      <c r="H718" s="15"/>
      <c r="I718" s="15"/>
      <c r="J718" s="15"/>
      <c r="K718" s="15"/>
      <c r="L718" s="18"/>
      <c r="M718" s="18"/>
      <c r="N718" s="18"/>
      <c r="O718" s="18"/>
    </row>
    <row r="719" spans="3:15" ht="15.75" customHeight="1">
      <c r="C719" s="14"/>
      <c r="F719" s="15"/>
      <c r="G719" s="15"/>
      <c r="H719" s="15"/>
      <c r="I719" s="15"/>
      <c r="J719" s="15"/>
      <c r="K719" s="15"/>
      <c r="L719" s="18"/>
      <c r="M719" s="18"/>
      <c r="N719" s="18"/>
      <c r="O719" s="18"/>
    </row>
    <row r="720" spans="3:15" ht="15.75" customHeight="1">
      <c r="C720" s="14"/>
      <c r="F720" s="15"/>
      <c r="G720" s="15"/>
      <c r="H720" s="15"/>
      <c r="I720" s="15"/>
      <c r="J720" s="15"/>
      <c r="K720" s="15"/>
      <c r="L720" s="18"/>
      <c r="M720" s="18"/>
      <c r="N720" s="18"/>
      <c r="O720" s="18"/>
    </row>
    <row r="721" spans="3:15" ht="15.75" customHeight="1">
      <c r="C721" s="14"/>
      <c r="F721" s="15"/>
      <c r="G721" s="15"/>
      <c r="H721" s="15"/>
      <c r="I721" s="15"/>
      <c r="J721" s="15"/>
      <c r="K721" s="15"/>
      <c r="L721" s="18"/>
      <c r="M721" s="18"/>
      <c r="N721" s="18"/>
      <c r="O721" s="18"/>
    </row>
    <row r="722" spans="3:15" ht="15.75" customHeight="1">
      <c r="C722" s="14"/>
      <c r="F722" s="15"/>
      <c r="G722" s="15"/>
      <c r="H722" s="15"/>
      <c r="I722" s="15"/>
      <c r="J722" s="15"/>
      <c r="K722" s="15"/>
      <c r="L722" s="18"/>
      <c r="M722" s="18"/>
      <c r="N722" s="18"/>
      <c r="O722" s="18"/>
    </row>
    <row r="723" spans="3:15" ht="15.75" customHeight="1">
      <c r="C723" s="14"/>
      <c r="F723" s="15"/>
      <c r="G723" s="15"/>
      <c r="H723" s="15"/>
      <c r="I723" s="15"/>
      <c r="J723" s="15"/>
      <c r="K723" s="15"/>
      <c r="L723" s="18"/>
      <c r="M723" s="18"/>
      <c r="N723" s="18"/>
      <c r="O723" s="18"/>
    </row>
    <row r="724" spans="3:15" ht="15.75" customHeight="1">
      <c r="C724" s="14"/>
      <c r="F724" s="15"/>
      <c r="G724" s="15"/>
      <c r="H724" s="15"/>
      <c r="I724" s="15"/>
      <c r="J724" s="15"/>
      <c r="K724" s="15"/>
      <c r="L724" s="18"/>
      <c r="M724" s="18"/>
      <c r="N724" s="18"/>
      <c r="O724" s="18"/>
    </row>
    <row r="725" spans="3:15" ht="15.75" customHeight="1">
      <c r="C725" s="14"/>
      <c r="F725" s="15"/>
      <c r="G725" s="15"/>
      <c r="H725" s="15"/>
      <c r="I725" s="15"/>
      <c r="J725" s="15"/>
      <c r="K725" s="15"/>
      <c r="L725" s="18"/>
      <c r="M725" s="18"/>
      <c r="N725" s="18"/>
      <c r="O725" s="18"/>
    </row>
    <row r="726" spans="3:15" ht="15.75" customHeight="1">
      <c r="C726" s="14"/>
      <c r="F726" s="15"/>
      <c r="G726" s="15"/>
      <c r="H726" s="15"/>
      <c r="I726" s="15"/>
      <c r="J726" s="15"/>
      <c r="K726" s="15"/>
      <c r="L726" s="18"/>
      <c r="M726" s="18"/>
      <c r="N726" s="18"/>
      <c r="O726" s="18"/>
    </row>
    <row r="727" spans="3:15" ht="15.75" customHeight="1">
      <c r="C727" s="14"/>
      <c r="F727" s="15"/>
      <c r="G727" s="15"/>
      <c r="H727" s="15"/>
      <c r="I727" s="15"/>
      <c r="J727" s="15"/>
      <c r="K727" s="15"/>
      <c r="L727" s="18"/>
      <c r="M727" s="18"/>
      <c r="N727" s="18"/>
      <c r="O727" s="18"/>
    </row>
    <row r="728" spans="3:15" ht="15.75" customHeight="1">
      <c r="C728" s="14"/>
      <c r="F728" s="15"/>
      <c r="G728" s="15"/>
      <c r="H728" s="15"/>
      <c r="I728" s="15"/>
      <c r="J728" s="15"/>
      <c r="K728" s="15"/>
      <c r="L728" s="18"/>
      <c r="M728" s="18"/>
      <c r="N728" s="18"/>
      <c r="O728" s="18"/>
    </row>
    <row r="729" spans="3:15" ht="15.75" customHeight="1">
      <c r="C729" s="14"/>
      <c r="F729" s="15"/>
      <c r="G729" s="15"/>
      <c r="H729" s="15"/>
      <c r="I729" s="15"/>
      <c r="J729" s="15"/>
      <c r="K729" s="15"/>
      <c r="L729" s="18"/>
      <c r="M729" s="18"/>
      <c r="N729" s="18"/>
      <c r="O729" s="18"/>
    </row>
    <row r="730" spans="3:15" ht="15.75" customHeight="1">
      <c r="C730" s="14"/>
      <c r="F730" s="15"/>
      <c r="G730" s="15"/>
      <c r="H730" s="15"/>
      <c r="I730" s="15"/>
      <c r="J730" s="15"/>
      <c r="K730" s="15"/>
      <c r="L730" s="18"/>
      <c r="M730" s="18"/>
      <c r="N730" s="18"/>
      <c r="O730" s="18"/>
    </row>
    <row r="731" spans="3:15" ht="15.75" customHeight="1">
      <c r="C731" s="14"/>
      <c r="F731" s="15"/>
      <c r="G731" s="15"/>
      <c r="H731" s="15"/>
      <c r="I731" s="15"/>
      <c r="J731" s="15"/>
      <c r="K731" s="15"/>
      <c r="L731" s="18"/>
      <c r="M731" s="18"/>
      <c r="N731" s="18"/>
      <c r="O731" s="18"/>
    </row>
    <row r="732" spans="3:15" ht="15.75" customHeight="1">
      <c r="C732" s="14"/>
      <c r="F732" s="15"/>
      <c r="G732" s="15"/>
      <c r="H732" s="15"/>
      <c r="I732" s="15"/>
      <c r="J732" s="15"/>
      <c r="K732" s="15"/>
      <c r="L732" s="18"/>
      <c r="M732" s="18"/>
      <c r="N732" s="18"/>
      <c r="O732" s="18"/>
    </row>
    <row r="733" spans="3:15" ht="15.75" customHeight="1">
      <c r="C733" s="14"/>
      <c r="F733" s="15"/>
      <c r="G733" s="15"/>
      <c r="H733" s="15"/>
      <c r="I733" s="15"/>
      <c r="J733" s="15"/>
      <c r="K733" s="15"/>
      <c r="L733" s="18"/>
      <c r="M733" s="18"/>
      <c r="N733" s="18"/>
      <c r="O733" s="18"/>
    </row>
    <row r="734" spans="3:15" ht="15.75" customHeight="1">
      <c r="C734" s="14"/>
      <c r="F734" s="15"/>
      <c r="G734" s="15"/>
      <c r="H734" s="15"/>
      <c r="I734" s="15"/>
      <c r="J734" s="15"/>
      <c r="K734" s="15"/>
      <c r="L734" s="18"/>
      <c r="M734" s="18"/>
      <c r="N734" s="18"/>
      <c r="O734" s="18"/>
    </row>
    <row r="735" spans="3:15" ht="15.75" customHeight="1">
      <c r="C735" s="14"/>
      <c r="F735" s="15"/>
      <c r="G735" s="15"/>
      <c r="H735" s="15"/>
      <c r="I735" s="15"/>
      <c r="J735" s="15"/>
      <c r="K735" s="15"/>
      <c r="L735" s="18"/>
      <c r="M735" s="18"/>
      <c r="N735" s="18"/>
      <c r="O735" s="18"/>
    </row>
    <row r="736" spans="3:15" ht="15.75" customHeight="1">
      <c r="C736" s="14"/>
      <c r="F736" s="15"/>
      <c r="G736" s="15"/>
      <c r="H736" s="15"/>
      <c r="I736" s="15"/>
      <c r="J736" s="15"/>
      <c r="K736" s="15"/>
      <c r="L736" s="18"/>
      <c r="M736" s="18"/>
      <c r="N736" s="18"/>
      <c r="O736" s="18"/>
    </row>
    <row r="737" spans="3:15" ht="15.75" customHeight="1">
      <c r="C737" s="14"/>
      <c r="F737" s="15"/>
      <c r="G737" s="15"/>
      <c r="H737" s="15"/>
      <c r="I737" s="15"/>
      <c r="J737" s="15"/>
      <c r="K737" s="15"/>
      <c r="L737" s="18"/>
      <c r="M737" s="18"/>
      <c r="N737" s="18"/>
      <c r="O737" s="18"/>
    </row>
    <row r="738" spans="3:15" ht="15.75" customHeight="1">
      <c r="C738" s="14"/>
      <c r="F738" s="15"/>
      <c r="G738" s="15"/>
      <c r="H738" s="15"/>
      <c r="I738" s="15"/>
      <c r="J738" s="15"/>
      <c r="K738" s="15"/>
      <c r="L738" s="18"/>
      <c r="M738" s="18"/>
      <c r="N738" s="18"/>
      <c r="O738" s="18"/>
    </row>
    <row r="739" spans="3:15" ht="15.75" customHeight="1">
      <c r="C739" s="14"/>
      <c r="F739" s="15"/>
      <c r="G739" s="15"/>
      <c r="H739" s="15"/>
      <c r="I739" s="15"/>
      <c r="J739" s="15"/>
      <c r="K739" s="15"/>
      <c r="L739" s="18"/>
      <c r="M739" s="18"/>
      <c r="N739" s="18"/>
      <c r="O739" s="18"/>
    </row>
    <row r="740" spans="3:15" ht="15.75" customHeight="1">
      <c r="C740" s="14"/>
      <c r="F740" s="15"/>
      <c r="G740" s="15"/>
      <c r="H740" s="15"/>
      <c r="I740" s="15"/>
      <c r="J740" s="15"/>
      <c r="K740" s="15"/>
      <c r="L740" s="18"/>
      <c r="M740" s="18"/>
      <c r="N740" s="18"/>
      <c r="O740" s="18"/>
    </row>
    <row r="741" spans="3:15" ht="15.75" customHeight="1">
      <c r="C741" s="14"/>
      <c r="F741" s="15"/>
      <c r="G741" s="15"/>
      <c r="H741" s="15"/>
      <c r="I741" s="15"/>
      <c r="J741" s="15"/>
      <c r="K741" s="15"/>
      <c r="L741" s="18"/>
      <c r="M741" s="18"/>
      <c r="N741" s="18"/>
      <c r="O741" s="18"/>
    </row>
    <row r="742" spans="3:15" ht="15.75" customHeight="1">
      <c r="C742" s="14"/>
      <c r="F742" s="15"/>
      <c r="G742" s="15"/>
      <c r="H742" s="15"/>
      <c r="I742" s="15"/>
      <c r="J742" s="15"/>
      <c r="K742" s="15"/>
      <c r="L742" s="18"/>
      <c r="M742" s="18"/>
      <c r="N742" s="18"/>
      <c r="O742" s="18"/>
    </row>
    <row r="743" spans="3:15" ht="15.75" customHeight="1">
      <c r="C743" s="14"/>
      <c r="F743" s="15"/>
      <c r="G743" s="15"/>
      <c r="H743" s="15"/>
      <c r="I743" s="15"/>
      <c r="J743" s="15"/>
      <c r="K743" s="15"/>
      <c r="L743" s="18"/>
      <c r="M743" s="18"/>
      <c r="N743" s="18"/>
      <c r="O743" s="18"/>
    </row>
    <row r="744" spans="3:15" ht="15.75" customHeight="1">
      <c r="C744" s="14"/>
      <c r="F744" s="15"/>
      <c r="G744" s="15"/>
      <c r="H744" s="15"/>
      <c r="I744" s="15"/>
      <c r="J744" s="15"/>
      <c r="K744" s="15"/>
      <c r="L744" s="18"/>
      <c r="M744" s="18"/>
      <c r="N744" s="18"/>
      <c r="O744" s="18"/>
    </row>
    <row r="745" spans="3:15" ht="15.75" customHeight="1">
      <c r="C745" s="14"/>
      <c r="F745" s="15"/>
      <c r="G745" s="15"/>
      <c r="H745" s="15"/>
      <c r="I745" s="15"/>
      <c r="J745" s="15"/>
      <c r="K745" s="15"/>
      <c r="L745" s="18"/>
      <c r="M745" s="18"/>
      <c r="N745" s="18"/>
      <c r="O745" s="18"/>
    </row>
    <row r="746" spans="3:15" ht="15.75" customHeight="1">
      <c r="C746" s="14"/>
      <c r="F746" s="15"/>
      <c r="G746" s="15"/>
      <c r="H746" s="15"/>
      <c r="I746" s="15"/>
      <c r="J746" s="15"/>
      <c r="K746" s="15"/>
      <c r="L746" s="18"/>
      <c r="M746" s="18"/>
      <c r="N746" s="18"/>
      <c r="O746" s="18"/>
    </row>
    <row r="747" spans="3:15" ht="15.75" customHeight="1">
      <c r="C747" s="14"/>
      <c r="F747" s="15"/>
      <c r="G747" s="15"/>
      <c r="H747" s="15"/>
      <c r="I747" s="15"/>
      <c r="J747" s="15"/>
      <c r="K747" s="15"/>
      <c r="L747" s="18"/>
      <c r="M747" s="18"/>
      <c r="N747" s="18"/>
      <c r="O747" s="18"/>
    </row>
    <row r="748" spans="3:15" ht="15.75" customHeight="1">
      <c r="C748" s="14"/>
      <c r="F748" s="15"/>
      <c r="G748" s="15"/>
      <c r="H748" s="15"/>
      <c r="I748" s="15"/>
      <c r="J748" s="15"/>
      <c r="K748" s="15"/>
      <c r="L748" s="18"/>
      <c r="M748" s="18"/>
      <c r="N748" s="18"/>
      <c r="O748" s="18"/>
    </row>
    <row r="749" spans="3:15" ht="15.75" customHeight="1">
      <c r="C749" s="14"/>
      <c r="F749" s="15"/>
      <c r="G749" s="15"/>
      <c r="H749" s="15"/>
      <c r="I749" s="15"/>
      <c r="J749" s="15"/>
      <c r="K749" s="15"/>
      <c r="L749" s="18"/>
      <c r="M749" s="18"/>
      <c r="N749" s="18"/>
      <c r="O749" s="18"/>
    </row>
    <row r="750" spans="3:15" ht="15.75" customHeight="1">
      <c r="C750" s="14"/>
      <c r="F750" s="15"/>
      <c r="G750" s="15"/>
      <c r="H750" s="15"/>
      <c r="I750" s="15"/>
      <c r="J750" s="15"/>
      <c r="K750" s="15"/>
      <c r="L750" s="18"/>
      <c r="M750" s="18"/>
      <c r="N750" s="18"/>
      <c r="O750" s="18"/>
    </row>
    <row r="751" spans="3:15" ht="15.75" customHeight="1">
      <c r="C751" s="14"/>
      <c r="F751" s="15"/>
      <c r="G751" s="15"/>
      <c r="H751" s="15"/>
      <c r="I751" s="15"/>
      <c r="J751" s="15"/>
      <c r="K751" s="15"/>
      <c r="L751" s="18"/>
      <c r="M751" s="18"/>
      <c r="N751" s="18"/>
      <c r="O751" s="18"/>
    </row>
    <row r="752" spans="3:15" ht="15.75" customHeight="1">
      <c r="C752" s="14"/>
      <c r="F752" s="15"/>
      <c r="G752" s="15"/>
      <c r="H752" s="15"/>
      <c r="I752" s="15"/>
      <c r="J752" s="15"/>
      <c r="K752" s="15"/>
      <c r="L752" s="18"/>
      <c r="M752" s="18"/>
      <c r="N752" s="18"/>
      <c r="O752" s="18"/>
    </row>
    <row r="753" spans="3:15" ht="15.75" customHeight="1">
      <c r="C753" s="14"/>
      <c r="F753" s="15"/>
      <c r="G753" s="15"/>
      <c r="H753" s="15"/>
      <c r="I753" s="15"/>
      <c r="J753" s="15"/>
      <c r="K753" s="15"/>
      <c r="L753" s="18"/>
      <c r="M753" s="18"/>
      <c r="N753" s="18"/>
      <c r="O753" s="18"/>
    </row>
    <row r="754" spans="3:15" ht="15.75" customHeight="1">
      <c r="C754" s="14"/>
      <c r="F754" s="15"/>
      <c r="G754" s="15"/>
      <c r="H754" s="15"/>
      <c r="I754" s="15"/>
      <c r="J754" s="15"/>
      <c r="K754" s="15"/>
      <c r="L754" s="18"/>
      <c r="M754" s="18"/>
      <c r="N754" s="18"/>
      <c r="O754" s="18"/>
    </row>
    <row r="755" spans="3:15" ht="15.75" customHeight="1">
      <c r="C755" s="14"/>
      <c r="F755" s="15"/>
      <c r="G755" s="15"/>
      <c r="H755" s="15"/>
      <c r="I755" s="15"/>
      <c r="J755" s="15"/>
      <c r="K755" s="15"/>
      <c r="L755" s="18"/>
      <c r="M755" s="18"/>
      <c r="N755" s="18"/>
      <c r="O755" s="18"/>
    </row>
    <row r="756" spans="3:15" ht="15.75" customHeight="1">
      <c r="C756" s="14"/>
      <c r="F756" s="15"/>
      <c r="G756" s="15"/>
      <c r="H756" s="15"/>
      <c r="I756" s="15"/>
      <c r="J756" s="15"/>
      <c r="K756" s="15"/>
      <c r="L756" s="18"/>
      <c r="M756" s="18"/>
      <c r="N756" s="18"/>
      <c r="O756" s="18"/>
    </row>
    <row r="757" spans="3:15" ht="15.75" customHeight="1">
      <c r="C757" s="14"/>
      <c r="F757" s="15"/>
      <c r="G757" s="15"/>
      <c r="H757" s="15"/>
      <c r="I757" s="15"/>
      <c r="J757" s="15"/>
      <c r="K757" s="15"/>
      <c r="L757" s="18"/>
      <c r="M757" s="18"/>
      <c r="N757" s="18"/>
      <c r="O757" s="18"/>
    </row>
    <row r="758" spans="3:15" ht="15.75" customHeight="1">
      <c r="C758" s="14"/>
      <c r="F758" s="15"/>
      <c r="G758" s="15"/>
      <c r="H758" s="15"/>
      <c r="I758" s="15"/>
      <c r="J758" s="15"/>
      <c r="K758" s="15"/>
      <c r="L758" s="18"/>
      <c r="M758" s="18"/>
      <c r="N758" s="18"/>
      <c r="O758" s="18"/>
    </row>
    <row r="759" spans="3:15" ht="15.75" customHeight="1">
      <c r="C759" s="14"/>
      <c r="F759" s="15"/>
      <c r="G759" s="15"/>
      <c r="H759" s="15"/>
      <c r="I759" s="15"/>
      <c r="J759" s="15"/>
      <c r="K759" s="15"/>
      <c r="L759" s="18"/>
      <c r="M759" s="18"/>
      <c r="N759" s="18"/>
      <c r="O759" s="18"/>
    </row>
    <row r="760" spans="3:15" ht="15.75" customHeight="1">
      <c r="C760" s="14"/>
      <c r="F760" s="15"/>
      <c r="G760" s="15"/>
      <c r="H760" s="15"/>
      <c r="I760" s="15"/>
      <c r="J760" s="15"/>
      <c r="K760" s="15"/>
      <c r="L760" s="18"/>
      <c r="M760" s="18"/>
      <c r="N760" s="18"/>
      <c r="O760" s="18"/>
    </row>
    <row r="761" spans="3:15" ht="15.75" customHeight="1">
      <c r="C761" s="14"/>
      <c r="F761" s="15"/>
      <c r="G761" s="15"/>
      <c r="H761" s="15"/>
      <c r="I761" s="15"/>
      <c r="J761" s="15"/>
      <c r="K761" s="15"/>
      <c r="L761" s="18"/>
      <c r="M761" s="18"/>
      <c r="N761" s="18"/>
      <c r="O761" s="18"/>
    </row>
    <row r="762" spans="3:15" ht="15.75" customHeight="1">
      <c r="C762" s="14"/>
      <c r="F762" s="15"/>
      <c r="G762" s="15"/>
      <c r="H762" s="15"/>
      <c r="I762" s="15"/>
      <c r="J762" s="15"/>
      <c r="K762" s="15"/>
      <c r="L762" s="18"/>
      <c r="M762" s="18"/>
      <c r="N762" s="18"/>
      <c r="O762" s="18"/>
    </row>
    <row r="763" spans="3:15" ht="15.75" customHeight="1">
      <c r="C763" s="14"/>
      <c r="F763" s="15"/>
      <c r="G763" s="15"/>
      <c r="H763" s="15"/>
      <c r="I763" s="15"/>
      <c r="J763" s="15"/>
      <c r="K763" s="15"/>
      <c r="L763" s="18"/>
      <c r="M763" s="18"/>
      <c r="N763" s="18"/>
      <c r="O763" s="18"/>
    </row>
    <row r="764" spans="3:15" ht="15.75" customHeight="1">
      <c r="C764" s="14"/>
      <c r="F764" s="15"/>
      <c r="G764" s="15"/>
      <c r="H764" s="15"/>
      <c r="I764" s="15"/>
      <c r="J764" s="15"/>
      <c r="K764" s="15"/>
      <c r="L764" s="18"/>
      <c r="M764" s="18"/>
      <c r="N764" s="18"/>
      <c r="O764" s="18"/>
    </row>
    <row r="765" spans="3:15" ht="15.75" customHeight="1">
      <c r="C765" s="14"/>
      <c r="F765" s="15"/>
      <c r="G765" s="15"/>
      <c r="H765" s="15"/>
      <c r="I765" s="15"/>
      <c r="J765" s="15"/>
      <c r="K765" s="15"/>
      <c r="L765" s="18"/>
      <c r="M765" s="18"/>
      <c r="N765" s="18"/>
      <c r="O765" s="18"/>
    </row>
    <row r="766" spans="3:15" ht="15.75" customHeight="1">
      <c r="C766" s="14"/>
      <c r="F766" s="15"/>
      <c r="G766" s="15"/>
      <c r="H766" s="15"/>
      <c r="I766" s="15"/>
      <c r="J766" s="15"/>
      <c r="K766" s="15"/>
      <c r="L766" s="18"/>
      <c r="M766" s="18"/>
      <c r="N766" s="18"/>
      <c r="O766" s="18"/>
    </row>
    <row r="767" spans="3:15" ht="15.75" customHeight="1">
      <c r="C767" s="14"/>
      <c r="F767" s="15"/>
      <c r="G767" s="15"/>
      <c r="H767" s="15"/>
      <c r="I767" s="15"/>
      <c r="J767" s="15"/>
      <c r="K767" s="15"/>
      <c r="L767" s="18"/>
      <c r="M767" s="18"/>
      <c r="N767" s="18"/>
      <c r="O767" s="18"/>
    </row>
    <row r="768" spans="3:15" ht="15.75" customHeight="1">
      <c r="C768" s="14"/>
      <c r="F768" s="15"/>
      <c r="G768" s="15"/>
      <c r="H768" s="15"/>
      <c r="I768" s="15"/>
      <c r="J768" s="15"/>
      <c r="K768" s="15"/>
      <c r="L768" s="18"/>
      <c r="M768" s="18"/>
      <c r="N768" s="18"/>
      <c r="O768" s="18"/>
    </row>
    <row r="769" spans="3:15" ht="15.75" customHeight="1">
      <c r="C769" s="14"/>
      <c r="F769" s="15"/>
      <c r="G769" s="15"/>
      <c r="H769" s="15"/>
      <c r="I769" s="15"/>
      <c r="J769" s="15"/>
      <c r="K769" s="15"/>
      <c r="L769" s="18"/>
      <c r="M769" s="18"/>
      <c r="N769" s="18"/>
      <c r="O769" s="18"/>
    </row>
    <row r="770" spans="3:15" ht="15.75" customHeight="1">
      <c r="C770" s="14"/>
      <c r="F770" s="15"/>
      <c r="G770" s="15"/>
      <c r="H770" s="15"/>
      <c r="I770" s="15"/>
      <c r="J770" s="15"/>
      <c r="K770" s="15"/>
      <c r="L770" s="18"/>
      <c r="M770" s="18"/>
      <c r="N770" s="18"/>
      <c r="O770" s="18"/>
    </row>
    <row r="771" spans="3:15" ht="15.75" customHeight="1">
      <c r="C771" s="14"/>
      <c r="F771" s="15"/>
      <c r="G771" s="15"/>
      <c r="H771" s="15"/>
      <c r="I771" s="15"/>
      <c r="J771" s="15"/>
      <c r="K771" s="15"/>
      <c r="L771" s="18"/>
      <c r="M771" s="18"/>
      <c r="N771" s="18"/>
      <c r="O771" s="18"/>
    </row>
    <row r="772" spans="3:15" ht="15.75" customHeight="1">
      <c r="C772" s="14"/>
      <c r="F772" s="15"/>
      <c r="G772" s="15"/>
      <c r="H772" s="15"/>
      <c r="I772" s="15"/>
      <c r="J772" s="15"/>
      <c r="K772" s="15"/>
      <c r="L772" s="18"/>
      <c r="M772" s="18"/>
      <c r="N772" s="18"/>
      <c r="O772" s="18"/>
    </row>
    <row r="773" spans="3:15" ht="15.75" customHeight="1">
      <c r="C773" s="14"/>
      <c r="F773" s="15"/>
      <c r="G773" s="15"/>
      <c r="H773" s="15"/>
      <c r="I773" s="15"/>
      <c r="J773" s="15"/>
      <c r="K773" s="15"/>
      <c r="L773" s="18"/>
      <c r="M773" s="18"/>
      <c r="N773" s="18"/>
      <c r="O773" s="18"/>
    </row>
    <row r="774" spans="3:15" ht="15.75" customHeight="1">
      <c r="C774" s="14"/>
      <c r="F774" s="15"/>
      <c r="G774" s="15"/>
      <c r="H774" s="15"/>
      <c r="I774" s="15"/>
      <c r="J774" s="15"/>
      <c r="K774" s="15"/>
      <c r="L774" s="18"/>
      <c r="M774" s="18"/>
      <c r="N774" s="18"/>
      <c r="O774" s="18"/>
    </row>
    <row r="775" spans="3:15" ht="15.75" customHeight="1">
      <c r="C775" s="14"/>
      <c r="F775" s="15"/>
      <c r="G775" s="15"/>
      <c r="H775" s="15"/>
      <c r="I775" s="15"/>
      <c r="J775" s="15"/>
      <c r="K775" s="15"/>
      <c r="L775" s="18"/>
      <c r="M775" s="18"/>
      <c r="N775" s="18"/>
      <c r="O775" s="18"/>
    </row>
    <row r="776" spans="3:15" ht="15.75" customHeight="1">
      <c r="C776" s="14"/>
      <c r="F776" s="15"/>
      <c r="G776" s="15"/>
      <c r="H776" s="15"/>
      <c r="I776" s="15"/>
      <c r="J776" s="15"/>
      <c r="K776" s="15"/>
      <c r="L776" s="18"/>
      <c r="M776" s="18"/>
      <c r="N776" s="18"/>
      <c r="O776" s="18"/>
    </row>
    <row r="777" spans="3:15" ht="15.75" customHeight="1">
      <c r="C777" s="14"/>
      <c r="F777" s="15"/>
      <c r="G777" s="15"/>
      <c r="H777" s="15"/>
      <c r="I777" s="15"/>
      <c r="J777" s="15"/>
      <c r="K777" s="15"/>
      <c r="L777" s="18"/>
      <c r="M777" s="18"/>
      <c r="N777" s="18"/>
      <c r="O777" s="18"/>
    </row>
    <row r="778" spans="3:15" ht="15.75" customHeight="1">
      <c r="C778" s="14"/>
      <c r="F778" s="15"/>
      <c r="G778" s="15"/>
      <c r="H778" s="15"/>
      <c r="I778" s="15"/>
      <c r="J778" s="15"/>
      <c r="K778" s="15"/>
      <c r="L778" s="18"/>
      <c r="M778" s="18"/>
      <c r="N778" s="18"/>
      <c r="O778" s="18"/>
    </row>
    <row r="779" spans="3:15" ht="15.75" customHeight="1">
      <c r="C779" s="14"/>
      <c r="F779" s="15"/>
      <c r="G779" s="15"/>
      <c r="H779" s="15"/>
      <c r="I779" s="15"/>
      <c r="J779" s="15"/>
      <c r="K779" s="15"/>
      <c r="L779" s="18"/>
      <c r="M779" s="18"/>
      <c r="N779" s="18"/>
      <c r="O779" s="18"/>
    </row>
    <row r="780" spans="3:15" ht="15.75" customHeight="1">
      <c r="C780" s="14"/>
      <c r="F780" s="15"/>
      <c r="G780" s="15"/>
      <c r="H780" s="15"/>
      <c r="I780" s="15"/>
      <c r="J780" s="15"/>
      <c r="K780" s="15"/>
      <c r="L780" s="18"/>
      <c r="M780" s="18"/>
      <c r="N780" s="18"/>
      <c r="O780" s="18"/>
    </row>
    <row r="781" spans="3:15" ht="15.75" customHeight="1">
      <c r="C781" s="14"/>
      <c r="F781" s="15"/>
      <c r="G781" s="15"/>
      <c r="H781" s="15"/>
      <c r="I781" s="15"/>
      <c r="J781" s="15"/>
      <c r="K781" s="15"/>
      <c r="L781" s="18"/>
      <c r="M781" s="18"/>
      <c r="N781" s="18"/>
      <c r="O781" s="18"/>
    </row>
    <row r="782" spans="3:15" ht="15.75" customHeight="1">
      <c r="C782" s="14"/>
      <c r="F782" s="15"/>
      <c r="G782" s="15"/>
      <c r="H782" s="15"/>
      <c r="I782" s="15"/>
      <c r="J782" s="15"/>
      <c r="K782" s="15"/>
      <c r="L782" s="18"/>
      <c r="M782" s="18"/>
      <c r="N782" s="18"/>
      <c r="O782" s="18"/>
    </row>
    <row r="783" spans="3:15" ht="15.75" customHeight="1">
      <c r="C783" s="14"/>
      <c r="F783" s="15"/>
      <c r="G783" s="15"/>
      <c r="H783" s="15"/>
      <c r="I783" s="15"/>
      <c r="J783" s="15"/>
      <c r="K783" s="15"/>
      <c r="L783" s="18"/>
      <c r="M783" s="18"/>
      <c r="N783" s="18"/>
      <c r="O783" s="18"/>
    </row>
    <row r="784" spans="3:15" ht="15.75" customHeight="1">
      <c r="C784" s="14"/>
      <c r="F784" s="15"/>
      <c r="G784" s="15"/>
      <c r="H784" s="15"/>
      <c r="I784" s="15"/>
      <c r="J784" s="15"/>
      <c r="K784" s="15"/>
      <c r="L784" s="18"/>
      <c r="M784" s="18"/>
      <c r="N784" s="18"/>
      <c r="O784" s="18"/>
    </row>
    <row r="785" spans="3:15" ht="15.75" customHeight="1">
      <c r="C785" s="14"/>
      <c r="F785" s="15"/>
      <c r="G785" s="15"/>
      <c r="H785" s="15"/>
      <c r="I785" s="15"/>
      <c r="J785" s="15"/>
      <c r="K785" s="15"/>
      <c r="L785" s="18"/>
      <c r="M785" s="18"/>
      <c r="N785" s="18"/>
      <c r="O785" s="18"/>
    </row>
    <row r="786" spans="3:15" ht="15.75" customHeight="1">
      <c r="C786" s="14"/>
      <c r="F786" s="15"/>
      <c r="G786" s="15"/>
      <c r="H786" s="15"/>
      <c r="I786" s="15"/>
      <c r="J786" s="15"/>
      <c r="K786" s="15"/>
      <c r="L786" s="18"/>
      <c r="M786" s="18"/>
      <c r="N786" s="18"/>
      <c r="O786" s="18"/>
    </row>
    <row r="787" spans="3:15" ht="15.75" customHeight="1">
      <c r="C787" s="14"/>
      <c r="F787" s="15"/>
      <c r="G787" s="15"/>
      <c r="H787" s="15"/>
      <c r="I787" s="15"/>
      <c r="J787" s="15"/>
      <c r="K787" s="15"/>
      <c r="L787" s="18"/>
      <c r="M787" s="18"/>
      <c r="N787" s="18"/>
      <c r="O787" s="18"/>
    </row>
    <row r="788" spans="3:15" ht="15.75" customHeight="1">
      <c r="C788" s="14"/>
      <c r="F788" s="15"/>
      <c r="G788" s="15"/>
      <c r="H788" s="15"/>
      <c r="I788" s="15"/>
      <c r="J788" s="15"/>
      <c r="K788" s="15"/>
      <c r="L788" s="18"/>
      <c r="M788" s="18"/>
      <c r="N788" s="18"/>
      <c r="O788" s="18"/>
    </row>
    <row r="789" spans="3:15" ht="15.75" customHeight="1">
      <c r="C789" s="14"/>
      <c r="F789" s="15"/>
      <c r="G789" s="15"/>
      <c r="H789" s="15"/>
      <c r="I789" s="15"/>
      <c r="J789" s="15"/>
      <c r="K789" s="15"/>
      <c r="L789" s="18"/>
      <c r="M789" s="18"/>
      <c r="N789" s="18"/>
      <c r="O789" s="18"/>
    </row>
    <row r="790" spans="3:15" ht="15.75" customHeight="1">
      <c r="C790" s="14"/>
      <c r="F790" s="15"/>
      <c r="G790" s="15"/>
      <c r="H790" s="15"/>
      <c r="I790" s="15"/>
      <c r="J790" s="15"/>
      <c r="K790" s="15"/>
      <c r="L790" s="18"/>
      <c r="M790" s="18"/>
      <c r="N790" s="18"/>
      <c r="O790" s="18"/>
    </row>
    <row r="791" spans="3:15" ht="15.75" customHeight="1">
      <c r="C791" s="14"/>
      <c r="F791" s="15"/>
      <c r="G791" s="15"/>
      <c r="H791" s="15"/>
      <c r="I791" s="15"/>
      <c r="J791" s="15"/>
      <c r="K791" s="15"/>
      <c r="L791" s="18"/>
      <c r="M791" s="18"/>
      <c r="N791" s="18"/>
      <c r="O791" s="18"/>
    </row>
    <row r="792" spans="3:15" ht="15.75" customHeight="1">
      <c r="C792" s="14"/>
      <c r="F792" s="15"/>
      <c r="G792" s="15"/>
      <c r="H792" s="15"/>
      <c r="I792" s="15"/>
      <c r="J792" s="15"/>
      <c r="K792" s="15"/>
      <c r="L792" s="18"/>
      <c r="M792" s="18"/>
      <c r="N792" s="18"/>
      <c r="O792" s="18"/>
    </row>
    <row r="793" spans="3:15" ht="15.75" customHeight="1">
      <c r="C793" s="14"/>
      <c r="F793" s="15"/>
      <c r="G793" s="15"/>
      <c r="H793" s="15"/>
      <c r="I793" s="15"/>
      <c r="J793" s="15"/>
      <c r="K793" s="15"/>
      <c r="L793" s="18"/>
      <c r="M793" s="18"/>
      <c r="N793" s="18"/>
      <c r="O793" s="18"/>
    </row>
    <row r="794" spans="3:15" ht="15.75" customHeight="1">
      <c r="C794" s="14"/>
      <c r="F794" s="15"/>
      <c r="G794" s="15"/>
      <c r="H794" s="15"/>
      <c r="I794" s="15"/>
      <c r="J794" s="15"/>
      <c r="K794" s="15"/>
      <c r="L794" s="18"/>
      <c r="M794" s="18"/>
      <c r="N794" s="18"/>
      <c r="O794" s="18"/>
    </row>
    <row r="795" spans="3:15" ht="15.75" customHeight="1">
      <c r="C795" s="14"/>
      <c r="F795" s="15"/>
      <c r="G795" s="15"/>
      <c r="H795" s="15"/>
      <c r="I795" s="15"/>
      <c r="J795" s="15"/>
      <c r="K795" s="15"/>
      <c r="L795" s="18"/>
      <c r="M795" s="18"/>
      <c r="N795" s="18"/>
      <c r="O795" s="18"/>
    </row>
    <row r="796" spans="3:15" ht="15.75" customHeight="1">
      <c r="C796" s="14"/>
      <c r="F796" s="15"/>
      <c r="G796" s="15"/>
      <c r="H796" s="15"/>
      <c r="I796" s="15"/>
      <c r="J796" s="15"/>
      <c r="K796" s="15"/>
      <c r="L796" s="18"/>
      <c r="M796" s="18"/>
      <c r="N796" s="18"/>
      <c r="O796" s="18"/>
    </row>
    <row r="797" spans="3:15" ht="15.75" customHeight="1">
      <c r="C797" s="14"/>
      <c r="F797" s="15"/>
      <c r="G797" s="15"/>
      <c r="H797" s="15"/>
      <c r="I797" s="15"/>
      <c r="J797" s="15"/>
      <c r="K797" s="15"/>
      <c r="L797" s="18"/>
      <c r="M797" s="18"/>
      <c r="N797" s="18"/>
      <c r="O797" s="18"/>
    </row>
    <row r="798" spans="3:15" ht="15.75" customHeight="1">
      <c r="C798" s="14"/>
      <c r="F798" s="15"/>
      <c r="G798" s="15"/>
      <c r="H798" s="15"/>
      <c r="I798" s="15"/>
      <c r="J798" s="15"/>
      <c r="K798" s="15"/>
      <c r="L798" s="18"/>
      <c r="M798" s="18"/>
      <c r="N798" s="18"/>
      <c r="O798" s="18"/>
    </row>
    <row r="799" spans="3:15" ht="15.75" customHeight="1">
      <c r="C799" s="14"/>
      <c r="F799" s="15"/>
      <c r="G799" s="15"/>
      <c r="H799" s="15"/>
      <c r="I799" s="15"/>
      <c r="J799" s="15"/>
      <c r="K799" s="15"/>
      <c r="L799" s="18"/>
      <c r="M799" s="18"/>
      <c r="N799" s="18"/>
      <c r="O799" s="18"/>
    </row>
    <row r="800" spans="3:15" ht="15.75" customHeight="1">
      <c r="C800" s="14"/>
      <c r="F800" s="15"/>
      <c r="G800" s="15"/>
      <c r="H800" s="15"/>
      <c r="I800" s="15"/>
      <c r="J800" s="15"/>
      <c r="K800" s="15"/>
      <c r="L800" s="18"/>
      <c r="M800" s="18"/>
      <c r="N800" s="18"/>
      <c r="O800" s="18"/>
    </row>
    <row r="801" spans="3:15" ht="15.75" customHeight="1">
      <c r="C801" s="14"/>
      <c r="F801" s="15"/>
      <c r="G801" s="15"/>
      <c r="H801" s="15"/>
      <c r="I801" s="15"/>
      <c r="J801" s="15"/>
      <c r="K801" s="15"/>
      <c r="L801" s="18"/>
      <c r="M801" s="18"/>
      <c r="N801" s="18"/>
      <c r="O801" s="18"/>
    </row>
    <row r="802" spans="3:15" ht="15.75" customHeight="1">
      <c r="C802" s="14"/>
      <c r="F802" s="15"/>
      <c r="G802" s="15"/>
      <c r="H802" s="15"/>
      <c r="I802" s="15"/>
      <c r="J802" s="15"/>
      <c r="K802" s="15"/>
      <c r="L802" s="18"/>
      <c r="M802" s="18"/>
      <c r="N802" s="18"/>
      <c r="O802" s="18"/>
    </row>
    <row r="803" spans="3:15" ht="15.75" customHeight="1">
      <c r="C803" s="14"/>
      <c r="F803" s="15"/>
      <c r="G803" s="15"/>
      <c r="H803" s="15"/>
      <c r="I803" s="15"/>
      <c r="J803" s="15"/>
      <c r="K803" s="15"/>
      <c r="L803" s="18"/>
      <c r="M803" s="18"/>
      <c r="N803" s="18"/>
      <c r="O803" s="18"/>
    </row>
    <row r="804" spans="3:15" ht="15.75" customHeight="1">
      <c r="C804" s="14"/>
      <c r="F804" s="15"/>
      <c r="G804" s="15"/>
      <c r="H804" s="15"/>
      <c r="I804" s="15"/>
      <c r="J804" s="15"/>
      <c r="K804" s="15"/>
      <c r="L804" s="18"/>
      <c r="M804" s="18"/>
      <c r="N804" s="18"/>
      <c r="O804" s="18"/>
    </row>
    <row r="805" spans="3:15" ht="15.75" customHeight="1">
      <c r="C805" s="14"/>
      <c r="F805" s="15"/>
      <c r="G805" s="15"/>
      <c r="H805" s="15"/>
      <c r="I805" s="15"/>
      <c r="J805" s="15"/>
      <c r="K805" s="15"/>
      <c r="L805" s="18"/>
      <c r="M805" s="18"/>
      <c r="N805" s="18"/>
      <c r="O805" s="18"/>
    </row>
    <row r="806" spans="3:15" ht="15.75" customHeight="1">
      <c r="C806" s="14"/>
      <c r="F806" s="15"/>
      <c r="G806" s="15"/>
      <c r="H806" s="15"/>
      <c r="I806" s="15"/>
      <c r="J806" s="15"/>
      <c r="K806" s="15"/>
      <c r="L806" s="18"/>
      <c r="M806" s="18"/>
      <c r="N806" s="18"/>
      <c r="O806" s="18"/>
    </row>
    <row r="807" spans="3:15" ht="15.75" customHeight="1">
      <c r="C807" s="14"/>
      <c r="F807" s="15"/>
      <c r="G807" s="15"/>
      <c r="H807" s="15"/>
      <c r="I807" s="15"/>
      <c r="J807" s="15"/>
      <c r="K807" s="15"/>
      <c r="L807" s="18"/>
      <c r="M807" s="18"/>
      <c r="N807" s="18"/>
      <c r="O807" s="18"/>
    </row>
    <row r="808" spans="3:15" ht="15.75" customHeight="1">
      <c r="C808" s="14"/>
      <c r="F808" s="15"/>
      <c r="G808" s="15"/>
      <c r="H808" s="15"/>
      <c r="I808" s="15"/>
      <c r="J808" s="15"/>
      <c r="K808" s="15"/>
      <c r="L808" s="18"/>
      <c r="M808" s="18"/>
      <c r="N808" s="18"/>
      <c r="O808" s="18"/>
    </row>
    <row r="809" spans="3:15" ht="15.75" customHeight="1">
      <c r="C809" s="14"/>
      <c r="F809" s="15"/>
      <c r="G809" s="15"/>
      <c r="H809" s="15"/>
      <c r="I809" s="15"/>
      <c r="J809" s="15"/>
      <c r="K809" s="15"/>
      <c r="L809" s="18"/>
      <c r="M809" s="18"/>
      <c r="N809" s="18"/>
      <c r="O809" s="18"/>
    </row>
    <row r="810" spans="3:15" ht="15.75" customHeight="1">
      <c r="C810" s="14"/>
      <c r="F810" s="15"/>
      <c r="G810" s="15"/>
      <c r="H810" s="15"/>
      <c r="I810" s="15"/>
      <c r="J810" s="15"/>
      <c r="K810" s="15"/>
      <c r="L810" s="18"/>
      <c r="M810" s="18"/>
      <c r="N810" s="18"/>
      <c r="O810" s="18"/>
    </row>
    <row r="811" spans="3:15" ht="15.75" customHeight="1">
      <c r="C811" s="14"/>
      <c r="F811" s="15"/>
      <c r="G811" s="15"/>
      <c r="H811" s="15"/>
      <c r="I811" s="15"/>
      <c r="J811" s="15"/>
      <c r="K811" s="15"/>
      <c r="L811" s="18"/>
      <c r="M811" s="18"/>
      <c r="N811" s="18"/>
      <c r="O811" s="18"/>
    </row>
    <row r="812" spans="3:15" ht="15.75" customHeight="1">
      <c r="C812" s="14"/>
      <c r="F812" s="15"/>
      <c r="G812" s="15"/>
      <c r="H812" s="15"/>
      <c r="I812" s="15"/>
      <c r="J812" s="15"/>
      <c r="K812" s="15"/>
      <c r="L812" s="18"/>
      <c r="M812" s="18"/>
      <c r="N812" s="18"/>
      <c r="O812" s="18"/>
    </row>
    <row r="813" spans="3:15" ht="15.75" customHeight="1">
      <c r="C813" s="14"/>
      <c r="F813" s="15"/>
      <c r="G813" s="15"/>
      <c r="H813" s="15"/>
      <c r="I813" s="15"/>
      <c r="J813" s="15"/>
      <c r="K813" s="15"/>
      <c r="L813" s="18"/>
      <c r="M813" s="18"/>
      <c r="N813" s="18"/>
      <c r="O813" s="18"/>
    </row>
    <row r="814" spans="3:15" ht="15.75" customHeight="1">
      <c r="C814" s="14"/>
      <c r="F814" s="15"/>
      <c r="G814" s="15"/>
      <c r="H814" s="15"/>
      <c r="I814" s="15"/>
      <c r="J814" s="15"/>
      <c r="K814" s="15"/>
      <c r="L814" s="18"/>
      <c r="M814" s="18"/>
      <c r="N814" s="18"/>
      <c r="O814" s="18"/>
    </row>
    <row r="815" spans="3:15" ht="15.75" customHeight="1">
      <c r="C815" s="14"/>
      <c r="F815" s="15"/>
      <c r="G815" s="15"/>
      <c r="H815" s="15"/>
      <c r="I815" s="15"/>
      <c r="J815" s="15"/>
      <c r="K815" s="15"/>
      <c r="L815" s="18"/>
      <c r="M815" s="18"/>
      <c r="N815" s="18"/>
      <c r="O815" s="18"/>
    </row>
    <row r="816" spans="3:15" ht="15.75" customHeight="1">
      <c r="C816" s="14"/>
      <c r="F816" s="15"/>
      <c r="G816" s="15"/>
      <c r="H816" s="15"/>
      <c r="I816" s="15"/>
      <c r="J816" s="15"/>
      <c r="K816" s="15"/>
      <c r="L816" s="18"/>
      <c r="M816" s="18"/>
      <c r="N816" s="18"/>
      <c r="O816" s="18"/>
    </row>
    <row r="817" spans="3:15" ht="15.75" customHeight="1">
      <c r="C817" s="14"/>
      <c r="F817" s="15"/>
      <c r="G817" s="15"/>
      <c r="H817" s="15"/>
      <c r="I817" s="15"/>
      <c r="J817" s="15"/>
      <c r="K817" s="15"/>
      <c r="L817" s="18"/>
      <c r="M817" s="18"/>
      <c r="N817" s="18"/>
      <c r="O817" s="18"/>
    </row>
    <row r="818" spans="3:15" ht="15.75" customHeight="1">
      <c r="C818" s="14"/>
      <c r="F818" s="15"/>
      <c r="G818" s="15"/>
      <c r="H818" s="15"/>
      <c r="I818" s="15"/>
      <c r="J818" s="15"/>
      <c r="K818" s="15"/>
      <c r="L818" s="18"/>
      <c r="M818" s="18"/>
      <c r="N818" s="18"/>
      <c r="O818" s="18"/>
    </row>
    <row r="819" spans="3:15" ht="15.75" customHeight="1">
      <c r="C819" s="14"/>
      <c r="F819" s="15"/>
      <c r="G819" s="15"/>
      <c r="H819" s="15"/>
      <c r="I819" s="15"/>
      <c r="J819" s="15"/>
      <c r="K819" s="15"/>
      <c r="L819" s="18"/>
      <c r="M819" s="18"/>
      <c r="N819" s="18"/>
      <c r="O819" s="18"/>
    </row>
    <row r="820" spans="3:15" ht="15.75" customHeight="1">
      <c r="C820" s="14"/>
      <c r="F820" s="15"/>
      <c r="G820" s="15"/>
      <c r="H820" s="15"/>
      <c r="I820" s="15"/>
      <c r="J820" s="15"/>
      <c r="K820" s="15"/>
      <c r="L820" s="18"/>
      <c r="M820" s="18"/>
      <c r="N820" s="18"/>
      <c r="O820" s="18"/>
    </row>
    <row r="821" spans="3:15" ht="15.75" customHeight="1">
      <c r="C821" s="14"/>
      <c r="F821" s="15"/>
      <c r="G821" s="15"/>
      <c r="H821" s="15"/>
      <c r="I821" s="15"/>
      <c r="J821" s="15"/>
      <c r="K821" s="15"/>
      <c r="L821" s="18"/>
      <c r="M821" s="18"/>
      <c r="N821" s="18"/>
      <c r="O821" s="18"/>
    </row>
    <row r="822" spans="3:15" ht="15.75" customHeight="1">
      <c r="C822" s="14"/>
      <c r="F822" s="15"/>
      <c r="G822" s="15"/>
      <c r="H822" s="15"/>
      <c r="I822" s="15"/>
      <c r="J822" s="15"/>
      <c r="K822" s="15"/>
      <c r="L822" s="18"/>
      <c r="M822" s="18"/>
      <c r="N822" s="18"/>
      <c r="O822" s="18"/>
    </row>
    <row r="823" spans="3:15" ht="15.75" customHeight="1">
      <c r="C823" s="14"/>
      <c r="F823" s="15"/>
      <c r="G823" s="15"/>
      <c r="H823" s="15"/>
      <c r="I823" s="15"/>
      <c r="J823" s="15"/>
      <c r="K823" s="15"/>
      <c r="L823" s="18"/>
      <c r="M823" s="18"/>
      <c r="N823" s="18"/>
      <c r="O823" s="18"/>
    </row>
    <row r="824" spans="3:15" ht="15.75" customHeight="1">
      <c r="C824" s="14"/>
      <c r="F824" s="15"/>
      <c r="G824" s="15"/>
      <c r="H824" s="15"/>
      <c r="I824" s="15"/>
      <c r="J824" s="15"/>
      <c r="K824" s="15"/>
      <c r="L824" s="18"/>
      <c r="M824" s="18"/>
      <c r="N824" s="18"/>
      <c r="O824" s="18"/>
    </row>
    <row r="825" spans="3:15" ht="15.75" customHeight="1">
      <c r="C825" s="14"/>
      <c r="F825" s="15"/>
      <c r="G825" s="15"/>
      <c r="H825" s="15"/>
      <c r="I825" s="15"/>
      <c r="J825" s="15"/>
      <c r="K825" s="15"/>
      <c r="L825" s="18"/>
      <c r="M825" s="18"/>
      <c r="N825" s="18"/>
      <c r="O825" s="18"/>
    </row>
    <row r="826" spans="3:15" ht="15.75" customHeight="1">
      <c r="C826" s="14"/>
      <c r="F826" s="15"/>
      <c r="G826" s="15"/>
      <c r="H826" s="15"/>
      <c r="I826" s="15"/>
      <c r="J826" s="15"/>
      <c r="K826" s="15"/>
      <c r="L826" s="18"/>
      <c r="M826" s="18"/>
      <c r="N826" s="18"/>
      <c r="O826" s="18"/>
    </row>
    <row r="827" spans="3:15" ht="15.75" customHeight="1">
      <c r="C827" s="14"/>
      <c r="F827" s="15"/>
      <c r="G827" s="15"/>
      <c r="H827" s="15"/>
      <c r="I827" s="15"/>
      <c r="J827" s="15"/>
      <c r="K827" s="15"/>
      <c r="L827" s="18"/>
      <c r="M827" s="18"/>
      <c r="N827" s="18"/>
      <c r="O827" s="18"/>
    </row>
    <row r="828" spans="3:15" ht="15.75" customHeight="1">
      <c r="C828" s="14"/>
      <c r="F828" s="15"/>
      <c r="G828" s="15"/>
      <c r="H828" s="15"/>
      <c r="I828" s="15"/>
      <c r="J828" s="15"/>
      <c r="K828" s="15"/>
      <c r="L828" s="18"/>
      <c r="M828" s="18"/>
      <c r="N828" s="18"/>
      <c r="O828" s="18"/>
    </row>
    <row r="829" spans="3:15" ht="15.75" customHeight="1">
      <c r="C829" s="14"/>
      <c r="F829" s="15"/>
      <c r="G829" s="15"/>
      <c r="H829" s="15"/>
      <c r="I829" s="15"/>
      <c r="J829" s="15"/>
      <c r="K829" s="15"/>
      <c r="L829" s="18"/>
      <c r="M829" s="18"/>
      <c r="N829" s="18"/>
      <c r="O829" s="18"/>
    </row>
    <row r="830" spans="3:15" ht="15.75" customHeight="1">
      <c r="C830" s="14"/>
      <c r="F830" s="15"/>
      <c r="G830" s="15"/>
      <c r="H830" s="15"/>
      <c r="I830" s="15"/>
      <c r="J830" s="15"/>
      <c r="K830" s="15"/>
      <c r="L830" s="18"/>
      <c r="M830" s="18"/>
      <c r="N830" s="18"/>
      <c r="O830" s="18"/>
    </row>
    <row r="831" spans="3:15" ht="15.75" customHeight="1">
      <c r="C831" s="14"/>
      <c r="F831" s="15"/>
      <c r="G831" s="15"/>
      <c r="H831" s="15"/>
      <c r="I831" s="15"/>
      <c r="J831" s="15"/>
      <c r="K831" s="15"/>
      <c r="L831" s="18"/>
      <c r="M831" s="18"/>
      <c r="N831" s="18"/>
      <c r="O831" s="18"/>
    </row>
    <row r="832" spans="3:15" ht="15.75" customHeight="1">
      <c r="C832" s="14"/>
      <c r="F832" s="15"/>
      <c r="G832" s="15"/>
      <c r="H832" s="15"/>
      <c r="I832" s="15"/>
      <c r="J832" s="15"/>
      <c r="K832" s="15"/>
      <c r="L832" s="18"/>
      <c r="M832" s="18"/>
      <c r="N832" s="18"/>
      <c r="O832" s="18"/>
    </row>
    <row r="833" spans="3:15" ht="15.75" customHeight="1">
      <c r="C833" s="14"/>
      <c r="F833" s="15"/>
      <c r="G833" s="15"/>
      <c r="H833" s="15"/>
      <c r="I833" s="15"/>
      <c r="J833" s="15"/>
      <c r="K833" s="15"/>
      <c r="L833" s="18"/>
      <c r="M833" s="18"/>
      <c r="N833" s="18"/>
      <c r="O833" s="18"/>
    </row>
    <row r="834" spans="3:15" ht="15.75" customHeight="1">
      <c r="C834" s="14"/>
      <c r="F834" s="15"/>
      <c r="G834" s="15"/>
      <c r="H834" s="15"/>
      <c r="I834" s="15"/>
      <c r="J834" s="15"/>
      <c r="K834" s="15"/>
      <c r="L834" s="18"/>
      <c r="M834" s="18"/>
      <c r="N834" s="18"/>
      <c r="O834" s="18"/>
    </row>
    <row r="835" spans="3:15" ht="15.75" customHeight="1">
      <c r="C835" s="14"/>
      <c r="F835" s="15"/>
      <c r="G835" s="15"/>
      <c r="H835" s="15"/>
      <c r="I835" s="15"/>
      <c r="J835" s="15"/>
      <c r="K835" s="15"/>
      <c r="L835" s="18"/>
      <c r="M835" s="18"/>
      <c r="N835" s="18"/>
      <c r="O835" s="18"/>
    </row>
    <row r="836" spans="3:15" ht="15.75" customHeight="1">
      <c r="C836" s="14"/>
      <c r="F836" s="15"/>
      <c r="G836" s="15"/>
      <c r="H836" s="15"/>
      <c r="I836" s="15"/>
      <c r="J836" s="15"/>
      <c r="K836" s="15"/>
      <c r="L836" s="18"/>
      <c r="M836" s="18"/>
      <c r="N836" s="18"/>
      <c r="O836" s="18"/>
    </row>
    <row r="837" spans="3:15" ht="15.75" customHeight="1">
      <c r="C837" s="14"/>
      <c r="F837" s="15"/>
      <c r="G837" s="15"/>
      <c r="H837" s="15"/>
      <c r="I837" s="15"/>
      <c r="J837" s="15"/>
      <c r="K837" s="15"/>
      <c r="L837" s="18"/>
      <c r="M837" s="18"/>
      <c r="N837" s="18"/>
      <c r="O837" s="18"/>
    </row>
    <row r="838" spans="3:15" ht="15.75" customHeight="1">
      <c r="C838" s="14"/>
      <c r="F838" s="15"/>
      <c r="G838" s="15"/>
      <c r="H838" s="15"/>
      <c r="I838" s="15"/>
      <c r="J838" s="15"/>
      <c r="K838" s="15"/>
      <c r="L838" s="18"/>
      <c r="M838" s="18"/>
      <c r="N838" s="18"/>
      <c r="O838" s="18"/>
    </row>
    <row r="839" spans="3:15" ht="15.75" customHeight="1">
      <c r="C839" s="14"/>
      <c r="F839" s="15"/>
      <c r="G839" s="15"/>
      <c r="H839" s="15"/>
      <c r="I839" s="15"/>
      <c r="J839" s="15"/>
      <c r="K839" s="15"/>
      <c r="L839" s="18"/>
      <c r="M839" s="18"/>
      <c r="N839" s="18"/>
      <c r="O839" s="18"/>
    </row>
    <row r="840" spans="3:15" ht="15.75" customHeight="1">
      <c r="C840" s="14"/>
      <c r="F840" s="15"/>
      <c r="G840" s="15"/>
      <c r="H840" s="15"/>
      <c r="I840" s="15"/>
      <c r="J840" s="15"/>
      <c r="K840" s="15"/>
      <c r="L840" s="18"/>
      <c r="M840" s="18"/>
      <c r="N840" s="18"/>
      <c r="O840" s="18"/>
    </row>
    <row r="841" spans="3:15" ht="15.75" customHeight="1">
      <c r="C841" s="14"/>
      <c r="F841" s="15"/>
      <c r="G841" s="15"/>
      <c r="H841" s="15"/>
      <c r="I841" s="15"/>
      <c r="J841" s="15"/>
      <c r="K841" s="15"/>
      <c r="L841" s="18"/>
      <c r="M841" s="18"/>
      <c r="N841" s="18"/>
      <c r="O841" s="18"/>
    </row>
    <row r="842" spans="3:15" ht="15.75" customHeight="1">
      <c r="C842" s="14"/>
      <c r="F842" s="15"/>
      <c r="G842" s="15"/>
      <c r="H842" s="15"/>
      <c r="I842" s="15"/>
      <c r="J842" s="15"/>
      <c r="K842" s="15"/>
      <c r="L842" s="18"/>
      <c r="M842" s="18"/>
      <c r="N842" s="18"/>
      <c r="O842" s="18"/>
    </row>
    <row r="843" spans="3:15" ht="15.75" customHeight="1">
      <c r="C843" s="14"/>
      <c r="F843" s="15"/>
      <c r="G843" s="15"/>
      <c r="H843" s="15"/>
      <c r="I843" s="15"/>
      <c r="J843" s="15"/>
      <c r="K843" s="15"/>
      <c r="L843" s="18"/>
      <c r="M843" s="18"/>
      <c r="N843" s="18"/>
      <c r="O843" s="18"/>
    </row>
    <row r="844" spans="3:15" ht="15.75" customHeight="1">
      <c r="C844" s="14"/>
      <c r="F844" s="15"/>
      <c r="G844" s="15"/>
      <c r="H844" s="15"/>
      <c r="I844" s="15"/>
      <c r="J844" s="15"/>
      <c r="K844" s="15"/>
      <c r="L844" s="18"/>
      <c r="M844" s="18"/>
      <c r="N844" s="18"/>
      <c r="O844" s="18"/>
    </row>
    <row r="845" spans="3:15" ht="15.75" customHeight="1">
      <c r="C845" s="14"/>
      <c r="F845" s="15"/>
      <c r="G845" s="15"/>
      <c r="H845" s="15"/>
      <c r="I845" s="15"/>
      <c r="J845" s="15"/>
      <c r="K845" s="15"/>
      <c r="L845" s="18"/>
      <c r="M845" s="18"/>
      <c r="N845" s="18"/>
      <c r="O845" s="18"/>
    </row>
    <row r="846" spans="3:15" ht="15.75" customHeight="1">
      <c r="C846" s="14"/>
      <c r="F846" s="15"/>
      <c r="G846" s="15"/>
      <c r="H846" s="15"/>
      <c r="I846" s="15"/>
      <c r="J846" s="15"/>
      <c r="K846" s="15"/>
      <c r="L846" s="18"/>
      <c r="M846" s="18"/>
      <c r="N846" s="18"/>
      <c r="O846" s="18"/>
    </row>
    <row r="847" spans="3:15" ht="15.75" customHeight="1">
      <c r="C847" s="14"/>
      <c r="F847" s="15"/>
      <c r="G847" s="15"/>
      <c r="H847" s="15"/>
      <c r="I847" s="15"/>
      <c r="J847" s="15"/>
      <c r="K847" s="15"/>
      <c r="L847" s="18"/>
      <c r="M847" s="18"/>
      <c r="N847" s="18"/>
      <c r="O847" s="18"/>
    </row>
    <row r="848" spans="3:15" ht="15.75" customHeight="1">
      <c r="C848" s="14"/>
      <c r="F848" s="15"/>
      <c r="G848" s="15"/>
      <c r="H848" s="15"/>
      <c r="I848" s="15"/>
      <c r="J848" s="15"/>
      <c r="K848" s="15"/>
      <c r="L848" s="18"/>
      <c r="M848" s="18"/>
      <c r="N848" s="18"/>
      <c r="O848" s="18"/>
    </row>
    <row r="849" spans="3:15" ht="15.75" customHeight="1">
      <c r="C849" s="14"/>
      <c r="F849" s="15"/>
      <c r="G849" s="15"/>
      <c r="H849" s="15"/>
      <c r="I849" s="15"/>
      <c r="J849" s="15"/>
      <c r="K849" s="15"/>
      <c r="L849" s="18"/>
      <c r="M849" s="18"/>
      <c r="N849" s="18"/>
      <c r="O849" s="18"/>
    </row>
    <row r="850" spans="3:15" ht="15.75" customHeight="1">
      <c r="C850" s="14"/>
      <c r="F850" s="15"/>
      <c r="G850" s="15"/>
      <c r="H850" s="15"/>
      <c r="I850" s="15"/>
      <c r="J850" s="15"/>
      <c r="K850" s="15"/>
      <c r="L850" s="18"/>
      <c r="M850" s="18"/>
      <c r="N850" s="18"/>
      <c r="O850" s="18"/>
    </row>
    <row r="851" spans="3:15" ht="15.75" customHeight="1">
      <c r="C851" s="14"/>
      <c r="F851" s="15"/>
      <c r="G851" s="15"/>
      <c r="H851" s="15"/>
      <c r="I851" s="15"/>
      <c r="J851" s="15"/>
      <c r="K851" s="15"/>
      <c r="L851" s="18"/>
      <c r="M851" s="18"/>
      <c r="N851" s="18"/>
      <c r="O851" s="18"/>
    </row>
    <row r="852" spans="3:15" ht="15.75" customHeight="1">
      <c r="C852" s="14"/>
      <c r="F852" s="15"/>
      <c r="G852" s="15"/>
      <c r="H852" s="15"/>
      <c r="I852" s="15"/>
      <c r="J852" s="15"/>
      <c r="K852" s="15"/>
      <c r="L852" s="18"/>
      <c r="M852" s="18"/>
      <c r="N852" s="18"/>
      <c r="O852" s="18"/>
    </row>
    <row r="853" spans="3:15" ht="15.75" customHeight="1">
      <c r="C853" s="14"/>
      <c r="F853" s="15"/>
      <c r="G853" s="15"/>
      <c r="H853" s="15"/>
      <c r="I853" s="15"/>
      <c r="J853" s="15"/>
      <c r="K853" s="15"/>
      <c r="L853" s="18"/>
      <c r="M853" s="18"/>
      <c r="N853" s="18"/>
      <c r="O853" s="18"/>
    </row>
    <row r="854" spans="3:15" ht="15.75" customHeight="1">
      <c r="C854" s="14"/>
      <c r="F854" s="15"/>
      <c r="G854" s="15"/>
      <c r="H854" s="15"/>
      <c r="I854" s="15"/>
      <c r="J854" s="15"/>
      <c r="K854" s="15"/>
      <c r="L854" s="18"/>
      <c r="M854" s="18"/>
      <c r="N854" s="18"/>
      <c r="O854" s="18"/>
    </row>
    <row r="855" spans="3:15" ht="15.75" customHeight="1">
      <c r="C855" s="14"/>
      <c r="F855" s="15"/>
      <c r="G855" s="15"/>
      <c r="H855" s="15"/>
      <c r="I855" s="15"/>
      <c r="J855" s="15"/>
      <c r="K855" s="15"/>
      <c r="L855" s="18"/>
      <c r="M855" s="18"/>
      <c r="N855" s="18"/>
      <c r="O855" s="18"/>
    </row>
    <row r="856" spans="3:15" ht="15.75" customHeight="1">
      <c r="C856" s="14"/>
      <c r="F856" s="15"/>
      <c r="G856" s="15"/>
      <c r="H856" s="15"/>
      <c r="I856" s="15"/>
      <c r="J856" s="15"/>
      <c r="K856" s="15"/>
      <c r="L856" s="18"/>
      <c r="M856" s="18"/>
      <c r="N856" s="18"/>
      <c r="O856" s="18"/>
    </row>
    <row r="857" spans="3:15" ht="15.75" customHeight="1">
      <c r="C857" s="14"/>
      <c r="F857" s="15"/>
      <c r="G857" s="15"/>
      <c r="H857" s="15"/>
      <c r="I857" s="15"/>
      <c r="J857" s="15"/>
      <c r="K857" s="15"/>
      <c r="L857" s="18"/>
      <c r="M857" s="18"/>
      <c r="N857" s="18"/>
      <c r="O857" s="18"/>
    </row>
    <row r="858" spans="3:15" ht="15.75" customHeight="1">
      <c r="C858" s="14"/>
      <c r="F858" s="15"/>
      <c r="G858" s="15"/>
      <c r="H858" s="15"/>
      <c r="I858" s="15"/>
      <c r="J858" s="15"/>
      <c r="K858" s="15"/>
      <c r="L858" s="18"/>
      <c r="M858" s="18"/>
      <c r="N858" s="18"/>
      <c r="O858" s="18"/>
    </row>
    <row r="859" spans="3:15" ht="15.75" customHeight="1">
      <c r="C859" s="14"/>
      <c r="F859" s="15"/>
      <c r="G859" s="15"/>
      <c r="H859" s="15"/>
      <c r="I859" s="15"/>
      <c r="J859" s="15"/>
      <c r="K859" s="15"/>
      <c r="L859" s="18"/>
      <c r="M859" s="18"/>
      <c r="N859" s="18"/>
      <c r="O859" s="18"/>
    </row>
    <row r="860" spans="3:15" ht="15.75" customHeight="1">
      <c r="C860" s="14"/>
      <c r="F860" s="15"/>
      <c r="G860" s="15"/>
      <c r="H860" s="15"/>
      <c r="I860" s="15"/>
      <c r="J860" s="15"/>
      <c r="K860" s="15"/>
      <c r="L860" s="18"/>
      <c r="M860" s="18"/>
      <c r="N860" s="18"/>
      <c r="O860" s="18"/>
    </row>
    <row r="861" spans="3:15" ht="15.75" customHeight="1">
      <c r="C861" s="14"/>
      <c r="F861" s="15"/>
      <c r="G861" s="15"/>
      <c r="H861" s="15"/>
      <c r="I861" s="15"/>
      <c r="J861" s="15"/>
      <c r="K861" s="15"/>
      <c r="L861" s="18"/>
      <c r="M861" s="18"/>
      <c r="N861" s="18"/>
      <c r="O861" s="18"/>
    </row>
    <row r="862" spans="3:15" ht="15.75" customHeight="1">
      <c r="C862" s="14"/>
      <c r="F862" s="15"/>
      <c r="G862" s="15"/>
      <c r="H862" s="15"/>
      <c r="I862" s="15"/>
      <c r="J862" s="15"/>
      <c r="K862" s="15"/>
      <c r="L862" s="18"/>
      <c r="M862" s="18"/>
      <c r="N862" s="18"/>
      <c r="O862" s="18"/>
    </row>
    <row r="863" spans="3:15" ht="15.75" customHeight="1">
      <c r="C863" s="14"/>
      <c r="F863" s="15"/>
      <c r="G863" s="15"/>
      <c r="H863" s="15"/>
      <c r="I863" s="15"/>
      <c r="J863" s="15"/>
      <c r="K863" s="15"/>
      <c r="L863" s="18"/>
      <c r="M863" s="18"/>
      <c r="N863" s="18"/>
      <c r="O863" s="18"/>
    </row>
    <row r="864" spans="3:15" ht="15.75" customHeight="1">
      <c r="C864" s="14"/>
      <c r="F864" s="15"/>
      <c r="G864" s="15"/>
      <c r="H864" s="15"/>
      <c r="I864" s="15"/>
      <c r="J864" s="15"/>
      <c r="K864" s="15"/>
      <c r="L864" s="18"/>
      <c r="M864" s="18"/>
      <c r="N864" s="18"/>
      <c r="O864" s="18"/>
    </row>
    <row r="865" spans="3:15" ht="15.75" customHeight="1">
      <c r="C865" s="14"/>
      <c r="F865" s="15"/>
      <c r="G865" s="15"/>
      <c r="H865" s="15"/>
      <c r="I865" s="15"/>
      <c r="J865" s="15"/>
      <c r="K865" s="15"/>
      <c r="L865" s="18"/>
      <c r="M865" s="18"/>
      <c r="N865" s="18"/>
      <c r="O865" s="18"/>
    </row>
    <row r="866" spans="3:15" ht="15.75" customHeight="1">
      <c r="C866" s="14"/>
      <c r="F866" s="15"/>
      <c r="G866" s="15"/>
      <c r="H866" s="15"/>
      <c r="I866" s="15"/>
      <c r="J866" s="15"/>
      <c r="K866" s="15"/>
      <c r="L866" s="18"/>
      <c r="M866" s="18"/>
      <c r="N866" s="18"/>
      <c r="O866" s="18"/>
    </row>
    <row r="867" spans="3:15" ht="15.75" customHeight="1">
      <c r="C867" s="14"/>
      <c r="F867" s="15"/>
      <c r="G867" s="15"/>
      <c r="H867" s="15"/>
      <c r="I867" s="15"/>
      <c r="J867" s="15"/>
      <c r="K867" s="15"/>
      <c r="L867" s="18"/>
      <c r="M867" s="18"/>
      <c r="N867" s="18"/>
      <c r="O867" s="18"/>
    </row>
    <row r="868" spans="3:15" ht="15.75" customHeight="1">
      <c r="C868" s="14"/>
      <c r="F868" s="15"/>
      <c r="G868" s="15"/>
      <c r="H868" s="15"/>
      <c r="I868" s="15"/>
      <c r="J868" s="15"/>
      <c r="K868" s="15"/>
      <c r="L868" s="18"/>
      <c r="M868" s="18"/>
      <c r="N868" s="18"/>
      <c r="O868" s="18"/>
    </row>
    <row r="869" spans="3:15" ht="15.75" customHeight="1">
      <c r="C869" s="14"/>
      <c r="F869" s="15"/>
      <c r="G869" s="15"/>
      <c r="H869" s="15"/>
      <c r="I869" s="15"/>
      <c r="J869" s="15"/>
      <c r="K869" s="15"/>
      <c r="L869" s="18"/>
      <c r="M869" s="18"/>
      <c r="N869" s="18"/>
      <c r="O869" s="18"/>
    </row>
    <row r="870" spans="3:15" ht="15.75" customHeight="1">
      <c r="C870" s="14"/>
      <c r="F870" s="15"/>
      <c r="G870" s="15"/>
      <c r="H870" s="15"/>
      <c r="I870" s="15"/>
      <c r="J870" s="15"/>
      <c r="K870" s="15"/>
      <c r="L870" s="18"/>
      <c r="M870" s="18"/>
      <c r="N870" s="18"/>
      <c r="O870" s="18"/>
    </row>
    <row r="871" spans="3:15" ht="15.75" customHeight="1">
      <c r="C871" s="14"/>
      <c r="F871" s="15"/>
      <c r="G871" s="15"/>
      <c r="H871" s="15"/>
      <c r="I871" s="15"/>
      <c r="J871" s="15"/>
      <c r="K871" s="15"/>
      <c r="L871" s="18"/>
      <c r="M871" s="18"/>
      <c r="N871" s="18"/>
      <c r="O871" s="18"/>
    </row>
    <row r="872" spans="3:15" ht="15.75" customHeight="1">
      <c r="C872" s="14"/>
      <c r="F872" s="15"/>
      <c r="G872" s="15"/>
      <c r="H872" s="15"/>
      <c r="I872" s="15"/>
      <c r="J872" s="15"/>
      <c r="K872" s="15"/>
      <c r="L872" s="18"/>
      <c r="M872" s="18"/>
      <c r="N872" s="18"/>
      <c r="O872" s="18"/>
    </row>
    <row r="873" spans="3:15" ht="15.75" customHeight="1">
      <c r="C873" s="14"/>
      <c r="F873" s="15"/>
      <c r="G873" s="15"/>
      <c r="H873" s="15"/>
      <c r="I873" s="15"/>
      <c r="J873" s="15"/>
      <c r="K873" s="15"/>
      <c r="L873" s="18"/>
      <c r="M873" s="18"/>
      <c r="N873" s="18"/>
      <c r="O873" s="18"/>
    </row>
    <row r="874" spans="3:15" ht="15.75" customHeight="1">
      <c r="C874" s="14"/>
      <c r="F874" s="15"/>
      <c r="G874" s="15"/>
      <c r="H874" s="15"/>
      <c r="I874" s="15"/>
      <c r="J874" s="15"/>
      <c r="K874" s="15"/>
      <c r="L874" s="18"/>
      <c r="M874" s="18"/>
      <c r="N874" s="18"/>
      <c r="O874" s="18"/>
    </row>
    <row r="875" spans="3:15" ht="15.75" customHeight="1">
      <c r="C875" s="14"/>
      <c r="F875" s="15"/>
      <c r="G875" s="15"/>
      <c r="H875" s="15"/>
      <c r="I875" s="15"/>
      <c r="J875" s="15"/>
      <c r="K875" s="15"/>
      <c r="L875" s="18"/>
      <c r="M875" s="18"/>
      <c r="N875" s="18"/>
      <c r="O875" s="18"/>
    </row>
    <row r="876" spans="3:15" ht="15.75" customHeight="1">
      <c r="C876" s="14"/>
      <c r="F876" s="15"/>
      <c r="G876" s="15"/>
      <c r="H876" s="15"/>
      <c r="I876" s="15"/>
      <c r="J876" s="15"/>
      <c r="K876" s="15"/>
      <c r="L876" s="18"/>
      <c r="M876" s="18"/>
      <c r="N876" s="18"/>
      <c r="O876" s="18"/>
    </row>
    <row r="877" spans="3:15" ht="15.75" customHeight="1">
      <c r="C877" s="14"/>
      <c r="F877" s="15"/>
      <c r="G877" s="15"/>
      <c r="H877" s="15"/>
      <c r="I877" s="15"/>
      <c r="J877" s="15"/>
      <c r="K877" s="15"/>
      <c r="L877" s="18"/>
      <c r="M877" s="18"/>
      <c r="N877" s="18"/>
      <c r="O877" s="18"/>
    </row>
    <row r="878" spans="3:15" ht="15.75" customHeight="1">
      <c r="C878" s="14"/>
      <c r="F878" s="15"/>
      <c r="G878" s="15"/>
      <c r="H878" s="15"/>
      <c r="I878" s="15"/>
      <c r="J878" s="15"/>
      <c r="K878" s="15"/>
      <c r="L878" s="18"/>
      <c r="M878" s="18"/>
      <c r="N878" s="18"/>
      <c r="O878" s="18"/>
    </row>
    <row r="879" spans="3:15" ht="15.75" customHeight="1">
      <c r="C879" s="14"/>
      <c r="F879" s="15"/>
      <c r="G879" s="15"/>
      <c r="H879" s="15"/>
      <c r="I879" s="15"/>
      <c r="J879" s="15"/>
      <c r="K879" s="15"/>
      <c r="L879" s="18"/>
      <c r="M879" s="18"/>
      <c r="N879" s="18"/>
      <c r="O879" s="18"/>
    </row>
    <row r="880" spans="3:15" ht="15.75" customHeight="1">
      <c r="C880" s="14"/>
      <c r="F880" s="15"/>
      <c r="G880" s="15"/>
      <c r="H880" s="15"/>
      <c r="I880" s="15"/>
      <c r="J880" s="15"/>
      <c r="K880" s="15"/>
      <c r="L880" s="18"/>
      <c r="M880" s="18"/>
      <c r="N880" s="18"/>
      <c r="O880" s="18"/>
    </row>
    <row r="881" spans="3:15" ht="15.75" customHeight="1">
      <c r="C881" s="14"/>
      <c r="F881" s="15"/>
      <c r="G881" s="15"/>
      <c r="H881" s="15"/>
      <c r="I881" s="15"/>
      <c r="J881" s="15"/>
      <c r="K881" s="15"/>
      <c r="L881" s="18"/>
      <c r="M881" s="18"/>
      <c r="N881" s="18"/>
      <c r="O881" s="18"/>
    </row>
    <row r="882" spans="3:15" ht="15.75" customHeight="1">
      <c r="C882" s="14"/>
      <c r="F882" s="15"/>
      <c r="G882" s="15"/>
      <c r="H882" s="15"/>
      <c r="I882" s="15"/>
      <c r="J882" s="15"/>
      <c r="K882" s="15"/>
      <c r="L882" s="18"/>
      <c r="M882" s="18"/>
      <c r="N882" s="18"/>
      <c r="O882" s="18"/>
    </row>
    <row r="883" spans="3:15" ht="15.75" customHeight="1">
      <c r="C883" s="14"/>
      <c r="F883" s="15"/>
      <c r="G883" s="15"/>
      <c r="H883" s="15"/>
      <c r="I883" s="15"/>
      <c r="J883" s="15"/>
      <c r="K883" s="15"/>
      <c r="L883" s="18"/>
      <c r="M883" s="18"/>
      <c r="N883" s="18"/>
      <c r="O883" s="18"/>
    </row>
    <row r="884" spans="3:15" ht="15.75" customHeight="1">
      <c r="C884" s="14"/>
      <c r="F884" s="15"/>
      <c r="G884" s="15"/>
      <c r="H884" s="15"/>
      <c r="I884" s="15"/>
      <c r="J884" s="15"/>
      <c r="K884" s="15"/>
      <c r="L884" s="18"/>
      <c r="M884" s="18"/>
      <c r="N884" s="18"/>
      <c r="O884" s="18"/>
    </row>
    <row r="885" spans="3:15" ht="15.75" customHeight="1">
      <c r="C885" s="14"/>
      <c r="F885" s="15"/>
      <c r="G885" s="15"/>
      <c r="H885" s="15"/>
      <c r="I885" s="15"/>
      <c r="J885" s="15"/>
      <c r="K885" s="15"/>
      <c r="L885" s="18"/>
      <c r="M885" s="18"/>
      <c r="N885" s="18"/>
      <c r="O885" s="18"/>
    </row>
    <row r="886" spans="3:15" ht="15.75" customHeight="1">
      <c r="C886" s="14"/>
      <c r="F886" s="15"/>
      <c r="G886" s="15"/>
      <c r="H886" s="15"/>
      <c r="I886" s="15"/>
      <c r="J886" s="15"/>
      <c r="K886" s="15"/>
      <c r="L886" s="18"/>
      <c r="M886" s="18"/>
      <c r="N886" s="18"/>
      <c r="O886" s="18"/>
    </row>
    <row r="887" spans="3:15" ht="15.75" customHeight="1">
      <c r="C887" s="14"/>
      <c r="F887" s="15"/>
      <c r="G887" s="15"/>
      <c r="H887" s="15"/>
      <c r="I887" s="15"/>
      <c r="J887" s="15"/>
      <c r="K887" s="15"/>
      <c r="L887" s="18"/>
      <c r="M887" s="18"/>
      <c r="N887" s="18"/>
      <c r="O887" s="18"/>
    </row>
    <row r="888" spans="3:15" ht="15.75" customHeight="1">
      <c r="C888" s="14"/>
      <c r="F888" s="15"/>
      <c r="G888" s="15"/>
      <c r="H888" s="15"/>
      <c r="I888" s="15"/>
      <c r="J888" s="15"/>
      <c r="K888" s="15"/>
      <c r="L888" s="18"/>
      <c r="M888" s="18"/>
      <c r="N888" s="18"/>
      <c r="O888" s="18"/>
    </row>
    <row r="889" spans="3:15" ht="15.75" customHeight="1">
      <c r="C889" s="14"/>
      <c r="F889" s="15"/>
      <c r="G889" s="15"/>
      <c r="H889" s="15"/>
      <c r="I889" s="15"/>
      <c r="J889" s="15"/>
      <c r="K889" s="15"/>
      <c r="L889" s="18"/>
      <c r="M889" s="18"/>
      <c r="N889" s="18"/>
      <c r="O889" s="18"/>
    </row>
    <row r="890" spans="3:15" ht="15.75" customHeight="1">
      <c r="C890" s="14"/>
      <c r="F890" s="15"/>
      <c r="G890" s="15"/>
      <c r="H890" s="15"/>
      <c r="I890" s="15"/>
      <c r="J890" s="15"/>
      <c r="K890" s="15"/>
      <c r="L890" s="18"/>
      <c r="M890" s="18"/>
      <c r="N890" s="18"/>
      <c r="O890" s="18"/>
    </row>
    <row r="891" spans="3:15" ht="15.75" customHeight="1">
      <c r="C891" s="14"/>
      <c r="F891" s="15"/>
      <c r="G891" s="15"/>
      <c r="H891" s="15"/>
      <c r="I891" s="15"/>
      <c r="J891" s="15"/>
      <c r="K891" s="15"/>
      <c r="L891" s="18"/>
      <c r="M891" s="18"/>
      <c r="N891" s="18"/>
      <c r="O891" s="18"/>
    </row>
    <row r="892" spans="3:15" ht="15.75" customHeight="1">
      <c r="C892" s="14"/>
      <c r="F892" s="15"/>
      <c r="G892" s="15"/>
      <c r="H892" s="15"/>
      <c r="I892" s="15"/>
      <c r="J892" s="15"/>
      <c r="K892" s="15"/>
      <c r="L892" s="18"/>
      <c r="M892" s="18"/>
      <c r="N892" s="18"/>
      <c r="O892" s="18"/>
    </row>
    <row r="893" spans="3:15" ht="15.75" customHeight="1">
      <c r="C893" s="14"/>
      <c r="F893" s="15"/>
      <c r="G893" s="15"/>
      <c r="H893" s="15"/>
      <c r="I893" s="15"/>
      <c r="J893" s="15"/>
      <c r="K893" s="15"/>
      <c r="L893" s="18"/>
      <c r="M893" s="18"/>
      <c r="N893" s="18"/>
      <c r="O893" s="18"/>
    </row>
    <row r="894" spans="3:15" ht="15.75" customHeight="1">
      <c r="C894" s="14"/>
      <c r="F894" s="15"/>
      <c r="G894" s="15"/>
      <c r="H894" s="15"/>
      <c r="I894" s="15"/>
      <c r="J894" s="15"/>
      <c r="K894" s="15"/>
      <c r="L894" s="18"/>
      <c r="M894" s="18"/>
      <c r="N894" s="18"/>
      <c r="O894" s="18"/>
    </row>
    <row r="895" spans="3:15" ht="15.75" customHeight="1">
      <c r="C895" s="14"/>
      <c r="F895" s="15"/>
      <c r="G895" s="15"/>
      <c r="H895" s="15"/>
      <c r="I895" s="15"/>
      <c r="J895" s="15"/>
      <c r="K895" s="15"/>
      <c r="L895" s="18"/>
      <c r="M895" s="18"/>
      <c r="N895" s="18"/>
      <c r="O895" s="18"/>
    </row>
    <row r="896" spans="3:15" ht="15.75" customHeight="1">
      <c r="C896" s="14"/>
      <c r="F896" s="15"/>
      <c r="G896" s="15"/>
      <c r="H896" s="15"/>
      <c r="I896" s="15"/>
      <c r="J896" s="15"/>
      <c r="K896" s="15"/>
      <c r="L896" s="18"/>
      <c r="M896" s="18"/>
      <c r="N896" s="18"/>
      <c r="O896" s="18"/>
    </row>
    <row r="897" spans="3:15" ht="15.75" customHeight="1">
      <c r="C897" s="14"/>
      <c r="F897" s="15"/>
      <c r="G897" s="15"/>
      <c r="H897" s="15"/>
      <c r="I897" s="15"/>
      <c r="J897" s="15"/>
      <c r="K897" s="15"/>
      <c r="L897" s="18"/>
      <c r="M897" s="18"/>
      <c r="N897" s="18"/>
      <c r="O897" s="18"/>
    </row>
    <row r="898" spans="3:15" ht="15.75" customHeight="1">
      <c r="C898" s="14"/>
      <c r="F898" s="15"/>
      <c r="G898" s="15"/>
      <c r="H898" s="15"/>
      <c r="I898" s="15"/>
      <c r="J898" s="15"/>
      <c r="K898" s="15"/>
      <c r="L898" s="18"/>
      <c r="M898" s="18"/>
      <c r="N898" s="18"/>
      <c r="O898" s="18"/>
    </row>
    <row r="899" spans="3:15" ht="15.75" customHeight="1">
      <c r="C899" s="14"/>
      <c r="F899" s="15"/>
      <c r="G899" s="15"/>
      <c r="H899" s="15"/>
      <c r="I899" s="15"/>
      <c r="J899" s="15"/>
      <c r="K899" s="15"/>
      <c r="L899" s="18"/>
      <c r="M899" s="18"/>
      <c r="N899" s="18"/>
      <c r="O899" s="18"/>
    </row>
    <row r="900" spans="3:15" ht="15.75" customHeight="1">
      <c r="C900" s="14"/>
      <c r="F900" s="15"/>
      <c r="G900" s="15"/>
      <c r="H900" s="15"/>
      <c r="I900" s="15"/>
      <c r="J900" s="15"/>
      <c r="K900" s="15"/>
      <c r="L900" s="18"/>
      <c r="M900" s="18"/>
      <c r="N900" s="18"/>
      <c r="O900" s="18"/>
    </row>
    <row r="901" spans="3:15" ht="15.75" customHeight="1">
      <c r="C901" s="14"/>
      <c r="F901" s="15"/>
      <c r="G901" s="15"/>
      <c r="H901" s="15"/>
      <c r="I901" s="15"/>
      <c r="J901" s="15"/>
      <c r="K901" s="15"/>
      <c r="L901" s="18"/>
      <c r="M901" s="18"/>
      <c r="N901" s="18"/>
      <c r="O901" s="18"/>
    </row>
    <row r="902" spans="3:15" ht="15.75" customHeight="1">
      <c r="C902" s="14"/>
      <c r="F902" s="15"/>
      <c r="G902" s="15"/>
      <c r="H902" s="15"/>
      <c r="I902" s="15"/>
      <c r="J902" s="15"/>
      <c r="K902" s="15"/>
      <c r="L902" s="18"/>
      <c r="M902" s="18"/>
      <c r="N902" s="18"/>
      <c r="O902" s="18"/>
    </row>
    <row r="903" spans="3:15" ht="15.75" customHeight="1">
      <c r="C903" s="14"/>
      <c r="F903" s="15"/>
      <c r="G903" s="15"/>
      <c r="H903" s="15"/>
      <c r="I903" s="15"/>
      <c r="J903" s="15"/>
      <c r="K903" s="15"/>
      <c r="L903" s="18"/>
      <c r="M903" s="18"/>
      <c r="N903" s="18"/>
      <c r="O903" s="18"/>
    </row>
    <row r="904" spans="3:15" ht="15.75" customHeight="1">
      <c r="C904" s="14"/>
      <c r="F904" s="15"/>
      <c r="G904" s="15"/>
      <c r="H904" s="15"/>
      <c r="I904" s="15"/>
      <c r="J904" s="15"/>
      <c r="K904" s="15"/>
      <c r="L904" s="18"/>
      <c r="M904" s="18"/>
      <c r="N904" s="18"/>
      <c r="O904" s="18"/>
    </row>
    <row r="905" spans="3:15" ht="15.75" customHeight="1">
      <c r="C905" s="14"/>
      <c r="F905" s="15"/>
      <c r="G905" s="15"/>
      <c r="H905" s="15"/>
      <c r="I905" s="15"/>
      <c r="J905" s="15"/>
      <c r="K905" s="15"/>
      <c r="L905" s="18"/>
      <c r="M905" s="18"/>
      <c r="N905" s="18"/>
      <c r="O905" s="18"/>
    </row>
    <row r="906" spans="3:15" ht="15.75" customHeight="1">
      <c r="C906" s="14"/>
      <c r="F906" s="15"/>
      <c r="G906" s="15"/>
      <c r="H906" s="15"/>
      <c r="I906" s="15"/>
      <c r="J906" s="15"/>
      <c r="K906" s="15"/>
      <c r="L906" s="18"/>
      <c r="M906" s="18"/>
      <c r="N906" s="18"/>
      <c r="O906" s="18"/>
    </row>
    <row r="907" spans="3:15" ht="15.75" customHeight="1">
      <c r="C907" s="14"/>
      <c r="F907" s="15"/>
      <c r="G907" s="15"/>
      <c r="H907" s="15"/>
      <c r="I907" s="15"/>
      <c r="J907" s="15"/>
      <c r="K907" s="15"/>
      <c r="L907" s="18"/>
      <c r="M907" s="18"/>
      <c r="N907" s="18"/>
      <c r="O907" s="18"/>
    </row>
    <row r="908" spans="3:15" ht="15.75" customHeight="1">
      <c r="C908" s="14"/>
      <c r="F908" s="15"/>
      <c r="G908" s="15"/>
      <c r="H908" s="15"/>
      <c r="I908" s="15"/>
      <c r="J908" s="15"/>
      <c r="K908" s="15"/>
      <c r="L908" s="18"/>
      <c r="M908" s="18"/>
      <c r="N908" s="18"/>
      <c r="O908" s="18"/>
    </row>
    <row r="909" spans="3:15" ht="15.75" customHeight="1">
      <c r="C909" s="14"/>
      <c r="F909" s="15"/>
      <c r="G909" s="15"/>
      <c r="H909" s="15"/>
      <c r="I909" s="15"/>
      <c r="J909" s="15"/>
      <c r="K909" s="15"/>
      <c r="L909" s="18"/>
      <c r="M909" s="18"/>
      <c r="N909" s="18"/>
      <c r="O909" s="18"/>
    </row>
    <row r="910" spans="3:15" ht="15.75" customHeight="1">
      <c r="C910" s="14"/>
      <c r="F910" s="15"/>
      <c r="G910" s="15"/>
      <c r="H910" s="15"/>
      <c r="I910" s="15"/>
      <c r="J910" s="15"/>
      <c r="K910" s="15"/>
      <c r="L910" s="18"/>
      <c r="M910" s="18"/>
      <c r="N910" s="18"/>
      <c r="O910" s="18"/>
    </row>
    <row r="911" spans="3:15" ht="15.75" customHeight="1">
      <c r="C911" s="14"/>
      <c r="F911" s="15"/>
      <c r="G911" s="15"/>
      <c r="H911" s="15"/>
      <c r="I911" s="15"/>
      <c r="J911" s="15"/>
      <c r="K911" s="15"/>
      <c r="L911" s="18"/>
      <c r="M911" s="18"/>
      <c r="N911" s="18"/>
      <c r="O911" s="18"/>
    </row>
    <row r="912" spans="3:15" ht="15.75" customHeight="1">
      <c r="C912" s="14"/>
      <c r="F912" s="15"/>
      <c r="G912" s="15"/>
      <c r="H912" s="15"/>
      <c r="I912" s="15"/>
      <c r="J912" s="15"/>
      <c r="K912" s="15"/>
      <c r="L912" s="18"/>
      <c r="M912" s="18"/>
      <c r="N912" s="18"/>
      <c r="O912" s="18"/>
    </row>
    <row r="913" spans="3:15" ht="15.75" customHeight="1">
      <c r="C913" s="14"/>
      <c r="F913" s="15"/>
      <c r="G913" s="15"/>
      <c r="H913" s="15"/>
      <c r="I913" s="15"/>
      <c r="J913" s="15"/>
      <c r="K913" s="15"/>
      <c r="L913" s="18"/>
      <c r="M913" s="18"/>
      <c r="N913" s="18"/>
      <c r="O913" s="18"/>
    </row>
    <row r="914" spans="3:15" ht="15.75" customHeight="1">
      <c r="C914" s="14"/>
      <c r="F914" s="15"/>
      <c r="G914" s="15"/>
      <c r="H914" s="15"/>
      <c r="I914" s="15"/>
      <c r="J914" s="15"/>
      <c r="K914" s="15"/>
      <c r="L914" s="18"/>
      <c r="M914" s="18"/>
      <c r="N914" s="18"/>
      <c r="O914" s="18"/>
    </row>
    <row r="915" spans="3:15" ht="15.75" customHeight="1">
      <c r="C915" s="14"/>
      <c r="F915" s="15"/>
      <c r="G915" s="15"/>
      <c r="H915" s="15"/>
      <c r="I915" s="15"/>
      <c r="J915" s="15"/>
      <c r="K915" s="15"/>
      <c r="L915" s="18"/>
      <c r="M915" s="18"/>
      <c r="N915" s="18"/>
      <c r="O915" s="18"/>
    </row>
    <row r="916" spans="3:15" ht="15.75" customHeight="1">
      <c r="C916" s="14"/>
      <c r="F916" s="15"/>
      <c r="G916" s="15"/>
      <c r="H916" s="15"/>
      <c r="I916" s="15"/>
      <c r="J916" s="15"/>
      <c r="K916" s="15"/>
      <c r="L916" s="18"/>
      <c r="M916" s="18"/>
      <c r="N916" s="18"/>
      <c r="O916" s="18"/>
    </row>
    <row r="917" spans="3:15" ht="15.75" customHeight="1">
      <c r="C917" s="14"/>
      <c r="F917" s="15"/>
      <c r="G917" s="15"/>
      <c r="H917" s="15"/>
      <c r="I917" s="15"/>
      <c r="J917" s="15"/>
      <c r="K917" s="15"/>
      <c r="L917" s="18"/>
      <c r="M917" s="18"/>
      <c r="N917" s="18"/>
      <c r="O917" s="18"/>
    </row>
    <row r="918" spans="3:15" ht="15.75" customHeight="1">
      <c r="C918" s="14"/>
      <c r="F918" s="15"/>
      <c r="G918" s="15"/>
      <c r="H918" s="15"/>
      <c r="I918" s="15"/>
      <c r="J918" s="15"/>
      <c r="K918" s="15"/>
      <c r="L918" s="18"/>
      <c r="M918" s="18"/>
      <c r="N918" s="18"/>
      <c r="O918" s="18"/>
    </row>
    <row r="919" spans="3:15" ht="15.75" customHeight="1">
      <c r="C919" s="14"/>
      <c r="F919" s="15"/>
      <c r="G919" s="15"/>
      <c r="H919" s="15"/>
      <c r="I919" s="15"/>
      <c r="J919" s="15"/>
      <c r="K919" s="15"/>
      <c r="L919" s="18"/>
      <c r="M919" s="18"/>
      <c r="N919" s="18"/>
      <c r="O919" s="18"/>
    </row>
    <row r="920" spans="3:15" ht="15.75" customHeight="1">
      <c r="C920" s="14"/>
      <c r="F920" s="15"/>
      <c r="G920" s="15"/>
      <c r="H920" s="15"/>
      <c r="I920" s="15"/>
      <c r="J920" s="15"/>
      <c r="K920" s="15"/>
      <c r="L920" s="18"/>
      <c r="M920" s="18"/>
      <c r="N920" s="18"/>
      <c r="O920" s="18"/>
    </row>
    <row r="921" spans="3:15" ht="15.75" customHeight="1">
      <c r="C921" s="14"/>
      <c r="F921" s="15"/>
      <c r="G921" s="15"/>
      <c r="H921" s="15"/>
      <c r="I921" s="15"/>
      <c r="J921" s="15"/>
      <c r="K921" s="15"/>
      <c r="L921" s="18"/>
      <c r="M921" s="18"/>
      <c r="N921" s="18"/>
      <c r="O921" s="18"/>
    </row>
    <row r="922" spans="3:15" ht="15.75" customHeight="1">
      <c r="C922" s="14"/>
      <c r="F922" s="15"/>
      <c r="G922" s="15"/>
      <c r="H922" s="15"/>
      <c r="I922" s="15"/>
      <c r="J922" s="15"/>
      <c r="K922" s="15"/>
      <c r="L922" s="18"/>
      <c r="M922" s="18"/>
      <c r="N922" s="18"/>
      <c r="O922" s="18"/>
    </row>
    <row r="923" spans="3:15" ht="15.75" customHeight="1">
      <c r="C923" s="14"/>
      <c r="F923" s="15"/>
      <c r="G923" s="15"/>
      <c r="H923" s="15"/>
      <c r="I923" s="15"/>
      <c r="J923" s="15"/>
      <c r="K923" s="15"/>
      <c r="L923" s="18"/>
      <c r="M923" s="18"/>
      <c r="N923" s="18"/>
      <c r="O923" s="18"/>
    </row>
    <row r="924" spans="3:15" ht="15.75" customHeight="1">
      <c r="C924" s="14"/>
      <c r="F924" s="15"/>
      <c r="G924" s="15"/>
      <c r="H924" s="15"/>
      <c r="I924" s="15"/>
      <c r="J924" s="15"/>
      <c r="K924" s="15"/>
      <c r="L924" s="18"/>
      <c r="M924" s="18"/>
      <c r="N924" s="18"/>
      <c r="O924" s="18"/>
    </row>
    <row r="925" spans="3:15" ht="15.75" customHeight="1">
      <c r="C925" s="14"/>
      <c r="F925" s="15"/>
      <c r="G925" s="15"/>
      <c r="H925" s="15"/>
      <c r="I925" s="15"/>
      <c r="J925" s="15"/>
      <c r="K925" s="15"/>
      <c r="L925" s="18"/>
      <c r="M925" s="18"/>
      <c r="N925" s="18"/>
      <c r="O925" s="18"/>
    </row>
    <row r="926" spans="3:15" ht="15.75" customHeight="1">
      <c r="C926" s="14"/>
      <c r="F926" s="15"/>
      <c r="G926" s="15"/>
      <c r="H926" s="15"/>
      <c r="I926" s="15"/>
      <c r="J926" s="15"/>
      <c r="K926" s="15"/>
      <c r="L926" s="18"/>
      <c r="M926" s="18"/>
      <c r="N926" s="18"/>
      <c r="O926" s="18"/>
    </row>
    <row r="927" spans="3:15" ht="15.75" customHeight="1">
      <c r="C927" s="14"/>
      <c r="F927" s="15"/>
      <c r="G927" s="15"/>
      <c r="H927" s="15"/>
      <c r="I927" s="15"/>
      <c r="J927" s="15"/>
      <c r="K927" s="15"/>
      <c r="L927" s="18"/>
      <c r="M927" s="18"/>
      <c r="N927" s="18"/>
      <c r="O927" s="18"/>
    </row>
    <row r="928" spans="3:15" ht="15.75" customHeight="1">
      <c r="C928" s="14"/>
      <c r="F928" s="15"/>
      <c r="G928" s="15"/>
      <c r="H928" s="15"/>
      <c r="I928" s="15"/>
      <c r="J928" s="15"/>
      <c r="K928" s="15"/>
      <c r="L928" s="18"/>
      <c r="M928" s="18"/>
      <c r="N928" s="18"/>
      <c r="O928" s="18"/>
    </row>
    <row r="929" spans="3:15" ht="15.75" customHeight="1">
      <c r="C929" s="14"/>
      <c r="F929" s="15"/>
      <c r="G929" s="15"/>
      <c r="H929" s="15"/>
      <c r="I929" s="15"/>
      <c r="J929" s="15"/>
      <c r="K929" s="15"/>
      <c r="L929" s="18"/>
      <c r="M929" s="18"/>
      <c r="N929" s="18"/>
      <c r="O929" s="18"/>
    </row>
    <row r="930" spans="3:15" ht="15.75" customHeight="1">
      <c r="C930" s="14"/>
      <c r="F930" s="15"/>
      <c r="G930" s="15"/>
      <c r="H930" s="15"/>
      <c r="I930" s="15"/>
      <c r="J930" s="15"/>
      <c r="K930" s="15"/>
      <c r="L930" s="18"/>
      <c r="M930" s="18"/>
      <c r="N930" s="18"/>
      <c r="O930" s="18"/>
    </row>
    <row r="931" spans="3:15" ht="15.75" customHeight="1">
      <c r="C931" s="14"/>
      <c r="F931" s="15"/>
      <c r="G931" s="15"/>
      <c r="H931" s="15"/>
      <c r="I931" s="15"/>
      <c r="J931" s="15"/>
      <c r="K931" s="15"/>
      <c r="L931" s="18"/>
      <c r="M931" s="18"/>
      <c r="N931" s="18"/>
      <c r="O931" s="18"/>
    </row>
    <row r="932" spans="3:15" ht="15.75" customHeight="1">
      <c r="C932" s="14"/>
      <c r="F932" s="15"/>
      <c r="G932" s="15"/>
      <c r="H932" s="15"/>
      <c r="I932" s="15"/>
      <c r="J932" s="15"/>
      <c r="K932" s="15"/>
      <c r="L932" s="18"/>
      <c r="M932" s="18"/>
      <c r="N932" s="18"/>
      <c r="O932" s="18"/>
    </row>
    <row r="933" spans="3:15" ht="15.75" customHeight="1">
      <c r="C933" s="14"/>
      <c r="F933" s="15"/>
      <c r="G933" s="15"/>
      <c r="H933" s="15"/>
      <c r="I933" s="15"/>
      <c r="J933" s="15"/>
      <c r="K933" s="15"/>
      <c r="L933" s="18"/>
      <c r="M933" s="18"/>
      <c r="N933" s="18"/>
      <c r="O933" s="18"/>
    </row>
    <row r="934" spans="3:15" ht="15.75" customHeight="1">
      <c r="C934" s="14"/>
      <c r="F934" s="15"/>
      <c r="G934" s="15"/>
      <c r="H934" s="15"/>
      <c r="I934" s="15"/>
      <c r="J934" s="15"/>
      <c r="K934" s="15"/>
      <c r="L934" s="18"/>
      <c r="M934" s="18"/>
      <c r="N934" s="18"/>
      <c r="O934" s="18"/>
    </row>
    <row r="935" spans="3:15" ht="15.75" customHeight="1">
      <c r="C935" s="14"/>
      <c r="F935" s="15"/>
      <c r="G935" s="15"/>
      <c r="H935" s="15"/>
      <c r="I935" s="15"/>
      <c r="J935" s="15"/>
      <c r="K935" s="15"/>
      <c r="L935" s="18"/>
      <c r="M935" s="18"/>
      <c r="N935" s="18"/>
      <c r="O935" s="18"/>
    </row>
    <row r="936" spans="3:15" ht="15.75" customHeight="1">
      <c r="C936" s="14"/>
      <c r="F936" s="15"/>
      <c r="G936" s="15"/>
      <c r="H936" s="15"/>
      <c r="I936" s="15"/>
      <c r="J936" s="15"/>
      <c r="K936" s="15"/>
      <c r="L936" s="18"/>
      <c r="M936" s="18"/>
      <c r="N936" s="18"/>
      <c r="O936" s="18"/>
    </row>
    <row r="937" spans="3:15" ht="15.75" customHeight="1">
      <c r="C937" s="14"/>
      <c r="F937" s="15"/>
      <c r="G937" s="15"/>
      <c r="H937" s="15"/>
      <c r="I937" s="15"/>
      <c r="J937" s="15"/>
      <c r="K937" s="15"/>
      <c r="L937" s="18"/>
      <c r="M937" s="18"/>
      <c r="N937" s="18"/>
      <c r="O937" s="18"/>
    </row>
    <row r="938" spans="3:15" ht="15.75" customHeight="1">
      <c r="C938" s="14"/>
      <c r="F938" s="15"/>
      <c r="G938" s="15"/>
      <c r="H938" s="15"/>
      <c r="I938" s="15"/>
      <c r="J938" s="15"/>
      <c r="K938" s="15"/>
      <c r="L938" s="18"/>
      <c r="M938" s="18"/>
      <c r="N938" s="18"/>
      <c r="O938" s="18"/>
    </row>
    <row r="939" spans="3:15" ht="15.75" customHeight="1">
      <c r="C939" s="14"/>
      <c r="F939" s="15"/>
      <c r="G939" s="15"/>
      <c r="H939" s="15"/>
      <c r="I939" s="15"/>
      <c r="J939" s="15"/>
      <c r="K939" s="15"/>
      <c r="L939" s="18"/>
      <c r="M939" s="18"/>
      <c r="N939" s="18"/>
      <c r="O939" s="18"/>
    </row>
    <row r="940" spans="3:15" ht="15.75" customHeight="1">
      <c r="C940" s="14"/>
      <c r="F940" s="15"/>
      <c r="G940" s="15"/>
      <c r="H940" s="15"/>
      <c r="I940" s="15"/>
      <c r="J940" s="15"/>
      <c r="K940" s="15"/>
      <c r="L940" s="18"/>
      <c r="M940" s="18"/>
      <c r="N940" s="18"/>
      <c r="O940" s="18"/>
    </row>
    <row r="941" spans="3:15" ht="15.75" customHeight="1">
      <c r="C941" s="14"/>
      <c r="F941" s="15"/>
      <c r="G941" s="15"/>
      <c r="H941" s="15"/>
      <c r="I941" s="15"/>
      <c r="J941" s="15"/>
      <c r="K941" s="15"/>
      <c r="L941" s="18"/>
      <c r="M941" s="18"/>
      <c r="N941" s="18"/>
      <c r="O941" s="18"/>
    </row>
    <row r="942" spans="3:15" ht="15.75" customHeight="1">
      <c r="C942" s="14"/>
      <c r="F942" s="15"/>
      <c r="G942" s="15"/>
      <c r="H942" s="15"/>
      <c r="I942" s="15"/>
      <c r="J942" s="15"/>
      <c r="K942" s="15"/>
      <c r="L942" s="18"/>
      <c r="M942" s="18"/>
      <c r="N942" s="18"/>
      <c r="O942" s="18"/>
    </row>
    <row r="943" spans="3:15" ht="15.75" customHeight="1">
      <c r="C943" s="14"/>
      <c r="F943" s="15"/>
      <c r="G943" s="15"/>
      <c r="H943" s="15"/>
      <c r="I943" s="15"/>
      <c r="J943" s="15"/>
      <c r="K943" s="15"/>
      <c r="L943" s="18"/>
      <c r="M943" s="18"/>
      <c r="N943" s="18"/>
      <c r="O943" s="18"/>
    </row>
    <row r="944" spans="3:15" ht="15.75" customHeight="1">
      <c r="C944" s="14"/>
      <c r="F944" s="15"/>
      <c r="G944" s="15"/>
      <c r="H944" s="15"/>
      <c r="I944" s="15"/>
      <c r="J944" s="15"/>
      <c r="K944" s="15"/>
      <c r="L944" s="18"/>
      <c r="M944" s="18"/>
      <c r="N944" s="18"/>
      <c r="O944" s="18"/>
    </row>
    <row r="945" spans="3:15" ht="15.75" customHeight="1">
      <c r="C945" s="14"/>
      <c r="F945" s="15"/>
      <c r="G945" s="15"/>
      <c r="H945" s="15"/>
      <c r="I945" s="15"/>
      <c r="J945" s="15"/>
      <c r="K945" s="15"/>
      <c r="L945" s="18"/>
      <c r="M945" s="18"/>
      <c r="N945" s="18"/>
      <c r="O945" s="18"/>
    </row>
    <row r="946" spans="3:15" ht="15.75" customHeight="1">
      <c r="C946" s="14"/>
      <c r="F946" s="15"/>
      <c r="G946" s="15"/>
      <c r="H946" s="15"/>
      <c r="I946" s="15"/>
      <c r="J946" s="15"/>
      <c r="K946" s="15"/>
      <c r="L946" s="18"/>
      <c r="M946" s="18"/>
      <c r="N946" s="18"/>
      <c r="O946" s="18"/>
    </row>
    <row r="947" spans="3:15" ht="15.75" customHeight="1">
      <c r="C947" s="14"/>
      <c r="F947" s="15"/>
      <c r="G947" s="15"/>
      <c r="H947" s="15"/>
      <c r="I947" s="15"/>
      <c r="J947" s="15"/>
      <c r="K947" s="15"/>
      <c r="L947" s="18"/>
      <c r="M947" s="18"/>
      <c r="N947" s="18"/>
      <c r="O947" s="18"/>
    </row>
    <row r="948" spans="3:15" ht="15.75" customHeight="1">
      <c r="C948" s="14"/>
      <c r="F948" s="15"/>
      <c r="G948" s="15"/>
      <c r="H948" s="15"/>
      <c r="I948" s="15"/>
      <c r="J948" s="15"/>
      <c r="K948" s="15"/>
      <c r="L948" s="18"/>
      <c r="M948" s="18"/>
      <c r="N948" s="18"/>
      <c r="O948" s="18"/>
    </row>
    <row r="949" spans="3:15" ht="15.75" customHeight="1">
      <c r="C949" s="14"/>
      <c r="F949" s="15"/>
      <c r="G949" s="15"/>
      <c r="H949" s="15"/>
      <c r="I949" s="15"/>
      <c r="J949" s="15"/>
      <c r="K949" s="15"/>
      <c r="L949" s="18"/>
      <c r="M949" s="18"/>
      <c r="N949" s="18"/>
      <c r="O949" s="18"/>
    </row>
    <row r="950" spans="3:15" ht="15.75" customHeight="1">
      <c r="C950" s="14"/>
      <c r="F950" s="15"/>
      <c r="G950" s="15"/>
      <c r="H950" s="15"/>
      <c r="I950" s="15"/>
      <c r="J950" s="15"/>
      <c r="K950" s="15"/>
      <c r="L950" s="18"/>
      <c r="M950" s="18"/>
      <c r="N950" s="18"/>
      <c r="O950" s="18"/>
    </row>
    <row r="951" spans="3:15" ht="15.75" customHeight="1">
      <c r="C951" s="14"/>
      <c r="F951" s="15"/>
      <c r="G951" s="15"/>
      <c r="H951" s="15"/>
      <c r="I951" s="15"/>
      <c r="J951" s="15"/>
      <c r="K951" s="15"/>
      <c r="L951" s="18"/>
      <c r="M951" s="18"/>
      <c r="N951" s="18"/>
      <c r="O951" s="18"/>
    </row>
    <row r="952" spans="3:15" ht="15.75" customHeight="1">
      <c r="C952" s="14"/>
      <c r="F952" s="15"/>
      <c r="G952" s="15"/>
      <c r="H952" s="15"/>
      <c r="I952" s="15"/>
      <c r="J952" s="15"/>
      <c r="K952" s="15"/>
      <c r="L952" s="18"/>
      <c r="M952" s="18"/>
      <c r="N952" s="18"/>
      <c r="O952" s="18"/>
    </row>
    <row r="953" spans="3:15" ht="15.75" customHeight="1">
      <c r="C953" s="14"/>
      <c r="F953" s="15"/>
      <c r="G953" s="15"/>
      <c r="H953" s="15"/>
      <c r="I953" s="15"/>
      <c r="J953" s="15"/>
      <c r="K953" s="15"/>
      <c r="L953" s="18"/>
      <c r="M953" s="18"/>
      <c r="N953" s="18"/>
      <c r="O953" s="18"/>
    </row>
    <row r="954" spans="3:15" ht="15.75" customHeight="1">
      <c r="C954" s="14"/>
      <c r="F954" s="15"/>
      <c r="G954" s="15"/>
      <c r="H954" s="15"/>
      <c r="I954" s="15"/>
      <c r="J954" s="15"/>
      <c r="K954" s="15"/>
      <c r="L954" s="18"/>
      <c r="M954" s="18"/>
      <c r="N954" s="18"/>
      <c r="O954" s="18"/>
    </row>
    <row r="955" spans="3:15" ht="15.75" customHeight="1">
      <c r="C955" s="14"/>
      <c r="F955" s="15"/>
      <c r="G955" s="15"/>
      <c r="H955" s="15"/>
      <c r="I955" s="15"/>
      <c r="J955" s="15"/>
      <c r="K955" s="15"/>
      <c r="L955" s="18"/>
      <c r="M955" s="18"/>
      <c r="N955" s="18"/>
      <c r="O955" s="18"/>
    </row>
    <row r="956" spans="3:15" ht="15.75" customHeight="1">
      <c r="C956" s="14"/>
      <c r="F956" s="15"/>
      <c r="G956" s="15"/>
      <c r="H956" s="15"/>
      <c r="I956" s="15"/>
      <c r="J956" s="15"/>
      <c r="K956" s="15"/>
      <c r="L956" s="18"/>
      <c r="M956" s="18"/>
      <c r="N956" s="18"/>
      <c r="O956" s="18"/>
    </row>
    <row r="957" spans="3:15" ht="15.75" customHeight="1">
      <c r="C957" s="14"/>
      <c r="F957" s="15"/>
      <c r="G957" s="15"/>
      <c r="H957" s="15"/>
      <c r="I957" s="15"/>
      <c r="J957" s="15"/>
      <c r="K957" s="15"/>
      <c r="L957" s="18"/>
      <c r="M957" s="18"/>
      <c r="N957" s="18"/>
      <c r="O957" s="18"/>
    </row>
    <row r="958" spans="3:15" ht="15.75" customHeight="1">
      <c r="C958" s="14"/>
      <c r="F958" s="15"/>
      <c r="G958" s="15"/>
      <c r="H958" s="15"/>
      <c r="I958" s="15"/>
      <c r="J958" s="15"/>
      <c r="K958" s="15"/>
      <c r="L958" s="18"/>
      <c r="M958" s="18"/>
      <c r="N958" s="18"/>
      <c r="O958" s="18"/>
    </row>
    <row r="959" spans="3:15" ht="15.75" customHeight="1">
      <c r="C959" s="14"/>
      <c r="F959" s="15"/>
      <c r="G959" s="15"/>
      <c r="H959" s="15"/>
      <c r="I959" s="15"/>
      <c r="J959" s="15"/>
      <c r="K959" s="15"/>
      <c r="L959" s="18"/>
      <c r="M959" s="18"/>
      <c r="N959" s="18"/>
      <c r="O959" s="18"/>
    </row>
    <row r="960" spans="3:15" ht="15.75" customHeight="1">
      <c r="C960" s="14"/>
      <c r="F960" s="15"/>
      <c r="G960" s="15"/>
      <c r="H960" s="15"/>
      <c r="I960" s="15"/>
      <c r="J960" s="15"/>
      <c r="K960" s="15"/>
      <c r="L960" s="18"/>
      <c r="M960" s="18"/>
      <c r="N960" s="18"/>
      <c r="O960" s="18"/>
    </row>
    <row r="961" spans="3:15" ht="15.75" customHeight="1">
      <c r="C961" s="14"/>
      <c r="F961" s="15"/>
      <c r="G961" s="15"/>
      <c r="H961" s="15"/>
      <c r="I961" s="15"/>
      <c r="J961" s="15"/>
      <c r="K961" s="15"/>
      <c r="L961" s="18"/>
      <c r="M961" s="18"/>
      <c r="N961" s="18"/>
      <c r="O961" s="18"/>
    </row>
    <row r="962" spans="3:15" ht="15.75" customHeight="1">
      <c r="C962" s="14"/>
      <c r="F962" s="15"/>
      <c r="G962" s="15"/>
      <c r="H962" s="15"/>
      <c r="I962" s="15"/>
      <c r="J962" s="15"/>
      <c r="K962" s="15"/>
      <c r="L962" s="18"/>
      <c r="M962" s="18"/>
      <c r="N962" s="18"/>
      <c r="O962" s="18"/>
    </row>
    <row r="963" spans="3:15" ht="15.75" customHeight="1">
      <c r="C963" s="14"/>
      <c r="F963" s="15"/>
      <c r="G963" s="15"/>
      <c r="H963" s="15"/>
      <c r="I963" s="15"/>
      <c r="J963" s="15"/>
      <c r="K963" s="15"/>
      <c r="L963" s="18"/>
      <c r="M963" s="18"/>
      <c r="N963" s="18"/>
      <c r="O963" s="18"/>
    </row>
    <row r="964" spans="3:15" ht="15.75" customHeight="1">
      <c r="C964" s="14"/>
      <c r="F964" s="15"/>
      <c r="G964" s="15"/>
      <c r="H964" s="15"/>
      <c r="I964" s="15"/>
      <c r="J964" s="15"/>
      <c r="K964" s="15"/>
      <c r="L964" s="18"/>
      <c r="M964" s="18"/>
      <c r="N964" s="18"/>
      <c r="O964" s="18"/>
    </row>
    <row r="965" spans="3:15" ht="15.75" customHeight="1">
      <c r="C965" s="14"/>
      <c r="F965" s="15"/>
      <c r="G965" s="15"/>
      <c r="H965" s="15"/>
      <c r="I965" s="15"/>
      <c r="J965" s="15"/>
      <c r="K965" s="15"/>
      <c r="L965" s="18"/>
      <c r="M965" s="18"/>
      <c r="N965" s="18"/>
      <c r="O965" s="18"/>
    </row>
    <row r="966" spans="3:15" ht="15.75" customHeight="1">
      <c r="C966" s="14"/>
      <c r="F966" s="15"/>
      <c r="G966" s="15"/>
      <c r="H966" s="15"/>
      <c r="I966" s="15"/>
      <c r="J966" s="15"/>
      <c r="K966" s="15"/>
      <c r="L966" s="18"/>
      <c r="M966" s="18"/>
      <c r="N966" s="18"/>
      <c r="O966" s="18"/>
    </row>
    <row r="967" spans="3:15" ht="15.75" customHeight="1">
      <c r="C967" s="14"/>
      <c r="F967" s="15"/>
      <c r="G967" s="15"/>
      <c r="H967" s="15"/>
      <c r="I967" s="15"/>
      <c r="J967" s="15"/>
      <c r="K967" s="15"/>
      <c r="L967" s="18"/>
      <c r="M967" s="18"/>
      <c r="N967" s="18"/>
      <c r="O967" s="18"/>
    </row>
    <row r="968" spans="3:15" ht="15.75" customHeight="1">
      <c r="C968" s="14"/>
      <c r="F968" s="15"/>
      <c r="G968" s="15"/>
      <c r="H968" s="15"/>
      <c r="I968" s="15"/>
      <c r="J968" s="15"/>
      <c r="K968" s="15"/>
      <c r="L968" s="18"/>
      <c r="M968" s="18"/>
      <c r="N968" s="18"/>
      <c r="O968" s="18"/>
    </row>
    <row r="969" spans="3:15" ht="15.75" customHeight="1">
      <c r="C969" s="14"/>
      <c r="F969" s="15"/>
      <c r="G969" s="15"/>
      <c r="H969" s="15"/>
      <c r="I969" s="15"/>
      <c r="J969" s="15"/>
      <c r="K969" s="15"/>
      <c r="L969" s="18"/>
      <c r="M969" s="18"/>
      <c r="N969" s="18"/>
      <c r="O969" s="18"/>
    </row>
    <row r="970" spans="3:15" ht="15.75" customHeight="1">
      <c r="C970" s="14"/>
      <c r="F970" s="15"/>
      <c r="G970" s="15"/>
      <c r="H970" s="15"/>
      <c r="I970" s="15"/>
      <c r="J970" s="15"/>
      <c r="K970" s="15"/>
      <c r="L970" s="18"/>
      <c r="M970" s="18"/>
      <c r="N970" s="18"/>
      <c r="O970" s="18"/>
    </row>
    <row r="971" spans="3:15" ht="15.75" customHeight="1">
      <c r="C971" s="14"/>
      <c r="F971" s="15"/>
      <c r="G971" s="15"/>
      <c r="H971" s="15"/>
      <c r="I971" s="15"/>
      <c r="J971" s="15"/>
      <c r="K971" s="15"/>
      <c r="L971" s="18"/>
      <c r="M971" s="18"/>
      <c r="N971" s="18"/>
      <c r="O971" s="18"/>
    </row>
    <row r="972" spans="3:15" ht="15.75" customHeight="1">
      <c r="C972" s="14"/>
      <c r="F972" s="15"/>
      <c r="G972" s="15"/>
      <c r="H972" s="15"/>
      <c r="I972" s="15"/>
      <c r="J972" s="15"/>
      <c r="K972" s="15"/>
      <c r="L972" s="18"/>
      <c r="M972" s="18"/>
      <c r="N972" s="18"/>
      <c r="O972" s="18"/>
    </row>
    <row r="973" spans="3:15" ht="15.75" customHeight="1">
      <c r="C973" s="14"/>
      <c r="F973" s="15"/>
      <c r="G973" s="15"/>
      <c r="H973" s="15"/>
      <c r="I973" s="15"/>
      <c r="J973" s="15"/>
      <c r="K973" s="15"/>
      <c r="L973" s="18"/>
      <c r="M973" s="18"/>
      <c r="N973" s="18"/>
      <c r="O973" s="18"/>
    </row>
    <row r="974" spans="3:15" ht="15.75" customHeight="1">
      <c r="C974" s="14"/>
      <c r="F974" s="15"/>
      <c r="G974" s="15"/>
      <c r="H974" s="15"/>
      <c r="I974" s="15"/>
      <c r="J974" s="15"/>
      <c r="K974" s="15"/>
      <c r="L974" s="18"/>
      <c r="M974" s="18"/>
      <c r="N974" s="18"/>
      <c r="O974" s="18"/>
    </row>
    <row r="975" spans="3:15" ht="15.75" customHeight="1">
      <c r="C975" s="14"/>
      <c r="F975" s="15"/>
      <c r="G975" s="15"/>
      <c r="H975" s="15"/>
      <c r="I975" s="15"/>
      <c r="J975" s="15"/>
      <c r="K975" s="15"/>
      <c r="L975" s="18"/>
      <c r="M975" s="18"/>
      <c r="N975" s="18"/>
      <c r="O975" s="18"/>
    </row>
    <row r="976" spans="3:15" ht="15.75" customHeight="1">
      <c r="C976" s="14"/>
      <c r="F976" s="15"/>
      <c r="G976" s="15"/>
      <c r="H976" s="15"/>
      <c r="I976" s="15"/>
      <c r="J976" s="15"/>
      <c r="K976" s="15"/>
      <c r="L976" s="18"/>
      <c r="M976" s="18"/>
      <c r="N976" s="18"/>
      <c r="O976" s="18"/>
    </row>
    <row r="977" spans="3:15" ht="15.75" customHeight="1">
      <c r="C977" s="14"/>
      <c r="F977" s="15"/>
      <c r="G977" s="15"/>
      <c r="H977" s="15"/>
      <c r="I977" s="15"/>
      <c r="J977" s="15"/>
      <c r="K977" s="15"/>
      <c r="L977" s="18"/>
      <c r="M977" s="18"/>
      <c r="N977" s="18"/>
      <c r="O977" s="18"/>
    </row>
    <row r="978" spans="3:15" ht="15.75" customHeight="1">
      <c r="C978" s="14"/>
      <c r="F978" s="15"/>
      <c r="G978" s="15"/>
      <c r="H978" s="15"/>
      <c r="I978" s="15"/>
      <c r="J978" s="15"/>
      <c r="K978" s="15"/>
      <c r="L978" s="18"/>
      <c r="M978" s="18"/>
      <c r="N978" s="18"/>
      <c r="O978" s="18"/>
    </row>
    <row r="979" spans="3:15" ht="15.75" customHeight="1">
      <c r="C979" s="14"/>
      <c r="F979" s="15"/>
      <c r="G979" s="15"/>
      <c r="H979" s="15"/>
      <c r="I979" s="15"/>
      <c r="J979" s="15"/>
      <c r="K979" s="15"/>
      <c r="L979" s="18"/>
      <c r="M979" s="18"/>
      <c r="N979" s="18"/>
      <c r="O979" s="18"/>
    </row>
    <row r="980" spans="3:15" ht="15.75" customHeight="1">
      <c r="C980" s="14"/>
      <c r="F980" s="15"/>
      <c r="G980" s="15"/>
      <c r="H980" s="15"/>
      <c r="I980" s="15"/>
      <c r="J980" s="15"/>
      <c r="K980" s="15"/>
      <c r="L980" s="18"/>
      <c r="M980" s="18"/>
      <c r="N980" s="18"/>
      <c r="O980" s="18"/>
    </row>
    <row r="981" spans="3:15" ht="15.75" customHeight="1">
      <c r="C981" s="14"/>
      <c r="F981" s="15"/>
      <c r="G981" s="15"/>
      <c r="H981" s="15"/>
      <c r="I981" s="15"/>
      <c r="J981" s="15"/>
      <c r="K981" s="15"/>
      <c r="L981" s="18"/>
      <c r="M981" s="18"/>
      <c r="N981" s="18"/>
      <c r="O981" s="18"/>
    </row>
    <row r="982" spans="3:15" ht="15.75" customHeight="1">
      <c r="C982" s="14"/>
      <c r="F982" s="15"/>
      <c r="G982" s="15"/>
      <c r="H982" s="15"/>
      <c r="I982" s="15"/>
      <c r="J982" s="15"/>
      <c r="K982" s="15"/>
      <c r="L982" s="18"/>
      <c r="M982" s="18"/>
      <c r="N982" s="18"/>
      <c r="O982" s="18"/>
    </row>
    <row r="983" spans="3:15" ht="15.75" customHeight="1">
      <c r="C983" s="14"/>
      <c r="F983" s="15"/>
      <c r="G983" s="15"/>
      <c r="H983" s="15"/>
      <c r="I983" s="15"/>
      <c r="J983" s="15"/>
      <c r="K983" s="15"/>
      <c r="L983" s="18"/>
      <c r="M983" s="18"/>
      <c r="N983" s="18"/>
      <c r="O983" s="18"/>
    </row>
    <row r="984" spans="3:15" ht="15.75" customHeight="1">
      <c r="C984" s="14"/>
      <c r="F984" s="15"/>
      <c r="G984" s="15"/>
      <c r="H984" s="15"/>
      <c r="I984" s="15"/>
      <c r="J984" s="15"/>
      <c r="K984" s="15"/>
      <c r="L984" s="18"/>
      <c r="M984" s="18"/>
      <c r="N984" s="18"/>
      <c r="O984" s="18"/>
    </row>
    <row r="985" spans="3:15" ht="15.75" customHeight="1">
      <c r="C985" s="14"/>
      <c r="F985" s="15"/>
      <c r="G985" s="15"/>
      <c r="H985" s="15"/>
      <c r="I985" s="15"/>
      <c r="J985" s="15"/>
      <c r="K985" s="15"/>
      <c r="L985" s="18"/>
      <c r="M985" s="18"/>
      <c r="N985" s="18"/>
      <c r="O985" s="18"/>
    </row>
    <row r="986" spans="3:15" ht="15.75" customHeight="1">
      <c r="C986" s="14"/>
      <c r="F986" s="15"/>
      <c r="G986" s="15"/>
      <c r="H986" s="15"/>
      <c r="I986" s="15"/>
      <c r="J986" s="15"/>
      <c r="K986" s="15"/>
      <c r="L986" s="18"/>
      <c r="M986" s="18"/>
      <c r="N986" s="18"/>
      <c r="O986" s="18"/>
    </row>
    <row r="987" spans="3:15" ht="15.75" customHeight="1">
      <c r="C987" s="14"/>
      <c r="F987" s="15"/>
      <c r="G987" s="15"/>
      <c r="H987" s="15"/>
      <c r="I987" s="15"/>
      <c r="J987" s="15"/>
      <c r="K987" s="15"/>
      <c r="L987" s="18"/>
      <c r="M987" s="18"/>
      <c r="N987" s="18"/>
      <c r="O987" s="18"/>
    </row>
    <row r="988" spans="3:15" ht="15.75" customHeight="1">
      <c r="C988" s="14"/>
      <c r="F988" s="15"/>
      <c r="G988" s="15"/>
      <c r="H988" s="15"/>
      <c r="I988" s="15"/>
      <c r="J988" s="15"/>
      <c r="K988" s="15"/>
      <c r="L988" s="18"/>
      <c r="M988" s="18"/>
      <c r="N988" s="18"/>
      <c r="O988" s="18"/>
    </row>
    <row r="989" spans="3:15" ht="15.75" customHeight="1">
      <c r="C989" s="14"/>
      <c r="F989" s="15"/>
      <c r="G989" s="15"/>
      <c r="H989" s="15"/>
      <c r="I989" s="15"/>
      <c r="J989" s="15"/>
      <c r="K989" s="15"/>
      <c r="L989" s="18"/>
      <c r="M989" s="18"/>
      <c r="N989" s="18"/>
      <c r="O989" s="18"/>
    </row>
    <row r="990" spans="3:15" ht="15.75" customHeight="1">
      <c r="C990" s="14"/>
      <c r="F990" s="15"/>
      <c r="G990" s="15"/>
      <c r="H990" s="15"/>
      <c r="I990" s="15"/>
      <c r="J990" s="15"/>
      <c r="K990" s="15"/>
      <c r="L990" s="18"/>
      <c r="M990" s="18"/>
      <c r="N990" s="18"/>
      <c r="O990" s="18"/>
    </row>
    <row r="991" spans="3:15" ht="15.75" customHeight="1">
      <c r="C991" s="14"/>
      <c r="F991" s="15"/>
      <c r="G991" s="15"/>
      <c r="H991" s="15"/>
      <c r="I991" s="15"/>
      <c r="J991" s="15"/>
      <c r="K991" s="15"/>
      <c r="L991" s="18"/>
      <c r="M991" s="18"/>
      <c r="N991" s="18"/>
      <c r="O991" s="18"/>
    </row>
    <row r="992" spans="3:15" ht="15.75" customHeight="1">
      <c r="C992" s="14"/>
      <c r="F992" s="15"/>
      <c r="G992" s="15"/>
      <c r="H992" s="15"/>
      <c r="I992" s="15"/>
      <c r="J992" s="15"/>
      <c r="K992" s="15"/>
      <c r="L992" s="18"/>
      <c r="M992" s="18"/>
      <c r="N992" s="18"/>
      <c r="O992" s="18"/>
    </row>
    <row r="993" spans="3:15" ht="15.75" customHeight="1">
      <c r="C993" s="14"/>
      <c r="F993" s="15"/>
      <c r="G993" s="15"/>
      <c r="H993" s="15"/>
      <c r="I993" s="15"/>
      <c r="J993" s="15"/>
      <c r="K993" s="15"/>
      <c r="L993" s="18"/>
      <c r="M993" s="18"/>
      <c r="N993" s="18"/>
      <c r="O993" s="18"/>
    </row>
    <row r="994" spans="3:15" ht="15.75" customHeight="1">
      <c r="C994" s="14"/>
      <c r="F994" s="15"/>
      <c r="G994" s="15"/>
      <c r="H994" s="15"/>
      <c r="I994" s="15"/>
      <c r="J994" s="15"/>
      <c r="K994" s="15"/>
      <c r="L994" s="18"/>
      <c r="M994" s="18"/>
      <c r="N994" s="18"/>
      <c r="O994" s="18"/>
    </row>
    <row r="995" spans="3:15" ht="15.75" customHeight="1">
      <c r="C995" s="14"/>
      <c r="F995" s="15"/>
      <c r="G995" s="15"/>
      <c r="H995" s="15"/>
      <c r="I995" s="15"/>
      <c r="J995" s="15"/>
      <c r="K995" s="15"/>
      <c r="L995" s="18"/>
      <c r="M995" s="18"/>
      <c r="N995" s="18"/>
      <c r="O995" s="18"/>
    </row>
    <row r="996" spans="3:15" ht="15.75" customHeight="1">
      <c r="C996" s="14"/>
      <c r="F996" s="15"/>
      <c r="G996" s="15"/>
      <c r="H996" s="15"/>
      <c r="I996" s="15"/>
      <c r="J996" s="15"/>
      <c r="K996" s="15"/>
      <c r="L996" s="18"/>
      <c r="M996" s="18"/>
      <c r="N996" s="18"/>
      <c r="O996" s="18"/>
    </row>
    <row r="997" spans="3:15" ht="15.75" customHeight="1">
      <c r="C997" s="14"/>
      <c r="F997" s="15"/>
      <c r="G997" s="15"/>
      <c r="H997" s="15"/>
      <c r="I997" s="15"/>
      <c r="J997" s="15"/>
      <c r="K997" s="15"/>
      <c r="L997" s="18"/>
      <c r="M997" s="18"/>
      <c r="N997" s="18"/>
      <c r="O997" s="18"/>
    </row>
    <row r="998" spans="3:15" ht="15.75" customHeight="1">
      <c r="C998" s="14"/>
      <c r="F998" s="15"/>
      <c r="G998" s="15"/>
      <c r="H998" s="15"/>
      <c r="I998" s="15"/>
      <c r="J998" s="15"/>
      <c r="K998" s="15"/>
      <c r="L998" s="18"/>
      <c r="M998" s="18"/>
      <c r="N998" s="18"/>
      <c r="O998" s="18"/>
    </row>
    <row r="999" spans="3:15" ht="15.75" customHeight="1">
      <c r="C999" s="14"/>
      <c r="F999" s="15"/>
      <c r="G999" s="15"/>
      <c r="H999" s="15"/>
      <c r="I999" s="15"/>
      <c r="J999" s="15"/>
      <c r="K999" s="15"/>
      <c r="L999" s="18"/>
      <c r="M999" s="18"/>
      <c r="N999" s="18"/>
      <c r="O999" s="18"/>
    </row>
    <row r="1000" spans="3:15" ht="15.75" customHeight="1">
      <c r="C1000" s="14"/>
      <c r="F1000" s="15"/>
      <c r="G1000" s="15"/>
      <c r="H1000" s="15"/>
      <c r="I1000" s="15"/>
      <c r="J1000" s="15"/>
      <c r="K1000" s="15"/>
      <c r="L1000" s="18"/>
      <c r="M1000" s="18"/>
      <c r="N1000" s="18"/>
      <c r="O1000" s="18"/>
    </row>
    <row r="1001" spans="3:15" ht="15.75" customHeight="1">
      <c r="C1001" s="14"/>
      <c r="F1001" s="15"/>
      <c r="G1001" s="15"/>
      <c r="H1001" s="15"/>
      <c r="I1001" s="15"/>
      <c r="J1001" s="15"/>
      <c r="K1001" s="15"/>
      <c r="L1001" s="18"/>
      <c r="M1001" s="18"/>
      <c r="N1001" s="18"/>
      <c r="O1001" s="18"/>
    </row>
    <row r="1002" spans="3:15" ht="15.75" customHeight="1">
      <c r="C1002" s="14"/>
      <c r="F1002" s="15"/>
      <c r="G1002" s="15"/>
      <c r="H1002" s="15"/>
      <c r="I1002" s="15"/>
      <c r="J1002" s="15"/>
      <c r="K1002" s="15"/>
      <c r="L1002" s="18"/>
      <c r="M1002" s="18"/>
      <c r="N1002" s="18"/>
      <c r="O1002" s="18"/>
    </row>
    <row r="1003" spans="3:15" ht="15.75" customHeight="1">
      <c r="C1003" s="14"/>
      <c r="F1003" s="15"/>
      <c r="G1003" s="15"/>
      <c r="H1003" s="15"/>
      <c r="I1003" s="15"/>
      <c r="J1003" s="15"/>
      <c r="K1003" s="15"/>
      <c r="L1003" s="18"/>
      <c r="M1003" s="18"/>
      <c r="N1003" s="18"/>
      <c r="O1003" s="18"/>
    </row>
    <row r="1004" spans="3:15" ht="15.75" customHeight="1">
      <c r="C1004" s="14"/>
      <c r="F1004" s="15"/>
      <c r="G1004" s="15"/>
      <c r="H1004" s="15"/>
      <c r="I1004" s="15"/>
      <c r="J1004" s="15"/>
      <c r="K1004" s="15"/>
      <c r="L1004" s="18"/>
      <c r="M1004" s="18"/>
      <c r="N1004" s="18"/>
      <c r="O1004" s="18"/>
    </row>
    <row r="1005" spans="3:15" ht="15.75" customHeight="1">
      <c r="C1005" s="14"/>
      <c r="F1005" s="15"/>
      <c r="G1005" s="15"/>
      <c r="H1005" s="15"/>
      <c r="I1005" s="15"/>
      <c r="J1005" s="15"/>
      <c r="K1005" s="15"/>
      <c r="L1005" s="18"/>
      <c r="M1005" s="18"/>
      <c r="N1005" s="18"/>
      <c r="O1005" s="18"/>
    </row>
    <row r="1006" spans="3:15" ht="15.75" customHeight="1">
      <c r="C1006" s="14"/>
      <c r="F1006" s="15"/>
      <c r="G1006" s="15"/>
      <c r="H1006" s="15"/>
      <c r="I1006" s="15"/>
      <c r="J1006" s="15"/>
      <c r="K1006" s="15"/>
      <c r="L1006" s="18"/>
      <c r="M1006" s="18"/>
      <c r="N1006" s="18"/>
      <c r="O1006" s="18"/>
    </row>
    <row r="1007" spans="3:15" ht="15.75" customHeight="1">
      <c r="C1007" s="14"/>
      <c r="F1007" s="15"/>
      <c r="G1007" s="15"/>
      <c r="H1007" s="15"/>
      <c r="I1007" s="15"/>
      <c r="J1007" s="15"/>
      <c r="K1007" s="15"/>
      <c r="L1007" s="18"/>
      <c r="M1007" s="18"/>
      <c r="N1007" s="18"/>
      <c r="O1007" s="18"/>
    </row>
    <row r="1008" spans="3:15" ht="15.75" customHeight="1">
      <c r="C1008" s="14"/>
      <c r="F1008" s="15"/>
      <c r="G1008" s="15"/>
      <c r="H1008" s="15"/>
      <c r="I1008" s="15"/>
      <c r="J1008" s="15"/>
      <c r="K1008" s="15"/>
      <c r="L1008" s="18"/>
      <c r="M1008" s="18"/>
      <c r="N1008" s="18"/>
      <c r="O1008" s="18"/>
    </row>
    <row r="1009" spans="3:15" ht="15.75" customHeight="1">
      <c r="C1009" s="14"/>
      <c r="F1009" s="15"/>
      <c r="G1009" s="15"/>
      <c r="H1009" s="15"/>
      <c r="I1009" s="15"/>
      <c r="J1009" s="15"/>
      <c r="K1009" s="15"/>
      <c r="L1009" s="18"/>
      <c r="M1009" s="18"/>
      <c r="N1009" s="18"/>
      <c r="O1009" s="18"/>
    </row>
    <row r="1010" spans="3:15" ht="15.75" customHeight="1">
      <c r="C1010" s="14"/>
      <c r="F1010" s="15"/>
      <c r="G1010" s="15"/>
      <c r="H1010" s="15"/>
      <c r="I1010" s="15"/>
      <c r="J1010" s="15"/>
      <c r="K1010" s="15"/>
      <c r="L1010" s="18"/>
      <c r="M1010" s="18"/>
      <c r="N1010" s="18"/>
      <c r="O1010" s="18"/>
    </row>
    <row r="1011" spans="3:15" ht="15.75" customHeight="1">
      <c r="C1011" s="14"/>
      <c r="F1011" s="15"/>
      <c r="G1011" s="15"/>
      <c r="H1011" s="15"/>
      <c r="I1011" s="15"/>
      <c r="J1011" s="15"/>
      <c r="K1011" s="15"/>
      <c r="L1011" s="18"/>
      <c r="M1011" s="18"/>
      <c r="N1011" s="18"/>
      <c r="O1011" s="18"/>
    </row>
    <row r="1012" spans="3:15" ht="15.75" customHeight="1">
      <c r="C1012" s="14"/>
      <c r="F1012" s="15"/>
      <c r="G1012" s="15"/>
      <c r="H1012" s="15"/>
      <c r="I1012" s="15"/>
      <c r="J1012" s="15"/>
      <c r="K1012" s="15"/>
      <c r="L1012" s="18"/>
      <c r="M1012" s="18"/>
      <c r="N1012" s="18"/>
      <c r="O1012" s="18"/>
    </row>
    <row r="1013" spans="3:15" ht="15.75" customHeight="1">
      <c r="C1013" s="14"/>
      <c r="F1013" s="15"/>
      <c r="G1013" s="15"/>
      <c r="H1013" s="15"/>
      <c r="I1013" s="15"/>
      <c r="J1013" s="15"/>
      <c r="K1013" s="15"/>
      <c r="L1013" s="18"/>
      <c r="M1013" s="18"/>
      <c r="N1013" s="18"/>
      <c r="O1013" s="18"/>
    </row>
    <row r="1014" spans="3:15" ht="15.75" customHeight="1">
      <c r="C1014" s="14"/>
      <c r="F1014" s="15"/>
      <c r="G1014" s="15"/>
      <c r="H1014" s="15"/>
      <c r="I1014" s="15"/>
      <c r="J1014" s="15"/>
      <c r="K1014" s="15"/>
      <c r="L1014" s="18"/>
      <c r="M1014" s="18"/>
      <c r="N1014" s="18"/>
      <c r="O1014" s="18"/>
    </row>
    <row r="1015" spans="3:15" ht="15.75" customHeight="1">
      <c r="C1015" s="14"/>
      <c r="F1015" s="15"/>
      <c r="G1015" s="15"/>
      <c r="H1015" s="15"/>
      <c r="I1015" s="15"/>
      <c r="J1015" s="15"/>
      <c r="K1015" s="15"/>
      <c r="L1015" s="18"/>
      <c r="M1015" s="18"/>
      <c r="N1015" s="18"/>
      <c r="O1015" s="18"/>
    </row>
    <row r="1016" spans="3:15" ht="15" customHeight="1">
      <c r="C1016" s="14"/>
      <c r="F1016" s="15"/>
      <c r="G1016" s="15"/>
      <c r="H1016" s="15"/>
      <c r="I1016" s="15"/>
      <c r="J1016" s="15"/>
    </row>
  </sheetData>
  <sheetProtection formatCells="0" insertRows="0" deleteRows="0" selectLockedCells="1"/>
  <mergeCells count="8">
    <mergeCell ref="C5:F5"/>
    <mergeCell ref="Q2:R2"/>
    <mergeCell ref="Q7:R7"/>
    <mergeCell ref="Q1:R1"/>
    <mergeCell ref="Q3:R3"/>
    <mergeCell ref="Q6:R6"/>
    <mergeCell ref="Q4:R4"/>
    <mergeCell ref="Q5:R5"/>
  </mergeCells>
  <conditionalFormatting sqref="V9:V139">
    <cfRule type="cellIs" dxfId="13" priority="6" stopIfTrue="1" operator="greaterThan">
      <formula>0.4</formula>
    </cfRule>
    <cfRule type="cellIs" dxfId="12" priority="7" operator="lessThanOrEqual">
      <formula>0.4</formula>
    </cfRule>
  </conditionalFormatting>
  <conditionalFormatting sqref="W9:W139">
    <cfRule type="expression" dxfId="11" priority="1">
      <formula>LEN(W9)&gt;1</formula>
    </cfRule>
  </conditionalFormatting>
  <pageMargins left="0.70866141732283472" right="0.70866141732283472" top="0.74803149606299213" bottom="0.74803149606299213" header="0" footer="0"/>
  <pageSetup paperSize="9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iaFormulas">
                <anchor>
                  <from>
                    <xdr:col>19</xdr:col>
                    <xdr:colOff>60960</xdr:colOff>
                    <xdr:row>1</xdr:row>
                    <xdr:rowOff>160020</xdr:rowOff>
                  </from>
                  <to>
                    <xdr:col>20</xdr:col>
                    <xdr:colOff>426720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comendarCursos">
                <anchor>
                  <from>
                    <xdr:col>24</xdr:col>
                    <xdr:colOff>38100</xdr:colOff>
                    <xdr:row>7</xdr:row>
                    <xdr:rowOff>30480</xdr:rowOff>
                  </from>
                  <to>
                    <xdr:col>25</xdr:col>
                    <xdr:colOff>0</xdr:colOff>
                    <xdr:row>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rraDatosAntiguosMalla">
                <anchor>
                  <from>
                    <xdr:col>19</xdr:col>
                    <xdr:colOff>60960</xdr:colOff>
                    <xdr:row>0</xdr:row>
                    <xdr:rowOff>7620</xdr:rowOff>
                  </from>
                  <to>
                    <xdr:col>20</xdr:col>
                    <xdr:colOff>441960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IrAImprimirReportes">
                <anchor>
                  <from>
                    <xdr:col>31</xdr:col>
                    <xdr:colOff>76200</xdr:colOff>
                    <xdr:row>4</xdr:row>
                    <xdr:rowOff>38100</xdr:rowOff>
                  </from>
                  <to>
                    <xdr:col>32</xdr:col>
                    <xdr:colOff>579120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rAImportaHistorialAcademico">
                <anchor>
                  <from>
                    <xdr:col>31</xdr:col>
                    <xdr:colOff>76200</xdr:colOff>
                    <xdr:row>0</xdr:row>
                    <xdr:rowOff>30480</xdr:rowOff>
                  </from>
                  <to>
                    <xdr:col>32</xdr:col>
                    <xdr:colOff>601980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IrAImportaEquivalencias">
                <anchor>
                  <from>
                    <xdr:col>31</xdr:col>
                    <xdr:colOff>76200</xdr:colOff>
                    <xdr:row>1</xdr:row>
                    <xdr:rowOff>99060</xdr:rowOff>
                  </from>
                  <to>
                    <xdr:col>32</xdr:col>
                    <xdr:colOff>594360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ImportarMalla">
                <anchor>
                  <from>
                    <xdr:col>5</xdr:col>
                    <xdr:colOff>1592580</xdr:colOff>
                    <xdr:row>7</xdr:row>
                    <xdr:rowOff>30480</xdr:rowOff>
                  </from>
                  <to>
                    <xdr:col>5</xdr:col>
                    <xdr:colOff>2476500</xdr:colOff>
                    <xdr:row>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Button 5">
              <controlPr defaultSize="0" print="0" autoFill="0" autoPict="0" macro="[0]!AtrasCabecera">
                <anchor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1</xdr:col>
                    <xdr:colOff>251460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A92E8-F282-4764-B5C8-7FFAB9517009}">
  <sheetPr codeName="Aplic51"/>
  <dimension ref="A1:AC253"/>
  <sheetViews>
    <sheetView zoomScaleNormal="100" workbookViewId="0">
      <selection activeCell="J6" sqref="J6"/>
    </sheetView>
  </sheetViews>
  <sheetFormatPr baseColWidth="10" defaultColWidth="11.44140625" defaultRowHeight="14.4"/>
  <cols>
    <col min="1" max="3" width="5.6640625" style="262" customWidth="1"/>
    <col min="4" max="4" width="1.33203125" style="262" customWidth="1"/>
    <col min="5" max="5" width="18.33203125" style="262" bestFit="1" customWidth="1"/>
    <col min="6" max="6" width="7.44140625" style="262" customWidth="1"/>
    <col min="7" max="7" width="7.6640625" style="262" customWidth="1"/>
    <col min="8" max="8" width="18.6640625" style="262" customWidth="1"/>
    <col min="9" max="9" width="5.33203125" style="262" customWidth="1"/>
    <col min="10" max="10" width="12.33203125" style="262" customWidth="1"/>
    <col min="11" max="11" width="43.6640625" style="262" customWidth="1"/>
    <col min="12" max="12" width="4.6640625" style="262" customWidth="1"/>
    <col min="13" max="13" width="5.33203125" style="262" customWidth="1"/>
    <col min="14" max="14" width="12.33203125" style="262" customWidth="1"/>
    <col min="15" max="15" width="43.6640625" style="262" customWidth="1"/>
    <col min="16" max="16" width="4.6640625" style="262" customWidth="1"/>
    <col min="17" max="17" width="5.33203125" style="262" customWidth="1"/>
    <col min="18" max="18" width="12.33203125" style="262" customWidth="1"/>
    <col min="19" max="19" width="43.6640625" style="262" customWidth="1"/>
    <col min="20" max="20" width="4.6640625" style="262" customWidth="1"/>
    <col min="21" max="21" width="20.88671875" style="262" customWidth="1"/>
    <col min="22" max="22" width="12.6640625" style="262" customWidth="1"/>
    <col min="23" max="23" width="7.88671875" style="262" customWidth="1"/>
    <col min="24" max="24" width="7.6640625" style="262" customWidth="1"/>
    <col min="25" max="25" width="11.44140625" style="262"/>
    <col min="26" max="26" width="5.5546875" style="262" customWidth="1"/>
    <col min="27" max="27" width="11.44140625" style="262"/>
    <col min="28" max="28" width="59.5546875" style="262" customWidth="1"/>
    <col min="29" max="29" width="5.6640625" style="262" customWidth="1"/>
    <col min="30" max="16384" width="11.44140625" style="262"/>
  </cols>
  <sheetData>
    <row r="1" spans="1:29" ht="18">
      <c r="A1" s="244"/>
      <c r="B1" s="246"/>
      <c r="C1" s="246"/>
      <c r="D1" s="245"/>
      <c r="E1" s="245"/>
      <c r="F1" s="245"/>
      <c r="G1" s="246"/>
      <c r="H1" s="245"/>
      <c r="I1" s="246"/>
      <c r="J1" s="245" t="s">
        <v>555</v>
      </c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26"/>
    </row>
    <row r="2" spans="1:29" ht="18.600000000000001" thickBot="1">
      <c r="A2" s="247"/>
      <c r="B2" s="341"/>
      <c r="C2" s="341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32"/>
    </row>
    <row r="4" spans="1:29">
      <c r="A4" s="342" t="s">
        <v>766</v>
      </c>
      <c r="B4" s="340"/>
      <c r="C4" s="340"/>
      <c r="D4" s="268"/>
      <c r="E4" s="263" t="s">
        <v>767</v>
      </c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  <c r="V4" s="264" t="s">
        <v>768</v>
      </c>
      <c r="W4" s="264"/>
      <c r="X4" s="264"/>
      <c r="Y4" s="264"/>
      <c r="Z4" s="264"/>
      <c r="AA4" s="264"/>
      <c r="AB4" s="264"/>
      <c r="AC4" s="264"/>
    </row>
    <row r="5" spans="1:29" ht="28.8">
      <c r="A5" s="337" t="s">
        <v>763</v>
      </c>
      <c r="B5" s="338" t="s">
        <v>764</v>
      </c>
      <c r="C5" s="339" t="s">
        <v>765</v>
      </c>
      <c r="D5" s="350" t="s">
        <v>771</v>
      </c>
      <c r="E5" s="266" t="s">
        <v>557</v>
      </c>
      <c r="F5" s="266" t="s">
        <v>707</v>
      </c>
      <c r="G5" s="266" t="s">
        <v>749</v>
      </c>
      <c r="H5" s="266" t="s">
        <v>750</v>
      </c>
      <c r="I5" s="337" t="s">
        <v>751</v>
      </c>
      <c r="J5" s="337" t="s">
        <v>752</v>
      </c>
      <c r="K5" s="337" t="s">
        <v>753</v>
      </c>
      <c r="L5" s="337" t="s">
        <v>754</v>
      </c>
      <c r="M5" s="338" t="s">
        <v>755</v>
      </c>
      <c r="N5" s="338" t="s">
        <v>756</v>
      </c>
      <c r="O5" s="338" t="s">
        <v>757</v>
      </c>
      <c r="P5" s="338" t="s">
        <v>758</v>
      </c>
      <c r="Q5" s="339" t="s">
        <v>759</v>
      </c>
      <c r="R5" s="339" t="s">
        <v>760</v>
      </c>
      <c r="S5" s="339" t="s">
        <v>761</v>
      </c>
      <c r="T5" s="339" t="s">
        <v>762</v>
      </c>
      <c r="U5" s="266" t="s">
        <v>556</v>
      </c>
      <c r="V5" s="267" t="s">
        <v>557</v>
      </c>
      <c r="W5" s="267" t="s">
        <v>707</v>
      </c>
      <c r="X5" s="267" t="s">
        <v>749</v>
      </c>
      <c r="Y5" s="267" t="s">
        <v>706</v>
      </c>
      <c r="Z5" s="267" t="s">
        <v>770</v>
      </c>
      <c r="AA5" s="267" t="s">
        <v>113</v>
      </c>
      <c r="AB5" s="267" t="s">
        <v>558</v>
      </c>
      <c r="AC5" s="267" t="s">
        <v>769</v>
      </c>
    </row>
    <row r="6" spans="1:29">
      <c r="A6" s="348"/>
      <c r="B6" s="343"/>
      <c r="C6" s="349"/>
      <c r="D6" s="268"/>
      <c r="E6" s="262" t="s">
        <v>560</v>
      </c>
      <c r="F6" s="262">
        <v>2011</v>
      </c>
      <c r="G6" s="262" t="s">
        <v>155</v>
      </c>
      <c r="H6" s="262" t="s">
        <v>156</v>
      </c>
      <c r="I6" s="262">
        <v>3</v>
      </c>
      <c r="J6" s="262" t="s">
        <v>561</v>
      </c>
      <c r="K6" s="262" t="s">
        <v>562</v>
      </c>
      <c r="L6" s="262">
        <v>4</v>
      </c>
      <c r="U6" s="262" t="s">
        <v>559</v>
      </c>
      <c r="V6" s="262" t="s">
        <v>560</v>
      </c>
      <c r="W6" s="262">
        <v>2016</v>
      </c>
      <c r="X6" s="262" t="s">
        <v>155</v>
      </c>
      <c r="Y6" s="262" t="s">
        <v>156</v>
      </c>
      <c r="Z6" s="262">
        <v>3</v>
      </c>
      <c r="AA6" s="262" t="s">
        <v>27</v>
      </c>
      <c r="AB6" s="262" t="s">
        <v>28</v>
      </c>
      <c r="AC6" s="262">
        <v>5</v>
      </c>
    </row>
    <row r="7" spans="1:29">
      <c r="A7" s="348"/>
      <c r="B7" s="343"/>
      <c r="C7" s="349"/>
      <c r="D7" s="268"/>
      <c r="E7" s="262" t="s">
        <v>560</v>
      </c>
      <c r="F7" s="262">
        <v>2015</v>
      </c>
      <c r="G7" s="262" t="s">
        <v>155</v>
      </c>
      <c r="H7" s="262" t="s">
        <v>156</v>
      </c>
      <c r="I7" s="262">
        <v>10</v>
      </c>
      <c r="J7" s="262" t="s">
        <v>289</v>
      </c>
      <c r="K7" s="262" t="s">
        <v>290</v>
      </c>
      <c r="L7" s="262">
        <v>4</v>
      </c>
      <c r="U7" s="262" t="s">
        <v>559</v>
      </c>
      <c r="V7" s="262" t="s">
        <v>560</v>
      </c>
      <c r="W7" s="262">
        <v>2016</v>
      </c>
      <c r="X7" s="262" t="s">
        <v>155</v>
      </c>
      <c r="Y7" s="262" t="s">
        <v>156</v>
      </c>
      <c r="Z7" s="262">
        <v>10</v>
      </c>
      <c r="AA7" s="262" t="s">
        <v>106</v>
      </c>
      <c r="AB7" s="262" t="s">
        <v>423</v>
      </c>
      <c r="AC7" s="262">
        <v>5</v>
      </c>
    </row>
    <row r="8" spans="1:29">
      <c r="A8" s="348"/>
      <c r="B8" s="343"/>
      <c r="C8" s="349"/>
      <c r="D8" s="268"/>
      <c r="E8" s="262" t="s">
        <v>560</v>
      </c>
      <c r="F8" s="262">
        <v>2015</v>
      </c>
      <c r="G8" s="262" t="s">
        <v>155</v>
      </c>
      <c r="H8" s="262" t="s">
        <v>156</v>
      </c>
      <c r="I8" s="262">
        <v>9</v>
      </c>
      <c r="J8" s="262" t="s">
        <v>285</v>
      </c>
      <c r="K8" s="262" t="s">
        <v>286</v>
      </c>
      <c r="L8" s="262">
        <v>6</v>
      </c>
      <c r="U8" s="262" t="s">
        <v>559</v>
      </c>
      <c r="V8" s="262" t="s">
        <v>560</v>
      </c>
      <c r="W8" s="262">
        <v>2016</v>
      </c>
      <c r="X8" s="262" t="s">
        <v>155</v>
      </c>
      <c r="Y8" s="262" t="s">
        <v>156</v>
      </c>
      <c r="Z8" s="262">
        <v>9</v>
      </c>
      <c r="AA8" s="262" t="s">
        <v>332</v>
      </c>
      <c r="AB8" s="262" t="s">
        <v>147</v>
      </c>
      <c r="AC8" s="262">
        <v>5</v>
      </c>
    </row>
    <row r="9" spans="1:29">
      <c r="A9" s="348"/>
      <c r="B9" s="343"/>
      <c r="C9" s="349"/>
      <c r="D9" s="268"/>
      <c r="E9" s="262" t="s">
        <v>560</v>
      </c>
      <c r="F9" s="262">
        <v>2015</v>
      </c>
      <c r="G9" s="262" t="s">
        <v>155</v>
      </c>
      <c r="H9" s="262" t="s">
        <v>156</v>
      </c>
      <c r="I9" s="262">
        <v>10</v>
      </c>
      <c r="J9" s="262" t="s">
        <v>291</v>
      </c>
      <c r="K9" s="262" t="s">
        <v>292</v>
      </c>
      <c r="L9" s="262">
        <v>8</v>
      </c>
      <c r="U9" s="262" t="s">
        <v>559</v>
      </c>
      <c r="V9" s="262" t="s">
        <v>560</v>
      </c>
      <c r="W9" s="262">
        <v>2016</v>
      </c>
      <c r="X9" s="262" t="s">
        <v>155</v>
      </c>
      <c r="Y9" s="262" t="s">
        <v>156</v>
      </c>
      <c r="Z9" s="262">
        <v>10</v>
      </c>
      <c r="AA9" s="262" t="s">
        <v>334</v>
      </c>
      <c r="AB9" s="262" t="s">
        <v>151</v>
      </c>
      <c r="AC9" s="262">
        <v>5</v>
      </c>
    </row>
    <row r="10" spans="1:29">
      <c r="A10" s="348"/>
      <c r="B10" s="343"/>
      <c r="C10" s="349"/>
      <c r="D10" s="268"/>
      <c r="E10" s="262" t="s">
        <v>560</v>
      </c>
      <c r="F10" s="262">
        <v>2015</v>
      </c>
      <c r="G10" s="262" t="s">
        <v>155</v>
      </c>
      <c r="H10" s="262" t="s">
        <v>156</v>
      </c>
      <c r="I10" s="262">
        <v>7</v>
      </c>
      <c r="J10" s="262" t="s">
        <v>275</v>
      </c>
      <c r="K10" s="262" t="s">
        <v>276</v>
      </c>
      <c r="L10" s="262">
        <v>4</v>
      </c>
      <c r="U10" s="262" t="s">
        <v>559</v>
      </c>
      <c r="V10" s="262" t="s">
        <v>560</v>
      </c>
      <c r="W10" s="262">
        <v>2016</v>
      </c>
      <c r="X10" s="262" t="s">
        <v>155</v>
      </c>
      <c r="Y10" s="262" t="s">
        <v>156</v>
      </c>
      <c r="Z10" s="262">
        <v>8</v>
      </c>
      <c r="AA10" s="262" t="s">
        <v>99</v>
      </c>
      <c r="AB10" s="262" t="s">
        <v>100</v>
      </c>
      <c r="AC10" s="262">
        <v>4</v>
      </c>
    </row>
    <row r="11" spans="1:29">
      <c r="A11" s="348"/>
      <c r="B11" s="343"/>
      <c r="C11" s="349"/>
      <c r="D11" s="268"/>
      <c r="E11" s="262" t="s">
        <v>560</v>
      </c>
      <c r="F11" s="262">
        <v>2015</v>
      </c>
      <c r="G11" s="262" t="s">
        <v>155</v>
      </c>
      <c r="H11" s="262" t="s">
        <v>156</v>
      </c>
      <c r="I11" s="262">
        <v>5</v>
      </c>
      <c r="J11" s="262" t="s">
        <v>272</v>
      </c>
      <c r="K11" s="262" t="s">
        <v>273</v>
      </c>
      <c r="L11" s="262">
        <v>5</v>
      </c>
      <c r="U11" s="262" t="s">
        <v>559</v>
      </c>
      <c r="V11" s="262" t="s">
        <v>560</v>
      </c>
      <c r="W11" s="262">
        <v>2016</v>
      </c>
      <c r="X11" s="262" t="s">
        <v>155</v>
      </c>
      <c r="Y11" s="262" t="s">
        <v>156</v>
      </c>
      <c r="Z11" s="262">
        <v>5</v>
      </c>
      <c r="AA11" s="262" t="s">
        <v>80</v>
      </c>
      <c r="AB11" s="265" t="s">
        <v>81</v>
      </c>
      <c r="AC11" s="262">
        <v>4</v>
      </c>
    </row>
    <row r="12" spans="1:29">
      <c r="A12" s="348"/>
      <c r="B12" s="343"/>
      <c r="C12" s="349"/>
      <c r="D12" s="268"/>
      <c r="E12" s="262" t="s">
        <v>560</v>
      </c>
      <c r="F12" s="262">
        <v>2015</v>
      </c>
      <c r="G12" s="262" t="s">
        <v>155</v>
      </c>
      <c r="H12" s="262" t="s">
        <v>156</v>
      </c>
      <c r="I12" s="262">
        <v>5</v>
      </c>
      <c r="J12" s="262" t="s">
        <v>143</v>
      </c>
      <c r="K12" s="262" t="s">
        <v>274</v>
      </c>
      <c r="L12" s="262">
        <v>4</v>
      </c>
      <c r="U12" s="262" t="s">
        <v>559</v>
      </c>
      <c r="V12" s="262" t="s">
        <v>560</v>
      </c>
      <c r="W12" s="262">
        <v>2016</v>
      </c>
      <c r="X12" s="262" t="s">
        <v>155</v>
      </c>
      <c r="Y12" s="262" t="s">
        <v>156</v>
      </c>
      <c r="Z12" s="262">
        <v>2</v>
      </c>
      <c r="AA12" s="262" t="s">
        <v>337</v>
      </c>
      <c r="AB12" s="262" t="s">
        <v>58</v>
      </c>
      <c r="AC12" s="262">
        <v>5</v>
      </c>
    </row>
    <row r="13" spans="1:29">
      <c r="A13" s="348"/>
      <c r="B13" s="343"/>
      <c r="C13" s="349"/>
      <c r="D13" s="268"/>
      <c r="E13" s="262" t="s">
        <v>560</v>
      </c>
      <c r="F13" s="262">
        <v>2015</v>
      </c>
      <c r="G13" s="262" t="s">
        <v>155</v>
      </c>
      <c r="H13" s="262" t="s">
        <v>156</v>
      </c>
      <c r="I13" s="262">
        <v>3</v>
      </c>
      <c r="J13" s="262" t="s">
        <v>263</v>
      </c>
      <c r="K13" s="262" t="s">
        <v>264</v>
      </c>
      <c r="L13" s="262">
        <v>4</v>
      </c>
      <c r="U13" s="262" t="s">
        <v>559</v>
      </c>
      <c r="V13" s="262" t="s">
        <v>560</v>
      </c>
      <c r="W13" s="262">
        <v>2016</v>
      </c>
      <c r="X13" s="262" t="s">
        <v>155</v>
      </c>
      <c r="Y13" s="262" t="s">
        <v>156</v>
      </c>
      <c r="Z13" s="262">
        <v>5</v>
      </c>
      <c r="AA13" s="262" t="s">
        <v>351</v>
      </c>
      <c r="AB13" s="262" t="s">
        <v>352</v>
      </c>
      <c r="AC13" s="262">
        <v>4</v>
      </c>
    </row>
    <row r="14" spans="1:29">
      <c r="A14" s="348"/>
      <c r="B14" s="343"/>
      <c r="C14" s="349"/>
      <c r="D14" s="268"/>
      <c r="E14" s="262" t="s">
        <v>560</v>
      </c>
      <c r="F14" s="262">
        <v>2015</v>
      </c>
      <c r="G14" s="262" t="s">
        <v>155</v>
      </c>
      <c r="H14" s="262" t="s">
        <v>156</v>
      </c>
      <c r="I14" s="262">
        <v>9</v>
      </c>
      <c r="J14" s="262" t="s">
        <v>283</v>
      </c>
      <c r="K14" s="262" t="s">
        <v>563</v>
      </c>
      <c r="L14" s="262">
        <v>3</v>
      </c>
      <c r="U14" s="262" t="s">
        <v>559</v>
      </c>
      <c r="V14" s="262" t="s">
        <v>560</v>
      </c>
      <c r="W14" s="262">
        <v>2016</v>
      </c>
      <c r="X14" s="262" t="s">
        <v>155</v>
      </c>
      <c r="Y14" s="262" t="s">
        <v>156</v>
      </c>
      <c r="Z14" s="262">
        <v>10</v>
      </c>
      <c r="AA14" s="262" t="s">
        <v>154</v>
      </c>
      <c r="AB14" s="265" t="s">
        <v>564</v>
      </c>
      <c r="AC14" s="262">
        <v>3</v>
      </c>
    </row>
    <row r="15" spans="1:29">
      <c r="A15" s="348"/>
      <c r="B15" s="343"/>
      <c r="C15" s="349"/>
      <c r="D15" s="268"/>
      <c r="E15" s="262" t="s">
        <v>560</v>
      </c>
      <c r="F15" s="262">
        <v>2015</v>
      </c>
      <c r="G15" s="262" t="s">
        <v>155</v>
      </c>
      <c r="H15" s="262" t="s">
        <v>156</v>
      </c>
      <c r="I15" s="262">
        <v>8</v>
      </c>
      <c r="J15" s="262" t="s">
        <v>281</v>
      </c>
      <c r="K15" s="262" t="s">
        <v>565</v>
      </c>
      <c r="L15" s="262">
        <v>3</v>
      </c>
      <c r="U15" s="262" t="s">
        <v>559</v>
      </c>
      <c r="V15" s="262" t="s">
        <v>560</v>
      </c>
      <c r="W15" s="262">
        <v>2016</v>
      </c>
      <c r="X15" s="262" t="s">
        <v>155</v>
      </c>
      <c r="Y15" s="262" t="s">
        <v>156</v>
      </c>
      <c r="Z15" s="262">
        <v>7</v>
      </c>
      <c r="AA15" s="262" t="s">
        <v>38</v>
      </c>
      <c r="AB15" s="262" t="s">
        <v>566</v>
      </c>
      <c r="AC15" s="262">
        <v>1</v>
      </c>
    </row>
    <row r="16" spans="1:29">
      <c r="A16" s="348"/>
      <c r="B16" s="343"/>
      <c r="C16" s="349"/>
      <c r="D16" s="268"/>
      <c r="E16" s="262" t="s">
        <v>560</v>
      </c>
      <c r="F16" s="262">
        <v>2015</v>
      </c>
      <c r="G16" s="262" t="s">
        <v>155</v>
      </c>
      <c r="H16" s="262" t="s">
        <v>156</v>
      </c>
      <c r="I16" s="262">
        <v>8</v>
      </c>
      <c r="J16" s="262" t="s">
        <v>278</v>
      </c>
      <c r="K16" s="262" t="s">
        <v>567</v>
      </c>
      <c r="L16" s="262">
        <v>3</v>
      </c>
      <c r="U16" s="262" t="s">
        <v>559</v>
      </c>
      <c r="V16" s="262" t="s">
        <v>560</v>
      </c>
      <c r="W16" s="262">
        <v>2016</v>
      </c>
      <c r="X16" s="262" t="s">
        <v>155</v>
      </c>
      <c r="Y16" s="262" t="s">
        <v>156</v>
      </c>
      <c r="Z16" s="262">
        <v>9</v>
      </c>
      <c r="AA16" s="262" t="s">
        <v>148</v>
      </c>
      <c r="AB16" s="262" t="s">
        <v>568</v>
      </c>
      <c r="AC16" s="262">
        <v>3</v>
      </c>
    </row>
    <row r="17" spans="1:29">
      <c r="A17" s="348"/>
      <c r="B17" s="343"/>
      <c r="C17" s="349"/>
      <c r="D17" s="268"/>
      <c r="E17" s="262" t="s">
        <v>560</v>
      </c>
      <c r="F17" s="262">
        <v>2015</v>
      </c>
      <c r="G17" s="262" t="s">
        <v>174</v>
      </c>
      <c r="H17" s="262" t="s">
        <v>156</v>
      </c>
      <c r="I17" s="262">
        <v>3</v>
      </c>
      <c r="J17" s="262" t="s">
        <v>296</v>
      </c>
      <c r="K17" s="262" t="s">
        <v>66</v>
      </c>
      <c r="L17" s="262">
        <v>5</v>
      </c>
      <c r="U17" s="262" t="s">
        <v>559</v>
      </c>
      <c r="V17" s="262" t="s">
        <v>560</v>
      </c>
      <c r="W17" s="262">
        <v>2016</v>
      </c>
      <c r="X17" s="262" t="s">
        <v>174</v>
      </c>
      <c r="Y17" s="262" t="s">
        <v>156</v>
      </c>
      <c r="Z17" s="262">
        <v>4</v>
      </c>
      <c r="AA17" s="262" t="s">
        <v>65</v>
      </c>
      <c r="AB17" s="262" t="s">
        <v>66</v>
      </c>
      <c r="AC17" s="262">
        <v>4</v>
      </c>
    </row>
    <row r="18" spans="1:29">
      <c r="A18" s="348"/>
      <c r="B18" s="343"/>
      <c r="C18" s="349"/>
      <c r="D18" s="268"/>
      <c r="E18" s="262" t="s">
        <v>560</v>
      </c>
      <c r="F18" s="262">
        <v>2015</v>
      </c>
      <c r="G18" s="262" t="s">
        <v>174</v>
      </c>
      <c r="H18" s="262" t="s">
        <v>156</v>
      </c>
      <c r="I18" s="262">
        <v>4</v>
      </c>
      <c r="J18" s="262" t="s">
        <v>297</v>
      </c>
      <c r="K18" s="262" t="s">
        <v>569</v>
      </c>
      <c r="L18" s="262">
        <v>5</v>
      </c>
      <c r="U18" s="262" t="s">
        <v>559</v>
      </c>
      <c r="V18" s="262" t="s">
        <v>560</v>
      </c>
      <c r="W18" s="262">
        <v>2016</v>
      </c>
      <c r="X18" s="262" t="s">
        <v>174</v>
      </c>
      <c r="Y18" s="262" t="s">
        <v>156</v>
      </c>
      <c r="Z18" s="262">
        <v>9</v>
      </c>
      <c r="AA18" s="262" t="s">
        <v>80</v>
      </c>
      <c r="AB18" s="262" t="s">
        <v>570</v>
      </c>
      <c r="AC18" s="262">
        <v>9</v>
      </c>
    </row>
    <row r="19" spans="1:29">
      <c r="A19" s="348"/>
      <c r="B19" s="343"/>
      <c r="C19" s="349"/>
      <c r="D19" s="268"/>
      <c r="E19" s="262" t="s">
        <v>560</v>
      </c>
      <c r="F19" s="262">
        <v>2015</v>
      </c>
      <c r="G19" s="262" t="s">
        <v>174</v>
      </c>
      <c r="H19" s="262" t="s">
        <v>156</v>
      </c>
      <c r="I19" s="262">
        <v>4</v>
      </c>
      <c r="J19" s="262" t="s">
        <v>298</v>
      </c>
      <c r="K19" s="262" t="s">
        <v>270</v>
      </c>
      <c r="L19" s="262">
        <v>5</v>
      </c>
      <c r="U19" s="262" t="s">
        <v>559</v>
      </c>
      <c r="V19" s="262" t="s">
        <v>560</v>
      </c>
      <c r="W19" s="262">
        <v>2016</v>
      </c>
      <c r="X19" s="262" t="s">
        <v>174</v>
      </c>
      <c r="Y19" s="262" t="s">
        <v>156</v>
      </c>
      <c r="Z19" s="262">
        <v>6</v>
      </c>
      <c r="AA19" s="262" t="s">
        <v>82</v>
      </c>
      <c r="AB19" s="262" t="s">
        <v>270</v>
      </c>
      <c r="AC19" s="262">
        <v>6</v>
      </c>
    </row>
    <row r="20" spans="1:29">
      <c r="A20" s="348"/>
      <c r="B20" s="343"/>
      <c r="C20" s="349"/>
      <c r="D20" s="268"/>
      <c r="E20" s="262" t="s">
        <v>560</v>
      </c>
      <c r="F20" s="262">
        <v>2015</v>
      </c>
      <c r="G20" s="262" t="s">
        <v>174</v>
      </c>
      <c r="H20" s="262" t="s">
        <v>156</v>
      </c>
      <c r="I20" s="262">
        <v>4</v>
      </c>
      <c r="J20" s="262" t="s">
        <v>299</v>
      </c>
      <c r="K20" s="262" t="s">
        <v>73</v>
      </c>
      <c r="L20" s="262">
        <v>5</v>
      </c>
      <c r="U20" s="262" t="s">
        <v>559</v>
      </c>
      <c r="V20" s="262" t="s">
        <v>560</v>
      </c>
      <c r="W20" s="262">
        <v>2016</v>
      </c>
      <c r="X20" s="262" t="s">
        <v>174</v>
      </c>
      <c r="Y20" s="262" t="s">
        <v>156</v>
      </c>
      <c r="Z20" s="262">
        <v>5</v>
      </c>
      <c r="AA20" s="262" t="s">
        <v>72</v>
      </c>
      <c r="AB20" s="262" t="s">
        <v>73</v>
      </c>
      <c r="AC20" s="262">
        <v>5</v>
      </c>
    </row>
    <row r="21" spans="1:29">
      <c r="A21" s="348"/>
      <c r="B21" s="343"/>
      <c r="C21" s="349"/>
      <c r="D21" s="268"/>
      <c r="E21" s="262" t="s">
        <v>560</v>
      </c>
      <c r="F21" s="262">
        <v>2015</v>
      </c>
      <c r="G21" s="262" t="s">
        <v>174</v>
      </c>
      <c r="H21" s="262" t="s">
        <v>156</v>
      </c>
      <c r="I21" s="262">
        <v>4</v>
      </c>
      <c r="J21" s="262" t="s">
        <v>300</v>
      </c>
      <c r="K21" s="262" t="s">
        <v>301</v>
      </c>
      <c r="L21" s="262">
        <v>5</v>
      </c>
      <c r="U21" s="262" t="s">
        <v>559</v>
      </c>
      <c r="V21" s="262" t="s">
        <v>560</v>
      </c>
      <c r="W21" s="262">
        <v>2016</v>
      </c>
      <c r="X21" s="262" t="s">
        <v>174</v>
      </c>
      <c r="Y21" s="262" t="s">
        <v>156</v>
      </c>
      <c r="Z21" s="262">
        <v>5</v>
      </c>
      <c r="AA21" s="262" t="s">
        <v>70</v>
      </c>
      <c r="AB21" s="265" t="s">
        <v>71</v>
      </c>
      <c r="AC21" s="262">
        <v>5</v>
      </c>
    </row>
    <row r="22" spans="1:29">
      <c r="A22" s="348"/>
      <c r="B22" s="343"/>
      <c r="C22" s="349"/>
      <c r="D22" s="268"/>
      <c r="E22" s="262" t="s">
        <v>560</v>
      </c>
      <c r="F22" s="262">
        <v>2015</v>
      </c>
      <c r="G22" s="262" t="s">
        <v>174</v>
      </c>
      <c r="H22" s="262" t="s">
        <v>156</v>
      </c>
      <c r="I22" s="262">
        <v>5</v>
      </c>
      <c r="J22" s="262" t="s">
        <v>302</v>
      </c>
      <c r="K22" s="262" t="s">
        <v>77</v>
      </c>
      <c r="L22" s="262">
        <v>5</v>
      </c>
      <c r="U22" s="262" t="s">
        <v>559</v>
      </c>
      <c r="V22" s="262" t="s">
        <v>560</v>
      </c>
      <c r="W22" s="262">
        <v>2016</v>
      </c>
      <c r="X22" s="262" t="s">
        <v>174</v>
      </c>
      <c r="Y22" s="262" t="s">
        <v>156</v>
      </c>
      <c r="Z22" s="262">
        <v>6</v>
      </c>
      <c r="AA22" s="262" t="s">
        <v>76</v>
      </c>
      <c r="AB22" s="262" t="s">
        <v>77</v>
      </c>
      <c r="AC22" s="262">
        <v>4</v>
      </c>
    </row>
    <row r="23" spans="1:29">
      <c r="A23" s="348"/>
      <c r="B23" s="343"/>
      <c r="C23" s="349"/>
      <c r="D23" s="268"/>
      <c r="E23" s="262" t="s">
        <v>560</v>
      </c>
      <c r="F23" s="262">
        <v>2015</v>
      </c>
      <c r="G23" s="262" t="s">
        <v>174</v>
      </c>
      <c r="H23" s="262" t="s">
        <v>156</v>
      </c>
      <c r="I23" s="262">
        <v>5</v>
      </c>
      <c r="J23" s="262" t="s">
        <v>303</v>
      </c>
      <c r="K23" s="262" t="s">
        <v>276</v>
      </c>
      <c r="L23" s="262">
        <v>5</v>
      </c>
      <c r="U23" s="262" t="s">
        <v>559</v>
      </c>
      <c r="V23" s="262" t="s">
        <v>560</v>
      </c>
      <c r="W23" s="262">
        <v>2016</v>
      </c>
      <c r="X23" s="262" t="s">
        <v>174</v>
      </c>
      <c r="Y23" s="262" t="s">
        <v>156</v>
      </c>
      <c r="Z23" s="262">
        <v>8</v>
      </c>
      <c r="AA23" s="262" t="s">
        <v>99</v>
      </c>
      <c r="AB23" s="262" t="s">
        <v>100</v>
      </c>
      <c r="AC23" s="262">
        <v>4</v>
      </c>
    </row>
    <row r="24" spans="1:29">
      <c r="A24" s="348"/>
      <c r="B24" s="343"/>
      <c r="C24" s="349"/>
      <c r="D24" s="268"/>
      <c r="E24" s="262" t="s">
        <v>560</v>
      </c>
      <c r="F24" s="262">
        <v>2015</v>
      </c>
      <c r="G24" s="262" t="s">
        <v>174</v>
      </c>
      <c r="H24" s="262" t="s">
        <v>156</v>
      </c>
      <c r="I24" s="262">
        <v>6</v>
      </c>
      <c r="J24" s="262" t="s">
        <v>304</v>
      </c>
      <c r="K24" s="262" t="s">
        <v>305</v>
      </c>
      <c r="L24" s="262">
        <v>5</v>
      </c>
      <c r="U24" s="262" t="s">
        <v>559</v>
      </c>
      <c r="V24" s="262" t="s">
        <v>560</v>
      </c>
      <c r="W24" s="262">
        <v>2016</v>
      </c>
      <c r="X24" s="262" t="s">
        <v>174</v>
      </c>
      <c r="Y24" s="262" t="s">
        <v>156</v>
      </c>
      <c r="Z24" s="262">
        <v>8</v>
      </c>
      <c r="AA24" s="262" t="s">
        <v>97</v>
      </c>
      <c r="AB24" s="262" t="s">
        <v>98</v>
      </c>
      <c r="AC24" s="262">
        <v>4</v>
      </c>
    </row>
    <row r="25" spans="1:29">
      <c r="A25" s="348"/>
      <c r="B25" s="343"/>
      <c r="C25" s="349"/>
      <c r="D25" s="268"/>
      <c r="E25" s="262" t="s">
        <v>560</v>
      </c>
      <c r="F25" s="262">
        <v>2015</v>
      </c>
      <c r="G25" s="262" t="s">
        <v>174</v>
      </c>
      <c r="H25" s="262" t="s">
        <v>156</v>
      </c>
      <c r="I25" s="262">
        <v>7</v>
      </c>
      <c r="J25" s="262" t="s">
        <v>306</v>
      </c>
      <c r="K25" s="262" t="s">
        <v>307</v>
      </c>
      <c r="L25" s="262">
        <v>5</v>
      </c>
      <c r="U25" s="262" t="s">
        <v>559</v>
      </c>
      <c r="V25" s="262" t="s">
        <v>560</v>
      </c>
      <c r="W25" s="262">
        <v>2016</v>
      </c>
      <c r="X25" s="262" t="s">
        <v>174</v>
      </c>
      <c r="Y25" s="262" t="s">
        <v>156</v>
      </c>
      <c r="Z25" s="262">
        <v>9</v>
      </c>
      <c r="AA25" s="262" t="s">
        <v>101</v>
      </c>
      <c r="AB25" s="262" t="s">
        <v>102</v>
      </c>
      <c r="AC25" s="262">
        <v>4</v>
      </c>
    </row>
    <row r="26" spans="1:29">
      <c r="A26" s="348"/>
      <c r="B26" s="343"/>
      <c r="C26" s="349"/>
      <c r="D26" s="268"/>
      <c r="E26" s="262" t="s">
        <v>560</v>
      </c>
      <c r="F26" s="262">
        <v>2015</v>
      </c>
      <c r="G26" s="262" t="s">
        <v>174</v>
      </c>
      <c r="H26" s="262" t="s">
        <v>156</v>
      </c>
      <c r="I26" s="262">
        <v>7</v>
      </c>
      <c r="J26" s="262" t="s">
        <v>308</v>
      </c>
      <c r="K26" s="262" t="s">
        <v>309</v>
      </c>
      <c r="L26" s="262">
        <v>5</v>
      </c>
      <c r="U26" s="262" t="s">
        <v>559</v>
      </c>
      <c r="V26" s="262" t="s">
        <v>560</v>
      </c>
      <c r="W26" s="262">
        <v>2016</v>
      </c>
      <c r="X26" s="262" t="s">
        <v>174</v>
      </c>
      <c r="Y26" s="262" t="s">
        <v>156</v>
      </c>
      <c r="Z26" s="262">
        <v>7</v>
      </c>
      <c r="AA26" s="262" t="s">
        <v>85</v>
      </c>
      <c r="AB26" s="262" t="s">
        <v>86</v>
      </c>
      <c r="AC26" s="262">
        <v>4</v>
      </c>
    </row>
    <row r="27" spans="1:29">
      <c r="A27" s="348"/>
      <c r="B27" s="343"/>
      <c r="C27" s="349"/>
      <c r="D27" s="268"/>
      <c r="E27" s="262" t="s">
        <v>560</v>
      </c>
      <c r="F27" s="262">
        <v>2015</v>
      </c>
      <c r="G27" s="262" t="s">
        <v>174</v>
      </c>
      <c r="H27" s="262" t="s">
        <v>156</v>
      </c>
      <c r="I27" s="262">
        <v>8</v>
      </c>
      <c r="J27" s="262" t="s">
        <v>310</v>
      </c>
      <c r="K27" s="262" t="s">
        <v>105</v>
      </c>
      <c r="L27" s="262">
        <v>5</v>
      </c>
      <c r="U27" s="262" t="s">
        <v>559</v>
      </c>
      <c r="V27" s="262" t="s">
        <v>560</v>
      </c>
      <c r="W27" s="262">
        <v>2016</v>
      </c>
      <c r="X27" s="262" t="s">
        <v>174</v>
      </c>
      <c r="Y27" s="262" t="s">
        <v>156</v>
      </c>
      <c r="Z27" s="262">
        <v>9</v>
      </c>
      <c r="AA27" s="262" t="s">
        <v>104</v>
      </c>
      <c r="AB27" s="262" t="s">
        <v>105</v>
      </c>
      <c r="AC27" s="262">
        <v>4</v>
      </c>
    </row>
    <row r="28" spans="1:29">
      <c r="A28" s="348"/>
      <c r="B28" s="343"/>
      <c r="C28" s="349"/>
      <c r="D28" s="268"/>
      <c r="E28" s="262" t="s">
        <v>560</v>
      </c>
      <c r="F28" s="262">
        <v>2015</v>
      </c>
      <c r="G28" s="262" t="s">
        <v>174</v>
      </c>
      <c r="H28" s="262" t="s">
        <v>156</v>
      </c>
      <c r="I28" s="262">
        <v>8</v>
      </c>
      <c r="J28" s="262" t="s">
        <v>312</v>
      </c>
      <c r="K28" s="262" t="s">
        <v>274</v>
      </c>
      <c r="L28" s="262">
        <v>5</v>
      </c>
      <c r="U28" s="262" t="s">
        <v>559</v>
      </c>
      <c r="V28" s="262" t="s">
        <v>560</v>
      </c>
      <c r="W28" s="262">
        <v>2016</v>
      </c>
      <c r="X28" s="262" t="s">
        <v>174</v>
      </c>
      <c r="Y28" s="262" t="s">
        <v>156</v>
      </c>
      <c r="Z28" s="262">
        <v>2</v>
      </c>
      <c r="AA28" s="262" t="s">
        <v>337</v>
      </c>
      <c r="AB28" s="262" t="s">
        <v>58</v>
      </c>
      <c r="AC28" s="262">
        <v>5</v>
      </c>
    </row>
    <row r="29" spans="1:29">
      <c r="A29" s="348"/>
      <c r="B29" s="343"/>
      <c r="C29" s="349"/>
      <c r="D29" s="268"/>
      <c r="E29" s="262" t="s">
        <v>560</v>
      </c>
      <c r="F29" s="262">
        <v>2015</v>
      </c>
      <c r="G29" s="262" t="s">
        <v>174</v>
      </c>
      <c r="H29" s="262" t="s">
        <v>156</v>
      </c>
      <c r="I29" s="262">
        <v>8</v>
      </c>
      <c r="J29" s="262" t="s">
        <v>313</v>
      </c>
      <c r="K29" s="262" t="s">
        <v>314</v>
      </c>
      <c r="L29" s="262">
        <v>5</v>
      </c>
      <c r="U29" s="262" t="s">
        <v>559</v>
      </c>
      <c r="V29" s="262" t="s">
        <v>560</v>
      </c>
      <c r="W29" s="262">
        <v>2016</v>
      </c>
      <c r="X29" s="262" t="s">
        <v>174</v>
      </c>
      <c r="Y29" s="262" t="s">
        <v>156</v>
      </c>
      <c r="Z29" s="262">
        <v>10</v>
      </c>
      <c r="AA29" s="262" t="s">
        <v>152</v>
      </c>
      <c r="AB29" s="262" t="s">
        <v>252</v>
      </c>
      <c r="AC29" s="262">
        <v>3</v>
      </c>
    </row>
    <row r="30" spans="1:29">
      <c r="A30" s="348"/>
      <c r="B30" s="343"/>
      <c r="C30" s="349"/>
      <c r="D30" s="268"/>
      <c r="E30" s="262" t="s">
        <v>560</v>
      </c>
      <c r="F30" s="262">
        <v>2015</v>
      </c>
      <c r="G30" s="262" t="s">
        <v>174</v>
      </c>
      <c r="H30" s="262" t="s">
        <v>156</v>
      </c>
      <c r="I30" s="262">
        <v>9</v>
      </c>
      <c r="J30" s="262" t="s">
        <v>317</v>
      </c>
      <c r="K30" s="262" t="s">
        <v>318</v>
      </c>
      <c r="L30" s="262">
        <v>5</v>
      </c>
      <c r="U30" s="262" t="s">
        <v>559</v>
      </c>
      <c r="V30" s="262" t="s">
        <v>560</v>
      </c>
      <c r="W30" s="262">
        <v>2016</v>
      </c>
      <c r="X30" s="262" t="s">
        <v>174</v>
      </c>
      <c r="Y30" s="262" t="s">
        <v>156</v>
      </c>
      <c r="Z30" s="262">
        <v>7</v>
      </c>
      <c r="AA30" s="262" t="s">
        <v>420</v>
      </c>
      <c r="AB30" s="262" t="s">
        <v>363</v>
      </c>
      <c r="AC30" s="262">
        <v>3</v>
      </c>
    </row>
    <row r="31" spans="1:29">
      <c r="A31" s="348"/>
      <c r="B31" s="343"/>
      <c r="C31" s="349"/>
      <c r="D31" s="268"/>
      <c r="E31" s="262" t="s">
        <v>560</v>
      </c>
      <c r="F31" s="262">
        <v>2015</v>
      </c>
      <c r="G31" s="262" t="s">
        <v>174</v>
      </c>
      <c r="H31" s="262" t="s">
        <v>156</v>
      </c>
      <c r="I31" s="262">
        <v>9</v>
      </c>
      <c r="J31" s="262" t="s">
        <v>320</v>
      </c>
      <c r="K31" s="262" t="s">
        <v>321</v>
      </c>
      <c r="L31" s="262">
        <v>5</v>
      </c>
      <c r="U31" s="262" t="s">
        <v>559</v>
      </c>
      <c r="V31" s="262" t="s">
        <v>560</v>
      </c>
      <c r="W31" s="262">
        <v>2016</v>
      </c>
      <c r="X31" s="262" t="s">
        <v>174</v>
      </c>
      <c r="Y31" s="262" t="s">
        <v>156</v>
      </c>
      <c r="Z31" s="262">
        <v>9</v>
      </c>
      <c r="AA31" s="262" t="s">
        <v>332</v>
      </c>
      <c r="AB31" s="262" t="s">
        <v>147</v>
      </c>
      <c r="AC31" s="262">
        <v>5</v>
      </c>
    </row>
    <row r="32" spans="1:29">
      <c r="A32" s="348"/>
      <c r="B32" s="343"/>
      <c r="C32" s="349"/>
      <c r="D32" s="268"/>
      <c r="E32" s="262" t="s">
        <v>560</v>
      </c>
      <c r="F32" s="262">
        <v>2015</v>
      </c>
      <c r="G32" s="262" t="s">
        <v>174</v>
      </c>
      <c r="H32" s="262" t="s">
        <v>156</v>
      </c>
      <c r="I32" s="262">
        <v>10</v>
      </c>
      <c r="J32" s="262" t="s">
        <v>324</v>
      </c>
      <c r="K32" s="262" t="s">
        <v>325</v>
      </c>
      <c r="L32" s="262">
        <v>5</v>
      </c>
      <c r="U32" s="262" t="s">
        <v>559</v>
      </c>
      <c r="V32" s="262" t="s">
        <v>560</v>
      </c>
      <c r="W32" s="262">
        <v>2016</v>
      </c>
      <c r="X32" s="262" t="s">
        <v>174</v>
      </c>
      <c r="Y32" s="262" t="s">
        <v>156</v>
      </c>
      <c r="Z32" s="262">
        <v>10</v>
      </c>
      <c r="AA32" s="262" t="s">
        <v>334</v>
      </c>
      <c r="AB32" s="262" t="s">
        <v>151</v>
      </c>
      <c r="AC32" s="262">
        <v>5</v>
      </c>
    </row>
    <row r="33" spans="1:29">
      <c r="A33" s="348"/>
      <c r="B33" s="343"/>
      <c r="C33" s="349"/>
      <c r="D33" s="268"/>
      <c r="E33" s="262" t="s">
        <v>560</v>
      </c>
      <c r="F33" s="262">
        <v>2015</v>
      </c>
      <c r="G33" s="262" t="s">
        <v>174</v>
      </c>
      <c r="H33" s="262" t="s">
        <v>156</v>
      </c>
      <c r="I33" s="262">
        <v>10</v>
      </c>
      <c r="J33" s="262" t="s">
        <v>322</v>
      </c>
      <c r="K33" s="262" t="s">
        <v>571</v>
      </c>
      <c r="L33" s="262">
        <v>5</v>
      </c>
      <c r="U33" s="262" t="s">
        <v>559</v>
      </c>
      <c r="V33" s="262" t="s">
        <v>560</v>
      </c>
      <c r="W33" s="262">
        <v>2016</v>
      </c>
      <c r="X33" s="262" t="s">
        <v>174</v>
      </c>
      <c r="Y33" s="262" t="s">
        <v>156</v>
      </c>
      <c r="Z33" s="262">
        <v>8</v>
      </c>
      <c r="AA33" s="262" t="s">
        <v>372</v>
      </c>
      <c r="AB33" s="262" t="s">
        <v>571</v>
      </c>
      <c r="AC33" s="262">
        <v>5</v>
      </c>
    </row>
    <row r="34" spans="1:29">
      <c r="A34" s="348"/>
      <c r="B34" s="343"/>
      <c r="C34" s="349"/>
      <c r="D34" s="268"/>
      <c r="E34" s="262" t="s">
        <v>560</v>
      </c>
      <c r="F34" s="262">
        <v>2015</v>
      </c>
      <c r="G34" s="262" t="s">
        <v>155</v>
      </c>
      <c r="H34" s="262" t="s">
        <v>156</v>
      </c>
      <c r="I34" s="262">
        <v>9</v>
      </c>
      <c r="J34" s="262" t="s">
        <v>284</v>
      </c>
      <c r="K34" s="262" t="s">
        <v>573</v>
      </c>
      <c r="L34" s="262">
        <v>4</v>
      </c>
      <c r="U34" s="262" t="s">
        <v>572</v>
      </c>
      <c r="V34" s="262" t="s">
        <v>560</v>
      </c>
      <c r="W34" s="262">
        <v>2019</v>
      </c>
      <c r="X34" s="262" t="s">
        <v>155</v>
      </c>
      <c r="Y34" s="262" t="s">
        <v>161</v>
      </c>
      <c r="Z34" s="262">
        <v>8</v>
      </c>
      <c r="AA34" s="262" t="s">
        <v>362</v>
      </c>
      <c r="AB34" s="262" t="s">
        <v>574</v>
      </c>
      <c r="AC34" s="262">
        <v>4</v>
      </c>
    </row>
    <row r="35" spans="1:29">
      <c r="A35" s="348"/>
      <c r="B35" s="343"/>
      <c r="C35" s="349"/>
      <c r="D35" s="268"/>
      <c r="E35" s="262" t="s">
        <v>560</v>
      </c>
      <c r="F35" s="262">
        <v>2015</v>
      </c>
      <c r="G35" s="262" t="s">
        <v>155</v>
      </c>
      <c r="H35" s="262" t="s">
        <v>156</v>
      </c>
      <c r="I35" s="262">
        <v>8</v>
      </c>
      <c r="J35" s="262" t="s">
        <v>279</v>
      </c>
      <c r="K35" s="262" t="s">
        <v>280</v>
      </c>
      <c r="L35" s="262">
        <v>4</v>
      </c>
      <c r="U35" s="262" t="s">
        <v>572</v>
      </c>
      <c r="V35" s="262" t="s">
        <v>560</v>
      </c>
      <c r="W35" s="262">
        <v>2019</v>
      </c>
      <c r="X35" s="262" t="s">
        <v>155</v>
      </c>
      <c r="Y35" s="262" t="s">
        <v>161</v>
      </c>
      <c r="Z35" s="262">
        <v>10</v>
      </c>
      <c r="AA35" s="262" t="s">
        <v>375</v>
      </c>
      <c r="AB35" s="262" t="s">
        <v>376</v>
      </c>
      <c r="AC35" s="262">
        <v>4</v>
      </c>
    </row>
    <row r="36" spans="1:29">
      <c r="A36" s="348"/>
      <c r="B36" s="343"/>
      <c r="C36" s="349"/>
      <c r="D36" s="268"/>
      <c r="E36" s="262" t="s">
        <v>560</v>
      </c>
      <c r="F36" s="262">
        <v>2015</v>
      </c>
      <c r="G36" s="262" t="s">
        <v>155</v>
      </c>
      <c r="H36" s="262" t="s">
        <v>156</v>
      </c>
      <c r="I36" s="262">
        <v>8</v>
      </c>
      <c r="J36" s="262" t="s">
        <v>278</v>
      </c>
      <c r="K36" s="262" t="s">
        <v>575</v>
      </c>
      <c r="L36" s="262">
        <v>3</v>
      </c>
      <c r="U36" s="262" t="s">
        <v>572</v>
      </c>
      <c r="V36" s="262" t="s">
        <v>560</v>
      </c>
      <c r="W36" s="262">
        <v>2019</v>
      </c>
      <c r="X36" s="262" t="s">
        <v>155</v>
      </c>
      <c r="Y36" s="262" t="s">
        <v>161</v>
      </c>
      <c r="Z36" s="262">
        <v>9</v>
      </c>
      <c r="AA36" s="262" t="s">
        <v>365</v>
      </c>
      <c r="AB36" s="262" t="s">
        <v>576</v>
      </c>
      <c r="AC36" s="262">
        <v>4</v>
      </c>
    </row>
    <row r="37" spans="1:29">
      <c r="A37" s="348"/>
      <c r="B37" s="343"/>
      <c r="C37" s="349"/>
      <c r="D37" s="268"/>
      <c r="E37" s="262" t="s">
        <v>560</v>
      </c>
      <c r="F37" s="262">
        <v>2015</v>
      </c>
      <c r="G37" s="262" t="s">
        <v>174</v>
      </c>
      <c r="H37" s="262" t="s">
        <v>156</v>
      </c>
      <c r="I37" s="262">
        <v>9</v>
      </c>
      <c r="J37" s="262" t="s">
        <v>315</v>
      </c>
      <c r="K37" s="262" t="s">
        <v>316</v>
      </c>
      <c r="L37" s="262">
        <v>5</v>
      </c>
      <c r="U37" s="262" t="s">
        <v>572</v>
      </c>
      <c r="V37" s="262" t="s">
        <v>560</v>
      </c>
      <c r="W37" s="262">
        <v>2019</v>
      </c>
      <c r="X37" s="262" t="s">
        <v>174</v>
      </c>
      <c r="Y37" s="262" t="s">
        <v>156</v>
      </c>
      <c r="Z37" s="262">
        <v>7</v>
      </c>
      <c r="AA37" s="262" t="s">
        <v>329</v>
      </c>
      <c r="AB37" s="262" t="s">
        <v>330</v>
      </c>
      <c r="AC37" s="262">
        <v>3</v>
      </c>
    </row>
    <row r="38" spans="1:29">
      <c r="A38" s="348"/>
      <c r="B38" s="343"/>
      <c r="C38" s="349"/>
      <c r="D38" s="268"/>
      <c r="E38" s="262" t="s">
        <v>560</v>
      </c>
      <c r="F38" s="262">
        <v>2015</v>
      </c>
      <c r="G38" s="262" t="s">
        <v>174</v>
      </c>
      <c r="H38" s="262" t="s">
        <v>156</v>
      </c>
      <c r="I38" s="262">
        <v>8</v>
      </c>
      <c r="J38" s="262" t="s">
        <v>311</v>
      </c>
      <c r="K38" s="262" t="s">
        <v>280</v>
      </c>
      <c r="L38" s="262">
        <v>5</v>
      </c>
      <c r="U38" s="262" t="s">
        <v>572</v>
      </c>
      <c r="V38" s="262" t="s">
        <v>560</v>
      </c>
      <c r="W38" s="262">
        <v>2019</v>
      </c>
      <c r="X38" s="262" t="s">
        <v>174</v>
      </c>
      <c r="Y38" s="262" t="s">
        <v>156</v>
      </c>
      <c r="Z38" s="262">
        <v>8</v>
      </c>
      <c r="AA38" s="262" t="s">
        <v>91</v>
      </c>
      <c r="AB38" s="262" t="s">
        <v>92</v>
      </c>
      <c r="AC38" s="262">
        <v>5</v>
      </c>
    </row>
    <row r="39" spans="1:29">
      <c r="A39" s="348"/>
      <c r="B39" s="343"/>
      <c r="C39" s="349"/>
      <c r="D39" s="268"/>
      <c r="E39" s="262" t="s">
        <v>560</v>
      </c>
      <c r="F39" s="262">
        <v>2015</v>
      </c>
      <c r="G39" s="262" t="s">
        <v>174</v>
      </c>
      <c r="H39" s="262" t="s">
        <v>156</v>
      </c>
      <c r="I39" s="262">
        <v>10</v>
      </c>
      <c r="J39" s="262" t="s">
        <v>323</v>
      </c>
      <c r="K39" s="262" t="s">
        <v>290</v>
      </c>
      <c r="L39" s="262">
        <v>5</v>
      </c>
      <c r="U39" s="262" t="s">
        <v>577</v>
      </c>
      <c r="V39" s="262" t="s">
        <v>560</v>
      </c>
      <c r="W39" s="262">
        <v>2019</v>
      </c>
      <c r="X39" s="262" t="s">
        <v>174</v>
      </c>
      <c r="Y39" s="262" t="s">
        <v>156</v>
      </c>
      <c r="Z39" s="262">
        <v>10</v>
      </c>
      <c r="AA39" s="262" t="s">
        <v>106</v>
      </c>
      <c r="AB39" s="262" t="s">
        <v>423</v>
      </c>
      <c r="AC39" s="262">
        <v>5</v>
      </c>
    </row>
    <row r="40" spans="1:29">
      <c r="A40" s="348"/>
      <c r="B40" s="343"/>
      <c r="C40" s="349"/>
      <c r="D40" s="268"/>
      <c r="E40" s="262" t="s">
        <v>560</v>
      </c>
      <c r="F40" s="262">
        <v>2015</v>
      </c>
      <c r="G40" s="262" t="s">
        <v>174</v>
      </c>
      <c r="H40" s="262" t="s">
        <v>156</v>
      </c>
      <c r="I40" s="262">
        <v>9</v>
      </c>
      <c r="J40" s="262" t="s">
        <v>319</v>
      </c>
      <c r="K40" s="262" t="s">
        <v>578</v>
      </c>
      <c r="L40" s="262">
        <v>5</v>
      </c>
      <c r="U40" s="262" t="s">
        <v>577</v>
      </c>
      <c r="V40" s="262" t="s">
        <v>560</v>
      </c>
      <c r="W40" s="262">
        <v>2019</v>
      </c>
      <c r="X40" s="262" t="s">
        <v>174</v>
      </c>
      <c r="Y40" s="262" t="s">
        <v>156</v>
      </c>
      <c r="Z40" s="262">
        <v>6</v>
      </c>
      <c r="AA40" s="262" t="s">
        <v>80</v>
      </c>
      <c r="AB40" s="262" t="s">
        <v>81</v>
      </c>
      <c r="AC40" s="262">
        <v>4</v>
      </c>
    </row>
    <row r="41" spans="1:29">
      <c r="A41" s="348"/>
      <c r="B41" s="343"/>
      <c r="C41" s="349"/>
      <c r="D41" s="268"/>
      <c r="E41" s="262" t="s">
        <v>560</v>
      </c>
      <c r="F41" s="262">
        <v>2012</v>
      </c>
      <c r="G41" s="262" t="s">
        <v>155</v>
      </c>
      <c r="H41" s="262" t="s">
        <v>156</v>
      </c>
      <c r="I41" s="262">
        <v>3</v>
      </c>
      <c r="J41" s="262" t="s">
        <v>371</v>
      </c>
      <c r="K41" s="262" t="s">
        <v>580</v>
      </c>
      <c r="L41" s="262">
        <v>3</v>
      </c>
      <c r="U41" s="262" t="s">
        <v>579</v>
      </c>
      <c r="V41" s="262" t="s">
        <v>560</v>
      </c>
      <c r="W41" s="262">
        <v>2016</v>
      </c>
      <c r="X41" s="262" t="s">
        <v>155</v>
      </c>
      <c r="Y41" s="262" t="s">
        <v>156</v>
      </c>
      <c r="Z41" s="262">
        <v>5</v>
      </c>
      <c r="AA41" s="262" t="s">
        <v>18</v>
      </c>
      <c r="AB41" s="262" t="s">
        <v>581</v>
      </c>
      <c r="AC41" s="262">
        <v>2</v>
      </c>
    </row>
    <row r="42" spans="1:29">
      <c r="A42" s="348"/>
      <c r="B42" s="343"/>
      <c r="C42" s="349"/>
      <c r="D42" s="268"/>
      <c r="E42" s="262" t="s">
        <v>560</v>
      </c>
      <c r="F42" s="262">
        <v>2012</v>
      </c>
      <c r="G42" s="262" t="s">
        <v>155</v>
      </c>
      <c r="H42" s="262" t="s">
        <v>156</v>
      </c>
      <c r="I42" s="262">
        <v>3</v>
      </c>
      <c r="J42" s="262" t="s">
        <v>368</v>
      </c>
      <c r="K42" s="262" t="s">
        <v>582</v>
      </c>
      <c r="L42" s="262">
        <v>3</v>
      </c>
      <c r="U42" s="262" t="s">
        <v>579</v>
      </c>
      <c r="V42" s="262" t="s">
        <v>560</v>
      </c>
      <c r="W42" s="262">
        <v>2016</v>
      </c>
      <c r="X42" s="262" t="s">
        <v>155</v>
      </c>
      <c r="Y42" s="262" t="s">
        <v>156</v>
      </c>
      <c r="Z42" s="262">
        <v>5</v>
      </c>
      <c r="AA42" s="262" t="s">
        <v>18</v>
      </c>
      <c r="AB42" s="262" t="s">
        <v>581</v>
      </c>
      <c r="AC42" s="262">
        <v>2</v>
      </c>
    </row>
    <row r="43" spans="1:29">
      <c r="A43" s="348"/>
      <c r="B43" s="343"/>
      <c r="C43" s="349"/>
      <c r="D43" s="268"/>
      <c r="E43" s="262" t="s">
        <v>560</v>
      </c>
      <c r="F43" s="262">
        <v>2012</v>
      </c>
      <c r="G43" s="262" t="s">
        <v>155</v>
      </c>
      <c r="H43" s="262" t="s">
        <v>156</v>
      </c>
      <c r="I43" s="262">
        <v>3</v>
      </c>
      <c r="J43" s="262" t="s">
        <v>369</v>
      </c>
      <c r="K43" s="262" t="s">
        <v>583</v>
      </c>
      <c r="L43" s="262">
        <v>3</v>
      </c>
      <c r="U43" s="262" t="s">
        <v>579</v>
      </c>
      <c r="V43" s="262" t="s">
        <v>560</v>
      </c>
      <c r="W43" s="262">
        <v>2016</v>
      </c>
      <c r="X43" s="262" t="s">
        <v>155</v>
      </c>
      <c r="Y43" s="262" t="s">
        <v>156</v>
      </c>
      <c r="Z43" s="262">
        <v>5</v>
      </c>
      <c r="AA43" s="262" t="s">
        <v>18</v>
      </c>
      <c r="AB43" s="262" t="s">
        <v>581</v>
      </c>
      <c r="AC43" s="262">
        <v>2</v>
      </c>
    </row>
    <row r="44" spans="1:29">
      <c r="A44" s="348"/>
      <c r="B44" s="343"/>
      <c r="C44" s="349"/>
      <c r="D44" s="268"/>
      <c r="E44" s="262" t="s">
        <v>560</v>
      </c>
      <c r="F44" s="262">
        <v>2012</v>
      </c>
      <c r="G44" s="262" t="s">
        <v>155</v>
      </c>
      <c r="H44" s="262" t="s">
        <v>156</v>
      </c>
      <c r="I44" s="262">
        <v>3</v>
      </c>
      <c r="J44" s="262" t="s">
        <v>370</v>
      </c>
      <c r="K44" s="262" t="s">
        <v>584</v>
      </c>
      <c r="L44" s="262">
        <v>3</v>
      </c>
      <c r="U44" s="262" t="s">
        <v>579</v>
      </c>
      <c r="V44" s="262" t="s">
        <v>560</v>
      </c>
      <c r="W44" s="262">
        <v>2016</v>
      </c>
      <c r="X44" s="262" t="s">
        <v>155</v>
      </c>
      <c r="Y44" s="262" t="s">
        <v>156</v>
      </c>
      <c r="Z44" s="262">
        <v>5</v>
      </c>
      <c r="AA44" s="262" t="s">
        <v>18</v>
      </c>
      <c r="AB44" s="262" t="s">
        <v>581</v>
      </c>
      <c r="AC44" s="262">
        <v>2</v>
      </c>
    </row>
    <row r="45" spans="1:29">
      <c r="A45" s="348"/>
      <c r="B45" s="343"/>
      <c r="C45" s="349"/>
      <c r="D45" s="268"/>
      <c r="E45" s="262" t="s">
        <v>560</v>
      </c>
      <c r="F45" s="262">
        <v>2015</v>
      </c>
      <c r="G45" s="262" t="s">
        <v>155</v>
      </c>
      <c r="H45" s="262" t="s">
        <v>156</v>
      </c>
      <c r="I45" s="262">
        <v>0</v>
      </c>
      <c r="K45" s="262" t="s">
        <v>586</v>
      </c>
      <c r="L45" s="262">
        <v>0</v>
      </c>
      <c r="U45" s="262" t="s">
        <v>585</v>
      </c>
      <c r="V45" s="262" t="s">
        <v>560</v>
      </c>
      <c r="W45" s="262">
        <v>2019</v>
      </c>
      <c r="X45" s="262" t="s">
        <v>155</v>
      </c>
      <c r="Y45" s="262" t="s">
        <v>156</v>
      </c>
      <c r="Z45" s="262">
        <v>1</v>
      </c>
      <c r="AA45" s="262" t="s">
        <v>10</v>
      </c>
      <c r="AB45" s="262" t="s">
        <v>438</v>
      </c>
      <c r="AC45" s="262">
        <v>2</v>
      </c>
    </row>
    <row r="46" spans="1:29">
      <c r="A46" s="348"/>
      <c r="B46" s="343"/>
      <c r="C46" s="349"/>
      <c r="D46" s="268"/>
      <c r="E46" s="262" t="s">
        <v>560</v>
      </c>
      <c r="F46" s="262">
        <v>2015</v>
      </c>
      <c r="G46" s="262" t="s">
        <v>155</v>
      </c>
      <c r="H46" s="262" t="s">
        <v>156</v>
      </c>
      <c r="I46" s="262">
        <v>0</v>
      </c>
      <c r="K46" s="262" t="s">
        <v>587</v>
      </c>
      <c r="L46" s="262">
        <v>0</v>
      </c>
      <c r="U46" s="262" t="s">
        <v>585</v>
      </c>
      <c r="V46" s="262" t="s">
        <v>560</v>
      </c>
      <c r="W46" s="262">
        <v>2019</v>
      </c>
      <c r="X46" s="262" t="s">
        <v>155</v>
      </c>
      <c r="Y46" s="262" t="s">
        <v>156</v>
      </c>
      <c r="Z46" s="262">
        <v>1</v>
      </c>
      <c r="AA46" s="262" t="s">
        <v>17</v>
      </c>
      <c r="AB46" s="262" t="s">
        <v>588</v>
      </c>
      <c r="AC46" s="262">
        <v>5</v>
      </c>
    </row>
    <row r="47" spans="1:29">
      <c r="A47" s="348"/>
      <c r="B47" s="343"/>
      <c r="C47" s="349"/>
      <c r="D47" s="268"/>
      <c r="E47" s="262" t="s">
        <v>560</v>
      </c>
      <c r="F47" s="262">
        <v>2015</v>
      </c>
      <c r="G47" s="262" t="s">
        <v>155</v>
      </c>
      <c r="H47" s="262" t="s">
        <v>156</v>
      </c>
      <c r="I47" s="262">
        <v>1</v>
      </c>
      <c r="J47" s="262" t="s">
        <v>257</v>
      </c>
      <c r="K47" s="262" t="s">
        <v>589</v>
      </c>
      <c r="L47" s="262">
        <v>5</v>
      </c>
      <c r="U47" s="262" t="s">
        <v>585</v>
      </c>
      <c r="V47" s="262" t="s">
        <v>560</v>
      </c>
      <c r="W47" s="262">
        <v>2019</v>
      </c>
      <c r="X47" s="262" t="s">
        <v>155</v>
      </c>
      <c r="Y47" s="262" t="s">
        <v>156</v>
      </c>
      <c r="Z47" s="262">
        <v>1</v>
      </c>
      <c r="AA47" s="262" t="s">
        <v>56</v>
      </c>
      <c r="AB47" s="262" t="s">
        <v>590</v>
      </c>
      <c r="AC47" s="262">
        <v>4</v>
      </c>
    </row>
    <row r="48" spans="1:29">
      <c r="A48" s="348"/>
      <c r="B48" s="343"/>
      <c r="C48" s="349"/>
      <c r="D48" s="268"/>
      <c r="E48" s="262" t="s">
        <v>560</v>
      </c>
      <c r="F48" s="262">
        <v>2015</v>
      </c>
      <c r="G48" s="262" t="s">
        <v>155</v>
      </c>
      <c r="H48" s="262" t="s">
        <v>156</v>
      </c>
      <c r="I48" s="262">
        <v>1</v>
      </c>
      <c r="J48" s="262" t="s">
        <v>254</v>
      </c>
      <c r="K48" s="262" t="s">
        <v>255</v>
      </c>
      <c r="L48" s="262">
        <v>5</v>
      </c>
      <c r="U48" s="262" t="s">
        <v>585</v>
      </c>
      <c r="V48" s="262" t="s">
        <v>560</v>
      </c>
      <c r="W48" s="262">
        <v>2019</v>
      </c>
      <c r="X48" s="262" t="s">
        <v>155</v>
      </c>
      <c r="Y48" s="262" t="s">
        <v>156</v>
      </c>
      <c r="Z48" s="262">
        <v>1</v>
      </c>
      <c r="AA48" s="262" t="s">
        <v>19</v>
      </c>
      <c r="AB48" s="262" t="s">
        <v>335</v>
      </c>
      <c r="AC48" s="262">
        <v>2</v>
      </c>
    </row>
    <row r="49" spans="1:29">
      <c r="A49" s="348"/>
      <c r="B49" s="343"/>
      <c r="C49" s="349"/>
      <c r="D49" s="268"/>
      <c r="E49" s="262" t="s">
        <v>560</v>
      </c>
      <c r="F49" s="262">
        <v>2015</v>
      </c>
      <c r="G49" s="262" t="s">
        <v>155</v>
      </c>
      <c r="H49" s="262" t="s">
        <v>156</v>
      </c>
      <c r="I49" s="262">
        <v>0</v>
      </c>
      <c r="K49" s="262" t="s">
        <v>591</v>
      </c>
      <c r="L49" s="262">
        <v>0</v>
      </c>
      <c r="U49" s="262" t="s">
        <v>585</v>
      </c>
      <c r="V49" s="262" t="s">
        <v>560</v>
      </c>
      <c r="W49" s="262">
        <v>2019</v>
      </c>
      <c r="X49" s="262" t="s">
        <v>155</v>
      </c>
      <c r="Y49" s="262" t="s">
        <v>156</v>
      </c>
      <c r="Z49" s="262">
        <v>1</v>
      </c>
      <c r="AA49" s="262" t="s">
        <v>20</v>
      </c>
      <c r="AB49" s="262" t="s">
        <v>592</v>
      </c>
      <c r="AC49" s="262">
        <v>5</v>
      </c>
    </row>
    <row r="50" spans="1:29">
      <c r="A50" s="348"/>
      <c r="B50" s="343"/>
      <c r="C50" s="349"/>
      <c r="D50" s="268"/>
      <c r="E50" s="262" t="s">
        <v>560</v>
      </c>
      <c r="F50" s="262">
        <v>2015</v>
      </c>
      <c r="G50" s="262" t="s">
        <v>155</v>
      </c>
      <c r="H50" s="262" t="s">
        <v>156</v>
      </c>
      <c r="I50" s="262">
        <v>1</v>
      </c>
      <c r="J50" s="262" t="s">
        <v>256</v>
      </c>
      <c r="K50" s="262" t="s">
        <v>593</v>
      </c>
      <c r="L50" s="262">
        <v>4</v>
      </c>
      <c r="U50" s="262" t="s">
        <v>585</v>
      </c>
      <c r="V50" s="262" t="s">
        <v>560</v>
      </c>
      <c r="W50" s="262">
        <v>2019</v>
      </c>
      <c r="X50" s="262" t="s">
        <v>155</v>
      </c>
      <c r="Y50" s="262" t="s">
        <v>156</v>
      </c>
      <c r="Z50" s="262">
        <v>2</v>
      </c>
      <c r="AA50" s="262" t="s">
        <v>23</v>
      </c>
      <c r="AB50" s="262" t="s">
        <v>594</v>
      </c>
      <c r="AC50" s="262">
        <v>5</v>
      </c>
    </row>
    <row r="51" spans="1:29">
      <c r="A51" s="348"/>
      <c r="B51" s="343"/>
      <c r="C51" s="349"/>
      <c r="D51" s="268"/>
      <c r="E51" s="262" t="s">
        <v>560</v>
      </c>
      <c r="F51" s="262">
        <v>2015</v>
      </c>
      <c r="G51" s="262" t="s">
        <v>155</v>
      </c>
      <c r="H51" s="262" t="s">
        <v>156</v>
      </c>
      <c r="I51" s="262">
        <v>3</v>
      </c>
      <c r="J51" s="262" t="s">
        <v>263</v>
      </c>
      <c r="K51" s="262" t="s">
        <v>595</v>
      </c>
      <c r="L51" s="262">
        <v>4</v>
      </c>
      <c r="U51" s="262" t="s">
        <v>585</v>
      </c>
      <c r="V51" s="262" t="s">
        <v>560</v>
      </c>
      <c r="W51" s="262">
        <v>2019</v>
      </c>
      <c r="X51" s="262" t="s">
        <v>155</v>
      </c>
      <c r="Y51" s="262" t="s">
        <v>156</v>
      </c>
      <c r="Z51" s="262">
        <v>2</v>
      </c>
      <c r="AA51" s="262" t="s">
        <v>337</v>
      </c>
      <c r="AB51" s="262" t="s">
        <v>58</v>
      </c>
      <c r="AC51" s="262">
        <v>5</v>
      </c>
    </row>
    <row r="52" spans="1:29">
      <c r="A52" s="348"/>
      <c r="B52" s="343"/>
      <c r="C52" s="349"/>
      <c r="D52" s="268"/>
      <c r="E52" s="262" t="s">
        <v>560</v>
      </c>
      <c r="F52" s="262">
        <v>2015</v>
      </c>
      <c r="G52" s="262" t="s">
        <v>155</v>
      </c>
      <c r="H52" s="262" t="s">
        <v>156</v>
      </c>
      <c r="I52" s="262">
        <v>1</v>
      </c>
      <c r="J52" s="262" t="s">
        <v>259</v>
      </c>
      <c r="K52" s="262" t="s">
        <v>596</v>
      </c>
      <c r="L52" s="262">
        <v>4</v>
      </c>
      <c r="U52" s="262" t="s">
        <v>585</v>
      </c>
      <c r="V52" s="262" t="s">
        <v>560</v>
      </c>
      <c r="W52" s="262">
        <v>2019</v>
      </c>
      <c r="X52" s="262" t="s">
        <v>155</v>
      </c>
      <c r="Y52" s="262" t="s">
        <v>156</v>
      </c>
      <c r="Z52" s="262">
        <v>2</v>
      </c>
      <c r="AA52" s="262" t="s">
        <v>26</v>
      </c>
      <c r="AB52" s="262" t="s">
        <v>597</v>
      </c>
      <c r="AC52" s="262">
        <v>5</v>
      </c>
    </row>
    <row r="53" spans="1:29">
      <c r="A53" s="348"/>
      <c r="B53" s="343"/>
      <c r="C53" s="349"/>
      <c r="D53" s="268"/>
      <c r="E53" s="262" t="s">
        <v>560</v>
      </c>
      <c r="F53" s="262">
        <v>2015</v>
      </c>
      <c r="G53" s="262" t="s">
        <v>155</v>
      </c>
      <c r="H53" s="262" t="s">
        <v>156</v>
      </c>
      <c r="I53" s="262">
        <v>2</v>
      </c>
      <c r="J53" s="262" t="s">
        <v>260</v>
      </c>
      <c r="K53" s="262" t="s">
        <v>598</v>
      </c>
      <c r="L53" s="262">
        <v>4</v>
      </c>
      <c r="U53" s="262" t="s">
        <v>585</v>
      </c>
      <c r="V53" s="262" t="s">
        <v>560</v>
      </c>
      <c r="W53" s="262">
        <v>2019</v>
      </c>
      <c r="X53" s="262" t="s">
        <v>155</v>
      </c>
      <c r="Y53" s="262" t="s">
        <v>156</v>
      </c>
      <c r="Z53" s="262">
        <v>3</v>
      </c>
      <c r="AA53" s="262" t="s">
        <v>27</v>
      </c>
      <c r="AB53" s="262" t="s">
        <v>598</v>
      </c>
      <c r="AC53" s="262">
        <v>5</v>
      </c>
    </row>
    <row r="54" spans="1:29">
      <c r="A54" s="348"/>
      <c r="B54" s="343"/>
      <c r="C54" s="349"/>
      <c r="D54" s="268"/>
      <c r="E54" s="262" t="s">
        <v>560</v>
      </c>
      <c r="F54" s="262">
        <v>2015</v>
      </c>
      <c r="G54" s="262" t="s">
        <v>155</v>
      </c>
      <c r="H54" s="262" t="s">
        <v>156</v>
      </c>
      <c r="I54" s="262">
        <v>2</v>
      </c>
      <c r="J54" s="262" t="s">
        <v>59</v>
      </c>
      <c r="K54" s="262" t="s">
        <v>599</v>
      </c>
      <c r="L54" s="262">
        <v>5</v>
      </c>
      <c r="U54" s="262" t="s">
        <v>585</v>
      </c>
      <c r="V54" s="262" t="s">
        <v>560</v>
      </c>
      <c r="W54" s="262">
        <v>2019</v>
      </c>
      <c r="X54" s="262" t="s">
        <v>155</v>
      </c>
      <c r="Y54" s="262" t="s">
        <v>156</v>
      </c>
      <c r="Z54" s="262">
        <v>3</v>
      </c>
      <c r="AA54" s="262" t="s">
        <v>458</v>
      </c>
      <c r="AB54" s="262" t="s">
        <v>599</v>
      </c>
      <c r="AC54" s="262">
        <v>5</v>
      </c>
    </row>
    <row r="55" spans="1:29">
      <c r="A55" s="348"/>
      <c r="B55" s="343"/>
      <c r="C55" s="349"/>
      <c r="D55" s="268"/>
      <c r="E55" s="262" t="s">
        <v>560</v>
      </c>
      <c r="F55" s="262">
        <v>2015</v>
      </c>
      <c r="G55" s="262" t="s">
        <v>155</v>
      </c>
      <c r="H55" s="262" t="s">
        <v>156</v>
      </c>
      <c r="I55" s="262">
        <v>3</v>
      </c>
      <c r="J55" s="262" t="s">
        <v>266</v>
      </c>
      <c r="K55" s="262" t="s">
        <v>600</v>
      </c>
      <c r="L55" s="262">
        <v>5</v>
      </c>
      <c r="U55" s="262" t="s">
        <v>585</v>
      </c>
      <c r="V55" s="262" t="s">
        <v>560</v>
      </c>
      <c r="W55" s="262">
        <v>2019</v>
      </c>
      <c r="X55" s="262" t="s">
        <v>155</v>
      </c>
      <c r="Y55" s="262" t="s">
        <v>156</v>
      </c>
      <c r="Z55" s="262">
        <v>3</v>
      </c>
      <c r="AA55" s="262" t="s">
        <v>63</v>
      </c>
      <c r="AB55" s="262" t="s">
        <v>600</v>
      </c>
      <c r="AC55" s="262">
        <v>3</v>
      </c>
    </row>
    <row r="56" spans="1:29">
      <c r="A56" s="348"/>
      <c r="B56" s="343"/>
      <c r="C56" s="349"/>
      <c r="D56" s="268"/>
      <c r="E56" s="262" t="s">
        <v>560</v>
      </c>
      <c r="F56" s="262">
        <v>2015</v>
      </c>
      <c r="G56" s="262" t="s">
        <v>155</v>
      </c>
      <c r="H56" s="262" t="s">
        <v>156</v>
      </c>
      <c r="I56" s="262">
        <v>2</v>
      </c>
      <c r="J56" s="262" t="s">
        <v>261</v>
      </c>
      <c r="K56" s="262" t="s">
        <v>601</v>
      </c>
      <c r="L56" s="262">
        <v>4</v>
      </c>
      <c r="U56" s="262" t="s">
        <v>585</v>
      </c>
      <c r="V56" s="262" t="s">
        <v>560</v>
      </c>
      <c r="W56" s="262">
        <v>2019</v>
      </c>
      <c r="X56" s="262" t="s">
        <v>155</v>
      </c>
      <c r="Y56" s="262" t="s">
        <v>156</v>
      </c>
      <c r="Z56" s="262">
        <v>3</v>
      </c>
      <c r="AA56" s="262" t="s">
        <v>33</v>
      </c>
      <c r="AB56" s="262" t="s">
        <v>602</v>
      </c>
      <c r="AC56" s="262">
        <v>5</v>
      </c>
    </row>
    <row r="57" spans="1:29">
      <c r="A57" s="348"/>
      <c r="B57" s="343"/>
      <c r="C57" s="349"/>
      <c r="D57" s="268"/>
      <c r="E57" s="262" t="s">
        <v>560</v>
      </c>
      <c r="F57" s="262">
        <v>2015</v>
      </c>
      <c r="G57" s="262" t="s">
        <v>155</v>
      </c>
      <c r="H57" s="262" t="s">
        <v>156</v>
      </c>
      <c r="I57" s="262">
        <v>3</v>
      </c>
      <c r="J57" s="262" t="s">
        <v>265</v>
      </c>
      <c r="K57" s="262" t="s">
        <v>66</v>
      </c>
      <c r="L57" s="262">
        <v>5</v>
      </c>
      <c r="U57" s="262" t="s">
        <v>585</v>
      </c>
      <c r="V57" s="262" t="s">
        <v>560</v>
      </c>
      <c r="W57" s="262">
        <v>2019</v>
      </c>
      <c r="X57" s="262" t="s">
        <v>155</v>
      </c>
      <c r="Y57" s="262" t="s">
        <v>156</v>
      </c>
      <c r="Z57" s="262">
        <v>4</v>
      </c>
      <c r="AA57" s="262" t="s">
        <v>65</v>
      </c>
      <c r="AB57" s="262" t="s">
        <v>66</v>
      </c>
      <c r="AC57" s="262">
        <v>4</v>
      </c>
    </row>
    <row r="58" spans="1:29">
      <c r="A58" s="348"/>
      <c r="B58" s="343"/>
      <c r="C58" s="349"/>
      <c r="D58" s="268"/>
      <c r="E58" s="262" t="s">
        <v>560</v>
      </c>
      <c r="F58" s="262">
        <v>2015</v>
      </c>
      <c r="G58" s="262" t="s">
        <v>155</v>
      </c>
      <c r="H58" s="262" t="s">
        <v>156</v>
      </c>
      <c r="I58" s="262">
        <v>3</v>
      </c>
      <c r="J58" s="262" t="s">
        <v>262</v>
      </c>
      <c r="K58" s="262" t="s">
        <v>603</v>
      </c>
      <c r="L58" s="262">
        <v>4</v>
      </c>
      <c r="U58" s="262" t="s">
        <v>585</v>
      </c>
      <c r="V58" s="262" t="s">
        <v>560</v>
      </c>
      <c r="W58" s="262">
        <v>2019</v>
      </c>
      <c r="X58" s="262" t="s">
        <v>155</v>
      </c>
      <c r="Y58" s="262" t="s">
        <v>156</v>
      </c>
      <c r="Z58" s="262">
        <v>4</v>
      </c>
      <c r="AA58" s="262" t="s">
        <v>31</v>
      </c>
      <c r="AB58" s="262" t="s">
        <v>603</v>
      </c>
      <c r="AC58" s="262">
        <v>5</v>
      </c>
    </row>
    <row r="59" spans="1:29">
      <c r="A59" s="348"/>
      <c r="B59" s="343"/>
      <c r="C59" s="349"/>
      <c r="D59" s="268"/>
      <c r="E59" s="262" t="s">
        <v>560</v>
      </c>
      <c r="F59" s="262">
        <v>2015</v>
      </c>
      <c r="G59" s="262" t="s">
        <v>155</v>
      </c>
      <c r="H59" s="262" t="s">
        <v>156</v>
      </c>
      <c r="I59" s="262">
        <v>4</v>
      </c>
      <c r="J59" s="262" t="s">
        <v>267</v>
      </c>
      <c r="K59" s="262" t="s">
        <v>604</v>
      </c>
      <c r="L59" s="262">
        <v>3</v>
      </c>
      <c r="U59" s="262" t="s">
        <v>585</v>
      </c>
      <c r="V59" s="262" t="s">
        <v>560</v>
      </c>
      <c r="W59" s="262">
        <v>2019</v>
      </c>
      <c r="X59" s="262" t="s">
        <v>155</v>
      </c>
      <c r="Y59" s="262" t="s">
        <v>156</v>
      </c>
      <c r="Z59" s="262">
        <v>4</v>
      </c>
      <c r="AA59" s="262" t="s">
        <v>30</v>
      </c>
      <c r="AB59" s="262" t="s">
        <v>429</v>
      </c>
      <c r="AC59" s="262">
        <v>5</v>
      </c>
    </row>
    <row r="60" spans="1:29">
      <c r="A60" s="348"/>
      <c r="B60" s="343"/>
      <c r="C60" s="349"/>
      <c r="D60" s="268"/>
      <c r="E60" s="262" t="s">
        <v>560</v>
      </c>
      <c r="F60" s="262">
        <v>2015</v>
      </c>
      <c r="G60" s="262" t="s">
        <v>155</v>
      </c>
      <c r="H60" s="262" t="s">
        <v>156</v>
      </c>
      <c r="I60" s="262">
        <v>4</v>
      </c>
      <c r="J60" s="262" t="s">
        <v>269</v>
      </c>
      <c r="K60" s="262" t="s">
        <v>295</v>
      </c>
      <c r="L60" s="262">
        <v>5</v>
      </c>
      <c r="U60" s="262" t="s">
        <v>585</v>
      </c>
      <c r="V60" s="262" t="s">
        <v>560</v>
      </c>
      <c r="W60" s="262">
        <v>2019</v>
      </c>
      <c r="X60" s="262" t="s">
        <v>155</v>
      </c>
      <c r="Y60" s="262" t="s">
        <v>156</v>
      </c>
      <c r="Z60" s="262">
        <v>4</v>
      </c>
      <c r="AA60" s="262" t="s">
        <v>69</v>
      </c>
      <c r="AB60" s="262" t="s">
        <v>295</v>
      </c>
      <c r="AC60" s="262">
        <v>4</v>
      </c>
    </row>
    <row r="61" spans="1:29">
      <c r="A61" s="348"/>
      <c r="B61" s="343"/>
      <c r="C61" s="349"/>
      <c r="D61" s="268"/>
      <c r="E61" s="262" t="s">
        <v>560</v>
      </c>
      <c r="F61" s="262">
        <v>2015</v>
      </c>
      <c r="G61" s="262" t="s">
        <v>155</v>
      </c>
      <c r="H61" s="262" t="s">
        <v>156</v>
      </c>
      <c r="I61" s="262">
        <v>4</v>
      </c>
      <c r="J61" s="262" t="s">
        <v>268</v>
      </c>
      <c r="K61" s="262" t="s">
        <v>605</v>
      </c>
      <c r="L61" s="262">
        <v>5</v>
      </c>
      <c r="U61" s="262" t="s">
        <v>585</v>
      </c>
      <c r="V61" s="262" t="s">
        <v>560</v>
      </c>
      <c r="W61" s="262">
        <v>2019</v>
      </c>
      <c r="X61" s="262" t="s">
        <v>155</v>
      </c>
      <c r="Y61" s="262" t="s">
        <v>156</v>
      </c>
      <c r="Z61" s="262">
        <v>5</v>
      </c>
      <c r="AA61" s="262" t="s">
        <v>70</v>
      </c>
      <c r="AB61" s="262" t="s">
        <v>605</v>
      </c>
      <c r="AC61" s="262">
        <v>5</v>
      </c>
    </row>
    <row r="62" spans="1:29">
      <c r="A62" s="348"/>
      <c r="B62" s="343"/>
      <c r="C62" s="349"/>
      <c r="D62" s="268"/>
      <c r="E62" s="262" t="s">
        <v>560</v>
      </c>
      <c r="F62" s="262">
        <v>2015</v>
      </c>
      <c r="G62" s="262" t="s">
        <v>155</v>
      </c>
      <c r="H62" s="262" t="s">
        <v>156</v>
      </c>
      <c r="I62" s="262">
        <v>5</v>
      </c>
      <c r="J62" s="262" t="s">
        <v>272</v>
      </c>
      <c r="K62" s="262" t="s">
        <v>606</v>
      </c>
      <c r="L62" s="262">
        <v>5</v>
      </c>
      <c r="U62" s="262" t="s">
        <v>585</v>
      </c>
      <c r="V62" s="262" t="s">
        <v>560</v>
      </c>
      <c r="W62" s="262">
        <v>2019</v>
      </c>
      <c r="X62" s="262" t="s">
        <v>155</v>
      </c>
      <c r="Y62" s="262" t="s">
        <v>156</v>
      </c>
      <c r="Z62" s="262">
        <v>5</v>
      </c>
      <c r="AA62" s="262" t="s">
        <v>80</v>
      </c>
      <c r="AB62" s="262" t="s">
        <v>570</v>
      </c>
      <c r="AC62" s="262">
        <v>4</v>
      </c>
    </row>
    <row r="63" spans="1:29">
      <c r="A63" s="348"/>
      <c r="B63" s="343"/>
      <c r="C63" s="349"/>
      <c r="D63" s="268"/>
      <c r="E63" s="262" t="s">
        <v>560</v>
      </c>
      <c r="F63" s="262">
        <v>2015</v>
      </c>
      <c r="G63" s="262" t="s">
        <v>155</v>
      </c>
      <c r="H63" s="262" t="s">
        <v>156</v>
      </c>
      <c r="K63" s="262" t="s">
        <v>607</v>
      </c>
      <c r="U63" s="262" t="s">
        <v>585</v>
      </c>
      <c r="V63" s="262" t="s">
        <v>560</v>
      </c>
      <c r="W63" s="262">
        <v>2019</v>
      </c>
      <c r="X63" s="262" t="s">
        <v>155</v>
      </c>
      <c r="Y63" s="262" t="s">
        <v>156</v>
      </c>
      <c r="Z63" s="262">
        <v>5</v>
      </c>
      <c r="AA63" s="262" t="s">
        <v>18</v>
      </c>
      <c r="AB63" s="262" t="s">
        <v>608</v>
      </c>
      <c r="AC63" s="262">
        <v>2</v>
      </c>
    </row>
    <row r="64" spans="1:29">
      <c r="A64" s="348"/>
      <c r="B64" s="343"/>
      <c r="C64" s="349"/>
      <c r="D64" s="268"/>
      <c r="E64" s="262" t="s">
        <v>560</v>
      </c>
      <c r="F64" s="262">
        <v>2015</v>
      </c>
      <c r="G64" s="262" t="s">
        <v>155</v>
      </c>
      <c r="H64" s="262" t="s">
        <v>156</v>
      </c>
      <c r="I64" s="262">
        <v>2</v>
      </c>
      <c r="K64" s="262" t="s">
        <v>609</v>
      </c>
      <c r="L64" s="262">
        <v>3</v>
      </c>
      <c r="U64" s="262" t="s">
        <v>585</v>
      </c>
      <c r="V64" s="262" t="s">
        <v>560</v>
      </c>
      <c r="W64" s="262">
        <v>2019</v>
      </c>
      <c r="X64" s="262" t="s">
        <v>155</v>
      </c>
      <c r="Y64" s="262" t="s">
        <v>156</v>
      </c>
      <c r="Z64" s="262">
        <v>5</v>
      </c>
      <c r="AA64" s="262" t="s">
        <v>29</v>
      </c>
      <c r="AB64" s="262" t="s">
        <v>609</v>
      </c>
      <c r="AC64" s="262">
        <v>2</v>
      </c>
    </row>
    <row r="65" spans="1:29">
      <c r="A65" s="348"/>
      <c r="B65" s="343"/>
      <c r="C65" s="349"/>
      <c r="D65" s="268"/>
      <c r="E65" s="262" t="s">
        <v>560</v>
      </c>
      <c r="F65" s="262">
        <v>2015</v>
      </c>
      <c r="G65" s="262" t="s">
        <v>155</v>
      </c>
      <c r="H65" s="262" t="s">
        <v>156</v>
      </c>
      <c r="I65" s="262">
        <v>5</v>
      </c>
      <c r="J65" s="262" t="s">
        <v>271</v>
      </c>
      <c r="K65" s="262" t="s">
        <v>77</v>
      </c>
      <c r="L65" s="262">
        <v>3</v>
      </c>
      <c r="U65" s="262" t="s">
        <v>585</v>
      </c>
      <c r="V65" s="262" t="s">
        <v>560</v>
      </c>
      <c r="W65" s="262">
        <v>2019</v>
      </c>
      <c r="X65" s="262" t="s">
        <v>155</v>
      </c>
      <c r="Y65" s="262" t="s">
        <v>156</v>
      </c>
      <c r="Z65" s="262">
        <v>6</v>
      </c>
      <c r="AA65" s="262" t="s">
        <v>76</v>
      </c>
      <c r="AB65" s="262" t="s">
        <v>77</v>
      </c>
      <c r="AC65" s="262">
        <v>4</v>
      </c>
    </row>
    <row r="66" spans="1:29">
      <c r="A66" s="348"/>
      <c r="B66" s="343"/>
      <c r="C66" s="349"/>
      <c r="D66" s="268"/>
      <c r="E66" s="262" t="s">
        <v>560</v>
      </c>
      <c r="F66" s="262">
        <v>2015</v>
      </c>
      <c r="G66" s="262" t="s">
        <v>155</v>
      </c>
      <c r="H66" s="262" t="s">
        <v>156</v>
      </c>
      <c r="I66" s="262">
        <v>5</v>
      </c>
      <c r="J66" s="262" t="s">
        <v>143</v>
      </c>
      <c r="K66" s="262" t="s">
        <v>144</v>
      </c>
      <c r="L66" s="262">
        <v>4</v>
      </c>
      <c r="U66" s="262" t="s">
        <v>585</v>
      </c>
      <c r="V66" s="262" t="s">
        <v>560</v>
      </c>
      <c r="W66" s="262">
        <v>2019</v>
      </c>
      <c r="X66" s="262" t="s">
        <v>155</v>
      </c>
      <c r="Y66" s="262" t="s">
        <v>156</v>
      </c>
      <c r="Z66" s="262">
        <v>6</v>
      </c>
      <c r="AA66" s="262" t="s">
        <v>34</v>
      </c>
      <c r="AB66" s="262" t="s">
        <v>142</v>
      </c>
      <c r="AC66" s="262">
        <v>4</v>
      </c>
    </row>
    <row r="67" spans="1:29">
      <c r="A67" s="348"/>
      <c r="B67" s="343"/>
      <c r="C67" s="349"/>
      <c r="D67" s="268"/>
      <c r="E67" s="262" t="s">
        <v>560</v>
      </c>
      <c r="F67" s="262">
        <v>2015</v>
      </c>
      <c r="G67" s="262" t="s">
        <v>155</v>
      </c>
      <c r="H67" s="262" t="s">
        <v>156</v>
      </c>
      <c r="I67" s="262">
        <v>8</v>
      </c>
      <c r="J67" s="262" t="s">
        <v>282</v>
      </c>
      <c r="K67" s="262" t="s">
        <v>610</v>
      </c>
      <c r="L67" s="262">
        <v>4</v>
      </c>
      <c r="U67" s="262" t="s">
        <v>585</v>
      </c>
      <c r="V67" s="262" t="s">
        <v>560</v>
      </c>
      <c r="W67" s="262">
        <v>2019</v>
      </c>
      <c r="X67" s="262" t="s">
        <v>155</v>
      </c>
      <c r="Y67" s="262" t="s">
        <v>156</v>
      </c>
      <c r="Z67" s="262">
        <v>7</v>
      </c>
      <c r="AA67" s="262" t="s">
        <v>329</v>
      </c>
      <c r="AB67" s="262" t="s">
        <v>611</v>
      </c>
      <c r="AC67" s="262">
        <v>3</v>
      </c>
    </row>
    <row r="68" spans="1:29">
      <c r="A68" s="348"/>
      <c r="B68" s="343"/>
      <c r="C68" s="349"/>
      <c r="D68" s="268"/>
      <c r="E68" s="262" t="s">
        <v>560</v>
      </c>
      <c r="F68" s="262">
        <v>2015</v>
      </c>
      <c r="G68" s="262" t="s">
        <v>155</v>
      </c>
      <c r="H68" s="262" t="s">
        <v>156</v>
      </c>
      <c r="I68" s="262">
        <v>9</v>
      </c>
      <c r="J68" s="262" t="s">
        <v>288</v>
      </c>
      <c r="K68" s="262" t="s">
        <v>612</v>
      </c>
      <c r="L68" s="262">
        <v>6</v>
      </c>
      <c r="U68" s="262" t="s">
        <v>585</v>
      </c>
      <c r="V68" s="262" t="s">
        <v>560</v>
      </c>
      <c r="W68" s="262">
        <v>2019</v>
      </c>
      <c r="X68" s="262" t="s">
        <v>155</v>
      </c>
      <c r="Y68" s="262" t="s">
        <v>156</v>
      </c>
      <c r="Z68" s="262">
        <v>8</v>
      </c>
      <c r="AA68" s="262" t="s">
        <v>103</v>
      </c>
      <c r="AB68" s="262" t="s">
        <v>613</v>
      </c>
      <c r="AC68" s="262">
        <v>4</v>
      </c>
    </row>
    <row r="69" spans="1:29">
      <c r="A69" s="348"/>
      <c r="B69" s="343"/>
      <c r="C69" s="349"/>
      <c r="D69" s="268"/>
      <c r="E69" s="262" t="s">
        <v>560</v>
      </c>
      <c r="F69" s="262">
        <v>2015</v>
      </c>
      <c r="G69" s="262" t="s">
        <v>155</v>
      </c>
      <c r="H69" s="262" t="s">
        <v>156</v>
      </c>
      <c r="I69" s="262">
        <v>7</v>
      </c>
      <c r="J69" s="262" t="s">
        <v>275</v>
      </c>
      <c r="K69" s="262" t="s">
        <v>614</v>
      </c>
      <c r="L69" s="262">
        <v>4</v>
      </c>
      <c r="U69" s="262" t="s">
        <v>585</v>
      </c>
      <c r="V69" s="262" t="s">
        <v>560</v>
      </c>
      <c r="W69" s="262">
        <v>2019</v>
      </c>
      <c r="X69" s="262" t="s">
        <v>155</v>
      </c>
      <c r="Y69" s="262" t="s">
        <v>156</v>
      </c>
      <c r="Z69" s="262">
        <v>8</v>
      </c>
      <c r="AA69" s="262" t="s">
        <v>99</v>
      </c>
      <c r="AB69" s="262" t="s">
        <v>615</v>
      </c>
      <c r="AC69" s="262">
        <v>4</v>
      </c>
    </row>
    <row r="70" spans="1:29">
      <c r="A70" s="348"/>
      <c r="B70" s="343"/>
      <c r="C70" s="349"/>
      <c r="D70" s="268"/>
      <c r="E70" s="262" t="s">
        <v>560</v>
      </c>
      <c r="F70" s="262">
        <v>2015</v>
      </c>
      <c r="G70" s="262" t="s">
        <v>155</v>
      </c>
      <c r="H70" s="262" t="s">
        <v>156</v>
      </c>
      <c r="I70" s="262">
        <v>7</v>
      </c>
      <c r="J70" s="262" t="s">
        <v>277</v>
      </c>
      <c r="K70" s="262" t="s">
        <v>616</v>
      </c>
      <c r="L70" s="262">
        <v>5</v>
      </c>
      <c r="U70" s="262" t="s">
        <v>585</v>
      </c>
      <c r="V70" s="262" t="s">
        <v>560</v>
      </c>
      <c r="W70" s="262">
        <v>2019</v>
      </c>
      <c r="X70" s="262" t="s">
        <v>155</v>
      </c>
      <c r="Y70" s="262" t="s">
        <v>156</v>
      </c>
      <c r="Z70" s="262">
        <v>9</v>
      </c>
      <c r="AA70" s="262" t="s">
        <v>101</v>
      </c>
      <c r="AB70" s="262" t="s">
        <v>617</v>
      </c>
      <c r="AC70" s="262">
        <v>4</v>
      </c>
    </row>
    <row r="71" spans="1:29">
      <c r="A71" s="348"/>
      <c r="B71" s="343"/>
      <c r="C71" s="349"/>
      <c r="D71" s="268"/>
      <c r="E71" s="262" t="s">
        <v>560</v>
      </c>
      <c r="F71" s="262">
        <v>2015</v>
      </c>
      <c r="G71" s="262" t="s">
        <v>155</v>
      </c>
      <c r="H71" s="262" t="s">
        <v>156</v>
      </c>
      <c r="I71" s="262">
        <v>9</v>
      </c>
      <c r="J71" s="262" t="s">
        <v>285</v>
      </c>
      <c r="K71" s="262" t="s">
        <v>618</v>
      </c>
      <c r="L71" s="262">
        <v>6</v>
      </c>
      <c r="U71" s="262" t="s">
        <v>585</v>
      </c>
      <c r="V71" s="262" t="s">
        <v>560</v>
      </c>
      <c r="W71" s="262">
        <v>2019</v>
      </c>
      <c r="X71" s="262" t="s">
        <v>155</v>
      </c>
      <c r="Y71" s="262" t="s">
        <v>156</v>
      </c>
      <c r="Z71" s="262">
        <v>9</v>
      </c>
      <c r="AA71" s="262" t="s">
        <v>332</v>
      </c>
      <c r="AB71" s="262" t="s">
        <v>321</v>
      </c>
      <c r="AC71" s="262">
        <v>5</v>
      </c>
    </row>
    <row r="72" spans="1:29">
      <c r="A72" s="348"/>
      <c r="B72" s="343"/>
      <c r="C72" s="349"/>
      <c r="D72" s="268"/>
      <c r="E72" s="262" t="s">
        <v>560</v>
      </c>
      <c r="F72" s="262">
        <v>2015</v>
      </c>
      <c r="G72" s="262" t="s">
        <v>155</v>
      </c>
      <c r="H72" s="262" t="s">
        <v>156</v>
      </c>
      <c r="I72" s="262">
        <v>9</v>
      </c>
      <c r="J72" s="262" t="s">
        <v>283</v>
      </c>
      <c r="K72" s="262" t="s">
        <v>619</v>
      </c>
      <c r="L72" s="262">
        <v>3</v>
      </c>
      <c r="U72" s="262" t="s">
        <v>585</v>
      </c>
      <c r="V72" s="262" t="s">
        <v>560</v>
      </c>
      <c r="W72" s="262">
        <v>2019</v>
      </c>
      <c r="X72" s="262" t="s">
        <v>155</v>
      </c>
      <c r="Y72" s="262" t="s">
        <v>156</v>
      </c>
      <c r="Z72" s="262">
        <v>9</v>
      </c>
      <c r="AA72" s="262" t="s">
        <v>148</v>
      </c>
      <c r="AB72" s="262" t="s">
        <v>457</v>
      </c>
      <c r="AC72" s="262">
        <v>3</v>
      </c>
    </row>
    <row r="73" spans="1:29">
      <c r="A73" s="348"/>
      <c r="B73" s="343"/>
      <c r="C73" s="349"/>
      <c r="D73" s="268"/>
      <c r="E73" s="262" t="s">
        <v>560</v>
      </c>
      <c r="F73" s="262">
        <v>2015</v>
      </c>
      <c r="G73" s="262" t="s">
        <v>155</v>
      </c>
      <c r="H73" s="262" t="s">
        <v>156</v>
      </c>
      <c r="I73" s="262">
        <v>9</v>
      </c>
      <c r="J73" s="262" t="s">
        <v>283</v>
      </c>
      <c r="K73" s="262" t="s">
        <v>619</v>
      </c>
      <c r="L73" s="262">
        <v>3</v>
      </c>
      <c r="U73" s="262" t="s">
        <v>585</v>
      </c>
      <c r="V73" s="262" t="s">
        <v>560</v>
      </c>
      <c r="W73" s="262">
        <v>2019</v>
      </c>
      <c r="X73" s="262" t="s">
        <v>155</v>
      </c>
      <c r="Y73" s="262" t="s">
        <v>156</v>
      </c>
      <c r="Z73" s="262">
        <v>9</v>
      </c>
      <c r="AA73" s="262" t="s">
        <v>149</v>
      </c>
      <c r="AB73" s="262" t="s">
        <v>251</v>
      </c>
      <c r="AC73" s="262">
        <v>3</v>
      </c>
    </row>
    <row r="74" spans="1:29">
      <c r="A74" s="348"/>
      <c r="B74" s="343"/>
      <c r="C74" s="349"/>
      <c r="D74" s="268"/>
      <c r="E74" s="262" t="s">
        <v>560</v>
      </c>
      <c r="F74" s="262">
        <v>2015</v>
      </c>
      <c r="G74" s="262" t="s">
        <v>155</v>
      </c>
      <c r="H74" s="262" t="s">
        <v>156</v>
      </c>
      <c r="I74" s="262">
        <v>10</v>
      </c>
      <c r="J74" s="262" t="s">
        <v>293</v>
      </c>
      <c r="K74" s="262" t="s">
        <v>92</v>
      </c>
      <c r="L74" s="262">
        <v>4</v>
      </c>
      <c r="U74" s="262" t="s">
        <v>585</v>
      </c>
      <c r="V74" s="262" t="s">
        <v>560</v>
      </c>
      <c r="W74" s="262">
        <v>2019</v>
      </c>
      <c r="X74" s="262" t="s">
        <v>155</v>
      </c>
      <c r="Y74" s="262" t="s">
        <v>156</v>
      </c>
      <c r="Z74" s="262">
        <v>9</v>
      </c>
      <c r="AA74" s="262" t="s">
        <v>91</v>
      </c>
      <c r="AB74" s="262" t="s">
        <v>92</v>
      </c>
      <c r="AC74" s="262">
        <v>5</v>
      </c>
    </row>
    <row r="75" spans="1:29">
      <c r="A75" s="348"/>
      <c r="B75" s="343"/>
      <c r="C75" s="349"/>
      <c r="D75" s="268"/>
      <c r="E75" s="262" t="s">
        <v>560</v>
      </c>
      <c r="F75" s="262">
        <v>2015</v>
      </c>
      <c r="G75" s="262" t="s">
        <v>155</v>
      </c>
      <c r="H75" s="262" t="s">
        <v>156</v>
      </c>
      <c r="I75" s="262">
        <v>10</v>
      </c>
      <c r="J75" s="262" t="s">
        <v>289</v>
      </c>
      <c r="K75" s="262" t="s">
        <v>620</v>
      </c>
      <c r="L75" s="262">
        <v>4</v>
      </c>
      <c r="U75" s="262" t="s">
        <v>585</v>
      </c>
      <c r="V75" s="262" t="s">
        <v>560</v>
      </c>
      <c r="W75" s="262">
        <v>2019</v>
      </c>
      <c r="X75" s="262" t="s">
        <v>155</v>
      </c>
      <c r="Y75" s="262" t="s">
        <v>156</v>
      </c>
      <c r="Z75" s="262">
        <v>10</v>
      </c>
      <c r="AA75" s="262" t="s">
        <v>106</v>
      </c>
      <c r="AB75" s="262" t="s">
        <v>423</v>
      </c>
      <c r="AC75" s="262">
        <v>5</v>
      </c>
    </row>
    <row r="76" spans="1:29">
      <c r="A76" s="348"/>
      <c r="B76" s="343"/>
      <c r="C76" s="349"/>
      <c r="D76" s="268"/>
      <c r="E76" s="262" t="s">
        <v>560</v>
      </c>
      <c r="F76" s="262">
        <v>2015</v>
      </c>
      <c r="G76" s="262" t="s">
        <v>155</v>
      </c>
      <c r="H76" s="262" t="s">
        <v>156</v>
      </c>
      <c r="I76" s="262">
        <v>10</v>
      </c>
      <c r="J76" s="262" t="s">
        <v>291</v>
      </c>
      <c r="K76" s="262" t="s">
        <v>621</v>
      </c>
      <c r="L76" s="262">
        <v>8</v>
      </c>
      <c r="U76" s="262" t="s">
        <v>585</v>
      </c>
      <c r="V76" s="262" t="s">
        <v>560</v>
      </c>
      <c r="W76" s="262">
        <v>2019</v>
      </c>
      <c r="X76" s="262" t="s">
        <v>155</v>
      </c>
      <c r="Y76" s="262" t="s">
        <v>156</v>
      </c>
      <c r="Z76" s="262">
        <v>10</v>
      </c>
      <c r="AA76" s="262" t="s">
        <v>334</v>
      </c>
      <c r="AB76" s="262" t="s">
        <v>325</v>
      </c>
      <c r="AC76" s="262">
        <v>5</v>
      </c>
    </row>
    <row r="77" spans="1:29">
      <c r="A77" s="348"/>
      <c r="B77" s="343"/>
      <c r="C77" s="349"/>
      <c r="D77" s="268"/>
      <c r="E77" s="262" t="s">
        <v>560</v>
      </c>
      <c r="F77" s="262">
        <v>2015</v>
      </c>
      <c r="G77" s="262" t="s">
        <v>155</v>
      </c>
      <c r="H77" s="262" t="s">
        <v>156</v>
      </c>
      <c r="I77" s="262">
        <v>9</v>
      </c>
      <c r="J77" s="262" t="s">
        <v>287</v>
      </c>
      <c r="K77" s="262" t="s">
        <v>622</v>
      </c>
      <c r="L77" s="262">
        <v>3</v>
      </c>
      <c r="U77" s="262" t="s">
        <v>585</v>
      </c>
      <c r="V77" s="262" t="s">
        <v>560</v>
      </c>
      <c r="W77" s="262">
        <v>2019</v>
      </c>
      <c r="X77" s="262" t="s">
        <v>155</v>
      </c>
      <c r="Y77" s="262" t="s">
        <v>156</v>
      </c>
      <c r="Z77" s="262">
        <v>10</v>
      </c>
      <c r="AA77" s="262" t="s">
        <v>107</v>
      </c>
      <c r="AB77" s="262" t="s">
        <v>623</v>
      </c>
      <c r="AC77" s="262">
        <v>5</v>
      </c>
    </row>
    <row r="78" spans="1:29">
      <c r="A78" s="348"/>
      <c r="B78" s="343"/>
      <c r="C78" s="349"/>
      <c r="D78" s="268"/>
      <c r="E78" s="262" t="s">
        <v>560</v>
      </c>
      <c r="F78" s="262">
        <v>2015</v>
      </c>
      <c r="G78" s="262" t="s">
        <v>155</v>
      </c>
      <c r="H78" s="262" t="s">
        <v>156</v>
      </c>
      <c r="I78" s="262">
        <v>9</v>
      </c>
      <c r="J78" s="262" t="s">
        <v>152</v>
      </c>
      <c r="K78" s="262" t="s">
        <v>624</v>
      </c>
      <c r="L78" s="262">
        <v>3</v>
      </c>
      <c r="U78" s="262" t="s">
        <v>585</v>
      </c>
      <c r="V78" s="262" t="s">
        <v>560</v>
      </c>
      <c r="W78" s="262">
        <v>2019</v>
      </c>
      <c r="X78" s="262" t="s">
        <v>155</v>
      </c>
      <c r="Y78" s="262" t="s">
        <v>156</v>
      </c>
      <c r="Z78" s="262">
        <v>10</v>
      </c>
      <c r="AA78" s="262" t="s">
        <v>154</v>
      </c>
      <c r="AB78" s="262" t="s">
        <v>253</v>
      </c>
      <c r="AC78" s="262">
        <v>3</v>
      </c>
    </row>
    <row r="79" spans="1:29">
      <c r="A79" s="348"/>
      <c r="B79" s="343"/>
      <c r="C79" s="349"/>
      <c r="D79" s="268"/>
      <c r="E79" s="262" t="s">
        <v>560</v>
      </c>
      <c r="F79" s="262">
        <v>2015</v>
      </c>
      <c r="G79" s="262" t="s">
        <v>174</v>
      </c>
      <c r="H79" s="262" t="s">
        <v>156</v>
      </c>
      <c r="I79" s="262">
        <v>0</v>
      </c>
      <c r="K79" s="262" t="s">
        <v>586</v>
      </c>
      <c r="L79" s="262">
        <v>0</v>
      </c>
      <c r="U79" s="262" t="s">
        <v>585</v>
      </c>
      <c r="V79" s="262" t="s">
        <v>560</v>
      </c>
      <c r="W79" s="262">
        <v>2019</v>
      </c>
      <c r="X79" s="262" t="s">
        <v>174</v>
      </c>
      <c r="Y79" s="262" t="s">
        <v>156</v>
      </c>
      <c r="Z79" s="262">
        <v>1</v>
      </c>
      <c r="AA79" s="262" t="s">
        <v>10</v>
      </c>
      <c r="AB79" s="262" t="s">
        <v>438</v>
      </c>
      <c r="AC79" s="262">
        <v>2</v>
      </c>
    </row>
    <row r="80" spans="1:29">
      <c r="A80" s="348"/>
      <c r="B80" s="343"/>
      <c r="C80" s="349"/>
      <c r="D80" s="268"/>
      <c r="E80" s="262" t="s">
        <v>560</v>
      </c>
      <c r="F80" s="262">
        <v>2015</v>
      </c>
      <c r="G80" s="262" t="s">
        <v>174</v>
      </c>
      <c r="H80" s="262" t="s">
        <v>156</v>
      </c>
      <c r="I80" s="262">
        <v>0</v>
      </c>
      <c r="K80" s="262" t="s">
        <v>587</v>
      </c>
      <c r="L80" s="262">
        <v>0</v>
      </c>
      <c r="U80" s="262" t="s">
        <v>585</v>
      </c>
      <c r="V80" s="262" t="s">
        <v>560</v>
      </c>
      <c r="W80" s="262">
        <v>2019</v>
      </c>
      <c r="X80" s="262" t="s">
        <v>174</v>
      </c>
      <c r="Y80" s="262" t="s">
        <v>156</v>
      </c>
      <c r="Z80" s="262">
        <v>1</v>
      </c>
      <c r="AA80" s="262" t="s">
        <v>17</v>
      </c>
      <c r="AB80" s="262" t="s">
        <v>588</v>
      </c>
      <c r="AC80" s="262">
        <v>5</v>
      </c>
    </row>
    <row r="81" spans="1:29">
      <c r="A81" s="348"/>
      <c r="B81" s="343"/>
      <c r="C81" s="349"/>
      <c r="D81" s="268"/>
      <c r="E81" s="262" t="s">
        <v>560</v>
      </c>
      <c r="F81" s="262">
        <v>2015</v>
      </c>
      <c r="G81" s="262" t="s">
        <v>174</v>
      </c>
      <c r="H81" s="262" t="s">
        <v>156</v>
      </c>
      <c r="I81" s="262">
        <v>1</v>
      </c>
      <c r="J81" s="262" t="s">
        <v>257</v>
      </c>
      <c r="K81" s="262" t="s">
        <v>589</v>
      </c>
      <c r="L81" s="262">
        <v>5</v>
      </c>
      <c r="U81" s="262" t="s">
        <v>585</v>
      </c>
      <c r="V81" s="262" t="s">
        <v>560</v>
      </c>
      <c r="W81" s="262">
        <v>2019</v>
      </c>
      <c r="X81" s="262" t="s">
        <v>174</v>
      </c>
      <c r="Y81" s="262" t="s">
        <v>156</v>
      </c>
      <c r="Z81" s="262">
        <v>1</v>
      </c>
      <c r="AA81" s="262" t="s">
        <v>56</v>
      </c>
      <c r="AB81" s="262" t="s">
        <v>590</v>
      </c>
      <c r="AC81" s="262">
        <v>4</v>
      </c>
    </row>
    <row r="82" spans="1:29">
      <c r="A82" s="348"/>
      <c r="B82" s="343"/>
      <c r="C82" s="349"/>
      <c r="D82" s="268"/>
      <c r="E82" s="262" t="s">
        <v>560</v>
      </c>
      <c r="F82" s="262">
        <v>2015</v>
      </c>
      <c r="G82" s="262" t="s">
        <v>174</v>
      </c>
      <c r="H82" s="262" t="s">
        <v>156</v>
      </c>
      <c r="I82" s="262">
        <v>1</v>
      </c>
      <c r="J82" s="262" t="s">
        <v>254</v>
      </c>
      <c r="K82" s="262" t="s">
        <v>255</v>
      </c>
      <c r="L82" s="262">
        <v>5</v>
      </c>
      <c r="U82" s="262" t="s">
        <v>585</v>
      </c>
      <c r="V82" s="262" t="s">
        <v>560</v>
      </c>
      <c r="W82" s="262">
        <v>2019</v>
      </c>
      <c r="X82" s="262" t="s">
        <v>174</v>
      </c>
      <c r="Y82" s="262" t="s">
        <v>156</v>
      </c>
      <c r="Z82" s="262">
        <v>1</v>
      </c>
      <c r="AA82" s="262" t="s">
        <v>19</v>
      </c>
      <c r="AB82" s="262" t="s">
        <v>335</v>
      </c>
      <c r="AC82" s="262">
        <v>2</v>
      </c>
    </row>
    <row r="83" spans="1:29">
      <c r="A83" s="348"/>
      <c r="B83" s="343"/>
      <c r="C83" s="349"/>
      <c r="D83" s="268"/>
      <c r="E83" s="262" t="s">
        <v>560</v>
      </c>
      <c r="F83" s="262">
        <v>2015</v>
      </c>
      <c r="G83" s="262" t="s">
        <v>174</v>
      </c>
      <c r="H83" s="262" t="s">
        <v>156</v>
      </c>
      <c r="I83" s="262">
        <v>0</v>
      </c>
      <c r="K83" s="262" t="s">
        <v>591</v>
      </c>
      <c r="L83" s="262">
        <v>0</v>
      </c>
      <c r="U83" s="262" t="s">
        <v>585</v>
      </c>
      <c r="V83" s="262" t="s">
        <v>560</v>
      </c>
      <c r="W83" s="262">
        <v>2019</v>
      </c>
      <c r="X83" s="262" t="s">
        <v>174</v>
      </c>
      <c r="Y83" s="262" t="s">
        <v>156</v>
      </c>
      <c r="Z83" s="262">
        <v>1</v>
      </c>
      <c r="AA83" s="262" t="s">
        <v>20</v>
      </c>
      <c r="AB83" s="262" t="s">
        <v>592</v>
      </c>
      <c r="AC83" s="262">
        <v>5</v>
      </c>
    </row>
    <row r="84" spans="1:29">
      <c r="A84" s="348"/>
      <c r="B84" s="343"/>
      <c r="C84" s="349"/>
      <c r="D84" s="268"/>
      <c r="E84" s="262" t="s">
        <v>560</v>
      </c>
      <c r="F84" s="262">
        <v>2015</v>
      </c>
      <c r="G84" s="262" t="s">
        <v>174</v>
      </c>
      <c r="H84" s="262" t="s">
        <v>156</v>
      </c>
      <c r="I84" s="262">
        <v>1</v>
      </c>
      <c r="J84" s="262" t="s">
        <v>256</v>
      </c>
      <c r="K84" s="262" t="s">
        <v>593</v>
      </c>
      <c r="L84" s="262">
        <v>4</v>
      </c>
      <c r="U84" s="262" t="s">
        <v>585</v>
      </c>
      <c r="V84" s="262" t="s">
        <v>560</v>
      </c>
      <c r="W84" s="262">
        <v>2019</v>
      </c>
      <c r="X84" s="262" t="s">
        <v>174</v>
      </c>
      <c r="Y84" s="262" t="s">
        <v>156</v>
      </c>
      <c r="Z84" s="262">
        <v>2</v>
      </c>
      <c r="AA84" s="262" t="s">
        <v>23</v>
      </c>
      <c r="AB84" s="262" t="s">
        <v>594</v>
      </c>
      <c r="AC84" s="262">
        <v>5</v>
      </c>
    </row>
    <row r="85" spans="1:29">
      <c r="A85" s="348"/>
      <c r="B85" s="343"/>
      <c r="C85" s="349"/>
      <c r="D85" s="268"/>
      <c r="E85" s="262" t="s">
        <v>560</v>
      </c>
      <c r="F85" s="262">
        <v>2015</v>
      </c>
      <c r="G85" s="262" t="s">
        <v>174</v>
      </c>
      <c r="H85" s="262" t="s">
        <v>156</v>
      </c>
      <c r="I85" s="262">
        <v>3</v>
      </c>
      <c r="J85" s="262" t="s">
        <v>263</v>
      </c>
      <c r="K85" s="262" t="s">
        <v>595</v>
      </c>
      <c r="L85" s="262">
        <v>4</v>
      </c>
      <c r="U85" s="262" t="s">
        <v>585</v>
      </c>
      <c r="V85" s="262" t="s">
        <v>560</v>
      </c>
      <c r="W85" s="262">
        <v>2019</v>
      </c>
      <c r="X85" s="262" t="s">
        <v>174</v>
      </c>
      <c r="Y85" s="262" t="s">
        <v>156</v>
      </c>
      <c r="Z85" s="262">
        <v>2</v>
      </c>
      <c r="AA85" s="262" t="s">
        <v>337</v>
      </c>
      <c r="AB85" s="262" t="s">
        <v>58</v>
      </c>
      <c r="AC85" s="262">
        <v>5</v>
      </c>
    </row>
    <row r="86" spans="1:29">
      <c r="A86" s="348"/>
      <c r="B86" s="343"/>
      <c r="C86" s="349"/>
      <c r="D86" s="268"/>
      <c r="E86" s="262" t="s">
        <v>560</v>
      </c>
      <c r="F86" s="262">
        <v>2015</v>
      </c>
      <c r="G86" s="262" t="s">
        <v>174</v>
      </c>
      <c r="H86" s="262" t="s">
        <v>156</v>
      </c>
      <c r="I86" s="262">
        <v>1</v>
      </c>
      <c r="J86" s="262" t="s">
        <v>259</v>
      </c>
      <c r="K86" s="262" t="s">
        <v>596</v>
      </c>
      <c r="L86" s="262">
        <v>4</v>
      </c>
      <c r="U86" s="262" t="s">
        <v>585</v>
      </c>
      <c r="V86" s="262" t="s">
        <v>560</v>
      </c>
      <c r="W86" s="262">
        <v>2019</v>
      </c>
      <c r="X86" s="262" t="s">
        <v>174</v>
      </c>
      <c r="Y86" s="262" t="s">
        <v>156</v>
      </c>
      <c r="Z86" s="262">
        <v>2</v>
      </c>
      <c r="AA86" s="262" t="s">
        <v>26</v>
      </c>
      <c r="AB86" s="262" t="s">
        <v>597</v>
      </c>
      <c r="AC86" s="262">
        <v>5</v>
      </c>
    </row>
    <row r="87" spans="1:29">
      <c r="A87" s="348"/>
      <c r="B87" s="343"/>
      <c r="C87" s="349"/>
      <c r="D87" s="268"/>
      <c r="E87" s="262" t="s">
        <v>560</v>
      </c>
      <c r="F87" s="262">
        <v>2015</v>
      </c>
      <c r="G87" s="262" t="s">
        <v>174</v>
      </c>
      <c r="H87" s="262" t="s">
        <v>156</v>
      </c>
      <c r="I87" s="262">
        <v>2</v>
      </c>
      <c r="J87" s="262" t="s">
        <v>260</v>
      </c>
      <c r="K87" s="262" t="s">
        <v>598</v>
      </c>
      <c r="L87" s="262">
        <v>4</v>
      </c>
      <c r="U87" s="262" t="s">
        <v>585</v>
      </c>
      <c r="V87" s="262" t="s">
        <v>560</v>
      </c>
      <c r="W87" s="262">
        <v>2019</v>
      </c>
      <c r="X87" s="262" t="s">
        <v>174</v>
      </c>
      <c r="Y87" s="262" t="s">
        <v>156</v>
      </c>
      <c r="Z87" s="262">
        <v>3</v>
      </c>
      <c r="AA87" s="262" t="s">
        <v>27</v>
      </c>
      <c r="AB87" s="262" t="s">
        <v>598</v>
      </c>
      <c r="AC87" s="262">
        <v>5</v>
      </c>
    </row>
    <row r="88" spans="1:29">
      <c r="A88" s="348"/>
      <c r="B88" s="343"/>
      <c r="C88" s="349"/>
      <c r="D88" s="268"/>
      <c r="E88" s="262" t="s">
        <v>560</v>
      </c>
      <c r="F88" s="262">
        <v>2015</v>
      </c>
      <c r="G88" s="262" t="s">
        <v>174</v>
      </c>
      <c r="H88" s="262" t="s">
        <v>156</v>
      </c>
      <c r="I88" s="262">
        <v>2</v>
      </c>
      <c r="J88" s="262" t="s">
        <v>59</v>
      </c>
      <c r="K88" s="262" t="s">
        <v>599</v>
      </c>
      <c r="L88" s="262">
        <v>5</v>
      </c>
      <c r="U88" s="262" t="s">
        <v>585</v>
      </c>
      <c r="V88" s="262" t="s">
        <v>560</v>
      </c>
      <c r="W88" s="262">
        <v>2019</v>
      </c>
      <c r="X88" s="262" t="s">
        <v>174</v>
      </c>
      <c r="Y88" s="262" t="s">
        <v>156</v>
      </c>
      <c r="Z88" s="262">
        <v>3</v>
      </c>
      <c r="AA88" s="262" t="s">
        <v>458</v>
      </c>
      <c r="AB88" s="262" t="s">
        <v>599</v>
      </c>
      <c r="AC88" s="262">
        <v>5</v>
      </c>
    </row>
    <row r="89" spans="1:29">
      <c r="A89" s="348"/>
      <c r="B89" s="343"/>
      <c r="C89" s="349"/>
      <c r="D89" s="268"/>
      <c r="E89" s="262" t="s">
        <v>560</v>
      </c>
      <c r="F89" s="262">
        <v>2015</v>
      </c>
      <c r="G89" s="262" t="s">
        <v>174</v>
      </c>
      <c r="H89" s="262" t="s">
        <v>156</v>
      </c>
      <c r="I89" s="262">
        <v>3</v>
      </c>
      <c r="J89" s="262" t="s">
        <v>266</v>
      </c>
      <c r="K89" s="262" t="s">
        <v>600</v>
      </c>
      <c r="L89" s="262">
        <v>5</v>
      </c>
      <c r="U89" s="262" t="s">
        <v>585</v>
      </c>
      <c r="V89" s="262" t="s">
        <v>560</v>
      </c>
      <c r="W89" s="262">
        <v>2019</v>
      </c>
      <c r="X89" s="262" t="s">
        <v>174</v>
      </c>
      <c r="Y89" s="262" t="s">
        <v>156</v>
      </c>
      <c r="Z89" s="262">
        <v>3</v>
      </c>
      <c r="AA89" s="262" t="s">
        <v>63</v>
      </c>
      <c r="AB89" s="262" t="s">
        <v>600</v>
      </c>
      <c r="AC89" s="262">
        <v>3</v>
      </c>
    </row>
    <row r="90" spans="1:29">
      <c r="A90" s="348"/>
      <c r="B90" s="343"/>
      <c r="C90" s="349"/>
      <c r="D90" s="268"/>
      <c r="E90" s="262" t="s">
        <v>560</v>
      </c>
      <c r="F90" s="262">
        <v>2015</v>
      </c>
      <c r="G90" s="262" t="s">
        <v>174</v>
      </c>
      <c r="H90" s="262" t="s">
        <v>156</v>
      </c>
      <c r="I90" s="262">
        <v>2</v>
      </c>
      <c r="J90" s="262" t="s">
        <v>261</v>
      </c>
      <c r="K90" s="262" t="s">
        <v>601</v>
      </c>
      <c r="L90" s="262">
        <v>4</v>
      </c>
      <c r="U90" s="262" t="s">
        <v>585</v>
      </c>
      <c r="V90" s="262" t="s">
        <v>560</v>
      </c>
      <c r="W90" s="262">
        <v>2019</v>
      </c>
      <c r="X90" s="262" t="s">
        <v>174</v>
      </c>
      <c r="Y90" s="262" t="s">
        <v>156</v>
      </c>
      <c r="Z90" s="262">
        <v>3</v>
      </c>
      <c r="AA90" s="262" t="s">
        <v>33</v>
      </c>
      <c r="AB90" s="262" t="s">
        <v>602</v>
      </c>
      <c r="AC90" s="262">
        <v>5</v>
      </c>
    </row>
    <row r="91" spans="1:29">
      <c r="A91" s="348"/>
      <c r="B91" s="343"/>
      <c r="C91" s="349"/>
      <c r="D91" s="268"/>
      <c r="E91" s="262" t="s">
        <v>560</v>
      </c>
      <c r="F91" s="262">
        <v>2015</v>
      </c>
      <c r="G91" s="262" t="s">
        <v>174</v>
      </c>
      <c r="H91" s="262" t="s">
        <v>156</v>
      </c>
      <c r="I91" s="262">
        <v>3</v>
      </c>
      <c r="J91" s="262" t="s">
        <v>265</v>
      </c>
      <c r="K91" s="262" t="s">
        <v>66</v>
      </c>
      <c r="L91" s="262">
        <v>5</v>
      </c>
      <c r="U91" s="262" t="s">
        <v>585</v>
      </c>
      <c r="V91" s="262" t="s">
        <v>560</v>
      </c>
      <c r="W91" s="262">
        <v>2019</v>
      </c>
      <c r="X91" s="262" t="s">
        <v>174</v>
      </c>
      <c r="Y91" s="262" t="s">
        <v>156</v>
      </c>
      <c r="Z91" s="262">
        <v>4</v>
      </c>
      <c r="AA91" s="262" t="s">
        <v>65</v>
      </c>
      <c r="AB91" s="262" t="s">
        <v>66</v>
      </c>
      <c r="AC91" s="262">
        <v>4</v>
      </c>
    </row>
    <row r="92" spans="1:29">
      <c r="A92" s="348"/>
      <c r="B92" s="343"/>
      <c r="C92" s="349"/>
      <c r="D92" s="268"/>
      <c r="E92" s="262" t="s">
        <v>560</v>
      </c>
      <c r="F92" s="262">
        <v>2015</v>
      </c>
      <c r="G92" s="262" t="s">
        <v>174</v>
      </c>
      <c r="H92" s="262" t="s">
        <v>156</v>
      </c>
      <c r="I92" s="262">
        <v>3</v>
      </c>
      <c r="J92" s="262" t="s">
        <v>262</v>
      </c>
      <c r="K92" s="262" t="s">
        <v>603</v>
      </c>
      <c r="L92" s="262">
        <v>4</v>
      </c>
      <c r="U92" s="262" t="s">
        <v>585</v>
      </c>
      <c r="V92" s="262" t="s">
        <v>560</v>
      </c>
      <c r="W92" s="262">
        <v>2019</v>
      </c>
      <c r="X92" s="262" t="s">
        <v>174</v>
      </c>
      <c r="Y92" s="262" t="s">
        <v>156</v>
      </c>
      <c r="Z92" s="262">
        <v>4</v>
      </c>
      <c r="AA92" s="262" t="s">
        <v>31</v>
      </c>
      <c r="AB92" s="262" t="s">
        <v>603</v>
      </c>
      <c r="AC92" s="262">
        <v>5</v>
      </c>
    </row>
    <row r="93" spans="1:29">
      <c r="A93" s="348"/>
      <c r="B93" s="343"/>
      <c r="C93" s="349"/>
      <c r="D93" s="268"/>
      <c r="E93" s="262" t="s">
        <v>560</v>
      </c>
      <c r="F93" s="262">
        <v>2015</v>
      </c>
      <c r="G93" s="262" t="s">
        <v>174</v>
      </c>
      <c r="H93" s="262" t="s">
        <v>156</v>
      </c>
      <c r="I93" s="262">
        <v>4</v>
      </c>
      <c r="J93" s="262" t="s">
        <v>267</v>
      </c>
      <c r="K93" s="262" t="s">
        <v>604</v>
      </c>
      <c r="L93" s="262">
        <v>3</v>
      </c>
      <c r="U93" s="262" t="s">
        <v>585</v>
      </c>
      <c r="V93" s="262" t="s">
        <v>560</v>
      </c>
      <c r="W93" s="262">
        <v>2019</v>
      </c>
      <c r="X93" s="262" t="s">
        <v>174</v>
      </c>
      <c r="Y93" s="262" t="s">
        <v>156</v>
      </c>
      <c r="Z93" s="262">
        <v>4</v>
      </c>
      <c r="AA93" s="262" t="s">
        <v>30</v>
      </c>
      <c r="AB93" s="262" t="s">
        <v>429</v>
      </c>
      <c r="AC93" s="262">
        <v>5</v>
      </c>
    </row>
    <row r="94" spans="1:29">
      <c r="A94" s="348"/>
      <c r="B94" s="343"/>
      <c r="C94" s="349"/>
      <c r="D94" s="268"/>
      <c r="E94" s="262" t="s">
        <v>560</v>
      </c>
      <c r="F94" s="262">
        <v>2015</v>
      </c>
      <c r="G94" s="262" t="s">
        <v>174</v>
      </c>
      <c r="H94" s="262" t="s">
        <v>156</v>
      </c>
      <c r="I94" s="262">
        <v>4</v>
      </c>
      <c r="J94" s="262" t="s">
        <v>269</v>
      </c>
      <c r="K94" s="262" t="s">
        <v>295</v>
      </c>
      <c r="L94" s="262">
        <v>5</v>
      </c>
      <c r="U94" s="262" t="s">
        <v>585</v>
      </c>
      <c r="V94" s="262" t="s">
        <v>560</v>
      </c>
      <c r="W94" s="262">
        <v>2019</v>
      </c>
      <c r="X94" s="262" t="s">
        <v>174</v>
      </c>
      <c r="Y94" s="262" t="s">
        <v>156</v>
      </c>
      <c r="Z94" s="262">
        <v>4</v>
      </c>
      <c r="AA94" s="262" t="s">
        <v>69</v>
      </c>
      <c r="AB94" s="262" t="s">
        <v>295</v>
      </c>
      <c r="AC94" s="262">
        <v>4</v>
      </c>
    </row>
    <row r="95" spans="1:29">
      <c r="A95" s="348"/>
      <c r="B95" s="343"/>
      <c r="C95" s="349"/>
      <c r="D95" s="268"/>
      <c r="E95" s="262" t="s">
        <v>560</v>
      </c>
      <c r="F95" s="262">
        <v>2015</v>
      </c>
      <c r="G95" s="262" t="s">
        <v>174</v>
      </c>
      <c r="H95" s="262" t="s">
        <v>156</v>
      </c>
      <c r="I95" s="262">
        <v>4</v>
      </c>
      <c r="J95" s="262" t="s">
        <v>268</v>
      </c>
      <c r="K95" s="262" t="s">
        <v>605</v>
      </c>
      <c r="L95" s="262">
        <v>5</v>
      </c>
      <c r="U95" s="262" t="s">
        <v>585</v>
      </c>
      <c r="V95" s="262" t="s">
        <v>560</v>
      </c>
      <c r="W95" s="262">
        <v>2019</v>
      </c>
      <c r="X95" s="262" t="s">
        <v>174</v>
      </c>
      <c r="Y95" s="262" t="s">
        <v>156</v>
      </c>
      <c r="Z95" s="262">
        <v>5</v>
      </c>
      <c r="AA95" s="262" t="s">
        <v>70</v>
      </c>
      <c r="AB95" s="262" t="s">
        <v>605</v>
      </c>
      <c r="AC95" s="262">
        <v>5</v>
      </c>
    </row>
    <row r="96" spans="1:29">
      <c r="A96" s="348"/>
      <c r="B96" s="343"/>
      <c r="C96" s="349"/>
      <c r="D96" s="268"/>
      <c r="E96" s="262" t="s">
        <v>560</v>
      </c>
      <c r="F96" s="262">
        <v>2015</v>
      </c>
      <c r="G96" s="262" t="s">
        <v>174</v>
      </c>
      <c r="H96" s="262" t="s">
        <v>156</v>
      </c>
      <c r="I96" s="262">
        <v>5</v>
      </c>
      <c r="J96" s="262" t="s">
        <v>272</v>
      </c>
      <c r="K96" s="262" t="s">
        <v>606</v>
      </c>
      <c r="L96" s="262">
        <v>5</v>
      </c>
      <c r="U96" s="262" t="s">
        <v>585</v>
      </c>
      <c r="V96" s="262" t="s">
        <v>560</v>
      </c>
      <c r="W96" s="262">
        <v>2019</v>
      </c>
      <c r="X96" s="262" t="s">
        <v>174</v>
      </c>
      <c r="Y96" s="262" t="s">
        <v>156</v>
      </c>
      <c r="Z96" s="262">
        <v>5</v>
      </c>
      <c r="AA96" s="262" t="s">
        <v>80</v>
      </c>
      <c r="AB96" s="262" t="s">
        <v>570</v>
      </c>
      <c r="AC96" s="262">
        <v>4</v>
      </c>
    </row>
    <row r="97" spans="1:29">
      <c r="A97" s="348"/>
      <c r="B97" s="343"/>
      <c r="C97" s="349"/>
      <c r="D97" s="268"/>
      <c r="E97" s="262" t="s">
        <v>560</v>
      </c>
      <c r="F97" s="262">
        <v>2015</v>
      </c>
      <c r="G97" s="262" t="s">
        <v>174</v>
      </c>
      <c r="H97" s="262" t="s">
        <v>156</v>
      </c>
      <c r="K97" s="262" t="s">
        <v>607</v>
      </c>
      <c r="U97" s="262" t="s">
        <v>585</v>
      </c>
      <c r="V97" s="262" t="s">
        <v>560</v>
      </c>
      <c r="W97" s="262">
        <v>2019</v>
      </c>
      <c r="X97" s="262" t="s">
        <v>174</v>
      </c>
      <c r="Y97" s="262" t="s">
        <v>156</v>
      </c>
      <c r="Z97" s="262">
        <v>5</v>
      </c>
      <c r="AA97" s="262" t="s">
        <v>18</v>
      </c>
      <c r="AB97" s="262" t="s">
        <v>608</v>
      </c>
      <c r="AC97" s="262">
        <v>2</v>
      </c>
    </row>
    <row r="98" spans="1:29">
      <c r="A98" s="348"/>
      <c r="B98" s="343"/>
      <c r="C98" s="349"/>
      <c r="D98" s="268"/>
      <c r="E98" s="262" t="s">
        <v>560</v>
      </c>
      <c r="F98" s="262">
        <v>2015</v>
      </c>
      <c r="G98" s="262" t="s">
        <v>174</v>
      </c>
      <c r="H98" s="262" t="s">
        <v>156</v>
      </c>
      <c r="I98" s="262">
        <v>2</v>
      </c>
      <c r="K98" s="262" t="s">
        <v>609</v>
      </c>
      <c r="L98" s="262">
        <v>3</v>
      </c>
      <c r="U98" s="262" t="s">
        <v>585</v>
      </c>
      <c r="V98" s="262" t="s">
        <v>560</v>
      </c>
      <c r="W98" s="262">
        <v>2019</v>
      </c>
      <c r="X98" s="262" t="s">
        <v>174</v>
      </c>
      <c r="Y98" s="262" t="s">
        <v>156</v>
      </c>
      <c r="Z98" s="262">
        <v>5</v>
      </c>
      <c r="AA98" s="262" t="s">
        <v>29</v>
      </c>
      <c r="AB98" s="262" t="s">
        <v>609</v>
      </c>
      <c r="AC98" s="262">
        <v>2</v>
      </c>
    </row>
    <row r="99" spans="1:29">
      <c r="A99" s="348"/>
      <c r="B99" s="343"/>
      <c r="C99" s="349"/>
      <c r="D99" s="268"/>
      <c r="E99" s="262" t="s">
        <v>560</v>
      </c>
      <c r="F99" s="262">
        <v>2015</v>
      </c>
      <c r="G99" s="262" t="s">
        <v>174</v>
      </c>
      <c r="H99" s="262" t="s">
        <v>156</v>
      </c>
      <c r="I99" s="262">
        <v>5</v>
      </c>
      <c r="J99" s="262" t="s">
        <v>271</v>
      </c>
      <c r="K99" s="262" t="s">
        <v>77</v>
      </c>
      <c r="L99" s="262">
        <v>3</v>
      </c>
      <c r="U99" s="262" t="s">
        <v>585</v>
      </c>
      <c r="V99" s="262" t="s">
        <v>560</v>
      </c>
      <c r="W99" s="262">
        <v>2019</v>
      </c>
      <c r="X99" s="262" t="s">
        <v>174</v>
      </c>
      <c r="Y99" s="262" t="s">
        <v>156</v>
      </c>
      <c r="Z99" s="262">
        <v>6</v>
      </c>
      <c r="AA99" s="262" t="s">
        <v>76</v>
      </c>
      <c r="AB99" s="262" t="s">
        <v>77</v>
      </c>
      <c r="AC99" s="262">
        <v>4</v>
      </c>
    </row>
    <row r="100" spans="1:29">
      <c r="A100" s="348"/>
      <c r="B100" s="343"/>
      <c r="C100" s="349"/>
      <c r="D100" s="268"/>
      <c r="E100" s="262" t="s">
        <v>560</v>
      </c>
      <c r="F100" s="262">
        <v>2015</v>
      </c>
      <c r="G100" s="262" t="s">
        <v>174</v>
      </c>
      <c r="H100" s="262" t="s">
        <v>156</v>
      </c>
      <c r="I100" s="262">
        <v>5</v>
      </c>
      <c r="J100" s="262" t="s">
        <v>143</v>
      </c>
      <c r="K100" s="262" t="s">
        <v>144</v>
      </c>
      <c r="L100" s="262">
        <v>4</v>
      </c>
      <c r="U100" s="262" t="s">
        <v>585</v>
      </c>
      <c r="V100" s="262" t="s">
        <v>560</v>
      </c>
      <c r="W100" s="262">
        <v>2019</v>
      </c>
      <c r="X100" s="262" t="s">
        <v>174</v>
      </c>
      <c r="Y100" s="262" t="s">
        <v>156</v>
      </c>
      <c r="Z100" s="262">
        <v>6</v>
      </c>
      <c r="AA100" s="262" t="s">
        <v>34</v>
      </c>
      <c r="AB100" s="262" t="s">
        <v>142</v>
      </c>
      <c r="AC100" s="262">
        <v>4</v>
      </c>
    </row>
    <row r="101" spans="1:29">
      <c r="A101" s="348"/>
      <c r="B101" s="343"/>
      <c r="C101" s="349"/>
      <c r="D101" s="268"/>
      <c r="E101" s="262" t="s">
        <v>560</v>
      </c>
      <c r="F101" s="262">
        <v>2015</v>
      </c>
      <c r="G101" s="262" t="s">
        <v>174</v>
      </c>
      <c r="H101" s="262" t="s">
        <v>156</v>
      </c>
      <c r="I101" s="262">
        <v>8</v>
      </c>
      <c r="J101" s="262" t="s">
        <v>282</v>
      </c>
      <c r="K101" s="262" t="s">
        <v>610</v>
      </c>
      <c r="L101" s="262">
        <v>4</v>
      </c>
      <c r="U101" s="262" t="s">
        <v>585</v>
      </c>
      <c r="V101" s="262" t="s">
        <v>560</v>
      </c>
      <c r="W101" s="262">
        <v>2019</v>
      </c>
      <c r="X101" s="262" t="s">
        <v>174</v>
      </c>
      <c r="Y101" s="262" t="s">
        <v>156</v>
      </c>
      <c r="Z101" s="262">
        <v>7</v>
      </c>
      <c r="AA101" s="262" t="s">
        <v>329</v>
      </c>
      <c r="AB101" s="262" t="s">
        <v>611</v>
      </c>
      <c r="AC101" s="262">
        <v>3</v>
      </c>
    </row>
    <row r="102" spans="1:29">
      <c r="A102" s="348"/>
      <c r="B102" s="343"/>
      <c r="C102" s="349"/>
      <c r="D102" s="268"/>
      <c r="E102" s="262" t="s">
        <v>560</v>
      </c>
      <c r="F102" s="262">
        <v>2015</v>
      </c>
      <c r="G102" s="262" t="s">
        <v>174</v>
      </c>
      <c r="H102" s="262" t="s">
        <v>156</v>
      </c>
      <c r="I102" s="262">
        <v>9</v>
      </c>
      <c r="J102" s="262" t="s">
        <v>288</v>
      </c>
      <c r="K102" s="262" t="s">
        <v>612</v>
      </c>
      <c r="L102" s="262">
        <v>6</v>
      </c>
      <c r="U102" s="262" t="s">
        <v>585</v>
      </c>
      <c r="V102" s="262" t="s">
        <v>560</v>
      </c>
      <c r="W102" s="262">
        <v>2019</v>
      </c>
      <c r="X102" s="262" t="s">
        <v>174</v>
      </c>
      <c r="Y102" s="262" t="s">
        <v>156</v>
      </c>
      <c r="Z102" s="262">
        <v>8</v>
      </c>
      <c r="AA102" s="262" t="s">
        <v>103</v>
      </c>
      <c r="AB102" s="262" t="s">
        <v>613</v>
      </c>
      <c r="AC102" s="262">
        <v>4</v>
      </c>
    </row>
    <row r="103" spans="1:29">
      <c r="A103" s="348"/>
      <c r="B103" s="343"/>
      <c r="C103" s="349"/>
      <c r="D103" s="268"/>
      <c r="E103" s="262" t="s">
        <v>560</v>
      </c>
      <c r="F103" s="262">
        <v>2015</v>
      </c>
      <c r="G103" s="262" t="s">
        <v>174</v>
      </c>
      <c r="H103" s="262" t="s">
        <v>156</v>
      </c>
      <c r="I103" s="262">
        <v>7</v>
      </c>
      <c r="J103" s="262" t="s">
        <v>275</v>
      </c>
      <c r="K103" s="262" t="s">
        <v>614</v>
      </c>
      <c r="L103" s="262">
        <v>4</v>
      </c>
      <c r="U103" s="262" t="s">
        <v>585</v>
      </c>
      <c r="V103" s="262" t="s">
        <v>560</v>
      </c>
      <c r="W103" s="262">
        <v>2019</v>
      </c>
      <c r="X103" s="262" t="s">
        <v>174</v>
      </c>
      <c r="Y103" s="262" t="s">
        <v>156</v>
      </c>
      <c r="Z103" s="262">
        <v>8</v>
      </c>
      <c r="AA103" s="262" t="s">
        <v>99</v>
      </c>
      <c r="AB103" s="262" t="s">
        <v>615</v>
      </c>
      <c r="AC103" s="262">
        <v>4</v>
      </c>
    </row>
    <row r="104" spans="1:29">
      <c r="A104" s="348"/>
      <c r="B104" s="343"/>
      <c r="C104" s="349"/>
      <c r="D104" s="268"/>
      <c r="E104" s="262" t="s">
        <v>560</v>
      </c>
      <c r="F104" s="262">
        <v>2015</v>
      </c>
      <c r="G104" s="262" t="s">
        <v>174</v>
      </c>
      <c r="H104" s="262" t="s">
        <v>156</v>
      </c>
      <c r="I104" s="262">
        <v>7</v>
      </c>
      <c r="J104" s="262" t="s">
        <v>277</v>
      </c>
      <c r="K104" s="262" t="s">
        <v>616</v>
      </c>
      <c r="L104" s="262">
        <v>5</v>
      </c>
      <c r="U104" s="262" t="s">
        <v>585</v>
      </c>
      <c r="V104" s="262" t="s">
        <v>560</v>
      </c>
      <c r="W104" s="262">
        <v>2019</v>
      </c>
      <c r="X104" s="262" t="s">
        <v>174</v>
      </c>
      <c r="Y104" s="262" t="s">
        <v>156</v>
      </c>
      <c r="Z104" s="262">
        <v>9</v>
      </c>
      <c r="AA104" s="262" t="s">
        <v>101</v>
      </c>
      <c r="AB104" s="262" t="s">
        <v>617</v>
      </c>
      <c r="AC104" s="262">
        <v>4</v>
      </c>
    </row>
    <row r="105" spans="1:29">
      <c r="A105" s="348"/>
      <c r="B105" s="343"/>
      <c r="C105" s="349"/>
      <c r="D105" s="268"/>
      <c r="E105" s="262" t="s">
        <v>560</v>
      </c>
      <c r="F105" s="262">
        <v>2015</v>
      </c>
      <c r="G105" s="262" t="s">
        <v>174</v>
      </c>
      <c r="H105" s="262" t="s">
        <v>156</v>
      </c>
      <c r="I105" s="262">
        <v>9</v>
      </c>
      <c r="J105" s="262" t="s">
        <v>285</v>
      </c>
      <c r="K105" s="262" t="s">
        <v>618</v>
      </c>
      <c r="L105" s="262">
        <v>6</v>
      </c>
      <c r="U105" s="262" t="s">
        <v>585</v>
      </c>
      <c r="V105" s="262" t="s">
        <v>560</v>
      </c>
      <c r="W105" s="262">
        <v>2019</v>
      </c>
      <c r="X105" s="262" t="s">
        <v>174</v>
      </c>
      <c r="Y105" s="262" t="s">
        <v>156</v>
      </c>
      <c r="Z105" s="262">
        <v>9</v>
      </c>
      <c r="AA105" s="262" t="s">
        <v>332</v>
      </c>
      <c r="AB105" s="262" t="s">
        <v>321</v>
      </c>
      <c r="AC105" s="262">
        <v>5</v>
      </c>
    </row>
    <row r="106" spans="1:29">
      <c r="A106" s="348"/>
      <c r="B106" s="343"/>
      <c r="C106" s="349"/>
      <c r="D106" s="268"/>
      <c r="E106" s="262" t="s">
        <v>560</v>
      </c>
      <c r="F106" s="262">
        <v>2015</v>
      </c>
      <c r="G106" s="262" t="s">
        <v>174</v>
      </c>
      <c r="H106" s="262" t="s">
        <v>156</v>
      </c>
      <c r="I106" s="262">
        <v>9</v>
      </c>
      <c r="J106" s="262" t="s">
        <v>283</v>
      </c>
      <c r="K106" s="262" t="s">
        <v>619</v>
      </c>
      <c r="L106" s="262">
        <v>3</v>
      </c>
      <c r="U106" s="262" t="s">
        <v>585</v>
      </c>
      <c r="V106" s="262" t="s">
        <v>560</v>
      </c>
      <c r="W106" s="262">
        <v>2019</v>
      </c>
      <c r="X106" s="262" t="s">
        <v>174</v>
      </c>
      <c r="Y106" s="262" t="s">
        <v>156</v>
      </c>
      <c r="Z106" s="262">
        <v>9</v>
      </c>
      <c r="AA106" s="262" t="s">
        <v>148</v>
      </c>
      <c r="AB106" s="262" t="s">
        <v>457</v>
      </c>
      <c r="AC106" s="262">
        <v>3</v>
      </c>
    </row>
    <row r="107" spans="1:29">
      <c r="A107" s="348"/>
      <c r="B107" s="343"/>
      <c r="C107" s="349"/>
      <c r="D107" s="268"/>
      <c r="E107" s="262" t="s">
        <v>560</v>
      </c>
      <c r="F107" s="262">
        <v>2015</v>
      </c>
      <c r="G107" s="262" t="s">
        <v>174</v>
      </c>
      <c r="H107" s="262" t="s">
        <v>156</v>
      </c>
      <c r="I107" s="262">
        <v>9</v>
      </c>
      <c r="J107" s="262" t="s">
        <v>283</v>
      </c>
      <c r="K107" s="262" t="s">
        <v>619</v>
      </c>
      <c r="L107" s="262">
        <v>3</v>
      </c>
      <c r="U107" s="262" t="s">
        <v>585</v>
      </c>
      <c r="V107" s="262" t="s">
        <v>560</v>
      </c>
      <c r="W107" s="262">
        <v>2019</v>
      </c>
      <c r="X107" s="262" t="s">
        <v>174</v>
      </c>
      <c r="Y107" s="262" t="s">
        <v>156</v>
      </c>
      <c r="Z107" s="262">
        <v>9</v>
      </c>
      <c r="AA107" s="262" t="s">
        <v>149</v>
      </c>
      <c r="AB107" s="262" t="s">
        <v>251</v>
      </c>
      <c r="AC107" s="262">
        <v>3</v>
      </c>
    </row>
    <row r="108" spans="1:29">
      <c r="A108" s="348"/>
      <c r="B108" s="343"/>
      <c r="C108" s="349"/>
      <c r="D108" s="268"/>
      <c r="E108" s="262" t="s">
        <v>560</v>
      </c>
      <c r="F108" s="262">
        <v>2015</v>
      </c>
      <c r="G108" s="262" t="s">
        <v>174</v>
      </c>
      <c r="H108" s="262" t="s">
        <v>156</v>
      </c>
      <c r="I108" s="262">
        <v>10</v>
      </c>
      <c r="J108" s="262" t="s">
        <v>293</v>
      </c>
      <c r="K108" s="262" t="s">
        <v>92</v>
      </c>
      <c r="L108" s="262">
        <v>4</v>
      </c>
      <c r="U108" s="262" t="s">
        <v>585</v>
      </c>
      <c r="V108" s="262" t="s">
        <v>560</v>
      </c>
      <c r="W108" s="262">
        <v>2019</v>
      </c>
      <c r="X108" s="262" t="s">
        <v>174</v>
      </c>
      <c r="Y108" s="262" t="s">
        <v>156</v>
      </c>
      <c r="Z108" s="262">
        <v>9</v>
      </c>
      <c r="AA108" s="262" t="s">
        <v>91</v>
      </c>
      <c r="AB108" s="262" t="s">
        <v>92</v>
      </c>
      <c r="AC108" s="262">
        <v>5</v>
      </c>
    </row>
    <row r="109" spans="1:29">
      <c r="A109" s="348"/>
      <c r="B109" s="343"/>
      <c r="C109" s="349"/>
      <c r="D109" s="268"/>
      <c r="E109" s="262" t="s">
        <v>560</v>
      </c>
      <c r="F109" s="262">
        <v>2015</v>
      </c>
      <c r="G109" s="262" t="s">
        <v>174</v>
      </c>
      <c r="H109" s="262" t="s">
        <v>156</v>
      </c>
      <c r="I109" s="262">
        <v>10</v>
      </c>
      <c r="J109" s="262" t="s">
        <v>289</v>
      </c>
      <c r="K109" s="262" t="s">
        <v>620</v>
      </c>
      <c r="L109" s="262">
        <v>4</v>
      </c>
      <c r="U109" s="262" t="s">
        <v>585</v>
      </c>
      <c r="V109" s="262" t="s">
        <v>560</v>
      </c>
      <c r="W109" s="262">
        <v>2019</v>
      </c>
      <c r="X109" s="262" t="s">
        <v>174</v>
      </c>
      <c r="Y109" s="262" t="s">
        <v>156</v>
      </c>
      <c r="Z109" s="262">
        <v>10</v>
      </c>
      <c r="AA109" s="262" t="s">
        <v>106</v>
      </c>
      <c r="AB109" s="262" t="s">
        <v>423</v>
      </c>
      <c r="AC109" s="262">
        <v>5</v>
      </c>
    </row>
    <row r="110" spans="1:29">
      <c r="A110" s="348"/>
      <c r="B110" s="343"/>
      <c r="C110" s="349"/>
      <c r="D110" s="268"/>
      <c r="E110" s="262" t="s">
        <v>560</v>
      </c>
      <c r="F110" s="262">
        <v>2015</v>
      </c>
      <c r="G110" s="262" t="s">
        <v>174</v>
      </c>
      <c r="H110" s="262" t="s">
        <v>156</v>
      </c>
      <c r="I110" s="262">
        <v>10</v>
      </c>
      <c r="J110" s="262" t="s">
        <v>291</v>
      </c>
      <c r="K110" s="262" t="s">
        <v>621</v>
      </c>
      <c r="L110" s="262">
        <v>8</v>
      </c>
      <c r="U110" s="262" t="s">
        <v>585</v>
      </c>
      <c r="V110" s="262" t="s">
        <v>560</v>
      </c>
      <c r="W110" s="262">
        <v>2019</v>
      </c>
      <c r="X110" s="262" t="s">
        <v>174</v>
      </c>
      <c r="Y110" s="262" t="s">
        <v>156</v>
      </c>
      <c r="Z110" s="262">
        <v>10</v>
      </c>
      <c r="AA110" s="262" t="s">
        <v>334</v>
      </c>
      <c r="AB110" s="262" t="s">
        <v>325</v>
      </c>
      <c r="AC110" s="262">
        <v>5</v>
      </c>
    </row>
    <row r="111" spans="1:29">
      <c r="A111" s="348"/>
      <c r="B111" s="343"/>
      <c r="C111" s="349"/>
      <c r="D111" s="268"/>
      <c r="E111" s="262" t="s">
        <v>560</v>
      </c>
      <c r="F111" s="262">
        <v>2015</v>
      </c>
      <c r="G111" s="262" t="s">
        <v>174</v>
      </c>
      <c r="H111" s="262" t="s">
        <v>156</v>
      </c>
      <c r="I111" s="262">
        <v>9</v>
      </c>
      <c r="J111" s="262" t="s">
        <v>287</v>
      </c>
      <c r="K111" s="262" t="s">
        <v>622</v>
      </c>
      <c r="L111" s="262">
        <v>3</v>
      </c>
      <c r="U111" s="262" t="s">
        <v>585</v>
      </c>
      <c r="V111" s="262" t="s">
        <v>560</v>
      </c>
      <c r="W111" s="262">
        <v>2019</v>
      </c>
      <c r="X111" s="262" t="s">
        <v>174</v>
      </c>
      <c r="Y111" s="262" t="s">
        <v>156</v>
      </c>
      <c r="Z111" s="262">
        <v>10</v>
      </c>
      <c r="AA111" s="262" t="s">
        <v>107</v>
      </c>
      <c r="AB111" s="262" t="s">
        <v>623</v>
      </c>
      <c r="AC111" s="262">
        <v>5</v>
      </c>
    </row>
    <row r="112" spans="1:29">
      <c r="A112" s="348"/>
      <c r="B112" s="343"/>
      <c r="C112" s="349"/>
      <c r="D112" s="268"/>
      <c r="E112" s="262" t="s">
        <v>560</v>
      </c>
      <c r="F112" s="262">
        <v>2015</v>
      </c>
      <c r="G112" s="262" t="s">
        <v>174</v>
      </c>
      <c r="H112" s="262" t="s">
        <v>156</v>
      </c>
      <c r="I112" s="262">
        <v>9</v>
      </c>
      <c r="J112" s="262" t="s">
        <v>152</v>
      </c>
      <c r="K112" s="262" t="s">
        <v>624</v>
      </c>
      <c r="L112" s="262">
        <v>3</v>
      </c>
      <c r="U112" s="262" t="s">
        <v>585</v>
      </c>
      <c r="V112" s="262" t="s">
        <v>560</v>
      </c>
      <c r="W112" s="262">
        <v>2019</v>
      </c>
      <c r="X112" s="262" t="s">
        <v>174</v>
      </c>
      <c r="Y112" s="262" t="s">
        <v>156</v>
      </c>
      <c r="Z112" s="262">
        <v>10</v>
      </c>
      <c r="AA112" s="262" t="s">
        <v>154</v>
      </c>
      <c r="AB112" s="262" t="s">
        <v>253</v>
      </c>
      <c r="AC112" s="262">
        <v>3</v>
      </c>
    </row>
    <row r="113" spans="1:29">
      <c r="A113" s="348"/>
      <c r="B113" s="343"/>
      <c r="C113" s="349"/>
      <c r="D113" s="268"/>
      <c r="E113" s="262" t="s">
        <v>560</v>
      </c>
      <c r="F113" s="262">
        <v>2019</v>
      </c>
      <c r="G113" s="262" t="s">
        <v>155</v>
      </c>
      <c r="H113" s="262" t="s">
        <v>156</v>
      </c>
      <c r="I113" s="262">
        <v>2</v>
      </c>
      <c r="J113" s="262" t="s">
        <v>626</v>
      </c>
      <c r="K113" s="262" t="s">
        <v>58</v>
      </c>
      <c r="L113" s="262">
        <v>5</v>
      </c>
      <c r="U113" s="262" t="s">
        <v>625</v>
      </c>
      <c r="V113" s="262" t="s">
        <v>560</v>
      </c>
      <c r="W113" s="262">
        <v>2020</v>
      </c>
      <c r="X113" s="262" t="s">
        <v>155</v>
      </c>
      <c r="Y113" s="262" t="s">
        <v>156</v>
      </c>
      <c r="Z113" s="262">
        <v>2</v>
      </c>
      <c r="AA113" s="262" t="s">
        <v>337</v>
      </c>
      <c r="AB113" s="262" t="s">
        <v>58</v>
      </c>
      <c r="AC113" s="262">
        <v>4</v>
      </c>
    </row>
    <row r="114" spans="1:29">
      <c r="A114" s="348"/>
      <c r="B114" s="343"/>
      <c r="C114" s="349"/>
      <c r="D114" s="268"/>
      <c r="E114" s="262" t="s">
        <v>560</v>
      </c>
      <c r="F114" s="262">
        <v>2019</v>
      </c>
      <c r="G114" s="262" t="s">
        <v>155</v>
      </c>
      <c r="H114" s="262" t="s">
        <v>156</v>
      </c>
      <c r="I114" s="262">
        <v>3</v>
      </c>
      <c r="J114" s="262" t="s">
        <v>59</v>
      </c>
      <c r="K114" s="262" t="s">
        <v>599</v>
      </c>
      <c r="L114" s="262">
        <v>5</v>
      </c>
      <c r="U114" s="262" t="s">
        <v>625</v>
      </c>
      <c r="V114" s="262" t="s">
        <v>560</v>
      </c>
      <c r="W114" s="262">
        <v>2020</v>
      </c>
      <c r="X114" s="262" t="s">
        <v>155</v>
      </c>
      <c r="Y114" s="262" t="s">
        <v>156</v>
      </c>
      <c r="Z114" s="262">
        <v>3</v>
      </c>
      <c r="AA114" s="262" t="s">
        <v>458</v>
      </c>
      <c r="AB114" s="262" t="s">
        <v>599</v>
      </c>
      <c r="AC114" s="262">
        <v>4</v>
      </c>
    </row>
    <row r="115" spans="1:29">
      <c r="A115" s="348"/>
      <c r="B115" s="343"/>
      <c r="C115" s="349"/>
      <c r="D115" s="268"/>
      <c r="E115" s="262" t="s">
        <v>560</v>
      </c>
      <c r="F115" s="262">
        <v>2019</v>
      </c>
      <c r="G115" s="262" t="s">
        <v>155</v>
      </c>
      <c r="H115" s="262" t="s">
        <v>156</v>
      </c>
      <c r="I115" s="262">
        <v>5</v>
      </c>
      <c r="J115" s="262" t="s">
        <v>80</v>
      </c>
      <c r="K115" s="262" t="s">
        <v>570</v>
      </c>
      <c r="L115" s="262">
        <v>4</v>
      </c>
      <c r="U115" s="262" t="s">
        <v>625</v>
      </c>
      <c r="V115" s="262" t="s">
        <v>560</v>
      </c>
      <c r="W115" s="262">
        <v>2020</v>
      </c>
      <c r="X115" s="262" t="s">
        <v>155</v>
      </c>
      <c r="Y115" s="262" t="s">
        <v>156</v>
      </c>
      <c r="Z115" s="262">
        <v>5</v>
      </c>
      <c r="AA115" s="262" t="s">
        <v>497</v>
      </c>
      <c r="AB115" s="262" t="s">
        <v>627</v>
      </c>
      <c r="AC115" s="262">
        <v>3</v>
      </c>
    </row>
    <row r="116" spans="1:29">
      <c r="A116" s="348"/>
      <c r="B116" s="343"/>
      <c r="C116" s="349"/>
      <c r="D116" s="268"/>
      <c r="E116" s="262" t="s">
        <v>560</v>
      </c>
      <c r="F116" s="262">
        <v>2019</v>
      </c>
      <c r="G116" s="262" t="s">
        <v>155</v>
      </c>
      <c r="H116" s="262" t="s">
        <v>156</v>
      </c>
      <c r="I116" s="262">
        <v>6</v>
      </c>
      <c r="J116" s="262" t="s">
        <v>82</v>
      </c>
      <c r="K116" s="262" t="s">
        <v>270</v>
      </c>
      <c r="L116" s="262">
        <v>4</v>
      </c>
      <c r="U116" s="262" t="s">
        <v>625</v>
      </c>
      <c r="V116" s="262" t="s">
        <v>560</v>
      </c>
      <c r="W116" s="262">
        <v>2020</v>
      </c>
      <c r="X116" s="262" t="s">
        <v>155</v>
      </c>
      <c r="Y116" s="262" t="s">
        <v>156</v>
      </c>
      <c r="Z116" s="262">
        <v>6</v>
      </c>
      <c r="AA116" s="262" t="s">
        <v>628</v>
      </c>
      <c r="AB116" s="262" t="s">
        <v>270</v>
      </c>
      <c r="AC116" s="262">
        <v>3</v>
      </c>
    </row>
    <row r="117" spans="1:29">
      <c r="A117" s="348"/>
      <c r="B117" s="343"/>
      <c r="C117" s="349"/>
      <c r="D117" s="268"/>
      <c r="E117" s="262" t="s">
        <v>560</v>
      </c>
      <c r="F117" s="262">
        <v>2019</v>
      </c>
      <c r="G117" s="262" t="s">
        <v>155</v>
      </c>
      <c r="H117" s="262" t="s">
        <v>156</v>
      </c>
      <c r="I117" s="262">
        <v>7</v>
      </c>
      <c r="J117" s="262" t="s">
        <v>329</v>
      </c>
      <c r="K117" s="262" t="s">
        <v>611</v>
      </c>
      <c r="L117" s="262">
        <v>3</v>
      </c>
      <c r="U117" s="262" t="s">
        <v>625</v>
      </c>
      <c r="V117" s="262" t="s">
        <v>560</v>
      </c>
      <c r="W117" s="262">
        <v>2020</v>
      </c>
      <c r="X117" s="262" t="s">
        <v>155</v>
      </c>
      <c r="Y117" s="262" t="s">
        <v>156</v>
      </c>
      <c r="Z117" s="262">
        <v>7</v>
      </c>
      <c r="AA117" s="262" t="s">
        <v>143</v>
      </c>
      <c r="AB117" s="262" t="s">
        <v>144</v>
      </c>
      <c r="AC117" s="262">
        <v>4</v>
      </c>
    </row>
    <row r="118" spans="1:29">
      <c r="A118" s="348"/>
      <c r="B118" s="343"/>
      <c r="C118" s="349"/>
      <c r="D118" s="268"/>
      <c r="E118" s="262" t="s">
        <v>560</v>
      </c>
      <c r="F118" s="262">
        <v>2019</v>
      </c>
      <c r="G118" s="262" t="s">
        <v>155</v>
      </c>
      <c r="H118" s="262" t="s">
        <v>156</v>
      </c>
      <c r="I118" s="262">
        <v>7</v>
      </c>
      <c r="J118" s="262" t="s">
        <v>87</v>
      </c>
      <c r="K118" s="262" t="s">
        <v>88</v>
      </c>
      <c r="L118" s="262">
        <v>4</v>
      </c>
      <c r="U118" s="262" t="s">
        <v>625</v>
      </c>
      <c r="V118" s="262" t="s">
        <v>560</v>
      </c>
      <c r="W118" s="262">
        <v>2020</v>
      </c>
      <c r="X118" s="262" t="s">
        <v>155</v>
      </c>
      <c r="Y118" s="262" t="s">
        <v>156</v>
      </c>
      <c r="Z118" s="262">
        <v>7</v>
      </c>
      <c r="AA118" s="262" t="s">
        <v>629</v>
      </c>
      <c r="AB118" s="262" t="s">
        <v>88</v>
      </c>
      <c r="AC118" s="262">
        <v>3</v>
      </c>
    </row>
    <row r="119" spans="1:29">
      <c r="A119" s="348"/>
      <c r="B119" s="343"/>
      <c r="C119" s="349"/>
      <c r="D119" s="268"/>
      <c r="E119" s="262" t="s">
        <v>560</v>
      </c>
      <c r="F119" s="262">
        <v>2019</v>
      </c>
      <c r="G119" s="262" t="s">
        <v>155</v>
      </c>
      <c r="H119" s="262" t="s">
        <v>156</v>
      </c>
      <c r="I119" s="262">
        <v>8</v>
      </c>
      <c r="J119" s="262" t="s">
        <v>93</v>
      </c>
      <c r="K119" s="262" t="s">
        <v>94</v>
      </c>
      <c r="L119" s="262">
        <v>4</v>
      </c>
      <c r="U119" s="262" t="s">
        <v>625</v>
      </c>
      <c r="V119" s="262" t="s">
        <v>560</v>
      </c>
      <c r="W119" s="262">
        <v>2020</v>
      </c>
      <c r="X119" s="262" t="s">
        <v>155</v>
      </c>
      <c r="Y119" s="262" t="s">
        <v>156</v>
      </c>
      <c r="Z119" s="262">
        <v>8</v>
      </c>
      <c r="AA119" s="262" t="s">
        <v>630</v>
      </c>
      <c r="AB119" s="262" t="s">
        <v>94</v>
      </c>
      <c r="AC119" s="262">
        <v>3</v>
      </c>
    </row>
    <row r="120" spans="1:29">
      <c r="A120" s="348"/>
      <c r="B120" s="343"/>
      <c r="C120" s="349"/>
      <c r="D120" s="268"/>
      <c r="E120" s="262" t="s">
        <v>560</v>
      </c>
      <c r="F120" s="262">
        <v>2019</v>
      </c>
      <c r="G120" s="262" t="s">
        <v>155</v>
      </c>
      <c r="H120" s="262" t="s">
        <v>156</v>
      </c>
      <c r="I120" s="262">
        <v>8</v>
      </c>
      <c r="J120" s="262" t="s">
        <v>95</v>
      </c>
      <c r="K120" s="262" t="s">
        <v>96</v>
      </c>
      <c r="L120" s="262">
        <v>5</v>
      </c>
      <c r="U120" s="262" t="s">
        <v>625</v>
      </c>
      <c r="V120" s="262" t="s">
        <v>560</v>
      </c>
      <c r="W120" s="262">
        <v>2020</v>
      </c>
      <c r="X120" s="262" t="s">
        <v>155</v>
      </c>
      <c r="Y120" s="262" t="s">
        <v>156</v>
      </c>
      <c r="Z120" s="262">
        <v>8</v>
      </c>
      <c r="AA120" s="262" t="s">
        <v>631</v>
      </c>
      <c r="AB120" s="262" t="s">
        <v>96</v>
      </c>
      <c r="AC120" s="262">
        <v>4</v>
      </c>
    </row>
    <row r="121" spans="1:29">
      <c r="A121" s="348"/>
      <c r="B121" s="343"/>
      <c r="C121" s="349"/>
      <c r="D121" s="268"/>
      <c r="E121" s="262" t="s">
        <v>560</v>
      </c>
      <c r="F121" s="262">
        <v>2019</v>
      </c>
      <c r="G121" s="262" t="s">
        <v>155</v>
      </c>
      <c r="H121" s="262" t="s">
        <v>156</v>
      </c>
      <c r="I121" s="262">
        <v>8</v>
      </c>
      <c r="J121" s="262" t="s">
        <v>103</v>
      </c>
      <c r="K121" s="262" t="s">
        <v>632</v>
      </c>
      <c r="L121" s="262">
        <v>4</v>
      </c>
      <c r="U121" s="262" t="s">
        <v>625</v>
      </c>
      <c r="V121" s="262" t="s">
        <v>560</v>
      </c>
      <c r="W121" s="262">
        <v>2020</v>
      </c>
      <c r="X121" s="262" t="s">
        <v>155</v>
      </c>
      <c r="Y121" s="262" t="s">
        <v>156</v>
      </c>
      <c r="Z121" s="262">
        <v>8</v>
      </c>
      <c r="AA121" s="262" t="s">
        <v>633</v>
      </c>
      <c r="AB121" s="262" t="s">
        <v>333</v>
      </c>
      <c r="AC121" s="262">
        <v>8</v>
      </c>
    </row>
    <row r="122" spans="1:29">
      <c r="A122" s="348"/>
      <c r="B122" s="343"/>
      <c r="C122" s="349"/>
      <c r="D122" s="268"/>
      <c r="E122" s="262" t="s">
        <v>560</v>
      </c>
      <c r="F122" s="262">
        <v>2019</v>
      </c>
      <c r="G122" s="262" t="s">
        <v>155</v>
      </c>
      <c r="H122" s="262" t="s">
        <v>156</v>
      </c>
      <c r="I122" s="262">
        <v>9</v>
      </c>
      <c r="J122" s="262" t="s">
        <v>634</v>
      </c>
      <c r="K122" s="262" t="s">
        <v>147</v>
      </c>
      <c r="L122" s="262">
        <v>5</v>
      </c>
      <c r="U122" s="262" t="s">
        <v>625</v>
      </c>
      <c r="V122" s="262" t="s">
        <v>560</v>
      </c>
      <c r="W122" s="262">
        <v>2020</v>
      </c>
      <c r="X122" s="262" t="s">
        <v>155</v>
      </c>
      <c r="Y122" s="262" t="s">
        <v>156</v>
      </c>
      <c r="Z122" s="262">
        <v>9</v>
      </c>
      <c r="AA122" s="262" t="s">
        <v>635</v>
      </c>
      <c r="AB122" s="262" t="s">
        <v>147</v>
      </c>
      <c r="AC122" s="262">
        <v>8</v>
      </c>
    </row>
    <row r="123" spans="1:29">
      <c r="A123" s="348"/>
      <c r="B123" s="343"/>
      <c r="C123" s="349"/>
      <c r="D123" s="268"/>
      <c r="E123" s="262" t="s">
        <v>560</v>
      </c>
      <c r="F123" s="262">
        <v>2019</v>
      </c>
      <c r="G123" s="262" t="s">
        <v>155</v>
      </c>
      <c r="H123" s="262" t="s">
        <v>156</v>
      </c>
      <c r="I123" s="262">
        <v>9</v>
      </c>
      <c r="J123" s="262" t="s">
        <v>91</v>
      </c>
      <c r="K123" s="262" t="s">
        <v>92</v>
      </c>
      <c r="L123" s="262">
        <v>5</v>
      </c>
      <c r="U123" s="262" t="s">
        <v>625</v>
      </c>
      <c r="V123" s="262" t="s">
        <v>560</v>
      </c>
      <c r="W123" s="262">
        <v>2020</v>
      </c>
      <c r="X123" s="262" t="s">
        <v>155</v>
      </c>
      <c r="Y123" s="262" t="s">
        <v>156</v>
      </c>
      <c r="Z123" s="262">
        <v>9</v>
      </c>
      <c r="AA123" s="262" t="s">
        <v>636</v>
      </c>
      <c r="AB123" s="262" t="s">
        <v>92</v>
      </c>
      <c r="AC123" s="262">
        <v>4</v>
      </c>
    </row>
    <row r="124" spans="1:29">
      <c r="A124" s="348"/>
      <c r="B124" s="343"/>
      <c r="C124" s="349"/>
      <c r="D124" s="268"/>
      <c r="E124" s="262" t="s">
        <v>560</v>
      </c>
      <c r="F124" s="262">
        <v>2019</v>
      </c>
      <c r="G124" s="262" t="s">
        <v>155</v>
      </c>
      <c r="H124" s="262" t="s">
        <v>156</v>
      </c>
      <c r="I124" s="262">
        <v>10</v>
      </c>
      <c r="J124" s="262" t="s">
        <v>106</v>
      </c>
      <c r="K124" s="262" t="s">
        <v>423</v>
      </c>
      <c r="L124" s="262">
        <v>5</v>
      </c>
      <c r="U124" s="262" t="s">
        <v>625</v>
      </c>
      <c r="V124" s="262" t="s">
        <v>560</v>
      </c>
      <c r="W124" s="262">
        <v>2020</v>
      </c>
      <c r="X124" s="262" t="s">
        <v>155</v>
      </c>
      <c r="Y124" s="262" t="s">
        <v>156</v>
      </c>
      <c r="Z124" s="262">
        <v>10</v>
      </c>
      <c r="AA124" s="262" t="s">
        <v>637</v>
      </c>
      <c r="AB124" s="262" t="s">
        <v>150</v>
      </c>
      <c r="AC124" s="262">
        <v>4</v>
      </c>
    </row>
    <row r="125" spans="1:29">
      <c r="A125" s="348"/>
      <c r="B125" s="343"/>
      <c r="C125" s="349"/>
      <c r="D125" s="268"/>
      <c r="E125" s="262" t="s">
        <v>560</v>
      </c>
      <c r="F125" s="262">
        <v>2019</v>
      </c>
      <c r="G125" s="262" t="s">
        <v>174</v>
      </c>
      <c r="H125" s="262" t="s">
        <v>156</v>
      </c>
      <c r="I125" s="262">
        <v>2</v>
      </c>
      <c r="J125" s="262" t="s">
        <v>626</v>
      </c>
      <c r="K125" s="262" t="s">
        <v>58</v>
      </c>
      <c r="L125" s="262">
        <v>5</v>
      </c>
      <c r="U125" s="262" t="s">
        <v>625</v>
      </c>
      <c r="V125" s="262" t="s">
        <v>560</v>
      </c>
      <c r="W125" s="262">
        <v>2020</v>
      </c>
      <c r="X125" s="262" t="s">
        <v>174</v>
      </c>
      <c r="Y125" s="262" t="s">
        <v>156</v>
      </c>
      <c r="Z125" s="262">
        <v>2</v>
      </c>
      <c r="AA125" s="262" t="s">
        <v>337</v>
      </c>
      <c r="AB125" s="262" t="s">
        <v>58</v>
      </c>
      <c r="AC125" s="262">
        <v>4</v>
      </c>
    </row>
    <row r="126" spans="1:29">
      <c r="A126" s="348"/>
      <c r="B126" s="343"/>
      <c r="C126" s="349"/>
      <c r="D126" s="268"/>
      <c r="E126" s="262" t="s">
        <v>560</v>
      </c>
      <c r="F126" s="262">
        <v>2019</v>
      </c>
      <c r="G126" s="262" t="s">
        <v>174</v>
      </c>
      <c r="H126" s="262" t="s">
        <v>156</v>
      </c>
      <c r="I126" s="262">
        <v>3</v>
      </c>
      <c r="J126" s="262" t="s">
        <v>59</v>
      </c>
      <c r="K126" s="262" t="s">
        <v>599</v>
      </c>
      <c r="L126" s="262">
        <v>5</v>
      </c>
      <c r="U126" s="262" t="s">
        <v>625</v>
      </c>
      <c r="V126" s="262" t="s">
        <v>560</v>
      </c>
      <c r="W126" s="262">
        <v>2020</v>
      </c>
      <c r="X126" s="262" t="s">
        <v>174</v>
      </c>
      <c r="Y126" s="262" t="s">
        <v>156</v>
      </c>
      <c r="Z126" s="262">
        <v>3</v>
      </c>
      <c r="AA126" s="262" t="s">
        <v>458</v>
      </c>
      <c r="AB126" s="262" t="s">
        <v>599</v>
      </c>
      <c r="AC126" s="262">
        <v>4</v>
      </c>
    </row>
    <row r="127" spans="1:29">
      <c r="A127" s="348"/>
      <c r="B127" s="343"/>
      <c r="C127" s="349"/>
      <c r="D127" s="268"/>
      <c r="E127" s="262" t="s">
        <v>560</v>
      </c>
      <c r="F127" s="262">
        <v>2019</v>
      </c>
      <c r="G127" s="262" t="s">
        <v>174</v>
      </c>
      <c r="H127" s="262" t="s">
        <v>156</v>
      </c>
      <c r="I127" s="262">
        <v>5</v>
      </c>
      <c r="J127" s="262" t="s">
        <v>80</v>
      </c>
      <c r="K127" s="262" t="s">
        <v>570</v>
      </c>
      <c r="L127" s="262">
        <v>4</v>
      </c>
      <c r="U127" s="262" t="s">
        <v>625</v>
      </c>
      <c r="V127" s="262" t="s">
        <v>560</v>
      </c>
      <c r="W127" s="262">
        <v>2020</v>
      </c>
      <c r="X127" s="262" t="s">
        <v>174</v>
      </c>
      <c r="Y127" s="262" t="s">
        <v>156</v>
      </c>
      <c r="Z127" s="262">
        <v>5</v>
      </c>
      <c r="AA127" s="262" t="s">
        <v>497</v>
      </c>
      <c r="AB127" s="262" t="s">
        <v>627</v>
      </c>
      <c r="AC127" s="262">
        <v>3</v>
      </c>
    </row>
    <row r="128" spans="1:29">
      <c r="A128" s="348"/>
      <c r="B128" s="343"/>
      <c r="C128" s="349"/>
      <c r="D128" s="268"/>
      <c r="E128" s="262" t="s">
        <v>560</v>
      </c>
      <c r="F128" s="262">
        <v>2019</v>
      </c>
      <c r="G128" s="262" t="s">
        <v>174</v>
      </c>
      <c r="H128" s="262" t="s">
        <v>156</v>
      </c>
      <c r="I128" s="262">
        <v>6</v>
      </c>
      <c r="J128" s="262" t="s">
        <v>82</v>
      </c>
      <c r="K128" s="262" t="s">
        <v>270</v>
      </c>
      <c r="L128" s="262">
        <v>4</v>
      </c>
      <c r="U128" s="262" t="s">
        <v>625</v>
      </c>
      <c r="V128" s="262" t="s">
        <v>560</v>
      </c>
      <c r="W128" s="262">
        <v>2020</v>
      </c>
      <c r="X128" s="262" t="s">
        <v>174</v>
      </c>
      <c r="Y128" s="262" t="s">
        <v>156</v>
      </c>
      <c r="Z128" s="262">
        <v>6</v>
      </c>
      <c r="AA128" s="262" t="s">
        <v>628</v>
      </c>
      <c r="AB128" s="262" t="s">
        <v>270</v>
      </c>
      <c r="AC128" s="262">
        <v>3</v>
      </c>
    </row>
    <row r="129" spans="1:29">
      <c r="A129" s="348"/>
      <c r="B129" s="343"/>
      <c r="C129" s="349"/>
      <c r="D129" s="268"/>
      <c r="E129" s="262" t="s">
        <v>560</v>
      </c>
      <c r="F129" s="262">
        <v>2019</v>
      </c>
      <c r="G129" s="262" t="s">
        <v>174</v>
      </c>
      <c r="H129" s="262" t="s">
        <v>156</v>
      </c>
      <c r="I129" s="262">
        <v>7</v>
      </c>
      <c r="J129" s="262" t="s">
        <v>329</v>
      </c>
      <c r="K129" s="262" t="s">
        <v>611</v>
      </c>
      <c r="L129" s="262">
        <v>3</v>
      </c>
      <c r="U129" s="262" t="s">
        <v>625</v>
      </c>
      <c r="V129" s="262" t="s">
        <v>560</v>
      </c>
      <c r="W129" s="262">
        <v>2020</v>
      </c>
      <c r="X129" s="262" t="s">
        <v>174</v>
      </c>
      <c r="Y129" s="262" t="s">
        <v>156</v>
      </c>
      <c r="Z129" s="262">
        <v>7</v>
      </c>
      <c r="AA129" s="262" t="s">
        <v>143</v>
      </c>
      <c r="AB129" s="262" t="s">
        <v>144</v>
      </c>
      <c r="AC129" s="262">
        <v>4</v>
      </c>
    </row>
    <row r="130" spans="1:29">
      <c r="A130" s="348"/>
      <c r="B130" s="343"/>
      <c r="C130" s="349"/>
      <c r="D130" s="268"/>
      <c r="E130" s="262" t="s">
        <v>560</v>
      </c>
      <c r="F130" s="262">
        <v>2019</v>
      </c>
      <c r="G130" s="262" t="s">
        <v>174</v>
      </c>
      <c r="H130" s="262" t="s">
        <v>156</v>
      </c>
      <c r="I130" s="262">
        <v>7</v>
      </c>
      <c r="J130" s="262" t="s">
        <v>87</v>
      </c>
      <c r="K130" s="262" t="s">
        <v>88</v>
      </c>
      <c r="L130" s="262">
        <v>4</v>
      </c>
      <c r="U130" s="262" t="s">
        <v>625</v>
      </c>
      <c r="V130" s="262" t="s">
        <v>560</v>
      </c>
      <c r="W130" s="262">
        <v>2020</v>
      </c>
      <c r="X130" s="262" t="s">
        <v>174</v>
      </c>
      <c r="Y130" s="262" t="s">
        <v>156</v>
      </c>
      <c r="Z130" s="262">
        <v>7</v>
      </c>
      <c r="AA130" s="262" t="s">
        <v>629</v>
      </c>
      <c r="AB130" s="262" t="s">
        <v>88</v>
      </c>
      <c r="AC130" s="262">
        <v>3</v>
      </c>
    </row>
    <row r="131" spans="1:29">
      <c r="A131" s="348"/>
      <c r="B131" s="343"/>
      <c r="C131" s="349"/>
      <c r="D131" s="268"/>
      <c r="E131" s="262" t="s">
        <v>560</v>
      </c>
      <c r="F131" s="262">
        <v>2019</v>
      </c>
      <c r="G131" s="262" t="s">
        <v>174</v>
      </c>
      <c r="H131" s="262" t="s">
        <v>156</v>
      </c>
      <c r="I131" s="262">
        <v>8</v>
      </c>
      <c r="J131" s="262" t="s">
        <v>93</v>
      </c>
      <c r="K131" s="262" t="s">
        <v>94</v>
      </c>
      <c r="L131" s="262">
        <v>4</v>
      </c>
      <c r="U131" s="262" t="s">
        <v>625</v>
      </c>
      <c r="V131" s="262" t="s">
        <v>560</v>
      </c>
      <c r="W131" s="262">
        <v>2020</v>
      </c>
      <c r="X131" s="262" t="s">
        <v>174</v>
      </c>
      <c r="Y131" s="262" t="s">
        <v>156</v>
      </c>
      <c r="Z131" s="262">
        <v>8</v>
      </c>
      <c r="AA131" s="262" t="s">
        <v>630</v>
      </c>
      <c r="AB131" s="262" t="s">
        <v>94</v>
      </c>
      <c r="AC131" s="262">
        <v>3</v>
      </c>
    </row>
    <row r="132" spans="1:29">
      <c r="A132" s="348"/>
      <c r="B132" s="343"/>
      <c r="C132" s="349"/>
      <c r="D132" s="268"/>
      <c r="E132" s="262" t="s">
        <v>560</v>
      </c>
      <c r="F132" s="262">
        <v>2019</v>
      </c>
      <c r="G132" s="262" t="s">
        <v>174</v>
      </c>
      <c r="H132" s="262" t="s">
        <v>156</v>
      </c>
      <c r="I132" s="262">
        <v>8</v>
      </c>
      <c r="J132" s="262" t="s">
        <v>95</v>
      </c>
      <c r="K132" s="262" t="s">
        <v>96</v>
      </c>
      <c r="L132" s="262">
        <v>5</v>
      </c>
      <c r="U132" s="262" t="s">
        <v>625</v>
      </c>
      <c r="V132" s="262" t="s">
        <v>560</v>
      </c>
      <c r="W132" s="262">
        <v>2020</v>
      </c>
      <c r="X132" s="262" t="s">
        <v>174</v>
      </c>
      <c r="Y132" s="262" t="s">
        <v>156</v>
      </c>
      <c r="Z132" s="262">
        <v>8</v>
      </c>
      <c r="AA132" s="262" t="s">
        <v>631</v>
      </c>
      <c r="AB132" s="262" t="s">
        <v>96</v>
      </c>
      <c r="AC132" s="262">
        <v>4</v>
      </c>
    </row>
    <row r="133" spans="1:29">
      <c r="A133" s="348"/>
      <c r="B133" s="343"/>
      <c r="C133" s="349"/>
      <c r="D133" s="268"/>
      <c r="E133" s="262" t="s">
        <v>560</v>
      </c>
      <c r="F133" s="262">
        <v>2019</v>
      </c>
      <c r="G133" s="262" t="s">
        <v>174</v>
      </c>
      <c r="H133" s="262" t="s">
        <v>156</v>
      </c>
      <c r="I133" s="262">
        <v>8</v>
      </c>
      <c r="J133" s="262" t="s">
        <v>103</v>
      </c>
      <c r="K133" s="262" t="s">
        <v>632</v>
      </c>
      <c r="L133" s="262">
        <v>4</v>
      </c>
      <c r="U133" s="262" t="s">
        <v>625</v>
      </c>
      <c r="V133" s="262" t="s">
        <v>560</v>
      </c>
      <c r="W133" s="262">
        <v>2020</v>
      </c>
      <c r="X133" s="262" t="s">
        <v>174</v>
      </c>
      <c r="Y133" s="262" t="s">
        <v>156</v>
      </c>
      <c r="Z133" s="262">
        <v>8</v>
      </c>
      <c r="AA133" s="262" t="s">
        <v>633</v>
      </c>
      <c r="AB133" s="262" t="s">
        <v>333</v>
      </c>
      <c r="AC133" s="262">
        <v>8</v>
      </c>
    </row>
    <row r="134" spans="1:29">
      <c r="A134" s="348"/>
      <c r="B134" s="343"/>
      <c r="C134" s="349"/>
      <c r="D134" s="268"/>
      <c r="E134" s="262" t="s">
        <v>560</v>
      </c>
      <c r="F134" s="262">
        <v>2019</v>
      </c>
      <c r="G134" s="262" t="s">
        <v>174</v>
      </c>
      <c r="H134" s="262" t="s">
        <v>156</v>
      </c>
      <c r="I134" s="262">
        <v>9</v>
      </c>
      <c r="J134" s="262" t="s">
        <v>634</v>
      </c>
      <c r="K134" s="262" t="s">
        <v>147</v>
      </c>
      <c r="L134" s="262">
        <v>5</v>
      </c>
      <c r="U134" s="262" t="s">
        <v>625</v>
      </c>
      <c r="V134" s="262" t="s">
        <v>560</v>
      </c>
      <c r="W134" s="262">
        <v>2020</v>
      </c>
      <c r="X134" s="262" t="s">
        <v>174</v>
      </c>
      <c r="Y134" s="262" t="s">
        <v>156</v>
      </c>
      <c r="Z134" s="262">
        <v>9</v>
      </c>
      <c r="AA134" s="262" t="s">
        <v>635</v>
      </c>
      <c r="AB134" s="262" t="s">
        <v>147</v>
      </c>
      <c r="AC134" s="262">
        <v>8</v>
      </c>
    </row>
    <row r="135" spans="1:29">
      <c r="A135" s="348"/>
      <c r="B135" s="343"/>
      <c r="C135" s="349"/>
      <c r="D135" s="268"/>
      <c r="E135" s="262" t="s">
        <v>560</v>
      </c>
      <c r="F135" s="262">
        <v>2019</v>
      </c>
      <c r="G135" s="262" t="s">
        <v>174</v>
      </c>
      <c r="H135" s="262" t="s">
        <v>156</v>
      </c>
      <c r="I135" s="262">
        <v>9</v>
      </c>
      <c r="J135" s="262" t="s">
        <v>91</v>
      </c>
      <c r="K135" s="262" t="s">
        <v>92</v>
      </c>
      <c r="L135" s="262">
        <v>5</v>
      </c>
      <c r="U135" s="262" t="s">
        <v>625</v>
      </c>
      <c r="V135" s="262" t="s">
        <v>560</v>
      </c>
      <c r="W135" s="262">
        <v>2020</v>
      </c>
      <c r="X135" s="262" t="s">
        <v>174</v>
      </c>
      <c r="Y135" s="262" t="s">
        <v>156</v>
      </c>
      <c r="Z135" s="262">
        <v>9</v>
      </c>
      <c r="AA135" s="262" t="s">
        <v>636</v>
      </c>
      <c r="AB135" s="262" t="s">
        <v>92</v>
      </c>
      <c r="AC135" s="262">
        <v>4</v>
      </c>
    </row>
    <row r="136" spans="1:29">
      <c r="A136" s="348"/>
      <c r="B136" s="343"/>
      <c r="C136" s="349"/>
      <c r="D136" s="268"/>
      <c r="E136" s="262" t="s">
        <v>560</v>
      </c>
      <c r="F136" s="262">
        <v>2019</v>
      </c>
      <c r="G136" s="262" t="s">
        <v>174</v>
      </c>
      <c r="H136" s="262" t="s">
        <v>156</v>
      </c>
      <c r="I136" s="262">
        <v>10</v>
      </c>
      <c r="J136" s="262" t="s">
        <v>106</v>
      </c>
      <c r="K136" s="262" t="s">
        <v>423</v>
      </c>
      <c r="L136" s="262">
        <v>5</v>
      </c>
      <c r="U136" s="262" t="s">
        <v>625</v>
      </c>
      <c r="V136" s="262" t="s">
        <v>560</v>
      </c>
      <c r="W136" s="262">
        <v>2020</v>
      </c>
      <c r="X136" s="262" t="s">
        <v>174</v>
      </c>
      <c r="Y136" s="262" t="s">
        <v>156</v>
      </c>
      <c r="Z136" s="262">
        <v>10</v>
      </c>
      <c r="AA136" s="262" t="s">
        <v>637</v>
      </c>
      <c r="AB136" s="262" t="s">
        <v>150</v>
      </c>
      <c r="AC136" s="262">
        <v>4</v>
      </c>
    </row>
    <row r="137" spans="1:29">
      <c r="A137" s="348"/>
      <c r="B137" s="343"/>
      <c r="C137" s="349"/>
      <c r="D137" s="268"/>
      <c r="E137" s="262" t="s">
        <v>639</v>
      </c>
      <c r="F137" s="262">
        <v>2017</v>
      </c>
      <c r="H137" s="262" t="s">
        <v>640</v>
      </c>
      <c r="J137" s="262" t="s">
        <v>641</v>
      </c>
      <c r="K137" s="262" t="s">
        <v>642</v>
      </c>
      <c r="L137" s="262">
        <v>1</v>
      </c>
      <c r="U137" s="262" t="s">
        <v>638</v>
      </c>
      <c r="V137" s="262" t="s">
        <v>560</v>
      </c>
      <c r="W137" s="262">
        <v>2016</v>
      </c>
      <c r="X137" s="262" t="s">
        <v>174</v>
      </c>
      <c r="Y137" s="262" t="s">
        <v>156</v>
      </c>
      <c r="Z137" s="262">
        <v>1</v>
      </c>
      <c r="AA137" s="262" t="s">
        <v>18</v>
      </c>
      <c r="AB137" s="262" t="s">
        <v>326</v>
      </c>
      <c r="AC137" s="262">
        <v>2</v>
      </c>
    </row>
    <row r="138" spans="1:29">
      <c r="A138" s="348"/>
      <c r="B138" s="343"/>
      <c r="C138" s="349"/>
      <c r="D138" s="268"/>
      <c r="E138" s="262" t="s">
        <v>639</v>
      </c>
      <c r="F138" s="262">
        <v>2017</v>
      </c>
      <c r="H138" s="262" t="s">
        <v>640</v>
      </c>
      <c r="J138" s="262" t="s">
        <v>643</v>
      </c>
      <c r="K138" s="262" t="s">
        <v>644</v>
      </c>
      <c r="L138" s="262">
        <v>1</v>
      </c>
      <c r="U138" s="262" t="s">
        <v>638</v>
      </c>
      <c r="V138" s="262" t="s">
        <v>560</v>
      </c>
      <c r="W138" s="262">
        <v>2016</v>
      </c>
      <c r="X138" s="262" t="s">
        <v>174</v>
      </c>
      <c r="Y138" s="262" t="s">
        <v>156</v>
      </c>
      <c r="Z138" s="262">
        <v>1</v>
      </c>
      <c r="AA138" s="262" t="s">
        <v>10</v>
      </c>
      <c r="AB138" s="262" t="s">
        <v>11</v>
      </c>
      <c r="AC138" s="262">
        <v>2</v>
      </c>
    </row>
    <row r="139" spans="1:29">
      <c r="A139" s="348"/>
      <c r="B139" s="343"/>
      <c r="C139" s="349"/>
      <c r="D139" s="268"/>
      <c r="E139" s="262" t="s">
        <v>639</v>
      </c>
      <c r="F139" s="262">
        <v>2017</v>
      </c>
      <c r="H139" s="262" t="s">
        <v>640</v>
      </c>
      <c r="J139" s="262" t="s">
        <v>645</v>
      </c>
      <c r="K139" s="262" t="s">
        <v>646</v>
      </c>
      <c r="L139" s="262">
        <v>3</v>
      </c>
      <c r="U139" s="262" t="s">
        <v>638</v>
      </c>
      <c r="V139" s="262" t="s">
        <v>560</v>
      </c>
      <c r="W139" s="262">
        <v>2016</v>
      </c>
      <c r="X139" s="262" t="s">
        <v>174</v>
      </c>
      <c r="Y139" s="262" t="s">
        <v>156</v>
      </c>
      <c r="Z139" s="262">
        <v>1</v>
      </c>
      <c r="AA139" s="262" t="s">
        <v>20</v>
      </c>
      <c r="AB139" s="262" t="s">
        <v>21</v>
      </c>
      <c r="AC139" s="262">
        <v>5</v>
      </c>
    </row>
    <row r="140" spans="1:29">
      <c r="A140" s="348"/>
      <c r="B140" s="343"/>
      <c r="C140" s="349"/>
      <c r="D140" s="268"/>
      <c r="E140" s="262" t="s">
        <v>639</v>
      </c>
      <c r="F140" s="262">
        <v>2017</v>
      </c>
      <c r="H140" s="262" t="s">
        <v>640</v>
      </c>
      <c r="J140" s="262" t="s">
        <v>647</v>
      </c>
      <c r="K140" s="262" t="s">
        <v>648</v>
      </c>
      <c r="L140" s="262">
        <v>3</v>
      </c>
      <c r="U140" s="262" t="s">
        <v>638</v>
      </c>
      <c r="V140" s="262" t="s">
        <v>560</v>
      </c>
      <c r="W140" s="262">
        <v>2016</v>
      </c>
      <c r="X140" s="262" t="s">
        <v>174</v>
      </c>
      <c r="Y140" s="262" t="s">
        <v>156</v>
      </c>
      <c r="Z140" s="262">
        <v>2</v>
      </c>
      <c r="AA140" s="262" t="s">
        <v>26</v>
      </c>
      <c r="AB140" s="262" t="s">
        <v>52</v>
      </c>
      <c r="AC140" s="262">
        <v>5</v>
      </c>
    </row>
    <row r="141" spans="1:29">
      <c r="A141" s="348"/>
      <c r="B141" s="343"/>
      <c r="C141" s="349"/>
      <c r="D141" s="268"/>
      <c r="E141" s="262" t="s">
        <v>639</v>
      </c>
      <c r="F141" s="262">
        <v>2017</v>
      </c>
      <c r="H141" s="262" t="s">
        <v>640</v>
      </c>
      <c r="J141" s="262" t="s">
        <v>649</v>
      </c>
      <c r="K141" s="262" t="s">
        <v>650</v>
      </c>
      <c r="L141" s="262">
        <v>3</v>
      </c>
      <c r="U141" s="262" t="s">
        <v>638</v>
      </c>
      <c r="V141" s="262" t="s">
        <v>560</v>
      </c>
      <c r="W141" s="262">
        <v>2016</v>
      </c>
      <c r="X141" s="262" t="s">
        <v>174</v>
      </c>
      <c r="Y141" s="262" t="s">
        <v>156</v>
      </c>
      <c r="Z141" s="262">
        <v>5</v>
      </c>
      <c r="AA141" s="262" t="s">
        <v>33</v>
      </c>
      <c r="AB141" s="262" t="s">
        <v>327</v>
      </c>
      <c r="AC141" s="262">
        <v>5</v>
      </c>
    </row>
    <row r="142" spans="1:29">
      <c r="A142" s="348"/>
      <c r="B142" s="343"/>
      <c r="C142" s="349"/>
      <c r="D142" s="268"/>
      <c r="E142" s="262" t="s">
        <v>639</v>
      </c>
      <c r="F142" s="262">
        <v>2017</v>
      </c>
      <c r="H142" s="262" t="s">
        <v>640</v>
      </c>
      <c r="J142" s="262" t="s">
        <v>651</v>
      </c>
      <c r="K142" s="262" t="s">
        <v>652</v>
      </c>
      <c r="L142" s="262">
        <v>5</v>
      </c>
      <c r="U142" s="262" t="s">
        <v>638</v>
      </c>
      <c r="V142" s="262" t="s">
        <v>560</v>
      </c>
      <c r="W142" s="262">
        <v>2016</v>
      </c>
      <c r="X142" s="262" t="s">
        <v>174</v>
      </c>
      <c r="Y142" s="262" t="s">
        <v>156</v>
      </c>
      <c r="Z142" s="262">
        <v>2</v>
      </c>
      <c r="AA142" s="262" t="s">
        <v>23</v>
      </c>
      <c r="AB142" s="262" t="s">
        <v>55</v>
      </c>
      <c r="AC142" s="262">
        <v>5</v>
      </c>
    </row>
    <row r="143" spans="1:29">
      <c r="A143" s="348"/>
      <c r="B143" s="343"/>
      <c r="C143" s="349"/>
      <c r="D143" s="268"/>
      <c r="E143" s="262" t="s">
        <v>639</v>
      </c>
      <c r="F143" s="262">
        <v>2017</v>
      </c>
      <c r="H143" s="262" t="s">
        <v>640</v>
      </c>
      <c r="J143" s="262" t="s">
        <v>653</v>
      </c>
      <c r="K143" s="262" t="s">
        <v>654</v>
      </c>
      <c r="L143" s="262">
        <v>3</v>
      </c>
      <c r="U143" s="262" t="s">
        <v>638</v>
      </c>
      <c r="V143" s="262" t="s">
        <v>560</v>
      </c>
      <c r="W143" s="262">
        <v>2016</v>
      </c>
      <c r="X143" s="262" t="s">
        <v>174</v>
      </c>
      <c r="Y143" s="262" t="s">
        <v>156</v>
      </c>
      <c r="Z143" s="262">
        <v>2</v>
      </c>
      <c r="AA143" s="262" t="s">
        <v>56</v>
      </c>
      <c r="AB143" s="262" t="s">
        <v>57</v>
      </c>
      <c r="AC143" s="262">
        <v>4</v>
      </c>
    </row>
    <row r="144" spans="1:29">
      <c r="A144" s="348"/>
      <c r="B144" s="343"/>
      <c r="C144" s="349"/>
      <c r="D144" s="268"/>
      <c r="E144" s="262" t="s">
        <v>639</v>
      </c>
      <c r="F144" s="262">
        <v>2017</v>
      </c>
      <c r="H144" s="262" t="s">
        <v>640</v>
      </c>
      <c r="J144" s="262" t="s">
        <v>655</v>
      </c>
      <c r="K144" s="262" t="s">
        <v>656</v>
      </c>
      <c r="L144" s="262">
        <v>5</v>
      </c>
      <c r="U144" s="262" t="s">
        <v>638</v>
      </c>
      <c r="V144" s="262" t="s">
        <v>560</v>
      </c>
      <c r="W144" s="262">
        <v>2016</v>
      </c>
      <c r="X144" s="262" t="s">
        <v>174</v>
      </c>
      <c r="Y144" s="262" t="s">
        <v>156</v>
      </c>
      <c r="Z144" s="262">
        <v>2</v>
      </c>
      <c r="AA144" s="262" t="s">
        <v>337</v>
      </c>
      <c r="AB144" s="262" t="s">
        <v>58</v>
      </c>
      <c r="AC144" s="262">
        <v>5</v>
      </c>
    </row>
    <row r="145" spans="1:29">
      <c r="A145" s="348"/>
      <c r="B145" s="343"/>
      <c r="C145" s="349"/>
      <c r="D145" s="268"/>
      <c r="E145" s="262" t="s">
        <v>639</v>
      </c>
      <c r="F145" s="262">
        <v>2017</v>
      </c>
      <c r="H145" s="262" t="s">
        <v>640</v>
      </c>
      <c r="J145" s="262" t="s">
        <v>657</v>
      </c>
      <c r="K145" s="262" t="s">
        <v>658</v>
      </c>
      <c r="L145" s="262">
        <v>1</v>
      </c>
      <c r="U145" s="262" t="s">
        <v>638</v>
      </c>
      <c r="V145" s="262" t="s">
        <v>560</v>
      </c>
      <c r="W145" s="262">
        <v>2016</v>
      </c>
      <c r="X145" s="262" t="s">
        <v>174</v>
      </c>
      <c r="Y145" s="262" t="s">
        <v>156</v>
      </c>
      <c r="Z145" s="262">
        <v>3</v>
      </c>
      <c r="AA145" s="262" t="s">
        <v>29</v>
      </c>
      <c r="AB145" s="262" t="s">
        <v>53</v>
      </c>
      <c r="AC145" s="262">
        <v>2</v>
      </c>
    </row>
    <row r="146" spans="1:29">
      <c r="A146" s="348"/>
      <c r="B146" s="343"/>
      <c r="C146" s="349"/>
      <c r="D146" s="268"/>
      <c r="E146" s="262" t="s">
        <v>639</v>
      </c>
      <c r="F146" s="262">
        <v>2017</v>
      </c>
      <c r="H146" s="262" t="s">
        <v>640</v>
      </c>
      <c r="J146" s="262" t="s">
        <v>659</v>
      </c>
      <c r="K146" s="262" t="s">
        <v>660</v>
      </c>
      <c r="L146" s="262">
        <v>4</v>
      </c>
      <c r="U146" s="262" t="s">
        <v>638</v>
      </c>
      <c r="V146" s="262" t="s">
        <v>560</v>
      </c>
      <c r="W146" s="262">
        <v>2016</v>
      </c>
      <c r="X146" s="262" t="s">
        <v>174</v>
      </c>
      <c r="Y146" s="262" t="s">
        <v>156</v>
      </c>
      <c r="Z146" s="262">
        <v>3</v>
      </c>
      <c r="AA146" s="262" t="s">
        <v>458</v>
      </c>
      <c r="AB146" s="262" t="s">
        <v>60</v>
      </c>
      <c r="AC146" s="262">
        <v>5</v>
      </c>
    </row>
    <row r="147" spans="1:29">
      <c r="A147" s="348"/>
      <c r="B147" s="343"/>
      <c r="C147" s="349"/>
      <c r="D147" s="268"/>
      <c r="E147" s="262" t="s">
        <v>639</v>
      </c>
      <c r="F147" s="262">
        <v>2017</v>
      </c>
      <c r="H147" s="262" t="s">
        <v>640</v>
      </c>
      <c r="J147" s="262" t="s">
        <v>661</v>
      </c>
      <c r="K147" s="262" t="s">
        <v>662</v>
      </c>
      <c r="L147" s="262">
        <v>4</v>
      </c>
      <c r="U147" s="262" t="s">
        <v>638</v>
      </c>
      <c r="V147" s="262" t="s">
        <v>560</v>
      </c>
      <c r="W147" s="262">
        <v>2016</v>
      </c>
      <c r="X147" s="262" t="s">
        <v>174</v>
      </c>
      <c r="Y147" s="262" t="s">
        <v>156</v>
      </c>
      <c r="Z147" s="262">
        <v>5</v>
      </c>
      <c r="AA147" s="262" t="s">
        <v>72</v>
      </c>
      <c r="AB147" s="262" t="s">
        <v>73</v>
      </c>
      <c r="AC147" s="262">
        <v>4</v>
      </c>
    </row>
    <row r="148" spans="1:29">
      <c r="A148" s="348"/>
      <c r="B148" s="343"/>
      <c r="C148" s="349"/>
      <c r="D148" s="268"/>
      <c r="E148" s="262" t="s">
        <v>639</v>
      </c>
      <c r="F148" s="262">
        <v>2017</v>
      </c>
      <c r="H148" s="262" t="s">
        <v>640</v>
      </c>
      <c r="J148" s="262" t="s">
        <v>663</v>
      </c>
      <c r="K148" s="262" t="s">
        <v>664</v>
      </c>
      <c r="L148" s="262">
        <v>4</v>
      </c>
      <c r="U148" s="262" t="s">
        <v>638</v>
      </c>
      <c r="V148" s="262" t="s">
        <v>560</v>
      </c>
      <c r="W148" s="262">
        <v>2016</v>
      </c>
      <c r="X148" s="262" t="s">
        <v>174</v>
      </c>
      <c r="Y148" s="262" t="s">
        <v>156</v>
      </c>
      <c r="Z148" s="262">
        <v>6</v>
      </c>
      <c r="AA148" s="262" t="s">
        <v>76</v>
      </c>
      <c r="AB148" s="262" t="s">
        <v>77</v>
      </c>
      <c r="AC148" s="262">
        <v>4</v>
      </c>
    </row>
    <row r="149" spans="1:29">
      <c r="A149" s="348"/>
      <c r="B149" s="343"/>
      <c r="C149" s="349"/>
      <c r="D149" s="268"/>
      <c r="E149" s="262" t="s">
        <v>639</v>
      </c>
      <c r="F149" s="262">
        <v>2017</v>
      </c>
      <c r="H149" s="262" t="s">
        <v>640</v>
      </c>
      <c r="J149" s="262" t="s">
        <v>665</v>
      </c>
      <c r="K149" s="262" t="s">
        <v>666</v>
      </c>
      <c r="L149" s="262">
        <v>4</v>
      </c>
      <c r="U149" s="262" t="s">
        <v>638</v>
      </c>
      <c r="V149" s="262" t="s">
        <v>560</v>
      </c>
      <c r="W149" s="262">
        <v>2016</v>
      </c>
      <c r="X149" s="262" t="s">
        <v>174</v>
      </c>
      <c r="Y149" s="262" t="s">
        <v>156</v>
      </c>
      <c r="Z149" s="262">
        <v>6</v>
      </c>
      <c r="AA149" s="262" t="s">
        <v>78</v>
      </c>
      <c r="AB149" s="262" t="s">
        <v>79</v>
      </c>
      <c r="AC149" s="262">
        <v>5</v>
      </c>
    </row>
    <row r="150" spans="1:29">
      <c r="A150" s="348"/>
      <c r="B150" s="343"/>
      <c r="C150" s="349"/>
      <c r="D150" s="268"/>
      <c r="E150" s="262" t="s">
        <v>639</v>
      </c>
      <c r="F150" s="262">
        <v>2017</v>
      </c>
      <c r="H150" s="262" t="s">
        <v>640</v>
      </c>
      <c r="J150" s="262" t="s">
        <v>667</v>
      </c>
      <c r="K150" s="262" t="s">
        <v>668</v>
      </c>
      <c r="L150" s="262">
        <v>2</v>
      </c>
      <c r="U150" s="262" t="s">
        <v>638</v>
      </c>
      <c r="V150" s="262" t="s">
        <v>560</v>
      </c>
      <c r="W150" s="262">
        <v>2016</v>
      </c>
      <c r="X150" s="262" t="s">
        <v>174</v>
      </c>
      <c r="Y150" s="262" t="s">
        <v>156</v>
      </c>
      <c r="Z150" s="262">
        <v>10</v>
      </c>
      <c r="AA150" s="262" t="s">
        <v>154</v>
      </c>
      <c r="AB150" s="262" t="s">
        <v>253</v>
      </c>
      <c r="AC150" s="262">
        <v>3</v>
      </c>
    </row>
    <row r="151" spans="1:29">
      <c r="A151" s="348"/>
      <c r="B151" s="343"/>
      <c r="C151" s="349"/>
      <c r="D151" s="268"/>
      <c r="E151" s="262" t="s">
        <v>639</v>
      </c>
      <c r="F151" s="262">
        <v>2017</v>
      </c>
      <c r="H151" s="262" t="s">
        <v>640</v>
      </c>
      <c r="J151" s="262" t="s">
        <v>669</v>
      </c>
      <c r="K151" s="262" t="s">
        <v>670</v>
      </c>
      <c r="L151" s="262">
        <v>1</v>
      </c>
      <c r="U151" s="262" t="s">
        <v>638</v>
      </c>
      <c r="V151" s="262" t="s">
        <v>560</v>
      </c>
      <c r="W151" s="262">
        <v>2016</v>
      </c>
      <c r="X151" s="262" t="s">
        <v>174</v>
      </c>
      <c r="Y151" s="262" t="s">
        <v>156</v>
      </c>
      <c r="Z151" s="262">
        <v>5</v>
      </c>
      <c r="AA151" s="262" t="s">
        <v>34</v>
      </c>
      <c r="AB151" s="262" t="s">
        <v>328</v>
      </c>
      <c r="AC151" s="262">
        <v>4</v>
      </c>
    </row>
    <row r="152" spans="1:29">
      <c r="A152" s="348"/>
      <c r="B152" s="343"/>
      <c r="C152" s="349"/>
      <c r="D152" s="268"/>
      <c r="E152" s="262" t="s">
        <v>639</v>
      </c>
      <c r="F152" s="262">
        <v>2017</v>
      </c>
      <c r="H152" s="262" t="s">
        <v>640</v>
      </c>
      <c r="J152" s="262" t="s">
        <v>671</v>
      </c>
      <c r="K152" s="262" t="s">
        <v>672</v>
      </c>
      <c r="L152" s="262">
        <v>2</v>
      </c>
      <c r="U152" s="262" t="s">
        <v>638</v>
      </c>
      <c r="V152" s="262" t="s">
        <v>560</v>
      </c>
      <c r="W152" s="262">
        <v>2016</v>
      </c>
      <c r="X152" s="262" t="s">
        <v>174</v>
      </c>
      <c r="Y152" s="262" t="s">
        <v>156</v>
      </c>
      <c r="Z152" s="262">
        <v>7</v>
      </c>
      <c r="AA152" s="262" t="s">
        <v>87</v>
      </c>
      <c r="AB152" s="262" t="s">
        <v>88</v>
      </c>
      <c r="AC152" s="262">
        <v>4</v>
      </c>
    </row>
    <row r="153" spans="1:29">
      <c r="A153" s="348"/>
      <c r="B153" s="343"/>
      <c r="C153" s="349"/>
      <c r="D153" s="268"/>
      <c r="E153" s="262" t="s">
        <v>639</v>
      </c>
      <c r="F153" s="262">
        <v>2017</v>
      </c>
      <c r="H153" s="262" t="s">
        <v>640</v>
      </c>
      <c r="J153" s="262" t="s">
        <v>673</v>
      </c>
      <c r="K153" s="262" t="s">
        <v>674</v>
      </c>
      <c r="L153" s="262">
        <v>3</v>
      </c>
      <c r="U153" s="262" t="s">
        <v>638</v>
      </c>
      <c r="V153" s="262" t="s">
        <v>560</v>
      </c>
      <c r="W153" s="262">
        <v>2016</v>
      </c>
      <c r="X153" s="262" t="s">
        <v>174</v>
      </c>
      <c r="Y153" s="262" t="s">
        <v>156</v>
      </c>
      <c r="Z153" s="262">
        <v>7</v>
      </c>
      <c r="AA153" s="262" t="s">
        <v>89</v>
      </c>
      <c r="AB153" s="262" t="s">
        <v>90</v>
      </c>
      <c r="AC153" s="262">
        <v>5</v>
      </c>
    </row>
    <row r="154" spans="1:29">
      <c r="A154" s="348"/>
      <c r="B154" s="343"/>
      <c r="C154" s="349"/>
      <c r="D154" s="268"/>
      <c r="E154" s="262" t="s">
        <v>639</v>
      </c>
      <c r="F154" s="262">
        <v>2017</v>
      </c>
      <c r="H154" s="262" t="s">
        <v>640</v>
      </c>
      <c r="J154" s="262" t="s">
        <v>675</v>
      </c>
      <c r="K154" s="262" t="s">
        <v>676</v>
      </c>
      <c r="L154" s="262">
        <v>3</v>
      </c>
      <c r="U154" s="262" t="s">
        <v>638</v>
      </c>
      <c r="V154" s="262" t="s">
        <v>560</v>
      </c>
      <c r="W154" s="262">
        <v>2016</v>
      </c>
      <c r="X154" s="262" t="s">
        <v>174</v>
      </c>
      <c r="Y154" s="262" t="s">
        <v>156</v>
      </c>
      <c r="Z154" s="262">
        <v>6</v>
      </c>
      <c r="AA154" s="262" t="s">
        <v>36</v>
      </c>
      <c r="AB154" s="262" t="s">
        <v>247</v>
      </c>
      <c r="AC154" s="262">
        <v>1</v>
      </c>
    </row>
    <row r="155" spans="1:29">
      <c r="A155" s="348"/>
      <c r="B155" s="343"/>
      <c r="C155" s="349"/>
      <c r="D155" s="268"/>
      <c r="E155" s="262" t="s">
        <v>639</v>
      </c>
      <c r="F155" s="262">
        <v>2017</v>
      </c>
      <c r="H155" s="262" t="s">
        <v>640</v>
      </c>
      <c r="J155" s="262" t="s">
        <v>677</v>
      </c>
      <c r="K155" s="262" t="s">
        <v>678</v>
      </c>
      <c r="U155" s="262" t="s">
        <v>638</v>
      </c>
      <c r="V155" s="262" t="s">
        <v>560</v>
      </c>
      <c r="W155" s="262">
        <v>2016</v>
      </c>
      <c r="X155" s="262" t="s">
        <v>174</v>
      </c>
      <c r="Y155" s="262" t="s">
        <v>156</v>
      </c>
      <c r="Z155" s="262">
        <v>8</v>
      </c>
      <c r="AA155" s="262" t="s">
        <v>95</v>
      </c>
      <c r="AB155" s="262" t="s">
        <v>96</v>
      </c>
      <c r="AC155" s="262">
        <v>5</v>
      </c>
    </row>
    <row r="156" spans="1:29">
      <c r="A156" s="348"/>
      <c r="B156" s="343"/>
      <c r="C156" s="349"/>
      <c r="D156" s="268"/>
      <c r="E156" s="262" t="s">
        <v>639</v>
      </c>
      <c r="F156" s="262">
        <v>2017</v>
      </c>
      <c r="H156" s="262" t="s">
        <v>640</v>
      </c>
      <c r="J156" s="262" t="s">
        <v>679</v>
      </c>
      <c r="K156" s="262" t="s">
        <v>680</v>
      </c>
      <c r="L156" s="262">
        <v>3</v>
      </c>
      <c r="U156" s="262" t="s">
        <v>638</v>
      </c>
      <c r="V156" s="262" t="s">
        <v>560</v>
      </c>
      <c r="W156" s="262">
        <v>2016</v>
      </c>
      <c r="X156" s="262" t="s">
        <v>174</v>
      </c>
      <c r="Y156" s="262" t="s">
        <v>156</v>
      </c>
      <c r="Z156" s="262">
        <v>9</v>
      </c>
      <c r="AA156" s="262" t="s">
        <v>40</v>
      </c>
      <c r="AB156" s="262" t="s">
        <v>139</v>
      </c>
      <c r="AC156" s="262">
        <v>1</v>
      </c>
    </row>
    <row r="157" spans="1:29">
      <c r="A157" s="348"/>
      <c r="B157" s="343"/>
      <c r="C157" s="349"/>
      <c r="D157" s="268"/>
      <c r="E157" s="262" t="s">
        <v>639</v>
      </c>
      <c r="F157" s="262">
        <v>2017</v>
      </c>
      <c r="H157" s="262" t="s">
        <v>640</v>
      </c>
      <c r="J157" s="262" t="s">
        <v>681</v>
      </c>
      <c r="K157" s="262" t="s">
        <v>682</v>
      </c>
      <c r="L157" s="262">
        <v>4</v>
      </c>
      <c r="U157" s="262" t="s">
        <v>638</v>
      </c>
      <c r="V157" s="262" t="s">
        <v>560</v>
      </c>
      <c r="W157" s="262">
        <v>2016</v>
      </c>
      <c r="X157" s="262" t="s">
        <v>174</v>
      </c>
      <c r="Y157" s="262" t="s">
        <v>156</v>
      </c>
      <c r="Z157" s="262">
        <v>9</v>
      </c>
      <c r="AA157" s="262" t="s">
        <v>104</v>
      </c>
      <c r="AB157" s="262" t="s">
        <v>105</v>
      </c>
      <c r="AC157" s="262">
        <v>4</v>
      </c>
    </row>
    <row r="158" spans="1:29">
      <c r="A158" s="348"/>
      <c r="B158" s="343"/>
      <c r="C158" s="349"/>
      <c r="D158" s="268"/>
      <c r="E158" s="262" t="s">
        <v>639</v>
      </c>
      <c r="F158" s="262">
        <v>2017</v>
      </c>
      <c r="H158" s="262" t="s">
        <v>683</v>
      </c>
      <c r="J158" s="262" t="s">
        <v>641</v>
      </c>
      <c r="K158" s="262" t="s">
        <v>642</v>
      </c>
      <c r="L158" s="262">
        <v>1</v>
      </c>
      <c r="U158" s="262" t="s">
        <v>638</v>
      </c>
      <c r="V158" s="262" t="s">
        <v>560</v>
      </c>
      <c r="W158" s="262">
        <v>2016</v>
      </c>
      <c r="X158" s="262" t="s">
        <v>174</v>
      </c>
      <c r="Y158" s="262" t="s">
        <v>156</v>
      </c>
      <c r="Z158" s="262">
        <v>1</v>
      </c>
      <c r="AA158" s="262" t="s">
        <v>18</v>
      </c>
      <c r="AB158" s="262" t="s">
        <v>326</v>
      </c>
      <c r="AC158" s="262">
        <v>2</v>
      </c>
    </row>
    <row r="159" spans="1:29">
      <c r="A159" s="348"/>
      <c r="B159" s="343"/>
      <c r="C159" s="349"/>
      <c r="D159" s="268"/>
      <c r="E159" s="262" t="s">
        <v>639</v>
      </c>
      <c r="F159" s="262">
        <v>2017</v>
      </c>
      <c r="H159" s="262" t="s">
        <v>683</v>
      </c>
      <c r="J159" s="262" t="s">
        <v>643</v>
      </c>
      <c r="K159" s="262" t="s">
        <v>644</v>
      </c>
      <c r="L159" s="262">
        <v>1</v>
      </c>
      <c r="U159" s="262" t="s">
        <v>638</v>
      </c>
      <c r="V159" s="262" t="s">
        <v>560</v>
      </c>
      <c r="W159" s="262">
        <v>2016</v>
      </c>
      <c r="X159" s="262" t="s">
        <v>174</v>
      </c>
      <c r="Y159" s="262" t="s">
        <v>156</v>
      </c>
      <c r="Z159" s="262">
        <v>1</v>
      </c>
      <c r="AA159" s="262" t="s">
        <v>10</v>
      </c>
      <c r="AB159" s="262" t="s">
        <v>11</v>
      </c>
      <c r="AC159" s="262">
        <v>2</v>
      </c>
    </row>
    <row r="160" spans="1:29">
      <c r="A160" s="348"/>
      <c r="B160" s="343"/>
      <c r="C160" s="349"/>
      <c r="D160" s="268"/>
      <c r="E160" s="262" t="s">
        <v>639</v>
      </c>
      <c r="F160" s="262">
        <v>2017</v>
      </c>
      <c r="H160" s="262" t="s">
        <v>683</v>
      </c>
      <c r="J160" s="262" t="s">
        <v>645</v>
      </c>
      <c r="K160" s="262" t="s">
        <v>646</v>
      </c>
      <c r="L160" s="262">
        <v>3</v>
      </c>
      <c r="U160" s="262" t="s">
        <v>638</v>
      </c>
      <c r="V160" s="262" t="s">
        <v>560</v>
      </c>
      <c r="W160" s="262">
        <v>2016</v>
      </c>
      <c r="X160" s="262" t="s">
        <v>174</v>
      </c>
      <c r="Y160" s="262" t="s">
        <v>156</v>
      </c>
      <c r="Z160" s="262">
        <v>1</v>
      </c>
      <c r="AA160" s="262" t="s">
        <v>20</v>
      </c>
      <c r="AB160" s="262" t="s">
        <v>21</v>
      </c>
      <c r="AC160" s="262">
        <v>5</v>
      </c>
    </row>
    <row r="161" spans="1:29">
      <c r="A161" s="348"/>
      <c r="B161" s="343"/>
      <c r="C161" s="349"/>
      <c r="D161" s="268"/>
      <c r="E161" s="262" t="s">
        <v>639</v>
      </c>
      <c r="F161" s="262">
        <v>2017</v>
      </c>
      <c r="H161" s="262" t="s">
        <v>683</v>
      </c>
      <c r="J161" s="262" t="s">
        <v>647</v>
      </c>
      <c r="K161" s="262" t="s">
        <v>648</v>
      </c>
      <c r="L161" s="262">
        <v>3</v>
      </c>
      <c r="U161" s="262" t="s">
        <v>638</v>
      </c>
      <c r="V161" s="262" t="s">
        <v>560</v>
      </c>
      <c r="W161" s="262">
        <v>2016</v>
      </c>
      <c r="X161" s="262" t="s">
        <v>174</v>
      </c>
      <c r="Y161" s="262" t="s">
        <v>156</v>
      </c>
      <c r="Z161" s="262">
        <v>2</v>
      </c>
      <c r="AA161" s="262" t="s">
        <v>26</v>
      </c>
      <c r="AB161" s="262" t="s">
        <v>52</v>
      </c>
      <c r="AC161" s="262">
        <v>5</v>
      </c>
    </row>
    <row r="162" spans="1:29">
      <c r="A162" s="348"/>
      <c r="B162" s="343"/>
      <c r="C162" s="349"/>
      <c r="D162" s="268"/>
      <c r="E162" s="262" t="s">
        <v>639</v>
      </c>
      <c r="F162" s="262">
        <v>2017</v>
      </c>
      <c r="H162" s="262" t="s">
        <v>683</v>
      </c>
      <c r="J162" s="262" t="s">
        <v>649</v>
      </c>
      <c r="K162" s="262" t="s">
        <v>650</v>
      </c>
      <c r="L162" s="262">
        <v>3</v>
      </c>
      <c r="U162" s="262" t="s">
        <v>638</v>
      </c>
      <c r="V162" s="262" t="s">
        <v>560</v>
      </c>
      <c r="W162" s="262">
        <v>2016</v>
      </c>
      <c r="X162" s="262" t="s">
        <v>174</v>
      </c>
      <c r="Y162" s="262" t="s">
        <v>156</v>
      </c>
      <c r="Z162" s="262">
        <v>5</v>
      </c>
      <c r="AA162" s="262" t="s">
        <v>33</v>
      </c>
      <c r="AB162" s="262" t="s">
        <v>327</v>
      </c>
      <c r="AC162" s="262">
        <v>5</v>
      </c>
    </row>
    <row r="163" spans="1:29">
      <c r="A163" s="348"/>
      <c r="B163" s="343"/>
      <c r="C163" s="349"/>
      <c r="D163" s="268"/>
      <c r="E163" s="262" t="s">
        <v>639</v>
      </c>
      <c r="F163" s="262">
        <v>2017</v>
      </c>
      <c r="H163" s="262" t="s">
        <v>683</v>
      </c>
      <c r="J163" s="262" t="s">
        <v>651</v>
      </c>
      <c r="K163" s="262" t="s">
        <v>652</v>
      </c>
      <c r="L163" s="262">
        <v>5</v>
      </c>
      <c r="U163" s="262" t="s">
        <v>638</v>
      </c>
      <c r="V163" s="262" t="s">
        <v>560</v>
      </c>
      <c r="W163" s="262">
        <v>2016</v>
      </c>
      <c r="X163" s="262" t="s">
        <v>174</v>
      </c>
      <c r="Y163" s="262" t="s">
        <v>156</v>
      </c>
      <c r="Z163" s="262">
        <v>2</v>
      </c>
      <c r="AA163" s="262" t="s">
        <v>23</v>
      </c>
      <c r="AB163" s="262" t="s">
        <v>55</v>
      </c>
      <c r="AC163" s="262">
        <v>5</v>
      </c>
    </row>
    <row r="164" spans="1:29">
      <c r="A164" s="348"/>
      <c r="B164" s="343"/>
      <c r="C164" s="349"/>
      <c r="D164" s="268"/>
      <c r="E164" s="262" t="s">
        <v>639</v>
      </c>
      <c r="F164" s="262">
        <v>2017</v>
      </c>
      <c r="H164" s="262" t="s">
        <v>683</v>
      </c>
      <c r="J164" s="262" t="s">
        <v>653</v>
      </c>
      <c r="K164" s="262" t="s">
        <v>654</v>
      </c>
      <c r="L164" s="262">
        <v>3</v>
      </c>
      <c r="U164" s="262" t="s">
        <v>638</v>
      </c>
      <c r="V164" s="262" t="s">
        <v>560</v>
      </c>
      <c r="W164" s="262">
        <v>2016</v>
      </c>
      <c r="X164" s="262" t="s">
        <v>174</v>
      </c>
      <c r="Y164" s="262" t="s">
        <v>156</v>
      </c>
      <c r="Z164" s="262">
        <v>2</v>
      </c>
      <c r="AA164" s="262" t="s">
        <v>56</v>
      </c>
      <c r="AB164" s="262" t="s">
        <v>57</v>
      </c>
      <c r="AC164" s="262">
        <v>4</v>
      </c>
    </row>
    <row r="165" spans="1:29">
      <c r="A165" s="348"/>
      <c r="B165" s="343"/>
      <c r="C165" s="349"/>
      <c r="D165" s="268"/>
      <c r="E165" s="262" t="s">
        <v>639</v>
      </c>
      <c r="F165" s="262">
        <v>2017</v>
      </c>
      <c r="H165" s="262" t="s">
        <v>683</v>
      </c>
      <c r="J165" s="262" t="s">
        <v>655</v>
      </c>
      <c r="K165" s="262" t="s">
        <v>656</v>
      </c>
      <c r="L165" s="262">
        <v>5</v>
      </c>
      <c r="U165" s="262" t="s">
        <v>638</v>
      </c>
      <c r="V165" s="262" t="s">
        <v>560</v>
      </c>
      <c r="W165" s="262">
        <v>2016</v>
      </c>
      <c r="X165" s="262" t="s">
        <v>174</v>
      </c>
      <c r="Y165" s="262" t="s">
        <v>156</v>
      </c>
      <c r="Z165" s="262">
        <v>2</v>
      </c>
      <c r="AA165" s="262" t="s">
        <v>337</v>
      </c>
      <c r="AB165" s="262" t="s">
        <v>58</v>
      </c>
      <c r="AC165" s="262">
        <v>5</v>
      </c>
    </row>
    <row r="166" spans="1:29">
      <c r="A166" s="348"/>
      <c r="B166" s="343"/>
      <c r="C166" s="349"/>
      <c r="D166" s="268"/>
      <c r="E166" s="262" t="s">
        <v>639</v>
      </c>
      <c r="F166" s="262">
        <v>2017</v>
      </c>
      <c r="H166" s="262" t="s">
        <v>683</v>
      </c>
      <c r="J166" s="262" t="s">
        <v>657</v>
      </c>
      <c r="K166" s="262" t="s">
        <v>658</v>
      </c>
      <c r="L166" s="262">
        <v>1</v>
      </c>
      <c r="U166" s="262" t="s">
        <v>638</v>
      </c>
      <c r="V166" s="262" t="s">
        <v>560</v>
      </c>
      <c r="W166" s="262">
        <v>2016</v>
      </c>
      <c r="X166" s="262" t="s">
        <v>174</v>
      </c>
      <c r="Y166" s="262" t="s">
        <v>156</v>
      </c>
      <c r="Z166" s="262">
        <v>3</v>
      </c>
      <c r="AA166" s="262" t="s">
        <v>29</v>
      </c>
      <c r="AB166" s="262" t="s">
        <v>53</v>
      </c>
      <c r="AC166" s="262">
        <v>2</v>
      </c>
    </row>
    <row r="167" spans="1:29">
      <c r="A167" s="348"/>
      <c r="B167" s="343"/>
      <c r="C167" s="349"/>
      <c r="D167" s="268"/>
      <c r="E167" s="262" t="s">
        <v>639</v>
      </c>
      <c r="F167" s="262">
        <v>2017</v>
      </c>
      <c r="H167" s="262" t="s">
        <v>683</v>
      </c>
      <c r="J167" s="262" t="s">
        <v>659</v>
      </c>
      <c r="K167" s="262" t="s">
        <v>660</v>
      </c>
      <c r="L167" s="262">
        <v>4</v>
      </c>
      <c r="U167" s="262" t="s">
        <v>638</v>
      </c>
      <c r="V167" s="262" t="s">
        <v>560</v>
      </c>
      <c r="W167" s="262">
        <v>2016</v>
      </c>
      <c r="X167" s="262" t="s">
        <v>174</v>
      </c>
      <c r="Y167" s="262" t="s">
        <v>156</v>
      </c>
      <c r="Z167" s="262">
        <v>3</v>
      </c>
      <c r="AA167" s="262" t="s">
        <v>458</v>
      </c>
      <c r="AB167" s="262" t="s">
        <v>60</v>
      </c>
      <c r="AC167" s="262">
        <v>5</v>
      </c>
    </row>
    <row r="168" spans="1:29">
      <c r="A168" s="348"/>
      <c r="B168" s="343"/>
      <c r="C168" s="349"/>
      <c r="D168" s="268"/>
      <c r="E168" s="262" t="s">
        <v>639</v>
      </c>
      <c r="F168" s="262">
        <v>2017</v>
      </c>
      <c r="H168" s="262" t="s">
        <v>683</v>
      </c>
      <c r="J168" s="262" t="s">
        <v>684</v>
      </c>
      <c r="K168" s="262" t="s">
        <v>685</v>
      </c>
      <c r="L168" s="262">
        <v>4</v>
      </c>
      <c r="U168" s="262" t="s">
        <v>638</v>
      </c>
      <c r="V168" s="262" t="s">
        <v>560</v>
      </c>
      <c r="W168" s="262">
        <v>2016</v>
      </c>
      <c r="X168" s="262" t="s">
        <v>174</v>
      </c>
      <c r="Y168" s="262" t="s">
        <v>156</v>
      </c>
      <c r="Z168" s="262">
        <v>4</v>
      </c>
      <c r="AA168" s="262" t="s">
        <v>65</v>
      </c>
      <c r="AB168" s="262" t="s">
        <v>66</v>
      </c>
      <c r="AC168" s="262">
        <v>4</v>
      </c>
    </row>
    <row r="169" spans="1:29">
      <c r="A169" s="348"/>
      <c r="B169" s="343"/>
      <c r="C169" s="349"/>
      <c r="D169" s="268"/>
      <c r="E169" s="262" t="s">
        <v>639</v>
      </c>
      <c r="F169" s="262">
        <v>2017</v>
      </c>
      <c r="H169" s="262" t="s">
        <v>683</v>
      </c>
      <c r="J169" s="262" t="s">
        <v>686</v>
      </c>
      <c r="K169" s="262" t="s">
        <v>687</v>
      </c>
      <c r="L169" s="262">
        <v>4</v>
      </c>
      <c r="U169" s="262" t="s">
        <v>638</v>
      </c>
      <c r="V169" s="262" t="s">
        <v>560</v>
      </c>
      <c r="W169" s="262">
        <v>2016</v>
      </c>
      <c r="X169" s="262" t="s">
        <v>174</v>
      </c>
      <c r="Y169" s="262" t="s">
        <v>156</v>
      </c>
      <c r="Z169" s="262">
        <v>5</v>
      </c>
      <c r="AA169" s="262" t="s">
        <v>70</v>
      </c>
      <c r="AB169" s="262" t="s">
        <v>71</v>
      </c>
      <c r="AC169" s="262">
        <v>5</v>
      </c>
    </row>
    <row r="170" spans="1:29">
      <c r="A170" s="348"/>
      <c r="B170" s="343"/>
      <c r="C170" s="349"/>
      <c r="D170" s="268"/>
      <c r="E170" s="262" t="s">
        <v>639</v>
      </c>
      <c r="F170" s="262">
        <v>2017</v>
      </c>
      <c r="H170" s="262" t="s">
        <v>683</v>
      </c>
      <c r="J170" s="262" t="s">
        <v>661</v>
      </c>
      <c r="K170" s="262" t="s">
        <v>662</v>
      </c>
      <c r="L170" s="262">
        <v>4</v>
      </c>
      <c r="U170" s="262" t="s">
        <v>638</v>
      </c>
      <c r="V170" s="262" t="s">
        <v>560</v>
      </c>
      <c r="W170" s="262">
        <v>2016</v>
      </c>
      <c r="X170" s="262" t="s">
        <v>174</v>
      </c>
      <c r="Y170" s="262" t="s">
        <v>156</v>
      </c>
      <c r="Z170" s="262">
        <v>5</v>
      </c>
      <c r="AA170" s="262" t="s">
        <v>72</v>
      </c>
      <c r="AB170" s="262" t="s">
        <v>73</v>
      </c>
      <c r="AC170" s="262">
        <v>4</v>
      </c>
    </row>
    <row r="171" spans="1:29">
      <c r="A171" s="348"/>
      <c r="B171" s="343"/>
      <c r="C171" s="349"/>
      <c r="D171" s="268"/>
      <c r="E171" s="262" t="s">
        <v>639</v>
      </c>
      <c r="F171" s="262">
        <v>2017</v>
      </c>
      <c r="H171" s="262" t="s">
        <v>683</v>
      </c>
      <c r="J171" s="262" t="s">
        <v>663</v>
      </c>
      <c r="K171" s="262" t="s">
        <v>664</v>
      </c>
      <c r="L171" s="262">
        <v>4</v>
      </c>
      <c r="U171" s="262" t="s">
        <v>638</v>
      </c>
      <c r="V171" s="262" t="s">
        <v>560</v>
      </c>
      <c r="W171" s="262">
        <v>2016</v>
      </c>
      <c r="X171" s="262" t="s">
        <v>174</v>
      </c>
      <c r="Y171" s="262" t="s">
        <v>156</v>
      </c>
      <c r="Z171" s="262">
        <v>6</v>
      </c>
      <c r="AA171" s="262" t="s">
        <v>76</v>
      </c>
      <c r="AB171" s="262" t="s">
        <v>77</v>
      </c>
      <c r="AC171" s="262">
        <v>4</v>
      </c>
    </row>
    <row r="172" spans="1:29">
      <c r="A172" s="348"/>
      <c r="B172" s="343"/>
      <c r="C172" s="349"/>
      <c r="D172" s="268"/>
      <c r="E172" s="262" t="s">
        <v>639</v>
      </c>
      <c r="F172" s="262">
        <v>2017</v>
      </c>
      <c r="H172" s="262" t="s">
        <v>683</v>
      </c>
      <c r="J172" s="262" t="s">
        <v>665</v>
      </c>
      <c r="K172" s="262" t="s">
        <v>666</v>
      </c>
      <c r="L172" s="262">
        <v>4</v>
      </c>
      <c r="U172" s="262" t="s">
        <v>638</v>
      </c>
      <c r="V172" s="262" t="s">
        <v>560</v>
      </c>
      <c r="W172" s="262">
        <v>2016</v>
      </c>
      <c r="X172" s="262" t="s">
        <v>174</v>
      </c>
      <c r="Y172" s="262" t="s">
        <v>156</v>
      </c>
      <c r="Z172" s="262">
        <v>6</v>
      </c>
      <c r="AA172" s="262" t="s">
        <v>78</v>
      </c>
      <c r="AB172" s="262" t="s">
        <v>79</v>
      </c>
      <c r="AC172" s="262">
        <v>5</v>
      </c>
    </row>
    <row r="173" spans="1:29">
      <c r="A173" s="348"/>
      <c r="B173" s="343"/>
      <c r="C173" s="349"/>
      <c r="D173" s="268"/>
      <c r="E173" s="262" t="s">
        <v>639</v>
      </c>
      <c r="F173" s="262">
        <v>2017</v>
      </c>
      <c r="H173" s="262" t="s">
        <v>683</v>
      </c>
      <c r="J173" s="262" t="s">
        <v>667</v>
      </c>
      <c r="K173" s="262" t="s">
        <v>668</v>
      </c>
      <c r="L173" s="262">
        <v>2</v>
      </c>
      <c r="U173" s="262" t="s">
        <v>638</v>
      </c>
      <c r="V173" s="262" t="s">
        <v>560</v>
      </c>
      <c r="W173" s="262">
        <v>2016</v>
      </c>
      <c r="X173" s="262" t="s">
        <v>174</v>
      </c>
      <c r="Y173" s="262" t="s">
        <v>156</v>
      </c>
      <c r="Z173" s="262">
        <v>10</v>
      </c>
      <c r="AA173" s="262" t="s">
        <v>154</v>
      </c>
      <c r="AB173" s="262" t="s">
        <v>253</v>
      </c>
      <c r="AC173" s="262">
        <v>3</v>
      </c>
    </row>
    <row r="174" spans="1:29">
      <c r="A174" s="348"/>
      <c r="B174" s="343"/>
      <c r="C174" s="349"/>
      <c r="D174" s="268"/>
      <c r="E174" s="262" t="s">
        <v>639</v>
      </c>
      <c r="F174" s="262">
        <v>2017</v>
      </c>
      <c r="H174" s="262" t="s">
        <v>683</v>
      </c>
      <c r="J174" s="262" t="s">
        <v>669</v>
      </c>
      <c r="K174" s="262" t="s">
        <v>670</v>
      </c>
      <c r="L174" s="262">
        <v>1</v>
      </c>
      <c r="U174" s="262" t="s">
        <v>638</v>
      </c>
      <c r="V174" s="262" t="s">
        <v>560</v>
      </c>
      <c r="W174" s="262">
        <v>2016</v>
      </c>
      <c r="X174" s="262" t="s">
        <v>174</v>
      </c>
      <c r="Y174" s="262" t="s">
        <v>156</v>
      </c>
      <c r="Z174" s="262">
        <v>5</v>
      </c>
      <c r="AA174" s="262" t="s">
        <v>34</v>
      </c>
      <c r="AB174" s="262" t="s">
        <v>328</v>
      </c>
      <c r="AC174" s="262">
        <v>4</v>
      </c>
    </row>
    <row r="175" spans="1:29">
      <c r="A175" s="348"/>
      <c r="B175" s="343"/>
      <c r="C175" s="349"/>
      <c r="D175" s="268"/>
      <c r="E175" s="262" t="s">
        <v>639</v>
      </c>
      <c r="F175" s="262">
        <v>2017</v>
      </c>
      <c r="H175" s="262" t="s">
        <v>683</v>
      </c>
      <c r="J175" s="262" t="s">
        <v>671</v>
      </c>
      <c r="K175" s="262" t="s">
        <v>672</v>
      </c>
      <c r="L175" s="262">
        <v>2</v>
      </c>
      <c r="U175" s="262" t="s">
        <v>638</v>
      </c>
      <c r="V175" s="262" t="s">
        <v>560</v>
      </c>
      <c r="W175" s="262">
        <v>2016</v>
      </c>
      <c r="X175" s="262" t="s">
        <v>174</v>
      </c>
      <c r="Y175" s="262" t="s">
        <v>156</v>
      </c>
      <c r="Z175" s="262">
        <v>7</v>
      </c>
      <c r="AA175" s="262" t="s">
        <v>87</v>
      </c>
      <c r="AB175" s="262" t="s">
        <v>88</v>
      </c>
      <c r="AC175" s="262">
        <v>4</v>
      </c>
    </row>
    <row r="176" spans="1:29">
      <c r="A176" s="348"/>
      <c r="B176" s="343"/>
      <c r="C176" s="349"/>
      <c r="D176" s="268"/>
      <c r="E176" s="262" t="s">
        <v>639</v>
      </c>
      <c r="F176" s="262">
        <v>2017</v>
      </c>
      <c r="H176" s="262" t="s">
        <v>683</v>
      </c>
      <c r="J176" s="262" t="s">
        <v>688</v>
      </c>
      <c r="K176" s="262" t="s">
        <v>674</v>
      </c>
      <c r="L176" s="262">
        <v>3</v>
      </c>
      <c r="U176" s="262" t="s">
        <v>638</v>
      </c>
      <c r="V176" s="262" t="s">
        <v>560</v>
      </c>
      <c r="W176" s="262">
        <v>2016</v>
      </c>
      <c r="X176" s="262" t="s">
        <v>174</v>
      </c>
      <c r="Y176" s="262" t="s">
        <v>156</v>
      </c>
      <c r="Z176" s="262">
        <v>7</v>
      </c>
      <c r="AA176" s="262" t="s">
        <v>89</v>
      </c>
      <c r="AB176" s="262" t="s">
        <v>90</v>
      </c>
      <c r="AC176" s="262">
        <v>5</v>
      </c>
    </row>
    <row r="177" spans="1:29">
      <c r="A177" s="348"/>
      <c r="B177" s="343"/>
      <c r="C177" s="349"/>
      <c r="D177" s="268"/>
      <c r="E177" s="262" t="s">
        <v>639</v>
      </c>
      <c r="F177" s="262">
        <v>2017</v>
      </c>
      <c r="H177" s="262" t="s">
        <v>683</v>
      </c>
      <c r="J177" s="262" t="s">
        <v>675</v>
      </c>
      <c r="K177" s="262" t="s">
        <v>676</v>
      </c>
      <c r="L177" s="262">
        <v>3</v>
      </c>
      <c r="U177" s="262" t="s">
        <v>638</v>
      </c>
      <c r="V177" s="262" t="s">
        <v>560</v>
      </c>
      <c r="W177" s="262">
        <v>2016</v>
      </c>
      <c r="X177" s="262" t="s">
        <v>174</v>
      </c>
      <c r="Y177" s="262" t="s">
        <v>156</v>
      </c>
      <c r="Z177" s="262">
        <v>6</v>
      </c>
      <c r="AA177" s="262" t="s">
        <v>36</v>
      </c>
      <c r="AB177" s="262" t="s">
        <v>247</v>
      </c>
      <c r="AC177" s="262">
        <v>1</v>
      </c>
    </row>
    <row r="178" spans="1:29">
      <c r="A178" s="348"/>
      <c r="B178" s="343"/>
      <c r="C178" s="349"/>
      <c r="D178" s="268"/>
      <c r="E178" s="262" t="s">
        <v>639</v>
      </c>
      <c r="F178" s="262">
        <v>2017</v>
      </c>
      <c r="H178" s="262" t="s">
        <v>683</v>
      </c>
      <c r="J178" s="262" t="s">
        <v>689</v>
      </c>
      <c r="K178" s="262" t="s">
        <v>690</v>
      </c>
      <c r="L178" s="262">
        <v>3</v>
      </c>
      <c r="N178" s="262">
        <v>1922</v>
      </c>
      <c r="O178" s="262" t="s">
        <v>691</v>
      </c>
      <c r="P178" s="262">
        <v>3</v>
      </c>
      <c r="U178" s="262" t="s">
        <v>638</v>
      </c>
      <c r="V178" s="262" t="s">
        <v>560</v>
      </c>
      <c r="W178" s="262">
        <v>2016</v>
      </c>
      <c r="X178" s="262" t="s">
        <v>174</v>
      </c>
      <c r="Y178" s="262" t="s">
        <v>156</v>
      </c>
      <c r="Z178" s="262">
        <v>9</v>
      </c>
      <c r="AA178" s="262" t="s">
        <v>101</v>
      </c>
      <c r="AB178" s="262" t="s">
        <v>102</v>
      </c>
      <c r="AC178" s="262">
        <v>4</v>
      </c>
    </row>
    <row r="179" spans="1:29">
      <c r="A179" s="348"/>
      <c r="B179" s="343"/>
      <c r="C179" s="349"/>
      <c r="D179" s="268"/>
      <c r="E179" s="262" t="s">
        <v>639</v>
      </c>
      <c r="F179" s="262">
        <v>2017</v>
      </c>
      <c r="H179" s="262" t="s">
        <v>683</v>
      </c>
      <c r="J179" s="262" t="s">
        <v>679</v>
      </c>
      <c r="K179" s="262" t="s">
        <v>680</v>
      </c>
      <c r="L179" s="262">
        <v>3</v>
      </c>
      <c r="U179" s="262" t="s">
        <v>638</v>
      </c>
      <c r="V179" s="262" t="s">
        <v>560</v>
      </c>
      <c r="W179" s="262">
        <v>2016</v>
      </c>
      <c r="X179" s="262" t="s">
        <v>174</v>
      </c>
      <c r="Y179" s="262" t="s">
        <v>156</v>
      </c>
      <c r="Z179" s="262">
        <v>9</v>
      </c>
      <c r="AA179" s="262" t="s">
        <v>40</v>
      </c>
      <c r="AB179" s="262" t="s">
        <v>139</v>
      </c>
      <c r="AC179" s="262">
        <v>1</v>
      </c>
    </row>
    <row r="180" spans="1:29">
      <c r="A180" s="348"/>
      <c r="B180" s="343"/>
      <c r="C180" s="349"/>
      <c r="D180" s="268"/>
      <c r="E180" s="262" t="s">
        <v>639</v>
      </c>
      <c r="F180" s="262">
        <v>2017</v>
      </c>
      <c r="H180" s="262" t="s">
        <v>683</v>
      </c>
      <c r="J180" s="262" t="s">
        <v>692</v>
      </c>
      <c r="K180" s="262" t="s">
        <v>693</v>
      </c>
      <c r="L180" s="262">
        <v>3</v>
      </c>
      <c r="N180" s="262" t="s">
        <v>694</v>
      </c>
      <c r="O180" s="262" t="s">
        <v>695</v>
      </c>
      <c r="P180" s="262">
        <v>3</v>
      </c>
      <c r="U180" s="262" t="s">
        <v>638</v>
      </c>
      <c r="V180" s="262" t="s">
        <v>560</v>
      </c>
      <c r="W180" s="262">
        <v>2016</v>
      </c>
      <c r="X180" s="262" t="s">
        <v>174</v>
      </c>
      <c r="Y180" s="262" t="s">
        <v>156</v>
      </c>
      <c r="Z180" s="262">
        <v>8</v>
      </c>
      <c r="AA180" s="262" t="s">
        <v>97</v>
      </c>
      <c r="AB180" s="262" t="s">
        <v>98</v>
      </c>
      <c r="AC180" s="262">
        <v>4</v>
      </c>
    </row>
    <row r="181" spans="1:29">
      <c r="A181" s="348"/>
      <c r="B181" s="343"/>
      <c r="C181" s="349"/>
      <c r="D181" s="268"/>
      <c r="E181" s="262" t="s">
        <v>639</v>
      </c>
      <c r="F181" s="262">
        <v>2017</v>
      </c>
      <c r="H181" s="262" t="s">
        <v>683</v>
      </c>
      <c r="J181" s="262" t="s">
        <v>681</v>
      </c>
      <c r="K181" s="262" t="s">
        <v>682</v>
      </c>
      <c r="L181" s="262">
        <v>4</v>
      </c>
      <c r="U181" s="262" t="s">
        <v>638</v>
      </c>
      <c r="V181" s="262" t="s">
        <v>560</v>
      </c>
      <c r="W181" s="262">
        <v>2016</v>
      </c>
      <c r="X181" s="262" t="s">
        <v>174</v>
      </c>
      <c r="Y181" s="262" t="s">
        <v>156</v>
      </c>
      <c r="Z181" s="262">
        <v>9</v>
      </c>
      <c r="AA181" s="262" t="s">
        <v>104</v>
      </c>
      <c r="AB181" s="262" t="s">
        <v>105</v>
      </c>
      <c r="AC181" s="262">
        <v>4</v>
      </c>
    </row>
    <row r="182" spans="1:29">
      <c r="A182" s="348"/>
      <c r="B182" s="343"/>
      <c r="C182" s="349"/>
      <c r="D182" s="268"/>
      <c r="E182" s="262" t="s">
        <v>639</v>
      </c>
      <c r="F182" s="262">
        <v>2017</v>
      </c>
      <c r="H182" s="262" t="s">
        <v>696</v>
      </c>
      <c r="J182" s="262" t="s">
        <v>641</v>
      </c>
      <c r="K182" s="262" t="s">
        <v>642</v>
      </c>
      <c r="L182" s="262">
        <v>1</v>
      </c>
      <c r="U182" s="262" t="s">
        <v>638</v>
      </c>
      <c r="V182" s="262" t="s">
        <v>560</v>
      </c>
      <c r="W182" s="262">
        <v>2016</v>
      </c>
      <c r="X182" s="262" t="s">
        <v>174</v>
      </c>
      <c r="Y182" s="262" t="s">
        <v>156</v>
      </c>
      <c r="Z182" s="262">
        <v>1</v>
      </c>
      <c r="AA182" s="262" t="s">
        <v>18</v>
      </c>
      <c r="AB182" s="262" t="s">
        <v>326</v>
      </c>
      <c r="AC182" s="262">
        <v>2</v>
      </c>
    </row>
    <row r="183" spans="1:29">
      <c r="A183" s="348"/>
      <c r="B183" s="343"/>
      <c r="C183" s="349"/>
      <c r="D183" s="268"/>
      <c r="E183" s="262" t="s">
        <v>639</v>
      </c>
      <c r="F183" s="262">
        <v>2017</v>
      </c>
      <c r="H183" s="262" t="s">
        <v>696</v>
      </c>
      <c r="J183" s="262" t="s">
        <v>643</v>
      </c>
      <c r="K183" s="262" t="s">
        <v>644</v>
      </c>
      <c r="L183" s="262">
        <v>1</v>
      </c>
      <c r="U183" s="262" t="s">
        <v>638</v>
      </c>
      <c r="V183" s="262" t="s">
        <v>560</v>
      </c>
      <c r="W183" s="262">
        <v>2016</v>
      </c>
      <c r="X183" s="262" t="s">
        <v>174</v>
      </c>
      <c r="Y183" s="262" t="s">
        <v>156</v>
      </c>
      <c r="Z183" s="262">
        <v>1</v>
      </c>
      <c r="AA183" s="262" t="s">
        <v>10</v>
      </c>
      <c r="AB183" s="262" t="s">
        <v>11</v>
      </c>
      <c r="AC183" s="262">
        <v>2</v>
      </c>
    </row>
    <row r="184" spans="1:29">
      <c r="A184" s="348"/>
      <c r="B184" s="343"/>
      <c r="C184" s="349"/>
      <c r="D184" s="268"/>
      <c r="E184" s="262" t="s">
        <v>639</v>
      </c>
      <c r="F184" s="262">
        <v>2017</v>
      </c>
      <c r="H184" s="262" t="s">
        <v>696</v>
      </c>
      <c r="J184" s="262" t="s">
        <v>645</v>
      </c>
      <c r="K184" s="262" t="s">
        <v>646</v>
      </c>
      <c r="L184" s="262">
        <v>3</v>
      </c>
      <c r="U184" s="262" t="s">
        <v>638</v>
      </c>
      <c r="V184" s="262" t="s">
        <v>560</v>
      </c>
      <c r="W184" s="262">
        <v>2016</v>
      </c>
      <c r="X184" s="262" t="s">
        <v>174</v>
      </c>
      <c r="Y184" s="262" t="s">
        <v>156</v>
      </c>
      <c r="Z184" s="262">
        <v>1</v>
      </c>
      <c r="AA184" s="262" t="s">
        <v>20</v>
      </c>
      <c r="AB184" s="262" t="s">
        <v>21</v>
      </c>
      <c r="AC184" s="262">
        <v>5</v>
      </c>
    </row>
    <row r="185" spans="1:29">
      <c r="A185" s="348"/>
      <c r="B185" s="343"/>
      <c r="C185" s="349"/>
      <c r="D185" s="268"/>
      <c r="E185" s="262" t="s">
        <v>639</v>
      </c>
      <c r="F185" s="262">
        <v>2017</v>
      </c>
      <c r="H185" s="262" t="s">
        <v>696</v>
      </c>
      <c r="J185" s="262" t="s">
        <v>647</v>
      </c>
      <c r="K185" s="262" t="s">
        <v>648</v>
      </c>
      <c r="L185" s="262">
        <v>3</v>
      </c>
      <c r="U185" s="262" t="s">
        <v>638</v>
      </c>
      <c r="V185" s="262" t="s">
        <v>560</v>
      </c>
      <c r="W185" s="262">
        <v>2016</v>
      </c>
      <c r="X185" s="262" t="s">
        <v>174</v>
      </c>
      <c r="Y185" s="262" t="s">
        <v>156</v>
      </c>
      <c r="Z185" s="262">
        <v>2</v>
      </c>
      <c r="AA185" s="262" t="s">
        <v>26</v>
      </c>
      <c r="AB185" s="262" t="s">
        <v>52</v>
      </c>
      <c r="AC185" s="262">
        <v>5</v>
      </c>
    </row>
    <row r="186" spans="1:29">
      <c r="A186" s="348"/>
      <c r="B186" s="343"/>
      <c r="C186" s="349"/>
      <c r="D186" s="268"/>
      <c r="E186" s="262" t="s">
        <v>639</v>
      </c>
      <c r="F186" s="262">
        <v>2017</v>
      </c>
      <c r="H186" s="262" t="s">
        <v>696</v>
      </c>
      <c r="J186" s="262" t="s">
        <v>649</v>
      </c>
      <c r="K186" s="262" t="s">
        <v>650</v>
      </c>
      <c r="L186" s="262">
        <v>3</v>
      </c>
      <c r="U186" s="262" t="s">
        <v>638</v>
      </c>
      <c r="V186" s="262" t="s">
        <v>560</v>
      </c>
      <c r="W186" s="262">
        <v>2016</v>
      </c>
      <c r="X186" s="262" t="s">
        <v>174</v>
      </c>
      <c r="Y186" s="262" t="s">
        <v>156</v>
      </c>
      <c r="Z186" s="262">
        <v>5</v>
      </c>
      <c r="AA186" s="262" t="s">
        <v>33</v>
      </c>
      <c r="AB186" s="262" t="s">
        <v>327</v>
      </c>
      <c r="AC186" s="262">
        <v>5</v>
      </c>
    </row>
    <row r="187" spans="1:29">
      <c r="A187" s="348"/>
      <c r="B187" s="343"/>
      <c r="C187" s="349"/>
      <c r="D187" s="268"/>
      <c r="E187" s="262" t="s">
        <v>639</v>
      </c>
      <c r="F187" s="262">
        <v>2017</v>
      </c>
      <c r="H187" s="262" t="s">
        <v>696</v>
      </c>
      <c r="J187" s="262" t="s">
        <v>651</v>
      </c>
      <c r="K187" s="262" t="s">
        <v>652</v>
      </c>
      <c r="L187" s="262">
        <v>5</v>
      </c>
      <c r="U187" s="262" t="s">
        <v>638</v>
      </c>
      <c r="V187" s="262" t="s">
        <v>560</v>
      </c>
      <c r="W187" s="262">
        <v>2016</v>
      </c>
      <c r="X187" s="262" t="s">
        <v>174</v>
      </c>
      <c r="Y187" s="262" t="s">
        <v>156</v>
      </c>
      <c r="Z187" s="262">
        <v>2</v>
      </c>
      <c r="AA187" s="262" t="s">
        <v>23</v>
      </c>
      <c r="AB187" s="262" t="s">
        <v>55</v>
      </c>
      <c r="AC187" s="262">
        <v>5</v>
      </c>
    </row>
    <row r="188" spans="1:29">
      <c r="A188" s="348"/>
      <c r="B188" s="343"/>
      <c r="C188" s="349"/>
      <c r="D188" s="268"/>
      <c r="E188" s="262" t="s">
        <v>639</v>
      </c>
      <c r="F188" s="262">
        <v>2017</v>
      </c>
      <c r="H188" s="262" t="s">
        <v>696</v>
      </c>
      <c r="J188" s="262" t="s">
        <v>653</v>
      </c>
      <c r="K188" s="262" t="s">
        <v>654</v>
      </c>
      <c r="L188" s="262">
        <v>3</v>
      </c>
      <c r="U188" s="262" t="s">
        <v>638</v>
      </c>
      <c r="V188" s="262" t="s">
        <v>560</v>
      </c>
      <c r="W188" s="262">
        <v>2016</v>
      </c>
      <c r="X188" s="262" t="s">
        <v>174</v>
      </c>
      <c r="Y188" s="262" t="s">
        <v>156</v>
      </c>
      <c r="Z188" s="262">
        <v>2</v>
      </c>
      <c r="AA188" s="262" t="s">
        <v>56</v>
      </c>
      <c r="AB188" s="262" t="s">
        <v>57</v>
      </c>
      <c r="AC188" s="262">
        <v>4</v>
      </c>
    </row>
    <row r="189" spans="1:29">
      <c r="A189" s="348"/>
      <c r="B189" s="343"/>
      <c r="C189" s="349"/>
      <c r="D189" s="268"/>
      <c r="E189" s="262" t="s">
        <v>639</v>
      </c>
      <c r="F189" s="262">
        <v>2017</v>
      </c>
      <c r="H189" s="262" t="s">
        <v>696</v>
      </c>
      <c r="J189" s="262" t="s">
        <v>657</v>
      </c>
      <c r="K189" s="262" t="s">
        <v>658</v>
      </c>
      <c r="L189" s="262">
        <v>1</v>
      </c>
      <c r="U189" s="262" t="s">
        <v>638</v>
      </c>
      <c r="V189" s="262" t="s">
        <v>560</v>
      </c>
      <c r="W189" s="262">
        <v>2016</v>
      </c>
      <c r="X189" s="262" t="s">
        <v>174</v>
      </c>
      <c r="Y189" s="262" t="s">
        <v>156</v>
      </c>
      <c r="Z189" s="262">
        <v>3</v>
      </c>
      <c r="AA189" s="262" t="s">
        <v>29</v>
      </c>
      <c r="AB189" s="262" t="s">
        <v>53</v>
      </c>
      <c r="AC189" s="262">
        <v>2</v>
      </c>
    </row>
    <row r="190" spans="1:29">
      <c r="A190" s="348"/>
      <c r="B190" s="343"/>
      <c r="C190" s="349"/>
      <c r="D190" s="268"/>
      <c r="E190" s="262" t="s">
        <v>639</v>
      </c>
      <c r="F190" s="262">
        <v>2017</v>
      </c>
      <c r="H190" s="262" t="s">
        <v>696</v>
      </c>
      <c r="J190" s="262" t="s">
        <v>697</v>
      </c>
      <c r="K190" s="262" t="s">
        <v>698</v>
      </c>
      <c r="N190" s="262">
        <v>2415</v>
      </c>
      <c r="O190" s="262" t="s">
        <v>699</v>
      </c>
      <c r="U190" s="262" t="s">
        <v>638</v>
      </c>
      <c r="V190" s="262" t="s">
        <v>560</v>
      </c>
      <c r="W190" s="262">
        <v>2016</v>
      </c>
      <c r="X190" s="262" t="s">
        <v>174</v>
      </c>
      <c r="Y190" s="262" t="s">
        <v>156</v>
      </c>
      <c r="Z190" s="262">
        <v>7</v>
      </c>
      <c r="AA190" s="262" t="s">
        <v>83</v>
      </c>
      <c r="AB190" s="262" t="s">
        <v>84</v>
      </c>
      <c r="AC190" s="262">
        <v>4</v>
      </c>
    </row>
    <row r="191" spans="1:29">
      <c r="A191" s="348"/>
      <c r="B191" s="343"/>
      <c r="C191" s="349"/>
      <c r="D191" s="268"/>
      <c r="E191" s="262" t="s">
        <v>639</v>
      </c>
      <c r="F191" s="262">
        <v>2017</v>
      </c>
      <c r="H191" s="262" t="s">
        <v>696</v>
      </c>
      <c r="J191" s="262" t="s">
        <v>667</v>
      </c>
      <c r="K191" s="262" t="s">
        <v>668</v>
      </c>
      <c r="L191" s="262">
        <v>2</v>
      </c>
      <c r="U191" s="262" t="s">
        <v>638</v>
      </c>
      <c r="V191" s="262" t="s">
        <v>560</v>
      </c>
      <c r="W191" s="262">
        <v>2016</v>
      </c>
      <c r="X191" s="262" t="s">
        <v>174</v>
      </c>
      <c r="Y191" s="262" t="s">
        <v>156</v>
      </c>
      <c r="Z191" s="262">
        <v>10</v>
      </c>
      <c r="AA191" s="262" t="s">
        <v>154</v>
      </c>
      <c r="AB191" s="262" t="s">
        <v>253</v>
      </c>
      <c r="AC191" s="262">
        <v>3</v>
      </c>
    </row>
    <row r="192" spans="1:29">
      <c r="A192" s="348"/>
      <c r="B192" s="343"/>
      <c r="C192" s="349"/>
      <c r="D192" s="268"/>
      <c r="E192" s="262" t="s">
        <v>639</v>
      </c>
      <c r="F192" s="262">
        <v>2017</v>
      </c>
      <c r="H192" s="262" t="s">
        <v>696</v>
      </c>
      <c r="J192" s="262" t="s">
        <v>669</v>
      </c>
      <c r="K192" s="262" t="s">
        <v>670</v>
      </c>
      <c r="L192" s="262">
        <v>1</v>
      </c>
      <c r="U192" s="262" t="s">
        <v>638</v>
      </c>
      <c r="V192" s="262" t="s">
        <v>560</v>
      </c>
      <c r="W192" s="262">
        <v>2016</v>
      </c>
      <c r="X192" s="262" t="s">
        <v>174</v>
      </c>
      <c r="Y192" s="262" t="s">
        <v>156</v>
      </c>
      <c r="Z192" s="262">
        <v>5</v>
      </c>
      <c r="AA192" s="262" t="s">
        <v>34</v>
      </c>
      <c r="AB192" s="262" t="s">
        <v>328</v>
      </c>
      <c r="AC192" s="262">
        <v>4</v>
      </c>
    </row>
    <row r="193" spans="1:29">
      <c r="A193" s="348"/>
      <c r="B193" s="343"/>
      <c r="C193" s="349"/>
      <c r="D193" s="268"/>
      <c r="E193" s="262" t="s">
        <v>639</v>
      </c>
      <c r="F193" s="262">
        <v>2017</v>
      </c>
      <c r="H193" s="262" t="s">
        <v>696</v>
      </c>
      <c r="J193" s="262" t="s">
        <v>700</v>
      </c>
      <c r="K193" s="262" t="s">
        <v>701</v>
      </c>
      <c r="U193" s="262" t="s">
        <v>638</v>
      </c>
      <c r="V193" s="262" t="s">
        <v>560</v>
      </c>
      <c r="W193" s="262">
        <v>2016</v>
      </c>
      <c r="X193" s="262" t="s">
        <v>174</v>
      </c>
      <c r="Y193" s="262" t="s">
        <v>156</v>
      </c>
      <c r="Z193" s="262">
        <v>7</v>
      </c>
      <c r="AA193" s="262" t="s">
        <v>87</v>
      </c>
      <c r="AB193" s="262" t="s">
        <v>88</v>
      </c>
      <c r="AC193" s="262">
        <v>4</v>
      </c>
    </row>
    <row r="194" spans="1:29">
      <c r="A194" s="348"/>
      <c r="B194" s="343"/>
      <c r="C194" s="349"/>
      <c r="D194" s="268"/>
      <c r="E194" s="262" t="s">
        <v>639</v>
      </c>
      <c r="F194" s="262">
        <v>2017</v>
      </c>
      <c r="H194" s="262" t="s">
        <v>696</v>
      </c>
      <c r="J194" s="262" t="s">
        <v>675</v>
      </c>
      <c r="K194" s="262" t="s">
        <v>676</v>
      </c>
      <c r="L194" s="262">
        <v>3</v>
      </c>
      <c r="U194" s="262" t="s">
        <v>638</v>
      </c>
      <c r="V194" s="262" t="s">
        <v>560</v>
      </c>
      <c r="W194" s="262">
        <v>2016</v>
      </c>
      <c r="X194" s="262" t="s">
        <v>174</v>
      </c>
      <c r="Y194" s="262" t="s">
        <v>156</v>
      </c>
      <c r="Z194" s="262">
        <v>6</v>
      </c>
      <c r="AA194" s="262" t="s">
        <v>36</v>
      </c>
      <c r="AB194" s="262" t="s">
        <v>247</v>
      </c>
      <c r="AC194" s="262">
        <v>1</v>
      </c>
    </row>
    <row r="195" spans="1:29">
      <c r="A195" s="348"/>
      <c r="B195" s="343"/>
      <c r="C195" s="349"/>
      <c r="D195" s="268"/>
      <c r="E195" s="262" t="s">
        <v>639</v>
      </c>
      <c r="F195" s="262">
        <v>2017</v>
      </c>
      <c r="H195" s="262" t="s">
        <v>696</v>
      </c>
      <c r="J195" s="262" t="s">
        <v>702</v>
      </c>
      <c r="K195" s="262" t="s">
        <v>703</v>
      </c>
      <c r="N195" s="262">
        <v>2153</v>
      </c>
      <c r="O195" s="262" t="s">
        <v>704</v>
      </c>
      <c r="U195" s="262" t="s">
        <v>638</v>
      </c>
      <c r="V195" s="262" t="s">
        <v>560</v>
      </c>
      <c r="W195" s="262">
        <v>2016</v>
      </c>
      <c r="X195" s="262" t="s">
        <v>174</v>
      </c>
      <c r="Y195" s="262" t="s">
        <v>156</v>
      </c>
      <c r="Z195" s="262">
        <v>8</v>
      </c>
      <c r="AA195" s="262" t="s">
        <v>93</v>
      </c>
      <c r="AB195" s="262" t="s">
        <v>94</v>
      </c>
      <c r="AC195" s="262">
        <v>4</v>
      </c>
    </row>
    <row r="196" spans="1:29">
      <c r="A196" s="348"/>
      <c r="B196" s="343"/>
      <c r="C196" s="349"/>
      <c r="D196" s="268"/>
      <c r="E196" s="262" t="s">
        <v>639</v>
      </c>
      <c r="F196" s="262">
        <v>2017</v>
      </c>
      <c r="H196" s="262" t="s">
        <v>696</v>
      </c>
      <c r="J196" s="262" t="s">
        <v>679</v>
      </c>
      <c r="K196" s="262" t="s">
        <v>680</v>
      </c>
      <c r="L196" s="262">
        <v>3</v>
      </c>
      <c r="U196" s="262" t="s">
        <v>638</v>
      </c>
      <c r="V196" s="262" t="s">
        <v>560</v>
      </c>
      <c r="W196" s="262">
        <v>2016</v>
      </c>
      <c r="X196" s="262" t="s">
        <v>174</v>
      </c>
      <c r="Y196" s="262" t="s">
        <v>156</v>
      </c>
      <c r="Z196" s="262">
        <v>9</v>
      </c>
      <c r="AA196" s="262" t="s">
        <v>40</v>
      </c>
      <c r="AB196" s="262" t="s">
        <v>139</v>
      </c>
      <c r="AC196" s="262">
        <v>1</v>
      </c>
    </row>
    <row r="197" spans="1:29">
      <c r="A197" s="348"/>
      <c r="B197" s="343"/>
      <c r="C197" s="349"/>
      <c r="D197" s="268"/>
      <c r="E197" s="262" t="s">
        <v>639</v>
      </c>
      <c r="F197" s="262">
        <v>2017</v>
      </c>
      <c r="H197" s="262" t="s">
        <v>696</v>
      </c>
      <c r="J197" s="262" t="s">
        <v>681</v>
      </c>
      <c r="K197" s="262" t="s">
        <v>682</v>
      </c>
      <c r="L197" s="262">
        <v>4</v>
      </c>
      <c r="U197" s="262" t="s">
        <v>638</v>
      </c>
      <c r="V197" s="262" t="s">
        <v>560</v>
      </c>
      <c r="W197" s="262">
        <v>2016</v>
      </c>
      <c r="X197" s="262" t="s">
        <v>174</v>
      </c>
      <c r="Y197" s="262" t="s">
        <v>156</v>
      </c>
      <c r="Z197" s="262">
        <v>9</v>
      </c>
      <c r="AA197" s="262" t="s">
        <v>104</v>
      </c>
      <c r="AB197" s="262" t="s">
        <v>105</v>
      </c>
      <c r="AC197" s="262">
        <v>4</v>
      </c>
    </row>
    <row r="198" spans="1:29">
      <c r="A198" s="348"/>
      <c r="B198" s="343"/>
      <c r="C198" s="349"/>
      <c r="D198" s="268"/>
      <c r="E198" s="262" t="s">
        <v>772</v>
      </c>
      <c r="H198" s="262" t="s">
        <v>727</v>
      </c>
      <c r="K198" s="262" t="s">
        <v>725</v>
      </c>
      <c r="L198" s="262">
        <v>1</v>
      </c>
      <c r="O198" s="262" t="s">
        <v>726</v>
      </c>
      <c r="P198" s="262">
        <v>1</v>
      </c>
      <c r="U198" s="262" t="s">
        <v>773</v>
      </c>
      <c r="V198" s="262" t="s">
        <v>560</v>
      </c>
      <c r="W198" s="262">
        <v>2020</v>
      </c>
      <c r="X198" s="262" t="s">
        <v>155</v>
      </c>
      <c r="Y198" s="262" t="s">
        <v>727</v>
      </c>
      <c r="Z198" s="262">
        <v>1</v>
      </c>
      <c r="AA198" s="262" t="s">
        <v>10</v>
      </c>
      <c r="AB198" s="262" t="s">
        <v>421</v>
      </c>
      <c r="AC198" s="262">
        <v>2</v>
      </c>
    </row>
    <row r="199" spans="1:29">
      <c r="A199" s="348"/>
      <c r="B199" s="343"/>
      <c r="C199" s="349"/>
      <c r="D199" s="268"/>
      <c r="E199" s="262" t="s">
        <v>772</v>
      </c>
      <c r="F199" s="262">
        <v>2019</v>
      </c>
      <c r="H199" s="262" t="s">
        <v>727</v>
      </c>
      <c r="K199" s="262" t="s">
        <v>728</v>
      </c>
      <c r="L199" s="262">
        <v>4.5</v>
      </c>
      <c r="U199" s="262" t="s">
        <v>773</v>
      </c>
      <c r="V199" s="262" t="s">
        <v>560</v>
      </c>
      <c r="W199" s="262">
        <v>2020</v>
      </c>
      <c r="X199" s="262" t="s">
        <v>155</v>
      </c>
      <c r="Y199" s="262" t="s">
        <v>727</v>
      </c>
      <c r="Z199" s="262">
        <v>1</v>
      </c>
      <c r="AA199" s="262" t="s">
        <v>17</v>
      </c>
      <c r="AB199" s="262" t="s">
        <v>54</v>
      </c>
      <c r="AC199" s="262">
        <v>5</v>
      </c>
    </row>
    <row r="200" spans="1:29">
      <c r="A200" s="348"/>
      <c r="B200" s="343"/>
      <c r="C200" s="349"/>
      <c r="D200" s="268"/>
      <c r="E200" s="262" t="s">
        <v>772</v>
      </c>
      <c r="H200" s="262" t="s">
        <v>727</v>
      </c>
      <c r="K200" s="262" t="s">
        <v>729</v>
      </c>
      <c r="L200" s="262">
        <v>4</v>
      </c>
      <c r="U200" s="262" t="s">
        <v>773</v>
      </c>
      <c r="V200" s="262" t="s">
        <v>560</v>
      </c>
      <c r="W200" s="262">
        <v>2020</v>
      </c>
      <c r="X200" s="262" t="s">
        <v>155</v>
      </c>
      <c r="Y200" s="262" t="s">
        <v>727</v>
      </c>
      <c r="Z200" s="262">
        <v>1</v>
      </c>
      <c r="AA200" s="262" t="s">
        <v>415</v>
      </c>
      <c r="AB200" s="262" t="s">
        <v>416</v>
      </c>
      <c r="AC200" s="262">
        <v>2</v>
      </c>
    </row>
    <row r="201" spans="1:29">
      <c r="A201" s="344"/>
      <c r="B201" s="345"/>
      <c r="C201" s="346"/>
      <c r="D201" s="268"/>
      <c r="E201" s="262" t="s">
        <v>772</v>
      </c>
      <c r="F201" s="262">
        <v>2012</v>
      </c>
      <c r="H201" s="262" t="s">
        <v>727</v>
      </c>
      <c r="K201" s="262" t="s">
        <v>730</v>
      </c>
      <c r="L201" s="262">
        <v>4</v>
      </c>
      <c r="U201" s="262" t="s">
        <v>773</v>
      </c>
      <c r="V201" s="262" t="s">
        <v>560</v>
      </c>
      <c r="W201" s="262">
        <v>2020</v>
      </c>
      <c r="X201" s="262" t="s">
        <v>155</v>
      </c>
      <c r="Y201" s="262" t="s">
        <v>727</v>
      </c>
      <c r="Z201" s="262">
        <v>1</v>
      </c>
      <c r="AA201" s="262" t="s">
        <v>20</v>
      </c>
      <c r="AB201" s="262" t="s">
        <v>21</v>
      </c>
      <c r="AC201" s="262">
        <v>5</v>
      </c>
    </row>
    <row r="202" spans="1:29">
      <c r="A202" s="344"/>
      <c r="B202" s="345"/>
      <c r="C202" s="346"/>
      <c r="D202" s="347"/>
      <c r="E202" s="262" t="s">
        <v>772</v>
      </c>
      <c r="H202" s="262" t="s">
        <v>727</v>
      </c>
      <c r="K202" s="262" t="s">
        <v>731</v>
      </c>
      <c r="L202" s="262">
        <v>3.5</v>
      </c>
      <c r="U202" s="262" t="s">
        <v>773</v>
      </c>
      <c r="V202" s="262" t="s">
        <v>560</v>
      </c>
      <c r="W202" s="262">
        <v>2020</v>
      </c>
      <c r="X202" s="262" t="s">
        <v>155</v>
      </c>
      <c r="Y202" s="262" t="s">
        <v>727</v>
      </c>
      <c r="Z202" s="262">
        <v>1</v>
      </c>
      <c r="AA202" s="262" t="s">
        <v>347</v>
      </c>
      <c r="AB202" s="262" t="s">
        <v>348</v>
      </c>
      <c r="AC202" s="262">
        <v>3</v>
      </c>
    </row>
    <row r="203" spans="1:29">
      <c r="A203" s="344"/>
      <c r="B203" s="345"/>
      <c r="C203" s="346"/>
      <c r="D203" s="347"/>
      <c r="E203" s="262" t="s">
        <v>772</v>
      </c>
      <c r="H203" s="262" t="s">
        <v>727</v>
      </c>
      <c r="K203" s="262" t="s">
        <v>732</v>
      </c>
      <c r="L203" s="262">
        <v>4</v>
      </c>
      <c r="U203" s="262" t="s">
        <v>773</v>
      </c>
      <c r="V203" s="262" t="s">
        <v>560</v>
      </c>
      <c r="W203" s="262">
        <v>2020</v>
      </c>
      <c r="X203" s="262" t="s">
        <v>155</v>
      </c>
      <c r="Y203" s="262" t="s">
        <v>727</v>
      </c>
      <c r="Z203" s="262">
        <v>1</v>
      </c>
      <c r="AA203" s="262" t="s">
        <v>354</v>
      </c>
      <c r="AB203" s="262" t="s">
        <v>355</v>
      </c>
      <c r="AC203" s="262">
        <v>3</v>
      </c>
    </row>
    <row r="204" spans="1:29">
      <c r="A204" s="344"/>
      <c r="B204" s="345"/>
      <c r="C204" s="346"/>
      <c r="D204" s="347"/>
      <c r="E204" s="262" t="s">
        <v>772</v>
      </c>
      <c r="H204" s="262" t="s">
        <v>727</v>
      </c>
      <c r="K204" s="262" t="s">
        <v>733</v>
      </c>
      <c r="L204" s="262">
        <v>4</v>
      </c>
      <c r="U204" s="262" t="s">
        <v>773</v>
      </c>
      <c r="V204" s="262" t="s">
        <v>560</v>
      </c>
      <c r="W204" s="262">
        <v>2020</v>
      </c>
      <c r="X204" s="262" t="s">
        <v>155</v>
      </c>
      <c r="Y204" s="262" t="s">
        <v>727</v>
      </c>
      <c r="Z204" s="262">
        <v>1</v>
      </c>
      <c r="AA204" s="262" t="s">
        <v>356</v>
      </c>
      <c r="AB204" s="262" t="s">
        <v>357</v>
      </c>
      <c r="AC204" s="262">
        <v>3</v>
      </c>
    </row>
    <row r="205" spans="1:29">
      <c r="A205" s="344"/>
      <c r="B205" s="345"/>
      <c r="C205" s="346"/>
      <c r="D205" s="347"/>
      <c r="E205" s="262" t="s">
        <v>772</v>
      </c>
      <c r="F205" s="262">
        <v>2022</v>
      </c>
      <c r="H205" s="262" t="s">
        <v>727</v>
      </c>
      <c r="K205" s="262" t="s">
        <v>734</v>
      </c>
      <c r="L205" s="262">
        <v>3.5</v>
      </c>
      <c r="U205" s="262" t="s">
        <v>773</v>
      </c>
      <c r="V205" s="262" t="s">
        <v>560</v>
      </c>
      <c r="W205" s="262">
        <v>2020</v>
      </c>
      <c r="X205" s="262" t="s">
        <v>155</v>
      </c>
      <c r="Y205" s="262" t="s">
        <v>727</v>
      </c>
      <c r="Z205" s="262">
        <v>1</v>
      </c>
      <c r="AA205" s="262" t="s">
        <v>26</v>
      </c>
      <c r="AB205" s="262" t="s">
        <v>52</v>
      </c>
      <c r="AC205" s="262">
        <v>5</v>
      </c>
    </row>
    <row r="206" spans="1:29">
      <c r="A206" s="344"/>
      <c r="B206" s="345"/>
      <c r="C206" s="346"/>
      <c r="D206" s="347"/>
      <c r="E206" s="262" t="s">
        <v>772</v>
      </c>
      <c r="F206" s="262">
        <v>2019</v>
      </c>
      <c r="H206" s="262" t="s">
        <v>727</v>
      </c>
      <c r="K206" s="262" t="s">
        <v>735</v>
      </c>
      <c r="L206" s="262">
        <v>4.5</v>
      </c>
      <c r="U206" s="262" t="s">
        <v>773</v>
      </c>
      <c r="V206" s="262" t="s">
        <v>560</v>
      </c>
      <c r="W206" s="262">
        <v>2020</v>
      </c>
      <c r="X206" s="262" t="s">
        <v>155</v>
      </c>
      <c r="Y206" s="262" t="s">
        <v>727</v>
      </c>
      <c r="Z206" s="262">
        <v>3</v>
      </c>
      <c r="AA206" s="262" t="s">
        <v>27</v>
      </c>
      <c r="AB206" s="262" t="s">
        <v>28</v>
      </c>
      <c r="AC206" s="262">
        <v>5</v>
      </c>
    </row>
    <row r="207" spans="1:29">
      <c r="A207" s="344"/>
      <c r="B207" s="345"/>
      <c r="C207" s="346"/>
      <c r="D207" s="347"/>
      <c r="E207" s="262" t="s">
        <v>772</v>
      </c>
      <c r="F207" s="262">
        <v>2019</v>
      </c>
      <c r="H207" s="262" t="s">
        <v>727</v>
      </c>
      <c r="K207" s="262" t="s">
        <v>736</v>
      </c>
      <c r="L207" s="262">
        <v>4</v>
      </c>
      <c r="O207" s="262" t="s">
        <v>736</v>
      </c>
      <c r="P207" s="262">
        <v>4</v>
      </c>
      <c r="U207" s="262" t="s">
        <v>773</v>
      </c>
      <c r="V207" s="262" t="s">
        <v>560</v>
      </c>
      <c r="W207" s="262">
        <v>2020</v>
      </c>
      <c r="X207" s="262" t="s">
        <v>155</v>
      </c>
      <c r="Y207" s="262" t="s">
        <v>727</v>
      </c>
      <c r="Z207" s="262">
        <v>3</v>
      </c>
      <c r="AA207" s="262" t="s">
        <v>359</v>
      </c>
      <c r="AB207" s="262" t="s">
        <v>349</v>
      </c>
      <c r="AC207" s="262">
        <v>4</v>
      </c>
    </row>
    <row r="208" spans="1:29">
      <c r="A208" s="344"/>
      <c r="B208" s="345"/>
      <c r="C208" s="346"/>
      <c r="D208" s="347"/>
      <c r="E208" s="262" t="s">
        <v>772</v>
      </c>
      <c r="H208" s="262" t="s">
        <v>727</v>
      </c>
      <c r="K208" s="262" t="s">
        <v>737</v>
      </c>
      <c r="L208" s="262">
        <v>4</v>
      </c>
      <c r="U208" s="262" t="s">
        <v>773</v>
      </c>
      <c r="V208" s="262" t="s">
        <v>560</v>
      </c>
      <c r="W208" s="262">
        <v>2020</v>
      </c>
      <c r="X208" s="262" t="s">
        <v>155</v>
      </c>
      <c r="Y208" s="262" t="s">
        <v>727</v>
      </c>
      <c r="Z208" s="262">
        <v>3</v>
      </c>
      <c r="AA208" s="262" t="s">
        <v>422</v>
      </c>
      <c r="AB208" s="262" t="s">
        <v>418</v>
      </c>
      <c r="AC208" s="262">
        <v>4</v>
      </c>
    </row>
    <row r="209" spans="1:29">
      <c r="A209" s="348"/>
      <c r="B209" s="343"/>
      <c r="C209" s="349"/>
      <c r="D209" s="268"/>
      <c r="E209" s="262" t="s">
        <v>772</v>
      </c>
      <c r="H209" s="262" t="s">
        <v>727</v>
      </c>
      <c r="K209" s="262" t="s">
        <v>738</v>
      </c>
      <c r="L209" s="262">
        <v>4</v>
      </c>
      <c r="U209" s="262" t="s">
        <v>773</v>
      </c>
      <c r="V209" s="262" t="s">
        <v>560</v>
      </c>
      <c r="W209" s="262">
        <v>2020</v>
      </c>
      <c r="X209" s="262" t="s">
        <v>155</v>
      </c>
      <c r="Y209" s="262" t="s">
        <v>727</v>
      </c>
      <c r="Z209" s="262">
        <v>5</v>
      </c>
      <c r="AA209" s="262" t="s">
        <v>360</v>
      </c>
      <c r="AB209" s="262" t="s">
        <v>364</v>
      </c>
      <c r="AC209" s="262">
        <v>4</v>
      </c>
    </row>
    <row r="210" spans="1:29">
      <c r="A210" s="348"/>
      <c r="B210" s="343"/>
      <c r="C210" s="349"/>
      <c r="D210" s="268"/>
      <c r="E210" s="262" t="s">
        <v>772</v>
      </c>
      <c r="H210" s="262" t="s">
        <v>727</v>
      </c>
      <c r="K210" s="262" t="s">
        <v>408</v>
      </c>
      <c r="L210" s="262">
        <v>4</v>
      </c>
      <c r="U210" s="262" t="s">
        <v>773</v>
      </c>
      <c r="V210" s="262" t="s">
        <v>560</v>
      </c>
      <c r="W210" s="262">
        <v>2020</v>
      </c>
      <c r="X210" s="262" t="s">
        <v>155</v>
      </c>
      <c r="Y210" s="262" t="s">
        <v>727</v>
      </c>
      <c r="Z210" s="262">
        <v>5</v>
      </c>
      <c r="AA210" s="262" t="s">
        <v>358</v>
      </c>
      <c r="AB210" s="262" t="s">
        <v>426</v>
      </c>
      <c r="AC210" s="262">
        <v>3</v>
      </c>
    </row>
    <row r="211" spans="1:29">
      <c r="A211" s="348"/>
      <c r="B211" s="343"/>
      <c r="C211" s="349"/>
      <c r="D211" s="268"/>
      <c r="E211" s="262" t="s">
        <v>772</v>
      </c>
      <c r="H211" s="262" t="s">
        <v>727</v>
      </c>
      <c r="K211" s="262" t="s">
        <v>739</v>
      </c>
      <c r="L211" s="262">
        <v>4</v>
      </c>
      <c r="U211" s="262" t="s">
        <v>773</v>
      </c>
      <c r="V211" s="262" t="s">
        <v>560</v>
      </c>
      <c r="W211" s="262">
        <v>2020</v>
      </c>
      <c r="X211" s="262" t="s">
        <v>155</v>
      </c>
      <c r="Y211" s="262" t="s">
        <v>727</v>
      </c>
      <c r="Z211" s="262">
        <v>5</v>
      </c>
      <c r="AA211" s="262" t="s">
        <v>409</v>
      </c>
      <c r="AB211" s="262" t="s">
        <v>425</v>
      </c>
      <c r="AC211" s="262">
        <v>3</v>
      </c>
    </row>
    <row r="212" spans="1:29">
      <c r="A212" s="348"/>
      <c r="B212" s="343"/>
      <c r="C212" s="349"/>
      <c r="D212" s="268"/>
      <c r="E212" s="262" t="s">
        <v>772</v>
      </c>
      <c r="H212" s="262" t="s">
        <v>727</v>
      </c>
      <c r="K212" s="262" t="s">
        <v>740</v>
      </c>
      <c r="L212" s="262">
        <v>4</v>
      </c>
      <c r="U212" s="262" t="s">
        <v>773</v>
      </c>
      <c r="V212" s="262" t="s">
        <v>560</v>
      </c>
      <c r="W212" s="262">
        <v>2020</v>
      </c>
      <c r="X212" s="262" t="s">
        <v>155</v>
      </c>
      <c r="Y212" s="262" t="s">
        <v>727</v>
      </c>
      <c r="Z212" s="262">
        <v>7</v>
      </c>
      <c r="AA212" s="262" t="s">
        <v>420</v>
      </c>
      <c r="AB212" s="262" t="s">
        <v>363</v>
      </c>
      <c r="AC212" s="262">
        <v>3</v>
      </c>
    </row>
    <row r="213" spans="1:29">
      <c r="A213" s="348"/>
      <c r="B213" s="343"/>
      <c r="C213" s="349"/>
      <c r="D213" s="268"/>
      <c r="E213" s="262" t="s">
        <v>772</v>
      </c>
      <c r="H213" s="262" t="s">
        <v>727</v>
      </c>
      <c r="K213" s="262" t="s">
        <v>774</v>
      </c>
      <c r="L213" s="262">
        <v>4</v>
      </c>
      <c r="U213" s="262" t="s">
        <v>773</v>
      </c>
      <c r="V213" s="262" t="s">
        <v>560</v>
      </c>
      <c r="W213" s="262">
        <v>2020</v>
      </c>
      <c r="X213" s="262" t="s">
        <v>155</v>
      </c>
      <c r="Y213" s="262" t="s">
        <v>727</v>
      </c>
      <c r="Z213" s="262">
        <v>7</v>
      </c>
      <c r="AA213" s="262" t="s">
        <v>412</v>
      </c>
      <c r="AB213" s="262" t="s">
        <v>374</v>
      </c>
      <c r="AC213" s="262">
        <v>3</v>
      </c>
    </row>
    <row r="214" spans="1:29">
      <c r="A214" s="348"/>
      <c r="B214" s="343"/>
      <c r="C214" s="349"/>
      <c r="D214" s="268"/>
      <c r="E214" s="262" t="s">
        <v>772</v>
      </c>
      <c r="H214" s="262" t="s">
        <v>727</v>
      </c>
      <c r="K214" s="262" t="s">
        <v>725</v>
      </c>
      <c r="L214" s="262">
        <v>1</v>
      </c>
      <c r="O214" s="262" t="s">
        <v>726</v>
      </c>
      <c r="P214" s="262">
        <v>1</v>
      </c>
      <c r="U214" s="262" t="s">
        <v>773</v>
      </c>
      <c r="V214" s="262" t="s">
        <v>560</v>
      </c>
      <c r="W214" s="262">
        <v>2020</v>
      </c>
      <c r="X214" s="262" t="s">
        <v>174</v>
      </c>
      <c r="Y214" s="262" t="s">
        <v>727</v>
      </c>
      <c r="Z214" s="262">
        <v>1</v>
      </c>
      <c r="AA214" s="262" t="s">
        <v>10</v>
      </c>
      <c r="AB214" s="262" t="s">
        <v>421</v>
      </c>
      <c r="AC214" s="262">
        <v>2</v>
      </c>
    </row>
    <row r="215" spans="1:29">
      <c r="A215" s="348"/>
      <c r="B215" s="343"/>
      <c r="C215" s="349"/>
      <c r="D215" s="268"/>
      <c r="E215" s="262" t="s">
        <v>772</v>
      </c>
      <c r="F215" s="262">
        <v>2019</v>
      </c>
      <c r="H215" s="262" t="s">
        <v>727</v>
      </c>
      <c r="K215" s="262" t="s">
        <v>728</v>
      </c>
      <c r="L215" s="262">
        <v>4.5</v>
      </c>
      <c r="U215" s="262" t="s">
        <v>773</v>
      </c>
      <c r="V215" s="262" t="s">
        <v>560</v>
      </c>
      <c r="W215" s="262">
        <v>2020</v>
      </c>
      <c r="X215" s="262" t="s">
        <v>174</v>
      </c>
      <c r="Y215" s="262" t="s">
        <v>727</v>
      </c>
      <c r="Z215" s="262">
        <v>1</v>
      </c>
      <c r="AA215" s="262" t="s">
        <v>17</v>
      </c>
      <c r="AB215" s="262" t="s">
        <v>54</v>
      </c>
      <c r="AC215" s="262">
        <v>5</v>
      </c>
    </row>
    <row r="216" spans="1:29">
      <c r="A216" s="348"/>
      <c r="B216" s="343"/>
      <c r="C216" s="349"/>
      <c r="D216" s="268"/>
      <c r="E216" s="262" t="s">
        <v>772</v>
      </c>
      <c r="H216" s="262" t="s">
        <v>727</v>
      </c>
      <c r="K216" s="262" t="s">
        <v>729</v>
      </c>
      <c r="L216" s="262">
        <v>4</v>
      </c>
      <c r="U216" s="262" t="s">
        <v>773</v>
      </c>
      <c r="V216" s="262" t="s">
        <v>560</v>
      </c>
      <c r="W216" s="262">
        <v>2020</v>
      </c>
      <c r="X216" s="262" t="s">
        <v>174</v>
      </c>
      <c r="Y216" s="262" t="s">
        <v>727</v>
      </c>
      <c r="Z216" s="262">
        <v>1</v>
      </c>
      <c r="AA216" s="262" t="s">
        <v>415</v>
      </c>
      <c r="AB216" s="262" t="s">
        <v>416</v>
      </c>
      <c r="AC216" s="262">
        <v>2</v>
      </c>
    </row>
    <row r="217" spans="1:29">
      <c r="A217" s="348"/>
      <c r="B217" s="343"/>
      <c r="C217" s="349"/>
      <c r="D217" s="268"/>
      <c r="E217" s="262" t="s">
        <v>772</v>
      </c>
      <c r="F217" s="262">
        <v>2012</v>
      </c>
      <c r="H217" s="262" t="s">
        <v>727</v>
      </c>
      <c r="K217" s="262" t="s">
        <v>730</v>
      </c>
      <c r="L217" s="262">
        <v>4</v>
      </c>
      <c r="O217" s="262" t="s">
        <v>730</v>
      </c>
      <c r="P217" s="262">
        <v>4</v>
      </c>
      <c r="U217" s="262" t="s">
        <v>773</v>
      </c>
      <c r="V217" s="262" t="s">
        <v>560</v>
      </c>
      <c r="W217" s="262">
        <v>2020</v>
      </c>
      <c r="X217" s="262" t="s">
        <v>174</v>
      </c>
      <c r="Y217" s="262" t="s">
        <v>727</v>
      </c>
      <c r="Z217" s="262">
        <v>1</v>
      </c>
      <c r="AA217" s="262" t="s">
        <v>20</v>
      </c>
      <c r="AB217" s="262" t="s">
        <v>21</v>
      </c>
      <c r="AC217" s="262">
        <v>5</v>
      </c>
    </row>
    <row r="218" spans="1:29">
      <c r="A218" s="348"/>
      <c r="B218" s="343"/>
      <c r="C218" s="349"/>
      <c r="D218" s="268"/>
      <c r="E218" s="262" t="s">
        <v>772</v>
      </c>
      <c r="H218" s="262" t="s">
        <v>727</v>
      </c>
      <c r="K218" s="262" t="s">
        <v>731</v>
      </c>
      <c r="L218" s="262">
        <v>3.5</v>
      </c>
      <c r="U218" s="262" t="s">
        <v>773</v>
      </c>
      <c r="V218" s="262" t="s">
        <v>560</v>
      </c>
      <c r="W218" s="262">
        <v>2020</v>
      </c>
      <c r="X218" s="262" t="s">
        <v>174</v>
      </c>
      <c r="Y218" s="262" t="s">
        <v>727</v>
      </c>
      <c r="Z218" s="262">
        <v>1</v>
      </c>
      <c r="AA218" s="262" t="s">
        <v>347</v>
      </c>
      <c r="AB218" s="262" t="s">
        <v>348</v>
      </c>
      <c r="AC218" s="262">
        <v>3</v>
      </c>
    </row>
    <row r="219" spans="1:29">
      <c r="A219" s="348"/>
      <c r="B219" s="343"/>
      <c r="C219" s="349"/>
      <c r="D219" s="268"/>
      <c r="E219" s="262" t="s">
        <v>772</v>
      </c>
      <c r="H219" s="262" t="s">
        <v>727</v>
      </c>
      <c r="K219" s="262" t="s">
        <v>732</v>
      </c>
      <c r="L219" s="262">
        <v>4</v>
      </c>
      <c r="U219" s="262" t="s">
        <v>773</v>
      </c>
      <c r="V219" s="262" t="s">
        <v>560</v>
      </c>
      <c r="W219" s="262">
        <v>2020</v>
      </c>
      <c r="X219" s="262" t="s">
        <v>174</v>
      </c>
      <c r="Y219" s="262" t="s">
        <v>727</v>
      </c>
      <c r="Z219" s="262">
        <v>1</v>
      </c>
      <c r="AA219" s="262" t="s">
        <v>354</v>
      </c>
      <c r="AB219" s="262" t="s">
        <v>413</v>
      </c>
      <c r="AC219" s="262">
        <v>3</v>
      </c>
    </row>
    <row r="220" spans="1:29">
      <c r="A220" s="348"/>
      <c r="B220" s="343"/>
      <c r="C220" s="349"/>
      <c r="D220" s="268"/>
      <c r="E220" s="262" t="s">
        <v>772</v>
      </c>
      <c r="H220" s="262" t="s">
        <v>727</v>
      </c>
      <c r="K220" s="262" t="s">
        <v>733</v>
      </c>
      <c r="L220" s="262">
        <v>4</v>
      </c>
      <c r="U220" s="262" t="s">
        <v>773</v>
      </c>
      <c r="V220" s="262" t="s">
        <v>560</v>
      </c>
      <c r="W220" s="262">
        <v>2020</v>
      </c>
      <c r="X220" s="262" t="s">
        <v>174</v>
      </c>
      <c r="Y220" s="262" t="s">
        <v>727</v>
      </c>
      <c r="Z220" s="262">
        <v>1</v>
      </c>
      <c r="AA220" s="262" t="s">
        <v>356</v>
      </c>
      <c r="AB220" s="262" t="s">
        <v>357</v>
      </c>
      <c r="AC220" s="262">
        <v>3</v>
      </c>
    </row>
    <row r="221" spans="1:29">
      <c r="A221" s="348"/>
      <c r="B221" s="343"/>
      <c r="C221" s="349"/>
      <c r="D221" s="268"/>
      <c r="E221" s="262" t="s">
        <v>772</v>
      </c>
      <c r="F221" s="262">
        <v>2022</v>
      </c>
      <c r="H221" s="262" t="s">
        <v>727</v>
      </c>
      <c r="K221" s="262" t="s">
        <v>734</v>
      </c>
      <c r="L221" s="262">
        <v>3.5</v>
      </c>
      <c r="O221" s="262" t="s">
        <v>734</v>
      </c>
      <c r="P221" s="262">
        <v>3.5</v>
      </c>
      <c r="U221" s="262" t="s">
        <v>773</v>
      </c>
      <c r="V221" s="262" t="s">
        <v>560</v>
      </c>
      <c r="W221" s="262">
        <v>2020</v>
      </c>
      <c r="X221" s="262" t="s">
        <v>174</v>
      </c>
      <c r="Y221" s="262" t="s">
        <v>727</v>
      </c>
      <c r="Z221" s="262">
        <v>1</v>
      </c>
      <c r="AA221" s="262" t="s">
        <v>26</v>
      </c>
      <c r="AB221" s="262" t="s">
        <v>417</v>
      </c>
      <c r="AC221" s="262">
        <v>5</v>
      </c>
    </row>
    <row r="222" spans="1:29">
      <c r="A222" s="348"/>
      <c r="B222" s="343"/>
      <c r="C222" s="349"/>
      <c r="D222" s="268"/>
      <c r="E222" s="262" t="s">
        <v>772</v>
      </c>
      <c r="F222" s="262">
        <v>2019</v>
      </c>
      <c r="H222" s="262" t="s">
        <v>727</v>
      </c>
      <c r="K222" s="262" t="s">
        <v>735</v>
      </c>
      <c r="L222" s="262">
        <v>4.5</v>
      </c>
      <c r="U222" s="262" t="s">
        <v>773</v>
      </c>
      <c r="V222" s="262" t="s">
        <v>560</v>
      </c>
      <c r="W222" s="262">
        <v>2020</v>
      </c>
      <c r="X222" s="262" t="s">
        <v>174</v>
      </c>
      <c r="Y222" s="262" t="s">
        <v>727</v>
      </c>
      <c r="Z222" s="262">
        <v>3</v>
      </c>
      <c r="AA222" s="262" t="s">
        <v>27</v>
      </c>
      <c r="AB222" s="262" t="s">
        <v>28</v>
      </c>
      <c r="AC222" s="262">
        <v>5</v>
      </c>
    </row>
    <row r="223" spans="1:29">
      <c r="A223" s="348"/>
      <c r="B223" s="343"/>
      <c r="C223" s="349"/>
      <c r="D223" s="268"/>
      <c r="E223" s="262" t="s">
        <v>772</v>
      </c>
      <c r="F223" s="262">
        <v>2019</v>
      </c>
      <c r="H223" s="262" t="s">
        <v>727</v>
      </c>
      <c r="K223" s="262" t="s">
        <v>736</v>
      </c>
      <c r="L223" s="262">
        <v>4</v>
      </c>
      <c r="O223" s="262" t="s">
        <v>736</v>
      </c>
      <c r="P223" s="262">
        <v>4</v>
      </c>
      <c r="U223" s="262" t="s">
        <v>773</v>
      </c>
      <c r="V223" s="262" t="s">
        <v>560</v>
      </c>
      <c r="W223" s="262">
        <v>2020</v>
      </c>
      <c r="X223" s="262" t="s">
        <v>174</v>
      </c>
      <c r="Y223" s="262" t="s">
        <v>727</v>
      </c>
      <c r="Z223" s="262">
        <v>3</v>
      </c>
      <c r="AA223" s="262" t="s">
        <v>359</v>
      </c>
      <c r="AB223" s="262" t="s">
        <v>349</v>
      </c>
      <c r="AC223" s="262">
        <v>4</v>
      </c>
    </row>
    <row r="224" spans="1:29">
      <c r="A224" s="348"/>
      <c r="B224" s="343"/>
      <c r="C224" s="349"/>
      <c r="D224" s="268"/>
      <c r="E224" s="262" t="s">
        <v>772</v>
      </c>
      <c r="H224" s="262" t="s">
        <v>727</v>
      </c>
      <c r="K224" s="262" t="s">
        <v>737</v>
      </c>
      <c r="L224" s="262">
        <v>4</v>
      </c>
      <c r="U224" s="262" t="s">
        <v>773</v>
      </c>
      <c r="V224" s="262" t="s">
        <v>560</v>
      </c>
      <c r="W224" s="262">
        <v>2020</v>
      </c>
      <c r="X224" s="262" t="s">
        <v>174</v>
      </c>
      <c r="Y224" s="262" t="s">
        <v>727</v>
      </c>
      <c r="Z224" s="262">
        <v>3</v>
      </c>
      <c r="AA224" s="262" t="s">
        <v>422</v>
      </c>
      <c r="AB224" s="262" t="s">
        <v>418</v>
      </c>
      <c r="AC224" s="262">
        <v>4</v>
      </c>
    </row>
    <row r="225" spans="1:29">
      <c r="A225" s="348"/>
      <c r="B225" s="343"/>
      <c r="C225" s="349"/>
      <c r="D225" s="268"/>
      <c r="E225" s="262" t="s">
        <v>772</v>
      </c>
      <c r="H225" s="262" t="s">
        <v>727</v>
      </c>
      <c r="K225" s="262" t="s">
        <v>738</v>
      </c>
      <c r="L225" s="262">
        <v>4</v>
      </c>
      <c r="U225" s="262" t="s">
        <v>773</v>
      </c>
      <c r="V225" s="262" t="s">
        <v>560</v>
      </c>
      <c r="W225" s="262">
        <v>2020</v>
      </c>
      <c r="X225" s="262" t="s">
        <v>174</v>
      </c>
      <c r="Y225" s="262" t="s">
        <v>727</v>
      </c>
      <c r="Z225" s="262">
        <v>5</v>
      </c>
      <c r="AA225" s="262" t="s">
        <v>360</v>
      </c>
      <c r="AB225" s="262" t="s">
        <v>364</v>
      </c>
      <c r="AC225" s="262">
        <v>4</v>
      </c>
    </row>
    <row r="226" spans="1:29">
      <c r="A226" s="348"/>
      <c r="B226" s="343"/>
      <c r="C226" s="349"/>
      <c r="D226" s="268"/>
      <c r="E226" s="262" t="s">
        <v>772</v>
      </c>
      <c r="H226" s="262" t="s">
        <v>727</v>
      </c>
      <c r="K226" s="262" t="s">
        <v>408</v>
      </c>
      <c r="L226" s="262">
        <v>4</v>
      </c>
      <c r="U226" s="262" t="s">
        <v>773</v>
      </c>
      <c r="V226" s="262" t="s">
        <v>560</v>
      </c>
      <c r="W226" s="262">
        <v>2020</v>
      </c>
      <c r="X226" s="262" t="s">
        <v>174</v>
      </c>
      <c r="Y226" s="262" t="s">
        <v>727</v>
      </c>
      <c r="Z226" s="262">
        <v>5</v>
      </c>
      <c r="AA226" s="262" t="s">
        <v>358</v>
      </c>
      <c r="AB226" s="262" t="s">
        <v>426</v>
      </c>
      <c r="AC226" s="262">
        <v>3</v>
      </c>
    </row>
    <row r="227" spans="1:29">
      <c r="A227" s="348"/>
      <c r="B227" s="343"/>
      <c r="C227" s="349"/>
      <c r="D227" s="268"/>
      <c r="E227" s="262" t="s">
        <v>772</v>
      </c>
      <c r="H227" s="262" t="s">
        <v>727</v>
      </c>
      <c r="K227" s="262" t="s">
        <v>739</v>
      </c>
      <c r="L227" s="262">
        <v>4</v>
      </c>
      <c r="U227" s="262" t="s">
        <v>773</v>
      </c>
      <c r="V227" s="262" t="s">
        <v>560</v>
      </c>
      <c r="W227" s="262">
        <v>2020</v>
      </c>
      <c r="X227" s="262" t="s">
        <v>174</v>
      </c>
      <c r="Y227" s="262" t="s">
        <v>727</v>
      </c>
      <c r="Z227" s="262">
        <v>5</v>
      </c>
      <c r="AA227" s="262" t="s">
        <v>409</v>
      </c>
      <c r="AB227" s="262" t="s">
        <v>414</v>
      </c>
      <c r="AC227" s="262">
        <v>3</v>
      </c>
    </row>
    <row r="228" spans="1:29">
      <c r="A228" s="348"/>
      <c r="B228" s="343"/>
      <c r="C228" s="349"/>
      <c r="D228" s="268"/>
      <c r="E228" s="262" t="s">
        <v>772</v>
      </c>
      <c r="H228" s="262" t="s">
        <v>727</v>
      </c>
      <c r="K228" s="262" t="s">
        <v>740</v>
      </c>
      <c r="L228" s="262">
        <v>4</v>
      </c>
      <c r="U228" s="262" t="s">
        <v>773</v>
      </c>
      <c r="V228" s="262" t="s">
        <v>560</v>
      </c>
      <c r="W228" s="262">
        <v>2020</v>
      </c>
      <c r="X228" s="262" t="s">
        <v>174</v>
      </c>
      <c r="Y228" s="262" t="s">
        <v>727</v>
      </c>
      <c r="Z228" s="262">
        <v>7</v>
      </c>
      <c r="AA228" s="262" t="s">
        <v>420</v>
      </c>
      <c r="AB228" s="262" t="s">
        <v>428</v>
      </c>
      <c r="AC228" s="262">
        <v>3</v>
      </c>
    </row>
    <row r="229" spans="1:29">
      <c r="A229" s="348"/>
      <c r="B229" s="343"/>
      <c r="C229" s="349"/>
      <c r="D229" s="268"/>
      <c r="E229" s="262" t="s">
        <v>772</v>
      </c>
      <c r="H229" s="262" t="s">
        <v>727</v>
      </c>
      <c r="K229" s="262" t="s">
        <v>774</v>
      </c>
      <c r="L229" s="262">
        <v>4</v>
      </c>
      <c r="U229" s="262" t="s">
        <v>773</v>
      </c>
      <c r="V229" s="262" t="s">
        <v>560</v>
      </c>
      <c r="W229" s="262">
        <v>2020</v>
      </c>
      <c r="X229" s="262" t="s">
        <v>174</v>
      </c>
      <c r="Y229" s="262" t="s">
        <v>727</v>
      </c>
      <c r="Z229" s="262">
        <v>7</v>
      </c>
      <c r="AA229" s="262" t="s">
        <v>412</v>
      </c>
      <c r="AB229" s="262" t="s">
        <v>374</v>
      </c>
      <c r="AC229" s="262">
        <v>3</v>
      </c>
    </row>
    <row r="230" spans="1:29">
      <c r="A230" s="348"/>
      <c r="B230" s="343"/>
      <c r="C230" s="349"/>
      <c r="D230" s="268"/>
    </row>
    <row r="231" spans="1:29">
      <c r="A231" s="348"/>
      <c r="B231" s="343"/>
      <c r="C231" s="349"/>
      <c r="D231" s="268"/>
    </row>
    <row r="232" spans="1:29">
      <c r="A232" s="348"/>
      <c r="B232" s="343"/>
      <c r="C232" s="349"/>
      <c r="D232" s="268"/>
    </row>
    <row r="233" spans="1:29">
      <c r="A233" s="348"/>
      <c r="B233" s="343"/>
      <c r="C233" s="349"/>
      <c r="D233" s="268"/>
    </row>
    <row r="234" spans="1:29">
      <c r="A234" s="348"/>
      <c r="B234" s="343"/>
      <c r="C234" s="349"/>
      <c r="D234" s="268"/>
    </row>
    <row r="235" spans="1:29">
      <c r="A235" s="348"/>
      <c r="B235" s="343"/>
      <c r="C235" s="349"/>
      <c r="D235" s="268"/>
    </row>
    <row r="236" spans="1:29">
      <c r="A236" s="348"/>
      <c r="B236" s="343"/>
      <c r="C236" s="349"/>
      <c r="D236" s="268"/>
    </row>
    <row r="237" spans="1:29">
      <c r="A237" s="348"/>
      <c r="B237" s="343"/>
      <c r="C237" s="349"/>
      <c r="D237" s="268"/>
    </row>
    <row r="238" spans="1:29">
      <c r="A238" s="348"/>
      <c r="B238" s="343"/>
      <c r="C238" s="349"/>
      <c r="D238" s="268"/>
    </row>
    <row r="239" spans="1:29">
      <c r="A239" s="348"/>
      <c r="B239" s="343"/>
      <c r="C239" s="349"/>
      <c r="D239" s="268"/>
    </row>
    <row r="240" spans="1:29">
      <c r="A240" s="348"/>
      <c r="B240" s="343"/>
      <c r="C240" s="349"/>
      <c r="D240" s="268"/>
    </row>
    <row r="241" spans="1:4">
      <c r="A241" s="348"/>
      <c r="B241" s="343"/>
      <c r="C241" s="349"/>
      <c r="D241" s="268"/>
    </row>
    <row r="242" spans="1:4">
      <c r="A242" s="348"/>
      <c r="B242" s="343"/>
      <c r="C242" s="349"/>
      <c r="D242" s="268"/>
    </row>
    <row r="243" spans="1:4">
      <c r="A243" s="348"/>
      <c r="B243" s="343"/>
      <c r="C243" s="349"/>
      <c r="D243" s="268"/>
    </row>
    <row r="244" spans="1:4">
      <c r="A244" s="348"/>
      <c r="B244" s="343"/>
      <c r="C244" s="349"/>
      <c r="D244" s="268"/>
    </row>
    <row r="245" spans="1:4">
      <c r="A245" s="348"/>
      <c r="B245" s="343"/>
      <c r="C245" s="349"/>
      <c r="D245" s="268"/>
    </row>
    <row r="246" spans="1:4">
      <c r="A246" s="348"/>
      <c r="B246" s="343"/>
      <c r="C246" s="349"/>
      <c r="D246" s="268"/>
    </row>
    <row r="247" spans="1:4">
      <c r="A247" s="348"/>
      <c r="B247" s="343"/>
      <c r="C247" s="349"/>
      <c r="D247" s="268"/>
    </row>
    <row r="248" spans="1:4">
      <c r="A248" s="348"/>
      <c r="B248" s="343"/>
      <c r="C248" s="349"/>
      <c r="D248" s="268"/>
    </row>
    <row r="249" spans="1:4">
      <c r="A249" s="348"/>
      <c r="B249" s="343"/>
      <c r="C249" s="349"/>
      <c r="D249" s="268"/>
    </row>
    <row r="250" spans="1:4">
      <c r="A250" s="348"/>
      <c r="B250" s="343"/>
      <c r="C250" s="349"/>
      <c r="D250" s="268"/>
    </row>
    <row r="251" spans="1:4">
      <c r="A251" s="348"/>
      <c r="B251" s="343"/>
      <c r="C251" s="349"/>
      <c r="D251" s="268"/>
    </row>
    <row r="252" spans="1:4">
      <c r="A252" s="348"/>
      <c r="B252" s="343"/>
      <c r="C252" s="349"/>
      <c r="D252" s="268"/>
    </row>
    <row r="253" spans="1:4">
      <c r="A253" s="348"/>
      <c r="B253" s="343"/>
      <c r="C253" s="349"/>
      <c r="D253" s="268"/>
    </row>
  </sheetData>
  <autoFilter ref="A5:AC229" xr:uid="{0EAA92E8-F282-4764-B5C8-7FFAB95170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opiaEquivADatosMalla">
                <anchor>
                  <from>
                    <xdr:col>5</xdr:col>
                    <xdr:colOff>236220</xdr:colOff>
                    <xdr:row>0</xdr:row>
                    <xdr:rowOff>30480</xdr:rowOff>
                  </from>
                  <to>
                    <xdr:col>7</xdr:col>
                    <xdr:colOff>754380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AtrasEquivalencias">
                <anchor>
                  <from>
                    <xdr:col>0</xdr:col>
                    <xdr:colOff>22860</xdr:colOff>
                    <xdr:row>0</xdr:row>
                    <xdr:rowOff>22860</xdr:rowOff>
                  </from>
                  <to>
                    <xdr:col>2</xdr:col>
                    <xdr:colOff>175260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BorraDatosAntiguosEquivalencias">
                <anchor>
                  <from>
                    <xdr:col>4</xdr:col>
                    <xdr:colOff>106680</xdr:colOff>
                    <xdr:row>0</xdr:row>
                    <xdr:rowOff>30480</xdr:rowOff>
                  </from>
                  <to>
                    <xdr:col>4</xdr:col>
                    <xdr:colOff>1104900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5A34-1711-4691-A597-E15D4CD00ED6}">
  <sheetPr codeName="Aplic80"/>
  <dimension ref="A1:J9"/>
  <sheetViews>
    <sheetView workbookViewId="0">
      <selection activeCell="A7" sqref="A7"/>
    </sheetView>
  </sheetViews>
  <sheetFormatPr baseColWidth="10" defaultColWidth="9.109375" defaultRowHeight="14.4"/>
  <cols>
    <col min="1" max="1" width="52.5546875" customWidth="1"/>
    <col min="2" max="2" width="36.88671875" customWidth="1"/>
  </cols>
  <sheetData>
    <row r="1" spans="1:10" ht="18">
      <c r="A1" s="244"/>
      <c r="B1" s="245" t="s">
        <v>538</v>
      </c>
      <c r="C1" s="246"/>
      <c r="D1" s="245"/>
      <c r="E1" s="246"/>
      <c r="F1" s="246"/>
      <c r="G1" s="246"/>
      <c r="H1" s="246"/>
      <c r="I1" s="246"/>
      <c r="J1" s="226"/>
    </row>
    <row r="2" spans="1:10" ht="18.600000000000001" thickBot="1">
      <c r="A2" s="247"/>
      <c r="B2" s="248"/>
      <c r="C2" s="248"/>
      <c r="D2" s="248"/>
      <c r="E2" s="248"/>
      <c r="F2" s="248"/>
      <c r="G2" s="248"/>
      <c r="H2" s="248"/>
      <c r="I2" s="248"/>
      <c r="J2" s="232"/>
    </row>
    <row r="4" spans="1:10">
      <c r="A4" s="44" t="s">
        <v>179</v>
      </c>
    </row>
    <row r="5" spans="1:10">
      <c r="A5" s="45" t="s">
        <v>1011</v>
      </c>
    </row>
    <row r="6" spans="1:10">
      <c r="A6" s="45" t="s">
        <v>2391</v>
      </c>
    </row>
    <row r="7" spans="1:10">
      <c r="A7" s="52" t="s">
        <v>181</v>
      </c>
    </row>
    <row r="8" spans="1:10">
      <c r="A8" s="52" t="s">
        <v>182</v>
      </c>
    </row>
    <row r="9" spans="1:10">
      <c r="A9" s="355" t="s">
        <v>794</v>
      </c>
      <c r="B9" s="356"/>
      <c r="C9" s="3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3" name="Button 1">
              <controlPr defaultSize="0" print="0" autoFill="0" autoPict="0" macro="[0]!AtrasConfiguracion">
                <anchor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0</xdr:col>
                    <xdr:colOff>952500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30BA-A32C-40B5-BA60-17361FE3F104}">
  <sheetPr codeName="Aplic81"/>
  <dimension ref="A1:H15"/>
  <sheetViews>
    <sheetView workbookViewId="0">
      <selection activeCell="C11" sqref="C11"/>
    </sheetView>
  </sheetViews>
  <sheetFormatPr baseColWidth="10" defaultColWidth="9.109375" defaultRowHeight="14.4"/>
  <cols>
    <col min="1" max="1" width="28.33203125" customWidth="1"/>
    <col min="2" max="2" width="16.88671875" customWidth="1"/>
    <col min="3" max="3" width="45.5546875" customWidth="1"/>
  </cols>
  <sheetData>
    <row r="1" spans="1:8" ht="18">
      <c r="A1" s="244"/>
      <c r="B1" s="245" t="s">
        <v>539</v>
      </c>
      <c r="C1" s="246"/>
      <c r="D1" s="245"/>
      <c r="E1" s="246"/>
      <c r="F1" s="246"/>
      <c r="G1" s="246"/>
      <c r="H1" s="226"/>
    </row>
    <row r="2" spans="1:8" ht="18.600000000000001" thickBot="1">
      <c r="A2" s="247"/>
      <c r="B2" s="248"/>
      <c r="C2" s="248"/>
      <c r="D2" s="248"/>
      <c r="E2" s="248"/>
      <c r="F2" s="248"/>
      <c r="G2" s="248"/>
      <c r="H2" s="232"/>
    </row>
    <row r="4" spans="1:8">
      <c r="A4" s="44" t="s">
        <v>179</v>
      </c>
      <c r="B4" s="44" t="s">
        <v>180</v>
      </c>
    </row>
    <row r="5" spans="1:8">
      <c r="A5" s="45" t="s">
        <v>9930</v>
      </c>
      <c r="B5" s="45" t="s">
        <v>9931</v>
      </c>
    </row>
    <row r="6" spans="1:8">
      <c r="A6" s="45" t="s">
        <v>184</v>
      </c>
      <c r="B6" s="45" t="s">
        <v>125</v>
      </c>
    </row>
    <row r="7" spans="1:8">
      <c r="A7" s="45" t="s">
        <v>183</v>
      </c>
      <c r="B7" s="45" t="s">
        <v>124</v>
      </c>
    </row>
    <row r="8" spans="1:8">
      <c r="A8" s="45" t="s">
        <v>188</v>
      </c>
      <c r="B8" s="45" t="s">
        <v>129</v>
      </c>
    </row>
    <row r="9" spans="1:8">
      <c r="A9" s="45" t="s">
        <v>187</v>
      </c>
      <c r="B9" s="45" t="s">
        <v>128</v>
      </c>
    </row>
    <row r="10" spans="1:8">
      <c r="A10" s="45" t="s">
        <v>186</v>
      </c>
      <c r="B10" s="45" t="s">
        <v>127</v>
      </c>
    </row>
    <row r="11" spans="1:8">
      <c r="A11" s="45" t="s">
        <v>185</v>
      </c>
      <c r="B11" s="45" t="s">
        <v>126</v>
      </c>
    </row>
    <row r="12" spans="1:8">
      <c r="A12" s="45" t="s">
        <v>189</v>
      </c>
      <c r="B12" s="45" t="s">
        <v>130</v>
      </c>
    </row>
    <row r="13" spans="1:8">
      <c r="A13" s="45" t="s">
        <v>190</v>
      </c>
      <c r="B13" s="45" t="s">
        <v>131</v>
      </c>
    </row>
    <row r="14" spans="1:8">
      <c r="A14" s="45" t="s">
        <v>2199</v>
      </c>
      <c r="B14" s="45" t="s">
        <v>2200</v>
      </c>
    </row>
    <row r="15" spans="1:8">
      <c r="A15" s="355" t="s">
        <v>794</v>
      </c>
      <c r="B15" s="356"/>
      <c r="C15" s="356"/>
    </row>
  </sheetData>
  <sortState xmlns:xlrd2="http://schemas.microsoft.com/office/spreadsheetml/2017/richdata2" ref="A5:B14">
    <sortCondition ref="A5:A1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3" name="Button 1">
              <controlPr defaultSize="0" print="0" autoFill="0" autoPict="0" macro="[0]!AtrasConfiguracion">
                <anchor>
                  <from>
                    <xdr:col>0</xdr:col>
                    <xdr:colOff>22860</xdr:colOff>
                    <xdr:row>0</xdr:row>
                    <xdr:rowOff>7620</xdr:rowOff>
                  </from>
                  <to>
                    <xdr:col>0</xdr:col>
                    <xdr:colOff>937260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AA82-0541-43A8-807A-796F371A5662}">
  <sheetPr codeName="Aplic82"/>
  <dimension ref="A1:G102"/>
  <sheetViews>
    <sheetView workbookViewId="0">
      <selection activeCell="A5" sqref="A5:D53"/>
    </sheetView>
  </sheetViews>
  <sheetFormatPr baseColWidth="10" defaultColWidth="9.109375" defaultRowHeight="14.4"/>
  <cols>
    <col min="1" max="1" width="72.33203125" customWidth="1"/>
    <col min="2" max="2" width="7.109375" bestFit="1" customWidth="1"/>
    <col min="3" max="3" width="36.88671875" customWidth="1"/>
    <col min="5" max="5" width="54" customWidth="1"/>
  </cols>
  <sheetData>
    <row r="1" spans="1:7" ht="18">
      <c r="A1" s="244"/>
      <c r="B1" s="245" t="s">
        <v>540</v>
      </c>
      <c r="C1" s="246"/>
      <c r="D1" s="245"/>
      <c r="E1" s="246"/>
      <c r="F1" s="246"/>
      <c r="G1" s="226"/>
    </row>
    <row r="2" spans="1:7" ht="18.600000000000001" thickBot="1">
      <c r="A2" s="247"/>
      <c r="B2" s="248"/>
      <c r="C2" s="248"/>
      <c r="D2" s="248"/>
      <c r="E2" s="248"/>
      <c r="F2" s="248"/>
      <c r="G2" s="232"/>
    </row>
    <row r="4" spans="1:7">
      <c r="A4" s="493" t="s">
        <v>179</v>
      </c>
      <c r="B4" s="493" t="s">
        <v>180</v>
      </c>
      <c r="C4" s="493" t="s">
        <v>229</v>
      </c>
      <c r="D4" s="493" t="s">
        <v>796</v>
      </c>
      <c r="E4" s="44" t="s">
        <v>3161</v>
      </c>
    </row>
    <row r="5" spans="1:7">
      <c r="A5" s="52" t="s">
        <v>500</v>
      </c>
      <c r="B5" s="52" t="s">
        <v>498</v>
      </c>
      <c r="C5" s="52" t="s">
        <v>797</v>
      </c>
      <c r="D5" s="52" t="s">
        <v>798</v>
      </c>
      <c r="E5" s="601" t="s">
        <v>882</v>
      </c>
    </row>
    <row r="6" spans="1:7">
      <c r="A6" s="52" t="s">
        <v>4822</v>
      </c>
      <c r="B6" s="52" t="s">
        <v>799</v>
      </c>
      <c r="C6" s="52" t="s">
        <v>797</v>
      </c>
      <c r="D6" s="52" t="s">
        <v>798</v>
      </c>
    </row>
    <row r="7" spans="1:7">
      <c r="A7" s="52" t="s">
        <v>4823</v>
      </c>
      <c r="B7" s="52" t="s">
        <v>800</v>
      </c>
      <c r="C7" s="52" t="s">
        <v>797</v>
      </c>
      <c r="D7" s="52" t="s">
        <v>798</v>
      </c>
    </row>
    <row r="8" spans="1:7">
      <c r="A8" s="52" t="s">
        <v>801</v>
      </c>
      <c r="B8" s="52" t="s">
        <v>802</v>
      </c>
      <c r="C8" s="52" t="s">
        <v>797</v>
      </c>
      <c r="D8" s="52" t="s">
        <v>798</v>
      </c>
    </row>
    <row r="9" spans="1:7">
      <c r="A9" s="52" t="s">
        <v>3019</v>
      </c>
      <c r="B9" s="52" t="s">
        <v>3020</v>
      </c>
      <c r="C9" s="52" t="s">
        <v>797</v>
      </c>
      <c r="D9" s="52" t="s">
        <v>798</v>
      </c>
    </row>
    <row r="10" spans="1:7">
      <c r="A10" s="52" t="s">
        <v>803</v>
      </c>
      <c r="B10" s="52" t="s">
        <v>804</v>
      </c>
      <c r="C10" s="52" t="s">
        <v>797</v>
      </c>
      <c r="D10" s="52" t="s">
        <v>798</v>
      </c>
    </row>
    <row r="11" spans="1:7">
      <c r="A11" s="52" t="s">
        <v>805</v>
      </c>
      <c r="B11" s="52" t="s">
        <v>806</v>
      </c>
      <c r="C11" s="52" t="s">
        <v>797</v>
      </c>
      <c r="D11" s="52" t="s">
        <v>798</v>
      </c>
    </row>
    <row r="12" spans="1:7">
      <c r="A12" s="52" t="s">
        <v>807</v>
      </c>
      <c r="B12" s="52" t="s">
        <v>808</v>
      </c>
      <c r="C12" s="52" t="s">
        <v>797</v>
      </c>
      <c r="D12" s="52" t="s">
        <v>798</v>
      </c>
    </row>
    <row r="13" spans="1:7">
      <c r="A13" s="52" t="s">
        <v>809</v>
      </c>
      <c r="B13" s="52" t="s">
        <v>810</v>
      </c>
      <c r="C13" s="52" t="s">
        <v>797</v>
      </c>
      <c r="D13" s="52" t="s">
        <v>798</v>
      </c>
    </row>
    <row r="14" spans="1:7">
      <c r="A14" s="52" t="s">
        <v>715</v>
      </c>
      <c r="B14" s="52" t="s">
        <v>716</v>
      </c>
      <c r="C14" s="52" t="s">
        <v>468</v>
      </c>
      <c r="D14" s="52" t="s">
        <v>811</v>
      </c>
    </row>
    <row r="15" spans="1:7">
      <c r="A15" s="52" t="s">
        <v>3021</v>
      </c>
      <c r="B15" s="52" t="s">
        <v>3022</v>
      </c>
      <c r="C15" s="52" t="s">
        <v>468</v>
      </c>
      <c r="D15" s="52" t="s">
        <v>811</v>
      </c>
    </row>
    <row r="16" spans="1:7">
      <c r="A16" s="52" t="s">
        <v>714</v>
      </c>
      <c r="B16" s="52" t="s">
        <v>812</v>
      </c>
      <c r="C16" s="52" t="s">
        <v>468</v>
      </c>
      <c r="D16" s="52" t="s">
        <v>811</v>
      </c>
    </row>
    <row r="17" spans="1:4">
      <c r="A17" s="52" t="s">
        <v>813</v>
      </c>
      <c r="B17" s="52" t="s">
        <v>814</v>
      </c>
      <c r="C17" s="52" t="s">
        <v>496</v>
      </c>
      <c r="D17" s="52" t="s">
        <v>815</v>
      </c>
    </row>
    <row r="18" spans="1:4">
      <c r="A18" s="52" t="s">
        <v>717</v>
      </c>
      <c r="B18" s="52" t="s">
        <v>816</v>
      </c>
      <c r="C18" s="52" t="s">
        <v>496</v>
      </c>
      <c r="D18" s="52" t="s">
        <v>815</v>
      </c>
    </row>
    <row r="19" spans="1:4">
      <c r="A19" s="52" t="s">
        <v>718</v>
      </c>
      <c r="B19" s="52" t="s">
        <v>817</v>
      </c>
      <c r="C19" s="52" t="s">
        <v>496</v>
      </c>
      <c r="D19" s="52" t="s">
        <v>815</v>
      </c>
    </row>
    <row r="20" spans="1:4">
      <c r="A20" s="52" t="s">
        <v>818</v>
      </c>
      <c r="B20" s="52" t="s">
        <v>819</v>
      </c>
      <c r="C20" s="52" t="s">
        <v>496</v>
      </c>
      <c r="D20" s="52" t="s">
        <v>815</v>
      </c>
    </row>
    <row r="21" spans="1:4">
      <c r="A21" s="52" t="s">
        <v>820</v>
      </c>
      <c r="B21" s="52" t="s">
        <v>821</v>
      </c>
      <c r="C21" s="52" t="s">
        <v>496</v>
      </c>
      <c r="D21" s="52" t="s">
        <v>815</v>
      </c>
    </row>
    <row r="22" spans="1:4">
      <c r="A22" s="52" t="s">
        <v>494</v>
      </c>
      <c r="B22" s="52" t="s">
        <v>495</v>
      </c>
      <c r="C22" s="52" t="s">
        <v>496</v>
      </c>
      <c r="D22" s="52" t="s">
        <v>815</v>
      </c>
    </row>
    <row r="23" spans="1:4">
      <c r="A23" s="52" t="s">
        <v>719</v>
      </c>
      <c r="B23" s="52" t="s">
        <v>720</v>
      </c>
      <c r="C23" s="52" t="s">
        <v>496</v>
      </c>
      <c r="D23" s="52" t="s">
        <v>815</v>
      </c>
    </row>
    <row r="24" spans="1:4">
      <c r="A24" s="52" t="s">
        <v>822</v>
      </c>
      <c r="B24" s="52" t="s">
        <v>823</v>
      </c>
      <c r="C24" s="52" t="s">
        <v>797</v>
      </c>
      <c r="D24" s="52" t="s">
        <v>798</v>
      </c>
    </row>
    <row r="25" spans="1:4">
      <c r="A25" s="52" t="s">
        <v>434</v>
      </c>
      <c r="B25" s="52" t="s">
        <v>439</v>
      </c>
      <c r="C25" s="52" t="s">
        <v>436</v>
      </c>
      <c r="D25" s="52" t="s">
        <v>824</v>
      </c>
    </row>
    <row r="26" spans="1:4">
      <c r="A26" s="52" t="s">
        <v>436</v>
      </c>
      <c r="B26" s="52" t="s">
        <v>435</v>
      </c>
      <c r="C26" s="52" t="s">
        <v>436</v>
      </c>
      <c r="D26" s="52" t="s">
        <v>824</v>
      </c>
    </row>
    <row r="27" spans="1:4">
      <c r="A27" s="52" t="s">
        <v>712</v>
      </c>
      <c r="B27" s="52" t="s">
        <v>713</v>
      </c>
      <c r="C27" s="52" t="s">
        <v>468</v>
      </c>
      <c r="D27" s="52" t="s">
        <v>811</v>
      </c>
    </row>
    <row r="28" spans="1:4">
      <c r="A28" s="52" t="s">
        <v>355</v>
      </c>
      <c r="B28" s="52" t="s">
        <v>825</v>
      </c>
      <c r="C28" s="52" t="s">
        <v>797</v>
      </c>
      <c r="D28" s="52" t="s">
        <v>798</v>
      </c>
    </row>
    <row r="29" spans="1:4">
      <c r="A29" s="52" t="s">
        <v>826</v>
      </c>
      <c r="B29" s="52" t="s">
        <v>827</v>
      </c>
      <c r="C29" s="52" t="s">
        <v>797</v>
      </c>
      <c r="D29" s="52" t="s">
        <v>798</v>
      </c>
    </row>
    <row r="30" spans="1:4">
      <c r="A30" s="52" t="s">
        <v>828</v>
      </c>
      <c r="B30" s="52" t="s">
        <v>829</v>
      </c>
      <c r="C30" s="52" t="s">
        <v>496</v>
      </c>
      <c r="D30" s="52" t="s">
        <v>815</v>
      </c>
    </row>
    <row r="31" spans="1:4">
      <c r="A31" s="52" t="s">
        <v>722</v>
      </c>
      <c r="B31" s="52" t="s">
        <v>723</v>
      </c>
      <c r="C31" s="52" t="s">
        <v>721</v>
      </c>
      <c r="D31" s="52" t="s">
        <v>830</v>
      </c>
    </row>
    <row r="32" spans="1:4">
      <c r="A32" s="52" t="s">
        <v>831</v>
      </c>
      <c r="B32" s="52" t="s">
        <v>832</v>
      </c>
      <c r="C32" s="52" t="s">
        <v>797</v>
      </c>
      <c r="D32" s="52" t="s">
        <v>798</v>
      </c>
    </row>
    <row r="33" spans="1:4">
      <c r="A33" s="52" t="s">
        <v>784</v>
      </c>
      <c r="B33" s="52" t="s">
        <v>159</v>
      </c>
      <c r="C33" s="52" t="s">
        <v>230</v>
      </c>
      <c r="D33" s="52" t="s">
        <v>833</v>
      </c>
    </row>
    <row r="34" spans="1:4">
      <c r="A34" s="52" t="s">
        <v>785</v>
      </c>
      <c r="B34" s="52" t="s">
        <v>165</v>
      </c>
      <c r="C34" s="52" t="s">
        <v>230</v>
      </c>
      <c r="D34" s="52" t="s">
        <v>833</v>
      </c>
    </row>
    <row r="35" spans="1:4">
      <c r="A35" s="52" t="s">
        <v>786</v>
      </c>
      <c r="B35" s="52" t="s">
        <v>158</v>
      </c>
      <c r="C35" s="52" t="s">
        <v>230</v>
      </c>
      <c r="D35" s="52" t="s">
        <v>833</v>
      </c>
    </row>
    <row r="36" spans="1:4">
      <c r="A36" s="52" t="s">
        <v>834</v>
      </c>
      <c r="B36" s="52" t="s">
        <v>166</v>
      </c>
      <c r="C36" s="52" t="s">
        <v>230</v>
      </c>
      <c r="D36" s="52" t="s">
        <v>833</v>
      </c>
    </row>
    <row r="37" spans="1:4">
      <c r="A37" s="52" t="s">
        <v>787</v>
      </c>
      <c r="B37" s="52" t="s">
        <v>156</v>
      </c>
      <c r="C37" s="52" t="s">
        <v>230</v>
      </c>
      <c r="D37" s="52" t="s">
        <v>833</v>
      </c>
    </row>
    <row r="38" spans="1:4">
      <c r="A38" s="52" t="s">
        <v>3023</v>
      </c>
      <c r="B38" s="52" t="s">
        <v>3024</v>
      </c>
      <c r="C38" s="52" t="s">
        <v>230</v>
      </c>
      <c r="D38" s="52" t="s">
        <v>833</v>
      </c>
    </row>
    <row r="39" spans="1:4">
      <c r="A39" s="52" t="s">
        <v>3025</v>
      </c>
      <c r="B39" s="52" t="s">
        <v>3026</v>
      </c>
      <c r="C39" s="52" t="s">
        <v>230</v>
      </c>
      <c r="D39" s="52" t="s">
        <v>833</v>
      </c>
    </row>
    <row r="40" spans="1:4">
      <c r="A40" s="52" t="s">
        <v>788</v>
      </c>
      <c r="B40" s="52" t="s">
        <v>164</v>
      </c>
      <c r="C40" s="52" t="s">
        <v>230</v>
      </c>
      <c r="D40" s="52" t="s">
        <v>833</v>
      </c>
    </row>
    <row r="41" spans="1:4">
      <c r="A41" s="52" t="s">
        <v>789</v>
      </c>
      <c r="B41" s="52" t="s">
        <v>161</v>
      </c>
      <c r="C41" s="52" t="s">
        <v>230</v>
      </c>
      <c r="D41" s="52" t="s">
        <v>833</v>
      </c>
    </row>
    <row r="42" spans="1:4">
      <c r="A42" s="52" t="s">
        <v>3027</v>
      </c>
      <c r="B42" s="52" t="s">
        <v>3028</v>
      </c>
      <c r="C42" s="52" t="s">
        <v>230</v>
      </c>
      <c r="D42" s="52" t="s">
        <v>833</v>
      </c>
    </row>
    <row r="43" spans="1:4">
      <c r="A43" s="52" t="s">
        <v>790</v>
      </c>
      <c r="B43" s="52" t="s">
        <v>167</v>
      </c>
      <c r="C43" s="52" t="s">
        <v>230</v>
      </c>
      <c r="D43" s="52" t="s">
        <v>833</v>
      </c>
    </row>
    <row r="44" spans="1:4">
      <c r="A44" s="52" t="s">
        <v>727</v>
      </c>
      <c r="B44" s="52" t="s">
        <v>162</v>
      </c>
      <c r="C44" s="52" t="s">
        <v>230</v>
      </c>
      <c r="D44" s="52" t="s">
        <v>833</v>
      </c>
    </row>
    <row r="45" spans="1:4">
      <c r="A45" s="52" t="s">
        <v>791</v>
      </c>
      <c r="B45" s="52" t="s">
        <v>160</v>
      </c>
      <c r="C45" s="52" t="s">
        <v>230</v>
      </c>
      <c r="D45" s="52" t="s">
        <v>833</v>
      </c>
    </row>
    <row r="46" spans="1:4">
      <c r="A46" s="52" t="s">
        <v>792</v>
      </c>
      <c r="B46" s="52" t="s">
        <v>163</v>
      </c>
      <c r="C46" s="52" t="s">
        <v>230</v>
      </c>
      <c r="D46" s="52" t="s">
        <v>833</v>
      </c>
    </row>
    <row r="47" spans="1:4">
      <c r="A47" s="52" t="s">
        <v>864</v>
      </c>
      <c r="B47" s="52" t="s">
        <v>3029</v>
      </c>
      <c r="C47" s="52" t="s">
        <v>797</v>
      </c>
      <c r="D47" s="52" t="s">
        <v>798</v>
      </c>
    </row>
    <row r="48" spans="1:4">
      <c r="A48" s="52" t="s">
        <v>3030</v>
      </c>
      <c r="B48" s="52" t="s">
        <v>3031</v>
      </c>
      <c r="C48" s="52" t="s">
        <v>721</v>
      </c>
      <c r="D48" s="52" t="s">
        <v>830</v>
      </c>
    </row>
    <row r="49" spans="1:4">
      <c r="A49" s="52" t="s">
        <v>1113</v>
      </c>
      <c r="B49" s="52" t="s">
        <v>3032</v>
      </c>
      <c r="C49" s="52" t="s">
        <v>797</v>
      </c>
      <c r="D49" s="52" t="s">
        <v>798</v>
      </c>
    </row>
    <row r="50" spans="1:4">
      <c r="A50" s="52" t="s">
        <v>835</v>
      </c>
      <c r="B50" s="52" t="s">
        <v>724</v>
      </c>
      <c r="C50" s="52" t="s">
        <v>721</v>
      </c>
      <c r="D50" s="52" t="s">
        <v>830</v>
      </c>
    </row>
    <row r="51" spans="1:4">
      <c r="A51" s="52" t="s">
        <v>836</v>
      </c>
      <c r="B51" s="52" t="s">
        <v>837</v>
      </c>
      <c r="C51" s="52" t="s">
        <v>721</v>
      </c>
      <c r="D51" s="52" t="s">
        <v>830</v>
      </c>
    </row>
    <row r="52" spans="1:4">
      <c r="A52" s="52" t="s">
        <v>793</v>
      </c>
      <c r="B52" s="52" t="s">
        <v>469</v>
      </c>
      <c r="C52" s="52" t="s">
        <v>721</v>
      </c>
      <c r="D52" s="52" t="s">
        <v>830</v>
      </c>
    </row>
    <row r="53" spans="1:4">
      <c r="A53" s="52" t="s">
        <v>838</v>
      </c>
      <c r="B53" s="52" t="s">
        <v>839</v>
      </c>
      <c r="C53" s="52" t="s">
        <v>721</v>
      </c>
      <c r="D53" s="52" t="s">
        <v>830</v>
      </c>
    </row>
    <row r="54" spans="1:4">
      <c r="A54" s="52" t="s">
        <v>838</v>
      </c>
      <c r="B54" s="52" t="s">
        <v>839</v>
      </c>
      <c r="C54" s="52" t="s">
        <v>721</v>
      </c>
      <c r="D54" s="52" t="s">
        <v>830</v>
      </c>
    </row>
    <row r="55" spans="1:4">
      <c r="A55" s="52" t="s">
        <v>801</v>
      </c>
      <c r="B55" s="52" t="s">
        <v>802</v>
      </c>
      <c r="C55" s="52" t="s">
        <v>797</v>
      </c>
      <c r="D55" s="52" t="s">
        <v>798</v>
      </c>
    </row>
    <row r="56" spans="1:4">
      <c r="A56" s="52" t="s">
        <v>3019</v>
      </c>
      <c r="B56" s="52" t="s">
        <v>3020</v>
      </c>
      <c r="C56" s="52" t="s">
        <v>797</v>
      </c>
      <c r="D56" s="52" t="s">
        <v>798</v>
      </c>
    </row>
    <row r="57" spans="1:4">
      <c r="A57" s="52" t="s">
        <v>803</v>
      </c>
      <c r="B57" s="52" t="s">
        <v>804</v>
      </c>
      <c r="C57" s="52" t="s">
        <v>797</v>
      </c>
      <c r="D57" s="52" t="s">
        <v>798</v>
      </c>
    </row>
    <row r="58" spans="1:4">
      <c r="A58" s="52" t="s">
        <v>805</v>
      </c>
      <c r="B58" s="52" t="s">
        <v>806</v>
      </c>
      <c r="C58" s="52" t="s">
        <v>797</v>
      </c>
      <c r="D58" s="52" t="s">
        <v>798</v>
      </c>
    </row>
    <row r="59" spans="1:4">
      <c r="A59" s="52" t="s">
        <v>807</v>
      </c>
      <c r="B59" s="52" t="s">
        <v>808</v>
      </c>
      <c r="C59" s="52" t="s">
        <v>797</v>
      </c>
      <c r="D59" s="52" t="s">
        <v>798</v>
      </c>
    </row>
    <row r="60" spans="1:4">
      <c r="A60" s="52" t="s">
        <v>809</v>
      </c>
      <c r="B60" s="52" t="s">
        <v>810</v>
      </c>
      <c r="C60" s="52" t="s">
        <v>797</v>
      </c>
      <c r="D60" s="52" t="s">
        <v>798</v>
      </c>
    </row>
    <row r="61" spans="1:4">
      <c r="A61" s="52" t="s">
        <v>715</v>
      </c>
      <c r="B61" s="52" t="s">
        <v>716</v>
      </c>
      <c r="C61" s="52" t="s">
        <v>468</v>
      </c>
      <c r="D61" s="52" t="s">
        <v>811</v>
      </c>
    </row>
    <row r="62" spans="1:4">
      <c r="A62" s="52" t="s">
        <v>3021</v>
      </c>
      <c r="B62" s="52" t="s">
        <v>3022</v>
      </c>
      <c r="C62" s="52" t="s">
        <v>468</v>
      </c>
      <c r="D62" s="52" t="s">
        <v>811</v>
      </c>
    </row>
    <row r="63" spans="1:4">
      <c r="A63" s="52" t="s">
        <v>714</v>
      </c>
      <c r="B63" s="52" t="s">
        <v>812</v>
      </c>
      <c r="C63" s="52" t="s">
        <v>468</v>
      </c>
      <c r="D63" s="52" t="s">
        <v>811</v>
      </c>
    </row>
    <row r="64" spans="1:4">
      <c r="A64" s="52" t="s">
        <v>813</v>
      </c>
      <c r="B64" s="52" t="s">
        <v>814</v>
      </c>
      <c r="C64" s="52" t="s">
        <v>496</v>
      </c>
      <c r="D64" s="52" t="s">
        <v>815</v>
      </c>
    </row>
    <row r="65" spans="1:4">
      <c r="A65" s="52" t="s">
        <v>717</v>
      </c>
      <c r="B65" s="52" t="s">
        <v>816</v>
      </c>
      <c r="C65" s="52" t="s">
        <v>496</v>
      </c>
      <c r="D65" s="52" t="s">
        <v>815</v>
      </c>
    </row>
    <row r="66" spans="1:4">
      <c r="A66" s="52" t="s">
        <v>718</v>
      </c>
      <c r="B66" s="52" t="s">
        <v>817</v>
      </c>
      <c r="C66" s="52" t="s">
        <v>496</v>
      </c>
      <c r="D66" s="52" t="s">
        <v>815</v>
      </c>
    </row>
    <row r="67" spans="1:4">
      <c r="A67" s="52" t="s">
        <v>818</v>
      </c>
      <c r="B67" s="52" t="s">
        <v>819</v>
      </c>
      <c r="C67" s="52" t="s">
        <v>496</v>
      </c>
      <c r="D67" s="52" t="s">
        <v>815</v>
      </c>
    </row>
    <row r="68" spans="1:4">
      <c r="A68" s="52" t="s">
        <v>820</v>
      </c>
      <c r="B68" s="52" t="s">
        <v>821</v>
      </c>
      <c r="C68" s="52" t="s">
        <v>496</v>
      </c>
      <c r="D68" s="52" t="s">
        <v>815</v>
      </c>
    </row>
    <row r="69" spans="1:4">
      <c r="A69" s="52" t="s">
        <v>494</v>
      </c>
      <c r="B69" s="52" t="s">
        <v>495</v>
      </c>
      <c r="C69" s="52" t="s">
        <v>496</v>
      </c>
      <c r="D69" s="52" t="s">
        <v>815</v>
      </c>
    </row>
    <row r="70" spans="1:4">
      <c r="A70" s="52" t="s">
        <v>719</v>
      </c>
      <c r="B70" s="52" t="s">
        <v>720</v>
      </c>
      <c r="C70" s="52" t="s">
        <v>496</v>
      </c>
      <c r="D70" s="52" t="s">
        <v>815</v>
      </c>
    </row>
    <row r="71" spans="1:4">
      <c r="A71" s="52" t="s">
        <v>822</v>
      </c>
      <c r="B71" s="52" t="s">
        <v>823</v>
      </c>
      <c r="C71" s="52" t="s">
        <v>797</v>
      </c>
      <c r="D71" s="52" t="s">
        <v>798</v>
      </c>
    </row>
    <row r="72" spans="1:4">
      <c r="A72" s="52" t="s">
        <v>434</v>
      </c>
      <c r="B72" s="52" t="s">
        <v>439</v>
      </c>
      <c r="C72" s="52" t="s">
        <v>436</v>
      </c>
      <c r="D72" s="52" t="s">
        <v>824</v>
      </c>
    </row>
    <row r="73" spans="1:4">
      <c r="A73" s="52" t="s">
        <v>436</v>
      </c>
      <c r="B73" s="52" t="s">
        <v>435</v>
      </c>
      <c r="C73" s="52" t="s">
        <v>436</v>
      </c>
      <c r="D73" s="52" t="s">
        <v>824</v>
      </c>
    </row>
    <row r="74" spans="1:4">
      <c r="A74" s="52" t="s">
        <v>712</v>
      </c>
      <c r="B74" s="52" t="s">
        <v>713</v>
      </c>
      <c r="C74" s="52" t="s">
        <v>468</v>
      </c>
      <c r="D74" s="52" t="s">
        <v>811</v>
      </c>
    </row>
    <row r="75" spans="1:4">
      <c r="A75" s="52" t="s">
        <v>355</v>
      </c>
      <c r="B75" s="52" t="s">
        <v>825</v>
      </c>
      <c r="C75" s="52" t="s">
        <v>797</v>
      </c>
      <c r="D75" s="52" t="s">
        <v>798</v>
      </c>
    </row>
    <row r="76" spans="1:4">
      <c r="A76" s="52" t="s">
        <v>826</v>
      </c>
      <c r="B76" s="52" t="s">
        <v>827</v>
      </c>
      <c r="C76" s="52" t="s">
        <v>797</v>
      </c>
      <c r="D76" s="52" t="s">
        <v>798</v>
      </c>
    </row>
    <row r="77" spans="1:4">
      <c r="A77" s="52" t="s">
        <v>828</v>
      </c>
      <c r="B77" s="52" t="s">
        <v>829</v>
      </c>
      <c r="C77" s="52" t="s">
        <v>496</v>
      </c>
      <c r="D77" s="52" t="s">
        <v>815</v>
      </c>
    </row>
    <row r="78" spans="1:4">
      <c r="A78" s="52" t="s">
        <v>722</v>
      </c>
      <c r="B78" s="52" t="s">
        <v>723</v>
      </c>
      <c r="C78" s="52" t="s">
        <v>721</v>
      </c>
      <c r="D78" s="52" t="s">
        <v>830</v>
      </c>
    </row>
    <row r="79" spans="1:4">
      <c r="A79" s="52" t="s">
        <v>831</v>
      </c>
      <c r="B79" s="52" t="s">
        <v>832</v>
      </c>
      <c r="C79" s="52" t="s">
        <v>797</v>
      </c>
      <c r="D79" s="52" t="s">
        <v>798</v>
      </c>
    </row>
    <row r="80" spans="1:4">
      <c r="A80" s="52" t="s">
        <v>784</v>
      </c>
      <c r="B80" s="52" t="s">
        <v>159</v>
      </c>
      <c r="C80" s="52" t="s">
        <v>230</v>
      </c>
      <c r="D80" s="52" t="s">
        <v>833</v>
      </c>
    </row>
    <row r="81" spans="1:4">
      <c r="A81" s="52" t="s">
        <v>785</v>
      </c>
      <c r="B81" s="52" t="s">
        <v>165</v>
      </c>
      <c r="C81" s="52" t="s">
        <v>230</v>
      </c>
      <c r="D81" s="52" t="s">
        <v>833</v>
      </c>
    </row>
    <row r="82" spans="1:4">
      <c r="A82" s="52" t="s">
        <v>786</v>
      </c>
      <c r="B82" s="52" t="s">
        <v>158</v>
      </c>
      <c r="C82" s="52" t="s">
        <v>230</v>
      </c>
      <c r="D82" s="52" t="s">
        <v>833</v>
      </c>
    </row>
    <row r="83" spans="1:4">
      <c r="A83" s="52" t="s">
        <v>834</v>
      </c>
      <c r="B83" s="52" t="s">
        <v>166</v>
      </c>
      <c r="C83" s="52" t="s">
        <v>230</v>
      </c>
      <c r="D83" s="52" t="s">
        <v>833</v>
      </c>
    </row>
    <row r="84" spans="1:4">
      <c r="A84" s="52" t="s">
        <v>787</v>
      </c>
      <c r="B84" s="52" t="s">
        <v>156</v>
      </c>
      <c r="C84" s="52" t="s">
        <v>230</v>
      </c>
      <c r="D84" s="52" t="s">
        <v>833</v>
      </c>
    </row>
    <row r="85" spans="1:4">
      <c r="A85" s="52" t="s">
        <v>3023</v>
      </c>
      <c r="B85" s="52" t="s">
        <v>3024</v>
      </c>
      <c r="C85" s="52" t="s">
        <v>230</v>
      </c>
      <c r="D85" s="52" t="s">
        <v>833</v>
      </c>
    </row>
    <row r="86" spans="1:4">
      <c r="A86" s="52" t="s">
        <v>3025</v>
      </c>
      <c r="B86" s="52" t="s">
        <v>3026</v>
      </c>
      <c r="C86" s="52" t="s">
        <v>230</v>
      </c>
      <c r="D86" s="52" t="s">
        <v>833</v>
      </c>
    </row>
    <row r="87" spans="1:4">
      <c r="A87" s="52" t="s">
        <v>788</v>
      </c>
      <c r="B87" s="52" t="s">
        <v>164</v>
      </c>
      <c r="C87" s="52" t="s">
        <v>230</v>
      </c>
      <c r="D87" s="52" t="s">
        <v>833</v>
      </c>
    </row>
    <row r="88" spans="1:4">
      <c r="A88" s="52" t="s">
        <v>789</v>
      </c>
      <c r="B88" s="52" t="s">
        <v>161</v>
      </c>
      <c r="C88" s="52" t="s">
        <v>230</v>
      </c>
      <c r="D88" s="52" t="s">
        <v>833</v>
      </c>
    </row>
    <row r="89" spans="1:4">
      <c r="A89" s="52" t="s">
        <v>3027</v>
      </c>
      <c r="B89" s="52" t="s">
        <v>3028</v>
      </c>
      <c r="C89" s="52" t="s">
        <v>230</v>
      </c>
      <c r="D89" s="52" t="s">
        <v>833</v>
      </c>
    </row>
    <row r="90" spans="1:4">
      <c r="A90" s="52" t="s">
        <v>790</v>
      </c>
      <c r="B90" s="52" t="s">
        <v>167</v>
      </c>
      <c r="C90" s="52" t="s">
        <v>230</v>
      </c>
      <c r="D90" s="52" t="s">
        <v>833</v>
      </c>
    </row>
    <row r="91" spans="1:4">
      <c r="A91" s="52" t="s">
        <v>727</v>
      </c>
      <c r="B91" s="52" t="s">
        <v>162</v>
      </c>
      <c r="C91" s="52" t="s">
        <v>230</v>
      </c>
      <c r="D91" s="52" t="s">
        <v>833</v>
      </c>
    </row>
    <row r="92" spans="1:4">
      <c r="A92" s="52" t="s">
        <v>791</v>
      </c>
      <c r="B92" s="52" t="s">
        <v>160</v>
      </c>
      <c r="C92" s="52" t="s">
        <v>230</v>
      </c>
      <c r="D92" s="52" t="s">
        <v>833</v>
      </c>
    </row>
    <row r="93" spans="1:4">
      <c r="A93" s="52" t="s">
        <v>792</v>
      </c>
      <c r="B93" s="52" t="s">
        <v>163</v>
      </c>
      <c r="C93" s="52" t="s">
        <v>230</v>
      </c>
      <c r="D93" s="52" t="s">
        <v>833</v>
      </c>
    </row>
    <row r="94" spans="1:4">
      <c r="A94" s="52" t="s">
        <v>864</v>
      </c>
      <c r="B94" s="52" t="s">
        <v>3029</v>
      </c>
      <c r="C94" s="52" t="s">
        <v>797</v>
      </c>
      <c r="D94" s="52" t="s">
        <v>798</v>
      </c>
    </row>
    <row r="95" spans="1:4">
      <c r="A95" s="52" t="s">
        <v>3030</v>
      </c>
      <c r="B95" s="52" t="s">
        <v>3031</v>
      </c>
      <c r="C95" s="52" t="s">
        <v>721</v>
      </c>
      <c r="D95" s="52" t="s">
        <v>830</v>
      </c>
    </row>
    <row r="96" spans="1:4">
      <c r="A96" s="52" t="s">
        <v>1113</v>
      </c>
      <c r="B96" s="52" t="s">
        <v>3032</v>
      </c>
      <c r="C96" s="52" t="s">
        <v>797</v>
      </c>
      <c r="D96" s="52" t="s">
        <v>798</v>
      </c>
    </row>
    <row r="97" spans="1:4">
      <c r="A97" s="52" t="s">
        <v>835</v>
      </c>
      <c r="B97" s="52" t="s">
        <v>724</v>
      </c>
      <c r="C97" s="52" t="s">
        <v>721</v>
      </c>
      <c r="D97" s="52" t="s">
        <v>830</v>
      </c>
    </row>
    <row r="98" spans="1:4">
      <c r="A98" s="52" t="s">
        <v>836</v>
      </c>
      <c r="B98" s="52" t="s">
        <v>837</v>
      </c>
      <c r="C98" s="52" t="s">
        <v>721</v>
      </c>
      <c r="D98" s="52" t="s">
        <v>830</v>
      </c>
    </row>
    <row r="99" spans="1:4">
      <c r="A99" s="52" t="s">
        <v>793</v>
      </c>
      <c r="B99" s="52" t="s">
        <v>469</v>
      </c>
      <c r="C99" s="52" t="s">
        <v>721</v>
      </c>
      <c r="D99" s="52" t="s">
        <v>830</v>
      </c>
    </row>
    <row r="100" spans="1:4">
      <c r="A100" s="52" t="s">
        <v>838</v>
      </c>
      <c r="B100" s="52" t="s">
        <v>839</v>
      </c>
      <c r="C100" s="52" t="s">
        <v>721</v>
      </c>
      <c r="D100" s="52" t="s">
        <v>830</v>
      </c>
    </row>
    <row r="101" spans="1:4">
      <c r="A101" s="52" t="s">
        <v>838</v>
      </c>
      <c r="B101" s="52" t="s">
        <v>839</v>
      </c>
      <c r="C101" s="52" t="s">
        <v>721</v>
      </c>
      <c r="D101" s="52" t="s">
        <v>830</v>
      </c>
    </row>
    <row r="102" spans="1:4">
      <c r="A102" s="355" t="s">
        <v>794</v>
      </c>
      <c r="B102" s="356"/>
      <c r="C102" s="356"/>
      <c r="D102" s="3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3" name="Button 1">
              <controlPr defaultSize="0" print="0" autoFill="0" autoPict="0" macro="[0]!AtrasConfiguracion">
                <anchor>
                  <from>
                    <xdr:col>0</xdr:col>
                    <xdr:colOff>30480</xdr:colOff>
                    <xdr:row>0</xdr:row>
                    <xdr:rowOff>7620</xdr:rowOff>
                  </from>
                  <to>
                    <xdr:col>0</xdr:col>
                    <xdr:colOff>944880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559E0-535C-4405-A6BC-0BE1DE7270E4}">
  <sheetPr codeName="Aplic83"/>
  <dimension ref="A1:I10"/>
  <sheetViews>
    <sheetView workbookViewId="0">
      <selection activeCell="C7" sqref="C7"/>
    </sheetView>
  </sheetViews>
  <sheetFormatPr baseColWidth="10" defaultColWidth="9.109375" defaultRowHeight="14.4"/>
  <cols>
    <col min="1" max="1" width="14.5546875" customWidth="1"/>
    <col min="2" max="2" width="53.33203125" customWidth="1"/>
    <col min="3" max="3" width="32.109375" customWidth="1"/>
  </cols>
  <sheetData>
    <row r="1" spans="1:9" ht="18">
      <c r="A1" s="244"/>
      <c r="B1" s="245" t="s">
        <v>541</v>
      </c>
      <c r="C1" s="246"/>
      <c r="D1" s="245"/>
      <c r="E1" s="246"/>
      <c r="F1" s="246"/>
      <c r="G1" s="246"/>
      <c r="H1" s="246"/>
      <c r="I1" s="226"/>
    </row>
    <row r="2" spans="1:9" ht="18.600000000000001" thickBot="1">
      <c r="A2" s="247"/>
      <c r="B2" s="248"/>
      <c r="C2" s="248"/>
      <c r="D2" s="248"/>
      <c r="E2" s="248"/>
      <c r="F2" s="248"/>
      <c r="G2" s="248"/>
      <c r="H2" s="248"/>
      <c r="I2" s="232"/>
    </row>
    <row r="4" spans="1:9">
      <c r="A4" s="44" t="s">
        <v>180</v>
      </c>
      <c r="B4" s="44" t="s">
        <v>179</v>
      </c>
      <c r="C4" s="44" t="s">
        <v>1185</v>
      </c>
    </row>
    <row r="5" spans="1:9">
      <c r="A5" s="45" t="s">
        <v>155</v>
      </c>
      <c r="B5" s="45" t="s">
        <v>2206</v>
      </c>
      <c r="C5" s="45" t="s">
        <v>155</v>
      </c>
    </row>
    <row r="6" spans="1:9">
      <c r="A6" s="45" t="s">
        <v>2205</v>
      </c>
      <c r="B6" s="45" t="s">
        <v>2207</v>
      </c>
      <c r="C6" s="45" t="s">
        <v>2205</v>
      </c>
    </row>
    <row r="7" spans="1:9">
      <c r="A7" s="45" t="s">
        <v>174</v>
      </c>
      <c r="B7" s="45" t="s">
        <v>1163</v>
      </c>
      <c r="C7" s="45" t="s">
        <v>2208</v>
      </c>
    </row>
    <row r="8" spans="1:9">
      <c r="A8" s="45" t="s">
        <v>1162</v>
      </c>
      <c r="B8" s="45" t="s">
        <v>1164</v>
      </c>
      <c r="C8" s="45" t="s">
        <v>2209</v>
      </c>
    </row>
    <row r="9" spans="1:9">
      <c r="A9" s="45" t="s">
        <v>1183</v>
      </c>
      <c r="B9" s="45" t="s">
        <v>1184</v>
      </c>
      <c r="C9" s="45" t="s">
        <v>1186</v>
      </c>
    </row>
    <row r="10" spans="1:9">
      <c r="A10" s="355" t="s">
        <v>794</v>
      </c>
      <c r="B10" s="356"/>
      <c r="C10" s="3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1" r:id="rId3" name="Button 1">
              <controlPr defaultSize="0" print="0" autoFill="0" autoPict="0" macro="[0]!AtrasConfiguracion">
                <anchor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944880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D044-B156-40C7-8133-2279672F15E2}">
  <sheetPr codeName="Aplic84"/>
  <dimension ref="A1:AB315"/>
  <sheetViews>
    <sheetView workbookViewId="0">
      <selection activeCell="E4" sqref="E4"/>
    </sheetView>
  </sheetViews>
  <sheetFormatPr baseColWidth="10" defaultColWidth="9.109375" defaultRowHeight="14.4"/>
  <cols>
    <col min="2" max="2" width="10.88671875" customWidth="1"/>
    <col min="3" max="3" width="12.33203125" customWidth="1"/>
    <col min="4" max="4" width="19.44140625" bestFit="1" customWidth="1"/>
    <col min="5" max="5" width="16.88671875" customWidth="1"/>
    <col min="8" max="8" width="13.6640625" customWidth="1"/>
    <col min="9" max="9" width="10.88671875" customWidth="1"/>
  </cols>
  <sheetData>
    <row r="1" spans="1:28" ht="18">
      <c r="A1" s="244"/>
      <c r="B1" s="245"/>
      <c r="C1" s="246"/>
      <c r="D1" s="245"/>
      <c r="E1" s="246"/>
      <c r="F1" s="245" t="s">
        <v>542</v>
      </c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26"/>
    </row>
    <row r="2" spans="1:28" ht="18.600000000000001" thickBot="1">
      <c r="A2" s="247"/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32"/>
    </row>
    <row r="4" spans="1:28">
      <c r="A4" s="44" t="s">
        <v>168</v>
      </c>
      <c r="B4" s="44" t="s">
        <v>169</v>
      </c>
      <c r="C4" s="44" t="s">
        <v>170</v>
      </c>
      <c r="D4" s="44" t="s">
        <v>522</v>
      </c>
      <c r="E4" s="44" t="s">
        <v>527</v>
      </c>
      <c r="H4" s="44" t="s">
        <v>168</v>
      </c>
      <c r="I4" s="44" t="s">
        <v>169</v>
      </c>
      <c r="K4" s="44" t="s">
        <v>168</v>
      </c>
      <c r="L4" s="44" t="s">
        <v>169</v>
      </c>
      <c r="M4" s="44" t="s">
        <v>170</v>
      </c>
      <c r="N4" s="44" t="s">
        <v>522</v>
      </c>
      <c r="O4" s="44" t="s">
        <v>527</v>
      </c>
      <c r="R4" s="44" t="s">
        <v>168</v>
      </c>
      <c r="S4" s="44" t="s">
        <v>169</v>
      </c>
      <c r="U4" s="44" t="s">
        <v>168</v>
      </c>
      <c r="V4" s="44" t="s">
        <v>169</v>
      </c>
      <c r="W4" s="44" t="s">
        <v>170</v>
      </c>
      <c r="X4" s="44" t="s">
        <v>522</v>
      </c>
      <c r="Y4" s="44" t="s">
        <v>527</v>
      </c>
      <c r="AB4" s="44" t="s">
        <v>170</v>
      </c>
    </row>
    <row r="5" spans="1:28">
      <c r="A5" s="45" t="s">
        <v>799</v>
      </c>
      <c r="B5" s="52" t="s">
        <v>2205</v>
      </c>
      <c r="C5" s="52" t="s">
        <v>3033</v>
      </c>
      <c r="D5" s="52" t="s">
        <v>3119</v>
      </c>
      <c r="E5" s="468" t="s">
        <v>3043</v>
      </c>
      <c r="H5" s="45" t="str">
        <f>GralCodCarrera</f>
        <v>ADM</v>
      </c>
      <c r="I5" s="52" t="str">
        <f>GralModalidad</f>
        <v>UG</v>
      </c>
      <c r="K5" s="45"/>
      <c r="L5" s="52"/>
      <c r="M5" s="52"/>
      <c r="N5" s="52"/>
      <c r="O5" s="468"/>
      <c r="R5" s="45" t="str">
        <f>GralOrigenCodCarrera</f>
        <v>ANI</v>
      </c>
      <c r="S5" s="52" t="str">
        <f>GralOrigenModalidad</f>
        <v>UG</v>
      </c>
      <c r="U5" s="45" t="s">
        <v>808</v>
      </c>
      <c r="V5" s="52" t="s">
        <v>155</v>
      </c>
      <c r="W5" s="52" t="s">
        <v>1017</v>
      </c>
      <c r="X5" s="52" t="s">
        <v>1147</v>
      </c>
      <c r="Y5" s="53" t="s">
        <v>1019</v>
      </c>
      <c r="AB5" s="52"/>
    </row>
    <row r="6" spans="1:28">
      <c r="A6" s="45" t="s">
        <v>713</v>
      </c>
      <c r="B6" s="52" t="s">
        <v>155</v>
      </c>
      <c r="C6" s="52" t="s">
        <v>3033</v>
      </c>
      <c r="D6" s="52" t="s">
        <v>8762</v>
      </c>
      <c r="E6" s="468" t="s">
        <v>3043</v>
      </c>
      <c r="K6" s="45"/>
      <c r="L6" s="52"/>
      <c r="M6" s="52"/>
      <c r="N6" s="52"/>
      <c r="O6" s="53"/>
      <c r="U6" s="45" t="s">
        <v>808</v>
      </c>
      <c r="V6" s="52" t="s">
        <v>155</v>
      </c>
      <c r="W6" s="45" t="s">
        <v>172</v>
      </c>
      <c r="X6" s="52" t="s">
        <v>978</v>
      </c>
      <c r="Y6" s="468" t="s">
        <v>176</v>
      </c>
      <c r="AB6" s="52"/>
    </row>
    <row r="7" spans="1:28">
      <c r="A7" s="45" t="s">
        <v>161</v>
      </c>
      <c r="B7" s="52" t="s">
        <v>1183</v>
      </c>
      <c r="C7" s="52" t="s">
        <v>3033</v>
      </c>
      <c r="D7" s="52" t="s">
        <v>8093</v>
      </c>
      <c r="E7" s="468" t="s">
        <v>3043</v>
      </c>
      <c r="K7" s="45"/>
      <c r="L7" s="52"/>
      <c r="M7" s="45"/>
      <c r="N7" s="52"/>
      <c r="O7" s="468"/>
      <c r="U7" s="45" t="s">
        <v>808</v>
      </c>
      <c r="V7" s="52" t="s">
        <v>155</v>
      </c>
      <c r="W7" s="45" t="s">
        <v>840</v>
      </c>
      <c r="X7" s="52" t="s">
        <v>937</v>
      </c>
      <c r="Y7" s="53" t="s">
        <v>177</v>
      </c>
      <c r="AB7" s="45"/>
    </row>
    <row r="8" spans="1:28">
      <c r="A8" s="45" t="s">
        <v>3024</v>
      </c>
      <c r="B8" s="52" t="s">
        <v>2205</v>
      </c>
      <c r="C8" s="52" t="s">
        <v>3033</v>
      </c>
      <c r="D8" s="52" t="s">
        <v>7951</v>
      </c>
      <c r="E8" s="468" t="s">
        <v>3043</v>
      </c>
      <c r="K8" s="45"/>
      <c r="L8" s="52"/>
      <c r="M8" s="45"/>
      <c r="N8" s="52"/>
      <c r="O8" s="53"/>
      <c r="U8" s="45" t="s">
        <v>808</v>
      </c>
      <c r="V8" s="45" t="s">
        <v>155</v>
      </c>
      <c r="W8" s="52" t="s">
        <v>171</v>
      </c>
      <c r="X8" s="45" t="s">
        <v>2222</v>
      </c>
      <c r="Y8" s="53" t="s">
        <v>173</v>
      </c>
      <c r="AB8" s="45"/>
    </row>
    <row r="9" spans="1:28">
      <c r="A9" s="45" t="s">
        <v>163</v>
      </c>
      <c r="B9" s="52" t="s">
        <v>2205</v>
      </c>
      <c r="C9" s="52" t="s">
        <v>1017</v>
      </c>
      <c r="D9" s="52" t="s">
        <v>7420</v>
      </c>
      <c r="E9" s="468" t="s">
        <v>1019</v>
      </c>
      <c r="K9" s="52"/>
      <c r="L9" s="52"/>
      <c r="M9" s="52"/>
      <c r="N9" s="52"/>
      <c r="O9" s="53"/>
      <c r="U9" s="52"/>
      <c r="V9" s="52"/>
      <c r="W9" s="52"/>
      <c r="X9" s="52"/>
      <c r="Y9" s="53"/>
      <c r="AB9" s="52"/>
    </row>
    <row r="10" spans="1:28">
      <c r="A10" s="45" t="s">
        <v>162</v>
      </c>
      <c r="B10" s="52" t="s">
        <v>1183</v>
      </c>
      <c r="C10" s="52" t="s">
        <v>2387</v>
      </c>
      <c r="D10" s="52" t="s">
        <v>6468</v>
      </c>
      <c r="E10" s="468" t="s">
        <v>3106</v>
      </c>
      <c r="K10" s="52"/>
      <c r="L10" s="52"/>
      <c r="M10" s="52"/>
      <c r="N10" s="52"/>
      <c r="O10" s="53"/>
      <c r="AB10" s="52"/>
    </row>
    <row r="11" spans="1:28">
      <c r="A11" s="45" t="s">
        <v>161</v>
      </c>
      <c r="B11" s="52" t="s">
        <v>1183</v>
      </c>
      <c r="C11" s="52" t="s">
        <v>2387</v>
      </c>
      <c r="D11" s="52" t="s">
        <v>6358</v>
      </c>
      <c r="E11" s="468" t="s">
        <v>3106</v>
      </c>
      <c r="AB11" s="45"/>
    </row>
    <row r="12" spans="1:28">
      <c r="A12" s="45" t="s">
        <v>827</v>
      </c>
      <c r="B12" s="52" t="s">
        <v>1183</v>
      </c>
      <c r="C12" s="52" t="s">
        <v>3033</v>
      </c>
      <c r="D12" s="52" t="s">
        <v>6214</v>
      </c>
      <c r="E12" s="468" t="s">
        <v>3043</v>
      </c>
    </row>
    <row r="13" spans="1:28">
      <c r="A13" s="45" t="s">
        <v>825</v>
      </c>
      <c r="B13" s="52" t="s">
        <v>1183</v>
      </c>
      <c r="C13" s="52" t="s">
        <v>3033</v>
      </c>
      <c r="D13" s="52" t="s">
        <v>6199</v>
      </c>
      <c r="E13" s="468" t="s">
        <v>3043</v>
      </c>
    </row>
    <row r="14" spans="1:28">
      <c r="A14" s="45" t="s">
        <v>823</v>
      </c>
      <c r="B14" s="52" t="s">
        <v>1183</v>
      </c>
      <c r="C14" s="52" t="s">
        <v>3033</v>
      </c>
      <c r="D14" s="52" t="s">
        <v>6171</v>
      </c>
      <c r="E14" s="468" t="s">
        <v>3043</v>
      </c>
    </row>
    <row r="15" spans="1:28">
      <c r="A15" s="45" t="s">
        <v>808</v>
      </c>
      <c r="B15" s="52" t="s">
        <v>1183</v>
      </c>
      <c r="C15" s="52" t="s">
        <v>3033</v>
      </c>
      <c r="D15" s="52" t="s">
        <v>6145</v>
      </c>
      <c r="E15" s="468" t="s">
        <v>3043</v>
      </c>
    </row>
    <row r="16" spans="1:28">
      <c r="A16" s="45" t="s">
        <v>806</v>
      </c>
      <c r="B16" s="52" t="s">
        <v>1183</v>
      </c>
      <c r="C16" s="52" t="s">
        <v>3033</v>
      </c>
      <c r="D16" s="52" t="s">
        <v>6123</v>
      </c>
      <c r="E16" s="468" t="s">
        <v>3043</v>
      </c>
    </row>
    <row r="17" spans="1:5">
      <c r="A17" s="45" t="s">
        <v>804</v>
      </c>
      <c r="B17" s="52" t="s">
        <v>1183</v>
      </c>
      <c r="C17" s="52" t="s">
        <v>3033</v>
      </c>
      <c r="D17" s="52" t="s">
        <v>6072</v>
      </c>
      <c r="E17" s="468" t="s">
        <v>3043</v>
      </c>
    </row>
    <row r="18" spans="1:5">
      <c r="A18" s="45" t="s">
        <v>800</v>
      </c>
      <c r="B18" s="52" t="s">
        <v>1183</v>
      </c>
      <c r="C18" s="52" t="s">
        <v>3033</v>
      </c>
      <c r="D18" s="52" t="s">
        <v>6046</v>
      </c>
      <c r="E18" s="468" t="s">
        <v>3043</v>
      </c>
    </row>
    <row r="19" spans="1:5">
      <c r="A19" s="45" t="s">
        <v>498</v>
      </c>
      <c r="B19" s="52" t="s">
        <v>1183</v>
      </c>
      <c r="C19" s="52" t="s">
        <v>3033</v>
      </c>
      <c r="D19" s="52" t="s">
        <v>6032</v>
      </c>
      <c r="E19" s="468" t="s">
        <v>3043</v>
      </c>
    </row>
    <row r="20" spans="1:5">
      <c r="A20" s="45" t="s">
        <v>799</v>
      </c>
      <c r="B20" s="52" t="s">
        <v>1183</v>
      </c>
      <c r="C20" s="52" t="s">
        <v>3033</v>
      </c>
      <c r="D20" s="52" t="s">
        <v>6020</v>
      </c>
      <c r="E20" s="468" t="s">
        <v>3043</v>
      </c>
    </row>
    <row r="21" spans="1:5">
      <c r="A21" s="45" t="s">
        <v>823</v>
      </c>
      <c r="B21" s="52" t="s">
        <v>155</v>
      </c>
      <c r="C21" s="52" t="s">
        <v>3033</v>
      </c>
      <c r="D21" s="52" t="s">
        <v>5938</v>
      </c>
      <c r="E21" s="468" t="s">
        <v>3043</v>
      </c>
    </row>
    <row r="22" spans="1:5">
      <c r="A22" s="45" t="s">
        <v>5183</v>
      </c>
      <c r="B22" s="52" t="s">
        <v>155</v>
      </c>
      <c r="C22" s="52" t="s">
        <v>1017</v>
      </c>
      <c r="D22" s="52" t="s">
        <v>5774</v>
      </c>
      <c r="E22" s="468" t="s">
        <v>1019</v>
      </c>
    </row>
    <row r="23" spans="1:5">
      <c r="A23" s="45" t="s">
        <v>3029</v>
      </c>
      <c r="B23" s="52" t="s">
        <v>2205</v>
      </c>
      <c r="C23" s="52" t="s">
        <v>2387</v>
      </c>
      <c r="D23" s="52" t="s">
        <v>4821</v>
      </c>
      <c r="E23" s="468" t="s">
        <v>3106</v>
      </c>
    </row>
    <row r="24" spans="1:5">
      <c r="A24" s="45" t="s">
        <v>3020</v>
      </c>
      <c r="B24" s="52" t="s">
        <v>2205</v>
      </c>
      <c r="C24" s="52" t="s">
        <v>2387</v>
      </c>
      <c r="D24" s="52" t="s">
        <v>4789</v>
      </c>
      <c r="E24" s="468" t="s">
        <v>3106</v>
      </c>
    </row>
    <row r="25" spans="1:5">
      <c r="A25" s="45" t="s">
        <v>3032</v>
      </c>
      <c r="B25" s="52" t="s">
        <v>2205</v>
      </c>
      <c r="C25" s="52" t="s">
        <v>2387</v>
      </c>
      <c r="D25" s="52" t="s">
        <v>4752</v>
      </c>
      <c r="E25" s="468" t="s">
        <v>3106</v>
      </c>
    </row>
    <row r="26" spans="1:5">
      <c r="A26" s="45" t="s">
        <v>3031</v>
      </c>
      <c r="B26" s="52" t="s">
        <v>155</v>
      </c>
      <c r="C26" s="52" t="s">
        <v>3033</v>
      </c>
      <c r="D26" s="52" t="s">
        <v>4330</v>
      </c>
      <c r="E26" s="468" t="s">
        <v>3043</v>
      </c>
    </row>
    <row r="27" spans="1:5">
      <c r="A27" s="45" t="s">
        <v>839</v>
      </c>
      <c r="B27" s="52" t="s">
        <v>2205</v>
      </c>
      <c r="C27" s="52" t="s">
        <v>2387</v>
      </c>
      <c r="D27" s="52" t="s">
        <v>4238</v>
      </c>
      <c r="E27" s="468" t="s">
        <v>3106</v>
      </c>
    </row>
    <row r="28" spans="1:5">
      <c r="A28" s="45" t="s">
        <v>837</v>
      </c>
      <c r="B28" s="52" t="s">
        <v>2205</v>
      </c>
      <c r="C28" s="52" t="s">
        <v>2387</v>
      </c>
      <c r="D28" s="52" t="s">
        <v>4152</v>
      </c>
      <c r="E28" s="468" t="s">
        <v>3106</v>
      </c>
    </row>
    <row r="29" spans="1:5">
      <c r="A29" s="45" t="s">
        <v>724</v>
      </c>
      <c r="B29" s="52" t="s">
        <v>2205</v>
      </c>
      <c r="C29" s="52" t="s">
        <v>2387</v>
      </c>
      <c r="D29" s="52" t="s">
        <v>4079</v>
      </c>
      <c r="E29" s="468" t="s">
        <v>3106</v>
      </c>
    </row>
    <row r="30" spans="1:5">
      <c r="A30" s="45" t="s">
        <v>723</v>
      </c>
      <c r="B30" s="52" t="s">
        <v>2205</v>
      </c>
      <c r="C30" s="52" t="s">
        <v>2387</v>
      </c>
      <c r="D30" s="52" t="s">
        <v>4000</v>
      </c>
      <c r="E30" s="468" t="s">
        <v>3106</v>
      </c>
    </row>
    <row r="31" spans="1:5">
      <c r="A31" s="45" t="s">
        <v>469</v>
      </c>
      <c r="B31" s="52" t="s">
        <v>1183</v>
      </c>
      <c r="C31" s="52" t="s">
        <v>2387</v>
      </c>
      <c r="D31" s="52" t="s">
        <v>3532</v>
      </c>
      <c r="E31" s="468" t="s">
        <v>3106</v>
      </c>
    </row>
    <row r="32" spans="1:5">
      <c r="A32" s="45" t="s">
        <v>716</v>
      </c>
      <c r="B32" s="52" t="s">
        <v>155</v>
      </c>
      <c r="C32" s="52" t="s">
        <v>3033</v>
      </c>
      <c r="D32" s="52" t="s">
        <v>3042</v>
      </c>
      <c r="E32" s="468" t="s">
        <v>3043</v>
      </c>
    </row>
    <row r="33" spans="1:5">
      <c r="A33" s="45" t="s">
        <v>716</v>
      </c>
      <c r="B33" s="52" t="s">
        <v>2205</v>
      </c>
      <c r="C33" s="52" t="s">
        <v>3033</v>
      </c>
      <c r="D33" s="52" t="s">
        <v>3044</v>
      </c>
      <c r="E33" s="468" t="s">
        <v>3043</v>
      </c>
    </row>
    <row r="34" spans="1:5">
      <c r="A34" s="45" t="s">
        <v>498</v>
      </c>
      <c r="B34" s="52" t="s">
        <v>155</v>
      </c>
      <c r="C34" s="52" t="s">
        <v>3033</v>
      </c>
      <c r="D34" s="52" t="s">
        <v>3123</v>
      </c>
      <c r="E34" s="468" t="s">
        <v>3043</v>
      </c>
    </row>
    <row r="35" spans="1:5">
      <c r="A35" s="45" t="s">
        <v>498</v>
      </c>
      <c r="B35" s="52" t="s">
        <v>2205</v>
      </c>
      <c r="C35" s="52" t="s">
        <v>3033</v>
      </c>
      <c r="D35" s="52" t="s">
        <v>3124</v>
      </c>
      <c r="E35" s="468" t="s">
        <v>3043</v>
      </c>
    </row>
    <row r="36" spans="1:5">
      <c r="A36" s="45" t="s">
        <v>498</v>
      </c>
      <c r="B36" s="52" t="s">
        <v>1162</v>
      </c>
      <c r="C36" s="52" t="s">
        <v>3033</v>
      </c>
      <c r="D36" s="52" t="s">
        <v>3141</v>
      </c>
      <c r="E36" s="468" t="s">
        <v>3043</v>
      </c>
    </row>
    <row r="37" spans="1:5">
      <c r="A37" s="45" t="s">
        <v>800</v>
      </c>
      <c r="B37" s="52" t="s">
        <v>1162</v>
      </c>
      <c r="C37" s="52" t="s">
        <v>3033</v>
      </c>
      <c r="D37" s="52" t="s">
        <v>3142</v>
      </c>
      <c r="E37" s="468" t="s">
        <v>3043</v>
      </c>
    </row>
    <row r="38" spans="1:5">
      <c r="A38" s="45" t="s">
        <v>3020</v>
      </c>
      <c r="B38" s="52" t="s">
        <v>2205</v>
      </c>
      <c r="C38" s="52" t="s">
        <v>3033</v>
      </c>
      <c r="D38" s="52" t="s">
        <v>3125</v>
      </c>
      <c r="E38" s="468" t="s">
        <v>3043</v>
      </c>
    </row>
    <row r="39" spans="1:5">
      <c r="A39" s="45" t="s">
        <v>3022</v>
      </c>
      <c r="B39" s="52" t="s">
        <v>1162</v>
      </c>
      <c r="C39" s="52" t="s">
        <v>3033</v>
      </c>
      <c r="D39" s="52" t="s">
        <v>3048</v>
      </c>
      <c r="E39" s="468" t="s">
        <v>3043</v>
      </c>
    </row>
    <row r="40" spans="1:5">
      <c r="A40" s="45" t="s">
        <v>159</v>
      </c>
      <c r="B40" s="52" t="s">
        <v>2205</v>
      </c>
      <c r="C40" s="52" t="s">
        <v>3033</v>
      </c>
      <c r="D40" s="52" t="s">
        <v>3089</v>
      </c>
      <c r="E40" s="468" t="s">
        <v>3043</v>
      </c>
    </row>
    <row r="41" spans="1:5">
      <c r="A41" s="45" t="s">
        <v>802</v>
      </c>
      <c r="B41" s="52" t="s">
        <v>1162</v>
      </c>
      <c r="C41" s="52" t="s">
        <v>3033</v>
      </c>
      <c r="D41" s="52" t="s">
        <v>3144</v>
      </c>
      <c r="E41" s="468" t="s">
        <v>3043</v>
      </c>
    </row>
    <row r="42" spans="1:5">
      <c r="A42" s="45" t="s">
        <v>165</v>
      </c>
      <c r="B42" s="52" t="s">
        <v>2205</v>
      </c>
      <c r="C42" s="52" t="s">
        <v>3033</v>
      </c>
      <c r="D42" s="52" t="s">
        <v>3093</v>
      </c>
      <c r="E42" s="468" t="s">
        <v>3043</v>
      </c>
    </row>
    <row r="43" spans="1:5">
      <c r="A43" s="45" t="s">
        <v>165</v>
      </c>
      <c r="B43" s="52" t="s">
        <v>1162</v>
      </c>
      <c r="C43" s="52" t="s">
        <v>3033</v>
      </c>
      <c r="D43" s="52" t="s">
        <v>3108</v>
      </c>
      <c r="E43" s="468" t="s">
        <v>3043</v>
      </c>
    </row>
    <row r="44" spans="1:5">
      <c r="A44" s="45" t="s">
        <v>806</v>
      </c>
      <c r="B44" s="52" t="s">
        <v>155</v>
      </c>
      <c r="C44" s="52" t="s">
        <v>3033</v>
      </c>
      <c r="D44" s="52" t="s">
        <v>3128</v>
      </c>
      <c r="E44" s="468" t="s">
        <v>3043</v>
      </c>
    </row>
    <row r="45" spans="1:5">
      <c r="A45" s="45" t="s">
        <v>806</v>
      </c>
      <c r="B45" s="52" t="s">
        <v>2205</v>
      </c>
      <c r="C45" s="52" t="s">
        <v>3033</v>
      </c>
      <c r="D45" s="52" t="s">
        <v>3129</v>
      </c>
      <c r="E45" s="468" t="s">
        <v>3043</v>
      </c>
    </row>
    <row r="46" spans="1:5">
      <c r="A46" s="45" t="s">
        <v>806</v>
      </c>
      <c r="B46" s="52" t="s">
        <v>1162</v>
      </c>
      <c r="C46" s="52" t="s">
        <v>3033</v>
      </c>
      <c r="D46" s="52" t="s">
        <v>3145</v>
      </c>
      <c r="E46" s="468" t="s">
        <v>3043</v>
      </c>
    </row>
    <row r="47" spans="1:5">
      <c r="A47" s="45" t="s">
        <v>808</v>
      </c>
      <c r="B47" s="52" t="s">
        <v>155</v>
      </c>
      <c r="C47" s="52" t="s">
        <v>3033</v>
      </c>
      <c r="D47" s="52" t="s">
        <v>3130</v>
      </c>
      <c r="E47" s="468" t="s">
        <v>3043</v>
      </c>
    </row>
    <row r="48" spans="1:5">
      <c r="A48" s="45" t="s">
        <v>808</v>
      </c>
      <c r="B48" s="52" t="s">
        <v>2205</v>
      </c>
      <c r="C48" s="52" t="s">
        <v>3033</v>
      </c>
      <c r="D48" s="52" t="s">
        <v>3131</v>
      </c>
      <c r="E48" s="468" t="s">
        <v>3043</v>
      </c>
    </row>
    <row r="49" spans="1:5">
      <c r="A49" s="45" t="s">
        <v>808</v>
      </c>
      <c r="B49" s="52" t="s">
        <v>1162</v>
      </c>
      <c r="C49" s="52" t="s">
        <v>3033</v>
      </c>
      <c r="D49" s="52" t="s">
        <v>3146</v>
      </c>
      <c r="E49" s="468" t="s">
        <v>3043</v>
      </c>
    </row>
    <row r="50" spans="1:5">
      <c r="A50" s="45" t="s">
        <v>810</v>
      </c>
      <c r="B50" s="52" t="s">
        <v>2205</v>
      </c>
      <c r="C50" s="52" t="s">
        <v>3033</v>
      </c>
      <c r="D50" s="52" t="s">
        <v>3132</v>
      </c>
      <c r="E50" s="468" t="s">
        <v>3043</v>
      </c>
    </row>
    <row r="51" spans="1:5">
      <c r="A51" s="45" t="s">
        <v>812</v>
      </c>
      <c r="B51" s="52" t="s">
        <v>155</v>
      </c>
      <c r="C51" s="52" t="s">
        <v>3033</v>
      </c>
      <c r="D51" s="52" t="s">
        <v>3045</v>
      </c>
      <c r="E51" s="468" t="s">
        <v>3043</v>
      </c>
    </row>
    <row r="52" spans="1:5">
      <c r="A52" s="45" t="s">
        <v>812</v>
      </c>
      <c r="B52" s="52" t="s">
        <v>2205</v>
      </c>
      <c r="C52" s="52" t="s">
        <v>3033</v>
      </c>
      <c r="D52" s="52" t="s">
        <v>3046</v>
      </c>
      <c r="E52" s="468" t="s">
        <v>3043</v>
      </c>
    </row>
    <row r="53" spans="1:5">
      <c r="A53" s="45" t="s">
        <v>816</v>
      </c>
      <c r="B53" s="52" t="s">
        <v>155</v>
      </c>
      <c r="C53" s="52" t="s">
        <v>3033</v>
      </c>
      <c r="D53" s="52" t="s">
        <v>3055</v>
      </c>
      <c r="E53" s="468" t="s">
        <v>3043</v>
      </c>
    </row>
    <row r="54" spans="1:5">
      <c r="A54" s="45" t="s">
        <v>816</v>
      </c>
      <c r="B54" s="52" t="s">
        <v>2205</v>
      </c>
      <c r="C54" s="52" t="s">
        <v>3033</v>
      </c>
      <c r="D54" s="52" t="s">
        <v>3056</v>
      </c>
      <c r="E54" s="468" t="s">
        <v>3043</v>
      </c>
    </row>
    <row r="55" spans="1:5">
      <c r="A55" s="45" t="s">
        <v>819</v>
      </c>
      <c r="B55" s="52" t="s">
        <v>155</v>
      </c>
      <c r="C55" s="52" t="s">
        <v>3033</v>
      </c>
      <c r="D55" s="52" t="s">
        <v>3057</v>
      </c>
      <c r="E55" s="468" t="s">
        <v>3043</v>
      </c>
    </row>
    <row r="56" spans="1:5">
      <c r="A56" s="45" t="s">
        <v>819</v>
      </c>
      <c r="B56" s="52" t="s">
        <v>2205</v>
      </c>
      <c r="C56" s="52" t="s">
        <v>3033</v>
      </c>
      <c r="D56" s="52" t="s">
        <v>3058</v>
      </c>
      <c r="E56" s="468" t="s">
        <v>3043</v>
      </c>
    </row>
    <row r="57" spans="1:5">
      <c r="A57" s="45" t="s">
        <v>819</v>
      </c>
      <c r="B57" s="52" t="s">
        <v>1162</v>
      </c>
      <c r="C57" s="52" t="s">
        <v>3033</v>
      </c>
      <c r="D57" s="52" t="s">
        <v>3063</v>
      </c>
      <c r="E57" s="468" t="s">
        <v>3043</v>
      </c>
    </row>
    <row r="58" spans="1:5">
      <c r="A58" s="45" t="s">
        <v>158</v>
      </c>
      <c r="B58" s="52" t="s">
        <v>155</v>
      </c>
      <c r="C58" s="52" t="s">
        <v>3033</v>
      </c>
      <c r="D58" s="52" t="s">
        <v>3090</v>
      </c>
      <c r="E58" s="468" t="s">
        <v>3043</v>
      </c>
    </row>
    <row r="59" spans="1:5">
      <c r="A59" s="45" t="s">
        <v>158</v>
      </c>
      <c r="B59" s="52" t="s">
        <v>2205</v>
      </c>
      <c r="C59" s="52" t="s">
        <v>3033</v>
      </c>
      <c r="D59" s="52" t="s">
        <v>3091</v>
      </c>
      <c r="E59" s="468" t="s">
        <v>3043</v>
      </c>
    </row>
    <row r="60" spans="1:5">
      <c r="A60" s="45" t="s">
        <v>158</v>
      </c>
      <c r="B60" s="52" t="s">
        <v>1162</v>
      </c>
      <c r="C60" s="52" t="s">
        <v>3033</v>
      </c>
      <c r="D60" s="52" t="s">
        <v>3109</v>
      </c>
      <c r="E60" s="468" t="s">
        <v>3043</v>
      </c>
    </row>
    <row r="61" spans="1:5">
      <c r="A61" s="45" t="s">
        <v>821</v>
      </c>
      <c r="B61" s="52" t="s">
        <v>2205</v>
      </c>
      <c r="C61" s="52" t="s">
        <v>3033</v>
      </c>
      <c r="D61" s="52" t="s">
        <v>3059</v>
      </c>
      <c r="E61" s="468" t="s">
        <v>3043</v>
      </c>
    </row>
    <row r="62" spans="1:5">
      <c r="A62" s="45" t="s">
        <v>821</v>
      </c>
      <c r="B62" s="52" t="s">
        <v>1162</v>
      </c>
      <c r="C62" s="52" t="s">
        <v>3033</v>
      </c>
      <c r="D62" s="52" t="s">
        <v>3064</v>
      </c>
      <c r="E62" s="468" t="s">
        <v>3043</v>
      </c>
    </row>
    <row r="63" spans="1:5">
      <c r="A63" s="45" t="s">
        <v>814</v>
      </c>
      <c r="B63" s="52" t="s">
        <v>2205</v>
      </c>
      <c r="C63" s="52" t="s">
        <v>3033</v>
      </c>
      <c r="D63" s="52" t="s">
        <v>3060</v>
      </c>
      <c r="E63" s="468" t="s">
        <v>3043</v>
      </c>
    </row>
    <row r="64" spans="1:5">
      <c r="A64" s="45" t="s">
        <v>823</v>
      </c>
      <c r="B64" s="52" t="s">
        <v>2205</v>
      </c>
      <c r="C64" s="52" t="s">
        <v>3033</v>
      </c>
      <c r="D64" s="52" t="s">
        <v>3133</v>
      </c>
      <c r="E64" s="468" t="s">
        <v>3043</v>
      </c>
    </row>
    <row r="65" spans="1:5">
      <c r="A65" s="45" t="s">
        <v>823</v>
      </c>
      <c r="B65" s="52" t="s">
        <v>1162</v>
      </c>
      <c r="C65" s="52" t="s">
        <v>3033</v>
      </c>
      <c r="D65" s="52" t="s">
        <v>3147</v>
      </c>
      <c r="E65" s="468" t="s">
        <v>3043</v>
      </c>
    </row>
    <row r="66" spans="1:5">
      <c r="A66" s="45" t="s">
        <v>495</v>
      </c>
      <c r="B66" s="52" t="s">
        <v>2205</v>
      </c>
      <c r="C66" s="52" t="s">
        <v>3033</v>
      </c>
      <c r="D66" s="52" t="s">
        <v>3061</v>
      </c>
      <c r="E66" s="468" t="s">
        <v>3043</v>
      </c>
    </row>
    <row r="67" spans="1:5">
      <c r="A67" s="45" t="s">
        <v>720</v>
      </c>
      <c r="B67" s="52" t="s">
        <v>2205</v>
      </c>
      <c r="C67" s="52" t="s">
        <v>3033</v>
      </c>
      <c r="D67" s="52" t="s">
        <v>3062</v>
      </c>
      <c r="E67" s="468" t="s">
        <v>3043</v>
      </c>
    </row>
    <row r="68" spans="1:5">
      <c r="A68" s="45" t="s">
        <v>439</v>
      </c>
      <c r="B68" s="52" t="s">
        <v>155</v>
      </c>
      <c r="C68" s="52" t="s">
        <v>3033</v>
      </c>
      <c r="D68" s="52" t="s">
        <v>3085</v>
      </c>
      <c r="E68" s="468" t="s">
        <v>3043</v>
      </c>
    </row>
    <row r="69" spans="1:5">
      <c r="A69" s="45" t="s">
        <v>439</v>
      </c>
      <c r="B69" s="52" t="s">
        <v>2205</v>
      </c>
      <c r="C69" s="52" t="s">
        <v>3033</v>
      </c>
      <c r="D69" s="52" t="s">
        <v>3086</v>
      </c>
      <c r="E69" s="468" t="s">
        <v>3043</v>
      </c>
    </row>
    <row r="70" spans="1:5">
      <c r="A70" s="45" t="s">
        <v>439</v>
      </c>
      <c r="B70" s="52" t="s">
        <v>1162</v>
      </c>
      <c r="C70" s="52" t="s">
        <v>3033</v>
      </c>
      <c r="D70" s="52" t="s">
        <v>3088</v>
      </c>
      <c r="E70" s="468" t="s">
        <v>3043</v>
      </c>
    </row>
    <row r="71" spans="1:5">
      <c r="A71" s="45" t="s">
        <v>439</v>
      </c>
      <c r="B71" s="52" t="s">
        <v>1183</v>
      </c>
      <c r="C71" s="52" t="s">
        <v>3033</v>
      </c>
      <c r="D71" s="52" t="s">
        <v>3087</v>
      </c>
      <c r="E71" s="468" t="s">
        <v>3043</v>
      </c>
    </row>
    <row r="72" spans="1:5">
      <c r="A72" s="45" t="s">
        <v>713</v>
      </c>
      <c r="B72" s="52" t="s">
        <v>2205</v>
      </c>
      <c r="C72" s="52" t="s">
        <v>3033</v>
      </c>
      <c r="D72" s="52" t="s">
        <v>3047</v>
      </c>
      <c r="E72" s="468" t="s">
        <v>3043</v>
      </c>
    </row>
    <row r="73" spans="1:5">
      <c r="A73" s="45" t="s">
        <v>825</v>
      </c>
      <c r="B73" s="52" t="s">
        <v>2205</v>
      </c>
      <c r="C73" s="52" t="s">
        <v>3033</v>
      </c>
      <c r="D73" s="52" t="s">
        <v>3134</v>
      </c>
      <c r="E73" s="468" t="s">
        <v>3043</v>
      </c>
    </row>
    <row r="74" spans="1:5">
      <c r="A74" s="45" t="s">
        <v>825</v>
      </c>
      <c r="B74" s="52" t="s">
        <v>1162</v>
      </c>
      <c r="C74" s="52" t="s">
        <v>3033</v>
      </c>
      <c r="D74" s="52" t="s">
        <v>3148</v>
      </c>
      <c r="E74" s="468" t="s">
        <v>3043</v>
      </c>
    </row>
    <row r="75" spans="1:5">
      <c r="A75" s="45" t="s">
        <v>164</v>
      </c>
      <c r="B75" s="52" t="s">
        <v>2205</v>
      </c>
      <c r="C75" s="52" t="s">
        <v>3033</v>
      </c>
      <c r="D75" s="52" t="s">
        <v>3095</v>
      </c>
      <c r="E75" s="468" t="s">
        <v>3043</v>
      </c>
    </row>
    <row r="76" spans="1:5">
      <c r="A76" s="45" t="s">
        <v>161</v>
      </c>
      <c r="B76" s="52" t="s">
        <v>2205</v>
      </c>
      <c r="C76" s="52" t="s">
        <v>3033</v>
      </c>
      <c r="D76" s="52" t="s">
        <v>3096</v>
      </c>
      <c r="E76" s="468" t="s">
        <v>3043</v>
      </c>
    </row>
    <row r="77" spans="1:5">
      <c r="A77" s="45" t="s">
        <v>723</v>
      </c>
      <c r="B77" s="52" t="s">
        <v>155</v>
      </c>
      <c r="C77" s="52" t="s">
        <v>3033</v>
      </c>
      <c r="D77" s="52" t="s">
        <v>3066</v>
      </c>
      <c r="E77" s="468" t="s">
        <v>3043</v>
      </c>
    </row>
    <row r="78" spans="1:5">
      <c r="A78" s="45" t="s">
        <v>827</v>
      </c>
      <c r="B78" s="52" t="s">
        <v>2205</v>
      </c>
      <c r="C78" s="52" t="s">
        <v>3033</v>
      </c>
      <c r="D78" s="52" t="s">
        <v>3135</v>
      </c>
      <c r="E78" s="468" t="s">
        <v>3043</v>
      </c>
    </row>
    <row r="79" spans="1:5">
      <c r="A79" s="45" t="s">
        <v>167</v>
      </c>
      <c r="B79" s="52" t="s">
        <v>2205</v>
      </c>
      <c r="C79" s="52" t="s">
        <v>3033</v>
      </c>
      <c r="D79" s="52" t="s">
        <v>3092</v>
      </c>
      <c r="E79" s="468" t="s">
        <v>3043</v>
      </c>
    </row>
    <row r="80" spans="1:5">
      <c r="A80" s="45" t="s">
        <v>832</v>
      </c>
      <c r="B80" s="52" t="s">
        <v>155</v>
      </c>
      <c r="C80" s="52" t="s">
        <v>3033</v>
      </c>
      <c r="D80" s="52" t="s">
        <v>3137</v>
      </c>
      <c r="E80" s="468" t="s">
        <v>3043</v>
      </c>
    </row>
    <row r="81" spans="1:5">
      <c r="A81" s="45" t="s">
        <v>832</v>
      </c>
      <c r="B81" s="52" t="s">
        <v>2205</v>
      </c>
      <c r="C81" s="52" t="s">
        <v>3033</v>
      </c>
      <c r="D81" s="52" t="s">
        <v>3138</v>
      </c>
      <c r="E81" s="468" t="s">
        <v>3043</v>
      </c>
    </row>
    <row r="82" spans="1:5">
      <c r="A82" s="45" t="s">
        <v>804</v>
      </c>
      <c r="B82" s="52" t="s">
        <v>1162</v>
      </c>
      <c r="C82" s="52" t="s">
        <v>3033</v>
      </c>
      <c r="D82" s="52" t="s">
        <v>3143</v>
      </c>
      <c r="E82" s="468" t="s">
        <v>3043</v>
      </c>
    </row>
    <row r="83" spans="1:5">
      <c r="A83" s="45" t="s">
        <v>3028</v>
      </c>
      <c r="B83" s="52" t="s">
        <v>2205</v>
      </c>
      <c r="C83" s="52" t="s">
        <v>3033</v>
      </c>
      <c r="D83" s="52" t="s">
        <v>3094</v>
      </c>
      <c r="E83" s="468" t="s">
        <v>3043</v>
      </c>
    </row>
    <row r="84" spans="1:5">
      <c r="A84" s="45" t="s">
        <v>162</v>
      </c>
      <c r="B84" s="52" t="s">
        <v>155</v>
      </c>
      <c r="C84" s="52" t="s">
        <v>3033</v>
      </c>
      <c r="D84" s="52" t="s">
        <v>3097</v>
      </c>
      <c r="E84" s="468" t="s">
        <v>3043</v>
      </c>
    </row>
    <row r="85" spans="1:5">
      <c r="A85" s="45" t="s">
        <v>162</v>
      </c>
      <c r="B85" s="52" t="s">
        <v>2205</v>
      </c>
      <c r="C85" s="52" t="s">
        <v>3033</v>
      </c>
      <c r="D85" s="52" t="s">
        <v>3098</v>
      </c>
      <c r="E85" s="468" t="s">
        <v>3043</v>
      </c>
    </row>
    <row r="86" spans="1:5">
      <c r="A86" s="45" t="s">
        <v>162</v>
      </c>
      <c r="B86" s="52" t="s">
        <v>1162</v>
      </c>
      <c r="C86" s="52" t="s">
        <v>3033</v>
      </c>
      <c r="D86" s="52" t="s">
        <v>3111</v>
      </c>
      <c r="E86" s="468" t="s">
        <v>3043</v>
      </c>
    </row>
    <row r="87" spans="1:5">
      <c r="A87" s="45" t="s">
        <v>162</v>
      </c>
      <c r="B87" s="52" t="s">
        <v>1183</v>
      </c>
      <c r="C87" s="52" t="s">
        <v>3033</v>
      </c>
      <c r="D87" s="52" t="s">
        <v>3110</v>
      </c>
      <c r="E87" s="468" t="s">
        <v>3043</v>
      </c>
    </row>
    <row r="88" spans="1:5">
      <c r="A88" s="45" t="s">
        <v>3026</v>
      </c>
      <c r="B88" s="52" t="s">
        <v>2205</v>
      </c>
      <c r="C88" s="52" t="s">
        <v>3033</v>
      </c>
      <c r="D88" s="52" t="s">
        <v>3107</v>
      </c>
      <c r="E88" s="468" t="s">
        <v>3043</v>
      </c>
    </row>
    <row r="89" spans="1:5">
      <c r="A89" s="45" t="s">
        <v>163</v>
      </c>
      <c r="B89" s="52" t="s">
        <v>155</v>
      </c>
      <c r="C89" s="52" t="s">
        <v>3033</v>
      </c>
      <c r="D89" s="52" t="s">
        <v>3099</v>
      </c>
      <c r="E89" s="468" t="s">
        <v>3043</v>
      </c>
    </row>
    <row r="90" spans="1:5">
      <c r="A90" s="45" t="s">
        <v>163</v>
      </c>
      <c r="B90" s="52" t="s">
        <v>2205</v>
      </c>
      <c r="C90" s="52" t="s">
        <v>3033</v>
      </c>
      <c r="D90" s="52" t="s">
        <v>3100</v>
      </c>
      <c r="E90" s="468" t="s">
        <v>3043</v>
      </c>
    </row>
    <row r="91" spans="1:5">
      <c r="A91" s="45" t="s">
        <v>166</v>
      </c>
      <c r="B91" s="52" t="s">
        <v>155</v>
      </c>
      <c r="C91" s="52" t="s">
        <v>3033</v>
      </c>
      <c r="D91" s="52" t="s">
        <v>3101</v>
      </c>
      <c r="E91" s="468" t="s">
        <v>3043</v>
      </c>
    </row>
    <row r="92" spans="1:5">
      <c r="A92" s="45" t="s">
        <v>166</v>
      </c>
      <c r="B92" s="52" t="s">
        <v>2205</v>
      </c>
      <c r="C92" s="52" t="s">
        <v>3033</v>
      </c>
      <c r="D92" s="52" t="s">
        <v>3102</v>
      </c>
      <c r="E92" s="468" t="s">
        <v>3043</v>
      </c>
    </row>
    <row r="93" spans="1:5">
      <c r="A93" s="45" t="s">
        <v>166</v>
      </c>
      <c r="B93" s="52" t="s">
        <v>1162</v>
      </c>
      <c r="C93" s="52" t="s">
        <v>3033</v>
      </c>
      <c r="D93" s="52" t="s">
        <v>3113</v>
      </c>
      <c r="E93" s="468" t="s">
        <v>3043</v>
      </c>
    </row>
    <row r="94" spans="1:5">
      <c r="A94" s="45" t="s">
        <v>3029</v>
      </c>
      <c r="B94" s="52" t="s">
        <v>2205</v>
      </c>
      <c r="C94" s="52" t="s">
        <v>3033</v>
      </c>
      <c r="D94" s="52" t="s">
        <v>3139</v>
      </c>
      <c r="E94" s="468" t="s">
        <v>3043</v>
      </c>
    </row>
    <row r="95" spans="1:5">
      <c r="A95" s="45" t="s">
        <v>3032</v>
      </c>
      <c r="B95" s="52" t="s">
        <v>2205</v>
      </c>
      <c r="C95" s="52" t="s">
        <v>3033</v>
      </c>
      <c r="D95" s="52" t="s">
        <v>3140</v>
      </c>
      <c r="E95" s="468" t="s">
        <v>3043</v>
      </c>
    </row>
    <row r="96" spans="1:5">
      <c r="A96" s="45" t="s">
        <v>724</v>
      </c>
      <c r="B96" s="52" t="s">
        <v>155</v>
      </c>
      <c r="C96" s="52" t="s">
        <v>3033</v>
      </c>
      <c r="D96" s="52" t="s">
        <v>3068</v>
      </c>
      <c r="E96" s="468" t="s">
        <v>3043</v>
      </c>
    </row>
    <row r="97" spans="1:5">
      <c r="A97" s="45" t="s">
        <v>724</v>
      </c>
      <c r="B97" s="52" t="s">
        <v>1162</v>
      </c>
      <c r="C97" s="52" t="s">
        <v>3033</v>
      </c>
      <c r="D97" s="52" t="s">
        <v>3072</v>
      </c>
      <c r="E97" s="468" t="s">
        <v>3043</v>
      </c>
    </row>
    <row r="98" spans="1:5">
      <c r="A98" s="45" t="s">
        <v>837</v>
      </c>
      <c r="B98" s="52" t="s">
        <v>155</v>
      </c>
      <c r="C98" s="52" t="s">
        <v>3033</v>
      </c>
      <c r="D98" s="52" t="s">
        <v>3069</v>
      </c>
      <c r="E98" s="468" t="s">
        <v>3043</v>
      </c>
    </row>
    <row r="99" spans="1:5">
      <c r="A99" s="45" t="s">
        <v>469</v>
      </c>
      <c r="B99" s="52" t="s">
        <v>155</v>
      </c>
      <c r="C99" s="52" t="s">
        <v>3033</v>
      </c>
      <c r="D99" s="52" t="s">
        <v>3070</v>
      </c>
      <c r="E99" s="468" t="s">
        <v>3043</v>
      </c>
    </row>
    <row r="100" spans="1:5">
      <c r="A100" s="45" t="s">
        <v>469</v>
      </c>
      <c r="B100" s="52" t="s">
        <v>174</v>
      </c>
      <c r="C100" s="52" t="s">
        <v>3033</v>
      </c>
      <c r="D100" s="52" t="s">
        <v>3082</v>
      </c>
      <c r="E100" s="468" t="s">
        <v>3043</v>
      </c>
    </row>
    <row r="101" spans="1:5">
      <c r="A101" s="45" t="s">
        <v>469</v>
      </c>
      <c r="B101" s="52" t="s">
        <v>1162</v>
      </c>
      <c r="C101" s="52" t="s">
        <v>3033</v>
      </c>
      <c r="D101" s="52" t="s">
        <v>3083</v>
      </c>
      <c r="E101" s="468" t="s">
        <v>3043</v>
      </c>
    </row>
    <row r="102" spans="1:5">
      <c r="A102" s="45" t="s">
        <v>469</v>
      </c>
      <c r="B102" s="52" t="s">
        <v>1183</v>
      </c>
      <c r="C102" s="52" t="s">
        <v>3033</v>
      </c>
      <c r="D102" s="52" t="s">
        <v>3084</v>
      </c>
      <c r="E102" s="468" t="s">
        <v>3043</v>
      </c>
    </row>
    <row r="103" spans="1:5">
      <c r="A103" s="45" t="s">
        <v>156</v>
      </c>
      <c r="B103" s="52" t="s">
        <v>155</v>
      </c>
      <c r="C103" s="52" t="s">
        <v>3033</v>
      </c>
      <c r="D103" s="52" t="s">
        <v>3103</v>
      </c>
      <c r="E103" s="468" t="s">
        <v>3043</v>
      </c>
    </row>
    <row r="104" spans="1:5">
      <c r="A104" s="45" t="s">
        <v>156</v>
      </c>
      <c r="B104" s="52" t="s">
        <v>2205</v>
      </c>
      <c r="C104" s="52" t="s">
        <v>3033</v>
      </c>
      <c r="D104" s="52" t="s">
        <v>3104</v>
      </c>
      <c r="E104" s="468" t="s">
        <v>3043</v>
      </c>
    </row>
    <row r="105" spans="1:5">
      <c r="A105" s="45" t="s">
        <v>156</v>
      </c>
      <c r="B105" s="52" t="s">
        <v>1162</v>
      </c>
      <c r="C105" s="52" t="s">
        <v>3033</v>
      </c>
      <c r="D105" s="52" t="s">
        <v>3114</v>
      </c>
      <c r="E105" s="468" t="s">
        <v>3043</v>
      </c>
    </row>
    <row r="106" spans="1:5">
      <c r="A106" s="45" t="s">
        <v>156</v>
      </c>
      <c r="B106" s="52" t="s">
        <v>1183</v>
      </c>
      <c r="C106" s="52" t="s">
        <v>3033</v>
      </c>
      <c r="D106" s="52" t="s">
        <v>3112</v>
      </c>
      <c r="E106" s="468" t="s">
        <v>3043</v>
      </c>
    </row>
    <row r="107" spans="1:5">
      <c r="A107" s="45" t="s">
        <v>839</v>
      </c>
      <c r="B107" s="52" t="s">
        <v>155</v>
      </c>
      <c r="C107" s="52" t="s">
        <v>3033</v>
      </c>
      <c r="D107" s="52" t="s">
        <v>3071</v>
      </c>
      <c r="E107" s="468" t="s">
        <v>3043</v>
      </c>
    </row>
    <row r="108" spans="1:5">
      <c r="A108" s="45" t="s">
        <v>498</v>
      </c>
      <c r="B108" s="52" t="s">
        <v>1183</v>
      </c>
      <c r="C108" s="52" t="s">
        <v>2387</v>
      </c>
      <c r="D108" s="52" t="s">
        <v>3156</v>
      </c>
      <c r="E108" s="468" t="s">
        <v>3106</v>
      </c>
    </row>
    <row r="109" spans="1:5">
      <c r="A109" s="45" t="s">
        <v>806</v>
      </c>
      <c r="B109" s="52" t="s">
        <v>1183</v>
      </c>
      <c r="C109" s="52" t="s">
        <v>2387</v>
      </c>
      <c r="D109" s="52" t="s">
        <v>3158</v>
      </c>
      <c r="E109" s="468" t="s">
        <v>3106</v>
      </c>
    </row>
    <row r="110" spans="1:5">
      <c r="A110" s="45" t="s">
        <v>821</v>
      </c>
      <c r="B110" s="52" t="s">
        <v>1162</v>
      </c>
      <c r="C110" s="52" t="s">
        <v>2387</v>
      </c>
      <c r="D110" s="52" t="s">
        <v>2388</v>
      </c>
      <c r="E110" s="468" t="s">
        <v>1019</v>
      </c>
    </row>
    <row r="111" spans="1:5">
      <c r="A111" s="45" t="s">
        <v>823</v>
      </c>
      <c r="B111" s="52" t="s">
        <v>1183</v>
      </c>
      <c r="C111" s="52" t="s">
        <v>2387</v>
      </c>
      <c r="D111" s="52" t="s">
        <v>3159</v>
      </c>
      <c r="E111" s="468" t="s">
        <v>3106</v>
      </c>
    </row>
    <row r="112" spans="1:5">
      <c r="A112" s="45" t="s">
        <v>439</v>
      </c>
      <c r="B112" s="52" t="s">
        <v>1183</v>
      </c>
      <c r="C112" s="52" t="s">
        <v>2387</v>
      </c>
      <c r="D112" s="52" t="s">
        <v>3160</v>
      </c>
      <c r="E112" s="468" t="s">
        <v>3106</v>
      </c>
    </row>
    <row r="113" spans="1:5">
      <c r="A113" s="45" t="s">
        <v>3024</v>
      </c>
      <c r="B113" s="52" t="s">
        <v>2205</v>
      </c>
      <c r="C113" s="52" t="s">
        <v>2387</v>
      </c>
      <c r="D113" s="52" t="s">
        <v>3105</v>
      </c>
      <c r="E113" s="468">
        <v>224000</v>
      </c>
    </row>
    <row r="114" spans="1:5">
      <c r="A114" s="45" t="s">
        <v>156</v>
      </c>
      <c r="B114" s="52" t="s">
        <v>1183</v>
      </c>
      <c r="C114" s="52" t="s">
        <v>2387</v>
      </c>
      <c r="D114" s="52" t="s">
        <v>3157</v>
      </c>
      <c r="E114" s="468" t="s">
        <v>3106</v>
      </c>
    </row>
    <row r="115" spans="1:5">
      <c r="A115" s="45" t="s">
        <v>799</v>
      </c>
      <c r="B115" s="52" t="s">
        <v>155</v>
      </c>
      <c r="C115" s="52" t="s">
        <v>1017</v>
      </c>
      <c r="D115" s="52" t="s">
        <v>1117</v>
      </c>
      <c r="E115" s="53" t="s">
        <v>1019</v>
      </c>
    </row>
    <row r="116" spans="1:5">
      <c r="A116" s="45" t="s">
        <v>799</v>
      </c>
      <c r="B116" s="52" t="s">
        <v>1183</v>
      </c>
      <c r="C116" s="52" t="s">
        <v>1017</v>
      </c>
      <c r="D116" s="52" t="s">
        <v>2112</v>
      </c>
      <c r="E116" s="468" t="s">
        <v>1019</v>
      </c>
    </row>
    <row r="117" spans="1:5">
      <c r="A117" s="45" t="s">
        <v>716</v>
      </c>
      <c r="B117" s="52" t="s">
        <v>155</v>
      </c>
      <c r="C117" s="52" t="s">
        <v>1017</v>
      </c>
      <c r="D117" s="52" t="s">
        <v>1018</v>
      </c>
      <c r="E117" s="53" t="s">
        <v>1019</v>
      </c>
    </row>
    <row r="118" spans="1:5">
      <c r="A118" s="45" t="s">
        <v>498</v>
      </c>
      <c r="B118" s="52" t="s">
        <v>155</v>
      </c>
      <c r="C118" s="52" t="s">
        <v>1017</v>
      </c>
      <c r="D118" s="52" t="s">
        <v>1125</v>
      </c>
      <c r="E118" s="53" t="s">
        <v>1019</v>
      </c>
    </row>
    <row r="119" spans="1:5">
      <c r="A119" s="45" t="s">
        <v>498</v>
      </c>
      <c r="B119" s="52" t="s">
        <v>174</v>
      </c>
      <c r="C119" s="52" t="s">
        <v>1017</v>
      </c>
      <c r="D119" s="52" t="s">
        <v>1154</v>
      </c>
      <c r="E119" s="53" t="s">
        <v>1019</v>
      </c>
    </row>
    <row r="120" spans="1:5">
      <c r="A120" s="45" t="s">
        <v>498</v>
      </c>
      <c r="B120" s="45" t="s">
        <v>1162</v>
      </c>
      <c r="C120" s="52" t="s">
        <v>1017</v>
      </c>
      <c r="D120" s="45" t="s">
        <v>2201</v>
      </c>
      <c r="E120" s="53" t="s">
        <v>1019</v>
      </c>
    </row>
    <row r="121" spans="1:5">
      <c r="A121" s="45" t="s">
        <v>498</v>
      </c>
      <c r="B121" s="52" t="s">
        <v>1183</v>
      </c>
      <c r="C121" s="52" t="s">
        <v>1017</v>
      </c>
      <c r="D121" s="52" t="s">
        <v>2116</v>
      </c>
      <c r="E121" s="468" t="s">
        <v>1019</v>
      </c>
    </row>
    <row r="122" spans="1:5">
      <c r="A122" s="45" t="s">
        <v>800</v>
      </c>
      <c r="B122" s="52" t="s">
        <v>155</v>
      </c>
      <c r="C122" s="52" t="s">
        <v>1017</v>
      </c>
      <c r="D122" s="52" t="s">
        <v>1128</v>
      </c>
      <c r="E122" s="53" t="s">
        <v>1019</v>
      </c>
    </row>
    <row r="123" spans="1:5">
      <c r="A123" s="45" t="s">
        <v>800</v>
      </c>
      <c r="B123" s="52" t="s">
        <v>174</v>
      </c>
      <c r="C123" s="52" t="s">
        <v>1017</v>
      </c>
      <c r="D123" s="52" t="s">
        <v>1155</v>
      </c>
      <c r="E123" s="53" t="s">
        <v>1019</v>
      </c>
    </row>
    <row r="124" spans="1:5">
      <c r="A124" s="45" t="s">
        <v>800</v>
      </c>
      <c r="B124" s="45" t="s">
        <v>1162</v>
      </c>
      <c r="C124" s="52" t="s">
        <v>1017</v>
      </c>
      <c r="D124" s="45" t="s">
        <v>1171</v>
      </c>
      <c r="E124" s="53" t="s">
        <v>1019</v>
      </c>
    </row>
    <row r="125" spans="1:5">
      <c r="A125" s="45" t="s">
        <v>800</v>
      </c>
      <c r="B125" s="52" t="s">
        <v>1183</v>
      </c>
      <c r="C125" s="52" t="s">
        <v>1017</v>
      </c>
      <c r="D125" s="52" t="s">
        <v>2120</v>
      </c>
      <c r="E125" s="468" t="s">
        <v>1019</v>
      </c>
    </row>
    <row r="126" spans="1:5">
      <c r="A126" s="45" t="s">
        <v>159</v>
      </c>
      <c r="B126" s="52" t="s">
        <v>155</v>
      </c>
      <c r="C126" s="52" t="s">
        <v>1017</v>
      </c>
      <c r="D126" s="52" t="s">
        <v>1047</v>
      </c>
      <c r="E126" s="53" t="s">
        <v>1019</v>
      </c>
    </row>
    <row r="127" spans="1:5">
      <c r="A127" s="45" t="s">
        <v>802</v>
      </c>
      <c r="B127" s="52" t="s">
        <v>155</v>
      </c>
      <c r="C127" s="52" t="s">
        <v>1017</v>
      </c>
      <c r="D127" s="52" t="s">
        <v>1132</v>
      </c>
      <c r="E127" s="53" t="s">
        <v>1019</v>
      </c>
    </row>
    <row r="128" spans="1:5">
      <c r="A128" s="45" t="s">
        <v>802</v>
      </c>
      <c r="B128" s="52" t="s">
        <v>174</v>
      </c>
      <c r="C128" s="52" t="s">
        <v>1017</v>
      </c>
      <c r="D128" s="52" t="s">
        <v>1161</v>
      </c>
      <c r="E128" s="53" t="s">
        <v>1019</v>
      </c>
    </row>
    <row r="129" spans="1:5">
      <c r="A129" s="45" t="s">
        <v>802</v>
      </c>
      <c r="B129" s="45" t="s">
        <v>1162</v>
      </c>
      <c r="C129" s="52" t="s">
        <v>1017</v>
      </c>
      <c r="D129" s="45" t="s">
        <v>1170</v>
      </c>
      <c r="E129" s="53" t="s">
        <v>1019</v>
      </c>
    </row>
    <row r="130" spans="1:5">
      <c r="A130" s="45" t="s">
        <v>802</v>
      </c>
      <c r="B130" s="52" t="s">
        <v>1183</v>
      </c>
      <c r="C130" s="52" t="s">
        <v>1017</v>
      </c>
      <c r="D130" s="52" t="s">
        <v>2123</v>
      </c>
      <c r="E130" s="468" t="s">
        <v>1019</v>
      </c>
    </row>
    <row r="131" spans="1:5">
      <c r="A131" s="45" t="s">
        <v>165</v>
      </c>
      <c r="B131" s="52" t="s">
        <v>155</v>
      </c>
      <c r="C131" s="52" t="s">
        <v>1017</v>
      </c>
      <c r="D131" s="52" t="s">
        <v>1094</v>
      </c>
      <c r="E131" s="53" t="s">
        <v>1019</v>
      </c>
    </row>
    <row r="132" spans="1:5">
      <c r="A132" s="45" t="s">
        <v>165</v>
      </c>
      <c r="B132" s="52" t="s">
        <v>174</v>
      </c>
      <c r="C132" s="52" t="s">
        <v>1017</v>
      </c>
      <c r="D132" s="52" t="s">
        <v>1104</v>
      </c>
      <c r="E132" s="53" t="s">
        <v>1019</v>
      </c>
    </row>
    <row r="133" spans="1:5">
      <c r="A133" s="45" t="s">
        <v>165</v>
      </c>
      <c r="B133" s="45" t="s">
        <v>1162</v>
      </c>
      <c r="C133" s="52" t="s">
        <v>1017</v>
      </c>
      <c r="D133" s="45" t="s">
        <v>1166</v>
      </c>
      <c r="E133" s="53" t="s">
        <v>1019</v>
      </c>
    </row>
    <row r="134" spans="1:5">
      <c r="A134" s="45" t="s">
        <v>806</v>
      </c>
      <c r="B134" s="52" t="s">
        <v>155</v>
      </c>
      <c r="C134" s="52" t="s">
        <v>1017</v>
      </c>
      <c r="D134" s="52" t="s">
        <v>1142</v>
      </c>
      <c r="E134" s="53" t="s">
        <v>1019</v>
      </c>
    </row>
    <row r="135" spans="1:5">
      <c r="A135" s="45" t="s">
        <v>806</v>
      </c>
      <c r="B135" s="52" t="s">
        <v>174</v>
      </c>
      <c r="C135" s="52" t="s">
        <v>1017</v>
      </c>
      <c r="D135" s="52" t="s">
        <v>1157</v>
      </c>
      <c r="E135" s="53" t="s">
        <v>1019</v>
      </c>
    </row>
    <row r="136" spans="1:5">
      <c r="A136" s="45" t="s">
        <v>806</v>
      </c>
      <c r="B136" s="45" t="s">
        <v>1162</v>
      </c>
      <c r="C136" s="52" t="s">
        <v>1017</v>
      </c>
      <c r="D136" s="45" t="s">
        <v>1173</v>
      </c>
      <c r="E136" s="53" t="s">
        <v>1019</v>
      </c>
    </row>
    <row r="137" spans="1:5">
      <c r="A137" s="45" t="s">
        <v>806</v>
      </c>
      <c r="B137" s="52" t="s">
        <v>1183</v>
      </c>
      <c r="C137" s="52" t="s">
        <v>1017</v>
      </c>
      <c r="D137" s="52" t="s">
        <v>2138</v>
      </c>
      <c r="E137" s="468" t="s">
        <v>1019</v>
      </c>
    </row>
    <row r="138" spans="1:5">
      <c r="A138" s="45" t="s">
        <v>808</v>
      </c>
      <c r="B138" s="52" t="s">
        <v>155</v>
      </c>
      <c r="C138" s="52" t="s">
        <v>1017</v>
      </c>
      <c r="D138" s="52" t="s">
        <v>1147</v>
      </c>
      <c r="E138" s="53" t="s">
        <v>1019</v>
      </c>
    </row>
    <row r="139" spans="1:5">
      <c r="A139" s="45" t="s">
        <v>808</v>
      </c>
      <c r="B139" s="52" t="s">
        <v>174</v>
      </c>
      <c r="C139" s="52" t="s">
        <v>1017</v>
      </c>
      <c r="D139" s="52" t="s">
        <v>1158</v>
      </c>
      <c r="E139" s="53" t="s">
        <v>1019</v>
      </c>
    </row>
    <row r="140" spans="1:5">
      <c r="A140" s="45" t="s">
        <v>808</v>
      </c>
      <c r="B140" s="45" t="s">
        <v>1162</v>
      </c>
      <c r="C140" s="52" t="s">
        <v>1017</v>
      </c>
      <c r="D140" s="45" t="s">
        <v>1172</v>
      </c>
      <c r="E140" s="53" t="s">
        <v>1019</v>
      </c>
    </row>
    <row r="141" spans="1:5">
      <c r="A141" s="45" t="s">
        <v>808</v>
      </c>
      <c r="B141" s="52" t="s">
        <v>1183</v>
      </c>
      <c r="C141" s="52" t="s">
        <v>1017</v>
      </c>
      <c r="D141" s="52" t="s">
        <v>2157</v>
      </c>
      <c r="E141" s="468" t="s">
        <v>1019</v>
      </c>
    </row>
    <row r="142" spans="1:5">
      <c r="A142" s="45" t="s">
        <v>810</v>
      </c>
      <c r="B142" s="52" t="s">
        <v>155</v>
      </c>
      <c r="C142" s="52" t="s">
        <v>1017</v>
      </c>
      <c r="D142" s="52" t="s">
        <v>1148</v>
      </c>
      <c r="E142" s="53" t="s">
        <v>1019</v>
      </c>
    </row>
    <row r="143" spans="1:5">
      <c r="A143" s="45" t="s">
        <v>812</v>
      </c>
      <c r="B143" s="52" t="s">
        <v>155</v>
      </c>
      <c r="C143" s="52" t="s">
        <v>1017</v>
      </c>
      <c r="D143" s="52" t="s">
        <v>1022</v>
      </c>
      <c r="E143" s="53" t="s">
        <v>1019</v>
      </c>
    </row>
    <row r="144" spans="1:5">
      <c r="A144" s="45" t="s">
        <v>816</v>
      </c>
      <c r="B144" s="52" t="s">
        <v>155</v>
      </c>
      <c r="C144" s="52" t="s">
        <v>1017</v>
      </c>
      <c r="D144" s="52" t="s">
        <v>1025</v>
      </c>
      <c r="E144" s="53" t="s">
        <v>1019</v>
      </c>
    </row>
    <row r="145" spans="1:5">
      <c r="A145" s="45" t="s">
        <v>817</v>
      </c>
      <c r="B145" s="52" t="s">
        <v>155</v>
      </c>
      <c r="C145" s="52" t="s">
        <v>1017</v>
      </c>
      <c r="D145" s="52" t="s">
        <v>1026</v>
      </c>
      <c r="E145" s="53" t="s">
        <v>1019</v>
      </c>
    </row>
    <row r="146" spans="1:5">
      <c r="A146" s="45" t="s">
        <v>819</v>
      </c>
      <c r="B146" s="52" t="s">
        <v>155</v>
      </c>
      <c r="C146" s="52" t="s">
        <v>1017</v>
      </c>
      <c r="D146" s="52" t="s">
        <v>1027</v>
      </c>
      <c r="E146" s="53" t="s">
        <v>1019</v>
      </c>
    </row>
    <row r="147" spans="1:5">
      <c r="A147" s="45" t="s">
        <v>819</v>
      </c>
      <c r="B147" s="52" t="s">
        <v>174</v>
      </c>
      <c r="C147" s="52" t="s">
        <v>1017</v>
      </c>
      <c r="D147" s="52" t="s">
        <v>1032</v>
      </c>
      <c r="E147" s="53" t="s">
        <v>1019</v>
      </c>
    </row>
    <row r="148" spans="1:5">
      <c r="A148" s="45" t="s">
        <v>819</v>
      </c>
      <c r="B148" s="45" t="s">
        <v>1162</v>
      </c>
      <c r="C148" s="52" t="s">
        <v>1017</v>
      </c>
      <c r="D148" s="45" t="s">
        <v>1177</v>
      </c>
      <c r="E148" s="53" t="s">
        <v>1019</v>
      </c>
    </row>
    <row r="149" spans="1:5">
      <c r="A149" s="45" t="s">
        <v>158</v>
      </c>
      <c r="B149" s="52" t="s">
        <v>155</v>
      </c>
      <c r="C149" s="52" t="s">
        <v>1017</v>
      </c>
      <c r="D149" s="52" t="s">
        <v>1095</v>
      </c>
      <c r="E149" s="53" t="s">
        <v>1019</v>
      </c>
    </row>
    <row r="150" spans="1:5">
      <c r="A150" s="45" t="s">
        <v>158</v>
      </c>
      <c r="B150" s="52" t="s">
        <v>174</v>
      </c>
      <c r="C150" s="52" t="s">
        <v>1017</v>
      </c>
      <c r="D150" s="52" t="s">
        <v>1105</v>
      </c>
      <c r="E150" s="53" t="s">
        <v>1019</v>
      </c>
    </row>
    <row r="151" spans="1:5">
      <c r="A151" s="45" t="s">
        <v>158</v>
      </c>
      <c r="B151" s="45" t="s">
        <v>1162</v>
      </c>
      <c r="C151" s="52" t="s">
        <v>1017</v>
      </c>
      <c r="D151" s="45" t="s">
        <v>1165</v>
      </c>
      <c r="E151" s="53" t="s">
        <v>1019</v>
      </c>
    </row>
    <row r="152" spans="1:5">
      <c r="A152" s="45" t="s">
        <v>821</v>
      </c>
      <c r="B152" s="52" t="s">
        <v>2205</v>
      </c>
      <c r="C152" s="52" t="s">
        <v>1017</v>
      </c>
      <c r="D152" s="52" t="s">
        <v>2210</v>
      </c>
      <c r="E152" s="468" t="s">
        <v>1019</v>
      </c>
    </row>
    <row r="153" spans="1:5">
      <c r="A153" s="45" t="s">
        <v>821</v>
      </c>
      <c r="B153" s="52" t="s">
        <v>1162</v>
      </c>
      <c r="C153" s="52" t="s">
        <v>1017</v>
      </c>
      <c r="D153" s="52" t="s">
        <v>2211</v>
      </c>
      <c r="E153" s="468" t="s">
        <v>1019</v>
      </c>
    </row>
    <row r="154" spans="1:5">
      <c r="A154" s="45" t="s">
        <v>814</v>
      </c>
      <c r="B154" s="52" t="s">
        <v>155</v>
      </c>
      <c r="C154" s="52" t="s">
        <v>1017</v>
      </c>
      <c r="D154" s="52" t="s">
        <v>1024</v>
      </c>
      <c r="E154" s="53" t="s">
        <v>1019</v>
      </c>
    </row>
    <row r="155" spans="1:5">
      <c r="A155" s="45" t="s">
        <v>814</v>
      </c>
      <c r="B155" s="52" t="s">
        <v>174</v>
      </c>
      <c r="C155" s="52" t="s">
        <v>1017</v>
      </c>
      <c r="D155" s="52" t="s">
        <v>1031</v>
      </c>
      <c r="E155" s="53" t="s">
        <v>1019</v>
      </c>
    </row>
    <row r="156" spans="1:5">
      <c r="A156" s="45" t="s">
        <v>814</v>
      </c>
      <c r="B156" s="45" t="s">
        <v>1162</v>
      </c>
      <c r="C156" s="52" t="s">
        <v>1017</v>
      </c>
      <c r="D156" s="45" t="s">
        <v>1178</v>
      </c>
      <c r="E156" s="53" t="s">
        <v>1019</v>
      </c>
    </row>
    <row r="157" spans="1:5">
      <c r="A157" s="45" t="s">
        <v>823</v>
      </c>
      <c r="B157" s="52" t="s">
        <v>155</v>
      </c>
      <c r="C157" s="52" t="s">
        <v>1017</v>
      </c>
      <c r="D157" s="52" t="s">
        <v>1149</v>
      </c>
      <c r="E157" s="53" t="s">
        <v>1019</v>
      </c>
    </row>
    <row r="158" spans="1:5">
      <c r="A158" s="45" t="s">
        <v>823</v>
      </c>
      <c r="B158" s="52" t="s">
        <v>174</v>
      </c>
      <c r="C158" s="52" t="s">
        <v>1017</v>
      </c>
      <c r="D158" s="52" t="s">
        <v>1160</v>
      </c>
      <c r="E158" s="468" t="s">
        <v>1019</v>
      </c>
    </row>
    <row r="159" spans="1:5">
      <c r="A159" s="45" t="s">
        <v>823</v>
      </c>
      <c r="B159" s="45" t="s">
        <v>1162</v>
      </c>
      <c r="C159" s="52" t="s">
        <v>1017</v>
      </c>
      <c r="D159" s="45" t="s">
        <v>2202</v>
      </c>
      <c r="E159" s="468" t="s">
        <v>1019</v>
      </c>
    </row>
    <row r="160" spans="1:5">
      <c r="A160" s="45" t="s">
        <v>823</v>
      </c>
      <c r="B160" s="52" t="s">
        <v>1183</v>
      </c>
      <c r="C160" s="52" t="s">
        <v>1017</v>
      </c>
      <c r="D160" s="52" t="s">
        <v>2158</v>
      </c>
      <c r="E160" s="468" t="s">
        <v>1019</v>
      </c>
    </row>
    <row r="161" spans="1:5">
      <c r="A161" s="45" t="s">
        <v>495</v>
      </c>
      <c r="B161" s="52" t="s">
        <v>155</v>
      </c>
      <c r="C161" s="52" t="s">
        <v>1017</v>
      </c>
      <c r="D161" s="52" t="s">
        <v>1028</v>
      </c>
      <c r="E161" s="53" t="s">
        <v>1019</v>
      </c>
    </row>
    <row r="162" spans="1:5">
      <c r="A162" s="45" t="s">
        <v>720</v>
      </c>
      <c r="B162" s="52" t="s">
        <v>155</v>
      </c>
      <c r="C162" s="52" t="s">
        <v>1017</v>
      </c>
      <c r="D162" s="52" t="s">
        <v>1029</v>
      </c>
      <c r="E162" s="53" t="s">
        <v>1019</v>
      </c>
    </row>
    <row r="163" spans="1:5">
      <c r="A163" s="45" t="s">
        <v>439</v>
      </c>
      <c r="B163" s="52" t="s">
        <v>155</v>
      </c>
      <c r="C163" s="52" t="s">
        <v>1017</v>
      </c>
      <c r="D163" s="52" t="s">
        <v>1040</v>
      </c>
      <c r="E163" s="53" t="s">
        <v>1019</v>
      </c>
    </row>
    <row r="164" spans="1:5">
      <c r="A164" s="45" t="s">
        <v>439</v>
      </c>
      <c r="B164" s="52" t="s">
        <v>174</v>
      </c>
      <c r="C164" s="52" t="s">
        <v>1017</v>
      </c>
      <c r="D164" s="52" t="s">
        <v>1041</v>
      </c>
      <c r="E164" s="53" t="s">
        <v>1019</v>
      </c>
    </row>
    <row r="165" spans="1:5">
      <c r="A165" s="45" t="s">
        <v>439</v>
      </c>
      <c r="B165" s="45" t="s">
        <v>1162</v>
      </c>
      <c r="C165" s="52" t="s">
        <v>1017</v>
      </c>
      <c r="D165" s="45" t="s">
        <v>1174</v>
      </c>
      <c r="E165" s="53" t="s">
        <v>1019</v>
      </c>
    </row>
    <row r="166" spans="1:5">
      <c r="A166" s="45" t="s">
        <v>439</v>
      </c>
      <c r="B166" s="52" t="s">
        <v>1183</v>
      </c>
      <c r="C166" s="52" t="s">
        <v>1017</v>
      </c>
      <c r="D166" s="52" t="s">
        <v>2159</v>
      </c>
      <c r="E166" s="468" t="s">
        <v>1019</v>
      </c>
    </row>
    <row r="167" spans="1:5">
      <c r="A167" s="45" t="s">
        <v>713</v>
      </c>
      <c r="B167" s="52" t="s">
        <v>155</v>
      </c>
      <c r="C167" s="52" t="s">
        <v>1017</v>
      </c>
      <c r="D167" s="52" t="s">
        <v>1023</v>
      </c>
      <c r="E167" s="53" t="s">
        <v>1019</v>
      </c>
    </row>
    <row r="168" spans="1:5">
      <c r="A168" s="45" t="s">
        <v>825</v>
      </c>
      <c r="B168" s="52" t="s">
        <v>155</v>
      </c>
      <c r="C168" s="52" t="s">
        <v>1017</v>
      </c>
      <c r="D168" s="52" t="s">
        <v>1150</v>
      </c>
      <c r="E168" s="53" t="s">
        <v>1019</v>
      </c>
    </row>
    <row r="169" spans="1:5">
      <c r="A169" s="45" t="s">
        <v>825</v>
      </c>
      <c r="B169" s="52" t="s">
        <v>1183</v>
      </c>
      <c r="C169" s="52" t="s">
        <v>1017</v>
      </c>
      <c r="D169" s="52" t="s">
        <v>2160</v>
      </c>
      <c r="E169" s="468" t="s">
        <v>1019</v>
      </c>
    </row>
    <row r="170" spans="1:5">
      <c r="A170" s="45" t="s">
        <v>829</v>
      </c>
      <c r="B170" s="52" t="s">
        <v>155</v>
      </c>
      <c r="C170" s="52" t="s">
        <v>1017</v>
      </c>
      <c r="D170" s="52" t="s">
        <v>1030</v>
      </c>
      <c r="E170" s="53" t="s">
        <v>1019</v>
      </c>
    </row>
    <row r="171" spans="1:5">
      <c r="A171" s="45" t="s">
        <v>164</v>
      </c>
      <c r="B171" s="52" t="s">
        <v>155</v>
      </c>
      <c r="C171" s="52" t="s">
        <v>1017</v>
      </c>
      <c r="D171" s="52" t="s">
        <v>1049</v>
      </c>
      <c r="E171" s="53" t="s">
        <v>1019</v>
      </c>
    </row>
    <row r="172" spans="1:5">
      <c r="A172" s="45" t="s">
        <v>161</v>
      </c>
      <c r="B172" s="52" t="s">
        <v>155</v>
      </c>
      <c r="C172" s="52" t="s">
        <v>1017</v>
      </c>
      <c r="D172" s="52" t="s">
        <v>1050</v>
      </c>
      <c r="E172" s="53" t="s">
        <v>1019</v>
      </c>
    </row>
    <row r="173" spans="1:5">
      <c r="A173" s="45" t="s">
        <v>161</v>
      </c>
      <c r="B173" s="52" t="s">
        <v>1183</v>
      </c>
      <c r="C173" s="52" t="s">
        <v>1017</v>
      </c>
      <c r="D173" s="52" t="s">
        <v>2102</v>
      </c>
      <c r="E173" s="468" t="s">
        <v>1019</v>
      </c>
    </row>
    <row r="174" spans="1:5">
      <c r="A174" s="45" t="s">
        <v>723</v>
      </c>
      <c r="B174" s="52" t="s">
        <v>155</v>
      </c>
      <c r="C174" s="52" t="s">
        <v>1017</v>
      </c>
      <c r="D174" s="52" t="s">
        <v>1033</v>
      </c>
      <c r="E174" s="53" t="s">
        <v>1019</v>
      </c>
    </row>
    <row r="175" spans="1:5">
      <c r="A175" s="45" t="s">
        <v>827</v>
      </c>
      <c r="B175" s="52" t="s">
        <v>155</v>
      </c>
      <c r="C175" s="52" t="s">
        <v>1017</v>
      </c>
      <c r="D175" s="52" t="s">
        <v>1151</v>
      </c>
      <c r="E175" s="53" t="s">
        <v>1019</v>
      </c>
    </row>
    <row r="176" spans="1:5">
      <c r="A176" s="45" t="s">
        <v>827</v>
      </c>
      <c r="B176" s="52" t="s">
        <v>1183</v>
      </c>
      <c r="C176" s="52" t="s">
        <v>1017</v>
      </c>
      <c r="D176" s="52" t="s">
        <v>2161</v>
      </c>
      <c r="E176" s="468" t="s">
        <v>1019</v>
      </c>
    </row>
    <row r="177" spans="1:5">
      <c r="A177" s="45" t="s">
        <v>167</v>
      </c>
      <c r="B177" s="52" t="s">
        <v>155</v>
      </c>
      <c r="C177" s="52" t="s">
        <v>1017</v>
      </c>
      <c r="D177" s="52" t="s">
        <v>1051</v>
      </c>
      <c r="E177" s="53" t="s">
        <v>1019</v>
      </c>
    </row>
    <row r="178" spans="1:5">
      <c r="A178" s="45" t="s">
        <v>832</v>
      </c>
      <c r="B178" s="52" t="s">
        <v>155</v>
      </c>
      <c r="C178" s="52" t="s">
        <v>1017</v>
      </c>
      <c r="D178" s="52" t="s">
        <v>1152</v>
      </c>
      <c r="E178" s="53" t="s">
        <v>1019</v>
      </c>
    </row>
    <row r="179" spans="1:5">
      <c r="A179" s="45" t="s">
        <v>804</v>
      </c>
      <c r="B179" s="52" t="s">
        <v>155</v>
      </c>
      <c r="C179" s="52" t="s">
        <v>1017</v>
      </c>
      <c r="D179" s="52" t="s">
        <v>1129</v>
      </c>
      <c r="E179" s="53" t="s">
        <v>1019</v>
      </c>
    </row>
    <row r="180" spans="1:5">
      <c r="A180" s="45" t="s">
        <v>804</v>
      </c>
      <c r="B180" s="52" t="s">
        <v>174</v>
      </c>
      <c r="C180" s="52" t="s">
        <v>1017</v>
      </c>
      <c r="D180" s="52" t="s">
        <v>1156</v>
      </c>
      <c r="E180" s="53" t="s">
        <v>1019</v>
      </c>
    </row>
    <row r="181" spans="1:5">
      <c r="A181" s="45" t="s">
        <v>804</v>
      </c>
      <c r="B181" s="45" t="s">
        <v>1162</v>
      </c>
      <c r="C181" s="52" t="s">
        <v>1017</v>
      </c>
      <c r="D181" s="45" t="s">
        <v>2203</v>
      </c>
      <c r="E181" s="53" t="s">
        <v>1019</v>
      </c>
    </row>
    <row r="182" spans="1:5">
      <c r="A182" s="45" t="s">
        <v>804</v>
      </c>
      <c r="B182" s="52" t="s">
        <v>1183</v>
      </c>
      <c r="C182" s="52" t="s">
        <v>1017</v>
      </c>
      <c r="D182" s="52" t="s">
        <v>2122</v>
      </c>
      <c r="E182" s="468" t="s">
        <v>1019</v>
      </c>
    </row>
    <row r="183" spans="1:5">
      <c r="A183" s="45" t="s">
        <v>160</v>
      </c>
      <c r="B183" s="52" t="s">
        <v>155</v>
      </c>
      <c r="C183" s="52" t="s">
        <v>1017</v>
      </c>
      <c r="D183" s="52" t="s">
        <v>1059</v>
      </c>
      <c r="E183" s="53" t="s">
        <v>1019</v>
      </c>
    </row>
    <row r="184" spans="1:5">
      <c r="A184" s="45" t="s">
        <v>162</v>
      </c>
      <c r="B184" s="52" t="s">
        <v>155</v>
      </c>
      <c r="C184" s="52" t="s">
        <v>1017</v>
      </c>
      <c r="D184" s="52" t="s">
        <v>1057</v>
      </c>
      <c r="E184" s="53" t="s">
        <v>1019</v>
      </c>
    </row>
    <row r="185" spans="1:5">
      <c r="A185" s="45" t="s">
        <v>162</v>
      </c>
      <c r="B185" s="52" t="s">
        <v>174</v>
      </c>
      <c r="C185" s="52" t="s">
        <v>1017</v>
      </c>
      <c r="D185" s="52" t="s">
        <v>1106</v>
      </c>
      <c r="E185" s="53" t="s">
        <v>1019</v>
      </c>
    </row>
    <row r="186" spans="1:5">
      <c r="A186" s="45" t="s">
        <v>162</v>
      </c>
      <c r="B186" s="45" t="s">
        <v>1162</v>
      </c>
      <c r="C186" s="52" t="s">
        <v>1017</v>
      </c>
      <c r="D186" s="45" t="s">
        <v>1167</v>
      </c>
      <c r="E186" s="53" t="s">
        <v>1019</v>
      </c>
    </row>
    <row r="187" spans="1:5">
      <c r="A187" s="45" t="s">
        <v>162</v>
      </c>
      <c r="B187" s="52" t="s">
        <v>1183</v>
      </c>
      <c r="C187" s="52" t="s">
        <v>1017</v>
      </c>
      <c r="D187" s="52" t="s">
        <v>2104</v>
      </c>
      <c r="E187" s="468" t="s">
        <v>1019</v>
      </c>
    </row>
    <row r="188" spans="1:5">
      <c r="A188" s="45" t="s">
        <v>163</v>
      </c>
      <c r="B188" s="52" t="s">
        <v>155</v>
      </c>
      <c r="C188" s="52" t="s">
        <v>1017</v>
      </c>
      <c r="D188" s="52" t="s">
        <v>1060</v>
      </c>
      <c r="E188" s="53" t="s">
        <v>1019</v>
      </c>
    </row>
    <row r="189" spans="1:5">
      <c r="A189" s="45" t="s">
        <v>3031</v>
      </c>
      <c r="B189" s="52" t="s">
        <v>155</v>
      </c>
      <c r="C189" s="52" t="s">
        <v>1017</v>
      </c>
      <c r="D189" s="52" t="s">
        <v>3067</v>
      </c>
      <c r="E189" s="468" t="s">
        <v>1019</v>
      </c>
    </row>
    <row r="190" spans="1:5">
      <c r="A190" s="45" t="s">
        <v>166</v>
      </c>
      <c r="B190" s="52" t="s">
        <v>155</v>
      </c>
      <c r="C190" s="52" t="s">
        <v>1017</v>
      </c>
      <c r="D190" s="52" t="s">
        <v>1046</v>
      </c>
      <c r="E190" s="53" t="s">
        <v>1019</v>
      </c>
    </row>
    <row r="191" spans="1:5">
      <c r="A191" s="45" t="s">
        <v>166</v>
      </c>
      <c r="B191" s="52" t="s">
        <v>174</v>
      </c>
      <c r="C191" s="52" t="s">
        <v>1017</v>
      </c>
      <c r="D191" s="52" t="s">
        <v>1107</v>
      </c>
      <c r="E191" s="53" t="s">
        <v>1019</v>
      </c>
    </row>
    <row r="192" spans="1:5">
      <c r="A192" s="45" t="s">
        <v>166</v>
      </c>
      <c r="B192" s="45" t="s">
        <v>1162</v>
      </c>
      <c r="C192" s="52" t="s">
        <v>1017</v>
      </c>
      <c r="D192" s="45" t="s">
        <v>1168</v>
      </c>
      <c r="E192" s="53" t="s">
        <v>1019</v>
      </c>
    </row>
    <row r="193" spans="1:5">
      <c r="A193" s="45" t="s">
        <v>724</v>
      </c>
      <c r="B193" s="52" t="s">
        <v>155</v>
      </c>
      <c r="C193" s="52" t="s">
        <v>1017</v>
      </c>
      <c r="D193" s="52" t="s">
        <v>1034</v>
      </c>
      <c r="E193" s="53" t="s">
        <v>1019</v>
      </c>
    </row>
    <row r="194" spans="1:5">
      <c r="A194" s="45" t="s">
        <v>724</v>
      </c>
      <c r="B194" s="52" t="s">
        <v>174</v>
      </c>
      <c r="C194" s="52" t="s">
        <v>1017</v>
      </c>
      <c r="D194" s="52" t="s">
        <v>1038</v>
      </c>
      <c r="E194" s="53" t="s">
        <v>1019</v>
      </c>
    </row>
    <row r="195" spans="1:5">
      <c r="A195" s="45" t="s">
        <v>724</v>
      </c>
      <c r="B195" s="45" t="s">
        <v>1162</v>
      </c>
      <c r="C195" s="52" t="s">
        <v>1017</v>
      </c>
      <c r="D195" s="45" t="s">
        <v>1176</v>
      </c>
      <c r="E195" s="53" t="s">
        <v>1019</v>
      </c>
    </row>
    <row r="196" spans="1:5">
      <c r="A196" s="45" t="s">
        <v>837</v>
      </c>
      <c r="B196" s="52" t="s">
        <v>155</v>
      </c>
      <c r="C196" s="52" t="s">
        <v>1017</v>
      </c>
      <c r="D196" s="52" t="s">
        <v>1035</v>
      </c>
      <c r="E196" s="53" t="s">
        <v>1019</v>
      </c>
    </row>
    <row r="197" spans="1:5">
      <c r="A197" s="45" t="s">
        <v>469</v>
      </c>
      <c r="B197" s="52" t="s">
        <v>155</v>
      </c>
      <c r="C197" s="52" t="s">
        <v>1017</v>
      </c>
      <c r="D197" s="52" t="s">
        <v>1036</v>
      </c>
      <c r="E197" s="53" t="s">
        <v>1019</v>
      </c>
    </row>
    <row r="198" spans="1:5">
      <c r="A198" s="45" t="s">
        <v>469</v>
      </c>
      <c r="B198" s="52" t="s">
        <v>174</v>
      </c>
      <c r="C198" s="52" t="s">
        <v>1017</v>
      </c>
      <c r="D198" s="52" t="s">
        <v>1039</v>
      </c>
      <c r="E198" s="53" t="s">
        <v>1019</v>
      </c>
    </row>
    <row r="199" spans="1:5">
      <c r="A199" s="45" t="s">
        <v>469</v>
      </c>
      <c r="B199" s="45" t="s">
        <v>1162</v>
      </c>
      <c r="C199" s="52" t="s">
        <v>1017</v>
      </c>
      <c r="D199" s="45" t="s">
        <v>1175</v>
      </c>
      <c r="E199" s="53" t="s">
        <v>1019</v>
      </c>
    </row>
    <row r="200" spans="1:5">
      <c r="A200" s="45" t="s">
        <v>469</v>
      </c>
      <c r="B200" s="52" t="s">
        <v>1183</v>
      </c>
      <c r="C200" s="52" t="s">
        <v>1017</v>
      </c>
      <c r="D200" s="52" t="s">
        <v>2162</v>
      </c>
      <c r="E200" s="468" t="s">
        <v>1019</v>
      </c>
    </row>
    <row r="201" spans="1:5">
      <c r="A201" s="45" t="s">
        <v>156</v>
      </c>
      <c r="B201" s="52" t="s">
        <v>155</v>
      </c>
      <c r="C201" s="52" t="s">
        <v>1017</v>
      </c>
      <c r="D201" s="52" t="s">
        <v>1067</v>
      </c>
      <c r="E201" s="53" t="s">
        <v>1019</v>
      </c>
    </row>
    <row r="202" spans="1:5">
      <c r="A202" s="45" t="s">
        <v>156</v>
      </c>
      <c r="B202" s="52" t="s">
        <v>174</v>
      </c>
      <c r="C202" s="52" t="s">
        <v>1017</v>
      </c>
      <c r="D202" s="52" t="s">
        <v>1108</v>
      </c>
      <c r="E202" s="53" t="s">
        <v>1019</v>
      </c>
    </row>
    <row r="203" spans="1:5">
      <c r="A203" s="45" t="s">
        <v>156</v>
      </c>
      <c r="B203" s="45" t="s">
        <v>1162</v>
      </c>
      <c r="C203" s="52" t="s">
        <v>1017</v>
      </c>
      <c r="D203" s="45" t="s">
        <v>1169</v>
      </c>
      <c r="E203" s="53" t="s">
        <v>1019</v>
      </c>
    </row>
    <row r="204" spans="1:5">
      <c r="A204" s="45" t="s">
        <v>156</v>
      </c>
      <c r="B204" s="52" t="s">
        <v>1183</v>
      </c>
      <c r="C204" s="52" t="s">
        <v>1017</v>
      </c>
      <c r="D204" s="52" t="s">
        <v>2105</v>
      </c>
      <c r="E204" s="468" t="s">
        <v>1019</v>
      </c>
    </row>
    <row r="205" spans="1:5">
      <c r="A205" s="45" t="s">
        <v>839</v>
      </c>
      <c r="B205" s="52" t="s">
        <v>155</v>
      </c>
      <c r="C205" s="52" t="s">
        <v>1017</v>
      </c>
      <c r="D205" s="52" t="s">
        <v>1037</v>
      </c>
      <c r="E205" s="53" t="s">
        <v>1019</v>
      </c>
    </row>
    <row r="206" spans="1:5">
      <c r="A206" s="45" t="s">
        <v>799</v>
      </c>
      <c r="B206" s="52" t="s">
        <v>155</v>
      </c>
      <c r="C206" s="45" t="s">
        <v>998</v>
      </c>
      <c r="D206" s="52" t="s">
        <v>999</v>
      </c>
      <c r="E206" s="468" t="s">
        <v>1004</v>
      </c>
    </row>
    <row r="207" spans="1:5">
      <c r="A207" s="45" t="s">
        <v>716</v>
      </c>
      <c r="B207" s="52" t="s">
        <v>174</v>
      </c>
      <c r="C207" s="45" t="s">
        <v>998</v>
      </c>
      <c r="D207" s="52" t="s">
        <v>1003</v>
      </c>
      <c r="E207" s="468" t="s">
        <v>1004</v>
      </c>
    </row>
    <row r="208" spans="1:5">
      <c r="A208" s="45" t="s">
        <v>802</v>
      </c>
      <c r="B208" s="52" t="s">
        <v>155</v>
      </c>
      <c r="C208" s="45" t="s">
        <v>998</v>
      </c>
      <c r="D208" s="52" t="s">
        <v>1000</v>
      </c>
      <c r="E208" s="468" t="s">
        <v>1004</v>
      </c>
    </row>
    <row r="209" spans="1:5">
      <c r="A209" s="45" t="s">
        <v>802</v>
      </c>
      <c r="B209" s="52" t="s">
        <v>174</v>
      </c>
      <c r="C209" s="45" t="s">
        <v>998</v>
      </c>
      <c r="D209" s="52" t="s">
        <v>1003</v>
      </c>
      <c r="E209" s="468" t="s">
        <v>1004</v>
      </c>
    </row>
    <row r="210" spans="1:5">
      <c r="A210" s="45" t="s">
        <v>716</v>
      </c>
      <c r="B210" s="52" t="s">
        <v>155</v>
      </c>
      <c r="C210" s="52" t="s">
        <v>172</v>
      </c>
      <c r="D210" s="52" t="s">
        <v>948</v>
      </c>
      <c r="E210" s="468" t="s">
        <v>176</v>
      </c>
    </row>
    <row r="211" spans="1:5">
      <c r="A211" s="45" t="s">
        <v>498</v>
      </c>
      <c r="B211" s="52" t="s">
        <v>155</v>
      </c>
      <c r="C211" s="45" t="s">
        <v>172</v>
      </c>
      <c r="D211" s="52" t="s">
        <v>974</v>
      </c>
      <c r="E211" s="468" t="s">
        <v>176</v>
      </c>
    </row>
    <row r="212" spans="1:5">
      <c r="A212" s="45" t="s">
        <v>498</v>
      </c>
      <c r="B212" s="52" t="s">
        <v>174</v>
      </c>
      <c r="C212" s="45" t="s">
        <v>172</v>
      </c>
      <c r="D212" s="52" t="s">
        <v>992</v>
      </c>
      <c r="E212" s="468" t="s">
        <v>176</v>
      </c>
    </row>
    <row r="213" spans="1:5">
      <c r="A213" s="45" t="s">
        <v>800</v>
      </c>
      <c r="B213" s="52" t="s">
        <v>155</v>
      </c>
      <c r="C213" s="45" t="s">
        <v>172</v>
      </c>
      <c r="D213" s="52" t="s">
        <v>975</v>
      </c>
      <c r="E213" s="468" t="s">
        <v>176</v>
      </c>
    </row>
    <row r="214" spans="1:5">
      <c r="A214" s="45" t="s">
        <v>800</v>
      </c>
      <c r="B214" s="52" t="s">
        <v>174</v>
      </c>
      <c r="C214" s="45" t="s">
        <v>172</v>
      </c>
      <c r="D214" s="52" t="s">
        <v>993</v>
      </c>
      <c r="E214" s="468" t="s">
        <v>176</v>
      </c>
    </row>
    <row r="215" spans="1:5">
      <c r="A215" s="45" t="s">
        <v>159</v>
      </c>
      <c r="B215" s="52" t="s">
        <v>155</v>
      </c>
      <c r="C215" s="45" t="s">
        <v>172</v>
      </c>
      <c r="D215" s="52" t="s">
        <v>965</v>
      </c>
      <c r="E215" s="468" t="s">
        <v>176</v>
      </c>
    </row>
    <row r="216" spans="1:5">
      <c r="A216" s="45" t="s">
        <v>165</v>
      </c>
      <c r="B216" s="52" t="s">
        <v>155</v>
      </c>
      <c r="C216" s="45" t="s">
        <v>172</v>
      </c>
      <c r="D216" s="52" t="s">
        <v>966</v>
      </c>
      <c r="E216" s="468" t="s">
        <v>176</v>
      </c>
    </row>
    <row r="217" spans="1:5">
      <c r="A217" s="45" t="s">
        <v>165</v>
      </c>
      <c r="B217" s="52" t="s">
        <v>174</v>
      </c>
      <c r="C217" s="45" t="s">
        <v>172</v>
      </c>
      <c r="D217" s="52" t="s">
        <v>987</v>
      </c>
      <c r="E217" s="468" t="s">
        <v>176</v>
      </c>
    </row>
    <row r="218" spans="1:5">
      <c r="A218" s="45" t="s">
        <v>806</v>
      </c>
      <c r="B218" s="52" t="s">
        <v>155</v>
      </c>
      <c r="C218" s="45" t="s">
        <v>172</v>
      </c>
      <c r="D218" s="52" t="s">
        <v>977</v>
      </c>
      <c r="E218" s="468" t="s">
        <v>176</v>
      </c>
    </row>
    <row r="219" spans="1:5">
      <c r="A219" s="45" t="s">
        <v>806</v>
      </c>
      <c r="B219" s="52" t="s">
        <v>174</v>
      </c>
      <c r="C219" s="45" t="s">
        <v>172</v>
      </c>
      <c r="D219" s="52" t="s">
        <v>995</v>
      </c>
      <c r="E219" s="468" t="s">
        <v>176</v>
      </c>
    </row>
    <row r="220" spans="1:5">
      <c r="A220" s="45" t="s">
        <v>808</v>
      </c>
      <c r="B220" s="52" t="s">
        <v>155</v>
      </c>
      <c r="C220" s="45" t="s">
        <v>172</v>
      </c>
      <c r="D220" s="52" t="s">
        <v>978</v>
      </c>
      <c r="E220" s="468" t="s">
        <v>176</v>
      </c>
    </row>
    <row r="221" spans="1:5">
      <c r="A221" s="45" t="s">
        <v>808</v>
      </c>
      <c r="B221" s="52" t="s">
        <v>174</v>
      </c>
      <c r="C221" s="45" t="s">
        <v>172</v>
      </c>
      <c r="D221" s="52" t="s">
        <v>996</v>
      </c>
      <c r="E221" s="468" t="s">
        <v>176</v>
      </c>
    </row>
    <row r="222" spans="1:5">
      <c r="A222" s="45" t="s">
        <v>810</v>
      </c>
      <c r="B222" s="52" t="s">
        <v>155</v>
      </c>
      <c r="C222" s="45" t="s">
        <v>172</v>
      </c>
      <c r="D222" s="52" t="s">
        <v>979</v>
      </c>
      <c r="E222" s="468" t="s">
        <v>176</v>
      </c>
    </row>
    <row r="223" spans="1:5">
      <c r="A223" s="52" t="s">
        <v>812</v>
      </c>
      <c r="B223" s="52" t="s">
        <v>155</v>
      </c>
      <c r="C223" s="52" t="s">
        <v>172</v>
      </c>
      <c r="D223" s="52" t="s">
        <v>949</v>
      </c>
      <c r="E223" s="468" t="s">
        <v>176</v>
      </c>
    </row>
    <row r="224" spans="1:5">
      <c r="A224" s="52" t="s">
        <v>816</v>
      </c>
      <c r="B224" s="52" t="s">
        <v>155</v>
      </c>
      <c r="C224" s="52" t="s">
        <v>172</v>
      </c>
      <c r="D224" s="52" t="s">
        <v>954</v>
      </c>
      <c r="E224" s="468" t="s">
        <v>176</v>
      </c>
    </row>
    <row r="225" spans="1:5">
      <c r="A225" s="52" t="s">
        <v>817</v>
      </c>
      <c r="B225" s="52" t="s">
        <v>155</v>
      </c>
      <c r="C225" s="52" t="s">
        <v>172</v>
      </c>
      <c r="D225" s="52" t="s">
        <v>955</v>
      </c>
      <c r="E225" s="468" t="s">
        <v>176</v>
      </c>
    </row>
    <row r="226" spans="1:5">
      <c r="A226" s="52" t="s">
        <v>819</v>
      </c>
      <c r="B226" s="52" t="s">
        <v>155</v>
      </c>
      <c r="C226" s="52" t="s">
        <v>172</v>
      </c>
      <c r="D226" s="52" t="s">
        <v>952</v>
      </c>
      <c r="E226" s="468" t="s">
        <v>176</v>
      </c>
    </row>
    <row r="227" spans="1:5">
      <c r="A227" s="45" t="s">
        <v>819</v>
      </c>
      <c r="B227" s="52" t="s">
        <v>174</v>
      </c>
      <c r="C227" s="45" t="s">
        <v>172</v>
      </c>
      <c r="D227" s="52" t="s">
        <v>1001</v>
      </c>
      <c r="E227" s="468" t="s">
        <v>176</v>
      </c>
    </row>
    <row r="228" spans="1:5">
      <c r="A228" s="45" t="s">
        <v>158</v>
      </c>
      <c r="B228" s="52" t="s">
        <v>155</v>
      </c>
      <c r="C228" s="45" t="s">
        <v>172</v>
      </c>
      <c r="D228" s="52" t="s">
        <v>967</v>
      </c>
      <c r="E228" s="468" t="s">
        <v>176</v>
      </c>
    </row>
    <row r="229" spans="1:5">
      <c r="A229" s="45" t="s">
        <v>158</v>
      </c>
      <c r="B229" s="52" t="s">
        <v>174</v>
      </c>
      <c r="C229" s="45" t="s">
        <v>172</v>
      </c>
      <c r="D229" s="52" t="s">
        <v>988</v>
      </c>
      <c r="E229" s="468" t="s">
        <v>176</v>
      </c>
    </row>
    <row r="230" spans="1:5">
      <c r="A230" s="52" t="s">
        <v>814</v>
      </c>
      <c r="B230" s="52" t="s">
        <v>155</v>
      </c>
      <c r="C230" s="52" t="s">
        <v>172</v>
      </c>
      <c r="D230" s="52" t="s">
        <v>953</v>
      </c>
      <c r="E230" s="468" t="s">
        <v>176</v>
      </c>
    </row>
    <row r="231" spans="1:5">
      <c r="A231" s="45" t="s">
        <v>814</v>
      </c>
      <c r="B231" s="52" t="s">
        <v>174</v>
      </c>
      <c r="C231" s="45" t="s">
        <v>172</v>
      </c>
      <c r="D231" s="52" t="s">
        <v>1002</v>
      </c>
      <c r="E231" s="468" t="s">
        <v>176</v>
      </c>
    </row>
    <row r="232" spans="1:5">
      <c r="A232" s="45" t="s">
        <v>823</v>
      </c>
      <c r="B232" s="52" t="s">
        <v>155</v>
      </c>
      <c r="C232" s="45" t="s">
        <v>172</v>
      </c>
      <c r="D232" s="52" t="s">
        <v>980</v>
      </c>
      <c r="E232" s="468" t="s">
        <v>176</v>
      </c>
    </row>
    <row r="233" spans="1:5">
      <c r="A233" s="45" t="s">
        <v>823</v>
      </c>
      <c r="B233" s="52" t="s">
        <v>174</v>
      </c>
      <c r="C233" s="45" t="s">
        <v>172</v>
      </c>
      <c r="D233" s="52" t="s">
        <v>997</v>
      </c>
      <c r="E233" s="468" t="s">
        <v>176</v>
      </c>
    </row>
    <row r="234" spans="1:5">
      <c r="A234" s="52" t="s">
        <v>495</v>
      </c>
      <c r="B234" s="52" t="s">
        <v>155</v>
      </c>
      <c r="C234" s="52" t="s">
        <v>172</v>
      </c>
      <c r="D234" s="52" t="s">
        <v>956</v>
      </c>
      <c r="E234" s="468" t="s">
        <v>176</v>
      </c>
    </row>
    <row r="235" spans="1:5">
      <c r="A235" s="45" t="s">
        <v>720</v>
      </c>
      <c r="B235" s="52" t="s">
        <v>155</v>
      </c>
      <c r="C235" s="52" t="s">
        <v>172</v>
      </c>
      <c r="D235" s="52" t="s">
        <v>957</v>
      </c>
      <c r="E235" s="468" t="s">
        <v>176</v>
      </c>
    </row>
    <row r="236" spans="1:5">
      <c r="A236" s="45" t="s">
        <v>439</v>
      </c>
      <c r="B236" s="52" t="s">
        <v>155</v>
      </c>
      <c r="C236" s="45" t="s">
        <v>172</v>
      </c>
      <c r="D236" s="52" t="s">
        <v>963</v>
      </c>
      <c r="E236" s="468" t="s">
        <v>176</v>
      </c>
    </row>
    <row r="237" spans="1:5">
      <c r="A237" s="45" t="s">
        <v>439</v>
      </c>
      <c r="B237" s="52" t="s">
        <v>174</v>
      </c>
      <c r="C237" s="45" t="s">
        <v>172</v>
      </c>
      <c r="D237" s="52" t="s">
        <v>986</v>
      </c>
      <c r="E237" s="468" t="s">
        <v>176</v>
      </c>
    </row>
    <row r="238" spans="1:5">
      <c r="A238" s="52" t="s">
        <v>713</v>
      </c>
      <c r="B238" s="52" t="s">
        <v>155</v>
      </c>
      <c r="C238" s="52" t="s">
        <v>172</v>
      </c>
      <c r="D238" s="52" t="s">
        <v>950</v>
      </c>
      <c r="E238" s="468" t="s">
        <v>176</v>
      </c>
    </row>
    <row r="239" spans="1:5">
      <c r="A239" s="45" t="s">
        <v>825</v>
      </c>
      <c r="B239" s="52" t="s">
        <v>155</v>
      </c>
      <c r="C239" s="45" t="s">
        <v>172</v>
      </c>
      <c r="D239" s="52" t="s">
        <v>981</v>
      </c>
      <c r="E239" s="468" t="s">
        <v>176</v>
      </c>
    </row>
    <row r="240" spans="1:5">
      <c r="A240" s="52" t="s">
        <v>829</v>
      </c>
      <c r="B240" s="52" t="s">
        <v>155</v>
      </c>
      <c r="C240" s="52" t="s">
        <v>172</v>
      </c>
      <c r="D240" s="52" t="s">
        <v>951</v>
      </c>
      <c r="E240" s="468" t="s">
        <v>176</v>
      </c>
    </row>
    <row r="241" spans="1:5">
      <c r="A241" s="45" t="s">
        <v>164</v>
      </c>
      <c r="B241" s="52" t="s">
        <v>155</v>
      </c>
      <c r="C241" s="45" t="s">
        <v>172</v>
      </c>
      <c r="D241" s="52" t="s">
        <v>968</v>
      </c>
      <c r="E241" s="468" t="s">
        <v>176</v>
      </c>
    </row>
    <row r="242" spans="1:5">
      <c r="A242" s="45" t="s">
        <v>161</v>
      </c>
      <c r="B242" s="52" t="s">
        <v>155</v>
      </c>
      <c r="C242" s="45" t="s">
        <v>172</v>
      </c>
      <c r="D242" s="52" t="s">
        <v>969</v>
      </c>
      <c r="E242" s="468" t="s">
        <v>176</v>
      </c>
    </row>
    <row r="243" spans="1:5">
      <c r="A243" s="45" t="s">
        <v>723</v>
      </c>
      <c r="B243" s="52" t="s">
        <v>155</v>
      </c>
      <c r="C243" s="52" t="s">
        <v>172</v>
      </c>
      <c r="D243" s="52" t="s">
        <v>958</v>
      </c>
      <c r="E243" s="468" t="s">
        <v>176</v>
      </c>
    </row>
    <row r="244" spans="1:5">
      <c r="A244" s="45" t="s">
        <v>827</v>
      </c>
      <c r="B244" s="52" t="s">
        <v>155</v>
      </c>
      <c r="C244" s="45" t="s">
        <v>172</v>
      </c>
      <c r="D244" s="52" t="s">
        <v>982</v>
      </c>
      <c r="E244" s="468" t="s">
        <v>176</v>
      </c>
    </row>
    <row r="245" spans="1:5">
      <c r="A245" s="45" t="s">
        <v>167</v>
      </c>
      <c r="B245" s="52" t="s">
        <v>155</v>
      </c>
      <c r="C245" s="45" t="s">
        <v>172</v>
      </c>
      <c r="D245" s="52" t="s">
        <v>970</v>
      </c>
      <c r="E245" s="468" t="s">
        <v>176</v>
      </c>
    </row>
    <row r="246" spans="1:5">
      <c r="A246" s="45" t="s">
        <v>832</v>
      </c>
      <c r="B246" s="52" t="s">
        <v>155</v>
      </c>
      <c r="C246" s="45" t="s">
        <v>172</v>
      </c>
      <c r="D246" s="52" t="s">
        <v>983</v>
      </c>
      <c r="E246" s="468" t="s">
        <v>176</v>
      </c>
    </row>
    <row r="247" spans="1:5">
      <c r="A247" s="45" t="s">
        <v>804</v>
      </c>
      <c r="B247" s="52" t="s">
        <v>155</v>
      </c>
      <c r="C247" s="45" t="s">
        <v>172</v>
      </c>
      <c r="D247" s="52" t="s">
        <v>976</v>
      </c>
      <c r="E247" s="468" t="s">
        <v>176</v>
      </c>
    </row>
    <row r="248" spans="1:5">
      <c r="A248" s="45" t="s">
        <v>804</v>
      </c>
      <c r="B248" s="52" t="s">
        <v>174</v>
      </c>
      <c r="C248" s="45" t="s">
        <v>172</v>
      </c>
      <c r="D248" s="52" t="s">
        <v>994</v>
      </c>
      <c r="E248" s="468" t="s">
        <v>176</v>
      </c>
    </row>
    <row r="249" spans="1:5">
      <c r="A249" s="45" t="s">
        <v>160</v>
      </c>
      <c r="B249" s="52" t="s">
        <v>155</v>
      </c>
      <c r="C249" s="45" t="s">
        <v>172</v>
      </c>
      <c r="D249" s="52" t="s">
        <v>971</v>
      </c>
      <c r="E249" s="468" t="s">
        <v>176</v>
      </c>
    </row>
    <row r="250" spans="1:5">
      <c r="A250" s="45" t="s">
        <v>162</v>
      </c>
      <c r="B250" s="52" t="s">
        <v>155</v>
      </c>
      <c r="C250" s="45" t="s">
        <v>172</v>
      </c>
      <c r="D250" s="52" t="s">
        <v>549</v>
      </c>
      <c r="E250" s="468" t="s">
        <v>176</v>
      </c>
    </row>
    <row r="251" spans="1:5">
      <c r="A251" s="45" t="s">
        <v>162</v>
      </c>
      <c r="B251" s="52" t="s">
        <v>174</v>
      </c>
      <c r="C251" s="45" t="s">
        <v>172</v>
      </c>
      <c r="D251" s="52" t="s">
        <v>989</v>
      </c>
      <c r="E251" s="468" t="s">
        <v>176</v>
      </c>
    </row>
    <row r="252" spans="1:5">
      <c r="A252" s="45" t="s">
        <v>163</v>
      </c>
      <c r="B252" s="52" t="s">
        <v>155</v>
      </c>
      <c r="C252" s="45" t="s">
        <v>172</v>
      </c>
      <c r="D252" s="52" t="s">
        <v>972</v>
      </c>
      <c r="E252" s="468" t="s">
        <v>176</v>
      </c>
    </row>
    <row r="253" spans="1:5">
      <c r="A253" s="45" t="s">
        <v>166</v>
      </c>
      <c r="B253" s="52" t="s">
        <v>155</v>
      </c>
      <c r="C253" s="45" t="s">
        <v>172</v>
      </c>
      <c r="D253" s="52" t="s">
        <v>964</v>
      </c>
      <c r="E253" s="468" t="s">
        <v>176</v>
      </c>
    </row>
    <row r="254" spans="1:5">
      <c r="A254" s="45" t="s">
        <v>166</v>
      </c>
      <c r="B254" s="52" t="s">
        <v>174</v>
      </c>
      <c r="C254" s="45" t="s">
        <v>172</v>
      </c>
      <c r="D254" s="52" t="s">
        <v>990</v>
      </c>
      <c r="E254" s="468" t="s">
        <v>176</v>
      </c>
    </row>
    <row r="255" spans="1:5">
      <c r="A255" s="45" t="s">
        <v>724</v>
      </c>
      <c r="B255" s="52" t="s">
        <v>155</v>
      </c>
      <c r="C255" s="52" t="s">
        <v>172</v>
      </c>
      <c r="D255" s="52" t="s">
        <v>959</v>
      </c>
      <c r="E255" s="468" t="s">
        <v>176</v>
      </c>
    </row>
    <row r="256" spans="1:5">
      <c r="A256" s="45" t="s">
        <v>724</v>
      </c>
      <c r="B256" s="52" t="s">
        <v>174</v>
      </c>
      <c r="C256" s="45" t="s">
        <v>172</v>
      </c>
      <c r="D256" s="52" t="s">
        <v>984</v>
      </c>
      <c r="E256" s="468">
        <v>220000</v>
      </c>
    </row>
    <row r="257" spans="1:5">
      <c r="A257" s="45" t="s">
        <v>837</v>
      </c>
      <c r="B257" s="52" t="s">
        <v>155</v>
      </c>
      <c r="C257" s="45" t="s">
        <v>172</v>
      </c>
      <c r="D257" s="52" t="s">
        <v>960</v>
      </c>
      <c r="E257" s="468" t="s">
        <v>176</v>
      </c>
    </row>
    <row r="258" spans="1:5">
      <c r="A258" s="45" t="s">
        <v>469</v>
      </c>
      <c r="B258" s="52" t="s">
        <v>155</v>
      </c>
      <c r="C258" s="45" t="s">
        <v>172</v>
      </c>
      <c r="D258" s="52" t="s">
        <v>962</v>
      </c>
      <c r="E258" s="468" t="s">
        <v>176</v>
      </c>
    </row>
    <row r="259" spans="1:5">
      <c r="A259" s="45" t="s">
        <v>469</v>
      </c>
      <c r="B259" s="52" t="s">
        <v>174</v>
      </c>
      <c r="C259" s="45" t="s">
        <v>172</v>
      </c>
      <c r="D259" s="52" t="s">
        <v>985</v>
      </c>
      <c r="E259" s="468" t="s">
        <v>176</v>
      </c>
    </row>
    <row r="260" spans="1:5">
      <c r="A260" s="45" t="s">
        <v>156</v>
      </c>
      <c r="B260" s="52" t="s">
        <v>155</v>
      </c>
      <c r="C260" s="45" t="s">
        <v>172</v>
      </c>
      <c r="D260" s="52" t="s">
        <v>973</v>
      </c>
      <c r="E260" s="468" t="s">
        <v>176</v>
      </c>
    </row>
    <row r="261" spans="1:5">
      <c r="A261" s="45" t="s">
        <v>156</v>
      </c>
      <c r="B261" s="52" t="s">
        <v>174</v>
      </c>
      <c r="C261" s="45" t="s">
        <v>172</v>
      </c>
      <c r="D261" s="52" t="s">
        <v>991</v>
      </c>
      <c r="E261" s="468" t="s">
        <v>176</v>
      </c>
    </row>
    <row r="262" spans="1:5">
      <c r="A262" s="45" t="s">
        <v>839</v>
      </c>
      <c r="B262" s="52" t="s">
        <v>155</v>
      </c>
      <c r="C262" s="45" t="s">
        <v>172</v>
      </c>
      <c r="D262" s="52" t="s">
        <v>961</v>
      </c>
      <c r="E262" s="468" t="s">
        <v>176</v>
      </c>
    </row>
    <row r="263" spans="1:5">
      <c r="A263" s="45" t="s">
        <v>716</v>
      </c>
      <c r="B263" s="52" t="s">
        <v>155</v>
      </c>
      <c r="C263" s="45" t="s">
        <v>840</v>
      </c>
      <c r="D263" s="52" t="s">
        <v>907</v>
      </c>
      <c r="E263" s="53">
        <v>201605</v>
      </c>
    </row>
    <row r="264" spans="1:5">
      <c r="A264" s="45" t="s">
        <v>498</v>
      </c>
      <c r="B264" s="52" t="s">
        <v>155</v>
      </c>
      <c r="C264" s="45" t="s">
        <v>840</v>
      </c>
      <c r="D264" s="52" t="s">
        <v>934</v>
      </c>
      <c r="E264" s="53">
        <v>201605</v>
      </c>
    </row>
    <row r="265" spans="1:5">
      <c r="A265" s="45" t="s">
        <v>498</v>
      </c>
      <c r="B265" s="52" t="s">
        <v>174</v>
      </c>
      <c r="C265" s="45" t="s">
        <v>840</v>
      </c>
      <c r="D265" s="52" t="s">
        <v>851</v>
      </c>
      <c r="E265" s="53" t="s">
        <v>175</v>
      </c>
    </row>
    <row r="266" spans="1:5">
      <c r="A266" s="45" t="s">
        <v>800</v>
      </c>
      <c r="B266" s="52" t="s">
        <v>155</v>
      </c>
      <c r="C266" s="45" t="s">
        <v>840</v>
      </c>
      <c r="D266" s="52" t="s">
        <v>935</v>
      </c>
      <c r="E266" s="53">
        <v>201605</v>
      </c>
    </row>
    <row r="267" spans="1:5">
      <c r="A267" s="45" t="s">
        <v>800</v>
      </c>
      <c r="B267" s="52" t="s">
        <v>174</v>
      </c>
      <c r="C267" s="45" t="s">
        <v>840</v>
      </c>
      <c r="D267" s="52" t="s">
        <v>852</v>
      </c>
      <c r="E267" s="53" t="s">
        <v>175</v>
      </c>
    </row>
    <row r="268" spans="1:5">
      <c r="A268" s="45" t="s">
        <v>159</v>
      </c>
      <c r="B268" s="52" t="s">
        <v>155</v>
      </c>
      <c r="C268" s="45" t="s">
        <v>840</v>
      </c>
      <c r="D268" s="52" t="s">
        <v>924</v>
      </c>
      <c r="E268" s="53">
        <v>201605</v>
      </c>
    </row>
    <row r="269" spans="1:5">
      <c r="A269" s="45" t="s">
        <v>165</v>
      </c>
      <c r="B269" s="52" t="s">
        <v>155</v>
      </c>
      <c r="C269" s="45" t="s">
        <v>840</v>
      </c>
      <c r="D269" s="52" t="s">
        <v>925</v>
      </c>
      <c r="E269" s="53">
        <v>201605</v>
      </c>
    </row>
    <row r="270" spans="1:5">
      <c r="A270" s="45" t="s">
        <v>165</v>
      </c>
      <c r="B270" s="52" t="s">
        <v>174</v>
      </c>
      <c r="C270" s="52" t="s">
        <v>840</v>
      </c>
      <c r="D270" s="52" t="s">
        <v>844</v>
      </c>
      <c r="E270" s="53" t="s">
        <v>175</v>
      </c>
    </row>
    <row r="271" spans="1:5">
      <c r="A271" s="45" t="s">
        <v>806</v>
      </c>
      <c r="B271" s="52" t="s">
        <v>155</v>
      </c>
      <c r="C271" s="45" t="s">
        <v>840</v>
      </c>
      <c r="D271" s="52" t="s">
        <v>936</v>
      </c>
      <c r="E271" s="53">
        <v>201605</v>
      </c>
    </row>
    <row r="272" spans="1:5">
      <c r="A272" s="45" t="s">
        <v>806</v>
      </c>
      <c r="B272" s="52" t="s">
        <v>174</v>
      </c>
      <c r="C272" s="45" t="s">
        <v>840</v>
      </c>
      <c r="D272" s="52" t="s">
        <v>853</v>
      </c>
      <c r="E272" s="53" t="s">
        <v>175</v>
      </c>
    </row>
    <row r="273" spans="1:5">
      <c r="A273" s="45" t="s">
        <v>808</v>
      </c>
      <c r="B273" s="52" t="s">
        <v>155</v>
      </c>
      <c r="C273" s="45" t="s">
        <v>840</v>
      </c>
      <c r="D273" s="52" t="s">
        <v>937</v>
      </c>
      <c r="E273" s="53">
        <v>201605</v>
      </c>
    </row>
    <row r="274" spans="1:5">
      <c r="A274" s="45" t="s">
        <v>808</v>
      </c>
      <c r="B274" s="52" t="s">
        <v>174</v>
      </c>
      <c r="C274" s="45" t="s">
        <v>840</v>
      </c>
      <c r="D274" s="52" t="s">
        <v>849</v>
      </c>
      <c r="E274" s="53" t="s">
        <v>175</v>
      </c>
    </row>
    <row r="275" spans="1:5">
      <c r="A275" s="45" t="s">
        <v>810</v>
      </c>
      <c r="B275" s="52" t="s">
        <v>155</v>
      </c>
      <c r="C275" s="45" t="s">
        <v>840</v>
      </c>
      <c r="D275" s="52" t="s">
        <v>938</v>
      </c>
      <c r="E275" s="53">
        <v>201605</v>
      </c>
    </row>
    <row r="276" spans="1:5">
      <c r="A276" s="45" t="s">
        <v>812</v>
      </c>
      <c r="B276" s="52" t="s">
        <v>155</v>
      </c>
      <c r="C276" s="45" t="s">
        <v>840</v>
      </c>
      <c r="D276" s="52" t="s">
        <v>908</v>
      </c>
      <c r="E276" s="53">
        <v>201605</v>
      </c>
    </row>
    <row r="277" spans="1:5">
      <c r="A277" s="45" t="s">
        <v>816</v>
      </c>
      <c r="B277" s="52" t="s">
        <v>155</v>
      </c>
      <c r="C277" s="45" t="s">
        <v>840</v>
      </c>
      <c r="D277" s="52" t="s">
        <v>915</v>
      </c>
      <c r="E277" s="53">
        <v>201605</v>
      </c>
    </row>
    <row r="278" spans="1:5">
      <c r="A278" s="45" t="s">
        <v>817</v>
      </c>
      <c r="B278" s="52" t="s">
        <v>155</v>
      </c>
      <c r="C278" s="45" t="s">
        <v>840</v>
      </c>
      <c r="D278" s="52" t="s">
        <v>916</v>
      </c>
      <c r="E278" s="53">
        <v>201605</v>
      </c>
    </row>
    <row r="279" spans="1:5">
      <c r="A279" s="45" t="s">
        <v>819</v>
      </c>
      <c r="B279" s="52" t="s">
        <v>155</v>
      </c>
      <c r="C279" s="45" t="s">
        <v>840</v>
      </c>
      <c r="D279" s="52" t="s">
        <v>921</v>
      </c>
      <c r="E279" s="53">
        <v>201605</v>
      </c>
    </row>
    <row r="280" spans="1:5">
      <c r="A280" s="45" t="s">
        <v>158</v>
      </c>
      <c r="B280" s="52" t="s">
        <v>155</v>
      </c>
      <c r="C280" s="45" t="s">
        <v>840</v>
      </c>
      <c r="D280" s="52" t="s">
        <v>926</v>
      </c>
      <c r="E280" s="53">
        <v>201605</v>
      </c>
    </row>
    <row r="281" spans="1:5">
      <c r="A281" s="45" t="s">
        <v>158</v>
      </c>
      <c r="B281" s="52" t="s">
        <v>174</v>
      </c>
      <c r="C281" s="52" t="s">
        <v>840</v>
      </c>
      <c r="D281" s="52" t="s">
        <v>848</v>
      </c>
      <c r="E281" s="53" t="s">
        <v>175</v>
      </c>
    </row>
    <row r="282" spans="1:5">
      <c r="A282" s="45" t="s">
        <v>814</v>
      </c>
      <c r="B282" s="52" t="s">
        <v>155</v>
      </c>
      <c r="C282" s="45" t="s">
        <v>840</v>
      </c>
      <c r="D282" s="52" t="s">
        <v>919</v>
      </c>
      <c r="E282" s="53">
        <v>201605</v>
      </c>
    </row>
    <row r="283" spans="1:5">
      <c r="A283" s="45" t="s">
        <v>823</v>
      </c>
      <c r="B283" s="52" t="s">
        <v>155</v>
      </c>
      <c r="C283" s="45" t="s">
        <v>840</v>
      </c>
      <c r="D283" s="52" t="s">
        <v>939</v>
      </c>
      <c r="E283" s="53">
        <v>201605</v>
      </c>
    </row>
    <row r="284" spans="1:5">
      <c r="A284" s="45" t="s">
        <v>823</v>
      </c>
      <c r="B284" s="52" t="s">
        <v>174</v>
      </c>
      <c r="C284" s="45" t="s">
        <v>840</v>
      </c>
      <c r="D284" s="52" t="s">
        <v>850</v>
      </c>
      <c r="E284" s="53" t="s">
        <v>175</v>
      </c>
    </row>
    <row r="285" spans="1:5">
      <c r="A285" s="45" t="s">
        <v>495</v>
      </c>
      <c r="B285" s="52" t="s">
        <v>155</v>
      </c>
      <c r="C285" s="45" t="s">
        <v>840</v>
      </c>
      <c r="D285" s="52" t="s">
        <v>917</v>
      </c>
      <c r="E285" s="53">
        <v>201605</v>
      </c>
    </row>
    <row r="286" spans="1:5">
      <c r="A286" s="45" t="s">
        <v>720</v>
      </c>
      <c r="B286" s="52" t="s">
        <v>155</v>
      </c>
      <c r="C286" s="45" t="s">
        <v>840</v>
      </c>
      <c r="D286" s="52" t="s">
        <v>918</v>
      </c>
      <c r="E286" s="53">
        <v>201605</v>
      </c>
    </row>
    <row r="287" spans="1:5">
      <c r="A287" s="45" t="s">
        <v>439</v>
      </c>
      <c r="B287" s="52" t="s">
        <v>155</v>
      </c>
      <c r="C287" s="45" t="s">
        <v>840</v>
      </c>
      <c r="D287" s="52" t="s">
        <v>922</v>
      </c>
      <c r="E287" s="53">
        <v>201605</v>
      </c>
    </row>
    <row r="288" spans="1:5">
      <c r="A288" s="45" t="s">
        <v>439</v>
      </c>
      <c r="B288" s="45" t="s">
        <v>174</v>
      </c>
      <c r="C288" s="52" t="s">
        <v>840</v>
      </c>
      <c r="D288" s="52" t="s">
        <v>843</v>
      </c>
      <c r="E288" s="53" t="s">
        <v>175</v>
      </c>
    </row>
    <row r="289" spans="1:5">
      <c r="A289" s="45" t="s">
        <v>713</v>
      </c>
      <c r="B289" s="52" t="s">
        <v>155</v>
      </c>
      <c r="C289" s="45" t="s">
        <v>840</v>
      </c>
      <c r="D289" s="52" t="s">
        <v>909</v>
      </c>
      <c r="E289" s="53">
        <v>201605</v>
      </c>
    </row>
    <row r="290" spans="1:5">
      <c r="A290" s="45" t="s">
        <v>825</v>
      </c>
      <c r="B290" s="52" t="s">
        <v>155</v>
      </c>
      <c r="C290" s="45" t="s">
        <v>840</v>
      </c>
      <c r="D290" s="52" t="s">
        <v>940</v>
      </c>
      <c r="E290" s="53">
        <v>201605</v>
      </c>
    </row>
    <row r="291" spans="1:5">
      <c r="A291" s="45" t="s">
        <v>829</v>
      </c>
      <c r="B291" s="52" t="s">
        <v>155</v>
      </c>
      <c r="C291" s="45" t="s">
        <v>840</v>
      </c>
      <c r="D291" s="52" t="s">
        <v>920</v>
      </c>
      <c r="E291" s="53">
        <v>201605</v>
      </c>
    </row>
    <row r="292" spans="1:5">
      <c r="A292" s="45" t="s">
        <v>164</v>
      </c>
      <c r="B292" s="52" t="s">
        <v>155</v>
      </c>
      <c r="C292" s="45" t="s">
        <v>840</v>
      </c>
      <c r="D292" s="52" t="s">
        <v>927</v>
      </c>
      <c r="E292" s="53">
        <v>201605</v>
      </c>
    </row>
    <row r="293" spans="1:5">
      <c r="A293" s="45" t="s">
        <v>161</v>
      </c>
      <c r="B293" s="52" t="s">
        <v>155</v>
      </c>
      <c r="C293" s="45" t="s">
        <v>840</v>
      </c>
      <c r="D293" s="52" t="s">
        <v>928</v>
      </c>
      <c r="E293" s="53">
        <v>201605</v>
      </c>
    </row>
    <row r="294" spans="1:5">
      <c r="A294" s="45" t="s">
        <v>723</v>
      </c>
      <c r="B294" s="52" t="s">
        <v>155</v>
      </c>
      <c r="C294" s="45" t="s">
        <v>840</v>
      </c>
      <c r="D294" s="52" t="s">
        <v>910</v>
      </c>
      <c r="E294" s="53">
        <v>201605</v>
      </c>
    </row>
    <row r="295" spans="1:5">
      <c r="A295" s="45" t="s">
        <v>827</v>
      </c>
      <c r="B295" s="52" t="s">
        <v>155</v>
      </c>
      <c r="C295" s="45" t="s">
        <v>840</v>
      </c>
      <c r="D295" s="52" t="s">
        <v>941</v>
      </c>
      <c r="E295" s="53">
        <v>201605</v>
      </c>
    </row>
    <row r="296" spans="1:5">
      <c r="A296" s="45" t="s">
        <v>167</v>
      </c>
      <c r="B296" s="52" t="s">
        <v>155</v>
      </c>
      <c r="C296" s="45" t="s">
        <v>840</v>
      </c>
      <c r="D296" s="52" t="s">
        <v>929</v>
      </c>
      <c r="E296" s="53">
        <v>201605</v>
      </c>
    </row>
    <row r="297" spans="1:5">
      <c r="A297" s="45" t="s">
        <v>832</v>
      </c>
      <c r="B297" s="52" t="s">
        <v>155</v>
      </c>
      <c r="C297" s="45" t="s">
        <v>840</v>
      </c>
      <c r="D297" s="52" t="s">
        <v>942</v>
      </c>
      <c r="E297" s="53">
        <v>201605</v>
      </c>
    </row>
    <row r="298" spans="1:5">
      <c r="A298" s="45" t="s">
        <v>804</v>
      </c>
      <c r="B298" s="52" t="s">
        <v>174</v>
      </c>
      <c r="C298" s="45" t="s">
        <v>840</v>
      </c>
      <c r="D298" s="45" t="s">
        <v>854</v>
      </c>
      <c r="E298" s="53" t="s">
        <v>175</v>
      </c>
    </row>
    <row r="299" spans="1:5">
      <c r="A299" s="45" t="s">
        <v>160</v>
      </c>
      <c r="B299" s="52" t="s">
        <v>155</v>
      </c>
      <c r="C299" s="45" t="s">
        <v>840</v>
      </c>
      <c r="D299" s="52" t="s">
        <v>931</v>
      </c>
      <c r="E299" s="53">
        <v>201605</v>
      </c>
    </row>
    <row r="300" spans="1:5">
      <c r="A300" s="45" t="s">
        <v>162</v>
      </c>
      <c r="B300" s="52" t="s">
        <v>155</v>
      </c>
      <c r="C300" s="45" t="s">
        <v>840</v>
      </c>
      <c r="D300" s="52" t="s">
        <v>930</v>
      </c>
      <c r="E300" s="53">
        <v>201605</v>
      </c>
    </row>
    <row r="301" spans="1:5">
      <c r="A301" s="45" t="s">
        <v>162</v>
      </c>
      <c r="B301" s="52" t="s">
        <v>174</v>
      </c>
      <c r="C301" s="45" t="s">
        <v>840</v>
      </c>
      <c r="D301" s="52" t="s">
        <v>845</v>
      </c>
      <c r="E301" s="53" t="s">
        <v>175</v>
      </c>
    </row>
    <row r="302" spans="1:5">
      <c r="A302" s="45" t="s">
        <v>163</v>
      </c>
      <c r="B302" s="52" t="s">
        <v>155</v>
      </c>
      <c r="C302" s="45" t="s">
        <v>840</v>
      </c>
      <c r="D302" s="52" t="s">
        <v>932</v>
      </c>
      <c r="E302" s="53">
        <v>201605</v>
      </c>
    </row>
    <row r="303" spans="1:5">
      <c r="A303" s="45" t="s">
        <v>166</v>
      </c>
      <c r="B303" s="52" t="s">
        <v>155</v>
      </c>
      <c r="C303" s="45" t="s">
        <v>840</v>
      </c>
      <c r="D303" s="52" t="s">
        <v>923</v>
      </c>
      <c r="E303" s="53">
        <v>201605</v>
      </c>
    </row>
    <row r="304" spans="1:5">
      <c r="A304" s="45" t="s">
        <v>166</v>
      </c>
      <c r="B304" s="52" t="s">
        <v>174</v>
      </c>
      <c r="C304" s="52" t="s">
        <v>840</v>
      </c>
      <c r="D304" s="52" t="s">
        <v>847</v>
      </c>
      <c r="E304" s="53" t="s">
        <v>175</v>
      </c>
    </row>
    <row r="305" spans="1:5">
      <c r="A305" s="45" t="s">
        <v>724</v>
      </c>
      <c r="B305" s="52" t="s">
        <v>155</v>
      </c>
      <c r="C305" s="45" t="s">
        <v>840</v>
      </c>
      <c r="D305" s="52" t="s">
        <v>911</v>
      </c>
      <c r="E305" s="53">
        <v>201605</v>
      </c>
    </row>
    <row r="306" spans="1:5">
      <c r="A306" s="45" t="s">
        <v>724</v>
      </c>
      <c r="B306" s="45" t="s">
        <v>174</v>
      </c>
      <c r="C306" s="52" t="s">
        <v>840</v>
      </c>
      <c r="D306" s="52" t="s">
        <v>841</v>
      </c>
      <c r="E306" s="53" t="s">
        <v>175</v>
      </c>
    </row>
    <row r="307" spans="1:5">
      <c r="A307" s="45" t="s">
        <v>837</v>
      </c>
      <c r="B307" s="52" t="s">
        <v>155</v>
      </c>
      <c r="C307" s="45" t="s">
        <v>840</v>
      </c>
      <c r="D307" s="52" t="s">
        <v>912</v>
      </c>
      <c r="E307" s="53">
        <v>201605</v>
      </c>
    </row>
    <row r="308" spans="1:5">
      <c r="A308" s="45" t="s">
        <v>469</v>
      </c>
      <c r="B308" s="52" t="s">
        <v>155</v>
      </c>
      <c r="C308" s="45" t="s">
        <v>840</v>
      </c>
      <c r="D308" s="52" t="s">
        <v>913</v>
      </c>
      <c r="E308" s="53">
        <v>201605</v>
      </c>
    </row>
    <row r="309" spans="1:5">
      <c r="A309" s="45" t="s">
        <v>469</v>
      </c>
      <c r="B309" s="45" t="s">
        <v>174</v>
      </c>
      <c r="C309" s="52" t="s">
        <v>840</v>
      </c>
      <c r="D309" s="52" t="s">
        <v>842</v>
      </c>
      <c r="E309" s="53" t="s">
        <v>175</v>
      </c>
    </row>
    <row r="310" spans="1:5">
      <c r="A310" s="45" t="s">
        <v>156</v>
      </c>
      <c r="B310" s="52" t="s">
        <v>155</v>
      </c>
      <c r="C310" s="45" t="s">
        <v>840</v>
      </c>
      <c r="D310" s="52" t="s">
        <v>933</v>
      </c>
      <c r="E310" s="53">
        <v>201605</v>
      </c>
    </row>
    <row r="311" spans="1:5">
      <c r="A311" s="45" t="s">
        <v>156</v>
      </c>
      <c r="B311" s="52" t="s">
        <v>174</v>
      </c>
      <c r="C311" s="45" t="s">
        <v>840</v>
      </c>
      <c r="D311" s="52" t="s">
        <v>846</v>
      </c>
      <c r="E311" s="53" t="s">
        <v>175</v>
      </c>
    </row>
    <row r="312" spans="1:5">
      <c r="A312" s="45" t="s">
        <v>839</v>
      </c>
      <c r="B312" s="52" t="s">
        <v>155</v>
      </c>
      <c r="C312" s="45" t="s">
        <v>840</v>
      </c>
      <c r="D312" s="52" t="s">
        <v>914</v>
      </c>
      <c r="E312" s="53">
        <v>201605</v>
      </c>
    </row>
    <row r="313" spans="1:5">
      <c r="A313" s="52" t="s">
        <v>162</v>
      </c>
      <c r="B313" s="52" t="s">
        <v>155</v>
      </c>
      <c r="C313" s="45" t="s">
        <v>236</v>
      </c>
      <c r="D313" s="52" t="str">
        <f>A313 &amp; B313 &amp; C313</f>
        <v>INDUG&gt;=2018</v>
      </c>
      <c r="E313" s="53" t="s">
        <v>178</v>
      </c>
    </row>
    <row r="314" spans="1:5">
      <c r="A314" s="52" t="s">
        <v>162</v>
      </c>
      <c r="B314" s="52" t="s">
        <v>174</v>
      </c>
      <c r="C314" s="45" t="s">
        <v>236</v>
      </c>
      <c r="D314" s="52" t="str">
        <f>A314 &amp; B314 &amp; C314</f>
        <v>INDWA&gt;=2018</v>
      </c>
      <c r="E314" s="53" t="s">
        <v>178</v>
      </c>
    </row>
    <row r="315" spans="1:5">
      <c r="A315" s="355" t="s">
        <v>794</v>
      </c>
      <c r="B315" s="356"/>
      <c r="C315" s="356"/>
      <c r="D315" s="356"/>
      <c r="E315" s="356"/>
    </row>
  </sheetData>
  <sortState xmlns:xlrd2="http://schemas.microsoft.com/office/spreadsheetml/2017/richdata2" ref="A5:E314">
    <sortCondition descending="1" ref="C5:C314"/>
    <sortCondition ref="A5:A314"/>
    <sortCondition ref="B5:B31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3" name="Button 1">
              <controlPr defaultSize="0" print="0" autoFill="0" autoPict="0" macro="[0]!AtrasConfiguracion">
                <anchor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1</xdr:col>
                    <xdr:colOff>335280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6CDD6-8FC9-4B5C-8E0E-6C4942B47AEB}">
  <sheetPr codeName="Aplic04"/>
  <dimension ref="A1:Y69"/>
  <sheetViews>
    <sheetView zoomScale="110" zoomScaleNormal="110" workbookViewId="0">
      <selection activeCell="N5" sqref="N5"/>
    </sheetView>
  </sheetViews>
  <sheetFormatPr baseColWidth="10" defaultColWidth="9.109375" defaultRowHeight="14.4"/>
  <cols>
    <col min="13" max="13" width="3.5546875" customWidth="1"/>
  </cols>
  <sheetData>
    <row r="1" spans="1:25" ht="18">
      <c r="A1" s="244"/>
      <c r="B1" s="245"/>
      <c r="C1" s="245"/>
      <c r="D1" s="245"/>
      <c r="E1" s="246"/>
      <c r="F1" s="245"/>
      <c r="G1" s="246"/>
      <c r="H1" s="246"/>
      <c r="I1" s="246"/>
      <c r="J1" s="245"/>
      <c r="K1" s="245" t="s">
        <v>552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26"/>
    </row>
    <row r="2" spans="1:25" ht="18.600000000000001" thickBot="1">
      <c r="A2" s="247"/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32"/>
    </row>
    <row r="4" spans="1:25" ht="31.5" customHeight="1" thickBot="1">
      <c r="A4" s="2222" t="s">
        <v>9959</v>
      </c>
      <c r="B4" s="2222"/>
      <c r="C4" s="2222"/>
      <c r="D4" s="2222"/>
      <c r="E4" s="2222"/>
      <c r="F4" s="2222"/>
      <c r="G4" s="2222"/>
      <c r="H4" s="2222"/>
      <c r="I4" s="2222"/>
      <c r="J4" s="2222"/>
      <c r="K4" s="2222"/>
      <c r="L4" s="2222"/>
      <c r="N4" s="2222" t="s">
        <v>9960</v>
      </c>
      <c r="O4" s="2222"/>
      <c r="P4" s="2222"/>
      <c r="Q4" s="2222"/>
      <c r="R4" s="2222"/>
      <c r="S4" s="2222"/>
      <c r="T4" s="2222"/>
      <c r="U4" s="2222"/>
      <c r="V4" s="2222"/>
      <c r="W4" s="2222"/>
      <c r="X4" s="2222"/>
      <c r="Y4" s="2222"/>
    </row>
    <row r="5" spans="1:25" ht="15" thickTop="1">
      <c r="A5" s="257"/>
      <c r="B5" s="258"/>
      <c r="C5" s="258"/>
      <c r="D5" s="258"/>
      <c r="E5" s="258"/>
      <c r="F5" s="258"/>
      <c r="G5" s="258"/>
      <c r="H5" s="258"/>
      <c r="I5" s="258"/>
      <c r="J5" s="258"/>
      <c r="K5" s="258"/>
      <c r="L5" s="259"/>
      <c r="N5" s="288"/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90"/>
    </row>
    <row r="6" spans="1:25">
      <c r="A6" s="291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92"/>
      <c r="N6" s="291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92"/>
    </row>
    <row r="7" spans="1:25">
      <c r="A7" s="291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92"/>
      <c r="N7" s="291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92"/>
    </row>
    <row r="8" spans="1:25">
      <c r="A8" s="291"/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92"/>
      <c r="N8" s="291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92"/>
    </row>
    <row r="9" spans="1:25">
      <c r="A9" s="291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92"/>
      <c r="N9" s="291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92"/>
    </row>
    <row r="10" spans="1:25">
      <c r="A10" s="291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92"/>
      <c r="N10" s="291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92"/>
    </row>
    <row r="11" spans="1:25">
      <c r="A11" s="291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92"/>
      <c r="N11" s="291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92"/>
    </row>
    <row r="12" spans="1:25">
      <c r="A12" s="291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92"/>
      <c r="N12" s="291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92"/>
    </row>
    <row r="13" spans="1:25">
      <c r="A13" s="291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92"/>
      <c r="N13" s="291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92"/>
    </row>
    <row r="14" spans="1:25">
      <c r="A14" s="291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92"/>
      <c r="N14" s="291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92"/>
    </row>
    <row r="15" spans="1:25">
      <c r="A15" s="291"/>
      <c r="B15" s="216"/>
      <c r="C15" s="216"/>
      <c r="D15" s="216"/>
      <c r="E15" s="216"/>
      <c r="F15" s="216"/>
      <c r="G15" s="216"/>
      <c r="H15" s="216"/>
      <c r="I15" s="216"/>
      <c r="J15" s="216"/>
      <c r="K15" s="216"/>
      <c r="L15" s="292"/>
      <c r="N15" s="291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92"/>
    </row>
    <row r="16" spans="1:25">
      <c r="A16" s="291"/>
      <c r="B16" s="216"/>
      <c r="C16" s="216"/>
      <c r="D16" s="216"/>
      <c r="E16" s="216"/>
      <c r="F16" s="216"/>
      <c r="G16" s="216"/>
      <c r="H16" s="216"/>
      <c r="I16" s="216"/>
      <c r="J16" s="216"/>
      <c r="K16" s="216"/>
      <c r="L16" s="292"/>
      <c r="N16" s="291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92"/>
    </row>
    <row r="17" spans="1:25">
      <c r="A17" s="291"/>
      <c r="B17" s="216"/>
      <c r="C17" s="216"/>
      <c r="D17" s="216"/>
      <c r="E17" s="216"/>
      <c r="F17" s="216"/>
      <c r="G17" s="216"/>
      <c r="H17" s="216"/>
      <c r="I17" s="216"/>
      <c r="J17" s="216"/>
      <c r="K17" s="216"/>
      <c r="L17" s="292"/>
      <c r="N17" s="291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92"/>
    </row>
    <row r="18" spans="1:25">
      <c r="A18" s="291"/>
      <c r="B18" s="216"/>
      <c r="C18" s="216"/>
      <c r="D18" s="216"/>
      <c r="E18" s="216"/>
      <c r="F18" s="216"/>
      <c r="G18" s="216"/>
      <c r="H18" s="216"/>
      <c r="I18" s="216"/>
      <c r="J18" s="216"/>
      <c r="K18" s="216"/>
      <c r="L18" s="292"/>
      <c r="N18" s="291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92"/>
    </row>
    <row r="19" spans="1:25">
      <c r="A19" s="291"/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92"/>
      <c r="N19" s="291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92"/>
    </row>
    <row r="20" spans="1:25">
      <c r="A20" s="291"/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92"/>
      <c r="N20" s="291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92"/>
    </row>
    <row r="21" spans="1:25">
      <c r="A21" s="291"/>
      <c r="B21" s="216"/>
      <c r="C21" s="216"/>
      <c r="D21" s="216"/>
      <c r="E21" s="216"/>
      <c r="F21" s="216"/>
      <c r="G21" s="216"/>
      <c r="H21" s="216"/>
      <c r="I21" s="216"/>
      <c r="J21" s="216"/>
      <c r="K21" s="216"/>
      <c r="L21" s="292"/>
      <c r="N21" s="291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92"/>
    </row>
    <row r="22" spans="1:25">
      <c r="A22" s="291"/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92"/>
      <c r="N22" s="291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92"/>
    </row>
    <row r="23" spans="1:25">
      <c r="A23" s="291"/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92"/>
      <c r="N23" s="291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92"/>
    </row>
    <row r="24" spans="1:25">
      <c r="A24" s="291"/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92"/>
      <c r="N24" s="291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92"/>
    </row>
    <row r="25" spans="1:25">
      <c r="A25" s="291"/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92"/>
      <c r="N25" s="291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92"/>
    </row>
    <row r="26" spans="1:25">
      <c r="A26" s="291"/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92"/>
      <c r="N26" s="291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92"/>
    </row>
    <row r="27" spans="1:25">
      <c r="A27" s="291"/>
      <c r="B27" s="216"/>
      <c r="C27" s="216"/>
      <c r="D27" s="216"/>
      <c r="E27" s="216"/>
      <c r="F27" s="216"/>
      <c r="G27" s="216"/>
      <c r="H27" s="216"/>
      <c r="I27" s="216"/>
      <c r="J27" s="216"/>
      <c r="K27" s="216"/>
      <c r="L27" s="292"/>
      <c r="N27" s="291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92"/>
    </row>
    <row r="28" spans="1:25">
      <c r="A28" s="291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92"/>
      <c r="N28" s="291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92"/>
    </row>
    <row r="29" spans="1:25">
      <c r="A29" s="291"/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92"/>
      <c r="N29" s="291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92"/>
    </row>
    <row r="30" spans="1:25">
      <c r="A30" s="291"/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92"/>
      <c r="N30" s="291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92"/>
    </row>
    <row r="31" spans="1:25">
      <c r="A31" s="291"/>
      <c r="B31" s="216"/>
      <c r="C31" s="216"/>
      <c r="D31" s="216"/>
      <c r="E31" s="216"/>
      <c r="F31" s="216"/>
      <c r="G31" s="216"/>
      <c r="H31" s="216"/>
      <c r="I31" s="216"/>
      <c r="J31" s="216"/>
      <c r="K31" s="216"/>
      <c r="L31" s="292"/>
      <c r="N31" s="291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92"/>
    </row>
    <row r="32" spans="1:25">
      <c r="A32" s="291"/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92"/>
      <c r="N32" s="291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92"/>
    </row>
    <row r="33" spans="1:25">
      <c r="A33" s="291"/>
      <c r="B33" s="216"/>
      <c r="C33" s="216"/>
      <c r="D33" s="216"/>
      <c r="E33" s="216"/>
      <c r="F33" s="216"/>
      <c r="G33" s="216"/>
      <c r="H33" s="216"/>
      <c r="I33" s="216"/>
      <c r="J33" s="216"/>
      <c r="K33" s="216"/>
      <c r="L33" s="292"/>
      <c r="N33" s="291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92"/>
    </row>
    <row r="34" spans="1:25">
      <c r="A34" s="291"/>
      <c r="B34" s="216"/>
      <c r="C34" s="216"/>
      <c r="D34" s="216"/>
      <c r="E34" s="216"/>
      <c r="F34" s="216"/>
      <c r="G34" s="216"/>
      <c r="H34" s="216"/>
      <c r="I34" s="216"/>
      <c r="J34" s="216"/>
      <c r="K34" s="216"/>
      <c r="L34" s="292"/>
      <c r="N34" s="291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92"/>
    </row>
    <row r="35" spans="1:25">
      <c r="A35" s="291"/>
      <c r="B35" s="216"/>
      <c r="C35" s="216"/>
      <c r="D35" s="216"/>
      <c r="E35" s="216"/>
      <c r="F35" s="216"/>
      <c r="G35" s="216"/>
      <c r="H35" s="216"/>
      <c r="I35" s="216"/>
      <c r="J35" s="216"/>
      <c r="K35" s="216"/>
      <c r="L35" s="292"/>
      <c r="N35" s="291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92"/>
    </row>
    <row r="36" spans="1:25">
      <c r="A36" s="291"/>
      <c r="B36" s="216"/>
      <c r="C36" s="216"/>
      <c r="D36" s="216"/>
      <c r="E36" s="216"/>
      <c r="F36" s="216"/>
      <c r="G36" s="216"/>
      <c r="H36" s="216"/>
      <c r="I36" s="216"/>
      <c r="J36" s="216"/>
      <c r="K36" s="216"/>
      <c r="L36" s="292"/>
      <c r="N36" s="291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92"/>
    </row>
    <row r="37" spans="1:25">
      <c r="A37" s="291"/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92"/>
      <c r="N37" s="291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92"/>
    </row>
    <row r="38" spans="1:25">
      <c r="A38" s="291"/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92"/>
      <c r="N38" s="291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92"/>
    </row>
    <row r="39" spans="1:25">
      <c r="A39" s="291"/>
      <c r="B39" s="216"/>
      <c r="C39" s="216"/>
      <c r="D39" s="216"/>
      <c r="E39" s="216"/>
      <c r="F39" s="216"/>
      <c r="G39" s="216"/>
      <c r="H39" s="216"/>
      <c r="I39" s="216"/>
      <c r="J39" s="216"/>
      <c r="K39" s="216"/>
      <c r="L39" s="292"/>
      <c r="N39" s="291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92"/>
    </row>
    <row r="40" spans="1:25">
      <c r="A40" s="291"/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92"/>
      <c r="N40" s="291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92"/>
    </row>
    <row r="41" spans="1:25">
      <c r="A41" s="291"/>
      <c r="B41" s="216"/>
      <c r="C41" s="216"/>
      <c r="D41" s="216"/>
      <c r="E41" s="216"/>
      <c r="F41" s="216"/>
      <c r="G41" s="216"/>
      <c r="H41" s="216"/>
      <c r="I41" s="216"/>
      <c r="J41" s="216"/>
      <c r="K41" s="216"/>
      <c r="L41" s="292"/>
      <c r="N41" s="291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92"/>
    </row>
    <row r="42" spans="1:25">
      <c r="A42" s="291"/>
      <c r="B42" s="216"/>
      <c r="C42" s="216"/>
      <c r="D42" s="216"/>
      <c r="E42" s="216"/>
      <c r="F42" s="216"/>
      <c r="G42" s="216"/>
      <c r="H42" s="216"/>
      <c r="I42" s="216"/>
      <c r="J42" s="216"/>
      <c r="K42" s="216"/>
      <c r="L42" s="292"/>
      <c r="N42" s="291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92"/>
    </row>
    <row r="43" spans="1:25">
      <c r="A43" s="291"/>
      <c r="B43" s="216"/>
      <c r="C43" s="216"/>
      <c r="D43" s="216"/>
      <c r="E43" s="216"/>
      <c r="F43" s="216"/>
      <c r="G43" s="216"/>
      <c r="H43" s="216"/>
      <c r="I43" s="216"/>
      <c r="J43" s="216"/>
      <c r="K43" s="216"/>
      <c r="L43" s="292"/>
      <c r="N43" s="291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92"/>
    </row>
    <row r="44" spans="1:25">
      <c r="A44" s="291"/>
      <c r="B44" s="216"/>
      <c r="C44" s="216"/>
      <c r="D44" s="216"/>
      <c r="E44" s="216"/>
      <c r="F44" s="216"/>
      <c r="G44" s="216"/>
      <c r="H44" s="216"/>
      <c r="I44" s="216"/>
      <c r="J44" s="216"/>
      <c r="K44" s="216"/>
      <c r="L44" s="292"/>
      <c r="N44" s="291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92"/>
    </row>
    <row r="45" spans="1:25">
      <c r="A45" s="291"/>
      <c r="B45" s="216"/>
      <c r="C45" s="216"/>
      <c r="D45" s="216"/>
      <c r="E45" s="216"/>
      <c r="F45" s="216"/>
      <c r="G45" s="216"/>
      <c r="H45" s="216"/>
      <c r="I45" s="216"/>
      <c r="J45" s="216"/>
      <c r="K45" s="216"/>
      <c r="L45" s="292"/>
      <c r="N45" s="291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92"/>
    </row>
    <row r="46" spans="1:25">
      <c r="A46" s="291"/>
      <c r="B46" s="216"/>
      <c r="C46" s="216"/>
      <c r="D46" s="216"/>
      <c r="E46" s="216"/>
      <c r="F46" s="216"/>
      <c r="G46" s="216"/>
      <c r="H46" s="216"/>
      <c r="I46" s="216"/>
      <c r="J46" s="216"/>
      <c r="K46" s="216"/>
      <c r="L46" s="292"/>
      <c r="N46" s="291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92"/>
    </row>
    <row r="47" spans="1:25">
      <c r="A47" s="291"/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92"/>
      <c r="N47" s="291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92"/>
    </row>
    <row r="48" spans="1:25">
      <c r="A48" s="291"/>
      <c r="B48" s="216"/>
      <c r="C48" s="216"/>
      <c r="D48" s="216"/>
      <c r="E48" s="216"/>
      <c r="F48" s="216"/>
      <c r="G48" s="216"/>
      <c r="H48" s="216"/>
      <c r="I48" s="216"/>
      <c r="J48" s="216"/>
      <c r="K48" s="216"/>
      <c r="L48" s="292"/>
      <c r="N48" s="291"/>
      <c r="O48" s="216"/>
      <c r="P48" s="216"/>
      <c r="Q48" s="216"/>
      <c r="R48" s="216"/>
      <c r="S48" s="216"/>
      <c r="T48" s="216"/>
      <c r="U48" s="216"/>
      <c r="V48" s="216"/>
      <c r="W48" s="216"/>
      <c r="X48" s="216"/>
      <c r="Y48" s="292"/>
    </row>
    <row r="49" spans="1:25">
      <c r="A49" s="291"/>
      <c r="B49" s="216"/>
      <c r="C49" s="216"/>
      <c r="D49" s="216"/>
      <c r="E49" s="216"/>
      <c r="F49" s="216"/>
      <c r="G49" s="216"/>
      <c r="H49" s="216"/>
      <c r="I49" s="216"/>
      <c r="J49" s="216"/>
      <c r="K49" s="216"/>
      <c r="L49" s="292"/>
      <c r="N49" s="291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92"/>
    </row>
    <row r="50" spans="1:25">
      <c r="A50" s="291"/>
      <c r="B50" s="216"/>
      <c r="C50" s="216"/>
      <c r="D50" s="216"/>
      <c r="E50" s="216"/>
      <c r="F50" s="216"/>
      <c r="G50" s="216"/>
      <c r="H50" s="216"/>
      <c r="I50" s="216"/>
      <c r="J50" s="216"/>
      <c r="K50" s="216"/>
      <c r="L50" s="292"/>
      <c r="N50" s="291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92"/>
    </row>
    <row r="51" spans="1:25">
      <c r="A51" s="291"/>
      <c r="B51" s="216"/>
      <c r="C51" s="216"/>
      <c r="D51" s="216"/>
      <c r="E51" s="216"/>
      <c r="F51" s="216"/>
      <c r="G51" s="216"/>
      <c r="H51" s="216"/>
      <c r="I51" s="216"/>
      <c r="J51" s="216"/>
      <c r="K51" s="216"/>
      <c r="L51" s="292"/>
      <c r="N51" s="291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92"/>
    </row>
    <row r="52" spans="1:25">
      <c r="A52" s="291"/>
      <c r="B52" s="216"/>
      <c r="C52" s="216"/>
      <c r="D52" s="216"/>
      <c r="E52" s="216"/>
      <c r="F52" s="216"/>
      <c r="G52" s="216"/>
      <c r="H52" s="216"/>
      <c r="I52" s="216"/>
      <c r="J52" s="216"/>
      <c r="K52" s="216"/>
      <c r="L52" s="292"/>
      <c r="N52" s="291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92"/>
    </row>
    <row r="53" spans="1:25">
      <c r="A53" s="291"/>
      <c r="B53" s="216"/>
      <c r="C53" s="216"/>
      <c r="D53" s="216"/>
      <c r="E53" s="216"/>
      <c r="F53" s="216"/>
      <c r="G53" s="216"/>
      <c r="H53" s="216"/>
      <c r="I53" s="216"/>
      <c r="J53" s="216"/>
      <c r="K53" s="216"/>
      <c r="L53" s="292"/>
      <c r="N53" s="291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92"/>
    </row>
    <row r="54" spans="1:25">
      <c r="A54" s="291"/>
      <c r="B54" s="216"/>
      <c r="C54" s="216"/>
      <c r="D54" s="216"/>
      <c r="E54" s="216"/>
      <c r="F54" s="216"/>
      <c r="G54" s="216"/>
      <c r="H54" s="216"/>
      <c r="I54" s="216"/>
      <c r="J54" s="216"/>
      <c r="K54" s="216"/>
      <c r="L54" s="292"/>
      <c r="N54" s="291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92"/>
    </row>
    <row r="55" spans="1:25">
      <c r="A55" s="291"/>
      <c r="B55" s="216"/>
      <c r="C55" s="216"/>
      <c r="D55" s="216"/>
      <c r="E55" s="216"/>
      <c r="F55" s="216"/>
      <c r="G55" s="216"/>
      <c r="H55" s="216"/>
      <c r="I55" s="216"/>
      <c r="J55" s="216"/>
      <c r="K55" s="216"/>
      <c r="L55" s="292"/>
      <c r="N55" s="291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92"/>
    </row>
    <row r="56" spans="1:25">
      <c r="A56" s="291"/>
      <c r="B56" s="216"/>
      <c r="C56" s="216"/>
      <c r="D56" s="216"/>
      <c r="E56" s="216"/>
      <c r="F56" s="216"/>
      <c r="G56" s="216"/>
      <c r="H56" s="216"/>
      <c r="I56" s="216"/>
      <c r="J56" s="216"/>
      <c r="K56" s="216"/>
      <c r="L56" s="292"/>
      <c r="N56" s="291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92"/>
    </row>
    <row r="57" spans="1:25">
      <c r="A57" s="291"/>
      <c r="B57" s="216"/>
      <c r="C57" s="216"/>
      <c r="D57" s="216"/>
      <c r="E57" s="216"/>
      <c r="F57" s="216"/>
      <c r="G57" s="216"/>
      <c r="H57" s="216"/>
      <c r="I57" s="216"/>
      <c r="J57" s="216"/>
      <c r="K57" s="216"/>
      <c r="L57" s="292"/>
      <c r="N57" s="291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92"/>
    </row>
    <row r="58" spans="1:25">
      <c r="A58" s="291"/>
      <c r="B58" s="216"/>
      <c r="C58" s="216"/>
      <c r="D58" s="216"/>
      <c r="E58" s="216"/>
      <c r="F58" s="216"/>
      <c r="G58" s="216"/>
      <c r="H58" s="216"/>
      <c r="I58" s="216"/>
      <c r="J58" s="216"/>
      <c r="K58" s="216"/>
      <c r="L58" s="292"/>
      <c r="N58" s="291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92"/>
    </row>
    <row r="59" spans="1:25">
      <c r="A59" s="291"/>
      <c r="B59" s="216"/>
      <c r="C59" s="216"/>
      <c r="D59" s="216"/>
      <c r="E59" s="216"/>
      <c r="F59" s="216"/>
      <c r="G59" s="216"/>
      <c r="H59" s="216"/>
      <c r="I59" s="216"/>
      <c r="J59" s="216"/>
      <c r="K59" s="216"/>
      <c r="L59" s="292"/>
      <c r="N59" s="291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92"/>
    </row>
    <row r="60" spans="1:25">
      <c r="A60" s="291"/>
      <c r="B60" s="216"/>
      <c r="C60" s="216"/>
      <c r="D60" s="216"/>
      <c r="E60" s="216"/>
      <c r="F60" s="216"/>
      <c r="G60" s="216"/>
      <c r="H60" s="216"/>
      <c r="I60" s="216"/>
      <c r="J60" s="216"/>
      <c r="K60" s="216"/>
      <c r="L60" s="292"/>
      <c r="N60" s="291"/>
      <c r="O60" s="216"/>
      <c r="P60" s="216"/>
      <c r="Q60" s="216"/>
      <c r="R60" s="216"/>
      <c r="S60" s="216"/>
      <c r="T60" s="216"/>
      <c r="U60" s="216"/>
      <c r="V60" s="216"/>
      <c r="W60" s="216"/>
      <c r="X60" s="216"/>
      <c r="Y60" s="292"/>
    </row>
    <row r="61" spans="1:25">
      <c r="A61" s="291"/>
      <c r="B61" s="216"/>
      <c r="C61" s="216"/>
      <c r="D61" s="216"/>
      <c r="E61" s="216"/>
      <c r="F61" s="216"/>
      <c r="G61" s="216"/>
      <c r="H61" s="216"/>
      <c r="I61" s="216"/>
      <c r="J61" s="216"/>
      <c r="K61" s="216"/>
      <c r="L61" s="292"/>
      <c r="N61" s="291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92"/>
    </row>
    <row r="62" spans="1:25">
      <c r="A62" s="291"/>
      <c r="B62" s="216"/>
      <c r="C62" s="216"/>
      <c r="D62" s="216"/>
      <c r="E62" s="216"/>
      <c r="F62" s="216"/>
      <c r="G62" s="216"/>
      <c r="H62" s="216"/>
      <c r="I62" s="216"/>
      <c r="J62" s="216"/>
      <c r="K62" s="216"/>
      <c r="L62" s="292"/>
      <c r="N62" s="291"/>
      <c r="O62" s="216"/>
      <c r="P62" s="216"/>
      <c r="Q62" s="216"/>
      <c r="R62" s="216"/>
      <c r="S62" s="216"/>
      <c r="T62" s="216"/>
      <c r="U62" s="216"/>
      <c r="V62" s="216"/>
      <c r="W62" s="216"/>
      <c r="X62" s="216"/>
      <c r="Y62" s="292"/>
    </row>
    <row r="63" spans="1:25">
      <c r="A63" s="291"/>
      <c r="B63" s="216"/>
      <c r="C63" s="216"/>
      <c r="D63" s="216"/>
      <c r="E63" s="216"/>
      <c r="F63" s="216"/>
      <c r="G63" s="216"/>
      <c r="H63" s="216"/>
      <c r="I63" s="216"/>
      <c r="J63" s="216"/>
      <c r="K63" s="216"/>
      <c r="L63" s="292"/>
      <c r="N63" s="291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92"/>
    </row>
    <row r="64" spans="1:25">
      <c r="A64" s="291"/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92"/>
      <c r="N64" s="291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92"/>
    </row>
    <row r="65" spans="1:25">
      <c r="A65" s="291"/>
      <c r="B65" s="216"/>
      <c r="C65" s="216"/>
      <c r="D65" s="216"/>
      <c r="E65" s="216"/>
      <c r="F65" s="216"/>
      <c r="G65" s="216"/>
      <c r="H65" s="216"/>
      <c r="I65" s="216"/>
      <c r="J65" s="216"/>
      <c r="K65" s="216"/>
      <c r="L65" s="292"/>
      <c r="N65" s="291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92"/>
    </row>
    <row r="66" spans="1:25">
      <c r="A66" s="291"/>
      <c r="B66" s="216"/>
      <c r="C66" s="216"/>
      <c r="D66" s="216"/>
      <c r="E66" s="216"/>
      <c r="F66" s="216"/>
      <c r="G66" s="216"/>
      <c r="H66" s="216"/>
      <c r="I66" s="216"/>
      <c r="J66" s="216"/>
      <c r="K66" s="216"/>
      <c r="L66" s="292"/>
      <c r="N66" s="291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92"/>
    </row>
    <row r="67" spans="1:25">
      <c r="A67" s="291"/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92"/>
      <c r="N67" s="291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92"/>
    </row>
    <row r="68" spans="1:25" ht="15" thickBot="1">
      <c r="A68" s="293"/>
      <c r="B68" s="294"/>
      <c r="C68" s="294"/>
      <c r="D68" s="294"/>
      <c r="E68" s="294"/>
      <c r="F68" s="294"/>
      <c r="G68" s="294"/>
      <c r="H68" s="294"/>
      <c r="I68" s="294"/>
      <c r="J68" s="294"/>
      <c r="K68" s="294"/>
      <c r="L68" s="295"/>
      <c r="N68" s="293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5"/>
    </row>
    <row r="69" spans="1:25" ht="15" thickTop="1"/>
  </sheetData>
  <mergeCells count="2">
    <mergeCell ref="A4:L4"/>
    <mergeCell ref="N4:Y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3217" r:id="rId4" name="Button 1">
              <controlPr defaultSize="0" print="0" autoFill="0" autoPict="0" macro="[0]!AtrasEquivalencias">
                <anchor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1</xdr:col>
                    <xdr:colOff>335280</xdr:colOff>
                    <xdr:row>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223" r:id="rId5" name="Button 7">
              <controlPr defaultSize="0" print="0" autoFill="0" autoPict="0" macro="[0]!AbrirUbicacionArchivos">
                <anchor>
                  <from>
                    <xdr:col>1</xdr:col>
                    <xdr:colOff>609600</xdr:colOff>
                    <xdr:row>0</xdr:row>
                    <xdr:rowOff>30480</xdr:rowOff>
                  </from>
                  <to>
                    <xdr:col>3</xdr:col>
                    <xdr:colOff>579120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plic10">
    <tabColor rgb="FF00B0F0"/>
    <pageSetUpPr fitToPage="1"/>
  </sheetPr>
  <dimension ref="A1:Y986"/>
  <sheetViews>
    <sheetView zoomScale="90" zoomScaleNormal="90" workbookViewId="0">
      <selection activeCell="B44" sqref="B44:I48"/>
    </sheetView>
  </sheetViews>
  <sheetFormatPr baseColWidth="10" defaultColWidth="14.44140625" defaultRowHeight="15" customHeight="1"/>
  <cols>
    <col min="1" max="1" width="1.109375" customWidth="1"/>
    <col min="2" max="2" width="39.109375" customWidth="1"/>
    <col min="3" max="3" width="11.33203125" customWidth="1"/>
    <col min="4" max="4" width="9.33203125" customWidth="1"/>
    <col min="5" max="5" width="17.33203125" customWidth="1"/>
    <col min="6" max="6" width="16.88671875" customWidth="1"/>
    <col min="7" max="7" width="11.33203125" customWidth="1"/>
    <col min="8" max="8" width="43.33203125" customWidth="1"/>
    <col min="9" max="9" width="11.5546875" customWidth="1"/>
    <col min="10" max="10" width="13.88671875" customWidth="1"/>
    <col min="11" max="11" width="11.6640625" customWidth="1"/>
    <col min="12" max="12" width="25.109375" customWidth="1"/>
    <col min="13" max="25" width="10.6640625" customWidth="1"/>
  </cols>
  <sheetData>
    <row r="1" spans="1:25" ht="64.5" customHeight="1">
      <c r="A1" s="135"/>
      <c r="B1" s="136"/>
      <c r="C1" s="136"/>
      <c r="D1" s="136"/>
      <c r="E1" s="136"/>
      <c r="F1" s="136"/>
      <c r="G1" s="136"/>
      <c r="H1" s="136"/>
      <c r="I1" s="137"/>
      <c r="J1" s="2"/>
      <c r="K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 ht="17.25" customHeight="1">
      <c r="A2" s="2225" t="s">
        <v>0</v>
      </c>
      <c r="B2" s="2226"/>
      <c r="C2" s="2226"/>
      <c r="D2" s="2226"/>
      <c r="E2" s="2226"/>
      <c r="F2" s="2226"/>
      <c r="G2" s="2226"/>
      <c r="H2" s="2226"/>
      <c r="I2" s="2227"/>
      <c r="J2" s="2"/>
      <c r="K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25" ht="5.25" customHeight="1" thickBot="1">
      <c r="A3" s="2228"/>
      <c r="B3" s="2229"/>
      <c r="C3" s="2229"/>
      <c r="D3" s="2229"/>
      <c r="E3" s="2229"/>
      <c r="F3" s="2229"/>
      <c r="G3" s="2229"/>
      <c r="H3" s="2229"/>
      <c r="I3" s="2230"/>
      <c r="J3" s="2"/>
      <c r="K3" s="2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spans="1:25" ht="5.25" customHeight="1">
      <c r="A4" s="138"/>
      <c r="B4" s="138"/>
      <c r="C4" s="138"/>
      <c r="D4" s="138"/>
      <c r="E4" s="138"/>
      <c r="F4" s="138"/>
      <c r="G4" s="138"/>
      <c r="H4" s="138"/>
      <c r="I4" s="138"/>
      <c r="J4" s="2"/>
      <c r="K4" s="2"/>
      <c r="O4" s="2"/>
      <c r="P4" s="2"/>
      <c r="Q4" s="2"/>
      <c r="R4" s="2"/>
      <c r="S4" s="2"/>
      <c r="T4" s="2"/>
      <c r="U4" s="2"/>
      <c r="V4" s="2"/>
      <c r="W4" s="2"/>
      <c r="X4" s="2"/>
      <c r="Y4" s="2"/>
    </row>
    <row r="5" spans="1:25" ht="5.25" customHeight="1">
      <c r="A5" s="139"/>
      <c r="B5" s="139"/>
      <c r="C5" s="139"/>
      <c r="D5" s="139"/>
      <c r="E5" s="139"/>
      <c r="F5" s="139"/>
      <c r="G5" s="139"/>
      <c r="H5" s="139"/>
      <c r="I5" s="139"/>
      <c r="J5" s="2"/>
      <c r="K5" s="2"/>
      <c r="O5" s="2"/>
      <c r="P5" s="2"/>
      <c r="Q5" s="2"/>
      <c r="R5" s="2"/>
      <c r="S5" s="2"/>
      <c r="T5" s="2"/>
      <c r="U5" s="2"/>
      <c r="V5" s="2"/>
      <c r="W5" s="2"/>
      <c r="X5" s="2"/>
      <c r="Y5" s="2"/>
    </row>
    <row r="6" spans="1:25" ht="19.5" customHeight="1">
      <c r="A6" s="139"/>
      <c r="B6" s="140" t="str">
        <f>"Apellidos y Nombres: " &amp; UPPER(GralApellidosEstudiante &amp; ", " &amp;GralNombresEstudiante)</f>
        <v>Apellidos y Nombres: PEREZ, JUAN</v>
      </c>
      <c r="C6" s="139"/>
      <c r="D6" s="139"/>
      <c r="E6" s="139"/>
      <c r="F6" s="141"/>
      <c r="G6" s="141"/>
      <c r="H6" s="140" t="str">
        <f>"ID Estudiante: " &amp; GralCodEstudiante</f>
        <v>ID Estudiante: N0001</v>
      </c>
      <c r="I6" s="139"/>
      <c r="J6" s="2"/>
      <c r="K6" s="2"/>
      <c r="O6" s="2"/>
      <c r="P6" s="2"/>
      <c r="Q6" s="2"/>
      <c r="R6" s="2"/>
      <c r="S6" s="2"/>
      <c r="T6" s="2"/>
      <c r="U6" s="2"/>
      <c r="V6" s="2"/>
      <c r="W6" s="2"/>
      <c r="X6" s="2"/>
      <c r="Y6" s="2"/>
    </row>
    <row r="7" spans="1:25" ht="4.5" customHeight="1">
      <c r="A7" s="139"/>
      <c r="B7" s="63"/>
      <c r="C7" s="139"/>
      <c r="D7" s="139"/>
      <c r="E7" s="139"/>
      <c r="F7" s="139"/>
      <c r="G7" s="139"/>
      <c r="H7" s="139"/>
      <c r="I7" s="139"/>
      <c r="J7" s="2"/>
      <c r="K7" s="2"/>
      <c r="O7" s="2"/>
      <c r="P7" s="2"/>
      <c r="Q7" s="2"/>
      <c r="R7" s="2"/>
      <c r="S7" s="2"/>
      <c r="T7" s="2"/>
      <c r="U7" s="2"/>
      <c r="V7" s="2"/>
      <c r="W7" s="2"/>
      <c r="X7" s="2"/>
      <c r="Y7" s="2"/>
    </row>
    <row r="8" spans="1:25" ht="25.5" customHeight="1">
      <c r="A8" s="139"/>
      <c r="B8" s="142" t="str">
        <f>"Institución de Procedencia: " &amp; VLOOKUP(GralOrigenNombreProcedencia,CentroEstudiosT[],5,FALSE)</f>
        <v>Institución de Procedencia: Cibertec</v>
      </c>
      <c r="C8" s="139"/>
      <c r="D8" s="139"/>
      <c r="E8" s="139"/>
      <c r="F8" s="139"/>
      <c r="G8" s="139"/>
      <c r="H8" s="139"/>
      <c r="I8" s="139"/>
      <c r="J8" s="2"/>
      <c r="K8" s="2"/>
      <c r="O8" s="2"/>
      <c r="P8" s="2"/>
      <c r="Q8" s="2"/>
      <c r="R8" s="2"/>
      <c r="S8" s="2"/>
      <c r="T8" s="2"/>
      <c r="U8" s="2"/>
      <c r="V8" s="2"/>
      <c r="W8" s="2"/>
      <c r="X8" s="2"/>
      <c r="Y8" s="2"/>
    </row>
    <row r="9" spans="1:25" ht="5.25" customHeight="1">
      <c r="A9" s="139"/>
      <c r="B9" s="142"/>
      <c r="C9" s="141"/>
      <c r="D9" s="141"/>
      <c r="E9" s="141"/>
      <c r="F9" s="141"/>
      <c r="G9" s="141"/>
      <c r="H9" s="141"/>
      <c r="I9" s="141"/>
      <c r="J9" s="2"/>
      <c r="K9" s="2"/>
      <c r="O9" s="2"/>
      <c r="P9" s="2"/>
      <c r="Q9" s="2"/>
      <c r="R9" s="2"/>
      <c r="S9" s="2"/>
      <c r="T9" s="2"/>
      <c r="U9" s="2"/>
      <c r="V9" s="2"/>
      <c r="W9" s="2"/>
      <c r="X9" s="2"/>
      <c r="Y9" s="2"/>
    </row>
    <row r="10" spans="1:25" ht="19.5" customHeight="1">
      <c r="A10" s="139"/>
      <c r="B10" s="142" t="str">
        <f>"Carrera de Procedencia: " &amp; UPPER(GralOrigenCarreraProcedencia)</f>
        <v>Carrera de Procedencia: SISTEMAS</v>
      </c>
      <c r="C10" s="139"/>
      <c r="D10" s="139"/>
      <c r="E10" s="139"/>
      <c r="F10" s="63"/>
      <c r="G10" s="142"/>
      <c r="H10" s="142"/>
      <c r="I10" s="143"/>
      <c r="J10" s="2"/>
      <c r="K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</row>
    <row r="11" spans="1:25" ht="6" customHeight="1">
      <c r="A11" s="139"/>
      <c r="B11" s="142"/>
      <c r="C11" s="141"/>
      <c r="D11" s="141"/>
      <c r="E11" s="141"/>
      <c r="F11" s="63"/>
      <c r="G11" s="141"/>
      <c r="H11" s="142"/>
      <c r="I11" s="141"/>
      <c r="J11" s="2"/>
      <c r="K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</row>
    <row r="12" spans="1:25" ht="19.5" customHeight="1">
      <c r="A12" s="139"/>
      <c r="B12" s="142" t="str">
        <f>"Carrera UPN: " &amp; UPPER(GralCarrera)</f>
        <v>Carrera UPN: ADMINISTRACION</v>
      </c>
      <c r="C12" s="142"/>
      <c r="D12" s="144"/>
      <c r="E12" s="139"/>
      <c r="F12" s="145" t="str">
        <f>IF(SUM('Detalle de Equivalencias'!$Q$1:$Q$7)&lt;7,"ERROR: NO IMPRIMIR","")</f>
        <v>ERROR: NO IMPRIMIR</v>
      </c>
      <c r="G12" s="140"/>
      <c r="H12" s="142" t="str">
        <f>"Modalidad: " &amp; UPPER(GralModalidad) &amp; " (" &amp; VLOOKUP(UPPER(GralModalidad),modalidadesDescrip,2,FALSE) &amp; ")"</f>
        <v>Modalidad: UG (Pre-grado Presencial)</v>
      </c>
      <c r="I12" s="139"/>
      <c r="J12" s="2"/>
      <c r="K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</row>
    <row r="13" spans="1:25" ht="10.5" customHeight="1" thickBot="1">
      <c r="A13" s="139"/>
      <c r="B13" s="142"/>
      <c r="C13" s="141"/>
      <c r="D13" s="141"/>
      <c r="E13" s="141"/>
      <c r="F13" s="141"/>
      <c r="G13" s="141"/>
      <c r="H13" s="142"/>
      <c r="I13" s="141"/>
      <c r="J13" s="2"/>
      <c r="K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</row>
    <row r="14" spans="1:25" ht="15" customHeight="1">
      <c r="A14" s="139"/>
      <c r="B14" s="2236" t="s">
        <v>12</v>
      </c>
      <c r="C14" s="2237"/>
      <c r="D14" s="2238"/>
      <c r="E14" s="2231" t="s">
        <v>13</v>
      </c>
      <c r="F14" s="2232"/>
      <c r="G14" s="2232"/>
      <c r="H14" s="2232"/>
      <c r="I14" s="2233"/>
      <c r="J14" s="2"/>
      <c r="K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</row>
    <row r="15" spans="1:25" thickBot="1">
      <c r="A15" s="139"/>
      <c r="B15" s="169" t="s">
        <v>14</v>
      </c>
      <c r="C15" s="170" t="str">
        <f>"N° Créditos"</f>
        <v>N° Créditos</v>
      </c>
      <c r="D15" s="171" t="s">
        <v>5</v>
      </c>
      <c r="E15" s="172" t="s">
        <v>7</v>
      </c>
      <c r="F15" s="170" t="s">
        <v>16</v>
      </c>
      <c r="G15" s="2234" t="s">
        <v>14</v>
      </c>
      <c r="H15" s="2235"/>
      <c r="I15" s="173" t="s">
        <v>15</v>
      </c>
      <c r="J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</row>
    <row r="16" spans="1:25" ht="15.75" customHeight="1">
      <c r="A16" s="146">
        <v>1</v>
      </c>
      <c r="B16" s="476" t="str">
        <f>IFERROR(UPPER(VLOOKUP(A16,'Detalle de Equivalencias'!$M$9:$AD$120,6,FALSE)),"")</f>
        <v>CURSO ORIGEN</v>
      </c>
      <c r="C16" s="175">
        <f>IFERROR(VLOOKUP(A16,'Detalle de Equivalencias'!$M$9:$AD$120,7,FALSE),"")</f>
        <v>4</v>
      </c>
      <c r="D16" s="181">
        <f>IFERROR(ROUND(VLOOKUP(A16,'Detalle de Equivalencias'!$M$9:$AD$120,8,FALSE),0),"")</f>
        <v>15</v>
      </c>
      <c r="E16" s="599" t="str">
        <f>IFERROR(VLOOKUP(A16,'Detalle de Equivalencias'!$M$9:$AD$120,17,FALSE),"")</f>
        <v>RRHH</v>
      </c>
      <c r="F16" s="175" t="str">
        <f>IFERROR(VLOOKUP(A16,'Detalle de Equivalencias'!$M$9:$AD$120,18,FALSE),"")</f>
        <v>RRHH1101</v>
      </c>
      <c r="G16" s="2239" t="str">
        <f>IFERROR(UPPER(VLOOKUP(A16,'Detalle de Equivalencias'!$M$9:$AD$120,15,FALSE)),"")</f>
        <v>CURSO DESTINO</v>
      </c>
      <c r="H16" s="2239"/>
      <c r="I16" s="598">
        <f>IF(E15&amp;F15 &lt;&gt; E16&amp;F16, IFERROR(VLOOKUP(A16,'Detalle de Equivalencias'!$M$9:$AD$120,16,FALSE),""),"")</f>
        <v>2</v>
      </c>
      <c r="J16" s="134"/>
      <c r="K16" s="134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</row>
    <row r="17" spans="1:25" ht="15.75" customHeight="1">
      <c r="A17" s="146">
        <v>2</v>
      </c>
      <c r="B17" s="477" t="str">
        <f>IFERROR(UPPER(VLOOKUP(A17,'Detalle de Equivalencias'!$M$9:$AD$120,6,FALSE)),"")</f>
        <v/>
      </c>
      <c r="C17" s="174" t="str">
        <f>IFERROR(VLOOKUP(A17,'Detalle de Equivalencias'!$M$9:$AD$120,7,FALSE),"")</f>
        <v/>
      </c>
      <c r="D17" s="182" t="str">
        <f>IFERROR(ROUND(VLOOKUP(A17,'Detalle de Equivalencias'!$M$9:$AD$120,8,FALSE),0),"")</f>
        <v/>
      </c>
      <c r="E17" s="179" t="str">
        <f>IFERROR(VLOOKUP(A17,'Detalle de Equivalencias'!$M$9:$AD$120,17,FALSE),"")</f>
        <v/>
      </c>
      <c r="F17" s="174" t="str">
        <f>IFERROR(VLOOKUP(A17,'Detalle de Equivalencias'!$M$9:$AD$120,18,FALSE),"")</f>
        <v/>
      </c>
      <c r="G17" s="2240" t="str">
        <f>IFERROR(UPPER(VLOOKUP(A17,'Detalle de Equivalencias'!$M$9:$AD$120,15,FALSE)),"")</f>
        <v/>
      </c>
      <c r="H17" s="2240"/>
      <c r="I17" s="176" t="str">
        <f>IF(E16&amp;F16 &lt;&gt; E17&amp;F17, IFERROR(VLOOKUP(A17,'Detalle de Equivalencias'!$M$9:$AD$120,16,FALSE),""),"")</f>
        <v/>
      </c>
      <c r="J17" s="134"/>
      <c r="K17" s="13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 ht="15.75" customHeight="1">
      <c r="A18" s="146">
        <v>3</v>
      </c>
      <c r="B18" s="477" t="str">
        <f>IFERROR(UPPER(VLOOKUP(A18,'Detalle de Equivalencias'!$M$9:$AD$120,6,FALSE)),"")</f>
        <v/>
      </c>
      <c r="C18" s="174" t="str">
        <f>IFERROR(VLOOKUP(A18,'Detalle de Equivalencias'!$M$9:$AD$120,7,FALSE),"")</f>
        <v/>
      </c>
      <c r="D18" s="182" t="str">
        <f>IFERROR(ROUND(VLOOKUP(A18,'Detalle de Equivalencias'!$M$9:$AD$120,8,FALSE),0),"")</f>
        <v/>
      </c>
      <c r="E18" s="179" t="str">
        <f>IFERROR(VLOOKUP(A18,'Detalle de Equivalencias'!$M$9:$AD$120,17,FALSE),"")</f>
        <v/>
      </c>
      <c r="F18" s="174" t="str">
        <f>IFERROR(VLOOKUP(A18,'Detalle de Equivalencias'!$M$9:$AD$120,18,FALSE),"")</f>
        <v/>
      </c>
      <c r="G18" s="2240" t="str">
        <f>IFERROR(UPPER(VLOOKUP(A18,'Detalle de Equivalencias'!$M$9:$AD$120,15,FALSE)),"")</f>
        <v/>
      </c>
      <c r="H18" s="2240"/>
      <c r="I18" s="176" t="str">
        <f>IF(E17&amp;F17 &lt;&gt; E18&amp;F18, IFERROR(VLOOKUP(A18,'Detalle de Equivalencias'!$M$9:$AD$120,16,FALSE),""),"")</f>
        <v/>
      </c>
      <c r="J18" s="134"/>
      <c r="K18" s="13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</row>
    <row r="19" spans="1:25" ht="15.75" customHeight="1">
      <c r="A19" s="146">
        <v>4</v>
      </c>
      <c r="B19" s="477" t="str">
        <f>IFERROR(UPPER(VLOOKUP(A19,'Detalle de Equivalencias'!$M$9:$AD$120,6,FALSE)),"")</f>
        <v/>
      </c>
      <c r="C19" s="174" t="str">
        <f>IFERROR(VLOOKUP(A19,'Detalle de Equivalencias'!$M$9:$AD$120,7,FALSE),"")</f>
        <v/>
      </c>
      <c r="D19" s="182" t="str">
        <f>IFERROR(ROUND(VLOOKUP(A19,'Detalle de Equivalencias'!$M$9:$AD$120,8,FALSE),0),"")</f>
        <v/>
      </c>
      <c r="E19" s="179" t="str">
        <f>IFERROR(VLOOKUP(A19,'Detalle de Equivalencias'!$M$9:$AD$120,17,FALSE),"")</f>
        <v/>
      </c>
      <c r="F19" s="174" t="str">
        <f>IFERROR(VLOOKUP(A19,'Detalle de Equivalencias'!$M$9:$AD$120,18,FALSE),"")</f>
        <v/>
      </c>
      <c r="G19" s="2240" t="str">
        <f>IFERROR(UPPER(VLOOKUP(A19,'Detalle de Equivalencias'!$M$9:$AD$120,15,FALSE)),"")</f>
        <v/>
      </c>
      <c r="H19" s="2240"/>
      <c r="I19" s="176" t="str">
        <f>IF(E18&amp;F18 &lt;&gt; E19&amp;F19, IFERROR(VLOOKUP(A19,'Detalle de Equivalencias'!$M$9:$AD$120,16,FALSE),""),"")</f>
        <v/>
      </c>
      <c r="J19" s="134"/>
      <c r="K19" s="13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1:25" ht="15.75" customHeight="1">
      <c r="A20" s="146">
        <v>5</v>
      </c>
      <c r="B20" s="477" t="str">
        <f>IFERROR(UPPER(VLOOKUP(A20,'Detalle de Equivalencias'!$M$9:$AD$120,6,FALSE)),"")</f>
        <v/>
      </c>
      <c r="C20" s="174" t="str">
        <f>IFERROR(VLOOKUP(A20,'Detalle de Equivalencias'!$M$9:$AD$120,7,FALSE),"")</f>
        <v/>
      </c>
      <c r="D20" s="182" t="str">
        <f>IFERROR(ROUND(VLOOKUP(A20,'Detalle de Equivalencias'!$M$9:$AD$120,8,FALSE),0),"")</f>
        <v/>
      </c>
      <c r="E20" s="179" t="str">
        <f>IFERROR(VLOOKUP(A20,'Detalle de Equivalencias'!$M$9:$AD$120,17,FALSE),"")</f>
        <v/>
      </c>
      <c r="F20" s="174" t="str">
        <f>IFERROR(VLOOKUP(A20,'Detalle de Equivalencias'!$M$9:$AD$120,18,FALSE),"")</f>
        <v/>
      </c>
      <c r="G20" s="2240" t="str">
        <f>IFERROR(UPPER(VLOOKUP(A20,'Detalle de Equivalencias'!$M$9:$AD$120,15,FALSE)),"")</f>
        <v/>
      </c>
      <c r="H20" s="2240"/>
      <c r="I20" s="176" t="str">
        <f>IF(E19&amp;F19 &lt;&gt; E20&amp;F20, IFERROR(VLOOKUP(A20,'Detalle de Equivalencias'!$M$9:$AD$120,16,FALSE),""),"")</f>
        <v/>
      </c>
      <c r="J20" s="134"/>
      <c r="K20" s="13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</row>
    <row r="21" spans="1:25" ht="15.75" customHeight="1">
      <c r="A21" s="146">
        <v>6</v>
      </c>
      <c r="B21" s="477" t="str">
        <f>IFERROR(UPPER(VLOOKUP(A21,'Detalle de Equivalencias'!$M$9:$AD$120,6,FALSE)),"")</f>
        <v/>
      </c>
      <c r="C21" s="174" t="str">
        <f>IFERROR(VLOOKUP(A21,'Detalle de Equivalencias'!$M$9:$AD$120,7,FALSE),"")</f>
        <v/>
      </c>
      <c r="D21" s="182" t="str">
        <f>IFERROR(ROUND(VLOOKUP(A21,'Detalle de Equivalencias'!$M$9:$AD$120,8,FALSE),0),"")</f>
        <v/>
      </c>
      <c r="E21" s="179" t="str">
        <f>IFERROR(VLOOKUP(A21,'Detalle de Equivalencias'!$M$9:$AD$120,17,FALSE),"")</f>
        <v/>
      </c>
      <c r="F21" s="174" t="str">
        <f>IFERROR(VLOOKUP(A21,'Detalle de Equivalencias'!$M$9:$AD$120,18,FALSE),"")</f>
        <v/>
      </c>
      <c r="G21" s="2240" t="str">
        <f>IFERROR(UPPER(VLOOKUP(A21,'Detalle de Equivalencias'!$M$9:$AD$120,15,FALSE)),"")</f>
        <v/>
      </c>
      <c r="H21" s="2240"/>
      <c r="I21" s="176" t="str">
        <f>IF(E20&amp;F20 &lt;&gt; E21&amp;F21, IFERROR(VLOOKUP(A21,'Detalle de Equivalencias'!$M$9:$AD$120,16,FALSE),""),"")</f>
        <v/>
      </c>
      <c r="J21" s="134"/>
      <c r="K21" s="13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</row>
    <row r="22" spans="1:25" ht="15.75" customHeight="1">
      <c r="A22" s="146">
        <v>7</v>
      </c>
      <c r="B22" s="477" t="str">
        <f>IFERROR(UPPER(VLOOKUP(A22,'Detalle de Equivalencias'!$M$9:$AD$120,6,FALSE)),"")</f>
        <v/>
      </c>
      <c r="C22" s="174" t="str">
        <f>IFERROR(VLOOKUP(A22,'Detalle de Equivalencias'!$M$9:$AD$120,7,FALSE),"")</f>
        <v/>
      </c>
      <c r="D22" s="182" t="str">
        <f>IFERROR(ROUND(VLOOKUP(A22,'Detalle de Equivalencias'!$M$9:$AD$120,8,FALSE),0),"")</f>
        <v/>
      </c>
      <c r="E22" s="179" t="str">
        <f>IFERROR(VLOOKUP(A22,'Detalle de Equivalencias'!$M$9:$AD$120,17,FALSE),"")</f>
        <v/>
      </c>
      <c r="F22" s="174" t="str">
        <f>IFERROR(VLOOKUP(A22,'Detalle de Equivalencias'!$M$9:$AD$120,18,FALSE),"")</f>
        <v/>
      </c>
      <c r="G22" s="2240" t="str">
        <f>IFERROR(UPPER(VLOOKUP(A22,'Detalle de Equivalencias'!$M$9:$AD$120,15,FALSE)),"")</f>
        <v/>
      </c>
      <c r="H22" s="2240"/>
      <c r="I22" s="176" t="str">
        <f>IF(E21&amp;F21 &lt;&gt; E22&amp;F22, IFERROR(VLOOKUP(A22,'Detalle de Equivalencias'!$M$9:$AD$120,16,FALSE),""),"")</f>
        <v/>
      </c>
      <c r="J22" s="134"/>
      <c r="K22" s="13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</row>
    <row r="23" spans="1:25" ht="15.75" customHeight="1">
      <c r="A23" s="146">
        <v>8</v>
      </c>
      <c r="B23" s="477" t="str">
        <f>IFERROR(UPPER(VLOOKUP(A23,'Detalle de Equivalencias'!$M$9:$AD$120,6,FALSE)),"")</f>
        <v/>
      </c>
      <c r="C23" s="174" t="str">
        <f>IFERROR(VLOOKUP(A23,'Detalle de Equivalencias'!$M$9:$AD$120,7,FALSE),"")</f>
        <v/>
      </c>
      <c r="D23" s="182" t="str">
        <f>IFERROR(ROUND(VLOOKUP(A23,'Detalle de Equivalencias'!$M$9:$AD$120,8,FALSE),0),"")</f>
        <v/>
      </c>
      <c r="E23" s="179" t="str">
        <f>IFERROR(VLOOKUP(A23,'Detalle de Equivalencias'!$M$9:$AD$120,17,FALSE),"")</f>
        <v/>
      </c>
      <c r="F23" s="174" t="str">
        <f>IFERROR(VLOOKUP(A23,'Detalle de Equivalencias'!$M$9:$AD$120,18,FALSE),"")</f>
        <v/>
      </c>
      <c r="G23" s="2240" t="str">
        <f>IFERROR(UPPER(VLOOKUP(A23,'Detalle de Equivalencias'!$M$9:$AD$120,15,FALSE)),"")</f>
        <v/>
      </c>
      <c r="H23" s="2240"/>
      <c r="I23" s="176" t="str">
        <f>IF(E22&amp;F22 &lt;&gt; E23&amp;F23, IFERROR(VLOOKUP(A23,'Detalle de Equivalencias'!$M$9:$AD$120,16,FALSE),""),"")</f>
        <v/>
      </c>
      <c r="J23" s="134"/>
      <c r="K23" s="13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</row>
    <row r="24" spans="1:25" ht="15.75" customHeight="1">
      <c r="A24" s="146">
        <v>9</v>
      </c>
      <c r="B24" s="477" t="str">
        <f>IFERROR(UPPER(VLOOKUP(A24,'Detalle de Equivalencias'!$M$9:$AD$120,6,FALSE)),"")</f>
        <v/>
      </c>
      <c r="C24" s="174" t="str">
        <f>IFERROR(VLOOKUP(A24,'Detalle de Equivalencias'!$M$9:$AD$120,7,FALSE),"")</f>
        <v/>
      </c>
      <c r="D24" s="182" t="str">
        <f>IFERROR(ROUND(VLOOKUP(A24,'Detalle de Equivalencias'!$M$9:$AD$120,8,FALSE),0),"")</f>
        <v/>
      </c>
      <c r="E24" s="179" t="str">
        <f>IFERROR(VLOOKUP(A24,'Detalle de Equivalencias'!$M$9:$AD$120,17,FALSE),"")</f>
        <v/>
      </c>
      <c r="F24" s="174" t="str">
        <f>IFERROR(VLOOKUP(A24,'Detalle de Equivalencias'!$M$9:$AD$120,18,FALSE),"")</f>
        <v/>
      </c>
      <c r="G24" s="2240" t="str">
        <f>IFERROR(UPPER(VLOOKUP(A24,'Detalle de Equivalencias'!$M$9:$AD$120,15,FALSE)),"")</f>
        <v/>
      </c>
      <c r="H24" s="2240"/>
      <c r="I24" s="176" t="str">
        <f>IF(E23&amp;F23 &lt;&gt; E24&amp;F24, IFERROR(VLOOKUP(A24,'Detalle de Equivalencias'!$M$9:$AD$120,16,FALSE),""),"")</f>
        <v/>
      </c>
      <c r="J24" s="134"/>
      <c r="K24" s="13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</row>
    <row r="25" spans="1:25" ht="15.75" customHeight="1">
      <c r="A25" s="146">
        <v>10</v>
      </c>
      <c r="B25" s="477" t="str">
        <f>IFERROR(UPPER(VLOOKUP(A25,'Detalle de Equivalencias'!$M$9:$AD$120,6,FALSE)),"")</f>
        <v/>
      </c>
      <c r="C25" s="174" t="str">
        <f>IFERROR(VLOOKUP(A25,'Detalle de Equivalencias'!$M$9:$AD$120,7,FALSE),"")</f>
        <v/>
      </c>
      <c r="D25" s="182" t="str">
        <f>IFERROR(ROUND(VLOOKUP(A25,'Detalle de Equivalencias'!$M$9:$AD$120,8,FALSE),0),"")</f>
        <v/>
      </c>
      <c r="E25" s="179" t="str">
        <f>IFERROR(VLOOKUP(A25,'Detalle de Equivalencias'!$M$9:$AD$120,17,FALSE),"")</f>
        <v/>
      </c>
      <c r="F25" s="174" t="str">
        <f>IFERROR(VLOOKUP(A25,'Detalle de Equivalencias'!$M$9:$AD$120,18,FALSE),"")</f>
        <v/>
      </c>
      <c r="G25" s="2240" t="str">
        <f>IFERROR(UPPER(VLOOKUP(A25,'Detalle de Equivalencias'!$M$9:$AD$120,15,FALSE)),"")</f>
        <v/>
      </c>
      <c r="H25" s="2240"/>
      <c r="I25" s="176" t="str">
        <f>IF(E24&amp;F24 &lt;&gt; E25&amp;F25, IFERROR(VLOOKUP(A25,'Detalle de Equivalencias'!$M$9:$AD$120,16,FALSE),""),"")</f>
        <v/>
      </c>
      <c r="J25" s="134"/>
      <c r="K25" s="13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</row>
    <row r="26" spans="1:25" ht="15.75" customHeight="1">
      <c r="A26" s="146">
        <v>11</v>
      </c>
      <c r="B26" s="477" t="str">
        <f>IFERROR(UPPER(VLOOKUP(A26,'Detalle de Equivalencias'!$M$9:$AD$120,6,FALSE)),"")</f>
        <v/>
      </c>
      <c r="C26" s="174" t="str">
        <f>IFERROR(VLOOKUP(A26,'Detalle de Equivalencias'!$M$9:$AD$120,7,FALSE),"")</f>
        <v/>
      </c>
      <c r="D26" s="182" t="str">
        <f>IFERROR(ROUND(VLOOKUP(A26,'Detalle de Equivalencias'!$M$9:$AD$120,8,FALSE),0),"")</f>
        <v/>
      </c>
      <c r="E26" s="179" t="str">
        <f>IFERROR(VLOOKUP(A26,'Detalle de Equivalencias'!$M$9:$AD$120,17,FALSE),"")</f>
        <v/>
      </c>
      <c r="F26" s="174" t="str">
        <f>IFERROR(VLOOKUP(A26,'Detalle de Equivalencias'!$M$9:$AD$120,18,FALSE),"")</f>
        <v/>
      </c>
      <c r="G26" s="2240" t="str">
        <f>IFERROR(UPPER(VLOOKUP(A26,'Detalle de Equivalencias'!$M$9:$AD$120,15,FALSE)),"")</f>
        <v/>
      </c>
      <c r="H26" s="2240"/>
      <c r="I26" s="176" t="str">
        <f>IF(E25&amp;F25 &lt;&gt; E26&amp;F26, IFERROR(VLOOKUP(A26,'Detalle de Equivalencias'!$M$9:$AD$120,16,FALSE),""),"")</f>
        <v/>
      </c>
      <c r="J26" s="134"/>
      <c r="K26" s="13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</row>
    <row r="27" spans="1:25" ht="15.75" customHeight="1">
      <c r="A27" s="146">
        <v>12</v>
      </c>
      <c r="B27" s="477" t="str">
        <f>IFERROR(UPPER(VLOOKUP(A27,'Detalle de Equivalencias'!$M$9:$AD$120,6,FALSE)),"")</f>
        <v/>
      </c>
      <c r="C27" s="174" t="str">
        <f>IFERROR(VLOOKUP(A27,'Detalle de Equivalencias'!$M$9:$AD$120,7,FALSE),"")</f>
        <v/>
      </c>
      <c r="D27" s="182" t="str">
        <f>IFERROR(ROUND(VLOOKUP(A27,'Detalle de Equivalencias'!$M$9:$AD$120,8,FALSE),0),"")</f>
        <v/>
      </c>
      <c r="E27" s="179" t="str">
        <f>IFERROR(VLOOKUP(A27,'Detalle de Equivalencias'!$M$9:$AD$120,17,FALSE),"")</f>
        <v/>
      </c>
      <c r="F27" s="174" t="str">
        <f>IFERROR(VLOOKUP(A27,'Detalle de Equivalencias'!$M$9:$AD$120,18,FALSE),"")</f>
        <v/>
      </c>
      <c r="G27" s="2240" t="str">
        <f>IFERROR(UPPER(VLOOKUP(A27,'Detalle de Equivalencias'!$M$9:$AD$120,15,FALSE)),"")</f>
        <v/>
      </c>
      <c r="H27" s="2240"/>
      <c r="I27" s="176" t="str">
        <f>IF(E26&amp;F26 &lt;&gt; E27&amp;F27, IFERROR(VLOOKUP(A27,'Detalle de Equivalencias'!$M$9:$AD$120,16,FALSE),""),"")</f>
        <v/>
      </c>
      <c r="J27" s="134"/>
      <c r="K27" s="13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</row>
    <row r="28" spans="1:25" ht="15.75" customHeight="1">
      <c r="A28" s="146">
        <v>13</v>
      </c>
      <c r="B28" s="477" t="str">
        <f>IFERROR(UPPER(VLOOKUP(A28,'Detalle de Equivalencias'!$M$9:$AD$120,6,FALSE)),"")</f>
        <v/>
      </c>
      <c r="C28" s="174" t="str">
        <f>IFERROR(VLOOKUP(A28,'Detalle de Equivalencias'!$M$9:$AD$120,7,FALSE),"")</f>
        <v/>
      </c>
      <c r="D28" s="182" t="str">
        <f>IFERROR(ROUND(VLOOKUP(A28,'Detalle de Equivalencias'!$M$9:$AD$120,8,FALSE),0),"")</f>
        <v/>
      </c>
      <c r="E28" s="179" t="str">
        <f>IFERROR(VLOOKUP(A28,'Detalle de Equivalencias'!$M$9:$AD$120,17,FALSE),"")</f>
        <v/>
      </c>
      <c r="F28" s="174" t="str">
        <f>IFERROR(VLOOKUP(A28,'Detalle de Equivalencias'!$M$9:$AD$120,18,FALSE),"")</f>
        <v/>
      </c>
      <c r="G28" s="2240" t="str">
        <f>IFERROR(UPPER(VLOOKUP(A28,'Detalle de Equivalencias'!$M$9:$AD$120,15,FALSE)),"")</f>
        <v/>
      </c>
      <c r="H28" s="2240"/>
      <c r="I28" s="176" t="str">
        <f>IF(E27&amp;F27 &lt;&gt; E28&amp;F28, IFERROR(VLOOKUP(A28,'Detalle de Equivalencias'!$M$9:$AD$120,16,FALSE),""),"")</f>
        <v/>
      </c>
      <c r="J28" s="134"/>
      <c r="K28" s="13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</row>
    <row r="29" spans="1:25" ht="15.75" customHeight="1">
      <c r="A29" s="146">
        <v>14</v>
      </c>
      <c r="B29" s="477" t="str">
        <f>IFERROR(UPPER(VLOOKUP(A29,'Detalle de Equivalencias'!$M$9:$AD$120,6,FALSE)),"")</f>
        <v/>
      </c>
      <c r="C29" s="174" t="str">
        <f>IFERROR(VLOOKUP(A29,'Detalle de Equivalencias'!$M$9:$AD$120,7,FALSE),"")</f>
        <v/>
      </c>
      <c r="D29" s="182" t="str">
        <f>IFERROR(ROUND(VLOOKUP(A29,'Detalle de Equivalencias'!$M$9:$AD$120,8,FALSE),0),"")</f>
        <v/>
      </c>
      <c r="E29" s="179" t="str">
        <f>IFERROR(VLOOKUP(A29,'Detalle de Equivalencias'!$M$9:$AD$120,17,FALSE),"")</f>
        <v/>
      </c>
      <c r="F29" s="174" t="str">
        <f>IFERROR(VLOOKUP(A29,'Detalle de Equivalencias'!$M$9:$AD$120,18,FALSE),"")</f>
        <v/>
      </c>
      <c r="G29" s="2240" t="str">
        <f>IFERROR(UPPER(VLOOKUP(A29,'Detalle de Equivalencias'!$M$9:$AD$120,15,FALSE)),"")</f>
        <v/>
      </c>
      <c r="H29" s="2240"/>
      <c r="I29" s="176" t="str">
        <f>IF(E28&amp;F28 &lt;&gt; E29&amp;F29, IFERROR(VLOOKUP(A29,'Detalle de Equivalencias'!$M$9:$AD$120,16,FALSE),""),"")</f>
        <v/>
      </c>
      <c r="J29" s="134"/>
      <c r="K29" s="134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1:25" ht="15.75" customHeight="1" thickBot="1">
      <c r="A30" s="146">
        <v>15</v>
      </c>
      <c r="B30" s="202" t="str">
        <f>IFERROR(UPPER(VLOOKUP(A30,'Detalle de Equivalencias'!$M$9:$AD$120,6,FALSE)),"")</f>
        <v/>
      </c>
      <c r="C30" s="177" t="str">
        <f>IFERROR(VLOOKUP(A30,'Detalle de Equivalencias'!$M$9:$AD$120,7,FALSE),"")</f>
        <v/>
      </c>
      <c r="D30" s="183" t="str">
        <f>IFERROR(ROUND(VLOOKUP(A30,'Detalle de Equivalencias'!$M$9:$AD$120,8,FALSE),0),"")</f>
        <v/>
      </c>
      <c r="E30" s="180" t="str">
        <f>IFERROR(VLOOKUP(A30,'Detalle de Equivalencias'!$M$9:$AD$120,17,FALSE),"")</f>
        <v/>
      </c>
      <c r="F30" s="177" t="str">
        <f>IFERROR(VLOOKUP(A30,'Detalle de Equivalencias'!$M$9:$AD$120,18,FALSE),"")</f>
        <v/>
      </c>
      <c r="G30" s="2241" t="str">
        <f>IFERROR(UPPER(VLOOKUP(A30,'Detalle de Equivalencias'!$M$9:$AD$120,15,FALSE)),"")</f>
        <v/>
      </c>
      <c r="H30" s="2241"/>
      <c r="I30" s="178" t="str">
        <f>IF(E29&amp;F29 &lt;&gt; E30&amp;F30, IFERROR(VLOOKUP(A30,'Detalle de Equivalencias'!$M$9:$AD$120,16,FALSE),""),"")</f>
        <v/>
      </c>
      <c r="J30" s="134"/>
      <c r="K30" s="134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</row>
    <row r="31" spans="1:25" ht="22.5" customHeight="1" thickBot="1">
      <c r="A31" s="139"/>
      <c r="B31" s="131"/>
      <c r="C31" s="132"/>
      <c r="D31" s="132"/>
      <c r="E31" s="132"/>
      <c r="F31" s="132"/>
      <c r="G31" s="132"/>
      <c r="H31" s="147" t="s">
        <v>430</v>
      </c>
      <c r="I31" s="148">
        <f>SUM(I16:I30)</f>
        <v>2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</row>
    <row r="32" spans="1:25" ht="9" customHeight="1">
      <c r="A32" s="149"/>
      <c r="B32" s="150"/>
      <c r="C32" s="151"/>
      <c r="D32" s="151"/>
      <c r="E32" s="151"/>
      <c r="F32" s="151"/>
      <c r="G32" s="151"/>
      <c r="H32" s="151"/>
      <c r="I32" s="149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</row>
    <row r="33" spans="1:25" ht="19.5" customHeight="1">
      <c r="A33" s="139"/>
      <c r="B33" s="139" t="str">
        <f>"Plan de Estudios: " &amp; GralCodMalla</f>
        <v>Plan de Estudios: 225000</v>
      </c>
      <c r="C33" s="139"/>
      <c r="D33" s="139"/>
      <c r="E33" s="139"/>
      <c r="F33" s="139"/>
      <c r="G33" s="139"/>
      <c r="H33" s="156" t="s">
        <v>476</v>
      </c>
      <c r="I33" s="507">
        <f>GralFecha</f>
        <v>46094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</row>
    <row r="34" spans="1:25" ht="3.75" customHeight="1">
      <c r="A34" s="139"/>
      <c r="B34" s="139"/>
      <c r="C34" s="139"/>
      <c r="D34" s="139"/>
      <c r="E34" s="139"/>
      <c r="F34" s="139"/>
      <c r="G34" s="139"/>
      <c r="H34" s="139"/>
      <c r="I34" s="139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</row>
    <row r="35" spans="1:25" ht="16.5" customHeight="1">
      <c r="A35" s="139"/>
      <c r="B35" s="139"/>
      <c r="C35" s="139"/>
      <c r="D35" s="139"/>
      <c r="E35" s="139"/>
      <c r="F35" s="139"/>
      <c r="G35" s="139"/>
      <c r="H35" s="139"/>
      <c r="I35" s="139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</row>
    <row r="36" spans="1:25" ht="14.25" customHeight="1">
      <c r="A36" s="139"/>
      <c r="B36" s="152" t="s">
        <v>41</v>
      </c>
      <c r="C36" s="139"/>
      <c r="D36" s="139"/>
      <c r="E36" s="139"/>
      <c r="F36" s="139"/>
      <c r="G36" s="139"/>
      <c r="H36" s="139"/>
      <c r="I36" s="139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</row>
    <row r="37" spans="1:25" ht="6.75" customHeight="1">
      <c r="A37" s="139"/>
      <c r="B37" s="152"/>
      <c r="C37" s="139"/>
      <c r="D37" s="139"/>
      <c r="E37" s="139"/>
      <c r="F37" s="139"/>
      <c r="G37" s="139"/>
      <c r="H37" s="139"/>
      <c r="I37" s="139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</row>
    <row r="38" spans="1:25" ht="14.25" customHeight="1">
      <c r="A38" s="139"/>
      <c r="B38" s="149" t="s">
        <v>42</v>
      </c>
      <c r="C38" s="149"/>
      <c r="D38" s="149"/>
      <c r="E38" s="150"/>
      <c r="F38" s="150"/>
      <c r="G38" s="150"/>
      <c r="H38" s="139"/>
      <c r="I38" s="139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</row>
    <row r="39" spans="1:25" ht="14.25" customHeight="1">
      <c r="A39" s="139"/>
      <c r="B39" s="149" t="s">
        <v>43</v>
      </c>
      <c r="C39" s="139"/>
      <c r="D39" s="139"/>
      <c r="E39" s="139"/>
      <c r="F39" s="139"/>
      <c r="G39" s="139"/>
      <c r="H39" s="139"/>
      <c r="I39" s="139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</row>
    <row r="40" spans="1:25" ht="22.5" customHeight="1">
      <c r="A40" s="139"/>
      <c r="B40" s="139"/>
      <c r="C40" s="139"/>
      <c r="D40" s="139"/>
      <c r="E40" s="139"/>
      <c r="F40" s="153"/>
      <c r="G40" s="153"/>
      <c r="H40" s="153"/>
      <c r="I40" s="153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1:25" ht="15.75" customHeight="1" thickBot="1">
      <c r="A41" s="139"/>
      <c r="B41" s="152" t="s">
        <v>2390</v>
      </c>
      <c r="C41" s="155"/>
      <c r="D41" s="139"/>
      <c r="E41" s="63"/>
      <c r="G41" s="156"/>
      <c r="H41" s="158"/>
      <c r="I41" s="63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</row>
    <row r="42" spans="1:25" ht="18" customHeight="1" thickBot="1">
      <c r="A42" s="139"/>
      <c r="B42" s="479" t="str">
        <f>"Cursos de "&amp;GralOrigenProcedencia&amp;" de Origen"</f>
        <v>Cursos de INSTITUTO de Origen</v>
      </c>
      <c r="C42" s="591" t="s">
        <v>2395</v>
      </c>
      <c r="D42" s="592" t="s">
        <v>2394</v>
      </c>
      <c r="E42" s="587" t="s">
        <v>2380</v>
      </c>
      <c r="F42" s="588"/>
      <c r="G42" s="478" t="s">
        <v>2381</v>
      </c>
      <c r="H42" s="587"/>
      <c r="I42" s="588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1:25" ht="15.75" customHeight="1" thickBot="1">
      <c r="A43" s="336">
        <v>1</v>
      </c>
      <c r="B43" s="589" t="str">
        <f>IFERROR( UPPER(INDEX('Detalle de Equivalencias'!$R$9:$R$120,MATCH(A43,'Detalle de Equivalencias'!$BJ$9:$BJ$120,0))),"")</f>
        <v/>
      </c>
      <c r="C43" s="590" t="str">
        <f>IFERROR( INDEX('Detalle de Equivalencias'!$S$9:$S$120,MATCH(A43,'Detalle de Equivalencias'!$BJ$9:$BJ$120,0)), "")</f>
        <v/>
      </c>
      <c r="D43" s="181" t="str">
        <f>IFERROR( INDEX('Detalle de Equivalencias'!$T$9:$T$120,MATCH(A43,'Detalle de Equivalencias'!$BJ$9:$BJ$120,0)), "")</f>
        <v/>
      </c>
      <c r="E43" s="2224" t="str">
        <f>IFERROR(UPPER(INDEX('Detalle de Equivalencias'!$C$9:$C$120,MATCH(A43,'Detalle de Equivalencias'!$BJ$9:$BJ$120,0))),"")</f>
        <v/>
      </c>
      <c r="F43" s="2224"/>
      <c r="G43" s="2224" t="str">
        <f>IFERROR(UPPER(INDEX('Detalle de Equivalencias'!$BR$9:$BR$120,MATCH(A43,'Detalle de Equivalencias'!$BJ$9:$BJ$120,0))),"")</f>
        <v/>
      </c>
      <c r="H43" s="2224"/>
      <c r="I43" s="2224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</row>
    <row r="44" spans="1:25" ht="15.75" customHeight="1" thickBot="1">
      <c r="A44" s="336">
        <v>2</v>
      </c>
      <c r="B44" s="589" t="str">
        <f>IFERROR( UPPER(INDEX('Detalle de Equivalencias'!$R$9:$R$120,MATCH(A44,'Detalle de Equivalencias'!$BJ$9:$BJ$120,0))),"")</f>
        <v/>
      </c>
      <c r="C44" s="590" t="str">
        <f>IFERROR( INDEX('Detalle de Equivalencias'!$S$9:$S$120,MATCH(A44,'Detalle de Equivalencias'!$BJ$9:$BJ$120,0)), "")</f>
        <v/>
      </c>
      <c r="D44" s="181" t="str">
        <f>IFERROR( INDEX('Detalle de Equivalencias'!$T$9:$T$120,MATCH(A44,'Detalle de Equivalencias'!$BJ$9:$BJ$120,0)), "")</f>
        <v/>
      </c>
      <c r="E44" s="2224" t="str">
        <f>IFERROR(UPPER(INDEX('Detalle de Equivalencias'!$C$9:$C$120,MATCH(A44,'Detalle de Equivalencias'!$BJ$9:$BJ$120,0))),"")</f>
        <v/>
      </c>
      <c r="F44" s="2224"/>
      <c r="G44" s="2224" t="str">
        <f>IFERROR(UPPER(INDEX('Detalle de Equivalencias'!$BR$9:$BR$120,MATCH(A44,'Detalle de Equivalencias'!$BJ$9:$BJ$120,0))),"")</f>
        <v/>
      </c>
      <c r="H44" s="2224"/>
      <c r="I44" s="2224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</row>
    <row r="45" spans="1:25" ht="15.75" customHeight="1" thickBot="1">
      <c r="A45" s="336">
        <v>3</v>
      </c>
      <c r="B45" s="589" t="str">
        <f>IFERROR( UPPER(INDEX('Detalle de Equivalencias'!$R$9:$R$120,MATCH(A45,'Detalle de Equivalencias'!$BJ$9:$BJ$120,0))),"")</f>
        <v/>
      </c>
      <c r="C45" s="590" t="str">
        <f>IFERROR( INDEX('Detalle de Equivalencias'!$S$9:$S$120,MATCH(A45,'Detalle de Equivalencias'!$BJ$9:$BJ$120,0)), "")</f>
        <v/>
      </c>
      <c r="D45" s="181" t="str">
        <f>IFERROR( INDEX('Detalle de Equivalencias'!$T$9:$T$120,MATCH(A45,'Detalle de Equivalencias'!$BJ$9:$BJ$120,0)), "")</f>
        <v/>
      </c>
      <c r="E45" s="2224" t="str">
        <f>IFERROR(UPPER(INDEX('Detalle de Equivalencias'!$C$9:$C$120,MATCH(A45,'Detalle de Equivalencias'!$BJ$9:$BJ$120,0))),"")</f>
        <v/>
      </c>
      <c r="F45" s="2224"/>
      <c r="G45" s="2224" t="str">
        <f>IFERROR(UPPER(INDEX('Detalle de Equivalencias'!$BR$9:$BR$120,MATCH(A45,'Detalle de Equivalencias'!$BJ$9:$BJ$120,0))),"")</f>
        <v/>
      </c>
      <c r="H45" s="2224"/>
      <c r="I45" s="2224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1:25" ht="15.75" customHeight="1" thickBot="1">
      <c r="A46" s="336">
        <v>4</v>
      </c>
      <c r="B46" s="589" t="str">
        <f>IFERROR( UPPER(INDEX('Detalle de Equivalencias'!$R$9:$R$120,MATCH(A46,'Detalle de Equivalencias'!$BJ$9:$BJ$120,0))),"")</f>
        <v/>
      </c>
      <c r="C46" s="590" t="str">
        <f>IFERROR( INDEX('Detalle de Equivalencias'!$S$9:$S$120,MATCH(A46,'Detalle de Equivalencias'!$BJ$9:$BJ$120,0)), "")</f>
        <v/>
      </c>
      <c r="D46" s="181" t="str">
        <f>IFERROR( INDEX('Detalle de Equivalencias'!$T$9:$T$120,MATCH(A46,'Detalle de Equivalencias'!$BJ$9:$BJ$120,0)), "")</f>
        <v/>
      </c>
      <c r="E46" s="2224" t="str">
        <f>IFERROR(UPPER(INDEX('Detalle de Equivalencias'!$C$9:$C$120,MATCH(A46,'Detalle de Equivalencias'!$BJ$9:$BJ$120,0))),"")</f>
        <v/>
      </c>
      <c r="F46" s="2224"/>
      <c r="G46" s="2224" t="str">
        <f>IFERROR(UPPER(INDEX('Detalle de Equivalencias'!$BR$9:$BR$120,MATCH(A46,'Detalle de Equivalencias'!$BJ$9:$BJ$120,0))),"")</f>
        <v/>
      </c>
      <c r="H46" s="2224"/>
      <c r="I46" s="2224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  <row r="47" spans="1:25" ht="15.75" customHeight="1" thickBot="1">
      <c r="A47" s="336">
        <v>5</v>
      </c>
      <c r="B47" s="589" t="str">
        <f>IFERROR( UPPER(INDEX('Detalle de Equivalencias'!$R$9:$R$120,MATCH(A47,'Detalle de Equivalencias'!$BJ$9:$BJ$120,0))),"")</f>
        <v/>
      </c>
      <c r="C47" s="590" t="str">
        <f>IFERROR( INDEX('Detalle de Equivalencias'!$S$9:$S$120,MATCH(A47,'Detalle de Equivalencias'!$BJ$9:$BJ$120,0)), "")</f>
        <v/>
      </c>
      <c r="D47" s="181" t="str">
        <f>IFERROR( INDEX('Detalle de Equivalencias'!$T$9:$T$120,MATCH(A47,'Detalle de Equivalencias'!$BJ$9:$BJ$120,0)), "")</f>
        <v/>
      </c>
      <c r="E47" s="2224" t="str">
        <f>IFERROR(UPPER(INDEX('Detalle de Equivalencias'!$C$9:$C$120,MATCH(A47,'Detalle de Equivalencias'!$BJ$9:$BJ$120,0))),"")</f>
        <v/>
      </c>
      <c r="F47" s="2224"/>
      <c r="G47" s="2224" t="str">
        <f>IFERROR(UPPER(INDEX('Detalle de Equivalencias'!$BR$9:$BR$120,MATCH(A47,'Detalle de Equivalencias'!$BJ$9:$BJ$120,0))),"")</f>
        <v/>
      </c>
      <c r="H47" s="2224"/>
      <c r="I47" s="2224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1:25" ht="15.75" customHeight="1">
      <c r="A48" s="336">
        <v>6</v>
      </c>
      <c r="B48" s="589" t="str">
        <f>IFERROR( UPPER(INDEX('Detalle de Equivalencias'!$R$9:$R$120,MATCH(A48,'Detalle de Equivalencias'!$BJ$9:$BJ$120,0))),"")</f>
        <v/>
      </c>
      <c r="C48" s="590" t="str">
        <f>IFERROR( INDEX('Detalle de Equivalencias'!$S$9:$S$120,MATCH(A48,'Detalle de Equivalencias'!$BJ$9:$BJ$120,0)), "")</f>
        <v/>
      </c>
      <c r="D48" s="181" t="str">
        <f>IFERROR( INDEX('Detalle de Equivalencias'!$T$9:$T$120,MATCH(A48,'Detalle de Equivalencias'!$BJ$9:$BJ$120,0)), "")</f>
        <v/>
      </c>
      <c r="E48" s="2224" t="str">
        <f>IFERROR(UPPER(INDEX('Detalle de Equivalencias'!$C$9:$C$120,MATCH(A48,'Detalle de Equivalencias'!$BJ$9:$BJ$120,0))),"")</f>
        <v/>
      </c>
      <c r="F48" s="2224"/>
      <c r="G48" s="2224" t="str">
        <f>IFERROR(UPPER(INDEX('Detalle de Equivalencias'!$BR$9:$BR$120,MATCH(A48,'Detalle de Equivalencias'!$BJ$9:$BJ$120,0))),"")</f>
        <v/>
      </c>
      <c r="H48" s="2224"/>
      <c r="I48" s="2224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</row>
    <row r="49" spans="1:25" ht="15.75" customHeight="1">
      <c r="A49" s="139"/>
      <c r="B49" s="154"/>
      <c r="C49" s="154"/>
      <c r="E49" s="63"/>
      <c r="F49" s="139"/>
      <c r="G49" s="139"/>
      <c r="H49" s="139"/>
      <c r="I49" s="139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</row>
    <row r="50" spans="1:25" ht="15.75" customHeight="1">
      <c r="A50" s="139"/>
      <c r="B50" s="152" t="s">
        <v>112</v>
      </c>
      <c r="C50" s="139"/>
      <c r="D50" s="139"/>
      <c r="E50" s="154" t="s">
        <v>776</v>
      </c>
      <c r="G50" s="139"/>
      <c r="H50" s="139"/>
      <c r="I50" s="139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1:25" ht="15.75" customHeight="1">
      <c r="A51" s="139"/>
      <c r="B51" s="2223" t="str">
        <f>IF(GralObservacionConva = "","",GralObservacionConva)</f>
        <v/>
      </c>
      <c r="C51" s="2223"/>
      <c r="D51" s="582"/>
      <c r="E51" s="63"/>
      <c r="F51" s="139"/>
      <c r="G51" s="139"/>
      <c r="H51" s="139"/>
      <c r="I51" s="139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</row>
    <row r="52" spans="1:25" ht="15.75" customHeight="1">
      <c r="A52" s="139"/>
      <c r="B52" s="2223"/>
      <c r="C52" s="2223"/>
      <c r="D52" s="582"/>
      <c r="E52" s="63"/>
      <c r="F52" s="159"/>
      <c r="G52" s="139"/>
      <c r="H52" s="139"/>
      <c r="I52" s="139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1:25" ht="15.75" customHeight="1">
      <c r="A53" s="139"/>
      <c r="B53" s="2223"/>
      <c r="C53" s="2223"/>
      <c r="D53" s="582"/>
      <c r="E53" s="63"/>
      <c r="F53" s="139"/>
      <c r="G53" s="139"/>
      <c r="H53" s="139"/>
      <c r="I53" s="139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</row>
    <row r="54" spans="1:25" ht="15.75" customHeight="1">
      <c r="A54" s="139"/>
      <c r="B54" s="2223"/>
      <c r="C54" s="2223"/>
      <c r="D54" s="582"/>
      <c r="E54" s="139" t="s">
        <v>2378</v>
      </c>
      <c r="F54" s="139"/>
      <c r="G54" s="139"/>
      <c r="H54" s="583" t="s">
        <v>2379</v>
      </c>
      <c r="I54" s="139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</row>
    <row r="55" spans="1:25" ht="15.75" customHeight="1">
      <c r="A55" s="139"/>
      <c r="B55" s="2223"/>
      <c r="C55" s="2223"/>
      <c r="D55" s="582"/>
      <c r="E55" s="149" t="str">
        <f>UPPER(GralNombreElabora)</f>
        <v>JORGE BOJÓRQUEZ SEGURA</v>
      </c>
      <c r="F55" s="149"/>
      <c r="G55" s="149"/>
      <c r="H55" s="585" t="str">
        <f>UPPER(GralNombreRevisor)</f>
        <v>EDUARDO REYES RODRIGUEZ</v>
      </c>
      <c r="I55" s="156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</row>
    <row r="56" spans="1:25" ht="15.75" customHeight="1">
      <c r="A56" s="139"/>
      <c r="B56" s="2223"/>
      <c r="C56" s="2223"/>
      <c r="D56" s="582"/>
      <c r="E56" s="139" t="str">
        <f>"Cargo: " &amp; GralCargoElabora</f>
        <v>Cargo: DTCR</v>
      </c>
      <c r="F56" s="139"/>
      <c r="G56" s="139"/>
      <c r="H56" s="584" t="str">
        <f>"Cargo: " &amp; IF(LEN(GralCargoOpcRevisor)&gt;0,GralCargoOpcRevisor,GralCargoRevisor)</f>
        <v xml:space="preserve">Cargo: </v>
      </c>
      <c r="I56" s="139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</row>
    <row r="57" spans="1:25" ht="14.25" customHeight="1">
      <c r="A57" s="139"/>
      <c r="B57" s="139"/>
      <c r="C57" s="139"/>
      <c r="D57" s="139"/>
      <c r="E57" s="139"/>
      <c r="F57" s="139"/>
      <c r="G57" s="139"/>
      <c r="H57" s="139"/>
      <c r="I57" s="139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</row>
    <row r="58" spans="1:25" ht="14.25" customHeight="1">
      <c r="A58" s="139"/>
      <c r="B58" s="162" t="s">
        <v>122</v>
      </c>
      <c r="C58" s="163" t="s">
        <v>121</v>
      </c>
      <c r="D58" s="163"/>
      <c r="E58" s="164"/>
      <c r="F58" s="165"/>
      <c r="G58" s="165"/>
      <c r="H58" s="166" t="s">
        <v>777</v>
      </c>
      <c r="I58" s="353">
        <f>VersionExcelConva</f>
        <v>7.61</v>
      </c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</row>
    <row r="59" spans="1:25" ht="14.25" customHeight="1">
      <c r="A59" s="139"/>
      <c r="B59" s="162" t="s">
        <v>39</v>
      </c>
      <c r="C59" s="167"/>
      <c r="D59" s="168"/>
      <c r="E59" s="168"/>
      <c r="F59" s="167"/>
      <c r="G59" s="167"/>
      <c r="H59" s="166" t="s">
        <v>110</v>
      </c>
      <c r="I59" s="285">
        <f>GralFecha+30</f>
        <v>46124</v>
      </c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</row>
    <row r="60" spans="1:25" ht="14.25" customHeight="1">
      <c r="A60" s="2"/>
      <c r="B60" s="41"/>
      <c r="C60" s="41"/>
      <c r="D60" s="41"/>
      <c r="E60" s="41"/>
      <c r="F60" s="41"/>
      <c r="G60" s="41"/>
      <c r="H60" s="41"/>
      <c r="I60" s="41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</row>
    <row r="61" spans="1:25" ht="14.2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</row>
    <row r="62" spans="1:25" ht="14.2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</row>
    <row r="63" spans="1:25" ht="14.2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</row>
    <row r="64" spans="1:25" ht="14.2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</row>
    <row r="65" spans="1:25" ht="14.2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</row>
    <row r="66" spans="1:25" ht="14.2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</row>
    <row r="67" spans="1:25" ht="14.2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</row>
    <row r="68" spans="1:25" ht="14.2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</row>
    <row r="69" spans="1:25" ht="14.2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</row>
    <row r="70" spans="1:25" ht="14.2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</row>
    <row r="71" spans="1:25" ht="14.2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</row>
    <row r="72" spans="1:25" ht="14.2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</row>
    <row r="73" spans="1:25" ht="14.2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</row>
    <row r="74" spans="1:25" ht="14.2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</row>
    <row r="75" spans="1:25" ht="14.2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76" spans="1:25" ht="14.2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</row>
    <row r="77" spans="1:25" ht="14.2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</row>
    <row r="78" spans="1:25" ht="14.2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</row>
    <row r="79" spans="1:25" ht="14.2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</row>
    <row r="80" spans="1:25" ht="14.2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</row>
    <row r="81" spans="1:25" ht="14.2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</row>
    <row r="82" spans="1:25" ht="14.2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</row>
    <row r="83" spans="1:25" ht="14.2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</row>
    <row r="84" spans="1:25" ht="14.2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</row>
    <row r="85" spans="1:25" ht="14.2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</row>
    <row r="86" spans="1:25" ht="14.2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</row>
    <row r="87" spans="1:25" ht="14.2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</row>
    <row r="88" spans="1:25" ht="14.2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</row>
    <row r="89" spans="1:25" ht="14.2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</row>
    <row r="90" spans="1:25" ht="14.2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</row>
    <row r="91" spans="1:25" ht="14.2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</row>
    <row r="92" spans="1:25" ht="14.2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</row>
    <row r="93" spans="1:25" ht="14.2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</row>
    <row r="94" spans="1:25" ht="14.2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</row>
    <row r="95" spans="1:25" ht="14.2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</row>
    <row r="96" spans="1:25" ht="14.2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</row>
    <row r="97" spans="1:25" ht="14.2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</row>
    <row r="98" spans="1:25" ht="14.2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</row>
    <row r="99" spans="1:25" ht="14.2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</row>
    <row r="100" spans="1:25" ht="14.2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</row>
    <row r="101" spans="1:25" ht="14.2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r="102" spans="1:25" ht="14.2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r="103" spans="1:25" ht="14.2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</row>
    <row r="104" spans="1:25" ht="14.2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ht="14.2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4.2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4.2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14.2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14.2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 ht="14.2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</row>
    <row r="111" spans="1:25" ht="14.2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</row>
    <row r="112" spans="1:25" ht="14.2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 ht="14.2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14.2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ht="14.2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</row>
    <row r="116" spans="1:25" ht="14.2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</row>
    <row r="117" spans="1:25" ht="14.2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</row>
    <row r="118" spans="1:25" ht="14.2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</row>
    <row r="119" spans="1:25" ht="14.2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</row>
    <row r="120" spans="1:25" ht="14.2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</row>
    <row r="121" spans="1:25" ht="14.2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</row>
    <row r="122" spans="1:25" ht="14.2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</row>
    <row r="123" spans="1:25" ht="14.2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</row>
    <row r="124" spans="1:25" ht="14.2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</row>
    <row r="125" spans="1:25" ht="14.2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</row>
    <row r="126" spans="1:25" ht="14.2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</row>
    <row r="127" spans="1:25" ht="14.2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</row>
    <row r="128" spans="1:25" ht="14.2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</row>
    <row r="129" spans="1:25" ht="14.2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</row>
    <row r="130" spans="1:25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</row>
    <row r="131" spans="1:25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</row>
    <row r="132" spans="1:25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</row>
    <row r="133" spans="1:25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r="134" spans="1:25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</row>
    <row r="135" spans="1:25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</row>
    <row r="136" spans="1:25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</row>
    <row r="137" spans="1:25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</row>
    <row r="138" spans="1:25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</row>
    <row r="139" spans="1:25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</row>
    <row r="140" spans="1:25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</row>
    <row r="141" spans="1:25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</row>
    <row r="142" spans="1:25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</row>
    <row r="143" spans="1:25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</row>
    <row r="144" spans="1:25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</row>
    <row r="145" spans="1:25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</row>
    <row r="146" spans="1:25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</row>
    <row r="147" spans="1:25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</row>
    <row r="148" spans="1:25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</row>
    <row r="149" spans="1:25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</row>
    <row r="150" spans="1:25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</row>
    <row r="151" spans="1:25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</row>
    <row r="152" spans="1:25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</row>
    <row r="153" spans="1:25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</row>
    <row r="154" spans="1:25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</row>
    <row r="155" spans="1:25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</row>
    <row r="156" spans="1:25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</row>
    <row r="157" spans="1:25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</row>
    <row r="158" spans="1:25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</row>
    <row r="180" spans="1:25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</row>
    <row r="181" spans="1:25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</row>
    <row r="182" spans="1:25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</row>
    <row r="183" spans="1:25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</row>
    <row r="184" spans="1:25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</row>
    <row r="185" spans="1:25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</row>
    <row r="186" spans="1:25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</row>
    <row r="187" spans="1:25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</row>
    <row r="188" spans="1:25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</row>
    <row r="189" spans="1:25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</row>
    <row r="190" spans="1:25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</row>
    <row r="191" spans="1:25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</row>
    <row r="192" spans="1:25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</row>
    <row r="193" spans="1:25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</row>
    <row r="194" spans="1:25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</row>
    <row r="195" spans="1:25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</row>
    <row r="196" spans="1:25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</row>
    <row r="197" spans="1:25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</row>
    <row r="198" spans="1:25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</row>
    <row r="199" spans="1:25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</row>
    <row r="200" spans="1:25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</row>
    <row r="201" spans="1:25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</row>
    <row r="202" spans="1:25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</row>
    <row r="203" spans="1:25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</row>
    <row r="204" spans="1:25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</row>
    <row r="205" spans="1:25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</row>
    <row r="206" spans="1:25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</row>
    <row r="207" spans="1:25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</row>
    <row r="208" spans="1:25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</row>
    <row r="209" spans="1:25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</row>
    <row r="210" spans="1:25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</row>
    <row r="211" spans="1:25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</row>
    <row r="212" spans="1:25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</row>
    <row r="213" spans="1:25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</row>
    <row r="214" spans="1:25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</row>
    <row r="215" spans="1:25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</row>
    <row r="216" spans="1:25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</row>
    <row r="217" spans="1:25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</row>
    <row r="218" spans="1:25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</row>
    <row r="219" spans="1:25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</row>
    <row r="220" spans="1:25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</row>
    <row r="221" spans="1:25" ht="14.2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</row>
    <row r="222" spans="1:25" ht="14.2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</row>
    <row r="223" spans="1:25" ht="14.2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</row>
    <row r="224" spans="1:25" ht="14.2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</row>
    <row r="225" spans="1:25" ht="14.2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</row>
    <row r="226" spans="1:25" ht="14.2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</row>
    <row r="227" spans="1:25" ht="14.2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</row>
    <row r="228" spans="1:25" ht="14.2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</row>
    <row r="229" spans="1:25" ht="14.2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</row>
    <row r="230" spans="1:25" ht="14.2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</row>
    <row r="231" spans="1:25" ht="14.2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</row>
    <row r="232" spans="1:25" ht="14.2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</row>
    <row r="233" spans="1:25" ht="14.2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</row>
    <row r="234" spans="1:25" ht="14.2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</row>
    <row r="235" spans="1:25" ht="14.2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</row>
    <row r="236" spans="1:25" ht="14.2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</row>
    <row r="237" spans="1:25" ht="14.2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</row>
    <row r="238" spans="1:25" ht="14.2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</row>
    <row r="239" spans="1:25" ht="14.2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</row>
    <row r="240" spans="1:25" ht="14.2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</row>
    <row r="241" spans="1:25" ht="14.2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</row>
    <row r="242" spans="1:25" ht="14.2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</row>
    <row r="243" spans="1:25" ht="14.2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</row>
    <row r="244" spans="1:25" ht="14.2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</row>
    <row r="245" spans="1:25" ht="14.2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</row>
    <row r="246" spans="1:25" ht="14.2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</row>
    <row r="247" spans="1:25" ht="14.2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</row>
    <row r="248" spans="1:25" ht="14.2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</row>
    <row r="249" spans="1:25" ht="15.75" customHeight="1"/>
    <row r="250" spans="1:25" ht="15.75" customHeight="1"/>
    <row r="251" spans="1:25" ht="15.75" customHeight="1"/>
    <row r="252" spans="1:25" ht="15.75" customHeight="1"/>
    <row r="253" spans="1:25" ht="15.75" customHeight="1"/>
    <row r="254" spans="1:25" ht="15.75" customHeight="1"/>
    <row r="255" spans="1:25" ht="15.75" customHeight="1"/>
    <row r="256" spans="1:25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sheetProtection formatCells="0" formatRows="0"/>
  <mergeCells count="33">
    <mergeCell ref="G29:H29"/>
    <mergeCell ref="G30:H30"/>
    <mergeCell ref="E44:F44"/>
    <mergeCell ref="G44:I44"/>
    <mergeCell ref="G46:I46"/>
    <mergeCell ref="G47:I47"/>
    <mergeCell ref="G48:I48"/>
    <mergeCell ref="E45:F45"/>
    <mergeCell ref="E46:F46"/>
    <mergeCell ref="E47:F47"/>
    <mergeCell ref="E48:F48"/>
    <mergeCell ref="G45:I45"/>
    <mergeCell ref="G24:H24"/>
    <mergeCell ref="G28:H28"/>
    <mergeCell ref="G27:H27"/>
    <mergeCell ref="G25:H25"/>
    <mergeCell ref="G26:H26"/>
    <mergeCell ref="B51:C56"/>
    <mergeCell ref="E43:F43"/>
    <mergeCell ref="G43:I43"/>
    <mergeCell ref="A2:I2"/>
    <mergeCell ref="A3:I3"/>
    <mergeCell ref="E14:I14"/>
    <mergeCell ref="G15:H15"/>
    <mergeCell ref="B14:D14"/>
    <mergeCell ref="G16:H16"/>
    <mergeCell ref="G17:H17"/>
    <mergeCell ref="G21:H21"/>
    <mergeCell ref="G18:H18"/>
    <mergeCell ref="G19:H19"/>
    <mergeCell ref="G20:H20"/>
    <mergeCell ref="G22:H22"/>
    <mergeCell ref="G23:H23"/>
  </mergeCells>
  <pageMargins left="0.31496062992125984" right="0.27559055118110237" top="0.23622047244094491" bottom="0.23622047244094491" header="0" footer="0"/>
  <pageSetup paperSize="9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rimeConvaPDF">
                <anchor>
                  <from>
                    <xdr:col>9</xdr:col>
                    <xdr:colOff>60960</xdr:colOff>
                    <xdr:row>0</xdr:row>
                    <xdr:rowOff>647700</xdr:rowOff>
                  </from>
                  <to>
                    <xdr:col>10</xdr:col>
                    <xdr:colOff>121920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CombinaConva">
                <anchor>
                  <from>
                    <xdr:col>9</xdr:col>
                    <xdr:colOff>60960</xdr:colOff>
                    <xdr:row>5</xdr:row>
                    <xdr:rowOff>22860</xdr:rowOff>
                  </from>
                  <to>
                    <xdr:col>10</xdr:col>
                    <xdr:colOff>121920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trasConfiguracion">
                <anchor>
                  <from>
                    <xdr:col>9</xdr:col>
                    <xdr:colOff>60960</xdr:colOff>
                    <xdr:row>0</xdr:row>
                    <xdr:rowOff>0</xdr:rowOff>
                  </from>
                  <to>
                    <xdr:col>10</xdr:col>
                    <xdr:colOff>121920</xdr:colOff>
                    <xdr:row>0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plic12">
    <tabColor theme="7" tint="-0.499984740745262"/>
    <pageSetUpPr fitToPage="1"/>
  </sheetPr>
  <dimension ref="A1:Y1002"/>
  <sheetViews>
    <sheetView zoomScaleNormal="100" workbookViewId="0">
      <selection activeCell="B27" sqref="B27:K56"/>
    </sheetView>
  </sheetViews>
  <sheetFormatPr baseColWidth="10" defaultColWidth="14.44140625" defaultRowHeight="15" customHeight="1"/>
  <cols>
    <col min="1" max="1" width="1.109375" customWidth="1"/>
    <col min="2" max="2" width="39.109375" customWidth="1"/>
    <col min="3" max="3" width="12.88671875" customWidth="1"/>
    <col min="4" max="4" width="7.5546875" customWidth="1"/>
    <col min="5" max="5" width="11.6640625" customWidth="1"/>
    <col min="6" max="6" width="11.88671875" customWidth="1"/>
    <col min="7" max="7" width="11.44140625" customWidth="1"/>
    <col min="8" max="8" width="37.44140625" customWidth="1"/>
    <col min="9" max="9" width="12.44140625" customWidth="1"/>
    <col min="10" max="10" width="11.44140625" customWidth="1"/>
    <col min="11" max="11" width="14.6640625" customWidth="1"/>
    <col min="12" max="12" width="25.109375" customWidth="1"/>
    <col min="13" max="25" width="10.6640625" customWidth="1"/>
  </cols>
  <sheetData>
    <row r="1" spans="1:25" ht="64.5" customHeight="1">
      <c r="A1" s="135"/>
      <c r="B1" s="136"/>
      <c r="C1" s="136"/>
      <c r="D1" s="136"/>
      <c r="E1" s="136"/>
      <c r="F1" s="136"/>
      <c r="G1" s="136"/>
      <c r="H1" s="136"/>
      <c r="I1" s="137"/>
      <c r="J1" s="2"/>
      <c r="K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 ht="17.25" customHeight="1">
      <c r="A2" s="2244" t="s">
        <v>0</v>
      </c>
      <c r="B2" s="2245"/>
      <c r="C2" s="2245"/>
      <c r="D2" s="2245"/>
      <c r="E2" s="2245"/>
      <c r="F2" s="2245"/>
      <c r="G2" s="2245"/>
      <c r="H2" s="2245"/>
      <c r="I2" s="2246"/>
      <c r="J2" s="2"/>
      <c r="K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25" ht="5.25" customHeight="1" thickBot="1">
      <c r="A3" s="2247"/>
      <c r="B3" s="2248"/>
      <c r="C3" s="2248"/>
      <c r="D3" s="2248"/>
      <c r="E3" s="2248"/>
      <c r="F3" s="2248"/>
      <c r="G3" s="2248"/>
      <c r="H3" s="2248"/>
      <c r="I3" s="2249"/>
      <c r="J3" s="2"/>
      <c r="K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spans="1:25" ht="5.25" customHeight="1">
      <c r="A4" s="138"/>
      <c r="B4" s="138"/>
      <c r="C4" s="138"/>
      <c r="D4" s="138"/>
      <c r="E4" s="138"/>
      <c r="F4" s="138"/>
      <c r="G4" s="138"/>
      <c r="H4" s="138"/>
      <c r="I4" s="138"/>
      <c r="J4" s="2"/>
      <c r="K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</row>
    <row r="5" spans="1:25" ht="5.25" customHeight="1">
      <c r="A5" s="139"/>
      <c r="B5" s="139"/>
      <c r="C5" s="139"/>
      <c r="D5" s="139"/>
      <c r="E5" s="139"/>
      <c r="F5" s="139"/>
      <c r="G5" s="139"/>
      <c r="H5" s="139"/>
      <c r="I5" s="139"/>
      <c r="J5" s="2"/>
      <c r="K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</row>
    <row r="6" spans="1:25" ht="19.5" customHeight="1">
      <c r="A6" s="139"/>
      <c r="B6" s="140" t="str">
        <f>"Apellidos y Nombres: " &amp; UPPER(GralApellidosEstudiante &amp; ", " &amp;GralNombresEstudiante)</f>
        <v>Apellidos y Nombres: PEREZ, JUAN</v>
      </c>
      <c r="C6" s="139"/>
      <c r="D6" s="139"/>
      <c r="E6" s="139"/>
      <c r="F6" s="141"/>
      <c r="G6" s="141"/>
      <c r="H6" s="140" t="str">
        <f>"ID Estudiante: " &amp; GralCodEstudiante</f>
        <v>ID Estudiante: N0001</v>
      </c>
      <c r="I6" s="139"/>
      <c r="J6" s="2"/>
      <c r="K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</row>
    <row r="7" spans="1:25" ht="4.5" customHeight="1">
      <c r="A7" s="139"/>
      <c r="B7" s="63"/>
      <c r="C7" s="139"/>
      <c r="D7" s="139"/>
      <c r="E7" s="139"/>
      <c r="F7" s="139"/>
      <c r="G7" s="139"/>
      <c r="H7" s="139"/>
      <c r="I7" s="139"/>
      <c r="J7" s="2"/>
      <c r="K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</row>
    <row r="8" spans="1:25" ht="25.5" customHeight="1">
      <c r="A8" s="139"/>
      <c r="B8" s="142" t="str">
        <f>"Institución de Procedencia: " &amp; VLOOKUP(GralOrigenNombreProcedencia,CentroEstudiosT[],5,FALSE)</f>
        <v>Institución de Procedencia: Cibertec</v>
      </c>
      <c r="C8" s="139"/>
      <c r="D8" s="139"/>
      <c r="E8" s="139"/>
      <c r="F8" s="139"/>
      <c r="G8" s="139"/>
      <c r="H8" s="139"/>
      <c r="I8" s="139"/>
      <c r="J8" s="2"/>
      <c r="K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</row>
    <row r="9" spans="1:25" ht="5.25" customHeight="1">
      <c r="A9" s="139"/>
      <c r="B9" s="142"/>
      <c r="C9" s="141"/>
      <c r="D9" s="141"/>
      <c r="E9" s="141"/>
      <c r="F9" s="141"/>
      <c r="G9" s="141"/>
      <c r="H9" s="141"/>
      <c r="I9" s="141"/>
      <c r="J9" s="2"/>
      <c r="K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</row>
    <row r="10" spans="1:25" ht="19.5" customHeight="1">
      <c r="A10" s="139"/>
      <c r="B10" s="142" t="str">
        <f>"Carrera de Procedencia: " &amp; UPPER(GralOrigenCarreraProcedencia)</f>
        <v>Carrera de Procedencia: SISTEMAS</v>
      </c>
      <c r="C10" s="139"/>
      <c r="D10" s="139"/>
      <c r="E10" s="139"/>
      <c r="F10" s="63"/>
      <c r="G10" s="142"/>
      <c r="H10" s="142"/>
      <c r="I10" s="143"/>
      <c r="J10" s="2"/>
      <c r="K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</row>
    <row r="11" spans="1:25" ht="6" customHeight="1">
      <c r="A11" s="139"/>
      <c r="B11" s="142"/>
      <c r="C11" s="141"/>
      <c r="D11" s="141"/>
      <c r="E11" s="141"/>
      <c r="F11" s="63"/>
      <c r="G11" s="141"/>
      <c r="H11" s="142"/>
      <c r="I11" s="141"/>
      <c r="J11" s="2"/>
      <c r="K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</row>
    <row r="12" spans="1:25" ht="19.5" customHeight="1">
      <c r="A12" s="139"/>
      <c r="B12" s="142" t="str">
        <f>"Carrera UPN: " &amp; UPPER(GralCarrera)</f>
        <v>Carrera UPN: ADMINISTRACION</v>
      </c>
      <c r="C12" s="142"/>
      <c r="D12" s="144"/>
      <c r="E12" s="139"/>
      <c r="F12" s="145" t="str">
        <f>IF(SUM('Detalle de Equivalencias'!$Q$1:$Q$7)&lt;7,"ERROR: NO IMPRIMIR","")</f>
        <v>ERROR: NO IMPRIMIR</v>
      </c>
      <c r="G12" s="140"/>
      <c r="H12" s="142" t="str">
        <f>"Modalidad de Estudios: " &amp; UPPER(GralModalidad)</f>
        <v>Modalidad de Estudios: UG</v>
      </c>
      <c r="I12" s="139"/>
      <c r="J12" s="2"/>
      <c r="K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</row>
    <row r="13" spans="1:25" ht="10.5" customHeight="1" thickBot="1">
      <c r="A13" s="139"/>
      <c r="B13" s="142"/>
      <c r="C13" s="141"/>
      <c r="D13" s="141"/>
      <c r="E13" s="141"/>
      <c r="F13" s="141"/>
      <c r="G13" s="141"/>
      <c r="H13" s="142"/>
      <c r="I13" s="141"/>
      <c r="J13" s="2"/>
      <c r="K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</row>
    <row r="14" spans="1:25" ht="15" customHeight="1">
      <c r="A14" s="139"/>
      <c r="B14" s="2250" t="s">
        <v>12</v>
      </c>
      <c r="C14" s="2251"/>
      <c r="D14" s="2252"/>
      <c r="E14" s="2253" t="s">
        <v>13</v>
      </c>
      <c r="F14" s="2254"/>
      <c r="G14" s="2254"/>
      <c r="H14" s="2254"/>
      <c r="I14" s="2255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</row>
    <row r="15" spans="1:25" thickBot="1">
      <c r="A15" s="139"/>
      <c r="B15" s="184" t="s">
        <v>14</v>
      </c>
      <c r="C15" s="185" t="s">
        <v>15</v>
      </c>
      <c r="D15" s="186" t="s">
        <v>5</v>
      </c>
      <c r="E15" s="187" t="s">
        <v>7</v>
      </c>
      <c r="F15" s="185" t="s">
        <v>16</v>
      </c>
      <c r="G15" s="2256" t="s">
        <v>14</v>
      </c>
      <c r="H15" s="2257"/>
      <c r="I15" s="188" t="s">
        <v>15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</row>
    <row r="16" spans="1:25" ht="15.75" customHeight="1">
      <c r="A16" s="146">
        <v>1</v>
      </c>
      <c r="B16" s="199" t="str">
        <f>IFERROR(UPPER(VLOOKUP(A16,'Detalle de Equivalencias'!$O$9:$AD$120,4,FALSE)),"")</f>
        <v/>
      </c>
      <c r="C16" s="190" t="str">
        <f>IFERROR(VLOOKUP(A16,'Detalle de Equivalencias'!$O$9:$AD$120,5,FALSE),"")</f>
        <v/>
      </c>
      <c r="D16" s="196" t="str">
        <f>IFERROR(VLOOKUP(A16,'Detalle de Equivalencias'!$O$9:$AD$120,6,FALSE),"")</f>
        <v/>
      </c>
      <c r="E16" s="594" t="str">
        <f>IFERROR(VLOOKUP(A16,'Detalle de Equivalencias'!$O$9:$AD$120,15,FALSE),"")</f>
        <v/>
      </c>
      <c r="F16" s="190" t="str">
        <f>IFERROR(VLOOKUP(A16,'Detalle de Equivalencias'!$O$9:$AD$120,16,FALSE),"")</f>
        <v/>
      </c>
      <c r="G16" s="2258" t="str">
        <f>IFERROR(UPPER(VLOOKUP(A16,'Detalle de Equivalencias'!$O$9:$AD$120,13,FALSE)),"")</f>
        <v/>
      </c>
      <c r="H16" s="2258"/>
      <c r="I16" s="593" t="str">
        <f>IF(E15&amp;F15 &lt;&gt; E16&amp;F16, IFERROR(VLOOKUP(A16,'Detalle de Equivalencias'!$O$9:$AD$120,14,FALSE),""),"")</f>
        <v/>
      </c>
      <c r="J16" s="36" t="str">
        <f>+E16&amp;F16</f>
        <v/>
      </c>
      <c r="K16" s="36">
        <f t="shared" ref="K16:K45" si="0">IF(LEN(J16)=0,0,COUNTIF($J$16:$J$45,J16))</f>
        <v>0</v>
      </c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</row>
    <row r="17" spans="1:25" ht="15.75" customHeight="1">
      <c r="A17" s="146">
        <v>2</v>
      </c>
      <c r="B17" s="200" t="str">
        <f>IFERROR(UPPER(VLOOKUP(A17,'Detalle de Equivalencias'!$O$9:$AD$120,4,FALSE)),"")</f>
        <v/>
      </c>
      <c r="C17" s="189" t="str">
        <f>IFERROR(VLOOKUP(A17,'Detalle de Equivalencias'!$O$9:$AD$120,5,FALSE),"")</f>
        <v/>
      </c>
      <c r="D17" s="197" t="str">
        <f>IFERROR(VLOOKUP(A17,'Detalle de Equivalencias'!$O$9:$AD$120,6,FALSE),"")</f>
        <v/>
      </c>
      <c r="E17" s="194" t="str">
        <f>IFERROR(VLOOKUP(A17,'Detalle de Equivalencias'!$O$9:$AD$120,15,FALSE),"")</f>
        <v/>
      </c>
      <c r="F17" s="189" t="str">
        <f>IFERROR(VLOOKUP(A17,'Detalle de Equivalencias'!$O$9:$AD$120,16,FALSE),"")</f>
        <v/>
      </c>
      <c r="G17" s="2242" t="str">
        <f>IFERROR(UPPER(VLOOKUP(A17,'Detalle de Equivalencias'!$O$9:$AD$120,13,FALSE)),"")</f>
        <v/>
      </c>
      <c r="H17" s="2242"/>
      <c r="I17" s="192" t="str">
        <f>IF(E16&amp;F16 &lt;&gt; E17&amp;F17, IFERROR(VLOOKUP(A17,'Detalle de Equivalencias'!$O$9:$AD$120,14,FALSE),""),"")</f>
        <v/>
      </c>
      <c r="J17" s="36" t="str">
        <f t="shared" ref="J17:J45" si="1">+E17&amp;F17</f>
        <v/>
      </c>
      <c r="K17" s="36">
        <f t="shared" si="0"/>
        <v>0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 ht="15.75" customHeight="1">
      <c r="A18" s="146">
        <v>3</v>
      </c>
      <c r="B18" s="200" t="str">
        <f>IFERROR(UPPER(VLOOKUP(A18,'Detalle de Equivalencias'!$O$9:$AD$120,4,FALSE)),"")</f>
        <v/>
      </c>
      <c r="C18" s="189" t="str">
        <f>IFERROR(VLOOKUP(A18,'Detalle de Equivalencias'!$O$9:$AD$120,5,FALSE),"")</f>
        <v/>
      </c>
      <c r="D18" s="197" t="str">
        <f>IFERROR(VLOOKUP(A18,'Detalle de Equivalencias'!$O$9:$AD$120,6,FALSE),"")</f>
        <v/>
      </c>
      <c r="E18" s="194" t="str">
        <f>IFERROR(VLOOKUP(A18,'Detalle de Equivalencias'!$O$9:$AD$120,15,FALSE),"")</f>
        <v/>
      </c>
      <c r="F18" s="189" t="str">
        <f>IFERROR(VLOOKUP(A18,'Detalle de Equivalencias'!$O$9:$AD$120,16,FALSE),"")</f>
        <v/>
      </c>
      <c r="G18" s="2242" t="str">
        <f>IFERROR(UPPER(VLOOKUP(A18,'Detalle de Equivalencias'!$O$9:$AD$120,13,FALSE)),"")</f>
        <v/>
      </c>
      <c r="H18" s="2242"/>
      <c r="I18" s="192" t="str">
        <f>IF(E17&amp;F17 &lt;&gt; E18&amp;F18, IFERROR(VLOOKUP(A18,'Detalle de Equivalencias'!$O$9:$AD$120,14,FALSE),""),"")</f>
        <v/>
      </c>
      <c r="J18" s="36" t="str">
        <f t="shared" si="1"/>
        <v/>
      </c>
      <c r="K18" s="36">
        <f t="shared" si="0"/>
        <v>0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</row>
    <row r="19" spans="1:25" ht="15.75" customHeight="1">
      <c r="A19" s="146">
        <v>4</v>
      </c>
      <c r="B19" s="200" t="str">
        <f>IFERROR(UPPER(VLOOKUP(A19,'Detalle de Equivalencias'!$O$9:$AD$120,4,FALSE)),"")</f>
        <v/>
      </c>
      <c r="C19" s="189" t="str">
        <f>IFERROR(VLOOKUP(A19,'Detalle de Equivalencias'!$O$9:$AD$120,5,FALSE),"")</f>
        <v/>
      </c>
      <c r="D19" s="197" t="str">
        <f>IFERROR(VLOOKUP(A19,'Detalle de Equivalencias'!$O$9:$AD$120,6,FALSE),"")</f>
        <v/>
      </c>
      <c r="E19" s="194" t="str">
        <f>IFERROR(VLOOKUP(A19,'Detalle de Equivalencias'!$O$9:$AD$120,15,FALSE),"")</f>
        <v/>
      </c>
      <c r="F19" s="189" t="str">
        <f>IFERROR(VLOOKUP(A19,'Detalle de Equivalencias'!$O$9:$AD$120,16,FALSE),"")</f>
        <v/>
      </c>
      <c r="G19" s="2242" t="str">
        <f>IFERROR(UPPER(VLOOKUP(A19,'Detalle de Equivalencias'!$O$9:$AD$120,13,FALSE)),"")</f>
        <v/>
      </c>
      <c r="H19" s="2242"/>
      <c r="I19" s="192" t="str">
        <f>IF(E18&amp;F18 &lt;&gt; E19&amp;F19, IFERROR(VLOOKUP(A19,'Detalle de Equivalencias'!$O$9:$AD$120,14,FALSE),""),"")</f>
        <v/>
      </c>
      <c r="J19" s="36" t="str">
        <f t="shared" si="1"/>
        <v/>
      </c>
      <c r="K19" s="36">
        <f t="shared" si="0"/>
        <v>0</v>
      </c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1:25" ht="15.75" customHeight="1">
      <c r="A20" s="146">
        <v>5</v>
      </c>
      <c r="B20" s="200" t="str">
        <f>IFERROR(UPPER(VLOOKUP(A20,'Detalle de Equivalencias'!$O$9:$AD$120,4,FALSE)),"")</f>
        <v/>
      </c>
      <c r="C20" s="189" t="str">
        <f>IFERROR(VLOOKUP(A20,'Detalle de Equivalencias'!$O$9:$AD$120,5,FALSE),"")</f>
        <v/>
      </c>
      <c r="D20" s="197" t="str">
        <f>IFERROR(VLOOKUP(A20,'Detalle de Equivalencias'!$O$9:$AD$120,6,FALSE),"")</f>
        <v/>
      </c>
      <c r="E20" s="194" t="str">
        <f>IFERROR(VLOOKUP(A20,'Detalle de Equivalencias'!$O$9:$AD$120,15,FALSE),"")</f>
        <v/>
      </c>
      <c r="F20" s="189" t="str">
        <f>IFERROR(VLOOKUP(A20,'Detalle de Equivalencias'!$O$9:$AD$120,16,FALSE),"")</f>
        <v/>
      </c>
      <c r="G20" s="2242" t="str">
        <f>IFERROR(UPPER(VLOOKUP(A20,'Detalle de Equivalencias'!$O$9:$AD$120,13,FALSE)),"")</f>
        <v/>
      </c>
      <c r="H20" s="2242"/>
      <c r="I20" s="192" t="str">
        <f>IF(E19&amp;F19 &lt;&gt; E20&amp;F20, IFERROR(VLOOKUP(A20,'Detalle de Equivalencias'!$O$9:$AD$120,14,FALSE),""),"")</f>
        <v/>
      </c>
      <c r="J20" s="36" t="str">
        <f t="shared" si="1"/>
        <v/>
      </c>
      <c r="K20" s="36">
        <f t="shared" si="0"/>
        <v>0</v>
      </c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</row>
    <row r="21" spans="1:25" ht="15.75" customHeight="1">
      <c r="A21" s="146">
        <v>6</v>
      </c>
      <c r="B21" s="200" t="str">
        <f>IFERROR(UPPER(VLOOKUP(A21,'Detalle de Equivalencias'!$O$9:$AD$120,4,FALSE)),"")</f>
        <v/>
      </c>
      <c r="C21" s="189" t="str">
        <f>IFERROR(VLOOKUP(A21,'Detalle de Equivalencias'!$O$9:$AD$120,5,FALSE),"")</f>
        <v/>
      </c>
      <c r="D21" s="197" t="str">
        <f>IFERROR(VLOOKUP(A21,'Detalle de Equivalencias'!$O$9:$AD$120,6,FALSE),"")</f>
        <v/>
      </c>
      <c r="E21" s="194" t="str">
        <f>IFERROR(VLOOKUP(A21,'Detalle de Equivalencias'!$O$9:$AD$120,15,FALSE),"")</f>
        <v/>
      </c>
      <c r="F21" s="189" t="str">
        <f>IFERROR(VLOOKUP(A21,'Detalle de Equivalencias'!$O$9:$AD$120,16,FALSE),"")</f>
        <v/>
      </c>
      <c r="G21" s="2242" t="str">
        <f>IFERROR(UPPER(VLOOKUP(A21,'Detalle de Equivalencias'!$O$9:$AD$120,13,FALSE)),"")</f>
        <v/>
      </c>
      <c r="H21" s="2242"/>
      <c r="I21" s="192" t="str">
        <f>IF(E20&amp;F20 &lt;&gt; E21&amp;F21, IFERROR(VLOOKUP(A21,'Detalle de Equivalencias'!$O$9:$AD$120,14,FALSE),""),"")</f>
        <v/>
      </c>
      <c r="J21" s="36" t="str">
        <f t="shared" si="1"/>
        <v/>
      </c>
      <c r="K21" s="36">
        <f t="shared" si="0"/>
        <v>0</v>
      </c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</row>
    <row r="22" spans="1:25" ht="15.75" customHeight="1">
      <c r="A22" s="146">
        <v>7</v>
      </c>
      <c r="B22" s="200" t="str">
        <f>IFERROR(UPPER(VLOOKUP(A22,'Detalle de Equivalencias'!$O$9:$AD$120,4,FALSE)),"")</f>
        <v/>
      </c>
      <c r="C22" s="189" t="str">
        <f>IFERROR(VLOOKUP(A22,'Detalle de Equivalencias'!$O$9:$AD$120,5,FALSE),"")</f>
        <v/>
      </c>
      <c r="D22" s="197" t="str">
        <f>IFERROR(VLOOKUP(A22,'Detalle de Equivalencias'!$O$9:$AD$120,6,FALSE),"")</f>
        <v/>
      </c>
      <c r="E22" s="194" t="str">
        <f>IFERROR(VLOOKUP(A22,'Detalle de Equivalencias'!$O$9:$AD$120,15,FALSE),"")</f>
        <v/>
      </c>
      <c r="F22" s="189" t="str">
        <f>IFERROR(VLOOKUP(A22,'Detalle de Equivalencias'!$O$9:$AD$120,16,FALSE),"")</f>
        <v/>
      </c>
      <c r="G22" s="2242" t="str">
        <f>IFERROR(UPPER(VLOOKUP(A22,'Detalle de Equivalencias'!$O$9:$AD$120,13,FALSE)),"")</f>
        <v/>
      </c>
      <c r="H22" s="2242"/>
      <c r="I22" s="192" t="str">
        <f>IF(E21&amp;F21 &lt;&gt; E22&amp;F22, IFERROR(VLOOKUP(A22,'Detalle de Equivalencias'!$O$9:$AD$120,14,FALSE),""),"")</f>
        <v/>
      </c>
      <c r="J22" s="36" t="str">
        <f t="shared" si="1"/>
        <v/>
      </c>
      <c r="K22" s="36">
        <f t="shared" si="0"/>
        <v>0</v>
      </c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</row>
    <row r="23" spans="1:25" ht="15.75" customHeight="1">
      <c r="A23" s="146">
        <v>8</v>
      </c>
      <c r="B23" s="200" t="str">
        <f>IFERROR(UPPER(VLOOKUP(A23,'Detalle de Equivalencias'!$O$9:$AD$120,4,FALSE)),"")</f>
        <v/>
      </c>
      <c r="C23" s="189" t="str">
        <f>IFERROR(VLOOKUP(A23,'Detalle de Equivalencias'!$O$9:$AD$120,5,FALSE),"")</f>
        <v/>
      </c>
      <c r="D23" s="197" t="str">
        <f>IFERROR(VLOOKUP(A23,'Detalle de Equivalencias'!$O$9:$AD$120,6,FALSE),"")</f>
        <v/>
      </c>
      <c r="E23" s="194" t="str">
        <f>IFERROR(VLOOKUP(A23,'Detalle de Equivalencias'!$O$9:$AD$120,15,FALSE),"")</f>
        <v/>
      </c>
      <c r="F23" s="189" t="str">
        <f>IFERROR(VLOOKUP(A23,'Detalle de Equivalencias'!$O$9:$AD$120,16,FALSE),"")</f>
        <v/>
      </c>
      <c r="G23" s="2242" t="str">
        <f>IFERROR(UPPER(VLOOKUP(A23,'Detalle de Equivalencias'!$O$9:$AD$120,13,FALSE)),"")</f>
        <v/>
      </c>
      <c r="H23" s="2242"/>
      <c r="I23" s="192" t="str">
        <f>IF(E22&amp;F22 &lt;&gt; E23&amp;F23, IFERROR(VLOOKUP(A23,'Detalle de Equivalencias'!$O$9:$AD$120,14,FALSE),""),"")</f>
        <v/>
      </c>
      <c r="J23" s="36" t="str">
        <f t="shared" si="1"/>
        <v/>
      </c>
      <c r="K23" s="36">
        <f t="shared" si="0"/>
        <v>0</v>
      </c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</row>
    <row r="24" spans="1:25" ht="15.75" customHeight="1">
      <c r="A24" s="146">
        <v>9</v>
      </c>
      <c r="B24" s="200" t="str">
        <f>IFERROR(UPPER(VLOOKUP(A24,'Detalle de Equivalencias'!$O$9:$AD$120,4,FALSE)),"")</f>
        <v/>
      </c>
      <c r="C24" s="189" t="str">
        <f>IFERROR(VLOOKUP(A24,'Detalle de Equivalencias'!$O$9:$AD$120,5,FALSE),"")</f>
        <v/>
      </c>
      <c r="D24" s="197" t="str">
        <f>IFERROR(VLOOKUP(A24,'Detalle de Equivalencias'!$O$9:$AD$120,6,FALSE),"")</f>
        <v/>
      </c>
      <c r="E24" s="194" t="str">
        <f>IFERROR(VLOOKUP(A24,'Detalle de Equivalencias'!$O$9:$AD$120,15,FALSE),"")</f>
        <v/>
      </c>
      <c r="F24" s="189" t="str">
        <f>IFERROR(VLOOKUP(A24,'Detalle de Equivalencias'!$O$9:$AD$120,16,FALSE),"")</f>
        <v/>
      </c>
      <c r="G24" s="2242" t="str">
        <f>IFERROR(UPPER(VLOOKUP(A24,'Detalle de Equivalencias'!$O$9:$AD$120,13,FALSE)),"")</f>
        <v/>
      </c>
      <c r="H24" s="2242"/>
      <c r="I24" s="192" t="str">
        <f>IF(E23&amp;F23 &lt;&gt; E24&amp;F24, IFERROR(VLOOKUP(A24,'Detalle de Equivalencias'!$O$9:$AD$120,14,FALSE),""),"")</f>
        <v/>
      </c>
      <c r="J24" s="36" t="str">
        <f t="shared" si="1"/>
        <v/>
      </c>
      <c r="K24" s="36">
        <f t="shared" si="0"/>
        <v>0</v>
      </c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</row>
    <row r="25" spans="1:25" ht="15.75" customHeight="1">
      <c r="A25" s="146">
        <v>10</v>
      </c>
      <c r="B25" s="200" t="str">
        <f>IFERROR(UPPER(VLOOKUP(A25,'Detalle de Equivalencias'!$O$9:$AD$120,4,FALSE)),"")</f>
        <v/>
      </c>
      <c r="C25" s="189" t="str">
        <f>IFERROR(VLOOKUP(A25,'Detalle de Equivalencias'!$O$9:$AD$120,5,FALSE),"")</f>
        <v/>
      </c>
      <c r="D25" s="197" t="str">
        <f>IFERROR(VLOOKUP(A25,'Detalle de Equivalencias'!$O$9:$AD$120,6,FALSE),"")</f>
        <v/>
      </c>
      <c r="E25" s="194" t="str">
        <f>IFERROR(VLOOKUP(A25,'Detalle de Equivalencias'!$O$9:$AD$120,15,FALSE),"")</f>
        <v/>
      </c>
      <c r="F25" s="189" t="str">
        <f>IFERROR(VLOOKUP(A25,'Detalle de Equivalencias'!$O$9:$AD$120,16,FALSE),"")</f>
        <v/>
      </c>
      <c r="G25" s="2242" t="str">
        <f>IFERROR(UPPER(VLOOKUP(A25,'Detalle de Equivalencias'!$O$9:$AD$120,13,FALSE)),"")</f>
        <v/>
      </c>
      <c r="H25" s="2242"/>
      <c r="I25" s="192" t="str">
        <f>IF(E24&amp;F24 &lt;&gt; E25&amp;F25, IFERROR(VLOOKUP(A25,'Detalle de Equivalencias'!$O$9:$AD$120,14,FALSE),""),"")</f>
        <v/>
      </c>
      <c r="J25" s="36" t="str">
        <f t="shared" si="1"/>
        <v/>
      </c>
      <c r="K25" s="36">
        <f t="shared" si="0"/>
        <v>0</v>
      </c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</row>
    <row r="26" spans="1:25" ht="15.75" customHeight="1">
      <c r="A26" s="146">
        <v>11</v>
      </c>
      <c r="B26" s="200" t="str">
        <f>IFERROR(UPPER(VLOOKUP(A26,'Detalle de Equivalencias'!$O$9:$AD$120,4,FALSE)),"")</f>
        <v/>
      </c>
      <c r="C26" s="189" t="str">
        <f>IFERROR(VLOOKUP(A26,'Detalle de Equivalencias'!$O$9:$AD$120,5,FALSE),"")</f>
        <v/>
      </c>
      <c r="D26" s="197" t="str">
        <f>IFERROR(VLOOKUP(A26,'Detalle de Equivalencias'!$O$9:$AD$120,6,FALSE),"")</f>
        <v/>
      </c>
      <c r="E26" s="194" t="str">
        <f>IFERROR(VLOOKUP(A26,'Detalle de Equivalencias'!$O$9:$AD$120,15,FALSE),"")</f>
        <v/>
      </c>
      <c r="F26" s="189" t="str">
        <f>IFERROR(VLOOKUP(A26,'Detalle de Equivalencias'!$O$9:$AD$120,16,FALSE),"")</f>
        <v/>
      </c>
      <c r="G26" s="2242" t="str">
        <f>IFERROR(UPPER(VLOOKUP(A26,'Detalle de Equivalencias'!$O$9:$AD$120,13,FALSE)),"")</f>
        <v/>
      </c>
      <c r="H26" s="2242"/>
      <c r="I26" s="192" t="str">
        <f>IF(E25&amp;F25 &lt;&gt; E26&amp;F26, IFERROR(VLOOKUP(A26,'Detalle de Equivalencias'!$O$9:$AD$120,14,FALSE),""),"")</f>
        <v/>
      </c>
      <c r="J26" s="36" t="str">
        <f t="shared" si="1"/>
        <v/>
      </c>
      <c r="K26" s="36">
        <f t="shared" si="0"/>
        <v>0</v>
      </c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</row>
    <row r="27" spans="1:25" ht="15.75" customHeight="1">
      <c r="A27" s="146">
        <v>12</v>
      </c>
      <c r="B27" s="200" t="str">
        <f>IFERROR(UPPER(VLOOKUP(A27,'Detalle de Equivalencias'!$O$9:$AD$120,4,FALSE)),"")</f>
        <v/>
      </c>
      <c r="C27" s="189" t="str">
        <f>IFERROR(VLOOKUP(A27,'Detalle de Equivalencias'!$O$9:$AD$120,5,FALSE),"")</f>
        <v/>
      </c>
      <c r="D27" s="197" t="str">
        <f>IFERROR(VLOOKUP(A27,'Detalle de Equivalencias'!$O$9:$AD$120,6,FALSE),"")</f>
        <v/>
      </c>
      <c r="E27" s="194" t="str">
        <f>IFERROR(VLOOKUP(A27,'Detalle de Equivalencias'!$O$9:$AD$120,15,FALSE),"")</f>
        <v/>
      </c>
      <c r="F27" s="189" t="str">
        <f>IFERROR(VLOOKUP(A27,'Detalle de Equivalencias'!$O$9:$AD$120,16,FALSE),"")</f>
        <v/>
      </c>
      <c r="G27" s="2242" t="str">
        <f>IFERROR(UPPER(VLOOKUP(A27,'Detalle de Equivalencias'!$O$9:$AD$120,13,FALSE)),"")</f>
        <v/>
      </c>
      <c r="H27" s="2242"/>
      <c r="I27" s="192" t="str">
        <f>IF(E26&amp;F26 &lt;&gt; E27&amp;F27, IFERROR(VLOOKUP(A27,'Detalle de Equivalencias'!$O$9:$AD$120,14,FALSE),""),"")</f>
        <v/>
      </c>
      <c r="J27" s="36" t="str">
        <f t="shared" si="1"/>
        <v/>
      </c>
      <c r="K27" s="36">
        <f t="shared" si="0"/>
        <v>0</v>
      </c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</row>
    <row r="28" spans="1:25" ht="15.75" customHeight="1">
      <c r="A28" s="146">
        <v>13</v>
      </c>
      <c r="B28" s="200" t="str">
        <f>IFERROR(UPPER(VLOOKUP(A28,'Detalle de Equivalencias'!$O$9:$AD$120,4,FALSE)),"")</f>
        <v/>
      </c>
      <c r="C28" s="189" t="str">
        <f>IFERROR(VLOOKUP(A28,'Detalle de Equivalencias'!$O$9:$AD$120,5,FALSE),"")</f>
        <v/>
      </c>
      <c r="D28" s="197" t="str">
        <f>IFERROR(VLOOKUP(A28,'Detalle de Equivalencias'!$O$9:$AD$120,6,FALSE),"")</f>
        <v/>
      </c>
      <c r="E28" s="194" t="str">
        <f>IFERROR(VLOOKUP(A28,'Detalle de Equivalencias'!$O$9:$AD$120,15,FALSE),"")</f>
        <v/>
      </c>
      <c r="F28" s="189" t="str">
        <f>IFERROR(VLOOKUP(A28,'Detalle de Equivalencias'!$O$9:$AD$120,16,FALSE),"")</f>
        <v/>
      </c>
      <c r="G28" s="2242" t="str">
        <f>IFERROR(UPPER(VLOOKUP(A28,'Detalle de Equivalencias'!$O$9:$AD$120,13,FALSE)),"")</f>
        <v/>
      </c>
      <c r="H28" s="2242"/>
      <c r="I28" s="192" t="str">
        <f>IF(E27&amp;F27 &lt;&gt; E28&amp;F28, IFERROR(VLOOKUP(A28,'Detalle de Equivalencias'!$O$9:$AD$120,14,FALSE),""),"")</f>
        <v/>
      </c>
      <c r="J28" s="36" t="str">
        <f t="shared" si="1"/>
        <v/>
      </c>
      <c r="K28" s="36">
        <f t="shared" si="0"/>
        <v>0</v>
      </c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</row>
    <row r="29" spans="1:25" ht="15.75" customHeight="1">
      <c r="A29" s="146">
        <v>14</v>
      </c>
      <c r="B29" s="200" t="str">
        <f>IFERROR(UPPER(VLOOKUP(A29,'Detalle de Equivalencias'!$O$9:$AD$120,4,FALSE)),"")</f>
        <v/>
      </c>
      <c r="C29" s="189" t="str">
        <f>IFERROR(VLOOKUP(A29,'Detalle de Equivalencias'!$O$9:$AD$120,5,FALSE),"")</f>
        <v/>
      </c>
      <c r="D29" s="197" t="str">
        <f>IFERROR(VLOOKUP(A29,'Detalle de Equivalencias'!$O$9:$AD$120,6,FALSE),"")</f>
        <v/>
      </c>
      <c r="E29" s="194" t="str">
        <f>IFERROR(VLOOKUP(A29,'Detalle de Equivalencias'!$O$9:$AD$120,15,FALSE),"")</f>
        <v/>
      </c>
      <c r="F29" s="189" t="str">
        <f>IFERROR(VLOOKUP(A29,'Detalle de Equivalencias'!$O$9:$AD$120,16,FALSE),"")</f>
        <v/>
      </c>
      <c r="G29" s="2242" t="str">
        <f>IFERROR(UPPER(VLOOKUP(A29,'Detalle de Equivalencias'!$O$9:$AD$120,13,FALSE)),"")</f>
        <v/>
      </c>
      <c r="H29" s="2242"/>
      <c r="I29" s="192" t="str">
        <f>IF(E28&amp;F28 &lt;&gt; E29&amp;F29, IFERROR(VLOOKUP(A29,'Detalle de Equivalencias'!$O$9:$AD$120,14,FALSE),""),"")</f>
        <v/>
      </c>
      <c r="J29" s="36" t="str">
        <f t="shared" si="1"/>
        <v/>
      </c>
      <c r="K29" s="36">
        <f t="shared" si="0"/>
        <v>0</v>
      </c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1:25" ht="15.75" customHeight="1">
      <c r="A30" s="146">
        <v>15</v>
      </c>
      <c r="B30" s="200" t="str">
        <f>IFERROR(UPPER(VLOOKUP(A30,'Detalle de Equivalencias'!$O$9:$AD$120,4,FALSE)),"")</f>
        <v/>
      </c>
      <c r="C30" s="189" t="str">
        <f>IFERROR(VLOOKUP(A30,'Detalle de Equivalencias'!$O$9:$AD$120,5,FALSE),"")</f>
        <v/>
      </c>
      <c r="D30" s="197" t="str">
        <f>IFERROR(VLOOKUP(A30,'Detalle de Equivalencias'!$O$9:$AD$120,6,FALSE),"")</f>
        <v/>
      </c>
      <c r="E30" s="194" t="str">
        <f>IFERROR(VLOOKUP(A30,'Detalle de Equivalencias'!$O$9:$AD$120,15,FALSE),"")</f>
        <v/>
      </c>
      <c r="F30" s="189" t="str">
        <f>IFERROR(VLOOKUP(A30,'Detalle de Equivalencias'!$O$9:$AD$120,16,FALSE),"")</f>
        <v/>
      </c>
      <c r="G30" s="2242" t="str">
        <f>IFERROR(UPPER(VLOOKUP(A30,'Detalle de Equivalencias'!$O$9:$AD$120,13,FALSE)),"")</f>
        <v/>
      </c>
      <c r="H30" s="2242"/>
      <c r="I30" s="192" t="str">
        <f>IF(E29&amp;F29 &lt;&gt; E30&amp;F30, IFERROR(VLOOKUP(A30,'Detalle de Equivalencias'!$O$9:$AD$120,14,FALSE),""),"")</f>
        <v/>
      </c>
      <c r="J30" s="36" t="str">
        <f t="shared" si="1"/>
        <v/>
      </c>
      <c r="K30" s="36">
        <f t="shared" si="0"/>
        <v>0</v>
      </c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</row>
    <row r="31" spans="1:25" ht="15.75" customHeight="1">
      <c r="A31" s="146">
        <v>16</v>
      </c>
      <c r="B31" s="200" t="str">
        <f>IFERROR(UPPER(VLOOKUP(A31,'Detalle de Equivalencias'!$O$9:$AD$120,4,FALSE)),"")</f>
        <v/>
      </c>
      <c r="C31" s="189" t="str">
        <f>IFERROR(VLOOKUP(A31,'Detalle de Equivalencias'!$O$9:$AD$120,5,FALSE),"")</f>
        <v/>
      </c>
      <c r="D31" s="197" t="str">
        <f>IFERROR(VLOOKUP(A31,'Detalle de Equivalencias'!$O$9:$AD$120,6,FALSE),"")</f>
        <v/>
      </c>
      <c r="E31" s="194" t="str">
        <f>IFERROR(VLOOKUP(A31,'Detalle de Equivalencias'!$O$9:$AD$120,15,FALSE),"")</f>
        <v/>
      </c>
      <c r="F31" s="189" t="str">
        <f>IFERROR(VLOOKUP(A31,'Detalle de Equivalencias'!$O$9:$AD$120,16,FALSE),"")</f>
        <v/>
      </c>
      <c r="G31" s="2242" t="str">
        <f>IFERROR(UPPER(VLOOKUP(A31,'Detalle de Equivalencias'!$O$9:$AD$120,13,FALSE)),"")</f>
        <v/>
      </c>
      <c r="H31" s="2242"/>
      <c r="I31" s="192" t="str">
        <f>IF(E30&amp;F30 &lt;&gt; E31&amp;F31, IFERROR(VLOOKUP(A31,'Detalle de Equivalencias'!$O$9:$AD$120,14,FALSE),""),"")</f>
        <v/>
      </c>
      <c r="J31" s="36" t="str">
        <f t="shared" si="1"/>
        <v/>
      </c>
      <c r="K31" s="36">
        <f t="shared" si="0"/>
        <v>0</v>
      </c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</row>
    <row r="32" spans="1:25" ht="15.75" customHeight="1">
      <c r="A32" s="146">
        <v>17</v>
      </c>
      <c r="B32" s="200" t="str">
        <f>IFERROR(UPPER(VLOOKUP(A32,'Detalle de Equivalencias'!$O$9:$AD$120,4,FALSE)),"")</f>
        <v/>
      </c>
      <c r="C32" s="189" t="str">
        <f>IFERROR(VLOOKUP(A32,'Detalle de Equivalencias'!$O$9:$AD$120,5,FALSE),"")</f>
        <v/>
      </c>
      <c r="D32" s="197" t="str">
        <f>IFERROR(VLOOKUP(A32,'Detalle de Equivalencias'!$O$9:$AD$120,6,FALSE),"")</f>
        <v/>
      </c>
      <c r="E32" s="194" t="str">
        <f>IFERROR(VLOOKUP(A32,'Detalle de Equivalencias'!$O$9:$AD$120,15,FALSE),"")</f>
        <v/>
      </c>
      <c r="F32" s="189" t="str">
        <f>IFERROR(VLOOKUP(A32,'Detalle de Equivalencias'!$O$9:$AD$120,16,FALSE),"")</f>
        <v/>
      </c>
      <c r="G32" s="2242" t="str">
        <f>IFERROR(UPPER(VLOOKUP(A32,'Detalle de Equivalencias'!$O$9:$AD$120,13,FALSE)),"")</f>
        <v/>
      </c>
      <c r="H32" s="2242"/>
      <c r="I32" s="192" t="str">
        <f>IF(E31&amp;F31 &lt;&gt; E32&amp;F32, IFERROR(VLOOKUP(A32,'Detalle de Equivalencias'!$O$9:$AD$120,14,FALSE),""),"")</f>
        <v/>
      </c>
      <c r="J32" s="36" t="str">
        <f t="shared" si="1"/>
        <v/>
      </c>
      <c r="K32" s="36">
        <f t="shared" si="0"/>
        <v>0</v>
      </c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</row>
    <row r="33" spans="1:25" ht="15.75" customHeight="1">
      <c r="A33" s="146">
        <v>18</v>
      </c>
      <c r="B33" s="200" t="str">
        <f>IFERROR(UPPER(VLOOKUP(A33,'Detalle de Equivalencias'!$O$9:$AD$120,4,FALSE)),"")</f>
        <v/>
      </c>
      <c r="C33" s="189" t="str">
        <f>IFERROR(VLOOKUP(A33,'Detalle de Equivalencias'!$O$9:$AD$120,5,FALSE),"")</f>
        <v/>
      </c>
      <c r="D33" s="197" t="str">
        <f>IFERROR(VLOOKUP(A33,'Detalle de Equivalencias'!$O$9:$AD$120,6,FALSE),"")</f>
        <v/>
      </c>
      <c r="E33" s="194" t="str">
        <f>IFERROR(VLOOKUP(A33,'Detalle de Equivalencias'!$O$9:$AD$120,15,FALSE),"")</f>
        <v/>
      </c>
      <c r="F33" s="189" t="str">
        <f>IFERROR(VLOOKUP(A33,'Detalle de Equivalencias'!$O$9:$AD$120,16,FALSE),"")</f>
        <v/>
      </c>
      <c r="G33" s="2242" t="str">
        <f>IFERROR(UPPER(VLOOKUP(A33,'Detalle de Equivalencias'!$O$9:$AD$120,13,FALSE)),"")</f>
        <v/>
      </c>
      <c r="H33" s="2242"/>
      <c r="I33" s="192" t="str">
        <f>IF(E32&amp;F32 &lt;&gt; E33&amp;F33, IFERROR(VLOOKUP(A33,'Detalle de Equivalencias'!$O$9:$AD$120,14,FALSE),""),"")</f>
        <v/>
      </c>
      <c r="J33" s="36" t="str">
        <f t="shared" si="1"/>
        <v/>
      </c>
      <c r="K33" s="36">
        <f t="shared" si="0"/>
        <v>0</v>
      </c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</row>
    <row r="34" spans="1:25" ht="15.75" customHeight="1">
      <c r="A34" s="146">
        <v>19</v>
      </c>
      <c r="B34" s="200" t="str">
        <f>IFERROR(UPPER(VLOOKUP(A34,'Detalle de Equivalencias'!$O$9:$AD$120,4,FALSE)),"")</f>
        <v/>
      </c>
      <c r="C34" s="189" t="str">
        <f>IFERROR(VLOOKUP(A34,'Detalle de Equivalencias'!$O$9:$AD$120,5,FALSE),"")</f>
        <v/>
      </c>
      <c r="D34" s="197" t="str">
        <f>IFERROR(VLOOKUP(A34,'Detalle de Equivalencias'!$O$9:$AD$120,6,FALSE),"")</f>
        <v/>
      </c>
      <c r="E34" s="194" t="str">
        <f>IFERROR(VLOOKUP(A34,'Detalle de Equivalencias'!$O$9:$AD$120,15,FALSE),"")</f>
        <v/>
      </c>
      <c r="F34" s="189" t="str">
        <f>IFERROR(VLOOKUP(A34,'Detalle de Equivalencias'!$O$9:$AD$120,16,FALSE),"")</f>
        <v/>
      </c>
      <c r="G34" s="2242" t="str">
        <f>IFERROR(UPPER(VLOOKUP(A34,'Detalle de Equivalencias'!$O$9:$AD$120,13,FALSE)),"")</f>
        <v/>
      </c>
      <c r="H34" s="2242"/>
      <c r="I34" s="192" t="str">
        <f>IF(E33&amp;F33 &lt;&gt; E34&amp;F34, IFERROR(VLOOKUP(A34,'Detalle de Equivalencias'!$O$9:$AD$120,14,FALSE),""),"")</f>
        <v/>
      </c>
      <c r="J34" s="36" t="str">
        <f t="shared" si="1"/>
        <v/>
      </c>
      <c r="K34" s="36">
        <f t="shared" si="0"/>
        <v>0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</row>
    <row r="35" spans="1:25" ht="15.75" customHeight="1">
      <c r="A35" s="146">
        <v>20</v>
      </c>
      <c r="B35" s="200" t="str">
        <f>IFERROR(UPPER(VLOOKUP(A35,'Detalle de Equivalencias'!$O$9:$AD$120,4,FALSE)),"")</f>
        <v/>
      </c>
      <c r="C35" s="189" t="str">
        <f>IFERROR(VLOOKUP(A35,'Detalle de Equivalencias'!$O$9:$AD$120,5,FALSE),"")</f>
        <v/>
      </c>
      <c r="D35" s="197" t="str">
        <f>IFERROR(VLOOKUP(A35,'Detalle de Equivalencias'!$O$9:$AD$120,6,FALSE),"")</f>
        <v/>
      </c>
      <c r="E35" s="194" t="str">
        <f>IFERROR(VLOOKUP(A35,'Detalle de Equivalencias'!$O$9:$AD$120,15,FALSE),"")</f>
        <v/>
      </c>
      <c r="F35" s="189" t="str">
        <f>IFERROR(VLOOKUP(A35,'Detalle de Equivalencias'!$O$9:$AD$120,16,FALSE),"")</f>
        <v/>
      </c>
      <c r="G35" s="2242" t="str">
        <f>IFERROR(UPPER(VLOOKUP(A35,'Detalle de Equivalencias'!$O$9:$AD$120,13,FALSE)),"")</f>
        <v/>
      </c>
      <c r="H35" s="2242"/>
      <c r="I35" s="192" t="str">
        <f>IF(E34&amp;F34 &lt;&gt; E35&amp;F35, IFERROR(VLOOKUP(A35,'Detalle de Equivalencias'!$O$9:$AD$120,14,FALSE),""),"")</f>
        <v/>
      </c>
      <c r="J35" s="36" t="str">
        <f t="shared" si="1"/>
        <v/>
      </c>
      <c r="K35" s="36">
        <f t="shared" si="0"/>
        <v>0</v>
      </c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</row>
    <row r="36" spans="1:25" ht="15.75" customHeight="1">
      <c r="A36" s="146">
        <v>21</v>
      </c>
      <c r="B36" s="200" t="str">
        <f>IFERROR(UPPER(VLOOKUP(A36,'Detalle de Equivalencias'!$O$9:$AD$120,4,FALSE)),"")</f>
        <v/>
      </c>
      <c r="C36" s="189" t="str">
        <f>IFERROR(VLOOKUP(A36,'Detalle de Equivalencias'!$O$9:$AD$120,5,FALSE),"")</f>
        <v/>
      </c>
      <c r="D36" s="197" t="str">
        <f>IFERROR(VLOOKUP(A36,'Detalle de Equivalencias'!$O$9:$AD$120,6,FALSE),"")</f>
        <v/>
      </c>
      <c r="E36" s="194" t="str">
        <f>IFERROR(VLOOKUP(A36,'Detalle de Equivalencias'!$O$9:$AD$120,15,FALSE),"")</f>
        <v/>
      </c>
      <c r="F36" s="189" t="str">
        <f>IFERROR(VLOOKUP(A36,'Detalle de Equivalencias'!$O$9:$AD$120,16,FALSE),"")</f>
        <v/>
      </c>
      <c r="G36" s="2242" t="str">
        <f>IFERROR(UPPER(VLOOKUP(A36,'Detalle de Equivalencias'!$O$9:$AD$120,13,FALSE)),"")</f>
        <v/>
      </c>
      <c r="H36" s="2242"/>
      <c r="I36" s="192" t="str">
        <f>IF(E35&amp;F35 &lt;&gt; E36&amp;F36, IFERROR(VLOOKUP(A36,'Detalle de Equivalencias'!$O$9:$AD$120,14,FALSE),""),"")</f>
        <v/>
      </c>
      <c r="J36" s="36" t="str">
        <f t="shared" si="1"/>
        <v/>
      </c>
      <c r="K36" s="36">
        <f t="shared" si="0"/>
        <v>0</v>
      </c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</row>
    <row r="37" spans="1:25" ht="15.75" customHeight="1">
      <c r="A37" s="146">
        <v>22</v>
      </c>
      <c r="B37" s="200" t="str">
        <f>IFERROR(UPPER(VLOOKUP(A37,'Detalle de Equivalencias'!$O$9:$AD$120,4,FALSE)),"")</f>
        <v/>
      </c>
      <c r="C37" s="189" t="str">
        <f>IFERROR(VLOOKUP(A37,'Detalle de Equivalencias'!$O$9:$AD$120,5,FALSE),"")</f>
        <v/>
      </c>
      <c r="D37" s="197" t="str">
        <f>IFERROR(VLOOKUP(A37,'Detalle de Equivalencias'!$O$9:$AD$120,6,FALSE),"")</f>
        <v/>
      </c>
      <c r="E37" s="194" t="str">
        <f>IFERROR(VLOOKUP(A37,'Detalle de Equivalencias'!$O$9:$AD$120,15,FALSE),"")</f>
        <v/>
      </c>
      <c r="F37" s="189" t="str">
        <f>IFERROR(VLOOKUP(A37,'Detalle de Equivalencias'!$O$9:$AD$120,16,FALSE),"")</f>
        <v/>
      </c>
      <c r="G37" s="2242" t="str">
        <f>IFERROR(UPPER(VLOOKUP(A37,'Detalle de Equivalencias'!$O$9:$AD$120,13,FALSE)),"")</f>
        <v/>
      </c>
      <c r="H37" s="2242"/>
      <c r="I37" s="192" t="str">
        <f>IF(E36&amp;F36 &lt;&gt; E37&amp;F37, IFERROR(VLOOKUP(A37,'Detalle de Equivalencias'!$O$9:$AD$120,14,FALSE),""),"")</f>
        <v/>
      </c>
      <c r="J37" s="36" t="str">
        <f t="shared" si="1"/>
        <v/>
      </c>
      <c r="K37" s="36">
        <f t="shared" si="0"/>
        <v>0</v>
      </c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</row>
    <row r="38" spans="1:25" ht="15.75" customHeight="1">
      <c r="A38" s="146">
        <v>23</v>
      </c>
      <c r="B38" s="200" t="str">
        <f>IFERROR(UPPER(VLOOKUP(A38,'Detalle de Equivalencias'!$O$9:$AD$120,4,FALSE)),"")</f>
        <v/>
      </c>
      <c r="C38" s="189" t="str">
        <f>IFERROR(VLOOKUP(A38,'Detalle de Equivalencias'!$O$9:$AD$120,5,FALSE),"")</f>
        <v/>
      </c>
      <c r="D38" s="197" t="str">
        <f>IFERROR(VLOOKUP(A38,'Detalle de Equivalencias'!$O$9:$AD$120,6,FALSE),"")</f>
        <v/>
      </c>
      <c r="E38" s="194" t="str">
        <f>IFERROR(VLOOKUP(A38,'Detalle de Equivalencias'!$O$9:$AD$120,15,FALSE),"")</f>
        <v/>
      </c>
      <c r="F38" s="189" t="str">
        <f>IFERROR(VLOOKUP(A38,'Detalle de Equivalencias'!$O$9:$AD$120,16,FALSE),"")</f>
        <v/>
      </c>
      <c r="G38" s="2242" t="str">
        <f>IFERROR(UPPER(VLOOKUP(A38,'Detalle de Equivalencias'!$O$9:$AD$120,13,FALSE)),"")</f>
        <v/>
      </c>
      <c r="H38" s="2242"/>
      <c r="I38" s="192" t="str">
        <f>IF(E37&amp;F37 &lt;&gt; E38&amp;F38, IFERROR(VLOOKUP(A38,'Detalle de Equivalencias'!$O$9:$AD$120,14,FALSE),""),"")</f>
        <v/>
      </c>
      <c r="J38" s="36" t="str">
        <f t="shared" si="1"/>
        <v/>
      </c>
      <c r="K38" s="36">
        <f t="shared" si="0"/>
        <v>0</v>
      </c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</row>
    <row r="39" spans="1:25" ht="15.75" customHeight="1">
      <c r="A39" s="146">
        <v>24</v>
      </c>
      <c r="B39" s="200" t="str">
        <f>IFERROR(UPPER(VLOOKUP(A39,'Detalle de Equivalencias'!$O$9:$AD$120,4,FALSE)),"")</f>
        <v/>
      </c>
      <c r="C39" s="189" t="str">
        <f>IFERROR(VLOOKUP(A39,'Detalle de Equivalencias'!$O$9:$AD$120,5,FALSE),"")</f>
        <v/>
      </c>
      <c r="D39" s="197" t="str">
        <f>IFERROR(VLOOKUP(A39,'Detalle de Equivalencias'!$O$9:$AD$120,6,FALSE),"")</f>
        <v/>
      </c>
      <c r="E39" s="194" t="str">
        <f>IFERROR(VLOOKUP(A39,'Detalle de Equivalencias'!$O$9:$AD$120,15,FALSE),"")</f>
        <v/>
      </c>
      <c r="F39" s="189" t="str">
        <f>IFERROR(VLOOKUP(A39,'Detalle de Equivalencias'!$O$9:$AD$120,16,FALSE),"")</f>
        <v/>
      </c>
      <c r="G39" s="2242" t="str">
        <f>IFERROR(UPPER(VLOOKUP(A39,'Detalle de Equivalencias'!$O$9:$AD$120,13,FALSE)),"")</f>
        <v/>
      </c>
      <c r="H39" s="2242"/>
      <c r="I39" s="192" t="str">
        <f>IF(E38&amp;F38 &lt;&gt; E39&amp;F39, IFERROR(VLOOKUP(A39,'Detalle de Equivalencias'!$O$9:$AD$120,14,FALSE),""),"")</f>
        <v/>
      </c>
      <c r="J39" s="36" t="str">
        <f t="shared" si="1"/>
        <v/>
      </c>
      <c r="K39" s="36">
        <f t="shared" si="0"/>
        <v>0</v>
      </c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</row>
    <row r="40" spans="1:25" ht="15.75" customHeight="1">
      <c r="A40" s="146">
        <v>25</v>
      </c>
      <c r="B40" s="200" t="str">
        <f>IFERROR(UPPER(VLOOKUP(A40,'Detalle de Equivalencias'!$O$9:$AD$120,4,FALSE)),"")</f>
        <v/>
      </c>
      <c r="C40" s="189" t="str">
        <f>IFERROR(VLOOKUP(A40,'Detalle de Equivalencias'!$O$9:$AD$120,5,FALSE),"")</f>
        <v/>
      </c>
      <c r="D40" s="197" t="str">
        <f>IFERROR(VLOOKUP(A40,'Detalle de Equivalencias'!$O$9:$AD$120,6,FALSE),"")</f>
        <v/>
      </c>
      <c r="E40" s="194" t="str">
        <f>IFERROR(VLOOKUP(A40,'Detalle de Equivalencias'!$O$9:$AD$120,15,FALSE),"")</f>
        <v/>
      </c>
      <c r="F40" s="189" t="str">
        <f>IFERROR(VLOOKUP(A40,'Detalle de Equivalencias'!$O$9:$AD$120,16,FALSE),"")</f>
        <v/>
      </c>
      <c r="G40" s="2242" t="str">
        <f>IFERROR(UPPER(VLOOKUP(A40,'Detalle de Equivalencias'!$O$9:$AD$120,13,FALSE)),"")</f>
        <v/>
      </c>
      <c r="H40" s="2242"/>
      <c r="I40" s="192" t="str">
        <f>IF(E39&amp;F39 &lt;&gt; E40&amp;F40, IFERROR(VLOOKUP(A40,'Detalle de Equivalencias'!$O$9:$AD$120,14,FALSE),""),"")</f>
        <v/>
      </c>
      <c r="J40" s="36" t="str">
        <f t="shared" si="1"/>
        <v/>
      </c>
      <c r="K40" s="36">
        <f t="shared" si="0"/>
        <v>0</v>
      </c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1:25" ht="15.75" customHeight="1">
      <c r="A41" s="146">
        <v>26</v>
      </c>
      <c r="B41" s="200" t="str">
        <f>IFERROR(UPPER(VLOOKUP(A41,'Detalle de Equivalencias'!$O$9:$AD$120,4,FALSE)),"")</f>
        <v/>
      </c>
      <c r="C41" s="189" t="str">
        <f>IFERROR(VLOOKUP(A41,'Detalle de Equivalencias'!$O$9:$AD$120,5,FALSE),"")</f>
        <v/>
      </c>
      <c r="D41" s="197" t="str">
        <f>IFERROR(VLOOKUP(A41,'Detalle de Equivalencias'!$O$9:$AD$120,6,FALSE),"")</f>
        <v/>
      </c>
      <c r="E41" s="194" t="str">
        <f>IFERROR(VLOOKUP(A41,'Detalle de Equivalencias'!$O$9:$AD$120,15,FALSE),"")</f>
        <v/>
      </c>
      <c r="F41" s="189" t="str">
        <f>IFERROR(VLOOKUP(A41,'Detalle de Equivalencias'!$O$9:$AD$120,16,FALSE),"")</f>
        <v/>
      </c>
      <c r="G41" s="2242" t="str">
        <f>IFERROR(UPPER(VLOOKUP(A41,'Detalle de Equivalencias'!$O$9:$AD$120,13,FALSE)),"")</f>
        <v/>
      </c>
      <c r="H41" s="2242"/>
      <c r="I41" s="192" t="str">
        <f>IF(E40&amp;F40 &lt;&gt; E41&amp;F41, IFERROR(VLOOKUP(A41,'Detalle de Equivalencias'!$O$9:$AD$120,14,FALSE),""),"")</f>
        <v/>
      </c>
      <c r="J41" s="36" t="str">
        <f t="shared" si="1"/>
        <v/>
      </c>
      <c r="K41" s="36">
        <f t="shared" si="0"/>
        <v>0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</row>
    <row r="42" spans="1:25" ht="15.75" customHeight="1">
      <c r="A42" s="146">
        <v>27</v>
      </c>
      <c r="B42" s="200" t="str">
        <f>IFERROR(UPPER(VLOOKUP(A42,'Detalle de Equivalencias'!$O$9:$AD$120,4,FALSE)),"")</f>
        <v/>
      </c>
      <c r="C42" s="189" t="str">
        <f>IFERROR(VLOOKUP(A42,'Detalle de Equivalencias'!$O$9:$AD$120,5,FALSE),"")</f>
        <v/>
      </c>
      <c r="D42" s="197" t="str">
        <f>IFERROR(VLOOKUP(A42,'Detalle de Equivalencias'!$O$9:$AD$120,6,FALSE),"")</f>
        <v/>
      </c>
      <c r="E42" s="194" t="str">
        <f>IFERROR(VLOOKUP(A42,'Detalle de Equivalencias'!$O$9:$AD$120,15,FALSE),"")</f>
        <v/>
      </c>
      <c r="F42" s="189" t="str">
        <f>IFERROR(VLOOKUP(A42,'Detalle de Equivalencias'!$O$9:$AD$120,16,FALSE),"")</f>
        <v/>
      </c>
      <c r="G42" s="2242" t="str">
        <f>IFERROR(UPPER(VLOOKUP(A42,'Detalle de Equivalencias'!$O$9:$AD$120,13,FALSE)),"")</f>
        <v/>
      </c>
      <c r="H42" s="2242"/>
      <c r="I42" s="192" t="str">
        <f>IF(E41&amp;F41 &lt;&gt; E42&amp;F42, IFERROR(VLOOKUP(A42,'Detalle de Equivalencias'!$O$9:$AD$120,14,FALSE),""),"")</f>
        <v/>
      </c>
      <c r="J42" s="36" t="str">
        <f t="shared" si="1"/>
        <v/>
      </c>
      <c r="K42" s="36">
        <f t="shared" si="0"/>
        <v>0</v>
      </c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1:25" ht="15.75" customHeight="1">
      <c r="A43" s="146">
        <v>28</v>
      </c>
      <c r="B43" s="200" t="str">
        <f>IFERROR(UPPER(VLOOKUP(A43,'Detalle de Equivalencias'!$O$9:$AD$120,4,FALSE)),"")</f>
        <v/>
      </c>
      <c r="C43" s="189" t="str">
        <f>IFERROR(VLOOKUP(A43,'Detalle de Equivalencias'!$O$9:$AD$120,5,FALSE),"")</f>
        <v/>
      </c>
      <c r="D43" s="197" t="str">
        <f>IFERROR(VLOOKUP(A43,'Detalle de Equivalencias'!$O$9:$AD$120,6,FALSE),"")</f>
        <v/>
      </c>
      <c r="E43" s="194" t="str">
        <f>IFERROR(VLOOKUP(A43,'Detalle de Equivalencias'!$O$9:$AD$120,15,FALSE),"")</f>
        <v/>
      </c>
      <c r="F43" s="189" t="str">
        <f>IFERROR(VLOOKUP(A43,'Detalle de Equivalencias'!$O$9:$AD$120,16,FALSE),"")</f>
        <v/>
      </c>
      <c r="G43" s="2242" t="str">
        <f>IFERROR(UPPER(VLOOKUP(A43,'Detalle de Equivalencias'!$O$9:$AD$120,13,FALSE)),"")</f>
        <v/>
      </c>
      <c r="H43" s="2242"/>
      <c r="I43" s="192" t="str">
        <f>IF(E42&amp;F42 &lt;&gt; E43&amp;F43, IFERROR(VLOOKUP(A43,'Detalle de Equivalencias'!$O$9:$AD$120,14,FALSE),""),"")</f>
        <v/>
      </c>
      <c r="J43" s="36" t="str">
        <f t="shared" si="1"/>
        <v/>
      </c>
      <c r="K43" s="36">
        <f t="shared" si="0"/>
        <v>0</v>
      </c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</row>
    <row r="44" spans="1:25" ht="15.75" customHeight="1">
      <c r="A44" s="146">
        <v>29</v>
      </c>
      <c r="B44" s="200" t="str">
        <f>IFERROR(UPPER(VLOOKUP(A44,'Detalle de Equivalencias'!$O$9:$AD$120,4,FALSE)),"")</f>
        <v/>
      </c>
      <c r="C44" s="189" t="str">
        <f>IFERROR(VLOOKUP(A44,'Detalle de Equivalencias'!$O$9:$AD$120,5,FALSE),"")</f>
        <v/>
      </c>
      <c r="D44" s="197" t="str">
        <f>IFERROR(VLOOKUP(A44,'Detalle de Equivalencias'!$O$9:$AD$120,6,FALSE),"")</f>
        <v/>
      </c>
      <c r="E44" s="194" t="str">
        <f>IFERROR(VLOOKUP(A44,'Detalle de Equivalencias'!$O$9:$AD$120,15,FALSE),"")</f>
        <v/>
      </c>
      <c r="F44" s="189" t="str">
        <f>IFERROR(VLOOKUP(A44,'Detalle de Equivalencias'!$O$9:$AD$120,16,FALSE),"")</f>
        <v/>
      </c>
      <c r="G44" s="2242" t="str">
        <f>IFERROR(UPPER(VLOOKUP(A44,'Detalle de Equivalencias'!$O$9:$AD$120,13,FALSE)),"")</f>
        <v/>
      </c>
      <c r="H44" s="2242"/>
      <c r="I44" s="192" t="str">
        <f>IF(E43&amp;F43 &lt;&gt; E44&amp;F44, IFERROR(VLOOKUP(A44,'Detalle de Equivalencias'!$O$9:$AD$120,14,FALSE),""),"")</f>
        <v/>
      </c>
      <c r="J44" s="36" t="str">
        <f t="shared" si="1"/>
        <v/>
      </c>
      <c r="K44" s="36">
        <f t="shared" si="0"/>
        <v>0</v>
      </c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</row>
    <row r="45" spans="1:25" ht="15.75" customHeight="1" thickBot="1">
      <c r="A45" s="146">
        <v>30</v>
      </c>
      <c r="B45" s="201" t="str">
        <f>IFERROR(UPPER(VLOOKUP(A45,'Detalle de Equivalencias'!$O$9:$AD$120,4,FALSE)),"")</f>
        <v/>
      </c>
      <c r="C45" s="191" t="str">
        <f>IFERROR(VLOOKUP(A45,'Detalle de Equivalencias'!$O$9:$AD$120,5,FALSE),"")</f>
        <v/>
      </c>
      <c r="D45" s="198" t="str">
        <f>IFERROR(VLOOKUP(A45,'Detalle de Equivalencias'!$O$9:$AD$120,6,FALSE),"")</f>
        <v/>
      </c>
      <c r="E45" s="195" t="str">
        <f>IFERROR(VLOOKUP(A45,'Detalle de Equivalencias'!$O$9:$AD$120,15,FALSE),"")</f>
        <v/>
      </c>
      <c r="F45" s="191" t="str">
        <f>IFERROR(VLOOKUP(A45,'Detalle de Equivalencias'!$O$9:$AD$120,16,FALSE),"")</f>
        <v/>
      </c>
      <c r="G45" s="2243" t="str">
        <f>IFERROR(UPPER(VLOOKUP(A45,'Detalle de Equivalencias'!$O$9:$AD$120,13,FALSE)),"")</f>
        <v/>
      </c>
      <c r="H45" s="2243"/>
      <c r="I45" s="193" t="str">
        <f>IF(E44&amp;F44 &lt;&gt; E45&amp;F45, IFERROR(VLOOKUP(A45,'Detalle de Equivalencias'!$O$9:$AD$120,14,FALSE),""),"")</f>
        <v/>
      </c>
      <c r="J45" s="36" t="str">
        <f t="shared" si="1"/>
        <v/>
      </c>
      <c r="K45" s="36">
        <f t="shared" si="0"/>
        <v>0</v>
      </c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1:25" ht="22.5" customHeight="1" thickBot="1">
      <c r="A46" s="139"/>
      <c r="B46" s="131"/>
      <c r="C46" s="132"/>
      <c r="D46" s="132"/>
      <c r="E46" s="132"/>
      <c r="F46" s="132"/>
      <c r="G46" s="132"/>
      <c r="H46" s="133" t="s">
        <v>430</v>
      </c>
      <c r="I46" s="12">
        <f>SUM(I16:I45)</f>
        <v>0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  <row r="47" spans="1:25" ht="9" customHeight="1">
      <c r="A47" s="149"/>
      <c r="B47" s="150"/>
      <c r="C47" s="151"/>
      <c r="D47" s="151"/>
      <c r="E47" s="151"/>
      <c r="F47" s="151"/>
      <c r="G47" s="151"/>
      <c r="H47" s="151"/>
      <c r="I47" s="149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</row>
    <row r="48" spans="1:25" ht="19.5" customHeight="1">
      <c r="A48" s="139"/>
      <c r="B48" s="139" t="str">
        <f>"Plan de Estudios: " &amp; GralCodMalla</f>
        <v>Plan de Estudios: 225000</v>
      </c>
      <c r="C48" s="139"/>
      <c r="D48" s="139"/>
      <c r="E48" s="139"/>
      <c r="F48" s="139"/>
      <c r="G48" s="139"/>
      <c r="H48" s="156" t="s">
        <v>476</v>
      </c>
      <c r="I48" s="507">
        <f>GralFecha</f>
        <v>46094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</row>
    <row r="49" spans="1:25" ht="3.75" customHeight="1">
      <c r="A49" s="139"/>
      <c r="B49" s="139"/>
      <c r="C49" s="139"/>
      <c r="D49" s="139"/>
      <c r="E49" s="139"/>
      <c r="F49" s="139"/>
      <c r="G49" s="139"/>
      <c r="H49" s="139"/>
      <c r="I49" s="139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</row>
    <row r="50" spans="1:25" ht="16.5" customHeight="1">
      <c r="A50" s="139"/>
      <c r="B50" s="139"/>
      <c r="C50" s="139"/>
      <c r="D50" s="139"/>
      <c r="E50" s="139"/>
      <c r="F50" s="139"/>
      <c r="G50" s="139"/>
      <c r="H50" s="139"/>
      <c r="I50" s="139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1:25" ht="14.25" customHeight="1">
      <c r="A51" s="139"/>
      <c r="B51" s="152" t="s">
        <v>41</v>
      </c>
      <c r="C51" s="139"/>
      <c r="D51" s="139"/>
      <c r="E51" s="139"/>
      <c r="F51" s="139"/>
      <c r="G51" s="139"/>
      <c r="H51" s="139"/>
      <c r="I51" s="139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</row>
    <row r="52" spans="1:25" ht="6.75" customHeight="1">
      <c r="A52" s="139"/>
      <c r="B52" s="152"/>
      <c r="C52" s="139"/>
      <c r="D52" s="139"/>
      <c r="E52" s="139"/>
      <c r="F52" s="139"/>
      <c r="G52" s="139"/>
      <c r="H52" s="139"/>
      <c r="I52" s="139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1:25" ht="14.25" customHeight="1">
      <c r="A53" s="139"/>
      <c r="B53" s="149" t="s">
        <v>42</v>
      </c>
      <c r="C53" s="149"/>
      <c r="D53" s="149"/>
      <c r="E53" s="150"/>
      <c r="F53" s="150"/>
      <c r="G53" s="150"/>
      <c r="H53" s="139"/>
      <c r="I53" s="139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</row>
    <row r="54" spans="1:25" ht="14.25" customHeight="1">
      <c r="A54" s="139"/>
      <c r="B54" s="149" t="s">
        <v>43</v>
      </c>
      <c r="C54" s="139"/>
      <c r="D54" s="139"/>
      <c r="E54" s="139"/>
      <c r="F54" s="139"/>
      <c r="G54" s="139"/>
      <c r="H54" s="139"/>
      <c r="I54" s="139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</row>
    <row r="55" spans="1:25" ht="22.5" customHeight="1">
      <c r="A55" s="139"/>
      <c r="B55" s="139"/>
      <c r="C55" s="139"/>
      <c r="D55" s="139"/>
      <c r="E55" s="139"/>
      <c r="F55" s="153"/>
      <c r="G55" s="153"/>
      <c r="H55" s="153"/>
      <c r="I55" s="153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</row>
    <row r="56" spans="1:25" ht="12.75" customHeight="1">
      <c r="A56" s="139"/>
      <c r="B56" s="152" t="s">
        <v>112</v>
      </c>
      <c r="C56" s="139"/>
      <c r="D56" s="139"/>
      <c r="E56" s="139"/>
      <c r="F56" s="139"/>
      <c r="G56" s="139"/>
      <c r="H56" s="139"/>
      <c r="I56" s="139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</row>
    <row r="57" spans="1:25" ht="15.75" customHeight="1">
      <c r="A57" s="139"/>
      <c r="B57" s="2223" t="str">
        <f>IF(GralObservacionConva = "","",GralObservacionConva) &amp; " ESTA ES UNA RECONVALIDACION"</f>
        <v xml:space="preserve"> ESTA ES UNA RECONVALIDACION</v>
      </c>
      <c r="C57" s="2223"/>
      <c r="D57" s="2223"/>
      <c r="E57" s="2223"/>
      <c r="F57" s="2223"/>
      <c r="G57" s="2223"/>
      <c r="H57" s="2223"/>
      <c r="I57" s="63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</row>
    <row r="58" spans="1:25" ht="15.75" customHeight="1">
      <c r="A58" s="139"/>
      <c r="B58" s="2223"/>
      <c r="C58" s="2223"/>
      <c r="D58" s="2223"/>
      <c r="E58" s="2223"/>
      <c r="F58" s="2223"/>
      <c r="G58" s="2223"/>
      <c r="H58" s="2223"/>
      <c r="I58" s="63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</row>
    <row r="59" spans="1:25" ht="15.75" customHeight="1">
      <c r="A59" s="139"/>
      <c r="B59" s="2223"/>
      <c r="C59" s="2223"/>
      <c r="D59" s="2223"/>
      <c r="E59" s="2223"/>
      <c r="F59" s="2223"/>
      <c r="G59" s="2223"/>
      <c r="H59" s="2223"/>
      <c r="I59" s="139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</row>
    <row r="60" spans="1:25" ht="15.75" customHeight="1">
      <c r="A60" s="139"/>
      <c r="B60" s="269"/>
      <c r="C60" s="269"/>
      <c r="D60" s="269"/>
      <c r="E60" s="269"/>
      <c r="F60" s="141"/>
      <c r="G60" s="141"/>
      <c r="H60" s="141"/>
      <c r="I60" s="139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</row>
    <row r="61" spans="1:25" ht="15.75" customHeight="1">
      <c r="A61" s="139"/>
      <c r="B61" s="154" t="s">
        <v>782</v>
      </c>
      <c r="C61" s="155"/>
      <c r="D61" s="63"/>
      <c r="E61" s="63"/>
      <c r="F61" s="63"/>
      <c r="G61" s="156"/>
      <c r="H61" s="139"/>
      <c r="I61" s="157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</row>
    <row r="62" spans="1:25" ht="14.25" customHeight="1">
      <c r="A62" s="139"/>
      <c r="B62" s="155"/>
      <c r="C62" s="155"/>
      <c r="D62" s="139"/>
      <c r="E62" s="63"/>
      <c r="F62" s="63"/>
      <c r="G62" s="156"/>
      <c r="H62" s="158"/>
      <c r="I62" s="63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</row>
    <row r="63" spans="1:25" ht="14.25" customHeight="1">
      <c r="A63" s="139"/>
      <c r="B63" s="155"/>
      <c r="C63" s="155"/>
      <c r="D63" s="139"/>
      <c r="E63" s="63"/>
      <c r="F63" s="63"/>
      <c r="G63" s="156"/>
      <c r="H63" s="158"/>
      <c r="I63" s="63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</row>
    <row r="64" spans="1:25" ht="18" customHeight="1">
      <c r="A64" s="139"/>
      <c r="B64" s="139"/>
      <c r="C64" s="139"/>
      <c r="D64" s="139"/>
      <c r="E64" s="139"/>
      <c r="F64" s="139"/>
      <c r="G64" s="139"/>
      <c r="H64" s="139"/>
      <c r="I64" s="139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</row>
    <row r="65" spans="1:25" ht="18" customHeight="1">
      <c r="A65" s="139"/>
      <c r="B65" s="139"/>
      <c r="C65" s="139"/>
      <c r="D65" s="139"/>
      <c r="E65" s="139"/>
      <c r="F65" s="139"/>
      <c r="G65" s="139"/>
      <c r="H65" s="139"/>
      <c r="I65" s="139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</row>
    <row r="66" spans="1:25" ht="18" customHeight="1">
      <c r="A66" s="139"/>
      <c r="B66" s="139"/>
      <c r="C66" s="139"/>
      <c r="D66" s="139"/>
      <c r="E66" s="139"/>
      <c r="F66" s="139"/>
      <c r="G66" s="139"/>
      <c r="H66" s="139"/>
      <c r="I66" s="139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</row>
    <row r="67" spans="1:25" ht="14.25" customHeight="1">
      <c r="A67" s="139"/>
      <c r="B67" s="161"/>
      <c r="C67" s="161"/>
      <c r="D67" s="161"/>
      <c r="E67" s="139"/>
      <c r="F67" s="139"/>
      <c r="G67" s="139"/>
      <c r="H67" s="139"/>
      <c r="I67" s="139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</row>
    <row r="68" spans="1:25" ht="14.25" customHeight="1">
      <c r="A68" s="139"/>
      <c r="B68" s="159" t="str">
        <f>"Nombre Elaborado por: " &amp; UPPER(GralNombreElabora)</f>
        <v>Nombre Elaborado por: JORGE BOJÓRQUEZ SEGURA</v>
      </c>
      <c r="C68" s="139"/>
      <c r="D68" s="139"/>
      <c r="E68" s="139"/>
      <c r="F68" s="159" t="str">
        <f>"Nombre Resp. Acad.: " &amp; UPPER(GralNombreRevisor)</f>
        <v>Nombre Resp. Acad.: EDUARDO REYES RODRIGUEZ</v>
      </c>
      <c r="G68" s="139"/>
      <c r="H68" s="139"/>
      <c r="I68" s="139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</row>
    <row r="69" spans="1:25" ht="14.25" customHeight="1">
      <c r="A69" s="139"/>
      <c r="B69" s="159" t="str">
        <f>"Cargo: " &amp; GralCargoElabora</f>
        <v>Cargo: DTCR</v>
      </c>
      <c r="C69" s="139"/>
      <c r="D69" s="139"/>
      <c r="E69" s="139"/>
      <c r="F69" s="159" t="str">
        <f>"Cargo: " &amp; IF(LEN(GralCargoOpcRevisor)&gt;0,GralCargoOpcRevisor,GralCargoRevisor)</f>
        <v xml:space="preserve">Cargo: </v>
      </c>
      <c r="G69" s="139"/>
      <c r="H69" s="139"/>
      <c r="I69" s="139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</row>
    <row r="70" spans="1:25" ht="14.25" customHeight="1">
      <c r="A70" s="139"/>
      <c r="B70" s="159"/>
      <c r="C70" s="139"/>
      <c r="D70" s="160"/>
      <c r="E70" s="139"/>
      <c r="F70" s="160"/>
      <c r="G70" s="160"/>
      <c r="H70" s="160"/>
      <c r="I70" s="139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</row>
    <row r="71" spans="1:25" ht="14.25" customHeight="1">
      <c r="A71" s="139"/>
      <c r="B71" s="139"/>
      <c r="C71" s="139"/>
      <c r="D71" s="139"/>
      <c r="E71" s="139"/>
      <c r="F71" s="139"/>
      <c r="G71" s="139"/>
      <c r="H71" s="139"/>
      <c r="I71" s="139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</row>
    <row r="72" spans="1:25" ht="14.25" customHeight="1">
      <c r="A72" s="139"/>
      <c r="B72" s="139"/>
      <c r="C72" s="139"/>
      <c r="D72" s="139"/>
      <c r="E72" s="139"/>
      <c r="F72" s="139"/>
      <c r="G72" s="139"/>
      <c r="H72" s="139"/>
      <c r="I72" s="139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</row>
    <row r="73" spans="1:25" ht="14.25" customHeight="1">
      <c r="A73" s="139"/>
      <c r="B73" s="139"/>
      <c r="C73" s="139"/>
      <c r="D73" s="139"/>
      <c r="E73" s="139"/>
      <c r="F73" s="139"/>
      <c r="G73" s="139"/>
      <c r="H73" s="139"/>
      <c r="I73" s="139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</row>
    <row r="74" spans="1:25" ht="14.25" customHeight="1">
      <c r="A74" s="139"/>
      <c r="B74" s="162" t="s">
        <v>122</v>
      </c>
      <c r="C74" s="163" t="s">
        <v>121</v>
      </c>
      <c r="D74" s="163"/>
      <c r="E74" s="164"/>
      <c r="F74" s="165"/>
      <c r="G74" s="165"/>
      <c r="H74" s="166" t="s">
        <v>777</v>
      </c>
      <c r="I74" s="353">
        <f>VersionExcelConva</f>
        <v>7.61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</row>
    <row r="75" spans="1:25" ht="14.25" customHeight="1">
      <c r="A75" s="139"/>
      <c r="B75" s="162" t="s">
        <v>39</v>
      </c>
      <c r="C75" s="167"/>
      <c r="D75" s="168"/>
      <c r="E75" s="168"/>
      <c r="F75" s="167"/>
      <c r="G75" s="167"/>
      <c r="H75" s="166" t="s">
        <v>110</v>
      </c>
      <c r="I75" s="505">
        <f>GralFecha+30</f>
        <v>46124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76" spans="1:25" ht="14.25" customHeight="1">
      <c r="A76" s="2"/>
      <c r="B76" s="41"/>
      <c r="C76" s="41"/>
      <c r="D76" s="41"/>
      <c r="E76" s="41"/>
      <c r="F76" s="41"/>
      <c r="G76" s="41"/>
      <c r="H76" s="41"/>
      <c r="I76" s="41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</row>
    <row r="77" spans="1:25" ht="14.2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</row>
    <row r="78" spans="1:25" ht="14.2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</row>
    <row r="79" spans="1:25" ht="14.2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</row>
    <row r="80" spans="1:25" ht="14.2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</row>
    <row r="81" spans="1:25" ht="14.2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</row>
    <row r="82" spans="1:25" ht="14.2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</row>
    <row r="83" spans="1:25" ht="14.2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</row>
    <row r="84" spans="1:25" ht="14.2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</row>
    <row r="85" spans="1:25" ht="14.2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</row>
    <row r="86" spans="1:25" ht="14.2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</row>
    <row r="87" spans="1:25" ht="14.2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</row>
    <row r="88" spans="1:25" ht="14.2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</row>
    <row r="89" spans="1:25" ht="14.2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</row>
    <row r="90" spans="1:25" ht="14.2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</row>
    <row r="91" spans="1:25" ht="14.2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</row>
    <row r="92" spans="1:25" ht="14.2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</row>
    <row r="93" spans="1:25" ht="14.2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</row>
    <row r="94" spans="1:25" ht="14.2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</row>
    <row r="95" spans="1:25" ht="14.2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</row>
    <row r="96" spans="1:25" ht="14.2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</row>
    <row r="97" spans="1:25" ht="14.2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</row>
    <row r="98" spans="1:25" ht="14.2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</row>
    <row r="99" spans="1:25" ht="14.2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</row>
    <row r="100" spans="1:25" ht="14.2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</row>
    <row r="101" spans="1:25" ht="14.2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r="102" spans="1:25" ht="14.2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r="103" spans="1:25" ht="14.2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</row>
    <row r="104" spans="1:25" ht="14.2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ht="14.2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4.2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4.2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14.2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14.2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 ht="14.2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</row>
    <row r="111" spans="1:25" ht="14.2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</row>
    <row r="112" spans="1:25" ht="14.2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 ht="14.2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14.2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ht="14.2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</row>
    <row r="116" spans="1:25" ht="14.2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</row>
    <row r="117" spans="1:25" ht="14.2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</row>
    <row r="118" spans="1:25" ht="14.2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</row>
    <row r="119" spans="1:25" ht="14.2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</row>
    <row r="120" spans="1:25" ht="14.2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</row>
    <row r="121" spans="1:25" ht="14.2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</row>
    <row r="122" spans="1:25" ht="14.2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</row>
    <row r="123" spans="1:25" ht="14.2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</row>
    <row r="124" spans="1:25" ht="14.2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</row>
    <row r="125" spans="1:25" ht="14.2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</row>
    <row r="126" spans="1:25" ht="14.2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</row>
    <row r="127" spans="1:25" ht="14.2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</row>
    <row r="128" spans="1:25" ht="14.2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</row>
    <row r="129" spans="1:25" ht="14.2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</row>
    <row r="130" spans="1:25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</row>
    <row r="131" spans="1:25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</row>
    <row r="132" spans="1:25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</row>
    <row r="133" spans="1:25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r="134" spans="1:25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</row>
    <row r="135" spans="1:25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</row>
    <row r="136" spans="1:25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</row>
    <row r="137" spans="1:25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</row>
    <row r="138" spans="1:25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</row>
    <row r="139" spans="1:25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</row>
    <row r="140" spans="1:25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</row>
    <row r="141" spans="1:25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</row>
    <row r="142" spans="1:25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</row>
    <row r="143" spans="1:25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</row>
    <row r="144" spans="1:25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</row>
    <row r="145" spans="1:25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</row>
    <row r="146" spans="1:25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</row>
    <row r="147" spans="1:25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</row>
    <row r="148" spans="1:25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</row>
    <row r="149" spans="1:25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</row>
    <row r="150" spans="1:25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</row>
    <row r="151" spans="1:25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</row>
    <row r="152" spans="1:25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</row>
    <row r="153" spans="1:25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</row>
    <row r="154" spans="1:25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</row>
    <row r="155" spans="1:25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</row>
    <row r="156" spans="1:25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</row>
    <row r="157" spans="1:25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</row>
    <row r="158" spans="1:25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</row>
    <row r="180" spans="1:25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</row>
    <row r="181" spans="1:25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</row>
    <row r="182" spans="1:25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</row>
    <row r="183" spans="1:25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</row>
    <row r="184" spans="1:25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</row>
    <row r="185" spans="1:25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</row>
    <row r="186" spans="1:25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</row>
    <row r="187" spans="1:25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</row>
    <row r="188" spans="1:25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</row>
    <row r="189" spans="1:25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</row>
    <row r="190" spans="1:25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</row>
    <row r="191" spans="1:25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</row>
    <row r="192" spans="1:25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</row>
    <row r="193" spans="1:25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</row>
    <row r="194" spans="1:25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</row>
    <row r="195" spans="1:25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</row>
    <row r="196" spans="1:25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</row>
    <row r="197" spans="1:25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</row>
    <row r="198" spans="1:25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</row>
    <row r="199" spans="1:25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</row>
    <row r="200" spans="1:25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</row>
    <row r="201" spans="1:25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</row>
    <row r="202" spans="1:25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</row>
    <row r="203" spans="1:25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</row>
    <row r="204" spans="1:25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</row>
    <row r="205" spans="1:25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</row>
    <row r="206" spans="1:25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</row>
    <row r="207" spans="1:25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</row>
    <row r="208" spans="1:25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</row>
    <row r="209" spans="1:25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</row>
    <row r="210" spans="1:25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</row>
    <row r="211" spans="1:25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</row>
    <row r="212" spans="1:25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</row>
    <row r="213" spans="1:25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</row>
    <row r="214" spans="1:25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</row>
    <row r="215" spans="1:25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</row>
    <row r="216" spans="1:25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</row>
    <row r="217" spans="1:25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</row>
    <row r="218" spans="1:25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</row>
    <row r="219" spans="1:25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</row>
    <row r="220" spans="1:25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</row>
    <row r="221" spans="1:25" ht="14.2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</row>
    <row r="222" spans="1:25" ht="14.2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</row>
    <row r="223" spans="1:25" ht="14.2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</row>
    <row r="224" spans="1:25" ht="14.2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</row>
    <row r="225" spans="1:25" ht="14.2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</row>
    <row r="226" spans="1:25" ht="14.2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</row>
    <row r="227" spans="1:25" ht="14.2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</row>
    <row r="228" spans="1:25" ht="14.2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</row>
    <row r="229" spans="1:25" ht="14.2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</row>
    <row r="230" spans="1:25" ht="14.2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</row>
    <row r="231" spans="1:25" ht="14.2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</row>
    <row r="232" spans="1:25" ht="14.2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</row>
    <row r="233" spans="1:25" ht="14.2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</row>
    <row r="234" spans="1:25" ht="14.2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</row>
    <row r="235" spans="1:25" ht="14.2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</row>
    <row r="236" spans="1:25" ht="14.2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</row>
    <row r="237" spans="1:25" ht="14.2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</row>
    <row r="238" spans="1:25" ht="14.2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</row>
    <row r="239" spans="1:25" ht="14.2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</row>
    <row r="240" spans="1:25" ht="14.2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</row>
    <row r="241" spans="1:25" ht="14.2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</row>
    <row r="242" spans="1:25" ht="14.2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</row>
    <row r="243" spans="1:25" ht="14.2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</row>
    <row r="244" spans="1:25" ht="14.2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</row>
    <row r="245" spans="1:25" ht="14.2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</row>
    <row r="246" spans="1:25" ht="14.2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</row>
    <row r="247" spans="1:25" ht="14.2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</row>
    <row r="248" spans="1:25" ht="14.2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</row>
    <row r="249" spans="1:25" ht="14.2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</row>
    <row r="250" spans="1:25" ht="14.2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</row>
    <row r="251" spans="1:25" ht="14.2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</row>
    <row r="252" spans="1:25" ht="14.2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</row>
    <row r="253" spans="1:25" ht="14.2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</row>
    <row r="254" spans="1:25" ht="14.2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</row>
    <row r="255" spans="1:25" ht="14.2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</row>
    <row r="256" spans="1:25" ht="14.2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</row>
    <row r="257" spans="1:25" ht="14.2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</row>
    <row r="258" spans="1:25" ht="14.2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</row>
    <row r="259" spans="1:25" ht="14.2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</row>
    <row r="260" spans="1:25" ht="14.2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</row>
    <row r="261" spans="1:25" ht="14.2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</row>
    <row r="262" spans="1:25" ht="14.2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</row>
    <row r="263" spans="1:25" ht="14.2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</row>
    <row r="264" spans="1:25" ht="14.2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</row>
    <row r="265" spans="1:25" ht="15.75" customHeight="1"/>
    <row r="266" spans="1:25" ht="15.75" customHeight="1"/>
    <row r="267" spans="1:25" ht="15.75" customHeight="1"/>
    <row r="268" spans="1:25" ht="15.75" customHeight="1"/>
    <row r="269" spans="1:25" ht="15.75" customHeight="1"/>
    <row r="270" spans="1:25" ht="15.75" customHeight="1"/>
    <row r="271" spans="1:25" ht="15.75" customHeight="1"/>
    <row r="272" spans="1:25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sheetProtection formatCells="0" formatRows="0"/>
  <mergeCells count="36">
    <mergeCell ref="G24:H24"/>
    <mergeCell ref="G16:H16"/>
    <mergeCell ref="G17:H17"/>
    <mergeCell ref="G44:H44"/>
    <mergeCell ref="G34:H34"/>
    <mergeCell ref="G35:H35"/>
    <mergeCell ref="G36:H36"/>
    <mergeCell ref="G37:H37"/>
    <mergeCell ref="G38:H38"/>
    <mergeCell ref="G41:H41"/>
    <mergeCell ref="G42:H42"/>
    <mergeCell ref="G43:H43"/>
    <mergeCell ref="G25:H25"/>
    <mergeCell ref="G26:H26"/>
    <mergeCell ref="G27:H27"/>
    <mergeCell ref="A2:I2"/>
    <mergeCell ref="A3:I3"/>
    <mergeCell ref="B14:D14"/>
    <mergeCell ref="E14:I14"/>
    <mergeCell ref="G15:H15"/>
    <mergeCell ref="B57:H59"/>
    <mergeCell ref="G28:H28"/>
    <mergeCell ref="G18:H18"/>
    <mergeCell ref="G19:H19"/>
    <mergeCell ref="G20:H20"/>
    <mergeCell ref="G21:H21"/>
    <mergeCell ref="G22:H22"/>
    <mergeCell ref="G23:H23"/>
    <mergeCell ref="G40:H40"/>
    <mergeCell ref="G29:H29"/>
    <mergeCell ref="G30:H30"/>
    <mergeCell ref="G31:H31"/>
    <mergeCell ref="G32:H32"/>
    <mergeCell ref="G33:H33"/>
    <mergeCell ref="G45:H45"/>
    <mergeCell ref="G39:H39"/>
  </mergeCells>
  <pageMargins left="0.31496062992125984" right="0.27559055118110237" top="0.23622047244094491" bottom="0.23622047244094491" header="0" footer="0"/>
  <pageSetup paperSize="9" scale="6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ImprimeReConvaPDF">
                <anchor moveWithCells="1" sizeWithCells="1">
                  <from>
                    <xdr:col>9</xdr:col>
                    <xdr:colOff>388620</xdr:colOff>
                    <xdr:row>0</xdr:row>
                    <xdr:rowOff>647700</xdr:rowOff>
                  </from>
                  <to>
                    <xdr:col>10</xdr:col>
                    <xdr:colOff>632460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ReCombinaReconva">
                <anchor moveWithCells="1" sizeWithCells="1">
                  <from>
                    <xdr:col>9</xdr:col>
                    <xdr:colOff>403860</xdr:colOff>
                    <xdr:row>5</xdr:row>
                    <xdr:rowOff>30480</xdr:rowOff>
                  </from>
                  <to>
                    <xdr:col>10</xdr:col>
                    <xdr:colOff>640080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AtrasConfiguracion">
                <anchor>
                  <from>
                    <xdr:col>9</xdr:col>
                    <xdr:colOff>381000</xdr:colOff>
                    <xdr:row>0</xdr:row>
                    <xdr:rowOff>45720</xdr:rowOff>
                  </from>
                  <to>
                    <xdr:col>10</xdr:col>
                    <xdr:colOff>609600</xdr:colOff>
                    <xdr:row>0</xdr:row>
                    <xdr:rowOff>525780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plic11">
    <tabColor rgb="FF7030A0"/>
  </sheetPr>
  <dimension ref="A1:W1003"/>
  <sheetViews>
    <sheetView zoomScaleNormal="100" workbookViewId="0">
      <selection activeCell="B16" sqref="B16:G41"/>
    </sheetView>
  </sheetViews>
  <sheetFormatPr baseColWidth="10" defaultColWidth="14.44140625" defaultRowHeight="15" customHeight="1"/>
  <cols>
    <col min="1" max="1" width="1.109375" customWidth="1"/>
    <col min="2" max="2" width="7.5546875" customWidth="1"/>
    <col min="3" max="3" width="63.6640625" customWidth="1"/>
    <col min="4" max="4" width="11.88671875" customWidth="1"/>
    <col min="5" max="5" width="9.109375" customWidth="1"/>
    <col min="6" max="6" width="8.88671875" customWidth="1"/>
    <col min="7" max="7" width="11.44140625" customWidth="1"/>
    <col min="8" max="8" width="0.88671875" hidden="1" customWidth="1"/>
    <col min="9" max="9" width="21.88671875" customWidth="1"/>
    <col min="10" max="23" width="10.6640625" customWidth="1"/>
  </cols>
  <sheetData>
    <row r="1" spans="1:23" ht="60" customHeight="1">
      <c r="A1" s="270"/>
      <c r="B1" s="270"/>
      <c r="C1" s="270"/>
      <c r="D1" s="270"/>
      <c r="E1" s="270"/>
      <c r="F1" s="270"/>
      <c r="G1" s="27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3" ht="21">
      <c r="A2" s="2259" t="s">
        <v>116</v>
      </c>
      <c r="B2" s="2260"/>
      <c r="C2" s="2260"/>
      <c r="D2" s="2260"/>
      <c r="E2" s="2260"/>
      <c r="F2" s="2260"/>
      <c r="G2" s="226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5.25" customHeight="1">
      <c r="A3" s="139"/>
      <c r="B3" s="271"/>
      <c r="C3" s="271"/>
      <c r="D3" s="271"/>
      <c r="E3" s="271"/>
      <c r="F3" s="271"/>
      <c r="G3" s="27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ht="5.25" customHeight="1">
      <c r="A4" s="2"/>
      <c r="B4" s="42"/>
      <c r="C4" s="42"/>
      <c r="D4" s="42"/>
      <c r="E4" s="42"/>
      <c r="F4" s="42"/>
      <c r="G4" s="4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ht="5.25" customHeight="1">
      <c r="A5" s="139"/>
      <c r="B5" s="139"/>
      <c r="C5" s="139"/>
      <c r="D5" s="139"/>
      <c r="E5" s="139"/>
      <c r="F5" s="139"/>
      <c r="G5" s="13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ht="19.5" customHeight="1">
      <c r="A6" s="139"/>
      <c r="B6" s="140" t="str">
        <f>"Apellidos y Nombres: " &amp; UPPER(GralApellidosEstudiante &amp; ", " &amp;GralNombresEstudiante)</f>
        <v>Apellidos y Nombres: PEREZ, JUAN</v>
      </c>
      <c r="C6" s="141"/>
      <c r="D6" s="139"/>
      <c r="E6" s="141"/>
      <c r="F6" s="140"/>
      <c r="G6" s="272" t="str">
        <f>"Código: " &amp; GralCodEstudiante</f>
        <v>Código: N0001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ht="5.0999999999999996" customHeight="1">
      <c r="A7" s="139"/>
      <c r="B7" s="142"/>
      <c r="C7" s="139"/>
      <c r="D7" s="139"/>
      <c r="E7" s="139"/>
      <c r="F7" s="139"/>
      <c r="G7" s="139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ht="25.5" customHeight="1">
      <c r="A8" s="139"/>
      <c r="B8" s="142" t="str">
        <f>"Carrera en UPN: " &amp; UPPER(GralCarrera) &amp; " - " &amp; UPPER(GralModalidad)</f>
        <v>Carrera en UPN: ADMINISTRACION - UG</v>
      </c>
      <c r="C8" s="139"/>
      <c r="D8" s="139"/>
      <c r="E8" s="139"/>
      <c r="F8" s="139"/>
      <c r="G8" s="139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ht="5.0999999999999996" customHeight="1">
      <c r="A9" s="139"/>
      <c r="B9" s="142"/>
      <c r="C9" s="141"/>
      <c r="D9" s="141"/>
      <c r="E9" s="141"/>
      <c r="F9" s="141"/>
      <c r="G9" s="141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ht="19.5" customHeight="1">
      <c r="A10" s="139"/>
      <c r="B10" s="142" t="str">
        <f>"Campus: " &amp; UPPER(GralSede)</f>
        <v>Campus: CHORRILLOS</v>
      </c>
      <c r="C10" s="139"/>
      <c r="D10" s="273" t="str">
        <f>IF(SUM('Detalle de Equivalencias'!$Q$1:$Q$7)&lt;7,"ERROR: NO IMPRIMIR","")</f>
        <v>ERROR: NO IMPRIMIR</v>
      </c>
      <c r="E10" s="142"/>
      <c r="F10" s="142"/>
      <c r="G10" s="14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ht="16.5" customHeight="1">
      <c r="A11" s="139"/>
      <c r="B11" s="141"/>
      <c r="C11" s="141"/>
      <c r="D11" s="141"/>
      <c r="E11" s="141"/>
      <c r="F11" s="142"/>
      <c r="G11" s="141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ht="19.5" customHeight="1">
      <c r="A12" s="139"/>
      <c r="B12" s="142" t="s">
        <v>117</v>
      </c>
      <c r="C12" s="139"/>
      <c r="D12" s="139"/>
      <c r="E12" s="140"/>
      <c r="F12" s="142"/>
      <c r="G12" s="139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ht="10.5" customHeight="1">
      <c r="A13" s="139"/>
      <c r="B13" s="141"/>
      <c r="C13" s="141"/>
      <c r="D13" s="141"/>
      <c r="E13" s="141"/>
      <c r="F13" s="142"/>
      <c r="G13" s="141"/>
      <c r="H13" s="2"/>
      <c r="I13" s="2"/>
      <c r="J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26.25" customHeight="1">
      <c r="A14" s="139"/>
      <c r="B14" s="40" t="s">
        <v>24</v>
      </c>
      <c r="C14" s="43" t="s">
        <v>123</v>
      </c>
      <c r="D14" s="38" t="s">
        <v>7</v>
      </c>
      <c r="E14" s="37" t="s">
        <v>16</v>
      </c>
      <c r="F14" s="39" t="s">
        <v>9</v>
      </c>
      <c r="G14" s="40" t="s">
        <v>15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.75" customHeight="1">
      <c r="A15" s="146">
        <v>1</v>
      </c>
      <c r="B15" s="296">
        <f>IF(LEN(C15)&gt;0,A15,"")</f>
        <v>1</v>
      </c>
      <c r="C15" s="297" t="str">
        <f>IFERROR(UPPER(VLOOKUP(A15,'Detalle de Equivalencias'!$N$9:$AE$120,14,FALSE)),"")</f>
        <v>CURSO DESTINO</v>
      </c>
      <c r="D15" s="298" t="str">
        <f>IFERROR(VLOOKUP(A15,'Detalle de Equivalencias'!$N$9:$AE$120,16,FALSE),"")</f>
        <v>RRHH</v>
      </c>
      <c r="E15" s="298" t="str">
        <f>IFERROR(VLOOKUP(A15,'Detalle de Equivalencias'!$N$9:$AE$120,17,FALSE),"")</f>
        <v>RRHH1101</v>
      </c>
      <c r="F15" s="299">
        <f>IFERROR(VLOOKUP(A15,'Detalle de Equivalencias'!$N$9:$AE$120,18,FALSE),"")</f>
        <v>1</v>
      </c>
      <c r="G15" s="300">
        <f>IFERROR(VLOOKUP(A15,'Detalle de Equivalencias'!$N$9:$AE$120,15,FALSE),"")</f>
        <v>2</v>
      </c>
      <c r="H15" s="36" t="str">
        <f>D15&amp;E15</f>
        <v>RRHHRRHH1101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ht="15.75" customHeight="1">
      <c r="A16" s="146">
        <v>2</v>
      </c>
      <c r="B16" s="296" t="str">
        <f t="shared" ref="B16:B41" si="0">IF(LEN(C16)&gt;0,A16,"")</f>
        <v/>
      </c>
      <c r="C16" s="301" t="str">
        <f>IFERROR(UPPER(VLOOKUP(A16,'Detalle de Equivalencias'!$N$9:$AE$120,14,FALSE)),"")</f>
        <v/>
      </c>
      <c r="D16" s="302" t="str">
        <f>IFERROR(VLOOKUP(A16,'Detalle de Equivalencias'!$N$9:$AE$120,16,FALSE),"")</f>
        <v/>
      </c>
      <c r="E16" s="302" t="str">
        <f>IFERROR(VLOOKUP(A16,'Detalle de Equivalencias'!$N$9:$AE$120,17,FALSE),"")</f>
        <v/>
      </c>
      <c r="F16" s="303" t="str">
        <f>IFERROR(VLOOKUP(A16,'Detalle de Equivalencias'!$N$9:$AE$120,18,FALSE),"")</f>
        <v/>
      </c>
      <c r="G16" s="300" t="str">
        <f>IFERROR(VLOOKUP(A16,'Detalle de Equivalencias'!$N$9:$AE$120,15,FALSE),"")</f>
        <v/>
      </c>
      <c r="H16" s="36" t="str">
        <f t="shared" ref="H16:H41" si="1">D16&amp;E16</f>
        <v/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ht="15.75" customHeight="1">
      <c r="A17" s="146">
        <v>3</v>
      </c>
      <c r="B17" s="296" t="str">
        <f t="shared" si="0"/>
        <v/>
      </c>
      <c r="C17" s="301" t="str">
        <f>IFERROR(UPPER(VLOOKUP(A17,'Detalle de Equivalencias'!$N$9:$AE$120,14,FALSE)),"")</f>
        <v/>
      </c>
      <c r="D17" s="302" t="str">
        <f>IFERROR(VLOOKUP(A17,'Detalle de Equivalencias'!$N$9:$AE$120,16,FALSE),"")</f>
        <v/>
      </c>
      <c r="E17" s="302" t="str">
        <f>IFERROR(VLOOKUP(A17,'Detalle de Equivalencias'!$N$9:$AE$120,17,FALSE),"")</f>
        <v/>
      </c>
      <c r="F17" s="303" t="str">
        <f>IFERROR(VLOOKUP(A17,'Detalle de Equivalencias'!$N$9:$AE$120,18,FALSE),"")</f>
        <v/>
      </c>
      <c r="G17" s="300" t="str">
        <f>IFERROR(VLOOKUP(A17,'Detalle de Equivalencias'!$N$9:$AE$120,15,FALSE),"")</f>
        <v/>
      </c>
      <c r="H17" s="36" t="str">
        <f t="shared" si="1"/>
        <v/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.75" customHeight="1">
      <c r="A18" s="146">
        <v>4</v>
      </c>
      <c r="B18" s="296" t="str">
        <f t="shared" si="0"/>
        <v/>
      </c>
      <c r="C18" s="301" t="str">
        <f>IFERROR(UPPER(VLOOKUP(A18,'Detalle de Equivalencias'!$N$9:$AE$120,14,FALSE)),"")</f>
        <v/>
      </c>
      <c r="D18" s="302" t="str">
        <f>IFERROR(VLOOKUP(A18,'Detalle de Equivalencias'!$N$9:$AE$120,16,FALSE),"")</f>
        <v/>
      </c>
      <c r="E18" s="302" t="str">
        <f>IFERROR(VLOOKUP(A18,'Detalle de Equivalencias'!$N$9:$AE$120,17,FALSE),"")</f>
        <v/>
      </c>
      <c r="F18" s="303" t="str">
        <f>IFERROR(VLOOKUP(A18,'Detalle de Equivalencias'!$N$9:$AE$120,18,FALSE),"")</f>
        <v/>
      </c>
      <c r="G18" s="300" t="str">
        <f>IFERROR(VLOOKUP(A18,'Detalle de Equivalencias'!$N$9:$AE$120,15,FALSE),"")</f>
        <v/>
      </c>
      <c r="H18" s="36" t="str">
        <f t="shared" si="1"/>
        <v/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.75" customHeight="1">
      <c r="A19" s="146">
        <v>5</v>
      </c>
      <c r="B19" s="296" t="str">
        <f t="shared" si="0"/>
        <v/>
      </c>
      <c r="C19" s="301" t="str">
        <f>IFERROR(UPPER(VLOOKUP(A19,'Detalle de Equivalencias'!$N$9:$AE$120,14,FALSE)),"")</f>
        <v/>
      </c>
      <c r="D19" s="302" t="str">
        <f>IFERROR(VLOOKUP(A19,'Detalle de Equivalencias'!$N$9:$AE$120,16,FALSE),"")</f>
        <v/>
      </c>
      <c r="E19" s="302" t="str">
        <f>IFERROR(VLOOKUP(A19,'Detalle de Equivalencias'!$N$9:$AE$120,17,FALSE),"")</f>
        <v/>
      </c>
      <c r="F19" s="303" t="str">
        <f>IFERROR(VLOOKUP(A19,'Detalle de Equivalencias'!$N$9:$AE$120,18,FALSE),"")</f>
        <v/>
      </c>
      <c r="G19" s="300" t="str">
        <f>IFERROR(VLOOKUP(A19,'Detalle de Equivalencias'!$N$9:$AE$120,15,FALSE),"")</f>
        <v/>
      </c>
      <c r="H19" s="36" t="str">
        <f t="shared" si="1"/>
        <v/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ht="15.75" customHeight="1">
      <c r="A20" s="146">
        <v>6</v>
      </c>
      <c r="B20" s="296" t="str">
        <f t="shared" si="0"/>
        <v/>
      </c>
      <c r="C20" s="301" t="str">
        <f>IFERROR(UPPER(VLOOKUP(A20,'Detalle de Equivalencias'!$N$9:$AE$120,14,FALSE)),"")</f>
        <v/>
      </c>
      <c r="D20" s="302" t="str">
        <f>IFERROR(VLOOKUP(A20,'Detalle de Equivalencias'!$N$9:$AE$120,16,FALSE),"")</f>
        <v/>
      </c>
      <c r="E20" s="302" t="str">
        <f>IFERROR(VLOOKUP(A20,'Detalle de Equivalencias'!$N$9:$AE$120,17,FALSE),"")</f>
        <v/>
      </c>
      <c r="F20" s="303" t="str">
        <f>IFERROR(VLOOKUP(A20,'Detalle de Equivalencias'!$N$9:$AE$120,18,FALSE),"")</f>
        <v/>
      </c>
      <c r="G20" s="300" t="str">
        <f>IFERROR(VLOOKUP(A20,'Detalle de Equivalencias'!$N$9:$AE$120,15,FALSE),"")</f>
        <v/>
      </c>
      <c r="H20" s="36" t="str">
        <f t="shared" si="1"/>
        <v/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ht="15.75" customHeight="1">
      <c r="A21" s="146">
        <v>7</v>
      </c>
      <c r="B21" s="296" t="str">
        <f t="shared" si="0"/>
        <v/>
      </c>
      <c r="C21" s="301" t="str">
        <f>IFERROR(UPPER(VLOOKUP(A21,'Detalle de Equivalencias'!$N$9:$AE$120,14,FALSE)),"")</f>
        <v/>
      </c>
      <c r="D21" s="302" t="str">
        <f>IFERROR(VLOOKUP(A21,'Detalle de Equivalencias'!$N$9:$AE$120,16,FALSE),"")</f>
        <v/>
      </c>
      <c r="E21" s="302" t="str">
        <f>IFERROR(VLOOKUP(A21,'Detalle de Equivalencias'!$N$9:$AE$120,17,FALSE),"")</f>
        <v/>
      </c>
      <c r="F21" s="303" t="str">
        <f>IFERROR(VLOOKUP(A21,'Detalle de Equivalencias'!$N$9:$AE$120,18,FALSE),"")</f>
        <v/>
      </c>
      <c r="G21" s="300" t="str">
        <f>IFERROR(VLOOKUP(A21,'Detalle de Equivalencias'!$N$9:$AE$120,15,FALSE),"")</f>
        <v/>
      </c>
      <c r="H21" s="36" t="str">
        <f t="shared" si="1"/>
        <v/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ht="15.75" customHeight="1">
      <c r="A22" s="146">
        <v>8</v>
      </c>
      <c r="B22" s="296" t="str">
        <f t="shared" si="0"/>
        <v/>
      </c>
      <c r="C22" s="301" t="str">
        <f>IFERROR(UPPER(VLOOKUP(A22,'Detalle de Equivalencias'!$N$9:$AE$120,14,FALSE)),"")</f>
        <v/>
      </c>
      <c r="D22" s="302" t="str">
        <f>IFERROR(VLOOKUP(A22,'Detalle de Equivalencias'!$N$9:$AE$120,16,FALSE),"")</f>
        <v/>
      </c>
      <c r="E22" s="302" t="str">
        <f>IFERROR(VLOOKUP(A22,'Detalle de Equivalencias'!$N$9:$AE$120,17,FALSE),"")</f>
        <v/>
      </c>
      <c r="F22" s="303" t="str">
        <f>IFERROR(VLOOKUP(A22,'Detalle de Equivalencias'!$N$9:$AE$120,18,FALSE),"")</f>
        <v/>
      </c>
      <c r="G22" s="300" t="str">
        <f>IFERROR(VLOOKUP(A22,'Detalle de Equivalencias'!$N$9:$AE$120,15,FALSE),"")</f>
        <v/>
      </c>
      <c r="H22" s="36" t="str">
        <f t="shared" si="1"/>
        <v/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ht="15.75" customHeight="1">
      <c r="A23" s="146">
        <v>9</v>
      </c>
      <c r="B23" s="296" t="str">
        <f t="shared" si="0"/>
        <v/>
      </c>
      <c r="C23" s="301" t="str">
        <f>IFERROR(UPPER(VLOOKUP(A23,'Detalle de Equivalencias'!$N$9:$AE$120,14,FALSE)),"")</f>
        <v/>
      </c>
      <c r="D23" s="302" t="str">
        <f>IFERROR(VLOOKUP(A23,'Detalle de Equivalencias'!$N$9:$AE$120,16,FALSE),"")</f>
        <v/>
      </c>
      <c r="E23" s="302" t="str">
        <f>IFERROR(VLOOKUP(A23,'Detalle de Equivalencias'!$N$9:$AE$120,17,FALSE),"")</f>
        <v/>
      </c>
      <c r="F23" s="303" t="str">
        <f>IFERROR(VLOOKUP(A23,'Detalle de Equivalencias'!$N$9:$AE$120,18,FALSE),"")</f>
        <v/>
      </c>
      <c r="G23" s="300" t="str">
        <f>IFERROR(VLOOKUP(A23,'Detalle de Equivalencias'!$N$9:$AE$120,15,FALSE),"")</f>
        <v/>
      </c>
      <c r="H23" s="36" t="str">
        <f t="shared" si="1"/>
        <v/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ht="15.75" customHeight="1">
      <c r="A24" s="146">
        <v>10</v>
      </c>
      <c r="B24" s="296" t="str">
        <f t="shared" si="0"/>
        <v/>
      </c>
      <c r="C24" s="301" t="str">
        <f>IFERROR(UPPER(VLOOKUP(A24,'Detalle de Equivalencias'!$N$9:$AE$120,14,FALSE)),"")</f>
        <v/>
      </c>
      <c r="D24" s="302" t="str">
        <f>IFERROR(VLOOKUP(A24,'Detalle de Equivalencias'!$N$9:$AE$120,16,FALSE),"")</f>
        <v/>
      </c>
      <c r="E24" s="302" t="str">
        <f>IFERROR(VLOOKUP(A24,'Detalle de Equivalencias'!$N$9:$AE$120,17,FALSE),"")</f>
        <v/>
      </c>
      <c r="F24" s="303" t="str">
        <f>IFERROR(VLOOKUP(A24,'Detalle de Equivalencias'!$N$9:$AE$120,18,FALSE),"")</f>
        <v/>
      </c>
      <c r="G24" s="300" t="str">
        <f>IFERROR(VLOOKUP(A24,'Detalle de Equivalencias'!$N$9:$AE$120,15,FALSE),"")</f>
        <v/>
      </c>
      <c r="H24" s="36" t="str">
        <f t="shared" si="1"/>
        <v/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.75" customHeight="1">
      <c r="A25" s="146">
        <v>11</v>
      </c>
      <c r="B25" s="296" t="str">
        <f t="shared" si="0"/>
        <v/>
      </c>
      <c r="C25" s="301" t="str">
        <f>IFERROR(UPPER(VLOOKUP(A25,'Detalle de Equivalencias'!$N$9:$AE$120,14,FALSE)),"")</f>
        <v/>
      </c>
      <c r="D25" s="302" t="str">
        <f>IFERROR(VLOOKUP(A25,'Detalle de Equivalencias'!$N$9:$AE$120,16,FALSE),"")</f>
        <v/>
      </c>
      <c r="E25" s="302" t="str">
        <f>IFERROR(VLOOKUP(A25,'Detalle de Equivalencias'!$N$9:$AE$120,17,FALSE),"")</f>
        <v/>
      </c>
      <c r="F25" s="303" t="str">
        <f>IFERROR(VLOOKUP(A25,'Detalle de Equivalencias'!$N$9:$AE$120,18,FALSE),"")</f>
        <v/>
      </c>
      <c r="G25" s="300" t="str">
        <f>IFERROR(VLOOKUP(A25,'Detalle de Equivalencias'!$N$9:$AE$120,15,FALSE),"")</f>
        <v/>
      </c>
      <c r="H25" s="36" t="str">
        <f t="shared" si="1"/>
        <v/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ht="15.75" customHeight="1">
      <c r="A26" s="146">
        <v>12</v>
      </c>
      <c r="B26" s="296" t="str">
        <f t="shared" si="0"/>
        <v/>
      </c>
      <c r="C26" s="301" t="str">
        <f>IFERROR(UPPER(VLOOKUP(A26,'Detalle de Equivalencias'!$N$9:$AE$120,14,FALSE)),"")</f>
        <v/>
      </c>
      <c r="D26" s="302" t="str">
        <f>IFERROR(VLOOKUP(A26,'Detalle de Equivalencias'!$N$9:$AE$120,16,FALSE),"")</f>
        <v/>
      </c>
      <c r="E26" s="302" t="str">
        <f>IFERROR(VLOOKUP(A26,'Detalle de Equivalencias'!$N$9:$AE$120,17,FALSE),"")</f>
        <v/>
      </c>
      <c r="F26" s="303" t="str">
        <f>IFERROR(VLOOKUP(A26,'Detalle de Equivalencias'!$N$9:$AE$120,18,FALSE),"")</f>
        <v/>
      </c>
      <c r="G26" s="300" t="str">
        <f>IFERROR(VLOOKUP(A26,'Detalle de Equivalencias'!$N$9:$AE$120,15,FALSE),"")</f>
        <v/>
      </c>
      <c r="H26" s="36" t="str">
        <f t="shared" si="1"/>
        <v/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ht="15.75" customHeight="1">
      <c r="A27" s="146">
        <v>13</v>
      </c>
      <c r="B27" s="296" t="str">
        <f t="shared" si="0"/>
        <v/>
      </c>
      <c r="C27" s="301" t="str">
        <f>IFERROR(UPPER(VLOOKUP(A27,'Detalle de Equivalencias'!$N$9:$AE$120,14,FALSE)),"")</f>
        <v/>
      </c>
      <c r="D27" s="302" t="str">
        <f>IFERROR(VLOOKUP(A27,'Detalle de Equivalencias'!$N$9:$AE$120,16,FALSE),"")</f>
        <v/>
      </c>
      <c r="E27" s="302" t="str">
        <f>IFERROR(VLOOKUP(A27,'Detalle de Equivalencias'!$N$9:$AE$120,17,FALSE),"")</f>
        <v/>
      </c>
      <c r="F27" s="303" t="str">
        <f>IFERROR(VLOOKUP(A27,'Detalle de Equivalencias'!$N$9:$AE$120,18,FALSE),"")</f>
        <v/>
      </c>
      <c r="G27" s="300" t="str">
        <f>IFERROR(VLOOKUP(A27,'Detalle de Equivalencias'!$N$9:$AE$120,15,FALSE),"")</f>
        <v/>
      </c>
      <c r="H27" s="36" t="str">
        <f t="shared" si="1"/>
        <v/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ht="15.75" customHeight="1">
      <c r="A28" s="146">
        <v>14</v>
      </c>
      <c r="B28" s="296" t="str">
        <f t="shared" si="0"/>
        <v/>
      </c>
      <c r="C28" s="301" t="str">
        <f>IFERROR(UPPER(VLOOKUP(A28,'Detalle de Equivalencias'!$N$9:$AE$120,14,FALSE)),"")</f>
        <v/>
      </c>
      <c r="D28" s="302" t="str">
        <f>IFERROR(VLOOKUP(A28,'Detalle de Equivalencias'!$N$9:$AE$120,16,FALSE),"")</f>
        <v/>
      </c>
      <c r="E28" s="302" t="str">
        <f>IFERROR(VLOOKUP(A28,'Detalle de Equivalencias'!$N$9:$AE$120,17,FALSE),"")</f>
        <v/>
      </c>
      <c r="F28" s="303" t="str">
        <f>IFERROR(VLOOKUP(A28,'Detalle de Equivalencias'!$N$9:$AE$120,18,FALSE),"")</f>
        <v/>
      </c>
      <c r="G28" s="300" t="str">
        <f>IFERROR(VLOOKUP(A28,'Detalle de Equivalencias'!$N$9:$AE$120,15,FALSE),"")</f>
        <v/>
      </c>
      <c r="H28" s="36" t="str">
        <f t="shared" si="1"/>
        <v/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ht="15.75" customHeight="1">
      <c r="A29" s="146">
        <v>15</v>
      </c>
      <c r="B29" s="296" t="str">
        <f t="shared" si="0"/>
        <v/>
      </c>
      <c r="C29" s="301" t="str">
        <f>IFERROR(UPPER(VLOOKUP(A29,'Detalle de Equivalencias'!$N$9:$AE$120,14,FALSE)),"")</f>
        <v/>
      </c>
      <c r="D29" s="302" t="str">
        <f>IFERROR(VLOOKUP(A29,'Detalle de Equivalencias'!$N$9:$AE$120,16,FALSE),"")</f>
        <v/>
      </c>
      <c r="E29" s="302" t="str">
        <f>IFERROR(VLOOKUP(A29,'Detalle de Equivalencias'!$N$9:$AE$120,17,FALSE),"")</f>
        <v/>
      </c>
      <c r="F29" s="303" t="str">
        <f>IFERROR(VLOOKUP(A29,'Detalle de Equivalencias'!$N$9:$AE$120,18,FALSE),"")</f>
        <v/>
      </c>
      <c r="G29" s="300" t="str">
        <f>IFERROR(VLOOKUP(A29,'Detalle de Equivalencias'!$N$9:$AE$120,15,FALSE),"")</f>
        <v/>
      </c>
      <c r="H29" s="36" t="str">
        <f t="shared" si="1"/>
        <v/>
      </c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ht="15.75" customHeight="1">
      <c r="A30" s="146">
        <v>16</v>
      </c>
      <c r="B30" s="296" t="str">
        <f t="shared" si="0"/>
        <v/>
      </c>
      <c r="C30" s="301" t="str">
        <f>IFERROR(UPPER(VLOOKUP(A30,'Detalle de Equivalencias'!$N$9:$AE$120,14,FALSE)),"")</f>
        <v/>
      </c>
      <c r="D30" s="302" t="str">
        <f>IFERROR(VLOOKUP(A30,'Detalle de Equivalencias'!$N$9:$AE$120,16,FALSE),"")</f>
        <v/>
      </c>
      <c r="E30" s="302" t="str">
        <f>IFERROR(VLOOKUP(A30,'Detalle de Equivalencias'!$N$9:$AE$120,17,FALSE),"")</f>
        <v/>
      </c>
      <c r="F30" s="303" t="str">
        <f>IFERROR(VLOOKUP(A30,'Detalle de Equivalencias'!$N$9:$AE$120,18,FALSE),"")</f>
        <v/>
      </c>
      <c r="G30" s="300" t="str">
        <f>IFERROR(VLOOKUP(A30,'Detalle de Equivalencias'!$N$9:$AE$120,15,FALSE),"")</f>
        <v/>
      </c>
      <c r="H30" s="36" t="str">
        <f t="shared" si="1"/>
        <v/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ht="15.75" customHeight="1">
      <c r="A31" s="146">
        <v>17</v>
      </c>
      <c r="B31" s="296" t="str">
        <f t="shared" si="0"/>
        <v/>
      </c>
      <c r="C31" s="301" t="str">
        <f>IFERROR(UPPER(VLOOKUP(A31,'Detalle de Equivalencias'!$N$9:$AE$120,14,FALSE)),"")</f>
        <v/>
      </c>
      <c r="D31" s="302" t="str">
        <f>IFERROR(VLOOKUP(A31,'Detalle de Equivalencias'!$N$9:$AE$120,16,FALSE),"")</f>
        <v/>
      </c>
      <c r="E31" s="302" t="str">
        <f>IFERROR(VLOOKUP(A31,'Detalle de Equivalencias'!$N$9:$AE$120,17,FALSE),"")</f>
        <v/>
      </c>
      <c r="F31" s="303" t="str">
        <f>IFERROR(VLOOKUP(A31,'Detalle de Equivalencias'!$N$9:$AE$120,18,FALSE),"")</f>
        <v/>
      </c>
      <c r="G31" s="300" t="str">
        <f>IFERROR(VLOOKUP(A31,'Detalle de Equivalencias'!$N$9:$AE$120,15,FALSE),"")</f>
        <v/>
      </c>
      <c r="H31" s="36" t="str">
        <f t="shared" si="1"/>
        <v/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ht="15.75" customHeight="1">
      <c r="A32" s="146">
        <v>18</v>
      </c>
      <c r="B32" s="296" t="str">
        <f t="shared" si="0"/>
        <v/>
      </c>
      <c r="C32" s="301" t="str">
        <f>IFERROR(UPPER(VLOOKUP(A32,'Detalle de Equivalencias'!$N$9:$AE$120,14,FALSE)),"")</f>
        <v/>
      </c>
      <c r="D32" s="302" t="str">
        <f>IFERROR(VLOOKUP(A32,'Detalle de Equivalencias'!$N$9:$AE$120,16,FALSE),"")</f>
        <v/>
      </c>
      <c r="E32" s="302" t="str">
        <f>IFERROR(VLOOKUP(A32,'Detalle de Equivalencias'!$N$9:$AE$120,17,FALSE),"")</f>
        <v/>
      </c>
      <c r="F32" s="303" t="str">
        <f>IFERROR(VLOOKUP(A32,'Detalle de Equivalencias'!$N$9:$AE$120,18,FALSE),"")</f>
        <v/>
      </c>
      <c r="G32" s="300" t="str">
        <f>IFERROR(VLOOKUP(A32,'Detalle de Equivalencias'!$N$9:$AE$120,15,FALSE),"")</f>
        <v/>
      </c>
      <c r="H32" s="36" t="str">
        <f t="shared" si="1"/>
        <v/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ht="15.75" customHeight="1">
      <c r="A33" s="146">
        <v>19</v>
      </c>
      <c r="B33" s="296" t="str">
        <f t="shared" si="0"/>
        <v/>
      </c>
      <c r="C33" s="301" t="str">
        <f>IFERROR(UPPER(VLOOKUP(A33,'Detalle de Equivalencias'!$N$9:$AE$120,14,FALSE)),"")</f>
        <v/>
      </c>
      <c r="D33" s="302" t="str">
        <f>IFERROR(VLOOKUP(A33,'Detalle de Equivalencias'!$N$9:$AE$120,16,FALSE),"")</f>
        <v/>
      </c>
      <c r="E33" s="302" t="str">
        <f>IFERROR(VLOOKUP(A33,'Detalle de Equivalencias'!$N$9:$AE$120,17,FALSE),"")</f>
        <v/>
      </c>
      <c r="F33" s="303" t="str">
        <f>IFERROR(VLOOKUP(A33,'Detalle de Equivalencias'!$N$9:$AE$120,18,FALSE),"")</f>
        <v/>
      </c>
      <c r="G33" s="300" t="str">
        <f>IFERROR(VLOOKUP(A33,'Detalle de Equivalencias'!$N$9:$AE$120,15,FALSE),"")</f>
        <v/>
      </c>
      <c r="H33" s="36" t="str">
        <f t="shared" si="1"/>
        <v/>
      </c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ht="15.75" customHeight="1">
      <c r="A34" s="146">
        <v>20</v>
      </c>
      <c r="B34" s="296" t="str">
        <f t="shared" si="0"/>
        <v/>
      </c>
      <c r="C34" s="301" t="str">
        <f>IFERROR(UPPER(VLOOKUP(A34,'Detalle de Equivalencias'!$N$9:$AE$120,14,FALSE)),"")</f>
        <v/>
      </c>
      <c r="D34" s="302" t="str">
        <f>IFERROR(VLOOKUP(A34,'Detalle de Equivalencias'!$N$9:$AE$120,16,FALSE),"")</f>
        <v/>
      </c>
      <c r="E34" s="302" t="str">
        <f>IFERROR(VLOOKUP(A34,'Detalle de Equivalencias'!$N$9:$AE$120,17,FALSE),"")</f>
        <v/>
      </c>
      <c r="F34" s="303" t="str">
        <f>IFERROR(VLOOKUP(A34,'Detalle de Equivalencias'!$N$9:$AE$120,18,FALSE),"")</f>
        <v/>
      </c>
      <c r="G34" s="300" t="str">
        <f>IFERROR(VLOOKUP(A34,'Detalle de Equivalencias'!$N$9:$AE$120,15,FALSE),"")</f>
        <v/>
      </c>
      <c r="H34" s="36" t="str">
        <f t="shared" si="1"/>
        <v/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ht="15.75" customHeight="1">
      <c r="A35" s="146">
        <v>21</v>
      </c>
      <c r="B35" s="296" t="str">
        <f t="shared" si="0"/>
        <v/>
      </c>
      <c r="C35" s="301" t="str">
        <f>IFERROR(UPPER(VLOOKUP(A35,'Detalle de Equivalencias'!$N$9:$AE$120,14,FALSE)),"")</f>
        <v/>
      </c>
      <c r="D35" s="302" t="str">
        <f>IFERROR(VLOOKUP(A35,'Detalle de Equivalencias'!$N$9:$AE$120,16,FALSE),"")</f>
        <v/>
      </c>
      <c r="E35" s="302" t="str">
        <f>IFERROR(VLOOKUP(A35,'Detalle de Equivalencias'!$N$9:$AE$120,17,FALSE),"")</f>
        <v/>
      </c>
      <c r="F35" s="303" t="str">
        <f>IFERROR(VLOOKUP(A35,'Detalle de Equivalencias'!$N$9:$AE$120,18,FALSE),"")</f>
        <v/>
      </c>
      <c r="G35" s="300" t="str">
        <f>IFERROR(VLOOKUP(A35,'Detalle de Equivalencias'!$N$9:$AE$120,15,FALSE),"")</f>
        <v/>
      </c>
      <c r="H35" s="36" t="str">
        <f t="shared" si="1"/>
        <v/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ht="15.75" customHeight="1">
      <c r="A36" s="146">
        <v>22</v>
      </c>
      <c r="B36" s="296" t="str">
        <f t="shared" si="0"/>
        <v/>
      </c>
      <c r="C36" s="301" t="str">
        <f>IFERROR(UPPER(VLOOKUP(A36,'Detalle de Equivalencias'!$N$9:$AE$120,14,FALSE)),"")</f>
        <v/>
      </c>
      <c r="D36" s="302" t="str">
        <f>IFERROR(VLOOKUP(A36,'Detalle de Equivalencias'!$N$9:$AE$120,16,FALSE),"")</f>
        <v/>
      </c>
      <c r="E36" s="302" t="str">
        <f>IFERROR(VLOOKUP(A36,'Detalle de Equivalencias'!$N$9:$AE$120,17,FALSE),"")</f>
        <v/>
      </c>
      <c r="F36" s="303" t="str">
        <f>IFERROR(VLOOKUP(A36,'Detalle de Equivalencias'!$N$9:$AE$120,18,FALSE),"")</f>
        <v/>
      </c>
      <c r="G36" s="300" t="str">
        <f>IFERROR(VLOOKUP(A36,'Detalle de Equivalencias'!$N$9:$AE$120,15,FALSE),"")</f>
        <v/>
      </c>
      <c r="H36" s="36" t="str">
        <f t="shared" si="1"/>
        <v/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ht="15.75" customHeight="1">
      <c r="A37" s="146">
        <v>23</v>
      </c>
      <c r="B37" s="296" t="str">
        <f t="shared" si="0"/>
        <v/>
      </c>
      <c r="C37" s="301" t="str">
        <f>IFERROR(UPPER(VLOOKUP(A37,'Detalle de Equivalencias'!$N$9:$AE$120,14,FALSE)),"")</f>
        <v/>
      </c>
      <c r="D37" s="302" t="str">
        <f>IFERROR(VLOOKUP(A37,'Detalle de Equivalencias'!$N$9:$AE$120,16,FALSE),"")</f>
        <v/>
      </c>
      <c r="E37" s="302" t="str">
        <f>IFERROR(VLOOKUP(A37,'Detalle de Equivalencias'!$N$9:$AE$120,17,FALSE),"")</f>
        <v/>
      </c>
      <c r="F37" s="303" t="str">
        <f>IFERROR(VLOOKUP(A37,'Detalle de Equivalencias'!$N$9:$AE$120,18,FALSE),"")</f>
        <v/>
      </c>
      <c r="G37" s="300" t="str">
        <f>IFERROR(VLOOKUP(A37,'Detalle de Equivalencias'!$N$9:$AE$120,15,FALSE),"")</f>
        <v/>
      </c>
      <c r="H37" s="36" t="str">
        <f t="shared" si="1"/>
        <v/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ht="15.75" customHeight="1">
      <c r="A38" s="146">
        <v>24</v>
      </c>
      <c r="B38" s="296" t="str">
        <f t="shared" si="0"/>
        <v/>
      </c>
      <c r="C38" s="301" t="str">
        <f>IFERROR(UPPER(VLOOKUP(A38,'Detalle de Equivalencias'!$N$9:$AE$120,14,FALSE)),"")</f>
        <v/>
      </c>
      <c r="D38" s="302" t="str">
        <f>IFERROR(VLOOKUP(A38,'Detalle de Equivalencias'!$N$9:$AE$120,16,FALSE),"")</f>
        <v/>
      </c>
      <c r="E38" s="302" t="str">
        <f>IFERROR(VLOOKUP(A38,'Detalle de Equivalencias'!$N$9:$AE$120,17,FALSE),"")</f>
        <v/>
      </c>
      <c r="F38" s="303" t="str">
        <f>IFERROR(VLOOKUP(A38,'Detalle de Equivalencias'!$N$9:$AE$120,18,FALSE),"")</f>
        <v/>
      </c>
      <c r="G38" s="300" t="str">
        <f>IFERROR(VLOOKUP(A38,'Detalle de Equivalencias'!$N$9:$AE$120,15,FALSE),"")</f>
        <v/>
      </c>
      <c r="H38" s="36" t="str">
        <f t="shared" si="1"/>
        <v/>
      </c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ht="15.75" customHeight="1">
      <c r="A39" s="146">
        <v>25</v>
      </c>
      <c r="B39" s="296" t="str">
        <f t="shared" si="0"/>
        <v/>
      </c>
      <c r="C39" s="301" t="str">
        <f>IFERROR(UPPER(VLOOKUP(A39,'Detalle de Equivalencias'!$N$9:$AE$120,14,FALSE)),"")</f>
        <v/>
      </c>
      <c r="D39" s="302" t="str">
        <f>IFERROR(VLOOKUP(A39,'Detalle de Equivalencias'!$N$9:$AE$120,16,FALSE),"")</f>
        <v/>
      </c>
      <c r="E39" s="302" t="str">
        <f>IFERROR(VLOOKUP(A39,'Detalle de Equivalencias'!$N$9:$AE$120,17,FALSE),"")</f>
        <v/>
      </c>
      <c r="F39" s="303" t="str">
        <f>IFERROR(VLOOKUP(A39,'Detalle de Equivalencias'!$N$9:$AE$120,18,FALSE),"")</f>
        <v/>
      </c>
      <c r="G39" s="300" t="str">
        <f>IFERROR(VLOOKUP(A39,'Detalle de Equivalencias'!$N$9:$AE$120,15,FALSE),"")</f>
        <v/>
      </c>
      <c r="H39" s="36" t="str">
        <f t="shared" si="1"/>
        <v/>
      </c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ht="15.75" customHeight="1">
      <c r="A40" s="146">
        <v>26</v>
      </c>
      <c r="B40" s="296" t="str">
        <f t="shared" si="0"/>
        <v/>
      </c>
      <c r="C40" s="304" t="str">
        <f>IFERROR(UPPER(VLOOKUP(A40,'Detalle de Equivalencias'!$N$9:$AE$120,14,FALSE)),"")</f>
        <v/>
      </c>
      <c r="D40" s="305" t="str">
        <f>IFERROR(VLOOKUP(A40,'Detalle de Equivalencias'!$N$9:$AE$120,16,FALSE),"")</f>
        <v/>
      </c>
      <c r="E40" s="305" t="str">
        <f>IFERROR(VLOOKUP(A40,'Detalle de Equivalencias'!$N$9:$AE$120,17,FALSE),"")</f>
        <v/>
      </c>
      <c r="F40" s="306" t="str">
        <f>IFERROR(VLOOKUP(A40,'Detalle de Equivalencias'!$N$9:$AE$120,18,FALSE),"")</f>
        <v/>
      </c>
      <c r="G40" s="300" t="str">
        <f>IFERROR(VLOOKUP(A40,'Detalle de Equivalencias'!$N$9:$AE$120,15,FALSE),"")</f>
        <v/>
      </c>
      <c r="H40" s="36" t="str">
        <f t="shared" si="1"/>
        <v/>
      </c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ht="15.75" customHeight="1">
      <c r="A41" s="146">
        <v>27</v>
      </c>
      <c r="B41" s="296" t="str">
        <f t="shared" si="0"/>
        <v/>
      </c>
      <c r="C41" s="307" t="str">
        <f>IFERROR(UPPER(VLOOKUP(A41,'Detalle de Equivalencias'!$N$9:$AE$120,14,FALSE)),"")</f>
        <v/>
      </c>
      <c r="D41" s="296" t="str">
        <f>IFERROR(VLOOKUP(A41,'Detalle de Equivalencias'!$N$9:$AE$120,16,FALSE),"")</f>
        <v/>
      </c>
      <c r="E41" s="296" t="str">
        <f>IFERROR(VLOOKUP(A41,'Detalle de Equivalencias'!$N$9:$AE$120,17,FALSE),"")</f>
        <v/>
      </c>
      <c r="F41" s="296" t="str">
        <f>IFERROR(VLOOKUP(A41,'Detalle de Equivalencias'!$N$9:$AE$120,18,FALSE),"")</f>
        <v/>
      </c>
      <c r="G41" s="300" t="str">
        <f>IFERROR(VLOOKUP(A41,'Detalle de Equivalencias'!$N$9:$AE$120,15,FALSE),"")</f>
        <v/>
      </c>
      <c r="H41" s="36" t="str">
        <f t="shared" si="1"/>
        <v/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ht="15.75" customHeight="1">
      <c r="A42" s="139"/>
      <c r="B42" s="286"/>
      <c r="C42" s="287"/>
      <c r="D42" s="287"/>
      <c r="E42" s="287"/>
      <c r="F42" s="308" t="s">
        <v>118</v>
      </c>
      <c r="G42" s="309">
        <f>SUM(G15:G41)</f>
        <v>2</v>
      </c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9" customHeight="1">
      <c r="A43" s="149"/>
      <c r="B43" s="151"/>
      <c r="C43" s="151"/>
      <c r="D43" s="151"/>
      <c r="E43" s="151"/>
      <c r="F43" s="151"/>
      <c r="G43" s="149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</row>
    <row r="44" spans="1:23" ht="19.5" customHeight="1">
      <c r="A44" s="139"/>
      <c r="B44" s="274" t="str">
        <f>"Plan de Estudios: " &amp; GralCodMalla</f>
        <v>Plan de Estudios: 225000</v>
      </c>
      <c r="C44" s="275"/>
      <c r="D44" s="275"/>
      <c r="E44" s="150" t="s">
        <v>476</v>
      </c>
      <c r="F44" s="503">
        <f>GralFecha</f>
        <v>46094</v>
      </c>
      <c r="G44" s="504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ht="16.5" customHeight="1">
      <c r="A45" s="139"/>
      <c r="B45" s="63"/>
      <c r="C45" s="275"/>
      <c r="D45" s="275"/>
      <c r="E45" s="275"/>
      <c r="F45" s="275"/>
      <c r="G45" s="275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ht="14.4">
      <c r="A46" s="139"/>
      <c r="B46" s="2261" t="s">
        <v>119</v>
      </c>
      <c r="C46" s="2261"/>
      <c r="D46" s="2261"/>
      <c r="E46" s="2261"/>
      <c r="F46" s="2261"/>
      <c r="G46" s="2261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ht="14.4">
      <c r="A47" s="139"/>
      <c r="B47" s="2261"/>
      <c r="C47" s="2261"/>
      <c r="D47" s="2261"/>
      <c r="E47" s="2261"/>
      <c r="F47" s="2261"/>
      <c r="G47" s="2261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ht="15.6">
      <c r="A48" s="139"/>
      <c r="B48" s="276" t="s">
        <v>120</v>
      </c>
      <c r="C48" s="168"/>
      <c r="D48" s="277"/>
      <c r="E48" s="277"/>
      <c r="F48" s="168"/>
      <c r="G48" s="168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ht="15.75" customHeight="1">
      <c r="A49" s="139"/>
      <c r="B49" s="139"/>
      <c r="C49" s="278"/>
      <c r="D49" s="139"/>
      <c r="E49" s="139"/>
      <c r="F49" s="139"/>
      <c r="G49" s="139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ht="15.75" customHeight="1">
      <c r="A50" s="139"/>
      <c r="B50" s="139"/>
      <c r="C50" s="278"/>
      <c r="D50" s="139"/>
      <c r="E50" s="153"/>
      <c r="F50" s="153"/>
      <c r="G50" s="153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ht="15.75" customHeight="1">
      <c r="A51" s="139"/>
      <c r="B51" s="139"/>
      <c r="C51" s="278"/>
      <c r="D51" s="139"/>
      <c r="E51" s="153"/>
      <c r="F51" s="153"/>
      <c r="G51" s="153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ht="15.75" customHeight="1">
      <c r="A52" s="139"/>
      <c r="B52" s="139"/>
      <c r="C52" s="278"/>
      <c r="D52" s="139"/>
      <c r="E52" s="153"/>
      <c r="F52" s="153"/>
      <c r="G52" s="153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ht="15.75" customHeight="1">
      <c r="A53" s="139"/>
      <c r="B53" s="139"/>
      <c r="C53" s="278"/>
      <c r="D53" s="139"/>
      <c r="E53" s="139"/>
      <c r="F53" s="139"/>
      <c r="G53" s="139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ht="15.75" customHeight="1">
      <c r="A54" s="139"/>
      <c r="B54" s="149" t="str">
        <f>"Nombre Elaborado por: " &amp; UPPER(GralNombreElabora)</f>
        <v>Nombre Elaborado por: JORGE BOJÓRQUEZ SEGURA</v>
      </c>
      <c r="C54" s="278"/>
      <c r="D54" s="139"/>
      <c r="E54" s="139"/>
      <c r="F54" s="139"/>
      <c r="G54" s="139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ht="15.75" customHeight="1">
      <c r="A55" s="139"/>
      <c r="B55" s="149" t="str">
        <f>"Cargo: " &amp; GralCargoElabora</f>
        <v>Cargo: DTCR</v>
      </c>
      <c r="C55" s="278"/>
      <c r="D55" s="139"/>
      <c r="E55" s="139"/>
      <c r="F55" s="139"/>
      <c r="G55" s="139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ht="15.75" customHeight="1">
      <c r="A56" s="139"/>
      <c r="B56" s="149"/>
      <c r="C56" s="279"/>
      <c r="D56" s="2262"/>
      <c r="E56" s="2263"/>
      <c r="F56" s="2263"/>
      <c r="G56" s="2263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ht="15.75" customHeight="1">
      <c r="A57" s="139"/>
      <c r="B57" s="149"/>
      <c r="C57" s="63"/>
      <c r="D57" s="139"/>
      <c r="E57" s="139"/>
      <c r="F57" s="139"/>
      <c r="G57" s="139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ht="15.75" customHeight="1">
      <c r="A58" s="139"/>
      <c r="B58" s="139"/>
      <c r="C58" s="63"/>
      <c r="D58" s="63"/>
      <c r="E58" s="63"/>
      <c r="F58" s="63"/>
      <c r="G58" s="139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ht="15.75" customHeight="1">
      <c r="A59" s="139"/>
      <c r="B59" s="139"/>
      <c r="C59" s="63"/>
      <c r="D59" s="141"/>
      <c r="E59" s="141"/>
      <c r="F59" s="141"/>
      <c r="G59" s="139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ht="15.75" customHeight="1">
      <c r="A60" s="139"/>
      <c r="B60" s="149" t="str">
        <f>"Nombre Resp. Acad.: " &amp; UPPER(GralNombreRevisor)</f>
        <v>Nombre Resp. Acad.: EDUARDO REYES RODRIGUEZ</v>
      </c>
      <c r="C60" s="278"/>
      <c r="D60" s="141"/>
      <c r="E60" s="141"/>
      <c r="F60" s="141"/>
      <c r="G60" s="139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ht="15.75" customHeight="1">
      <c r="A61" s="139"/>
      <c r="B61" s="149" t="str">
        <f>"Cargo: " &amp; IF(LEN(GralCargoOpcRevisor)&gt;0,GralCargoOpcRevisor,GralCargoRevisor)</f>
        <v xml:space="preserve">Cargo: </v>
      </c>
      <c r="C61" s="279"/>
      <c r="D61" s="141"/>
      <c r="E61" s="141"/>
      <c r="F61" s="141"/>
      <c r="G61" s="139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ht="15.75" customHeight="1">
      <c r="A62" s="139"/>
      <c r="B62" s="141"/>
      <c r="C62" s="141"/>
      <c r="D62" s="141"/>
      <c r="E62" s="141"/>
      <c r="F62" s="141"/>
      <c r="G62" s="139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ht="30" customHeight="1">
      <c r="A63" s="139"/>
      <c r="B63" s="280"/>
      <c r="C63" s="280"/>
      <c r="D63" s="281"/>
      <c r="E63" s="281"/>
      <c r="F63" s="281"/>
      <c r="G63" s="281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ht="15.75" customHeight="1">
      <c r="A64" s="139"/>
      <c r="B64" s="282" t="s">
        <v>121</v>
      </c>
      <c r="C64" s="283"/>
      <c r="D64" s="284"/>
      <c r="E64" s="139"/>
      <c r="F64" s="156" t="s">
        <v>777</v>
      </c>
      <c r="G64" s="352">
        <f>VersionExcelConva</f>
        <v>7.61</v>
      </c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ht="15.75" customHeight="1">
      <c r="A65" s="139"/>
      <c r="B65" s="282" t="s">
        <v>39</v>
      </c>
      <c r="C65" s="283"/>
      <c r="D65" s="139"/>
      <c r="E65" s="156" t="s">
        <v>110</v>
      </c>
      <c r="F65" s="506">
        <f>GralFecha+30</f>
        <v>46124</v>
      </c>
      <c r="G65" s="505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ht="83.2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ht="14.25" customHeight="1">
      <c r="A67" s="2"/>
      <c r="B67" s="9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ht="14.2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ht="14.2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ht="14.2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ht="14.2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ht="14.2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ht="14.2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ht="14.2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ht="14.2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ht="14.2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ht="14.2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ht="14.2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ht="14.2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ht="14.2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ht="14.2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ht="14.2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ht="14.2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ht="14.2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ht="14.2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ht="14.2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ht="14.2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ht="14.2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ht="14.2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ht="14.2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ht="14.2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ht="14.2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ht="14.2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ht="14.2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ht="14.2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ht="14.2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ht="14.2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ht="14.2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ht="14.2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ht="14.2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ht="14.2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ht="14.2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ht="14.2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ht="14.2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ht="14.2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ht="14.2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ht="14.2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ht="14.2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ht="14.2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ht="14.2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ht="14.2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ht="14.2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ht="14.2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ht="14.2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ht="14.2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ht="14.2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ht="14.2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ht="14.2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ht="14.2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ht="14.2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ht="14.2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ht="14.2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ht="14.2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ht="14.2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ht="14.2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ht="14.2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ht="14.2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ht="14.2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ht="14.2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ht="14.2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ht="14.2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ht="14.2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ht="14.2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ht="14.2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ht="14.2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ht="14.2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ht="14.2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ht="14.2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ht="14.2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ht="14.2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ht="14.2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ht="14.2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ht="14.2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ht="14.2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ht="14.2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ht="14.2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ht="14.2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ht="14.2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ht="14.2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ht="14.2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ht="14.2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ht="14.2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ht="14.2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ht="14.2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ht="14.2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ht="14.2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ht="14.2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ht="14.2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ht="14.2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ht="14.2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ht="14.2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ht="14.2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ht="14.2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ht="14.2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ht="14.2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ht="14.2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ht="14.2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ht="14.2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ht="14.2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ht="14.2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ht="14.2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ht="14.2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ht="15.75" customHeight="1"/>
    <row r="265" spans="1:23" ht="15.75" customHeight="1"/>
    <row r="266" spans="1:23" ht="15.75" customHeight="1"/>
    <row r="267" spans="1:23" ht="15.75" customHeight="1"/>
    <row r="268" spans="1:23" ht="15.75" customHeight="1"/>
    <row r="269" spans="1:23" ht="15.75" customHeight="1"/>
    <row r="270" spans="1:23" ht="15.75" customHeight="1"/>
    <row r="271" spans="1:23" ht="15.75" customHeight="1"/>
    <row r="272" spans="1:23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sheetProtection formatCells="0" formatRows="0"/>
  <mergeCells count="3">
    <mergeCell ref="A2:G2"/>
    <mergeCell ref="B46:G47"/>
    <mergeCell ref="D56:G56"/>
  </mergeCells>
  <pageMargins left="0.70866141732283472" right="0.27559055118110237" top="0.23622047244094491" bottom="0.35433070866141736" header="0" footer="0"/>
  <pageSetup paperSize="9" scale="7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mprimeRecoPDF">
                <anchor>
                  <from>
                    <xdr:col>9</xdr:col>
                    <xdr:colOff>30480</xdr:colOff>
                    <xdr:row>0</xdr:row>
                    <xdr:rowOff>655320</xdr:rowOff>
                  </from>
                  <to>
                    <xdr:col>10</xdr:col>
                    <xdr:colOff>251460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trasConfiguracion">
                <anchor>
                  <from>
                    <xdr:col>9</xdr:col>
                    <xdr:colOff>30480</xdr:colOff>
                    <xdr:row>0</xdr:row>
                    <xdr:rowOff>45720</xdr:rowOff>
                  </from>
                  <to>
                    <xdr:col>10</xdr:col>
                    <xdr:colOff>304800</xdr:colOff>
                    <xdr:row>0</xdr:row>
                    <xdr:rowOff>525780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plic13">
    <tabColor rgb="FF0000FF"/>
    <pageSetUpPr fitToPage="1"/>
  </sheetPr>
  <dimension ref="A1:M66"/>
  <sheetViews>
    <sheetView zoomScale="110" zoomScaleNormal="110" workbookViewId="0">
      <selection activeCell="B27" sqref="B27:K56"/>
    </sheetView>
  </sheetViews>
  <sheetFormatPr baseColWidth="10" defaultColWidth="11.44140625" defaultRowHeight="14.4"/>
  <cols>
    <col min="1" max="1" width="1.5546875" customWidth="1"/>
    <col min="2" max="2" width="13" customWidth="1"/>
    <col min="3" max="3" width="16.109375" customWidth="1"/>
    <col min="4" max="4" width="10.109375" customWidth="1"/>
    <col min="5" max="5" width="37" customWidth="1"/>
    <col min="6" max="6" width="13.6640625" customWidth="1"/>
    <col min="7" max="7" width="19.88671875" customWidth="1"/>
    <col min="8" max="8" width="11.5546875" customWidth="1"/>
    <col min="9" max="9" width="32.6640625" customWidth="1"/>
    <col min="10" max="10" width="11.44140625" customWidth="1"/>
    <col min="11" max="11" width="14" customWidth="1"/>
  </cols>
  <sheetData>
    <row r="1" spans="1:13">
      <c r="A1" s="63"/>
      <c r="B1" s="2285" t="s">
        <v>474</v>
      </c>
      <c r="C1" s="2286"/>
      <c r="D1" s="2286"/>
      <c r="E1" s="2286"/>
      <c r="F1" s="2286"/>
      <c r="G1" s="2286"/>
      <c r="H1" s="2287"/>
      <c r="I1" s="2294"/>
      <c r="J1" s="2295"/>
      <c r="K1" s="2296"/>
    </row>
    <row r="2" spans="1:13">
      <c r="A2" s="63"/>
      <c r="B2" s="2288"/>
      <c r="C2" s="2289"/>
      <c r="D2" s="2289"/>
      <c r="E2" s="2289"/>
      <c r="F2" s="2289"/>
      <c r="G2" s="2289"/>
      <c r="H2" s="2290"/>
      <c r="I2" s="2297"/>
      <c r="J2" s="2298"/>
      <c r="K2" s="2299"/>
    </row>
    <row r="3" spans="1:13" ht="15" thickBot="1">
      <c r="A3" s="63"/>
      <c r="B3" s="2291"/>
      <c r="C3" s="2292"/>
      <c r="D3" s="2292"/>
      <c r="E3" s="2292"/>
      <c r="F3" s="2292"/>
      <c r="G3" s="2292"/>
      <c r="H3" s="2293"/>
      <c r="I3" s="2300"/>
      <c r="J3" s="2301"/>
      <c r="K3" s="2302"/>
    </row>
    <row r="4" spans="1:13" ht="9" customHeight="1">
      <c r="A4" s="63"/>
      <c r="B4" s="2310"/>
      <c r="C4" s="2311"/>
      <c r="D4" s="2311"/>
      <c r="E4" s="2311"/>
      <c r="F4" s="2311"/>
      <c r="G4" s="2311"/>
      <c r="H4" s="2311"/>
      <c r="I4" s="2311"/>
      <c r="J4" s="2311"/>
      <c r="K4" s="226"/>
    </row>
    <row r="5" spans="1:13">
      <c r="A5" s="216"/>
      <c r="B5" s="2303" t="s">
        <v>475</v>
      </c>
      <c r="C5" s="2304"/>
      <c r="D5" s="2304"/>
      <c r="E5" s="2304"/>
      <c r="F5" s="64"/>
      <c r="G5" s="215" t="s">
        <v>476</v>
      </c>
      <c r="H5" s="2305">
        <f>GralFecha</f>
        <v>46094</v>
      </c>
      <c r="I5" s="2306"/>
      <c r="J5" s="64"/>
      <c r="K5" s="229"/>
    </row>
    <row r="6" spans="1:13" ht="9" customHeight="1">
      <c r="A6" s="216"/>
      <c r="B6" s="233"/>
      <c r="C6" s="217"/>
      <c r="D6" s="217"/>
      <c r="E6" s="217"/>
      <c r="F6" s="64"/>
      <c r="G6" s="218"/>
      <c r="H6" s="219"/>
      <c r="I6" s="220"/>
      <c r="J6" s="64"/>
      <c r="K6" s="229"/>
    </row>
    <row r="7" spans="1:13">
      <c r="A7" s="63"/>
      <c r="B7" s="2307" t="s">
        <v>477</v>
      </c>
      <c r="C7" s="2308"/>
      <c r="D7" s="221" t="str">
        <f>IF(GralOrigenCarrera&lt;&gt;GralCarrera,"X","")</f>
        <v>X</v>
      </c>
      <c r="E7" s="64"/>
      <c r="F7" s="2309" t="s">
        <v>478</v>
      </c>
      <c r="G7" s="2309"/>
      <c r="H7" s="221" t="str">
        <f>IF(GralOrigenModalidad&lt;&gt;GralModalidad,"X","")</f>
        <v/>
      </c>
      <c r="I7" s="64"/>
      <c r="J7" s="64"/>
      <c r="K7" s="229"/>
      <c r="M7" s="11"/>
    </row>
    <row r="8" spans="1:13" ht="9" customHeight="1">
      <c r="A8" s="63"/>
      <c r="B8" s="227"/>
      <c r="C8" s="64"/>
      <c r="D8" s="64"/>
      <c r="E8" s="64"/>
      <c r="F8" s="64"/>
      <c r="G8" s="64"/>
      <c r="H8" s="64"/>
      <c r="I8" s="64"/>
      <c r="J8" s="64"/>
      <c r="K8" s="229"/>
    </row>
    <row r="9" spans="1:13" ht="15" customHeight="1">
      <c r="A9" s="63"/>
      <c r="B9" s="2307" t="s">
        <v>479</v>
      </c>
      <c r="C9" s="2308"/>
      <c r="D9" s="2272" t="str">
        <f xml:space="preserve"> UPPER(GralOrigenCarrera)</f>
        <v>ADMINISTRACIÓN Y NEGOCIOS INTERNACIONALES</v>
      </c>
      <c r="E9" s="2273"/>
      <c r="F9" s="2312" t="s">
        <v>480</v>
      </c>
      <c r="G9" s="2312"/>
      <c r="H9" s="2272" t="str">
        <f xml:space="preserve"> UPPER(GralCarrera)</f>
        <v>ADMINISTRACION</v>
      </c>
      <c r="I9" s="2313"/>
      <c r="J9" s="2273"/>
      <c r="K9" s="229"/>
    </row>
    <row r="10" spans="1:13" ht="9" customHeight="1">
      <c r="A10" s="63"/>
      <c r="B10" s="227"/>
      <c r="C10" s="64"/>
      <c r="D10" s="64"/>
      <c r="E10" s="27"/>
      <c r="F10" s="216"/>
      <c r="G10" s="64"/>
      <c r="H10" s="64"/>
      <c r="I10" s="27"/>
      <c r="J10" s="216"/>
      <c r="K10" s="229"/>
    </row>
    <row r="11" spans="1:13">
      <c r="A11" s="63"/>
      <c r="B11" s="2307" t="s">
        <v>481</v>
      </c>
      <c r="C11" s="2314"/>
      <c r="D11" s="2272" t="str">
        <f xml:space="preserve"> UPPER(GralOrigenModalidad)</f>
        <v>UG</v>
      </c>
      <c r="E11" s="2273"/>
      <c r="F11" s="2314" t="s">
        <v>482</v>
      </c>
      <c r="G11" s="2314"/>
      <c r="H11" s="2272" t="str">
        <f xml:space="preserve"> UPPER(GralModalidad)</f>
        <v>UG</v>
      </c>
      <c r="I11" s="2313"/>
      <c r="J11" s="2273"/>
      <c r="K11" s="229"/>
    </row>
    <row r="12" spans="1:13" ht="9" customHeight="1">
      <c r="A12" s="63"/>
      <c r="B12" s="227"/>
      <c r="C12" s="64"/>
      <c r="D12" s="64"/>
      <c r="E12" s="64"/>
      <c r="F12" s="64"/>
      <c r="G12" s="64"/>
      <c r="H12" s="64"/>
      <c r="I12" s="64"/>
      <c r="J12" s="64"/>
      <c r="K12" s="229"/>
    </row>
    <row r="13" spans="1:13">
      <c r="A13" s="63"/>
      <c r="B13" s="2307" t="s">
        <v>483</v>
      </c>
      <c r="C13" s="2314"/>
      <c r="D13" s="2277" t="str">
        <f xml:space="preserve"> UPPER(GralApellidosEstudiante &amp; ", " &amp;GralNombresEstudiante)</f>
        <v>PEREZ, JUAN</v>
      </c>
      <c r="E13" s="2278"/>
      <c r="F13" s="2279"/>
      <c r="G13" s="222" t="s">
        <v>484</v>
      </c>
      <c r="H13" s="2277" t="str">
        <f>GralCodEstudiante</f>
        <v>N0001</v>
      </c>
      <c r="I13" s="2278"/>
      <c r="J13" s="2279"/>
      <c r="K13" s="229"/>
    </row>
    <row r="14" spans="1:13" ht="15" thickBot="1">
      <c r="A14" s="63"/>
      <c r="B14" s="231"/>
      <c r="C14" s="68"/>
      <c r="D14" s="234"/>
      <c r="E14" s="68"/>
      <c r="F14" s="68"/>
      <c r="G14" s="68"/>
      <c r="H14" s="235"/>
      <c r="I14" s="68"/>
      <c r="J14" s="68"/>
      <c r="K14" s="232"/>
    </row>
    <row r="15" spans="1:13" ht="22.5" customHeight="1">
      <c r="A15" s="63"/>
      <c r="B15" s="2280" t="s">
        <v>485</v>
      </c>
      <c r="C15" s="2281"/>
      <c r="D15" s="2281"/>
      <c r="E15" s="2281"/>
      <c r="F15" s="65"/>
      <c r="G15" s="65"/>
      <c r="H15" s="225"/>
      <c r="I15" s="65"/>
      <c r="J15" s="65"/>
      <c r="K15" s="226"/>
    </row>
    <row r="16" spans="1:13" ht="9" customHeight="1">
      <c r="A16" s="63"/>
      <c r="B16" s="227"/>
      <c r="C16" s="64"/>
      <c r="D16" s="224"/>
      <c r="E16" s="64"/>
      <c r="F16" s="64"/>
      <c r="G16" s="64"/>
      <c r="H16" s="228"/>
      <c r="I16" s="64"/>
      <c r="J16" s="64"/>
      <c r="K16" s="229"/>
    </row>
    <row r="17" spans="1:11">
      <c r="A17" s="63"/>
      <c r="B17" s="2282" t="s">
        <v>486</v>
      </c>
      <c r="C17" s="2283"/>
      <c r="D17" s="2283"/>
      <c r="E17" s="64"/>
      <c r="F17" s="230" t="str">
        <f>IF(SUM('Detalle de Equivalencias'!$Q$1:$Q$7)&lt;7,"ERROR: NO IMPRIMIR","")</f>
        <v>ERROR: NO IMPRIMIR</v>
      </c>
      <c r="G17" s="64"/>
      <c r="H17" s="228"/>
      <c r="I17" s="64"/>
      <c r="J17" s="64"/>
      <c r="K17" s="229"/>
    </row>
    <row r="18" spans="1:11">
      <c r="A18" s="63"/>
      <c r="B18" s="227"/>
      <c r="C18" s="223" t="s">
        <v>488</v>
      </c>
      <c r="D18" s="237" t="str">
        <f>IF(GralCodMalla&lt;&gt;GralOrigenCodMalla,"X","")</f>
        <v>X</v>
      </c>
      <c r="E18" s="236" t="s">
        <v>487</v>
      </c>
      <c r="F18" s="66" t="str">
        <f>GralCodMalla</f>
        <v>225000</v>
      </c>
      <c r="G18" s="223" t="s">
        <v>489</v>
      </c>
      <c r="H18" s="237" t="str">
        <f>IF(GralCodMalla=GralOrigenCodMalla,"X","")</f>
        <v/>
      </c>
      <c r="J18" s="64"/>
      <c r="K18" s="229"/>
    </row>
    <row r="19" spans="1:11" ht="15" thickBot="1">
      <c r="A19" s="63"/>
      <c r="B19" s="231"/>
      <c r="C19" s="68"/>
      <c r="D19" s="68"/>
      <c r="E19" s="68"/>
      <c r="F19" s="68"/>
      <c r="G19" s="68"/>
      <c r="H19" s="68"/>
      <c r="I19" s="68"/>
      <c r="J19" s="68"/>
      <c r="K19" s="232"/>
    </row>
    <row r="20" spans="1:11" ht="32.25" customHeight="1" thickBot="1">
      <c r="A20" s="63"/>
      <c r="B20" s="2274" t="s">
        <v>223</v>
      </c>
      <c r="C20" s="2275"/>
      <c r="D20" s="2275"/>
      <c r="E20" s="2276"/>
      <c r="F20" s="2274" t="s">
        <v>472</v>
      </c>
      <c r="G20" s="2275"/>
      <c r="H20" s="2275"/>
      <c r="I20" s="2276"/>
      <c r="J20" s="2324" t="s">
        <v>224</v>
      </c>
      <c r="K20" s="2316" t="s">
        <v>473</v>
      </c>
    </row>
    <row r="21" spans="1:11" ht="15" thickBot="1">
      <c r="A21" s="63"/>
      <c r="B21" s="62" t="s">
        <v>7</v>
      </c>
      <c r="C21" s="62" t="s">
        <v>180</v>
      </c>
      <c r="D21" s="2323" t="s">
        <v>225</v>
      </c>
      <c r="E21" s="2323"/>
      <c r="F21" s="62" t="s">
        <v>7</v>
      </c>
      <c r="G21" s="62" t="s">
        <v>180</v>
      </c>
      <c r="H21" s="2323" t="s">
        <v>225</v>
      </c>
      <c r="I21" s="2323"/>
      <c r="J21" s="2325"/>
      <c r="K21" s="2317"/>
    </row>
    <row r="22" spans="1:11" ht="15" customHeight="1">
      <c r="A22" s="146">
        <v>1</v>
      </c>
      <c r="B22" s="310" t="str">
        <f>IFERROR(UPPER(VLOOKUP(A22,'Detalle de Equivalencias'!$M$9:$AS$126,32,FALSE)),"")</f>
        <v>CURS</v>
      </c>
      <c r="C22" s="311" t="str">
        <f>IFERROR(UPPER(VLOOKUP(A22,'Detalle de Equivalencias'!$M$9:$AS$126,33,FALSE)),"")</f>
        <v>1001</v>
      </c>
      <c r="D22" s="2326" t="str">
        <f>IFERROR(UPPER(VLOOKUP(A22,'Detalle de Equivalencias'!$M$9:$AS$126,6,FALSE)),"")</f>
        <v>CURSO ORIGEN</v>
      </c>
      <c r="E22" s="2327"/>
      <c r="F22" s="310" t="str">
        <f>IFERROR(UPPER(VLOOKUP(A22,'Detalle de Equivalencias'!$M$9:$AS$126,17,FALSE)),"")</f>
        <v>RRHH</v>
      </c>
      <c r="G22" s="311" t="str">
        <f>IFERROR(UPPER(VLOOKUP(A22,'Detalle de Equivalencias'!$M$9:$AS$126,18,FALSE)),"")</f>
        <v>RRHH1101</v>
      </c>
      <c r="H22" s="2326" t="str">
        <f>IFERROR(UPPER(VLOOKUP(A22,'Detalle de Equivalencias'!$M$9:$AS$126,15,FALSE)),"")</f>
        <v>CURSO DESTINO</v>
      </c>
      <c r="I22" s="2326"/>
      <c r="J22" s="487">
        <f>IF(F21&amp;G21 &lt;&gt; F22&amp;G22, IFERROR(VLOOKUP(A22,'Detalle de Equivalencias'!$M$9:$AD$126,16,FALSE),""),"")</f>
        <v>2</v>
      </c>
      <c r="K22" s="486" t="str">
        <f>IF(F21&amp;G21 &lt;&gt; F22&amp;G22, IFERROR(IF(VLOOKUP(A22,'Detalle de Equivalencias'!$M$9:$AD$126,16,FALSE)&lt;&gt;VLOOKUP(A22,'Detalle de Equivalencias'!$M$9:$AD$126,7,FALSE),"SI","NO"),""),"")</f>
        <v>SI</v>
      </c>
    </row>
    <row r="23" spans="1:11" ht="15" customHeight="1">
      <c r="A23" s="146">
        <v>2</v>
      </c>
      <c r="B23" s="312" t="str">
        <f>IFERROR(UPPER(VLOOKUP(A23,'Detalle de Equivalencias'!$M$9:$AS$126,32,FALSE)),"")</f>
        <v/>
      </c>
      <c r="C23" s="313" t="str">
        <f>IFERROR(UPPER(VLOOKUP(A23,'Detalle de Equivalencias'!$M$9:$AS$126,33,FALSE)),"")</f>
        <v/>
      </c>
      <c r="D23" s="2264" t="str">
        <f>IFERROR(UPPER(VLOOKUP(A23,'Detalle de Equivalencias'!$M$9:$AS$126,6,FALSE)),"")</f>
        <v/>
      </c>
      <c r="E23" s="2265"/>
      <c r="F23" s="312" t="str">
        <f>IFERROR(UPPER(VLOOKUP(A23,'Detalle de Equivalencias'!$M$9:$AS$126,17,FALSE)),"")</f>
        <v/>
      </c>
      <c r="G23" s="313" t="str">
        <f>IFERROR(UPPER(VLOOKUP(A23,'Detalle de Equivalencias'!$M$9:$AS$126,18,FALSE)),"")</f>
        <v/>
      </c>
      <c r="H23" s="2266" t="str">
        <f>IFERROR(UPPER(VLOOKUP(A23,'Detalle de Equivalencias'!$M$9:$AS$126,15,FALSE)),"")</f>
        <v/>
      </c>
      <c r="I23" s="2266"/>
      <c r="J23" s="488" t="str">
        <f>IF(F22&amp;G22 &lt;&gt; F23&amp;G23, IFERROR(VLOOKUP(A23,'Detalle de Equivalencias'!$M$9:$AD$126,16,FALSE),""),"")</f>
        <v/>
      </c>
      <c r="K23" s="314" t="str">
        <f>IF(F22&amp;G22 &lt;&gt; F23&amp;G23, IFERROR(IF(VLOOKUP(A23,'Detalle de Equivalencias'!$M$9:$AD$126,16,FALSE)&lt;&gt;VLOOKUP(A23,'Detalle de Equivalencias'!$M$9:$AD$126,7,FALSE),"SI","NO"),""),"")</f>
        <v/>
      </c>
    </row>
    <row r="24" spans="1:11" ht="15" customHeight="1">
      <c r="A24" s="146">
        <v>3</v>
      </c>
      <c r="B24" s="312" t="str">
        <f>IFERROR(UPPER(VLOOKUP(A24,'Detalle de Equivalencias'!$M$9:$AS$126,32,FALSE)),"")</f>
        <v/>
      </c>
      <c r="C24" s="313" t="str">
        <f>IFERROR(UPPER(VLOOKUP(A24,'Detalle de Equivalencias'!$M$9:$AS$126,33,FALSE)),"")</f>
        <v/>
      </c>
      <c r="D24" s="2264" t="str">
        <f>IFERROR(UPPER(VLOOKUP(A24,'Detalle de Equivalencias'!$M$9:$AS$126,6,FALSE)),"")</f>
        <v/>
      </c>
      <c r="E24" s="2265"/>
      <c r="F24" s="312" t="str">
        <f>IFERROR(UPPER(VLOOKUP(A24,'Detalle de Equivalencias'!$M$9:$AS$126,17,FALSE)),"")</f>
        <v/>
      </c>
      <c r="G24" s="313" t="str">
        <f>IFERROR(UPPER(VLOOKUP(A24,'Detalle de Equivalencias'!$M$9:$AS$126,18,FALSE)),"")</f>
        <v/>
      </c>
      <c r="H24" s="2240" t="str">
        <f>IFERROR(UPPER(VLOOKUP(A24,'Detalle de Equivalencias'!$M$9:$AS$126,15,FALSE)),"")</f>
        <v/>
      </c>
      <c r="I24" s="2240"/>
      <c r="J24" s="334" t="str">
        <f>IF(F23&amp;G23 &lt;&gt; F24&amp;G24, IFERROR(VLOOKUP(A24,'Detalle de Equivalencias'!$M$9:$AD$126,16,FALSE),""),"")</f>
        <v/>
      </c>
      <c r="K24" s="314" t="str">
        <f>IF(F23&amp;G23 &lt;&gt; F24&amp;G24, IFERROR(IF(VLOOKUP(A24,'Detalle de Equivalencias'!$M$9:$AD$126,16,FALSE)&lt;&gt;VLOOKUP(A24,'Detalle de Equivalencias'!$M$9:$AD$126,7,FALSE),"SI","NO"),""),"")</f>
        <v/>
      </c>
    </row>
    <row r="25" spans="1:11" ht="15" customHeight="1">
      <c r="A25" s="146">
        <v>4</v>
      </c>
      <c r="B25" s="312" t="str">
        <f>IFERROR(UPPER(VLOOKUP(A25,'Detalle de Equivalencias'!$M$9:$AS$126,32,FALSE)),"")</f>
        <v/>
      </c>
      <c r="C25" s="313" t="str">
        <f>IFERROR(UPPER(VLOOKUP(A25,'Detalle de Equivalencias'!$M$9:$AS$126,33,FALSE)),"")</f>
        <v/>
      </c>
      <c r="D25" s="2264" t="str">
        <f>IFERROR(UPPER(VLOOKUP(A25,'Detalle de Equivalencias'!$M$9:$AS$126,6,FALSE)),"")</f>
        <v/>
      </c>
      <c r="E25" s="2265"/>
      <c r="F25" s="312" t="str">
        <f>IFERROR(UPPER(VLOOKUP(A25,'Detalle de Equivalencias'!$M$9:$AS$126,17,FALSE)),"")</f>
        <v/>
      </c>
      <c r="G25" s="313" t="str">
        <f>IFERROR(UPPER(VLOOKUP(A25,'Detalle de Equivalencias'!$M$9:$AS$126,18,FALSE)),"")</f>
        <v/>
      </c>
      <c r="H25" s="2240" t="str">
        <f>IFERROR(UPPER(VLOOKUP(A25,'Detalle de Equivalencias'!$M$9:$AS$126,15,FALSE)),"")</f>
        <v/>
      </c>
      <c r="I25" s="2240"/>
      <c r="J25" s="334" t="str">
        <f>IF(F24&amp;G24 &lt;&gt; F25&amp;G25, IFERROR(VLOOKUP(A25,'Detalle de Equivalencias'!$M$9:$AD$126,16,FALSE),""),"")</f>
        <v/>
      </c>
      <c r="K25" s="314" t="str">
        <f>IF(F24&amp;G24 &lt;&gt; F25&amp;G25, IFERROR(IF(VLOOKUP(A25,'Detalle de Equivalencias'!$M$9:$AD$126,16,FALSE)&lt;&gt;VLOOKUP(A25,'Detalle de Equivalencias'!$M$9:$AD$126,7,FALSE),"SI","NO"),""),"")</f>
        <v/>
      </c>
    </row>
    <row r="26" spans="1:11" ht="15" customHeight="1">
      <c r="A26" s="146">
        <v>5</v>
      </c>
      <c r="B26" s="312" t="str">
        <f>IFERROR(UPPER(VLOOKUP(A26,'Detalle de Equivalencias'!$M$9:$AS$126,32,FALSE)),"")</f>
        <v/>
      </c>
      <c r="C26" s="313" t="str">
        <f>IFERROR(UPPER(VLOOKUP(A26,'Detalle de Equivalencias'!$M$9:$AS$126,33,FALSE)),"")</f>
        <v/>
      </c>
      <c r="D26" s="2264" t="str">
        <f>IFERROR(UPPER(VLOOKUP(A26,'Detalle de Equivalencias'!$M$9:$AS$126,6,FALSE)),"")</f>
        <v/>
      </c>
      <c r="E26" s="2265"/>
      <c r="F26" s="312" t="str">
        <f>IFERROR(UPPER(VLOOKUP(A26,'Detalle de Equivalencias'!$M$9:$AS$126,17,FALSE)),"")</f>
        <v/>
      </c>
      <c r="G26" s="313" t="str">
        <f>IFERROR(UPPER(VLOOKUP(A26,'Detalle de Equivalencias'!$M$9:$AS$126,18,FALSE)),"")</f>
        <v/>
      </c>
      <c r="H26" s="2240" t="str">
        <f>IFERROR(UPPER(VLOOKUP(A26,'Detalle de Equivalencias'!$M$9:$AS$126,15,FALSE)),"")</f>
        <v/>
      </c>
      <c r="I26" s="2240"/>
      <c r="J26" s="334" t="str">
        <f>IF(F25&amp;G25 &lt;&gt; F26&amp;G26, IFERROR(VLOOKUP(A26,'Detalle de Equivalencias'!$M$9:$AD$126,16,FALSE),""),"")</f>
        <v/>
      </c>
      <c r="K26" s="314" t="str">
        <f>IF(F25&amp;G25 &lt;&gt; F26&amp;G26, IFERROR(IF(VLOOKUP(A26,'Detalle de Equivalencias'!$M$9:$AD$126,16,FALSE)&lt;&gt;VLOOKUP(A26,'Detalle de Equivalencias'!$M$9:$AD$126,7,FALSE),"SI","NO"),""),"")</f>
        <v/>
      </c>
    </row>
    <row r="27" spans="1:11" ht="15" customHeight="1">
      <c r="A27" s="146">
        <v>6</v>
      </c>
      <c r="B27" s="312" t="str">
        <f>IFERROR(UPPER(VLOOKUP(A27,'Detalle de Equivalencias'!$M$9:$AS$126,32,FALSE)),"")</f>
        <v/>
      </c>
      <c r="C27" s="313" t="str">
        <f>IFERROR(UPPER(VLOOKUP(A27,'Detalle de Equivalencias'!$M$9:$AS$126,33,FALSE)),"")</f>
        <v/>
      </c>
      <c r="D27" s="2264" t="str">
        <f>IFERROR(UPPER(VLOOKUP(A27,'Detalle de Equivalencias'!$M$9:$AS$126,6,FALSE)),"")</f>
        <v/>
      </c>
      <c r="E27" s="2265"/>
      <c r="F27" s="312" t="str">
        <f>IFERROR(UPPER(VLOOKUP(A27,'Detalle de Equivalencias'!$M$9:$AS$126,17,FALSE)),"")</f>
        <v/>
      </c>
      <c r="G27" s="313" t="str">
        <f>IFERROR(UPPER(VLOOKUP(A27,'Detalle de Equivalencias'!$M$9:$AS$126,18,FALSE)),"")</f>
        <v/>
      </c>
      <c r="H27" s="2240" t="str">
        <f>IFERROR(UPPER(VLOOKUP(A27,'Detalle de Equivalencias'!$M$9:$AS$126,15,FALSE)),"")</f>
        <v/>
      </c>
      <c r="I27" s="2240"/>
      <c r="J27" s="334" t="str">
        <f>IF(F26&amp;G26 &lt;&gt; F27&amp;G27, IFERROR(VLOOKUP(A27,'Detalle de Equivalencias'!$M$9:$AD$126,16,FALSE),""),"")</f>
        <v/>
      </c>
      <c r="K27" s="314" t="str">
        <f>IF(F26&amp;G26 &lt;&gt; F27&amp;G27, IFERROR(IF(VLOOKUP(A27,'Detalle de Equivalencias'!$M$9:$AD$126,16,FALSE)&lt;&gt;VLOOKUP(A27,'Detalle de Equivalencias'!$M$9:$AD$126,7,FALSE),"SI","NO"),""),"")</f>
        <v/>
      </c>
    </row>
    <row r="28" spans="1:11" ht="15" customHeight="1">
      <c r="A28" s="146">
        <v>7</v>
      </c>
      <c r="B28" s="312" t="str">
        <f>IFERROR(UPPER(VLOOKUP(A28,'Detalle de Equivalencias'!$M$9:$AS$126,32,FALSE)),"")</f>
        <v/>
      </c>
      <c r="C28" s="313" t="str">
        <f>IFERROR(UPPER(VLOOKUP(A28,'Detalle de Equivalencias'!$M$9:$AS$126,33,FALSE)),"")</f>
        <v/>
      </c>
      <c r="D28" s="2264" t="str">
        <f>IFERROR(UPPER(VLOOKUP(A28,'Detalle de Equivalencias'!$M$9:$AS$126,6,FALSE)),"")</f>
        <v/>
      </c>
      <c r="E28" s="2265"/>
      <c r="F28" s="312" t="str">
        <f>IFERROR(UPPER(VLOOKUP(A28,'Detalle de Equivalencias'!$M$9:$AS$126,17,FALSE)),"")</f>
        <v/>
      </c>
      <c r="G28" s="313" t="str">
        <f>IFERROR(UPPER(VLOOKUP(A28,'Detalle de Equivalencias'!$M$9:$AS$126,18,FALSE)),"")</f>
        <v/>
      </c>
      <c r="H28" s="2240" t="str">
        <f>IFERROR(UPPER(VLOOKUP(A28,'Detalle de Equivalencias'!$M$9:$AS$126,15,FALSE)),"")</f>
        <v/>
      </c>
      <c r="I28" s="2240"/>
      <c r="J28" s="334" t="str">
        <f>IF(F27&amp;G27 &lt;&gt; F28&amp;G28, IFERROR(VLOOKUP(A28,'Detalle de Equivalencias'!$M$9:$AD$126,16,FALSE),""),"")</f>
        <v/>
      </c>
      <c r="K28" s="314" t="str">
        <f>IF(F27&amp;G27 &lt;&gt; F28&amp;G28, IFERROR(IF(VLOOKUP(A28,'Detalle de Equivalencias'!$M$9:$AD$126,16,FALSE)&lt;&gt;VLOOKUP(A28,'Detalle de Equivalencias'!$M$9:$AD$126,7,FALSE),"SI","NO"),""),"")</f>
        <v/>
      </c>
    </row>
    <row r="29" spans="1:11" ht="15" customHeight="1">
      <c r="A29" s="146">
        <v>8</v>
      </c>
      <c r="B29" s="312" t="str">
        <f>IFERROR(UPPER(VLOOKUP(A29,'Detalle de Equivalencias'!$M$9:$AS$126,32,FALSE)),"")</f>
        <v/>
      </c>
      <c r="C29" s="313" t="str">
        <f>IFERROR(UPPER(VLOOKUP(A29,'Detalle de Equivalencias'!$M$9:$AS$126,33,FALSE)),"")</f>
        <v/>
      </c>
      <c r="D29" s="2264" t="str">
        <f>IFERROR(UPPER(VLOOKUP(A29,'Detalle de Equivalencias'!$M$9:$AS$126,6,FALSE)),"")</f>
        <v/>
      </c>
      <c r="E29" s="2265"/>
      <c r="F29" s="312" t="str">
        <f>IFERROR(UPPER(VLOOKUP(A29,'Detalle de Equivalencias'!$M$9:$AS$126,17,FALSE)),"")</f>
        <v/>
      </c>
      <c r="G29" s="313" t="str">
        <f>IFERROR(UPPER(VLOOKUP(A29,'Detalle de Equivalencias'!$M$9:$AS$126,18,FALSE)),"")</f>
        <v/>
      </c>
      <c r="H29" s="2240" t="str">
        <f>IFERROR(UPPER(VLOOKUP(A29,'Detalle de Equivalencias'!$M$9:$AS$126,15,FALSE)),"")</f>
        <v/>
      </c>
      <c r="I29" s="2240"/>
      <c r="J29" s="334" t="str">
        <f>IF(F28&amp;G28 &lt;&gt; F29&amp;G29, IFERROR(VLOOKUP(A29,'Detalle de Equivalencias'!$M$9:$AD$126,16,FALSE),""),"")</f>
        <v/>
      </c>
      <c r="K29" s="314" t="str">
        <f>IF(F28&amp;G28 &lt;&gt; F29&amp;G29, IFERROR(IF(VLOOKUP(A29,'Detalle de Equivalencias'!$M$9:$AD$126,16,FALSE)&lt;&gt;VLOOKUP(A29,'Detalle de Equivalencias'!$M$9:$AD$126,7,FALSE),"SI","NO"),""),"")</f>
        <v/>
      </c>
    </row>
    <row r="30" spans="1:11" ht="15" customHeight="1">
      <c r="A30" s="146">
        <v>9</v>
      </c>
      <c r="B30" s="312" t="str">
        <f>IFERROR(UPPER(VLOOKUP(A30,'Detalle de Equivalencias'!$M$9:$AS$126,32,FALSE)),"")</f>
        <v/>
      </c>
      <c r="C30" s="313" t="str">
        <f>IFERROR(UPPER(VLOOKUP(A30,'Detalle de Equivalencias'!$M$9:$AS$126,33,FALSE)),"")</f>
        <v/>
      </c>
      <c r="D30" s="2264" t="str">
        <f>IFERROR(UPPER(VLOOKUP(A30,'Detalle de Equivalencias'!$M$9:$AS$126,6,FALSE)),"")</f>
        <v/>
      </c>
      <c r="E30" s="2265"/>
      <c r="F30" s="312" t="str">
        <f>IFERROR(UPPER(VLOOKUP(A30,'Detalle de Equivalencias'!$M$9:$AS$126,17,FALSE)),"")</f>
        <v/>
      </c>
      <c r="G30" s="313" t="str">
        <f>IFERROR(UPPER(VLOOKUP(A30,'Detalle de Equivalencias'!$M$9:$AS$126,18,FALSE)),"")</f>
        <v/>
      </c>
      <c r="H30" s="2240" t="str">
        <f>IFERROR(UPPER(VLOOKUP(A30,'Detalle de Equivalencias'!$M$9:$AS$126,15,FALSE)),"")</f>
        <v/>
      </c>
      <c r="I30" s="2240"/>
      <c r="J30" s="334" t="str">
        <f>IF(F29&amp;G29 &lt;&gt; F30&amp;G30, IFERROR(VLOOKUP(A30,'Detalle de Equivalencias'!$M$9:$AD$126,16,FALSE),""),"")</f>
        <v/>
      </c>
      <c r="K30" s="314" t="str">
        <f>IF(F29&amp;G29 &lt;&gt; F30&amp;G30, IFERROR(IF(VLOOKUP(A30,'Detalle de Equivalencias'!$M$9:$AD$126,16,FALSE)&lt;&gt;VLOOKUP(A30,'Detalle de Equivalencias'!$M$9:$AD$126,7,FALSE),"SI","NO"),""),"")</f>
        <v/>
      </c>
    </row>
    <row r="31" spans="1:11" ht="15" customHeight="1">
      <c r="A31" s="146">
        <v>10</v>
      </c>
      <c r="B31" s="312" t="str">
        <f>IFERROR(UPPER(VLOOKUP(A31,'Detalle de Equivalencias'!$M$9:$AS$126,32,FALSE)),"")</f>
        <v/>
      </c>
      <c r="C31" s="313" t="str">
        <f>IFERROR(UPPER(VLOOKUP(A31,'Detalle de Equivalencias'!$M$9:$AS$126,33,FALSE)),"")</f>
        <v/>
      </c>
      <c r="D31" s="2264" t="str">
        <f>IFERROR(UPPER(VLOOKUP(A31,'Detalle de Equivalencias'!$M$9:$AS$126,6,FALSE)),"")</f>
        <v/>
      </c>
      <c r="E31" s="2265"/>
      <c r="F31" s="312" t="str">
        <f>IFERROR(UPPER(VLOOKUP(A31,'Detalle de Equivalencias'!$M$9:$AS$126,17,FALSE)),"")</f>
        <v/>
      </c>
      <c r="G31" s="313" t="str">
        <f>IFERROR(UPPER(VLOOKUP(A31,'Detalle de Equivalencias'!$M$9:$AS$126,18,FALSE)),"")</f>
        <v/>
      </c>
      <c r="H31" s="2240" t="str">
        <f>IFERROR(UPPER(VLOOKUP(A31,'Detalle de Equivalencias'!$M$9:$AS$126,15,FALSE)),"")</f>
        <v/>
      </c>
      <c r="I31" s="2240"/>
      <c r="J31" s="334" t="str">
        <f>IF(F30&amp;G30 &lt;&gt; F31&amp;G31, IFERROR(VLOOKUP(A31,'Detalle de Equivalencias'!$M$9:$AD$126,16,FALSE),""),"")</f>
        <v/>
      </c>
      <c r="K31" s="314" t="str">
        <f>IF(F30&amp;G30 &lt;&gt; F31&amp;G31, IFERROR(IF(VLOOKUP(A31,'Detalle de Equivalencias'!$M$9:$AD$126,16,FALSE)&lt;&gt;VLOOKUP(A31,'Detalle de Equivalencias'!$M$9:$AD$126,7,FALSE),"SI","NO"),""),"")</f>
        <v/>
      </c>
    </row>
    <row r="32" spans="1:11" ht="15" customHeight="1">
      <c r="A32" s="146">
        <v>11</v>
      </c>
      <c r="B32" s="312" t="str">
        <f>IFERROR(UPPER(VLOOKUP(A32,'Detalle de Equivalencias'!$M$9:$AS$126,32,FALSE)),"")</f>
        <v/>
      </c>
      <c r="C32" s="313" t="str">
        <f>IFERROR(UPPER(VLOOKUP(A32,'Detalle de Equivalencias'!$M$9:$AS$126,33,FALSE)),"")</f>
        <v/>
      </c>
      <c r="D32" s="2264" t="str">
        <f>IFERROR(UPPER(VLOOKUP(A32,'Detalle de Equivalencias'!$M$9:$AS$126,6,FALSE)),"")</f>
        <v/>
      </c>
      <c r="E32" s="2265"/>
      <c r="F32" s="312" t="str">
        <f>IFERROR(UPPER(VLOOKUP(A32,'Detalle de Equivalencias'!$M$9:$AS$126,17,FALSE)),"")</f>
        <v/>
      </c>
      <c r="G32" s="313" t="str">
        <f>IFERROR(UPPER(VLOOKUP(A32,'Detalle de Equivalencias'!$M$9:$AS$126,18,FALSE)),"")</f>
        <v/>
      </c>
      <c r="H32" s="2240" t="str">
        <f>IFERROR(UPPER(VLOOKUP(A32,'Detalle de Equivalencias'!$M$9:$AS$126,15,FALSE)),"")</f>
        <v/>
      </c>
      <c r="I32" s="2240"/>
      <c r="J32" s="334" t="str">
        <f>IF(F31&amp;G31 &lt;&gt; F32&amp;G32, IFERROR(VLOOKUP(A32,'Detalle de Equivalencias'!$M$9:$AD$126,16,FALSE),""),"")</f>
        <v/>
      </c>
      <c r="K32" s="314" t="str">
        <f>IF(F31&amp;G31 &lt;&gt; F32&amp;G32, IFERROR(IF(VLOOKUP(A32,'Detalle de Equivalencias'!$M$9:$AD$126,16,FALSE)&lt;&gt;VLOOKUP(A32,'Detalle de Equivalencias'!$M$9:$AD$126,7,FALSE),"SI","NO"),""),"")</f>
        <v/>
      </c>
    </row>
    <row r="33" spans="1:11" ht="15" customHeight="1">
      <c r="A33" s="146">
        <v>12</v>
      </c>
      <c r="B33" s="312" t="str">
        <f>IFERROR(UPPER(VLOOKUP(A33,'Detalle de Equivalencias'!$M$9:$AS$126,32,FALSE)),"")</f>
        <v/>
      </c>
      <c r="C33" s="313" t="str">
        <f>IFERROR(UPPER(VLOOKUP(A33,'Detalle de Equivalencias'!$M$9:$AS$126,33,FALSE)),"")</f>
        <v/>
      </c>
      <c r="D33" s="2264" t="str">
        <f>IFERROR(UPPER(VLOOKUP(A33,'Detalle de Equivalencias'!$M$9:$AS$126,6,FALSE)),"")</f>
        <v/>
      </c>
      <c r="E33" s="2265"/>
      <c r="F33" s="312" t="str">
        <f>IFERROR(UPPER(VLOOKUP(A33,'Detalle de Equivalencias'!$M$9:$AS$126,17,FALSE)),"")</f>
        <v/>
      </c>
      <c r="G33" s="313" t="str">
        <f>IFERROR(UPPER(VLOOKUP(A33,'Detalle de Equivalencias'!$M$9:$AS$126,18,FALSE)),"")</f>
        <v/>
      </c>
      <c r="H33" s="2240" t="str">
        <f>IFERROR(UPPER(VLOOKUP(A33,'Detalle de Equivalencias'!$M$9:$AS$126,15,FALSE)),"")</f>
        <v/>
      </c>
      <c r="I33" s="2240"/>
      <c r="J33" s="334" t="str">
        <f>IF(F32&amp;G32 &lt;&gt; F33&amp;G33, IFERROR(VLOOKUP(A33,'Detalle de Equivalencias'!$M$9:$AD$126,16,FALSE),""),"")</f>
        <v/>
      </c>
      <c r="K33" s="314" t="str">
        <f>IF(F32&amp;G32 &lt;&gt; F33&amp;G33, IFERROR(IF(VLOOKUP(A33,'Detalle de Equivalencias'!$M$9:$AD$126,16,FALSE)&lt;&gt;VLOOKUP(A33,'Detalle de Equivalencias'!$M$9:$AD$126,7,FALSE),"SI","NO"),""),"")</f>
        <v/>
      </c>
    </row>
    <row r="34" spans="1:11" ht="15" customHeight="1">
      <c r="A34" s="146">
        <v>13</v>
      </c>
      <c r="B34" s="312" t="str">
        <f>IFERROR(UPPER(VLOOKUP(A34,'Detalle de Equivalencias'!$M$9:$AS$126,32,FALSE)),"")</f>
        <v/>
      </c>
      <c r="C34" s="313" t="str">
        <f>IFERROR(UPPER(VLOOKUP(A34,'Detalle de Equivalencias'!$M$9:$AS$126,33,FALSE)),"")</f>
        <v/>
      </c>
      <c r="D34" s="2264" t="str">
        <f>IFERROR(UPPER(VLOOKUP(A34,'Detalle de Equivalencias'!$M$9:$AS$126,6,FALSE)),"")</f>
        <v/>
      </c>
      <c r="E34" s="2265"/>
      <c r="F34" s="312" t="str">
        <f>IFERROR(UPPER(VLOOKUP(A34,'Detalle de Equivalencias'!$M$9:$AS$126,17,FALSE)),"")</f>
        <v/>
      </c>
      <c r="G34" s="313" t="str">
        <f>IFERROR(UPPER(VLOOKUP(A34,'Detalle de Equivalencias'!$M$9:$AS$126,18,FALSE)),"")</f>
        <v/>
      </c>
      <c r="H34" s="2240" t="str">
        <f>IFERROR(UPPER(VLOOKUP(A34,'Detalle de Equivalencias'!$M$9:$AS$126,15,FALSE)),"")</f>
        <v/>
      </c>
      <c r="I34" s="2240"/>
      <c r="J34" s="334" t="str">
        <f>IF(F33&amp;G33 &lt;&gt; F34&amp;G34, IFERROR(VLOOKUP(A34,'Detalle de Equivalencias'!$M$9:$AD$126,16,FALSE),""),"")</f>
        <v/>
      </c>
      <c r="K34" s="314" t="str">
        <f>IF(F33&amp;G33 &lt;&gt; F34&amp;G34, IFERROR(IF(VLOOKUP(A34,'Detalle de Equivalencias'!$M$9:$AD$126,16,FALSE)&lt;&gt;VLOOKUP(A34,'Detalle de Equivalencias'!$M$9:$AD$126,7,FALSE),"SI","NO"),""),"")</f>
        <v/>
      </c>
    </row>
    <row r="35" spans="1:11" ht="15" customHeight="1">
      <c r="A35" s="146">
        <v>14</v>
      </c>
      <c r="B35" s="312" t="str">
        <f>IFERROR(UPPER(VLOOKUP(A35,'Detalle de Equivalencias'!$M$9:$AS$126,32,FALSE)),"")</f>
        <v/>
      </c>
      <c r="C35" s="313" t="str">
        <f>IFERROR(UPPER(VLOOKUP(A35,'Detalle de Equivalencias'!$M$9:$AS$126,33,FALSE)),"")</f>
        <v/>
      </c>
      <c r="D35" s="2264" t="str">
        <f>IFERROR(UPPER(VLOOKUP(A35,'Detalle de Equivalencias'!$M$9:$AS$126,6,FALSE)),"")</f>
        <v/>
      </c>
      <c r="E35" s="2265"/>
      <c r="F35" s="312" t="str">
        <f>IFERROR(UPPER(VLOOKUP(A35,'Detalle de Equivalencias'!$M$9:$AS$126,17,FALSE)),"")</f>
        <v/>
      </c>
      <c r="G35" s="313" t="str">
        <f>IFERROR(UPPER(VLOOKUP(A35,'Detalle de Equivalencias'!$M$9:$AS$126,18,FALSE)),"")</f>
        <v/>
      </c>
      <c r="H35" s="2240" t="str">
        <f>IFERROR(UPPER(VLOOKUP(A35,'Detalle de Equivalencias'!$M$9:$AS$126,15,FALSE)),"")</f>
        <v/>
      </c>
      <c r="I35" s="2240"/>
      <c r="J35" s="334" t="str">
        <f>IF(F34&amp;G34 &lt;&gt; F35&amp;G35, IFERROR(VLOOKUP(A35,'Detalle de Equivalencias'!$M$9:$AD$126,16,FALSE),""),"")</f>
        <v/>
      </c>
      <c r="K35" s="314" t="str">
        <f>IF(F34&amp;G34 &lt;&gt; F35&amp;G35, IFERROR(IF(VLOOKUP(A35,'Detalle de Equivalencias'!$M$9:$AD$126,16,FALSE)&lt;&gt;VLOOKUP(A35,'Detalle de Equivalencias'!$M$9:$AD$126,7,FALSE),"SI","NO"),""),"")</f>
        <v/>
      </c>
    </row>
    <row r="36" spans="1:11" ht="15" customHeight="1">
      <c r="A36" s="146">
        <v>15</v>
      </c>
      <c r="B36" s="312" t="str">
        <f>IFERROR(UPPER(VLOOKUP(A36,'Detalle de Equivalencias'!$M$9:$AS$126,32,FALSE)),"")</f>
        <v/>
      </c>
      <c r="C36" s="313" t="str">
        <f>IFERROR(UPPER(VLOOKUP(A36,'Detalle de Equivalencias'!$M$9:$AS$126,33,FALSE)),"")</f>
        <v/>
      </c>
      <c r="D36" s="2266" t="str">
        <f>IFERROR(UPPER(VLOOKUP(A36,'Detalle de Equivalencias'!$M$9:$AS$126,6,FALSE)),"")</f>
        <v/>
      </c>
      <c r="E36" s="2267"/>
      <c r="F36" s="312" t="str">
        <f>IFERROR(UPPER(VLOOKUP(A36,'Detalle de Equivalencias'!$M$9:$AS$126,17,FALSE)),"")</f>
        <v/>
      </c>
      <c r="G36" s="313" t="str">
        <f>IFERROR(UPPER(VLOOKUP(A36,'Detalle de Equivalencias'!$M$9:$AS$126,18,FALSE)),"")</f>
        <v/>
      </c>
      <c r="H36" s="2240" t="str">
        <f>IFERROR(UPPER(VLOOKUP(A36,'Detalle de Equivalencias'!$M$9:$AS$126,15,FALSE)),"")</f>
        <v/>
      </c>
      <c r="I36" s="2240"/>
      <c r="J36" s="334" t="str">
        <f>IF(F35&amp;G35 &lt;&gt; F36&amp;G36, IFERROR(VLOOKUP(A36,'Detalle de Equivalencias'!$M$9:$AD$126,16,FALSE),""),"")</f>
        <v/>
      </c>
      <c r="K36" s="314" t="str">
        <f>IF(F35&amp;G35 &lt;&gt; F36&amp;G36, IFERROR(IF(VLOOKUP(A36,'Detalle de Equivalencias'!$M$9:$AD$126,16,FALSE)&lt;&gt;VLOOKUP(A36,'Detalle de Equivalencias'!$M$9:$AD$126,7,FALSE),"SI","NO"),""),"")</f>
        <v/>
      </c>
    </row>
    <row r="37" spans="1:11" ht="15" customHeight="1">
      <c r="A37" s="146">
        <v>16</v>
      </c>
      <c r="B37" s="312" t="str">
        <f>IFERROR(UPPER(VLOOKUP(A37,'Detalle de Equivalencias'!$M$9:$AS$126,32,FALSE)),"")</f>
        <v/>
      </c>
      <c r="C37" s="313" t="str">
        <f>IFERROR(UPPER(VLOOKUP(A37,'Detalle de Equivalencias'!$M$9:$AS$126,33,FALSE)),"")</f>
        <v/>
      </c>
      <c r="D37" s="2266" t="str">
        <f>IFERROR(UPPER(VLOOKUP(A37,'Detalle de Equivalencias'!$M$9:$AS$126,6,FALSE)),"")</f>
        <v/>
      </c>
      <c r="E37" s="2267"/>
      <c r="F37" s="312" t="str">
        <f>IFERROR(UPPER(VLOOKUP(A37,'Detalle de Equivalencias'!$M$9:$AS$126,17,FALSE)),"")</f>
        <v/>
      </c>
      <c r="G37" s="313" t="str">
        <f>IFERROR(UPPER(VLOOKUP(A37,'Detalle de Equivalencias'!$M$9:$AS$126,18,FALSE)),"")</f>
        <v/>
      </c>
      <c r="H37" s="2240" t="str">
        <f>IFERROR(UPPER(VLOOKUP(A37,'Detalle de Equivalencias'!$M$9:$AS$126,15,FALSE)),"")</f>
        <v/>
      </c>
      <c r="I37" s="2240"/>
      <c r="J37" s="334" t="str">
        <f>IF(F36&amp;G36 &lt;&gt; F37&amp;G37, IFERROR(VLOOKUP(A37,'Detalle de Equivalencias'!$M$9:$AD$126,16,FALSE),""),"")</f>
        <v/>
      </c>
      <c r="K37" s="314" t="str">
        <f>IF(F36&amp;G36 &lt;&gt; F37&amp;G37, IFERROR(IF(VLOOKUP(A37,'Detalle de Equivalencias'!$M$9:$AD$126,16,FALSE)&lt;&gt;VLOOKUP(A37,'Detalle de Equivalencias'!$M$9:$AD$126,7,FALSE),"SI","NO"),""),"")</f>
        <v/>
      </c>
    </row>
    <row r="38" spans="1:11" ht="15" customHeight="1">
      <c r="A38" s="146">
        <v>17</v>
      </c>
      <c r="B38" s="312" t="str">
        <f>IFERROR(UPPER(VLOOKUP(A38,'Detalle de Equivalencias'!$M$9:$AS$126,32,FALSE)),"")</f>
        <v/>
      </c>
      <c r="C38" s="313" t="str">
        <f>IFERROR(UPPER(VLOOKUP(A38,'Detalle de Equivalencias'!$M$9:$AS$126,33,FALSE)),"")</f>
        <v/>
      </c>
      <c r="D38" s="2266" t="str">
        <f>IFERROR(UPPER(VLOOKUP(A38,'Detalle de Equivalencias'!$M$9:$AS$126,6,FALSE)),"")</f>
        <v/>
      </c>
      <c r="E38" s="2267"/>
      <c r="F38" s="312" t="str">
        <f>IFERROR(UPPER(VLOOKUP(A38,'Detalle de Equivalencias'!$M$9:$AS$126,17,FALSE)),"")</f>
        <v/>
      </c>
      <c r="G38" s="313" t="str">
        <f>IFERROR(UPPER(VLOOKUP(A38,'Detalle de Equivalencias'!$M$9:$AS$126,18,FALSE)),"")</f>
        <v/>
      </c>
      <c r="H38" s="2240" t="str">
        <f>IFERROR(UPPER(VLOOKUP(A38,'Detalle de Equivalencias'!$M$9:$AS$126,15,FALSE)),"")</f>
        <v/>
      </c>
      <c r="I38" s="2240"/>
      <c r="J38" s="334" t="str">
        <f>IF(F37&amp;G37 &lt;&gt; F38&amp;G38, IFERROR(VLOOKUP(A38,'Detalle de Equivalencias'!$M$9:$AD$126,16,FALSE),""),"")</f>
        <v/>
      </c>
      <c r="K38" s="314" t="str">
        <f>IF(F37&amp;G37 &lt;&gt; F38&amp;G38, IFERROR(IF(VLOOKUP(A38,'Detalle de Equivalencias'!$M$9:$AD$126,16,FALSE)&lt;&gt;VLOOKUP(A38,'Detalle de Equivalencias'!$M$9:$AD$126,7,FALSE),"SI","NO"),""),"")</f>
        <v/>
      </c>
    </row>
    <row r="39" spans="1:11">
      <c r="A39" s="146">
        <v>18</v>
      </c>
      <c r="B39" s="312" t="str">
        <f>IFERROR(UPPER(VLOOKUP(A39,'Detalle de Equivalencias'!$M$9:$AS$126,32,FALSE)),"")</f>
        <v/>
      </c>
      <c r="C39" s="313" t="str">
        <f>IFERROR(UPPER(VLOOKUP(A39,'Detalle de Equivalencias'!$M$9:$AS$126,33,FALSE)),"")</f>
        <v/>
      </c>
      <c r="D39" s="2266" t="str">
        <f>IFERROR(UPPER(VLOOKUP(A39,'Detalle de Equivalencias'!$M$9:$AS$126,6,FALSE)),"")</f>
        <v/>
      </c>
      <c r="E39" s="2267"/>
      <c r="F39" s="312" t="str">
        <f>IFERROR(UPPER(VLOOKUP(A39,'Detalle de Equivalencias'!$M$9:$AS$126,17,FALSE)),"")</f>
        <v/>
      </c>
      <c r="G39" s="313" t="str">
        <f>IFERROR(UPPER(VLOOKUP(A39,'Detalle de Equivalencias'!$M$9:$AS$126,18,FALSE)),"")</f>
        <v/>
      </c>
      <c r="H39" s="2240" t="str">
        <f>IFERROR(UPPER(VLOOKUP(A39,'Detalle de Equivalencias'!$M$9:$AS$126,15,FALSE)),"")</f>
        <v/>
      </c>
      <c r="I39" s="2240"/>
      <c r="J39" s="334" t="str">
        <f>IF(F38&amp;G38 &lt;&gt; F39&amp;G39, IFERROR(VLOOKUP(A39,'Detalle de Equivalencias'!$M$9:$AD$126,16,FALSE),""),"")</f>
        <v/>
      </c>
      <c r="K39" s="314" t="str">
        <f>IF(F38&amp;G38 &lt;&gt; F39&amp;G39, IFERROR(IF(VLOOKUP(A39,'Detalle de Equivalencias'!$M$9:$AD$126,16,FALSE)&lt;&gt;VLOOKUP(A39,'Detalle de Equivalencias'!$M$9:$AD$126,7,FALSE),"SI","NO"),""),"")</f>
        <v/>
      </c>
    </row>
    <row r="40" spans="1:11">
      <c r="A40" s="146">
        <v>19</v>
      </c>
      <c r="B40" s="312" t="str">
        <f>IFERROR(UPPER(VLOOKUP(A40,'Detalle de Equivalencias'!$M$9:$AS$126,32,FALSE)),"")</f>
        <v/>
      </c>
      <c r="C40" s="313" t="str">
        <f>IFERROR(UPPER(VLOOKUP(A40,'Detalle de Equivalencias'!$M$9:$AS$126,33,FALSE)),"")</f>
        <v/>
      </c>
      <c r="D40" s="2266" t="str">
        <f>IFERROR(UPPER(VLOOKUP(A40,'Detalle de Equivalencias'!$M$9:$AS$126,6,FALSE)),"")</f>
        <v/>
      </c>
      <c r="E40" s="2267"/>
      <c r="F40" s="312" t="str">
        <f>IFERROR(UPPER(VLOOKUP(A40,'Detalle de Equivalencias'!$M$9:$AS$126,17,FALSE)),"")</f>
        <v/>
      </c>
      <c r="G40" s="313" t="str">
        <f>IFERROR(UPPER(VLOOKUP(A40,'Detalle de Equivalencias'!$M$9:$AS$126,18,FALSE)),"")</f>
        <v/>
      </c>
      <c r="H40" s="2240" t="str">
        <f>IFERROR(UPPER(VLOOKUP(A40,'Detalle de Equivalencias'!$M$9:$AS$126,15,FALSE)),"")</f>
        <v/>
      </c>
      <c r="I40" s="2240"/>
      <c r="J40" s="334" t="str">
        <f>IF(F39&amp;G39 &lt;&gt; F40&amp;G40, IFERROR(VLOOKUP(A40,'Detalle de Equivalencias'!$M$9:$AD$126,16,FALSE),""),"")</f>
        <v/>
      </c>
      <c r="K40" s="314" t="str">
        <f>IF(F39&amp;G39 &lt;&gt; F40&amp;G40, IFERROR(IF(VLOOKUP(A40,'Detalle de Equivalencias'!$M$9:$AD$126,16,FALSE)&lt;&gt;VLOOKUP(A40,'Detalle de Equivalencias'!$M$9:$AD$126,7,FALSE),"SI","NO"),""),"")</f>
        <v/>
      </c>
    </row>
    <row r="41" spans="1:11">
      <c r="A41" s="146">
        <v>20</v>
      </c>
      <c r="B41" s="312" t="str">
        <f>IFERROR(UPPER(VLOOKUP(A41,'Detalle de Equivalencias'!$M$9:$AS$126,32,FALSE)),"")</f>
        <v/>
      </c>
      <c r="C41" s="313" t="str">
        <f>IFERROR(UPPER(VLOOKUP(A41,'Detalle de Equivalencias'!$M$9:$AS$126,33,FALSE)),"")</f>
        <v/>
      </c>
      <c r="D41" s="2266" t="str">
        <f>IFERROR(UPPER(VLOOKUP(A41,'Detalle de Equivalencias'!$M$9:$AS$126,6,FALSE)),"")</f>
        <v/>
      </c>
      <c r="E41" s="2267"/>
      <c r="F41" s="312" t="str">
        <f>IFERROR(UPPER(VLOOKUP(A41,'Detalle de Equivalencias'!$M$9:$AS$126,17,FALSE)),"")</f>
        <v/>
      </c>
      <c r="G41" s="313" t="str">
        <f>IFERROR(UPPER(VLOOKUP(A41,'Detalle de Equivalencias'!$M$9:$AS$126,18,FALSE)),"")</f>
        <v/>
      </c>
      <c r="H41" s="2240" t="str">
        <f>IFERROR(UPPER(VLOOKUP(A41,'Detalle de Equivalencias'!$M$9:$AS$126,15,FALSE)),"")</f>
        <v/>
      </c>
      <c r="I41" s="2240"/>
      <c r="J41" s="334" t="str">
        <f>IF(F40&amp;G40 &lt;&gt; F41&amp;G41, IFERROR(VLOOKUP(A41,'Detalle de Equivalencias'!$M$9:$AD$126,16,FALSE),""),"")</f>
        <v/>
      </c>
      <c r="K41" s="314" t="str">
        <f>IF(F40&amp;G40 &lt;&gt; F41&amp;G41, IFERROR(IF(VLOOKUP(A41,'Detalle de Equivalencias'!$M$9:$AD$126,16,FALSE)&lt;&gt;VLOOKUP(A41,'Detalle de Equivalencias'!$M$9:$AD$126,7,FALSE),"SI","NO"),""),"")</f>
        <v/>
      </c>
    </row>
    <row r="42" spans="1:11">
      <c r="A42" s="146">
        <v>21</v>
      </c>
      <c r="B42" s="312" t="str">
        <f>IFERROR(UPPER(VLOOKUP(A42,'Detalle de Equivalencias'!$M$9:$AS$126,32,FALSE)),"")</f>
        <v/>
      </c>
      <c r="C42" s="313" t="str">
        <f>IFERROR(UPPER(VLOOKUP(A42,'Detalle de Equivalencias'!$M$9:$AS$126,33,FALSE)),"")</f>
        <v/>
      </c>
      <c r="D42" s="2266" t="str">
        <f>IFERROR(UPPER(VLOOKUP(A42,'Detalle de Equivalencias'!$M$9:$AS$126,6,FALSE)),"")</f>
        <v/>
      </c>
      <c r="E42" s="2267"/>
      <c r="F42" s="312" t="str">
        <f>IFERROR(UPPER(VLOOKUP(A42,'Detalle de Equivalencias'!$M$9:$AS$126,17,FALSE)),"")</f>
        <v/>
      </c>
      <c r="G42" s="313" t="str">
        <f>IFERROR(UPPER(VLOOKUP(A42,'Detalle de Equivalencias'!$M$9:$AS$126,18,FALSE)),"")</f>
        <v/>
      </c>
      <c r="H42" s="2240" t="str">
        <f>IFERROR(UPPER(VLOOKUP(A42,'Detalle de Equivalencias'!$M$9:$AS$126,15,FALSE)),"")</f>
        <v/>
      </c>
      <c r="I42" s="2240"/>
      <c r="J42" s="334" t="str">
        <f>IF(F41&amp;G41 &lt;&gt; F42&amp;G42, IFERROR(VLOOKUP(A42,'Detalle de Equivalencias'!$M$9:$AD$126,16,FALSE),""),"")</f>
        <v/>
      </c>
      <c r="K42" s="314" t="str">
        <f>IF(F41&amp;G41 &lt;&gt; F42&amp;G42, IFERROR(IF(VLOOKUP(A42,'Detalle de Equivalencias'!$M$9:$AD$126,16,FALSE)&lt;&gt;VLOOKUP(A42,'Detalle de Equivalencias'!$M$9:$AD$126,7,FALSE),"SI","NO"),""),"")</f>
        <v/>
      </c>
    </row>
    <row r="43" spans="1:11">
      <c r="A43" s="146">
        <v>22</v>
      </c>
      <c r="B43" s="312" t="str">
        <f>IFERROR(UPPER(VLOOKUP(A43,'Detalle de Equivalencias'!$M$9:$AS$126,32,FALSE)),"")</f>
        <v/>
      </c>
      <c r="C43" s="313" t="str">
        <f>IFERROR(UPPER(VLOOKUP(A43,'Detalle de Equivalencias'!$M$9:$AS$126,33,FALSE)),"")</f>
        <v/>
      </c>
      <c r="D43" s="2266" t="str">
        <f>IFERROR(UPPER(VLOOKUP(A43,'Detalle de Equivalencias'!$M$9:$AS$126,6,FALSE)),"")</f>
        <v/>
      </c>
      <c r="E43" s="2267"/>
      <c r="F43" s="312" t="str">
        <f>IFERROR(UPPER(VLOOKUP(A43,'Detalle de Equivalencias'!$M$9:$AS$126,17,FALSE)),"")</f>
        <v/>
      </c>
      <c r="G43" s="313" t="str">
        <f>IFERROR(UPPER(VLOOKUP(A43,'Detalle de Equivalencias'!$M$9:$AS$126,18,FALSE)),"")</f>
        <v/>
      </c>
      <c r="H43" s="2240" t="str">
        <f>IFERROR(UPPER(VLOOKUP(A43,'Detalle de Equivalencias'!$M$9:$AS$126,15,FALSE)),"")</f>
        <v/>
      </c>
      <c r="I43" s="2240"/>
      <c r="J43" s="334" t="str">
        <f>IF(F42&amp;G42 &lt;&gt; F43&amp;G43, IFERROR(VLOOKUP(A43,'Detalle de Equivalencias'!$M$9:$AD$126,16,FALSE),""),"")</f>
        <v/>
      </c>
      <c r="K43" s="314" t="str">
        <f>IF(F42&amp;G42 &lt;&gt; F43&amp;G43, IFERROR(IF(VLOOKUP(A43,'Detalle de Equivalencias'!$M$9:$AD$126,16,FALSE)&lt;&gt;VLOOKUP(A43,'Detalle de Equivalencias'!$M$9:$AD$126,7,FALSE),"SI","NO"),""),"")</f>
        <v/>
      </c>
    </row>
    <row r="44" spans="1:11">
      <c r="A44" s="146">
        <v>23</v>
      </c>
      <c r="B44" s="312" t="str">
        <f>IFERROR(UPPER(VLOOKUP(A44,'Detalle de Equivalencias'!$M$9:$AS$126,32,FALSE)),"")</f>
        <v/>
      </c>
      <c r="C44" s="313" t="str">
        <f>IFERROR(UPPER(VLOOKUP(A44,'Detalle de Equivalencias'!$M$9:$AS$126,33,FALSE)),"")</f>
        <v/>
      </c>
      <c r="D44" s="2266" t="str">
        <f>IFERROR(UPPER(VLOOKUP(A44,'Detalle de Equivalencias'!$M$9:$AS$126,6,FALSE)),"")</f>
        <v/>
      </c>
      <c r="E44" s="2267"/>
      <c r="F44" s="312" t="str">
        <f>IFERROR(UPPER(VLOOKUP(A44,'Detalle de Equivalencias'!$M$9:$AS$126,17,FALSE)),"")</f>
        <v/>
      </c>
      <c r="G44" s="313" t="str">
        <f>IFERROR(UPPER(VLOOKUP(A44,'Detalle de Equivalencias'!$M$9:$AS$126,18,FALSE)),"")</f>
        <v/>
      </c>
      <c r="H44" s="2240" t="str">
        <f>IFERROR(UPPER(VLOOKUP(A44,'Detalle de Equivalencias'!$M$9:$AS$126,15,FALSE)),"")</f>
        <v/>
      </c>
      <c r="I44" s="2240"/>
      <c r="J44" s="334" t="str">
        <f>IF(F43&amp;G43 &lt;&gt; F44&amp;G44, IFERROR(VLOOKUP(A44,'Detalle de Equivalencias'!$M$9:$AD$126,16,FALSE),""),"")</f>
        <v/>
      </c>
      <c r="K44" s="314" t="str">
        <f>IF(F43&amp;G43 &lt;&gt; F44&amp;G44, IFERROR(IF(VLOOKUP(A44,'Detalle de Equivalencias'!$M$9:$AD$126,16,FALSE)&lt;&gt;VLOOKUP(A44,'Detalle de Equivalencias'!$M$9:$AD$126,7,FALSE),"SI","NO"),""),"")</f>
        <v/>
      </c>
    </row>
    <row r="45" spans="1:11">
      <c r="A45" s="146">
        <v>24</v>
      </c>
      <c r="B45" s="312" t="str">
        <f>IFERROR(UPPER(VLOOKUP(A45,'Detalle de Equivalencias'!$M$9:$AS$126,32,FALSE)),"")</f>
        <v/>
      </c>
      <c r="C45" s="313" t="str">
        <f>IFERROR(UPPER(VLOOKUP(A45,'Detalle de Equivalencias'!$M$9:$AS$126,33,FALSE)),"")</f>
        <v/>
      </c>
      <c r="D45" s="2266" t="str">
        <f>IFERROR(UPPER(VLOOKUP(A45,'Detalle de Equivalencias'!$M$9:$AS$126,6,FALSE)),"")</f>
        <v/>
      </c>
      <c r="E45" s="2267"/>
      <c r="F45" s="312" t="str">
        <f>IFERROR(UPPER(VLOOKUP(A45,'Detalle de Equivalencias'!$M$9:$AS$126,17,FALSE)),"")</f>
        <v/>
      </c>
      <c r="G45" s="313" t="str">
        <f>IFERROR(UPPER(VLOOKUP(A45,'Detalle de Equivalencias'!$M$9:$AS$126,18,FALSE)),"")</f>
        <v/>
      </c>
      <c r="H45" s="2240" t="str">
        <f>IFERROR(UPPER(VLOOKUP(A45,'Detalle de Equivalencias'!$M$9:$AS$126,15,FALSE)),"")</f>
        <v/>
      </c>
      <c r="I45" s="2240"/>
      <c r="J45" s="334" t="str">
        <f>IF(F44&amp;G44 &lt;&gt; F45&amp;G45, IFERROR(VLOOKUP(A45,'Detalle de Equivalencias'!$M$9:$AD$126,16,FALSE),""),"")</f>
        <v/>
      </c>
      <c r="K45" s="314" t="str">
        <f>IF(F44&amp;G44 &lt;&gt; F45&amp;G45, IFERROR(IF(VLOOKUP(A45,'Detalle de Equivalencias'!$M$9:$AD$126,16,FALSE)&lt;&gt;VLOOKUP(A45,'Detalle de Equivalencias'!$M$9:$AD$126,7,FALSE),"SI","NO"),""),"")</f>
        <v/>
      </c>
    </row>
    <row r="46" spans="1:11">
      <c r="A46" s="146">
        <v>25</v>
      </c>
      <c r="B46" s="312" t="str">
        <f>IFERROR(UPPER(VLOOKUP(A46,'Detalle de Equivalencias'!$M$9:$AS$126,32,FALSE)),"")</f>
        <v/>
      </c>
      <c r="C46" s="313" t="str">
        <f>IFERROR(UPPER(VLOOKUP(A46,'Detalle de Equivalencias'!$M$9:$AS$126,33,FALSE)),"")</f>
        <v/>
      </c>
      <c r="D46" s="2266" t="str">
        <f>IFERROR(UPPER(VLOOKUP(A46,'Detalle de Equivalencias'!$M$9:$AS$126,6,FALSE)),"")</f>
        <v/>
      </c>
      <c r="E46" s="2267"/>
      <c r="F46" s="312" t="str">
        <f>IFERROR(UPPER(VLOOKUP(A46,'Detalle de Equivalencias'!$M$9:$AS$126,17,FALSE)),"")</f>
        <v/>
      </c>
      <c r="G46" s="313" t="str">
        <f>IFERROR(UPPER(VLOOKUP(A46,'Detalle de Equivalencias'!$M$9:$AS$126,18,FALSE)),"")</f>
        <v/>
      </c>
      <c r="H46" s="2240" t="str">
        <f>IFERROR(UPPER(VLOOKUP(A46,'Detalle de Equivalencias'!$M$9:$AS$126,15,FALSE)),"")</f>
        <v/>
      </c>
      <c r="I46" s="2240"/>
      <c r="J46" s="334" t="str">
        <f>IF(F45&amp;G45 &lt;&gt; F46&amp;G46, IFERROR(VLOOKUP(A46,'Detalle de Equivalencias'!$M$9:$AD$126,16,FALSE),""),"")</f>
        <v/>
      </c>
      <c r="K46" s="314" t="str">
        <f>IF(F45&amp;G45 &lt;&gt; F46&amp;G46, IFERROR(IF(VLOOKUP(A46,'Detalle de Equivalencias'!$M$9:$AD$126,16,FALSE)&lt;&gt;VLOOKUP(A46,'Detalle de Equivalencias'!$M$9:$AD$126,7,FALSE),"SI","NO"),""),"")</f>
        <v/>
      </c>
    </row>
    <row r="47" spans="1:11">
      <c r="A47" s="146">
        <v>26</v>
      </c>
      <c r="B47" s="312" t="str">
        <f>IFERROR(UPPER(VLOOKUP(A47,'Detalle de Equivalencias'!$M$9:$AS$126,32,FALSE)),"")</f>
        <v/>
      </c>
      <c r="C47" s="313" t="str">
        <f>IFERROR(UPPER(VLOOKUP(A47,'Detalle de Equivalencias'!$M$9:$AS$126,33,FALSE)),"")</f>
        <v/>
      </c>
      <c r="D47" s="2266" t="str">
        <f>IFERROR(UPPER(VLOOKUP(A47,'Detalle de Equivalencias'!$M$9:$AS$126,6,FALSE)),"")</f>
        <v/>
      </c>
      <c r="E47" s="2267"/>
      <c r="F47" s="312" t="str">
        <f>IFERROR(UPPER(VLOOKUP(A47,'Detalle de Equivalencias'!$M$9:$AS$126,17,FALSE)),"")</f>
        <v/>
      </c>
      <c r="G47" s="313" t="str">
        <f>IFERROR(UPPER(VLOOKUP(A47,'Detalle de Equivalencias'!$M$9:$AS$126,18,FALSE)),"")</f>
        <v/>
      </c>
      <c r="H47" s="2240" t="str">
        <f>IFERROR(UPPER(VLOOKUP(A47,'Detalle de Equivalencias'!$M$9:$AS$126,15,FALSE)),"")</f>
        <v/>
      </c>
      <c r="I47" s="2240"/>
      <c r="J47" s="334" t="str">
        <f>IF(F46&amp;G46 &lt;&gt; F47&amp;G47, IFERROR(VLOOKUP(A47,'Detalle de Equivalencias'!$M$9:$AD$126,16,FALSE),""),"")</f>
        <v/>
      </c>
      <c r="K47" s="314" t="str">
        <f>IF(F46&amp;G46 &lt;&gt; F47&amp;G47, IFERROR(IF(VLOOKUP(A47,'Detalle de Equivalencias'!$M$9:$AD$126,16,FALSE)&lt;&gt;VLOOKUP(A47,'Detalle de Equivalencias'!$M$9:$AD$126,7,FALSE),"SI","NO"),""),"")</f>
        <v/>
      </c>
    </row>
    <row r="48" spans="1:11">
      <c r="A48" s="146">
        <v>27</v>
      </c>
      <c r="B48" s="312" t="str">
        <f>IFERROR(UPPER(VLOOKUP(A48,'Detalle de Equivalencias'!$M$9:$AS$126,32,FALSE)),"")</f>
        <v/>
      </c>
      <c r="C48" s="313" t="str">
        <f>IFERROR(UPPER(VLOOKUP(A48,'Detalle de Equivalencias'!$M$9:$AS$126,33,FALSE)),"")</f>
        <v/>
      </c>
      <c r="D48" s="2266" t="str">
        <f>IFERROR(UPPER(VLOOKUP(A48,'Detalle de Equivalencias'!$M$9:$AS$126,6,FALSE)),"")</f>
        <v/>
      </c>
      <c r="E48" s="2267"/>
      <c r="F48" s="312" t="str">
        <f>IFERROR(UPPER(VLOOKUP(A48,'Detalle de Equivalencias'!$M$9:$AS$126,17,FALSE)),"")</f>
        <v/>
      </c>
      <c r="G48" s="313" t="str">
        <f>IFERROR(UPPER(VLOOKUP(A48,'Detalle de Equivalencias'!$M$9:$AS$126,18,FALSE)),"")</f>
        <v/>
      </c>
      <c r="H48" s="2240" t="str">
        <f>IFERROR(UPPER(VLOOKUP(A48,'Detalle de Equivalencias'!$M$9:$AS$126,15,FALSE)),"")</f>
        <v/>
      </c>
      <c r="I48" s="2240"/>
      <c r="J48" s="334" t="str">
        <f>IF(F47&amp;G47 &lt;&gt; F48&amp;G48, IFERROR(VLOOKUP(A48,'Detalle de Equivalencias'!$M$9:$AD$126,16,FALSE),""),"")</f>
        <v/>
      </c>
      <c r="K48" s="314" t="str">
        <f>IF(F47&amp;G47 &lt;&gt; F48&amp;G48, IFERROR(IF(VLOOKUP(A48,'Detalle de Equivalencias'!$M$9:$AD$126,16,FALSE)&lt;&gt;VLOOKUP(A48,'Detalle de Equivalencias'!$M$9:$AD$126,7,FALSE),"SI","NO"),""),"")</f>
        <v/>
      </c>
    </row>
    <row r="49" spans="1:11">
      <c r="A49" s="146">
        <v>28</v>
      </c>
      <c r="B49" s="312" t="str">
        <f>IFERROR(UPPER(VLOOKUP(A49,'Detalle de Equivalencias'!$M$9:$AS$126,32,FALSE)),"")</f>
        <v/>
      </c>
      <c r="C49" s="313" t="str">
        <f>IFERROR(UPPER(VLOOKUP(A49,'Detalle de Equivalencias'!$M$9:$AS$126,33,FALSE)),"")</f>
        <v/>
      </c>
      <c r="D49" s="2266" t="str">
        <f>IFERROR(UPPER(VLOOKUP(A49,'Detalle de Equivalencias'!$M$9:$AS$126,6,FALSE)),"")</f>
        <v/>
      </c>
      <c r="E49" s="2267"/>
      <c r="F49" s="312" t="str">
        <f>IFERROR(UPPER(VLOOKUP(A49,'Detalle de Equivalencias'!$M$9:$AS$126,17,FALSE)),"")</f>
        <v/>
      </c>
      <c r="G49" s="313" t="str">
        <f>IFERROR(UPPER(VLOOKUP(A49,'Detalle de Equivalencias'!$M$9:$AS$126,18,FALSE)),"")</f>
        <v/>
      </c>
      <c r="H49" s="2240" t="str">
        <f>IFERROR(UPPER(VLOOKUP(A49,'Detalle de Equivalencias'!$M$9:$AS$126,15,FALSE)),"")</f>
        <v/>
      </c>
      <c r="I49" s="2240"/>
      <c r="J49" s="334" t="str">
        <f>IF(F48&amp;G48 &lt;&gt; F49&amp;G49, IFERROR(VLOOKUP(A49,'Detalle de Equivalencias'!$M$9:$AD$126,16,FALSE),""),"")</f>
        <v/>
      </c>
      <c r="K49" s="314" t="str">
        <f>IF(F48&amp;G48 &lt;&gt; F49&amp;G49, IFERROR(IF(VLOOKUP(A49,'Detalle de Equivalencias'!$M$9:$AD$126,16,FALSE)&lt;&gt;VLOOKUP(A49,'Detalle de Equivalencias'!$M$9:$AD$126,7,FALSE),"SI","NO"),""),"")</f>
        <v/>
      </c>
    </row>
    <row r="50" spans="1:11">
      <c r="A50" s="146">
        <v>29</v>
      </c>
      <c r="B50" s="312" t="str">
        <f>IFERROR(UPPER(VLOOKUP(A50,'Detalle de Equivalencias'!$M$9:$AS$126,32,FALSE)),"")</f>
        <v/>
      </c>
      <c r="C50" s="313" t="str">
        <f>IFERROR(UPPER(VLOOKUP(A50,'Detalle de Equivalencias'!$M$9:$AS$126,33,FALSE)),"")</f>
        <v/>
      </c>
      <c r="D50" s="2266" t="str">
        <f>IFERROR(UPPER(VLOOKUP(A50,'Detalle de Equivalencias'!$M$9:$AS$126,6,FALSE)),"")</f>
        <v/>
      </c>
      <c r="E50" s="2267"/>
      <c r="F50" s="312" t="str">
        <f>IFERROR(UPPER(VLOOKUP(A50,'Detalle de Equivalencias'!$M$9:$AS$126,17,FALSE)),"")</f>
        <v/>
      </c>
      <c r="G50" s="313" t="str">
        <f>IFERROR(UPPER(VLOOKUP(A50,'Detalle de Equivalencias'!$M$9:$AS$126,18,FALSE)),"")</f>
        <v/>
      </c>
      <c r="H50" s="2240" t="str">
        <f>IFERROR(UPPER(VLOOKUP(A50,'Detalle de Equivalencias'!$M$9:$AS$126,15,FALSE)),"")</f>
        <v/>
      </c>
      <c r="I50" s="2240"/>
      <c r="J50" s="334" t="str">
        <f>IF(F49&amp;G49 &lt;&gt; F50&amp;G50, IFERROR(VLOOKUP(A50,'Detalle de Equivalencias'!$M$9:$AD$126,16,FALSE),""),"")</f>
        <v/>
      </c>
      <c r="K50" s="314" t="str">
        <f>IF(F49&amp;G49 &lt;&gt; F50&amp;G50, IFERROR(IF(VLOOKUP(A50,'Detalle de Equivalencias'!$M$9:$AD$126,16,FALSE)&lt;&gt;VLOOKUP(A50,'Detalle de Equivalencias'!$M$9:$AD$126,7,FALSE),"SI","NO"),""),"")</f>
        <v/>
      </c>
    </row>
    <row r="51" spans="1:11" ht="15" thickBot="1">
      <c r="A51" s="146">
        <v>30</v>
      </c>
      <c r="B51" s="315" t="str">
        <f>IFERROR(UPPER(VLOOKUP(A51,'Detalle de Equivalencias'!$M$9:$AS$126,32,FALSE)),"")</f>
        <v/>
      </c>
      <c r="C51" s="316" t="str">
        <f>IFERROR(UPPER(VLOOKUP(A51,'Detalle de Equivalencias'!$M$9:$AS$126,33,FALSE)),"")</f>
        <v/>
      </c>
      <c r="D51" s="2321" t="str">
        <f>IFERROR(UPPER(VLOOKUP(A51,'Detalle de Equivalencias'!$M$9:$AS$126,6,FALSE)),"")</f>
        <v/>
      </c>
      <c r="E51" s="2322"/>
      <c r="F51" s="315" t="str">
        <f>IFERROR(UPPER(VLOOKUP(A51,'Detalle de Equivalencias'!$M$9:$AS$126,17,FALSE)),"")</f>
        <v/>
      </c>
      <c r="G51" s="316" t="str">
        <f>IFERROR(UPPER(VLOOKUP(A51,'Detalle de Equivalencias'!$M$9:$AS$126,18,FALSE)),"")</f>
        <v/>
      </c>
      <c r="H51" s="2284" t="str">
        <f>IFERROR(UPPER(VLOOKUP(A51,'Detalle de Equivalencias'!$M$9:$AS$126,15,FALSE)),"")</f>
        <v/>
      </c>
      <c r="I51" s="2284"/>
      <c r="J51" s="335" t="str">
        <f>IF(F50&amp;G50 &lt;&gt; F51&amp;G51, IFERROR(VLOOKUP(A51,'Detalle de Equivalencias'!$M$9:$AD$126,16,FALSE),""),"")</f>
        <v/>
      </c>
      <c r="K51" s="317" t="str">
        <f>IF(F50&amp;G50 &lt;&gt; F51&amp;G51, IFERROR(IF(VLOOKUP(A51,'Detalle de Equivalencias'!$M$9:$AD$126,16,FALSE)&lt;&gt;VLOOKUP(A51,'Detalle de Equivalencias'!$M$9:$AD$126,7,FALSE),"SI","NO"),""),"")</f>
        <v/>
      </c>
    </row>
    <row r="52" spans="1:11" ht="15" customHeight="1" thickBot="1">
      <c r="A52" s="63"/>
      <c r="B52" s="318" t="s">
        <v>37</v>
      </c>
      <c r="C52" s="319"/>
      <c r="D52" s="319"/>
      <c r="E52" s="319"/>
      <c r="F52" s="319"/>
      <c r="G52" s="319"/>
      <c r="H52" s="320"/>
      <c r="I52" s="321"/>
      <c r="J52" s="322">
        <f>SUM(J22:J51)</f>
        <v>2</v>
      </c>
      <c r="K52" s="323"/>
    </row>
    <row r="53" spans="1:11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</row>
    <row r="54" spans="1:11">
      <c r="A54" s="63"/>
      <c r="B54" s="63"/>
      <c r="C54" s="2315" t="s">
        <v>490</v>
      </c>
      <c r="D54" s="2315"/>
      <c r="E54" s="2315"/>
      <c r="F54" s="2315"/>
      <c r="G54" s="2315"/>
      <c r="H54" s="2315"/>
      <c r="I54" s="2315"/>
      <c r="J54" s="2315"/>
      <c r="K54" s="2315"/>
    </row>
    <row r="55" spans="1:11">
      <c r="A55" s="63"/>
      <c r="B55" s="63"/>
      <c r="C55" s="2268" t="s">
        <v>491</v>
      </c>
      <c r="D55" s="2268"/>
      <c r="E55" s="2269" t="str">
        <f>UPPER(GralNombreRevisor)</f>
        <v>EDUARDO REYES RODRIGUEZ</v>
      </c>
      <c r="F55" s="2270"/>
      <c r="G55" s="2270"/>
      <c r="H55" s="2270"/>
      <c r="I55" s="2271"/>
      <c r="J55" s="216"/>
      <c r="K55" s="216"/>
    </row>
    <row r="56" spans="1:11">
      <c r="A56" s="63"/>
      <c r="B56" s="63"/>
      <c r="C56" s="2268" t="s">
        <v>492</v>
      </c>
      <c r="D56" s="2268"/>
      <c r="E56" s="2269" t="str">
        <f>UPPER(GralCargoRevisor)</f>
        <v/>
      </c>
      <c r="F56" s="2270"/>
      <c r="G56" s="2270"/>
      <c r="H56" s="2270"/>
      <c r="I56" s="2271"/>
      <c r="J56" s="216"/>
      <c r="K56" s="216"/>
    </row>
    <row r="57" spans="1:11">
      <c r="A57" s="63"/>
      <c r="B57" s="63"/>
      <c r="C57" s="2268" t="s">
        <v>493</v>
      </c>
      <c r="D57" s="2268"/>
      <c r="E57" s="2318" t="str">
        <f>TEXT(GralFecha,"dd/mm/") &amp; YEAR(GralFecha)</f>
        <v>13/03/2026</v>
      </c>
      <c r="F57" s="2319"/>
      <c r="G57" s="2319"/>
      <c r="H57" s="2319"/>
      <c r="I57" s="2320"/>
      <c r="J57" s="216"/>
      <c r="K57" s="216"/>
    </row>
    <row r="58" spans="1:11">
      <c r="A58" s="63"/>
      <c r="B58" s="63"/>
      <c r="C58" s="2315" t="s">
        <v>783</v>
      </c>
      <c r="D58" s="2315"/>
      <c r="E58" s="2315"/>
      <c r="F58" s="2315"/>
      <c r="G58" s="2315"/>
      <c r="H58" s="2315"/>
      <c r="I58" s="2315"/>
      <c r="J58" s="2315"/>
      <c r="K58" s="2315"/>
    </row>
    <row r="59" spans="1:11">
      <c r="A59" s="63"/>
      <c r="B59" s="63"/>
      <c r="C59" s="2268" t="s">
        <v>491</v>
      </c>
      <c r="D59" s="2268"/>
      <c r="E59" s="2269" t="str">
        <f>UPPER(GralNombreElabora)</f>
        <v>JORGE BOJÓRQUEZ SEGURA</v>
      </c>
      <c r="F59" s="2270"/>
      <c r="G59" s="2270"/>
      <c r="H59" s="2270"/>
      <c r="I59" s="2271"/>
      <c r="J59" s="238"/>
      <c r="K59" s="216"/>
    </row>
    <row r="60" spans="1:11">
      <c r="A60" s="63"/>
      <c r="B60" s="351"/>
      <c r="C60" s="2268" t="s">
        <v>492</v>
      </c>
      <c r="D60" s="2268"/>
      <c r="E60" s="2269" t="str">
        <f>UPPER(GralCargoElabora)</f>
        <v>DTCR</v>
      </c>
      <c r="F60" s="2270"/>
      <c r="G60" s="2270"/>
      <c r="H60" s="2270"/>
      <c r="I60" s="2271"/>
      <c r="J60" s="64"/>
      <c r="K60" s="63"/>
    </row>
    <row r="61" spans="1:11">
      <c r="A61" s="63"/>
      <c r="B61" s="67"/>
      <c r="C61" s="64"/>
      <c r="D61" s="64"/>
      <c r="E61" s="64"/>
      <c r="F61" s="64"/>
      <c r="G61" s="64"/>
      <c r="H61" s="64"/>
      <c r="I61" s="64"/>
      <c r="J61" s="64"/>
      <c r="K61" s="63"/>
    </row>
    <row r="62" spans="1:11">
      <c r="A62" s="63"/>
      <c r="B62" s="67"/>
      <c r="C62" s="63"/>
      <c r="D62" s="63"/>
      <c r="E62" s="63"/>
      <c r="F62" s="63"/>
      <c r="G62" s="63"/>
      <c r="H62" s="63"/>
      <c r="I62" s="63"/>
      <c r="J62" s="64"/>
      <c r="K62" s="63"/>
    </row>
    <row r="63" spans="1:11">
      <c r="A63" s="63"/>
      <c r="B63" s="67"/>
      <c r="C63" s="63"/>
      <c r="D63" s="63"/>
      <c r="E63" s="63"/>
      <c r="F63" s="63"/>
      <c r="G63" s="63"/>
      <c r="H63" s="63"/>
      <c r="I63" s="63"/>
      <c r="J63" s="64"/>
      <c r="K63" s="63"/>
    </row>
    <row r="64" spans="1:11">
      <c r="A64" s="63"/>
      <c r="B64" s="64"/>
      <c r="C64" s="63"/>
      <c r="D64" s="63"/>
      <c r="E64" s="63"/>
      <c r="F64" s="63"/>
      <c r="G64" s="63"/>
      <c r="H64" s="63"/>
      <c r="I64" s="63"/>
      <c r="J64" s="64"/>
      <c r="K64" s="63"/>
    </row>
    <row r="65" spans="1:11">
      <c r="A65" s="63"/>
      <c r="B65" s="64"/>
      <c r="C65" s="63"/>
      <c r="D65" s="63"/>
      <c r="E65" s="63"/>
      <c r="F65" s="63"/>
      <c r="G65" s="63"/>
      <c r="H65" s="63"/>
      <c r="I65" s="63"/>
      <c r="J65" s="64"/>
      <c r="K65" s="63"/>
    </row>
    <row r="66" spans="1:11">
      <c r="A66" s="63"/>
      <c r="B66" s="64"/>
      <c r="C66" s="63"/>
      <c r="D66" s="63"/>
      <c r="E66" s="63"/>
      <c r="F66" s="63"/>
      <c r="G66" s="63"/>
      <c r="H66" s="63"/>
      <c r="I66" s="63"/>
      <c r="J66" s="64"/>
      <c r="K66" s="63"/>
    </row>
  </sheetData>
  <mergeCells count="98">
    <mergeCell ref="J20:J21"/>
    <mergeCell ref="H21:I21"/>
    <mergeCell ref="D11:E11"/>
    <mergeCell ref="F11:G11"/>
    <mergeCell ref="H36:I36"/>
    <mergeCell ref="H22:I22"/>
    <mergeCell ref="H23:I23"/>
    <mergeCell ref="H24:I24"/>
    <mergeCell ref="H30:I30"/>
    <mergeCell ref="H34:I34"/>
    <mergeCell ref="D22:E22"/>
    <mergeCell ref="D23:E23"/>
    <mergeCell ref="D24:E24"/>
    <mergeCell ref="D25:E25"/>
    <mergeCell ref="D32:E32"/>
    <mergeCell ref="D26:E26"/>
    <mergeCell ref="D51:E51"/>
    <mergeCell ref="D33:E33"/>
    <mergeCell ref="H35:I35"/>
    <mergeCell ref="B11:C11"/>
    <mergeCell ref="D21:E21"/>
    <mergeCell ref="H43:I43"/>
    <mergeCell ref="D34:E34"/>
    <mergeCell ref="D36:E36"/>
    <mergeCell ref="D37:E37"/>
    <mergeCell ref="H38:I38"/>
    <mergeCell ref="H48:I48"/>
    <mergeCell ref="H44:I44"/>
    <mergeCell ref="D43:E43"/>
    <mergeCell ref="D45:E45"/>
    <mergeCell ref="D44:E44"/>
    <mergeCell ref="H37:I37"/>
    <mergeCell ref="B9:C9"/>
    <mergeCell ref="F9:G9"/>
    <mergeCell ref="H9:J9"/>
    <mergeCell ref="C59:D59"/>
    <mergeCell ref="E59:I59"/>
    <mergeCell ref="C57:D57"/>
    <mergeCell ref="H11:J11"/>
    <mergeCell ref="B13:C13"/>
    <mergeCell ref="C58:K58"/>
    <mergeCell ref="K20:K21"/>
    <mergeCell ref="E57:I57"/>
    <mergeCell ref="C54:K54"/>
    <mergeCell ref="C55:D55"/>
    <mergeCell ref="E55:I55"/>
    <mergeCell ref="C56:D56"/>
    <mergeCell ref="E56:I56"/>
    <mergeCell ref="B1:H3"/>
    <mergeCell ref="I1:K3"/>
    <mergeCell ref="B5:E5"/>
    <mergeCell ref="H5:I5"/>
    <mergeCell ref="B7:C7"/>
    <mergeCell ref="F7:G7"/>
    <mergeCell ref="B4:J4"/>
    <mergeCell ref="C60:D60"/>
    <mergeCell ref="E60:I60"/>
    <mergeCell ref="D9:E9"/>
    <mergeCell ref="B20:E20"/>
    <mergeCell ref="F20:I20"/>
    <mergeCell ref="D13:F13"/>
    <mergeCell ref="H13:J13"/>
    <mergeCell ref="B15:E15"/>
    <mergeCell ref="B17:D17"/>
    <mergeCell ref="D28:E28"/>
    <mergeCell ref="D27:E27"/>
    <mergeCell ref="H27:I27"/>
    <mergeCell ref="H28:I28"/>
    <mergeCell ref="D29:E29"/>
    <mergeCell ref="H51:I51"/>
    <mergeCell ref="D46:E46"/>
    <mergeCell ref="H39:I39"/>
    <mergeCell ref="H40:I40"/>
    <mergeCell ref="H41:I41"/>
    <mergeCell ref="H42:I42"/>
    <mergeCell ref="D35:E35"/>
    <mergeCell ref="D38:E38"/>
    <mergeCell ref="D39:E39"/>
    <mergeCell ref="D40:E40"/>
    <mergeCell ref="D42:E42"/>
    <mergeCell ref="D41:E41"/>
    <mergeCell ref="D50:E50"/>
    <mergeCell ref="D48:E48"/>
    <mergeCell ref="D49:E49"/>
    <mergeCell ref="H45:I45"/>
    <mergeCell ref="H46:I46"/>
    <mergeCell ref="H47:I47"/>
    <mergeCell ref="D47:E47"/>
    <mergeCell ref="H49:I49"/>
    <mergeCell ref="H50:I50"/>
    <mergeCell ref="D30:E30"/>
    <mergeCell ref="D31:E31"/>
    <mergeCell ref="H33:I33"/>
    <mergeCell ref="H25:I25"/>
    <mergeCell ref="H26:I26"/>
    <mergeCell ref="H31:I31"/>
    <mergeCell ref="H32:I32"/>
    <mergeCell ref="H29:I29"/>
  </mergeCells>
  <pageMargins left="0.25" right="0.25" top="0.75" bottom="0.75" header="0.3" footer="0.3"/>
  <pageSetup paperSize="9"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ImprimeTraIntPDF">
                <anchor moveWithCells="1" sizeWithCells="1">
                  <from>
                    <xdr:col>12</xdr:col>
                    <xdr:colOff>76200</xdr:colOff>
                    <xdr:row>4</xdr:row>
                    <xdr:rowOff>83820</xdr:rowOff>
                  </from>
                  <to>
                    <xdr:col>13</xdr:col>
                    <xdr:colOff>487680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ReCombinaCambio">
                <anchor moveWithCells="1" sizeWithCells="1">
                  <from>
                    <xdr:col>12</xdr:col>
                    <xdr:colOff>68580</xdr:colOff>
                    <xdr:row>8</xdr:row>
                    <xdr:rowOff>144780</xdr:rowOff>
                  </from>
                  <to>
                    <xdr:col>13</xdr:col>
                    <xdr:colOff>480060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AtrasConfiguracion">
                <anchor>
                  <from>
                    <xdr:col>12</xdr:col>
                    <xdr:colOff>76200</xdr:colOff>
                    <xdr:row>0</xdr:row>
                    <xdr:rowOff>68580</xdr:rowOff>
                  </from>
                  <to>
                    <xdr:col>13</xdr:col>
                    <xdr:colOff>426720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plic14">
    <tabColor rgb="FFFF6600"/>
  </sheetPr>
  <dimension ref="A1:J62"/>
  <sheetViews>
    <sheetView zoomScaleNormal="100" workbookViewId="0">
      <selection activeCell="B27" sqref="B27:K56"/>
    </sheetView>
  </sheetViews>
  <sheetFormatPr baseColWidth="10" defaultColWidth="11.44140625" defaultRowHeight="14.4"/>
  <cols>
    <col min="1" max="1" width="1.44140625" customWidth="1"/>
    <col min="8" max="8" width="11.44140625" customWidth="1"/>
  </cols>
  <sheetData>
    <row r="1" spans="1:10">
      <c r="A1" s="63"/>
      <c r="B1" s="63"/>
      <c r="C1" s="63"/>
      <c r="D1" s="63"/>
      <c r="E1" s="63"/>
      <c r="F1" s="63"/>
      <c r="G1" s="63"/>
      <c r="H1" s="63"/>
      <c r="I1" s="63"/>
      <c r="J1" s="63"/>
    </row>
    <row r="2" spans="1:10">
      <c r="A2" s="63"/>
      <c r="B2" s="69"/>
      <c r="C2" s="2331" t="s">
        <v>209</v>
      </c>
      <c r="D2" s="2331"/>
      <c r="E2" s="2331"/>
      <c r="F2" s="2331"/>
      <c r="G2" s="2331"/>
      <c r="H2" s="2332"/>
      <c r="I2" s="2332"/>
      <c r="J2" s="69"/>
    </row>
    <row r="3" spans="1:10">
      <c r="A3" s="63"/>
      <c r="B3" s="69"/>
      <c r="C3" s="2331"/>
      <c r="D3" s="2331"/>
      <c r="E3" s="2331"/>
      <c r="F3" s="2331"/>
      <c r="G3" s="2331"/>
      <c r="H3" s="2332"/>
      <c r="I3" s="2332"/>
      <c r="J3" s="69"/>
    </row>
    <row r="4" spans="1:10">
      <c r="A4" s="63"/>
      <c r="B4" s="63"/>
      <c r="C4" s="63"/>
      <c r="D4" s="63"/>
      <c r="E4" s="63"/>
      <c r="F4" s="63"/>
      <c r="G4" s="63"/>
      <c r="H4" s="63"/>
      <c r="I4" s="63"/>
      <c r="J4" s="63"/>
    </row>
    <row r="5" spans="1:10">
      <c r="A5" s="63"/>
      <c r="B5" s="2333" t="s">
        <v>210</v>
      </c>
      <c r="C5" s="2333"/>
      <c r="D5" s="2333"/>
      <c r="E5" s="71"/>
      <c r="F5" s="70"/>
      <c r="G5" s="70"/>
      <c r="H5" s="70"/>
      <c r="I5" s="70"/>
      <c r="J5" s="70"/>
    </row>
    <row r="6" spans="1:10" ht="7.5" customHeight="1">
      <c r="A6" s="63"/>
      <c r="B6" s="72"/>
      <c r="C6" s="70"/>
      <c r="D6" s="70"/>
      <c r="E6" s="70"/>
      <c r="F6" s="70"/>
      <c r="G6" s="70"/>
      <c r="H6" s="70"/>
      <c r="I6" s="70"/>
      <c r="J6" s="70"/>
    </row>
    <row r="7" spans="1:10">
      <c r="A7" s="63"/>
      <c r="B7" s="2334" t="s">
        <v>211</v>
      </c>
      <c r="C7" s="2334"/>
      <c r="D7" s="73" t="str">
        <f xml:space="preserve"> GralCodEstudiante &amp; " - " &amp; UPPER(GralApellidosEstudiante &amp; ", " &amp;GralNombresEstudiante)</f>
        <v>N0001 - PEREZ, JUAN</v>
      </c>
      <c r="E7" s="73"/>
      <c r="F7" s="73"/>
      <c r="G7" s="73"/>
      <c r="H7" s="73"/>
      <c r="I7" s="73"/>
      <c r="J7" s="73"/>
    </row>
    <row r="8" spans="1:10" ht="8.25" customHeight="1">
      <c r="A8" s="63"/>
      <c r="B8" s="74"/>
      <c r="C8" s="70"/>
      <c r="D8" s="70"/>
      <c r="E8" s="70"/>
      <c r="F8" s="70"/>
      <c r="G8" s="70"/>
      <c r="H8" s="70"/>
      <c r="I8" s="70"/>
      <c r="J8" s="70"/>
    </row>
    <row r="9" spans="1:10">
      <c r="A9" s="63"/>
      <c r="B9" s="75" t="s">
        <v>212</v>
      </c>
      <c r="C9" s="73" t="str">
        <f xml:space="preserve"> UPPER(GralCarrera) &amp; " - " &amp; UPPER(GralModalidad)</f>
        <v>ADMINISTRACION - UG</v>
      </c>
      <c r="D9" s="73"/>
      <c r="E9" s="73"/>
      <c r="F9" s="73"/>
      <c r="G9" s="70"/>
      <c r="H9" s="70"/>
      <c r="I9" s="70"/>
      <c r="J9" s="70"/>
    </row>
    <row r="10" spans="1:10">
      <c r="A10" s="63"/>
      <c r="B10" s="74"/>
      <c r="C10" s="70"/>
      <c r="D10" s="70"/>
      <c r="E10" s="70"/>
      <c r="F10" s="70"/>
      <c r="G10" s="70"/>
      <c r="H10" s="70"/>
      <c r="I10" s="70"/>
      <c r="J10" s="70"/>
    </row>
    <row r="11" spans="1:10">
      <c r="A11" s="63"/>
      <c r="B11" s="72"/>
      <c r="C11" s="70"/>
      <c r="D11" s="70"/>
      <c r="E11" s="70"/>
      <c r="F11" s="2335" t="str">
        <f>IF(OR(SUM('Detalle de Equivalencias'!$Q$1,'Detalle de Equivalencias'!$Q$3:$Q$7)&lt;6,$W$4&lt;&gt;$X$4),"ERROR: NO IMPRIMIR","")</f>
        <v>ERROR: NO IMPRIMIR</v>
      </c>
      <c r="G11" s="2335"/>
      <c r="H11" s="2335"/>
      <c r="I11" s="70"/>
      <c r="J11" s="70"/>
    </row>
    <row r="12" spans="1:10">
      <c r="A12" s="63"/>
      <c r="B12" s="76" t="s">
        <v>213</v>
      </c>
      <c r="C12" s="70"/>
      <c r="D12" s="70"/>
      <c r="E12" s="70"/>
      <c r="F12" s="70"/>
      <c r="G12" s="70"/>
      <c r="H12" s="70"/>
      <c r="I12" s="70"/>
      <c r="J12" s="70"/>
    </row>
    <row r="13" spans="1:10">
      <c r="A13" s="63"/>
      <c r="B13" s="70"/>
      <c r="C13" s="75"/>
      <c r="D13" s="75"/>
      <c r="E13" s="75"/>
      <c r="F13" s="70" t="s">
        <v>214</v>
      </c>
      <c r="G13" s="125" t="str">
        <f>IF(GralOrigenCodMalla&lt;&gt;GralCodMalla,"X","")</f>
        <v>X</v>
      </c>
      <c r="H13" s="70"/>
      <c r="I13" s="70" t="s">
        <v>215</v>
      </c>
      <c r="J13" s="125" t="str">
        <f>IF(GralOrigenCodMalla=GralCodMalla,"X","")</f>
        <v/>
      </c>
    </row>
    <row r="14" spans="1:10" ht="7.5" customHeight="1">
      <c r="A14" s="63"/>
      <c r="B14" s="70"/>
      <c r="C14" s="75"/>
      <c r="D14" s="75"/>
      <c r="E14" s="75"/>
      <c r="F14" s="70"/>
      <c r="G14" s="70"/>
      <c r="H14" s="70"/>
      <c r="I14" s="70"/>
      <c r="J14" s="70"/>
    </row>
    <row r="15" spans="1:10">
      <c r="A15" s="63"/>
      <c r="B15" s="78" t="s">
        <v>465</v>
      </c>
      <c r="C15" s="79"/>
      <c r="D15" s="79"/>
      <c r="E15" s="79"/>
      <c r="F15" s="80"/>
      <c r="G15" s="77" t="str">
        <f>+GralCodMalla</f>
        <v>225000</v>
      </c>
      <c r="H15" s="70"/>
      <c r="I15" s="70"/>
      <c r="J15" s="70"/>
    </row>
    <row r="16" spans="1:10">
      <c r="A16" s="63"/>
      <c r="B16" s="72"/>
      <c r="C16" s="70"/>
      <c r="D16" s="70"/>
      <c r="E16" s="70"/>
      <c r="F16" s="70"/>
      <c r="G16" s="70"/>
      <c r="H16" s="70"/>
      <c r="I16" s="70"/>
      <c r="J16" s="70"/>
    </row>
    <row r="17" spans="1:10">
      <c r="A17" s="63"/>
      <c r="B17" s="70"/>
      <c r="C17" s="70"/>
      <c r="D17" s="70"/>
      <c r="E17" s="70"/>
      <c r="F17" s="70"/>
      <c r="G17" s="70"/>
      <c r="H17" s="70"/>
      <c r="I17" s="70"/>
      <c r="J17" s="70"/>
    </row>
    <row r="18" spans="1:10">
      <c r="A18" s="63"/>
      <c r="B18" s="76" t="s">
        <v>216</v>
      </c>
      <c r="C18" s="70"/>
      <c r="D18" s="70"/>
      <c r="E18" s="70"/>
      <c r="F18" s="70"/>
      <c r="G18" s="70"/>
      <c r="H18" s="70"/>
      <c r="I18" s="70"/>
      <c r="J18" s="70"/>
    </row>
    <row r="19" spans="1:10">
      <c r="A19" s="63"/>
      <c r="B19" s="81"/>
      <c r="C19" s="70"/>
      <c r="D19" s="70"/>
      <c r="E19" s="70"/>
      <c r="F19" s="70" t="s">
        <v>214</v>
      </c>
      <c r="G19" s="125" t="str">
        <f>IF(totalPorTercera&gt;0,"X","")</f>
        <v/>
      </c>
      <c r="H19" s="70"/>
      <c r="I19" s="70" t="s">
        <v>215</v>
      </c>
      <c r="J19" s="125" t="str">
        <f>IF(totalPorTercera=0,"X","")</f>
        <v>X</v>
      </c>
    </row>
    <row r="20" spans="1:10" ht="7.5" customHeight="1">
      <c r="A20" s="63"/>
      <c r="B20" s="81"/>
      <c r="C20" s="70"/>
      <c r="D20" s="70"/>
      <c r="E20" s="70"/>
      <c r="F20" s="70"/>
      <c r="G20" s="70"/>
      <c r="H20" s="70"/>
      <c r="I20" s="70"/>
      <c r="J20" s="70"/>
    </row>
    <row r="21" spans="1:10">
      <c r="A21" s="63"/>
      <c r="B21" s="70" t="s">
        <v>217</v>
      </c>
      <c r="C21" s="75"/>
      <c r="D21" s="75"/>
      <c r="E21" s="75"/>
      <c r="F21" s="70"/>
      <c r="G21" s="125"/>
      <c r="H21" s="70" t="s">
        <v>218</v>
      </c>
      <c r="I21" s="70"/>
      <c r="J21" s="70"/>
    </row>
    <row r="22" spans="1:10">
      <c r="A22" s="63"/>
      <c r="B22" s="81"/>
      <c r="C22" s="70"/>
      <c r="D22" s="70"/>
      <c r="E22" s="70"/>
      <c r="F22" s="70"/>
      <c r="G22" s="70"/>
      <c r="H22" s="70"/>
      <c r="I22" s="70"/>
      <c r="J22" s="70"/>
    </row>
    <row r="23" spans="1:10">
      <c r="A23" s="63"/>
      <c r="B23" s="75" t="s">
        <v>219</v>
      </c>
      <c r="C23" s="70"/>
      <c r="D23" s="70"/>
      <c r="E23" s="70"/>
      <c r="F23" s="70"/>
      <c r="G23" s="70"/>
      <c r="H23" s="70"/>
      <c r="I23" s="70"/>
      <c r="J23" s="70"/>
    </row>
    <row r="24" spans="1:10" ht="7.5" customHeight="1">
      <c r="A24" s="63"/>
      <c r="B24" s="70"/>
      <c r="C24" s="70"/>
      <c r="D24" s="70"/>
      <c r="E24" s="70"/>
      <c r="F24" s="70"/>
      <c r="G24" s="70"/>
      <c r="H24" s="70"/>
      <c r="I24" s="70"/>
      <c r="J24" s="70"/>
    </row>
    <row r="25" spans="1:10">
      <c r="A25" s="63"/>
      <c r="B25" s="61" t="s">
        <v>7</v>
      </c>
      <c r="C25" s="61" t="s">
        <v>16</v>
      </c>
      <c r="D25" s="2330" t="s">
        <v>220</v>
      </c>
      <c r="E25" s="2330"/>
      <c r="F25" s="2330"/>
      <c r="G25" s="2330"/>
      <c r="H25" s="2330"/>
      <c r="I25" s="2330"/>
      <c r="J25" s="2330"/>
    </row>
    <row r="26" spans="1:10">
      <c r="A26" s="16">
        <v>1</v>
      </c>
      <c r="B26" s="121" t="str">
        <f>IFERROR(VLOOKUP(A26,'Detalle de Equivalencias'!$N$9:$AE$126,16,FALSE),"")</f>
        <v>RRHH</v>
      </c>
      <c r="C26" s="121" t="str">
        <f>IFERROR(VLOOKUP(A26,'Detalle de Equivalencias'!$N$9:$AE$126,17,FALSE),"")</f>
        <v>RRHH1101</v>
      </c>
      <c r="D26" s="118" t="str">
        <f>IFERROR(UPPER(VLOOKUP(A26,'Detalle de Equivalencias'!$N$9:$AE$126,14,FALSE)),"") &amp; IF(LEN(IFERROR(VLOOKUP(A26,'Detalle de Equivalencias'!$N$9:$AE$126,13,FALSE),""))&gt;0," (por 3era)","")</f>
        <v>CURSO DESTINO</v>
      </c>
      <c r="E26" s="119"/>
      <c r="F26" s="119"/>
      <c r="G26" s="119"/>
      <c r="H26" s="119"/>
      <c r="I26" s="119"/>
      <c r="J26" s="120"/>
    </row>
    <row r="27" spans="1:10">
      <c r="A27" s="16">
        <v>2</v>
      </c>
      <c r="B27" s="121" t="str">
        <f>IFERROR(VLOOKUP(A27,'Detalle de Equivalencias'!$N$9:$AE$126,16,FALSE),"")</f>
        <v/>
      </c>
      <c r="C27" s="121" t="str">
        <f>IFERROR(VLOOKUP(A27,'Detalle de Equivalencias'!$N$9:$AE$126,17,FALSE),"")</f>
        <v/>
      </c>
      <c r="D27" s="118" t="str">
        <f>IFERROR(UPPER(VLOOKUP(A27,'Detalle de Equivalencias'!$N$9:$AE$126,14,FALSE)),"") &amp; IF(LEN(IFERROR(VLOOKUP(A27,'Detalle de Equivalencias'!$N$9:$AE$126,13,FALSE),""))&gt;0," (por 3era)","")</f>
        <v/>
      </c>
      <c r="E27" s="119"/>
      <c r="F27" s="119"/>
      <c r="G27" s="119"/>
      <c r="H27" s="119"/>
      <c r="I27" s="119"/>
      <c r="J27" s="120"/>
    </row>
    <row r="28" spans="1:10">
      <c r="A28" s="16">
        <v>3</v>
      </c>
      <c r="B28" s="121" t="str">
        <f>IFERROR(VLOOKUP(A28,'Detalle de Equivalencias'!$N$9:$AE$126,16,FALSE),"")</f>
        <v/>
      </c>
      <c r="C28" s="121" t="str">
        <f>IFERROR(VLOOKUP(A28,'Detalle de Equivalencias'!$N$9:$AE$126,17,FALSE),"")</f>
        <v/>
      </c>
      <c r="D28" s="118" t="str">
        <f>IFERROR(UPPER(VLOOKUP(A28,'Detalle de Equivalencias'!$N$9:$AE$126,14,FALSE)),"") &amp; IF(LEN(IFERROR(VLOOKUP(A28,'Detalle de Equivalencias'!$N$9:$AE$126,13,FALSE),""))&gt;0," (por 3era)","")</f>
        <v/>
      </c>
      <c r="E28" s="119"/>
      <c r="F28" s="119"/>
      <c r="G28" s="119"/>
      <c r="H28" s="119"/>
      <c r="I28" s="119"/>
      <c r="J28" s="120"/>
    </row>
    <row r="29" spans="1:10">
      <c r="A29" s="16">
        <v>4</v>
      </c>
      <c r="B29" s="121" t="str">
        <f>IFERROR(VLOOKUP(A29,'Detalle de Equivalencias'!$N$9:$AE$126,16,FALSE),"")</f>
        <v/>
      </c>
      <c r="C29" s="121" t="str">
        <f>IFERROR(VLOOKUP(A29,'Detalle de Equivalencias'!$N$9:$AE$126,17,FALSE),"")</f>
        <v/>
      </c>
      <c r="D29" s="118" t="str">
        <f>IFERROR(UPPER(VLOOKUP(A29,'Detalle de Equivalencias'!$N$9:$AE$126,14,FALSE)),"") &amp; IF(LEN(IFERROR(VLOOKUP(A29,'Detalle de Equivalencias'!$N$9:$AE$126,13,FALSE),""))&gt;0," (por 3era)","")</f>
        <v/>
      </c>
      <c r="E29" s="119"/>
      <c r="F29" s="119"/>
      <c r="G29" s="119"/>
      <c r="H29" s="119"/>
      <c r="I29" s="119"/>
      <c r="J29" s="120"/>
    </row>
    <row r="30" spans="1:10">
      <c r="A30" s="16">
        <v>5</v>
      </c>
      <c r="B30" s="121" t="str">
        <f>IFERROR(VLOOKUP(A30,'Detalle de Equivalencias'!$N$9:$AE$126,16,FALSE),"")</f>
        <v/>
      </c>
      <c r="C30" s="121" t="str">
        <f>IFERROR(VLOOKUP(A30,'Detalle de Equivalencias'!$N$9:$AE$126,17,FALSE),"")</f>
        <v/>
      </c>
      <c r="D30" s="118" t="str">
        <f>IFERROR(UPPER(VLOOKUP(A30,'Detalle de Equivalencias'!$N$9:$AE$126,14,FALSE)),"") &amp; IF(LEN(IFERROR(VLOOKUP(A30,'Detalle de Equivalencias'!$N$9:$AE$126,13,FALSE),""))&gt;0," (por 3era)","")</f>
        <v/>
      </c>
      <c r="E30" s="119"/>
      <c r="F30" s="119"/>
      <c r="G30" s="119"/>
      <c r="H30" s="119"/>
      <c r="I30" s="119"/>
      <c r="J30" s="120"/>
    </row>
    <row r="31" spans="1:10">
      <c r="A31" s="16">
        <v>6</v>
      </c>
      <c r="B31" s="121" t="str">
        <f>IFERROR(VLOOKUP(A31,'Detalle de Equivalencias'!$N$9:$AE$126,16,FALSE),"")</f>
        <v/>
      </c>
      <c r="C31" s="121" t="str">
        <f>IFERROR(VLOOKUP(A31,'Detalle de Equivalencias'!$N$9:$AE$126,17,FALSE),"")</f>
        <v/>
      </c>
      <c r="D31" s="118" t="str">
        <f>IFERROR(UPPER(VLOOKUP(A31,'Detalle de Equivalencias'!$N$9:$AE$126,14,FALSE)),"") &amp; IF(LEN(IFERROR(VLOOKUP(A31,'Detalle de Equivalencias'!$N$9:$AE$126,13,FALSE),""))&gt;0," (por 3era)","")</f>
        <v/>
      </c>
      <c r="E31" s="119"/>
      <c r="F31" s="119"/>
      <c r="G31" s="119"/>
      <c r="H31" s="119"/>
      <c r="I31" s="119"/>
      <c r="J31" s="120"/>
    </row>
    <row r="32" spans="1:10">
      <c r="A32" s="16">
        <v>7</v>
      </c>
      <c r="B32" s="121" t="str">
        <f>IFERROR(VLOOKUP(A32,'Detalle de Equivalencias'!$N$9:$AE$126,16,FALSE),"")</f>
        <v/>
      </c>
      <c r="C32" s="121" t="str">
        <f>IFERROR(VLOOKUP(A32,'Detalle de Equivalencias'!$N$9:$AE$126,17,FALSE),"")</f>
        <v/>
      </c>
      <c r="D32" s="118" t="str">
        <f>IFERROR(UPPER(VLOOKUP(A32,'Detalle de Equivalencias'!$N$9:$AE$126,14,FALSE)),"") &amp; IF(LEN(IFERROR(VLOOKUP(A32,'Detalle de Equivalencias'!$N$9:$AE$126,13,FALSE),""))&gt;0," (por 3era)","")</f>
        <v/>
      </c>
      <c r="E32" s="119"/>
      <c r="F32" s="119"/>
      <c r="G32" s="119"/>
      <c r="H32" s="119"/>
      <c r="I32" s="119"/>
      <c r="J32" s="120"/>
    </row>
    <row r="33" spans="1:10">
      <c r="A33" s="16">
        <v>8</v>
      </c>
      <c r="B33" s="121" t="str">
        <f>IFERROR(VLOOKUP(A33,'Detalle de Equivalencias'!$N$9:$AE$126,16,FALSE),"")</f>
        <v/>
      </c>
      <c r="C33" s="121" t="str">
        <f>IFERROR(VLOOKUP(A33,'Detalle de Equivalencias'!$N$9:$AE$126,17,FALSE),"")</f>
        <v/>
      </c>
      <c r="D33" s="118" t="str">
        <f>IFERROR(UPPER(VLOOKUP(A33,'Detalle de Equivalencias'!$N$9:$AE$126,14,FALSE)),"") &amp; IF(LEN(IFERROR(VLOOKUP(A33,'Detalle de Equivalencias'!$N$9:$AE$126,13,FALSE),""))&gt;0," (por 3era)","")</f>
        <v/>
      </c>
      <c r="E33" s="119"/>
      <c r="F33" s="119"/>
      <c r="G33" s="119"/>
      <c r="H33" s="119"/>
      <c r="I33" s="119"/>
      <c r="J33" s="120"/>
    </row>
    <row r="34" spans="1:10">
      <c r="A34" s="16">
        <v>9</v>
      </c>
      <c r="B34" s="121" t="str">
        <f>IFERROR(VLOOKUP(A34,'Detalle de Equivalencias'!$N$9:$AE$126,16,FALSE),"")</f>
        <v/>
      </c>
      <c r="C34" s="121" t="str">
        <f>IFERROR(VLOOKUP(A34,'Detalle de Equivalencias'!$N$9:$AE$126,17,FALSE),"")</f>
        <v/>
      </c>
      <c r="D34" s="118" t="str">
        <f>IFERROR(UPPER(VLOOKUP(A34,'Detalle de Equivalencias'!$N$9:$AE$126,14,FALSE)),"") &amp; IF(LEN(IFERROR(VLOOKUP(A34,'Detalle de Equivalencias'!$N$9:$AE$126,13,FALSE),""))&gt;0," (por 3era)","")</f>
        <v/>
      </c>
      <c r="E34" s="119"/>
      <c r="F34" s="119"/>
      <c r="G34" s="119"/>
      <c r="H34" s="119"/>
      <c r="I34" s="119"/>
      <c r="J34" s="120"/>
    </row>
    <row r="35" spans="1:10">
      <c r="A35" s="16">
        <v>10</v>
      </c>
      <c r="B35" s="122" t="str">
        <f>IFERROR(VLOOKUP(A35,'Detalle de Equivalencias'!$N$9:$AE$126,16,FALSE),"")</f>
        <v/>
      </c>
      <c r="C35" s="122" t="str">
        <f>IFERROR(VLOOKUP(A35,'Detalle de Equivalencias'!$N$9:$AE$126,17,FALSE),"")</f>
        <v/>
      </c>
      <c r="D35" s="117" t="str">
        <f>IFERROR(UPPER(VLOOKUP(A35,'Detalle de Equivalencias'!$N$9:$AE$126,14,FALSE)),"") &amp; IF(LEN(IFERROR(VLOOKUP(A35,'Detalle de Equivalencias'!$N$9:$AE$126,13,FALSE),""))&gt;0," (por 3era)","")</f>
        <v/>
      </c>
      <c r="E35" s="115"/>
      <c r="F35" s="115"/>
      <c r="G35" s="115"/>
      <c r="H35" s="115"/>
      <c r="I35" s="115"/>
      <c r="J35" s="116"/>
    </row>
    <row r="36" spans="1:10">
      <c r="A36" s="16">
        <v>11</v>
      </c>
      <c r="B36" s="122" t="str">
        <f>IFERROR(VLOOKUP(A36,'Detalle de Equivalencias'!$N$9:$AE$126,16,FALSE),"")</f>
        <v/>
      </c>
      <c r="C36" s="122" t="str">
        <f>IFERROR(VLOOKUP(A36,'Detalle de Equivalencias'!$N$9:$AE$126,17,FALSE),"")</f>
        <v/>
      </c>
      <c r="D36" s="117" t="str">
        <f>IFERROR(UPPER(VLOOKUP(A36,'Detalle de Equivalencias'!$N$9:$AE$126,14,FALSE)),"") &amp; IF(LEN(IFERROR(VLOOKUP(A36,'Detalle de Equivalencias'!$N$9:$AE$126,13,FALSE),""))&gt;0," (por 3era)","")</f>
        <v/>
      </c>
      <c r="E36" s="115"/>
      <c r="F36" s="115"/>
      <c r="G36" s="115"/>
      <c r="H36" s="115"/>
      <c r="I36" s="115"/>
      <c r="J36" s="116"/>
    </row>
    <row r="37" spans="1:10">
      <c r="A37" s="16">
        <v>12</v>
      </c>
      <c r="B37" s="122" t="str">
        <f>IFERROR(VLOOKUP(A37,'Detalle de Equivalencias'!$N$9:$AE$126,16,FALSE),"")</f>
        <v/>
      </c>
      <c r="C37" s="122" t="str">
        <f>IFERROR(VLOOKUP(A37,'Detalle de Equivalencias'!$N$9:$AE$126,17,FALSE),"")</f>
        <v/>
      </c>
      <c r="D37" s="117" t="str">
        <f>IFERROR(UPPER(VLOOKUP(A37,'Detalle de Equivalencias'!$N$9:$AE$126,14,FALSE)),"") &amp; IF(LEN(IFERROR(VLOOKUP(A37,'Detalle de Equivalencias'!$N$9:$AE$126,13,FALSE),""))&gt;0," (por 3era)","")</f>
        <v/>
      </c>
      <c r="E37" s="115"/>
      <c r="F37" s="115"/>
      <c r="G37" s="115"/>
      <c r="H37" s="115"/>
      <c r="I37" s="115"/>
      <c r="J37" s="116"/>
    </row>
    <row r="38" spans="1:10">
      <c r="A38" s="16">
        <v>13</v>
      </c>
      <c r="B38" s="122" t="str">
        <f>IFERROR(VLOOKUP(A38,'Detalle de Equivalencias'!$N$9:$AE$126,16,FALSE),"")</f>
        <v/>
      </c>
      <c r="C38" s="122" t="str">
        <f>IFERROR(VLOOKUP(A38,'Detalle de Equivalencias'!$N$9:$AE$126,17,FALSE),"")</f>
        <v/>
      </c>
      <c r="D38" s="117" t="str">
        <f>IFERROR(UPPER(VLOOKUP(A38,'Detalle de Equivalencias'!$N$9:$AE$126,14,FALSE)),"") &amp; IF(LEN(IFERROR(VLOOKUP(A38,'Detalle de Equivalencias'!$N$9:$AE$126,13,FALSE),""))&gt;0," (por 3era)","")</f>
        <v/>
      </c>
      <c r="E38" s="115"/>
      <c r="F38" s="115"/>
      <c r="G38" s="115"/>
      <c r="H38" s="115"/>
      <c r="I38" s="115"/>
      <c r="J38" s="116"/>
    </row>
    <row r="39" spans="1:10">
      <c r="A39" s="16">
        <v>14</v>
      </c>
      <c r="B39" s="122" t="str">
        <f>IFERROR(VLOOKUP(A39,'Detalle de Equivalencias'!$N$9:$AE$126,16,FALSE),"")</f>
        <v/>
      </c>
      <c r="C39" s="122" t="str">
        <f>IFERROR(VLOOKUP(A39,'Detalle de Equivalencias'!$N$9:$AE$126,17,FALSE),"")</f>
        <v/>
      </c>
      <c r="D39" s="117" t="str">
        <f>IFERROR(UPPER(VLOOKUP(A39,'Detalle de Equivalencias'!$N$9:$AE$126,14,FALSE)),"") &amp; IF(LEN(IFERROR(VLOOKUP(A39,'Detalle de Equivalencias'!$N$9:$AE$126,13,FALSE),""))&gt;0," (por 3era)","")</f>
        <v/>
      </c>
      <c r="E39" s="115"/>
      <c r="F39" s="115"/>
      <c r="G39" s="115"/>
      <c r="H39" s="115"/>
      <c r="I39" s="115"/>
      <c r="J39" s="116"/>
    </row>
    <row r="40" spans="1:10">
      <c r="A40" s="16">
        <v>15</v>
      </c>
      <c r="B40" s="122" t="str">
        <f>IFERROR(VLOOKUP(A40,'Detalle de Equivalencias'!$N$9:$AE$126,16,FALSE),"")</f>
        <v/>
      </c>
      <c r="C40" s="122" t="str">
        <f>IFERROR(VLOOKUP(A40,'Detalle de Equivalencias'!$N$9:$AE$126,17,FALSE),"")</f>
        <v/>
      </c>
      <c r="D40" s="117" t="str">
        <f>IFERROR(UPPER(VLOOKUP(A40,'Detalle de Equivalencias'!$N$9:$AE$126,14,FALSE)),"") &amp; IF(LEN(IFERROR(VLOOKUP(A40,'Detalle de Equivalencias'!$N$9:$AE$126,13,FALSE),""))&gt;0," (por 3era)","")</f>
        <v/>
      </c>
      <c r="E40" s="115"/>
      <c r="F40" s="115"/>
      <c r="G40" s="115"/>
      <c r="H40" s="115"/>
      <c r="I40" s="115"/>
      <c r="J40" s="116"/>
    </row>
    <row r="41" spans="1:10">
      <c r="A41" s="16">
        <v>16</v>
      </c>
      <c r="B41" s="122" t="str">
        <f>IFERROR(VLOOKUP(A41,'Detalle de Equivalencias'!$N$9:$AE$126,16,FALSE),"")</f>
        <v/>
      </c>
      <c r="C41" s="122" t="str">
        <f>IFERROR(VLOOKUP(A41,'Detalle de Equivalencias'!$N$9:$AE$126,17,FALSE),"")</f>
        <v/>
      </c>
      <c r="D41" s="117" t="str">
        <f>IFERROR(UPPER(VLOOKUP(A41,'Detalle de Equivalencias'!$N$9:$AE$126,14,FALSE)),"") &amp; IF(LEN(IFERROR(VLOOKUP(A41,'Detalle de Equivalencias'!$N$9:$AE$126,13,FALSE),""))&gt;0," (por 3era)","")</f>
        <v/>
      </c>
      <c r="E41" s="115"/>
      <c r="F41" s="115"/>
      <c r="G41" s="115"/>
      <c r="H41" s="115"/>
      <c r="I41" s="115"/>
      <c r="J41" s="116"/>
    </row>
    <row r="42" spans="1:10">
      <c r="A42" s="16">
        <v>17</v>
      </c>
      <c r="B42" s="122" t="str">
        <f>IFERROR(VLOOKUP(A42,'Detalle de Equivalencias'!$N$9:$AE$126,16,FALSE),"")</f>
        <v/>
      </c>
      <c r="C42" s="122" t="str">
        <f>IFERROR(VLOOKUP(A42,'Detalle de Equivalencias'!$N$9:$AE$126,17,FALSE),"")</f>
        <v/>
      </c>
      <c r="D42" s="117" t="str">
        <f>IFERROR(UPPER(VLOOKUP(A42,'Detalle de Equivalencias'!$N$9:$AE$126,14,FALSE)),"") &amp; IF(LEN(IFERROR(VLOOKUP(A42,'Detalle de Equivalencias'!$N$9:$AE$126,13,FALSE),""))&gt;0," (por 3era)","")</f>
        <v/>
      </c>
      <c r="E42" s="115"/>
      <c r="F42" s="115"/>
      <c r="G42" s="115"/>
      <c r="H42" s="115"/>
      <c r="I42" s="115"/>
      <c r="J42" s="116"/>
    </row>
    <row r="43" spans="1:10">
      <c r="A43" s="16">
        <v>18</v>
      </c>
      <c r="B43" s="122" t="str">
        <f>IFERROR(VLOOKUP(A43,'Detalle de Equivalencias'!$N$9:$AE$126,16,FALSE),"")</f>
        <v/>
      </c>
      <c r="C43" s="122" t="str">
        <f>IFERROR(VLOOKUP(A43,'Detalle de Equivalencias'!$N$9:$AE$126,17,FALSE),"")</f>
        <v/>
      </c>
      <c r="D43" s="117" t="str">
        <f>IFERROR(UPPER(VLOOKUP(A43,'Detalle de Equivalencias'!$N$9:$AE$126,14,FALSE)),"") &amp; IF(LEN(IFERROR(VLOOKUP(A43,'Detalle de Equivalencias'!$N$9:$AE$126,13,FALSE),""))&gt;0," (por 3era)","")</f>
        <v/>
      </c>
      <c r="E43" s="115"/>
      <c r="F43" s="115"/>
      <c r="G43" s="115"/>
      <c r="H43" s="115"/>
      <c r="I43" s="115"/>
      <c r="J43" s="116"/>
    </row>
    <row r="44" spans="1:10">
      <c r="A44" s="16">
        <v>19</v>
      </c>
      <c r="B44" s="122" t="str">
        <f>IFERROR(VLOOKUP(A44,'Detalle de Equivalencias'!$N$9:$AE$126,16,FALSE),"")</f>
        <v/>
      </c>
      <c r="C44" s="122" t="str">
        <f>IFERROR(VLOOKUP(A44,'Detalle de Equivalencias'!$N$9:$AE$126,17,FALSE),"")</f>
        <v/>
      </c>
      <c r="D44" s="117" t="str">
        <f>IFERROR(UPPER(VLOOKUP(A44,'Detalle de Equivalencias'!$N$9:$AE$126,14,FALSE)),"") &amp; IF(LEN(IFERROR(VLOOKUP(A44,'Detalle de Equivalencias'!$N$9:$AE$126,13,FALSE),""))&gt;0," (por 3era)","")</f>
        <v/>
      </c>
      <c r="E44" s="115"/>
      <c r="F44" s="115"/>
      <c r="G44" s="115"/>
      <c r="H44" s="115"/>
      <c r="I44" s="115"/>
      <c r="J44" s="116"/>
    </row>
    <row r="45" spans="1:10">
      <c r="A45" s="16">
        <v>20</v>
      </c>
      <c r="B45" s="122" t="str">
        <f>IFERROR(VLOOKUP(A45,'Detalle de Equivalencias'!$N$9:$AE$126,16,FALSE),"")</f>
        <v/>
      </c>
      <c r="C45" s="122" t="str">
        <f>IFERROR(VLOOKUP(A45,'Detalle de Equivalencias'!$N$9:$AE$126,17,FALSE),"")</f>
        <v/>
      </c>
      <c r="D45" s="117" t="str">
        <f>IFERROR(UPPER(VLOOKUP(A45,'Detalle de Equivalencias'!$N$9:$AE$126,14,FALSE)),"") &amp; IF(LEN(IFERROR(VLOOKUP(A45,'Detalle de Equivalencias'!$N$9:$AE$126,13,FALSE),""))&gt;0," (por 3era)","")</f>
        <v/>
      </c>
      <c r="E45" s="115"/>
      <c r="F45" s="115"/>
      <c r="G45" s="115"/>
      <c r="H45" s="115"/>
      <c r="I45" s="115"/>
      <c r="J45" s="116"/>
    </row>
    <row r="46" spans="1:10">
      <c r="A46" s="16">
        <v>21</v>
      </c>
      <c r="B46" s="122" t="str">
        <f>IFERROR(VLOOKUP(A46,'Detalle de Equivalencias'!$N$9:$AE$126,16,FALSE),"")</f>
        <v/>
      </c>
      <c r="C46" s="122" t="str">
        <f>IFERROR(VLOOKUP(A46,'Detalle de Equivalencias'!$N$9:$AE$126,17,FALSE),"")</f>
        <v/>
      </c>
      <c r="D46" s="117" t="str">
        <f>IFERROR(UPPER(VLOOKUP(A46,'Detalle de Equivalencias'!$N$9:$AE$126,14,FALSE)),"") &amp; IF(LEN(IFERROR(VLOOKUP(A46,'Detalle de Equivalencias'!$N$9:$AE$126,13,FALSE),""))&gt;0," (por 3era)","")</f>
        <v/>
      </c>
      <c r="E46" s="115"/>
      <c r="F46" s="115"/>
      <c r="G46" s="115"/>
      <c r="H46" s="115"/>
      <c r="I46" s="115"/>
      <c r="J46" s="116"/>
    </row>
    <row r="47" spans="1:10">
      <c r="A47" s="16">
        <v>22</v>
      </c>
      <c r="B47" s="122" t="str">
        <f>IFERROR(VLOOKUP(A47,'Detalle de Equivalencias'!$N$9:$AE$126,16,FALSE),"")</f>
        <v/>
      </c>
      <c r="C47" s="122" t="str">
        <f>IFERROR(VLOOKUP(A47,'Detalle de Equivalencias'!$N$9:$AE$126,17,FALSE),"")</f>
        <v/>
      </c>
      <c r="D47" s="117" t="str">
        <f>IFERROR(UPPER(VLOOKUP(A47,'Detalle de Equivalencias'!$N$9:$AE$126,14,FALSE)),"") &amp; IF(LEN(IFERROR(VLOOKUP(A47,'Detalle de Equivalencias'!$N$9:$AE$126,13,FALSE),""))&gt;0," (por 3era)","")</f>
        <v/>
      </c>
      <c r="E47" s="115"/>
      <c r="F47" s="115"/>
      <c r="G47" s="115"/>
      <c r="H47" s="115"/>
      <c r="I47" s="115"/>
      <c r="J47" s="116"/>
    </row>
    <row r="48" spans="1:10">
      <c r="A48" s="16">
        <v>23</v>
      </c>
      <c r="B48" s="122" t="str">
        <f>IFERROR(VLOOKUP(A48,'Detalle de Equivalencias'!$N$9:$AE$126,16,FALSE),"")</f>
        <v/>
      </c>
      <c r="C48" s="122" t="str">
        <f>IFERROR(VLOOKUP(A48,'Detalle de Equivalencias'!$N$9:$AE$126,17,FALSE),"")</f>
        <v/>
      </c>
      <c r="D48" s="117" t="str">
        <f>IFERROR(UPPER(VLOOKUP(A48,'Detalle de Equivalencias'!$N$9:$AE$126,14,FALSE)),"") &amp; IF(LEN(IFERROR(VLOOKUP(A48,'Detalle de Equivalencias'!$N$9:$AE$126,13,FALSE),""))&gt;0," (por 3era)","")</f>
        <v/>
      </c>
      <c r="E48" s="115"/>
      <c r="F48" s="115"/>
      <c r="G48" s="115"/>
      <c r="H48" s="115"/>
      <c r="I48" s="115"/>
      <c r="J48" s="116"/>
    </row>
    <row r="49" spans="1:10">
      <c r="A49" s="16">
        <v>24</v>
      </c>
      <c r="B49" s="122" t="str">
        <f>IFERROR(VLOOKUP(A49,'Detalle de Equivalencias'!$N$9:$AE$126,16,FALSE),"")</f>
        <v/>
      </c>
      <c r="C49" s="122" t="str">
        <f>IFERROR(VLOOKUP(A49,'Detalle de Equivalencias'!$N$9:$AE$126,17,FALSE),"")</f>
        <v/>
      </c>
      <c r="D49" s="117" t="str">
        <f>IFERROR(UPPER(VLOOKUP(A49,'Detalle de Equivalencias'!$N$9:$AE$126,14,FALSE)),"") &amp; IF(LEN(IFERROR(VLOOKUP(A49,'Detalle de Equivalencias'!$N$9:$AE$126,13,FALSE),""))&gt;0," (por 3era)","")</f>
        <v/>
      </c>
      <c r="E49" s="115"/>
      <c r="F49" s="115"/>
      <c r="G49" s="115"/>
      <c r="H49" s="115"/>
      <c r="I49" s="115"/>
      <c r="J49" s="116"/>
    </row>
    <row r="50" spans="1:10">
      <c r="A50" s="16">
        <v>25</v>
      </c>
      <c r="B50" s="122" t="str">
        <f>IFERROR(VLOOKUP(A50,'Detalle de Equivalencias'!$N$9:$AE$126,16,FALSE),"")</f>
        <v/>
      </c>
      <c r="C50" s="122" t="str">
        <f>IFERROR(VLOOKUP(A50,'Detalle de Equivalencias'!$N$9:$AE$126,17,FALSE),"")</f>
        <v/>
      </c>
      <c r="D50" s="117" t="str">
        <f>IFERROR(UPPER(VLOOKUP(A50,'Detalle de Equivalencias'!$N$9:$AE$126,14,FALSE)),"") &amp; IF(LEN(IFERROR(VLOOKUP(A50,'Detalle de Equivalencias'!$N$9:$AE$126,13,FALSE),""))&gt;0," (por 3era)","")</f>
        <v/>
      </c>
      <c r="E50" s="115"/>
      <c r="F50" s="115"/>
      <c r="G50" s="115"/>
      <c r="H50" s="115"/>
      <c r="I50" s="115"/>
      <c r="J50" s="116"/>
    </row>
    <row r="51" spans="1:10">
      <c r="A51" s="16">
        <v>26</v>
      </c>
      <c r="B51" s="122" t="str">
        <f>IFERROR(VLOOKUP(A51,'Detalle de Equivalencias'!$N$9:$AE$126,16,FALSE),"")</f>
        <v/>
      </c>
      <c r="C51" s="122" t="str">
        <f>IFERROR(VLOOKUP(A51,'Detalle de Equivalencias'!$N$9:$AE$126,17,FALSE),"")</f>
        <v/>
      </c>
      <c r="D51" s="117" t="str">
        <f>IFERROR(UPPER(VLOOKUP(A51,'Detalle de Equivalencias'!$N$9:$AE$126,14,FALSE)),"") &amp; IF(LEN(IFERROR(VLOOKUP(A51,'Detalle de Equivalencias'!$N$9:$AE$126,13,FALSE),""))&gt;0," (por 3era)","")</f>
        <v/>
      </c>
      <c r="E51" s="115"/>
      <c r="F51" s="115"/>
      <c r="G51" s="115"/>
      <c r="H51" s="115"/>
      <c r="I51" s="115"/>
      <c r="J51" s="116"/>
    </row>
    <row r="52" spans="1:10">
      <c r="A52" s="16">
        <v>27</v>
      </c>
      <c r="B52" s="122" t="str">
        <f>IFERROR(VLOOKUP(A52,'Detalle de Equivalencias'!$N$9:$AE$126,16,FALSE),"")</f>
        <v/>
      </c>
      <c r="C52" s="122" t="str">
        <f>IFERROR(VLOOKUP(A52,'Detalle de Equivalencias'!$N$9:$AE$126,17,FALSE),"")</f>
        <v/>
      </c>
      <c r="D52" s="117" t="str">
        <f>IFERROR(UPPER(VLOOKUP(A52,'Detalle de Equivalencias'!$N$9:$AE$126,14,FALSE)),"") &amp; IF(LEN(IFERROR(VLOOKUP(A52,'Detalle de Equivalencias'!$N$9:$AE$126,13,FALSE),""))&gt;0," (por 3era)","")</f>
        <v/>
      </c>
      <c r="E52" s="115"/>
      <c r="F52" s="115"/>
      <c r="G52" s="115"/>
      <c r="H52" s="115"/>
      <c r="I52" s="115"/>
      <c r="J52" s="116"/>
    </row>
    <row r="53" spans="1:10">
      <c r="A53" s="63"/>
      <c r="B53" s="69"/>
      <c r="C53" s="69"/>
      <c r="D53" s="69"/>
      <c r="E53" s="69"/>
      <c r="F53" s="69"/>
      <c r="G53" s="69"/>
      <c r="H53" s="69"/>
      <c r="I53" s="69"/>
      <c r="J53" s="63"/>
    </row>
    <row r="54" spans="1:10">
      <c r="A54" s="63"/>
      <c r="B54" s="69"/>
      <c r="C54" s="74"/>
      <c r="D54" s="69"/>
      <c r="E54" s="69"/>
      <c r="F54" s="69"/>
      <c r="G54" s="69"/>
      <c r="H54" s="69"/>
      <c r="I54" s="69"/>
      <c r="J54" s="63"/>
    </row>
    <row r="55" spans="1:10">
      <c r="A55" s="63"/>
      <c r="B55" s="354" t="str">
        <f>"Elaborado por: " &amp; UPPER(GralNombreElabora) &amp; " ("&amp;GralCargoElabora&amp;")"</f>
        <v>Elaborado por: JORGE BOJÓRQUEZ SEGURA (DTCR)</v>
      </c>
      <c r="C55" s="74"/>
      <c r="D55" s="69"/>
      <c r="E55" s="69"/>
      <c r="F55" s="69"/>
      <c r="G55" s="502" t="s">
        <v>1016</v>
      </c>
      <c r="H55" s="500">
        <f>GralFecha</f>
        <v>46094</v>
      </c>
      <c r="I55" s="501"/>
      <c r="J55" s="501"/>
    </row>
    <row r="56" spans="1:10">
      <c r="A56" s="63"/>
      <c r="B56" s="64"/>
      <c r="C56" s="82"/>
      <c r="D56" s="64"/>
      <c r="E56" s="64"/>
      <c r="F56" s="64"/>
      <c r="G56" s="64"/>
      <c r="H56" s="64"/>
      <c r="I56" s="64"/>
      <c r="J56" s="64"/>
    </row>
    <row r="57" spans="1:10">
      <c r="A57" s="63"/>
      <c r="B57" s="64"/>
      <c r="C57" s="82"/>
      <c r="D57" s="64"/>
      <c r="E57" s="64"/>
      <c r="F57" s="64"/>
      <c r="G57" s="64"/>
      <c r="H57" s="64"/>
      <c r="I57" s="64"/>
      <c r="J57" s="64"/>
    </row>
    <row r="58" spans="1:10">
      <c r="A58" s="63"/>
      <c r="B58" s="64"/>
      <c r="C58" s="83"/>
      <c r="D58" s="64"/>
      <c r="E58" s="64"/>
      <c r="F58" s="64"/>
      <c r="G58" s="64"/>
      <c r="H58" s="64"/>
      <c r="I58" s="64"/>
      <c r="J58" s="64"/>
    </row>
    <row r="59" spans="1:10">
      <c r="A59" s="63"/>
      <c r="B59" s="2329"/>
      <c r="C59" s="2329"/>
      <c r="D59" s="2329"/>
      <c r="E59" s="64"/>
      <c r="F59" s="64"/>
      <c r="G59" s="64"/>
      <c r="H59" s="84"/>
      <c r="I59" s="84"/>
      <c r="J59" s="84"/>
    </row>
    <row r="60" spans="1:10">
      <c r="A60" s="63"/>
      <c r="B60" s="124" t="str">
        <f>"Firma: "&amp; UPPER(GralNombreRevisor)</f>
        <v>Firma: EDUARDO REYES RODRIGUEZ</v>
      </c>
      <c r="C60" s="64"/>
      <c r="D60" s="64"/>
      <c r="E60" s="64"/>
      <c r="F60" s="64"/>
      <c r="G60" s="64"/>
      <c r="H60" s="83" t="s">
        <v>221</v>
      </c>
      <c r="I60" s="64"/>
      <c r="J60" s="64"/>
    </row>
    <row r="61" spans="1:10">
      <c r="A61" s="63"/>
      <c r="B61" s="2328" t="s">
        <v>226</v>
      </c>
      <c r="C61" s="2328"/>
      <c r="D61" s="2328"/>
      <c r="E61" s="85"/>
      <c r="F61" s="64"/>
      <c r="G61" s="64"/>
      <c r="H61" s="2328" t="s">
        <v>222</v>
      </c>
      <c r="I61" s="2328"/>
      <c r="J61" s="2328"/>
    </row>
    <row r="62" spans="1:10">
      <c r="A62" s="63"/>
      <c r="B62" s="63">
        <f>IF(LEN(GralCargoOpcRevisor)&gt;0,GralCargoOpcRevisor,GralCargoRevisor)</f>
        <v>0</v>
      </c>
      <c r="C62" s="63"/>
      <c r="D62" s="63"/>
      <c r="E62" s="63"/>
      <c r="F62" s="63"/>
      <c r="G62" s="63"/>
      <c r="H62" s="123" t="str">
        <f>UPPER(GralApellidosEstudiante &amp; ", " &amp;GralNombresEstudiante)</f>
        <v>PEREZ, JUAN</v>
      </c>
      <c r="I62" s="63"/>
      <c r="J62" s="63"/>
    </row>
  </sheetData>
  <mergeCells count="9">
    <mergeCell ref="B61:D61"/>
    <mergeCell ref="H61:J61"/>
    <mergeCell ref="B59:D59"/>
    <mergeCell ref="D25:J25"/>
    <mergeCell ref="C2:G3"/>
    <mergeCell ref="H2:I3"/>
    <mergeCell ref="B5:D5"/>
    <mergeCell ref="B7:C7"/>
    <mergeCell ref="F11:H11"/>
  </mergeCell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ImprimeReingrPDF">
                <anchor moveWithCells="1" sizeWithCells="1">
                  <from>
                    <xdr:col>11</xdr:col>
                    <xdr:colOff>99060</xdr:colOff>
                    <xdr:row>3</xdr:row>
                    <xdr:rowOff>99060</xdr:rowOff>
                  </from>
                  <to>
                    <xdr:col>12</xdr:col>
                    <xdr:colOff>335280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AtrasConfiguracion">
                <anchor>
                  <from>
                    <xdr:col>11</xdr:col>
                    <xdr:colOff>106680</xdr:colOff>
                    <xdr:row>0</xdr:row>
                    <xdr:rowOff>38100</xdr:rowOff>
                  </from>
                  <to>
                    <xdr:col>12</xdr:col>
                    <xdr:colOff>335280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BE03-9B1A-4012-B1E6-DA7640989F1F}">
  <sheetPr codeName="Hoja1"/>
  <dimension ref="A1:V8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3021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8763</v>
      </c>
      <c r="C9" s="1593" t="s">
        <v>8764</v>
      </c>
      <c r="D9" s="651">
        <v>8</v>
      </c>
      <c r="E9" s="718">
        <v>8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8765</v>
      </c>
      <c r="M9" s="357" t="s">
        <v>8763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8766</v>
      </c>
      <c r="C10" s="735" t="s">
        <v>8767</v>
      </c>
      <c r="D10" s="656">
        <v>6</v>
      </c>
      <c r="E10" s="720">
        <v>6</v>
      </c>
      <c r="F10" s="83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8767</v>
      </c>
      <c r="M10" s="357" t="s">
        <v>8766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8768</v>
      </c>
      <c r="C11" s="735" t="s">
        <v>8769</v>
      </c>
      <c r="D11" s="656">
        <v>5</v>
      </c>
      <c r="E11" s="720">
        <v>7</v>
      </c>
      <c r="F11" s="83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8769</v>
      </c>
      <c r="M11" s="357" t="s">
        <v>8768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 ht="15" thickBot="1">
      <c r="A12" s="849"/>
      <c r="B12" s="707" t="s">
        <v>36</v>
      </c>
      <c r="C12" s="803" t="s">
        <v>8770</v>
      </c>
      <c r="D12" s="656">
        <v>1</v>
      </c>
      <c r="E12" s="720">
        <v>1</v>
      </c>
      <c r="F12" s="7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8770</v>
      </c>
      <c r="M12" s="357" t="s">
        <v>36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856"/>
      <c r="B13" s="867"/>
      <c r="C13" s="837" t="s">
        <v>22</v>
      </c>
      <c r="D13" s="726">
        <v>20</v>
      </c>
      <c r="E13" s="726">
        <v>22</v>
      </c>
      <c r="F13" s="83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22</v>
      </c>
      <c r="M13" s="357" t="s">
        <v>294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>
      <c r="A14" s="844">
        <v>2</v>
      </c>
      <c r="B14" s="1276" t="s">
        <v>8771</v>
      </c>
      <c r="C14" s="735" t="s">
        <v>8772</v>
      </c>
      <c r="D14" s="720">
        <v>8</v>
      </c>
      <c r="E14" s="1073">
        <v>8</v>
      </c>
      <c r="F14" s="1972" t="s">
        <v>8764</v>
      </c>
      <c r="G14" s="494"/>
      <c r="H14" s="494" t="s">
        <v>8763</v>
      </c>
      <c r="I14" s="494" t="s">
        <v>294</v>
      </c>
      <c r="J14" s="494" t="s">
        <v>294</v>
      </c>
      <c r="K14" s="573">
        <v>0</v>
      </c>
      <c r="L14" s="358" t="s">
        <v>8773</v>
      </c>
      <c r="M14" s="357" t="s">
        <v>8771</v>
      </c>
      <c r="N14" s="357" t="s">
        <v>8763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8765</v>
      </c>
      <c r="U14" s="357" t="s">
        <v>294</v>
      </c>
      <c r="V14" s="357" t="s">
        <v>294</v>
      </c>
    </row>
    <row r="15" spans="1:22">
      <c r="A15" s="849"/>
      <c r="B15" s="1277" t="s">
        <v>8774</v>
      </c>
      <c r="C15" s="1973" t="s">
        <v>8775</v>
      </c>
      <c r="D15" s="720">
        <v>6</v>
      </c>
      <c r="E15" s="1076">
        <v>6</v>
      </c>
      <c r="F15" s="830" t="s">
        <v>8767</v>
      </c>
      <c r="G15" s="494"/>
      <c r="H15" s="494" t="s">
        <v>8766</v>
      </c>
      <c r="I15" s="494" t="s">
        <v>294</v>
      </c>
      <c r="J15" s="494" t="s">
        <v>294</v>
      </c>
      <c r="K15" s="573">
        <v>0</v>
      </c>
      <c r="L15" s="358" t="s">
        <v>8775</v>
      </c>
      <c r="M15" s="357" t="s">
        <v>8774</v>
      </c>
      <c r="N15" s="357" t="s">
        <v>8766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8767</v>
      </c>
      <c r="U15" s="357" t="s">
        <v>294</v>
      </c>
      <c r="V15" s="357" t="s">
        <v>294</v>
      </c>
    </row>
    <row r="16" spans="1:22">
      <c r="A16" s="849"/>
      <c r="B16" s="707" t="s">
        <v>8776</v>
      </c>
      <c r="C16" s="735" t="s">
        <v>8777</v>
      </c>
      <c r="D16" s="720">
        <v>5</v>
      </c>
      <c r="E16" s="1076">
        <v>1</v>
      </c>
      <c r="F16" s="830" t="s">
        <v>8769</v>
      </c>
      <c r="G16" s="494"/>
      <c r="H16" s="494" t="s">
        <v>8768</v>
      </c>
      <c r="I16" s="494" t="s">
        <v>294</v>
      </c>
      <c r="J16" s="494" t="s">
        <v>294</v>
      </c>
      <c r="K16" s="573">
        <v>0</v>
      </c>
      <c r="L16" s="358" t="s">
        <v>8778</v>
      </c>
      <c r="M16" s="357" t="s">
        <v>8776</v>
      </c>
      <c r="N16" s="357" t="s">
        <v>8768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8769</v>
      </c>
      <c r="U16" s="357" t="s">
        <v>294</v>
      </c>
      <c r="V16" s="357" t="s">
        <v>294</v>
      </c>
    </row>
    <row r="17" spans="1:22" ht="15" thickBot="1">
      <c r="A17" s="849"/>
      <c r="B17" s="1277" t="s">
        <v>40</v>
      </c>
      <c r="C17" s="1973" t="s">
        <v>8779</v>
      </c>
      <c r="D17" s="720">
        <v>1</v>
      </c>
      <c r="E17" s="1076">
        <v>1</v>
      </c>
      <c r="F17" s="830" t="s">
        <v>8770</v>
      </c>
      <c r="G17" s="494"/>
      <c r="H17" s="494" t="s">
        <v>36</v>
      </c>
      <c r="I17" s="494" t="s">
        <v>294</v>
      </c>
      <c r="J17" s="494" t="s">
        <v>294</v>
      </c>
      <c r="K17" s="573">
        <v>0</v>
      </c>
      <c r="L17" s="358" t="s">
        <v>8779</v>
      </c>
      <c r="M17" s="357" t="s">
        <v>40</v>
      </c>
      <c r="N17" s="357" t="s">
        <v>36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8770</v>
      </c>
      <c r="U17" s="357" t="s">
        <v>294</v>
      </c>
      <c r="V17" s="357" t="s">
        <v>294</v>
      </c>
    </row>
    <row r="18" spans="1:22" ht="15" thickBot="1">
      <c r="A18" s="856"/>
      <c r="B18" s="867"/>
      <c r="C18" s="837" t="s">
        <v>22</v>
      </c>
      <c r="D18" s="726">
        <v>20</v>
      </c>
      <c r="E18" s="726">
        <v>16</v>
      </c>
      <c r="F18" s="87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22</v>
      </c>
      <c r="M18" s="357" t="s">
        <v>294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4">
        <v>3</v>
      </c>
      <c r="B19" s="1276" t="s">
        <v>8780</v>
      </c>
      <c r="C19" s="1974" t="s">
        <v>8781</v>
      </c>
      <c r="D19" s="720">
        <v>8</v>
      </c>
      <c r="E19" s="1073">
        <v>8</v>
      </c>
      <c r="F19" s="1972" t="s">
        <v>8782</v>
      </c>
      <c r="G19" s="494"/>
      <c r="H19" s="494" t="s">
        <v>8771</v>
      </c>
      <c r="I19" s="494" t="s">
        <v>8774</v>
      </c>
      <c r="J19" s="494" t="s">
        <v>294</v>
      </c>
      <c r="K19" s="573">
        <v>0</v>
      </c>
      <c r="L19" s="358" t="s">
        <v>8783</v>
      </c>
      <c r="M19" s="357" t="s">
        <v>8780</v>
      </c>
      <c r="N19" s="357" t="s">
        <v>8771</v>
      </c>
      <c r="O19" s="357" t="s">
        <v>8774</v>
      </c>
      <c r="P19" s="357" t="s">
        <v>294</v>
      </c>
      <c r="Q19" s="357">
        <v>0</v>
      </c>
      <c r="R19" s="357">
        <v>32</v>
      </c>
      <c r="S19" s="357">
        <v>0</v>
      </c>
      <c r="T19" s="357" t="s">
        <v>8773</v>
      </c>
      <c r="U19" s="357" t="s">
        <v>8775</v>
      </c>
      <c r="V19" s="357" t="s">
        <v>294</v>
      </c>
    </row>
    <row r="20" spans="1:22">
      <c r="A20" s="849"/>
      <c r="B20" s="707" t="s">
        <v>8784</v>
      </c>
      <c r="C20" s="803" t="s">
        <v>8785</v>
      </c>
      <c r="D20" s="720">
        <v>6</v>
      </c>
      <c r="E20" s="1076">
        <v>6</v>
      </c>
      <c r="F20" s="830" t="s">
        <v>8775</v>
      </c>
      <c r="G20" s="494"/>
      <c r="H20" s="494" t="s">
        <v>8774</v>
      </c>
      <c r="I20" s="494" t="s">
        <v>294</v>
      </c>
      <c r="J20" s="494" t="s">
        <v>294</v>
      </c>
      <c r="K20" s="573">
        <v>0</v>
      </c>
      <c r="L20" s="358" t="s">
        <v>8785</v>
      </c>
      <c r="M20" s="357" t="s">
        <v>8784</v>
      </c>
      <c r="N20" s="357" t="s">
        <v>8774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8775</v>
      </c>
      <c r="U20" s="357" t="s">
        <v>294</v>
      </c>
      <c r="V20" s="357" t="s">
        <v>294</v>
      </c>
    </row>
    <row r="21" spans="1:22" ht="15" thickBot="1">
      <c r="A21" s="849"/>
      <c r="B21" s="707" t="s">
        <v>8786</v>
      </c>
      <c r="C21" s="717" t="s">
        <v>8787</v>
      </c>
      <c r="D21" s="720">
        <v>5</v>
      </c>
      <c r="E21" s="1076">
        <v>7</v>
      </c>
      <c r="F21" s="802" t="s">
        <v>8777</v>
      </c>
      <c r="G21" s="494"/>
      <c r="H21" s="494" t="s">
        <v>8776</v>
      </c>
      <c r="I21" s="494" t="s">
        <v>294</v>
      </c>
      <c r="J21" s="494" t="s">
        <v>294</v>
      </c>
      <c r="K21" s="573">
        <v>0</v>
      </c>
      <c r="L21" s="358" t="s">
        <v>8787</v>
      </c>
      <c r="M21" s="357" t="s">
        <v>8786</v>
      </c>
      <c r="N21" s="357" t="s">
        <v>8776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8778</v>
      </c>
      <c r="U21" s="357" t="s">
        <v>294</v>
      </c>
      <c r="V21" s="357" t="s">
        <v>294</v>
      </c>
    </row>
    <row r="22" spans="1:22" ht="15" thickBot="1">
      <c r="A22" s="856"/>
      <c r="B22" s="757"/>
      <c r="C22" s="837" t="s">
        <v>22</v>
      </c>
      <c r="D22" s="726">
        <v>19</v>
      </c>
      <c r="E22" s="726">
        <v>21</v>
      </c>
      <c r="F22" s="83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4</v>
      </c>
      <c r="B23" s="1276" t="s">
        <v>8788</v>
      </c>
      <c r="C23" s="1975" t="s">
        <v>8789</v>
      </c>
      <c r="D23" s="718">
        <v>8</v>
      </c>
      <c r="E23" s="720">
        <v>8</v>
      </c>
      <c r="F23" s="1972" t="s">
        <v>8790</v>
      </c>
      <c r="G23" s="494"/>
      <c r="H23" s="494" t="s">
        <v>8780</v>
      </c>
      <c r="I23" s="494" t="s">
        <v>8784</v>
      </c>
      <c r="J23" s="494" t="s">
        <v>294</v>
      </c>
      <c r="K23" s="573">
        <v>0</v>
      </c>
      <c r="L23" s="358" t="s">
        <v>8791</v>
      </c>
      <c r="M23" s="357" t="s">
        <v>8788</v>
      </c>
      <c r="N23" s="357" t="s">
        <v>8780</v>
      </c>
      <c r="O23" s="357" t="s">
        <v>8784</v>
      </c>
      <c r="P23" s="357" t="s">
        <v>294</v>
      </c>
      <c r="Q23" s="357">
        <v>0</v>
      </c>
      <c r="R23" s="357">
        <v>32</v>
      </c>
      <c r="S23" s="357">
        <v>0</v>
      </c>
      <c r="T23" s="357" t="s">
        <v>8783</v>
      </c>
      <c r="U23" s="357" t="s">
        <v>8785</v>
      </c>
      <c r="V23" s="357" t="s">
        <v>294</v>
      </c>
    </row>
    <row r="24" spans="1:22">
      <c r="A24" s="849"/>
      <c r="B24" s="707" t="s">
        <v>8792</v>
      </c>
      <c r="C24" s="735" t="s">
        <v>8793</v>
      </c>
      <c r="D24" s="720">
        <v>6</v>
      </c>
      <c r="E24" s="720">
        <v>6</v>
      </c>
      <c r="F24" s="1976" t="s">
        <v>8787</v>
      </c>
      <c r="G24" s="494"/>
      <c r="H24" s="494" t="s">
        <v>8786</v>
      </c>
      <c r="I24" s="494" t="s">
        <v>294</v>
      </c>
      <c r="J24" s="494" t="s">
        <v>294</v>
      </c>
      <c r="K24" s="573">
        <v>0</v>
      </c>
      <c r="L24" s="358" t="s">
        <v>8793</v>
      </c>
      <c r="M24" s="357" t="s">
        <v>8792</v>
      </c>
      <c r="N24" s="357" t="s">
        <v>8786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8787</v>
      </c>
      <c r="U24" s="357" t="s">
        <v>294</v>
      </c>
      <c r="V24" s="357" t="s">
        <v>294</v>
      </c>
    </row>
    <row r="25" spans="1:22" ht="15" thickBot="1">
      <c r="A25" s="849"/>
      <c r="B25" s="707" t="s">
        <v>8794</v>
      </c>
      <c r="C25" s="735" t="s">
        <v>8795</v>
      </c>
      <c r="D25" s="720">
        <v>6</v>
      </c>
      <c r="E25" s="720">
        <v>6</v>
      </c>
      <c r="F25" s="802" t="s">
        <v>8787</v>
      </c>
      <c r="G25" s="494"/>
      <c r="H25" s="494" t="s">
        <v>8786</v>
      </c>
      <c r="I25" s="494" t="s">
        <v>294</v>
      </c>
      <c r="J25" s="494" t="s">
        <v>294</v>
      </c>
      <c r="K25" s="573">
        <v>0</v>
      </c>
      <c r="L25" s="358" t="s">
        <v>8795</v>
      </c>
      <c r="M25" s="357" t="s">
        <v>8794</v>
      </c>
      <c r="N25" s="357" t="s">
        <v>8786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8787</v>
      </c>
      <c r="U25" s="357" t="s">
        <v>294</v>
      </c>
      <c r="V25" s="357" t="s">
        <v>294</v>
      </c>
    </row>
    <row r="26" spans="1:22" ht="15" thickBot="1">
      <c r="A26" s="856"/>
      <c r="B26" s="757"/>
      <c r="C26" s="837" t="s">
        <v>22</v>
      </c>
      <c r="D26" s="726">
        <v>20</v>
      </c>
      <c r="E26" s="726">
        <v>20</v>
      </c>
      <c r="F26" s="872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849">
        <v>5</v>
      </c>
      <c r="B27" s="1276" t="s">
        <v>8796</v>
      </c>
      <c r="C27" s="1975" t="s">
        <v>8797</v>
      </c>
      <c r="D27" s="720">
        <v>8</v>
      </c>
      <c r="E27" s="720">
        <v>8</v>
      </c>
      <c r="F27" s="830" t="s">
        <v>8789</v>
      </c>
      <c r="G27" s="494"/>
      <c r="H27" s="494" t="s">
        <v>8788</v>
      </c>
      <c r="I27" s="494" t="s">
        <v>294</v>
      </c>
      <c r="J27" s="494" t="s">
        <v>294</v>
      </c>
      <c r="K27" s="573">
        <v>0</v>
      </c>
      <c r="L27" s="358" t="s">
        <v>8798</v>
      </c>
      <c r="M27" s="357" t="s">
        <v>8796</v>
      </c>
      <c r="N27" s="357" t="s">
        <v>8788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8791</v>
      </c>
      <c r="U27" s="357" t="s">
        <v>294</v>
      </c>
      <c r="V27" s="357" t="s">
        <v>294</v>
      </c>
    </row>
    <row r="28" spans="1:22">
      <c r="A28" s="849"/>
      <c r="B28" s="707" t="s">
        <v>8799</v>
      </c>
      <c r="C28" s="735" t="s">
        <v>8800</v>
      </c>
      <c r="D28" s="720">
        <v>7</v>
      </c>
      <c r="E28" s="720">
        <v>6</v>
      </c>
      <c r="F28" s="830" t="s">
        <v>8785</v>
      </c>
      <c r="G28" s="494"/>
      <c r="H28" s="494" t="s">
        <v>8784</v>
      </c>
      <c r="I28" s="494" t="s">
        <v>294</v>
      </c>
      <c r="J28" s="494" t="s">
        <v>294</v>
      </c>
      <c r="K28" s="573">
        <v>0</v>
      </c>
      <c r="L28" s="358" t="s">
        <v>8800</v>
      </c>
      <c r="M28" s="357" t="s">
        <v>8799</v>
      </c>
      <c r="N28" s="357" t="s">
        <v>8784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8785</v>
      </c>
      <c r="U28" s="357" t="s">
        <v>294</v>
      </c>
      <c r="V28" s="357" t="s">
        <v>294</v>
      </c>
    </row>
    <row r="29" spans="1:22" ht="15" thickBot="1">
      <c r="A29" s="849"/>
      <c r="B29" s="707" t="s">
        <v>8801</v>
      </c>
      <c r="C29" s="735" t="s">
        <v>8802</v>
      </c>
      <c r="D29" s="720">
        <v>6</v>
      </c>
      <c r="E29" s="720">
        <v>8</v>
      </c>
      <c r="F29" s="830" t="s">
        <v>8777</v>
      </c>
      <c r="G29" s="494"/>
      <c r="H29" s="494" t="s">
        <v>8776</v>
      </c>
      <c r="I29" s="494" t="s">
        <v>294</v>
      </c>
      <c r="J29" s="494" t="s">
        <v>294</v>
      </c>
      <c r="K29" s="573">
        <v>0</v>
      </c>
      <c r="L29" s="358" t="s">
        <v>8803</v>
      </c>
      <c r="M29" s="357" t="s">
        <v>8801</v>
      </c>
      <c r="N29" s="357" t="s">
        <v>8776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8778</v>
      </c>
      <c r="U29" s="357" t="s">
        <v>294</v>
      </c>
      <c r="V29" s="357" t="s">
        <v>294</v>
      </c>
    </row>
    <row r="30" spans="1:22" ht="15" thickBot="1">
      <c r="A30" s="856"/>
      <c r="B30" s="867"/>
      <c r="C30" s="837" t="s">
        <v>22</v>
      </c>
      <c r="D30" s="726">
        <v>21</v>
      </c>
      <c r="E30" s="726">
        <v>22</v>
      </c>
      <c r="F30" s="872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844">
        <v>6</v>
      </c>
      <c r="B31" s="1276" t="s">
        <v>8804</v>
      </c>
      <c r="C31" s="1975" t="s">
        <v>8805</v>
      </c>
      <c r="D31" s="720">
        <v>8</v>
      </c>
      <c r="E31" s="720">
        <v>8</v>
      </c>
      <c r="F31" s="1972" t="s">
        <v>8806</v>
      </c>
      <c r="G31" s="494"/>
      <c r="H31" s="494" t="s">
        <v>8796</v>
      </c>
      <c r="I31" s="494" t="s">
        <v>8799</v>
      </c>
      <c r="J31" s="494" t="s">
        <v>294</v>
      </c>
      <c r="K31" s="573">
        <v>0</v>
      </c>
      <c r="L31" s="358" t="s">
        <v>8807</v>
      </c>
      <c r="M31" s="357" t="s">
        <v>8804</v>
      </c>
      <c r="N31" s="357" t="s">
        <v>8796</v>
      </c>
      <c r="O31" s="357" t="s">
        <v>8799</v>
      </c>
      <c r="P31" s="357" t="s">
        <v>294</v>
      </c>
      <c r="Q31" s="357">
        <v>0</v>
      </c>
      <c r="R31" s="357">
        <v>32</v>
      </c>
      <c r="S31" s="357">
        <v>0</v>
      </c>
      <c r="T31" s="357" t="s">
        <v>8798</v>
      </c>
      <c r="U31" s="357" t="s">
        <v>8800</v>
      </c>
      <c r="V31" s="357" t="s">
        <v>294</v>
      </c>
    </row>
    <row r="32" spans="1:22">
      <c r="A32" s="849"/>
      <c r="B32" s="707" t="s">
        <v>8808</v>
      </c>
      <c r="C32" s="735" t="s">
        <v>8809</v>
      </c>
      <c r="D32" s="720">
        <v>6</v>
      </c>
      <c r="E32" s="720">
        <v>6</v>
      </c>
      <c r="F32" s="810" t="s">
        <v>8800</v>
      </c>
      <c r="G32" s="494"/>
      <c r="H32" s="494" t="s">
        <v>8799</v>
      </c>
      <c r="I32" s="494" t="s">
        <v>294</v>
      </c>
      <c r="J32" s="494" t="s">
        <v>294</v>
      </c>
      <c r="K32" s="573">
        <v>0</v>
      </c>
      <c r="L32" s="358" t="s">
        <v>8809</v>
      </c>
      <c r="M32" s="357" t="s">
        <v>8808</v>
      </c>
      <c r="N32" s="357" t="s">
        <v>8799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8800</v>
      </c>
      <c r="U32" s="357" t="s">
        <v>294</v>
      </c>
      <c r="V32" s="357" t="s">
        <v>294</v>
      </c>
    </row>
    <row r="33" spans="1:22" ht="15" thickBot="1">
      <c r="A33" s="849"/>
      <c r="B33" s="707" t="s">
        <v>8810</v>
      </c>
      <c r="C33" s="735" t="s">
        <v>8811</v>
      </c>
      <c r="D33" s="720">
        <v>6</v>
      </c>
      <c r="E33" s="720">
        <v>8</v>
      </c>
      <c r="F33" s="810" t="s">
        <v>8795</v>
      </c>
      <c r="G33" s="494"/>
      <c r="H33" s="494" t="s">
        <v>8794</v>
      </c>
      <c r="I33" s="494" t="s">
        <v>294</v>
      </c>
      <c r="J33" s="494" t="s">
        <v>294</v>
      </c>
      <c r="K33" s="573">
        <v>0</v>
      </c>
      <c r="L33" s="358" t="s">
        <v>8811</v>
      </c>
      <c r="M33" s="357" t="s">
        <v>8810</v>
      </c>
      <c r="N33" s="357" t="s">
        <v>8794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8795</v>
      </c>
      <c r="U33" s="357" t="s">
        <v>294</v>
      </c>
      <c r="V33" s="357" t="s">
        <v>294</v>
      </c>
    </row>
    <row r="34" spans="1:22" ht="15" thickBot="1">
      <c r="A34" s="856"/>
      <c r="B34" s="867"/>
      <c r="C34" s="837" t="s">
        <v>22</v>
      </c>
      <c r="D34" s="726">
        <v>20</v>
      </c>
      <c r="E34" s="726">
        <v>22</v>
      </c>
      <c r="F34" s="872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844">
        <v>7</v>
      </c>
      <c r="B35" s="1276" t="s">
        <v>8812</v>
      </c>
      <c r="C35" s="1974" t="s">
        <v>8813</v>
      </c>
      <c r="D35" s="720">
        <v>8</v>
      </c>
      <c r="E35" s="720">
        <v>8</v>
      </c>
      <c r="F35" s="1972" t="s">
        <v>8805</v>
      </c>
      <c r="G35" s="494"/>
      <c r="H35" s="494" t="s">
        <v>8804</v>
      </c>
      <c r="I35" s="494" t="s">
        <v>294</v>
      </c>
      <c r="J35" s="494" t="s">
        <v>294</v>
      </c>
      <c r="K35" s="573">
        <v>0</v>
      </c>
      <c r="L35" s="358" t="s">
        <v>8814</v>
      </c>
      <c r="M35" s="357" t="s">
        <v>8812</v>
      </c>
      <c r="N35" s="357" t="s">
        <v>8804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8807</v>
      </c>
      <c r="U35" s="357" t="s">
        <v>294</v>
      </c>
      <c r="V35" s="357" t="s">
        <v>294</v>
      </c>
    </row>
    <row r="36" spans="1:22">
      <c r="A36" s="849"/>
      <c r="B36" s="707" t="s">
        <v>8815</v>
      </c>
      <c r="C36" s="735" t="s">
        <v>8816</v>
      </c>
      <c r="D36" s="720">
        <v>6</v>
      </c>
      <c r="E36" s="720">
        <v>6</v>
      </c>
      <c r="F36" s="830" t="s">
        <v>8817</v>
      </c>
      <c r="G36" s="494"/>
      <c r="H36" s="494" t="s">
        <v>8810</v>
      </c>
      <c r="I36" s="494" t="s">
        <v>8808</v>
      </c>
      <c r="J36" s="494" t="s">
        <v>294</v>
      </c>
      <c r="K36" s="573">
        <v>0</v>
      </c>
      <c r="L36" s="358" t="s">
        <v>8818</v>
      </c>
      <c r="M36" s="357" t="s">
        <v>8815</v>
      </c>
      <c r="N36" s="357" t="s">
        <v>8810</v>
      </c>
      <c r="O36" s="357" t="s">
        <v>8808</v>
      </c>
      <c r="P36" s="357" t="s">
        <v>294</v>
      </c>
      <c r="Q36" s="357">
        <v>0</v>
      </c>
      <c r="R36" s="357">
        <v>36</v>
      </c>
      <c r="S36" s="357">
        <v>0</v>
      </c>
      <c r="T36" s="357" t="s">
        <v>8811</v>
      </c>
      <c r="U36" s="357" t="s">
        <v>8809</v>
      </c>
      <c r="V36" s="357" t="s">
        <v>294</v>
      </c>
    </row>
    <row r="37" spans="1:22" ht="15" thickBot="1">
      <c r="A37" s="849"/>
      <c r="B37" s="707" t="s">
        <v>8819</v>
      </c>
      <c r="C37" s="735" t="s">
        <v>8820</v>
      </c>
      <c r="D37" s="720">
        <v>6</v>
      </c>
      <c r="E37" s="720">
        <v>8</v>
      </c>
      <c r="F37" s="810" t="s">
        <v>8802</v>
      </c>
      <c r="G37" s="494"/>
      <c r="H37" s="494" t="s">
        <v>8801</v>
      </c>
      <c r="I37" s="494" t="s">
        <v>294</v>
      </c>
      <c r="J37" s="494" t="s">
        <v>294</v>
      </c>
      <c r="K37" s="574">
        <v>0</v>
      </c>
      <c r="L37" s="358" t="s">
        <v>8820</v>
      </c>
      <c r="M37" s="357" t="s">
        <v>8819</v>
      </c>
      <c r="N37" s="357" t="s">
        <v>8801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8803</v>
      </c>
      <c r="U37" s="357" t="s">
        <v>294</v>
      </c>
      <c r="V37" s="357" t="s">
        <v>294</v>
      </c>
    </row>
    <row r="38" spans="1:22" ht="15" thickBot="1">
      <c r="A38" s="856"/>
      <c r="B38" s="867"/>
      <c r="C38" s="837" t="s">
        <v>22</v>
      </c>
      <c r="D38" s="726">
        <v>20</v>
      </c>
      <c r="E38" s="726">
        <v>22</v>
      </c>
      <c r="F38" s="839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844">
        <v>8</v>
      </c>
      <c r="B39" s="1276" t="s">
        <v>8821</v>
      </c>
      <c r="C39" s="1977" t="s">
        <v>8822</v>
      </c>
      <c r="D39" s="720">
        <v>8</v>
      </c>
      <c r="E39" s="720">
        <v>8</v>
      </c>
      <c r="F39" s="1972" t="s">
        <v>8813</v>
      </c>
      <c r="G39" s="494"/>
      <c r="H39" s="494" t="s">
        <v>8812</v>
      </c>
      <c r="I39" s="494" t="s">
        <v>294</v>
      </c>
      <c r="J39" s="494" t="s">
        <v>294</v>
      </c>
      <c r="K39" s="574">
        <v>0</v>
      </c>
      <c r="L39" s="358" t="s">
        <v>8823</v>
      </c>
      <c r="M39" s="357" t="s">
        <v>8821</v>
      </c>
      <c r="N39" s="357" t="s">
        <v>8812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8814</v>
      </c>
      <c r="U39" s="357" t="s">
        <v>294</v>
      </c>
      <c r="V39" s="357" t="s">
        <v>294</v>
      </c>
    </row>
    <row r="40" spans="1:22">
      <c r="A40" s="849"/>
      <c r="B40" s="1277" t="s">
        <v>8824</v>
      </c>
      <c r="C40" s="735" t="s">
        <v>8825</v>
      </c>
      <c r="D40" s="720">
        <v>6</v>
      </c>
      <c r="E40" s="720">
        <v>4</v>
      </c>
      <c r="F40" s="810" t="s">
        <v>8816</v>
      </c>
      <c r="G40" s="494"/>
      <c r="H40" s="494" t="s">
        <v>8815</v>
      </c>
      <c r="I40" s="494" t="s">
        <v>294</v>
      </c>
      <c r="J40" s="494" t="s">
        <v>294</v>
      </c>
      <c r="K40" s="573">
        <v>0</v>
      </c>
      <c r="L40" s="358" t="s">
        <v>8826</v>
      </c>
      <c r="M40" s="357" t="s">
        <v>8824</v>
      </c>
      <c r="N40" s="357" t="s">
        <v>8815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8818</v>
      </c>
      <c r="U40" s="357" t="s">
        <v>294</v>
      </c>
      <c r="V40" s="357" t="s">
        <v>294</v>
      </c>
    </row>
    <row r="41" spans="1:22" ht="15" thickBot="1">
      <c r="A41" s="849"/>
      <c r="B41" s="1277" t="s">
        <v>8827</v>
      </c>
      <c r="C41" s="735" t="s">
        <v>8828</v>
      </c>
      <c r="D41" s="720">
        <v>6</v>
      </c>
      <c r="E41" s="720">
        <v>4</v>
      </c>
      <c r="F41" s="830" t="s">
        <v>8813</v>
      </c>
      <c r="G41" s="494"/>
      <c r="H41" s="494" t="s">
        <v>8812</v>
      </c>
      <c r="I41" s="494" t="s">
        <v>294</v>
      </c>
      <c r="J41" s="494" t="s">
        <v>294</v>
      </c>
      <c r="K41" s="573">
        <v>0</v>
      </c>
      <c r="L41" s="358" t="s">
        <v>8828</v>
      </c>
      <c r="M41" s="357" t="s">
        <v>8827</v>
      </c>
      <c r="N41" s="357" t="s">
        <v>8812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8814</v>
      </c>
      <c r="U41" s="357" t="s">
        <v>294</v>
      </c>
      <c r="V41" s="357" t="s">
        <v>294</v>
      </c>
    </row>
    <row r="42" spans="1:22" ht="15" thickBot="1">
      <c r="A42" s="856"/>
      <c r="B42" s="757"/>
      <c r="C42" s="837" t="s">
        <v>22</v>
      </c>
      <c r="D42" s="726">
        <v>20</v>
      </c>
      <c r="E42" s="726">
        <v>16</v>
      </c>
      <c r="F42" s="872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20.399999999999999">
      <c r="A43" s="844">
        <v>9</v>
      </c>
      <c r="B43" s="1276" t="s">
        <v>8829</v>
      </c>
      <c r="C43" s="1978" t="s">
        <v>8830</v>
      </c>
      <c r="D43" s="720">
        <v>8</v>
      </c>
      <c r="E43" s="718">
        <v>8</v>
      </c>
      <c r="F43" s="1972" t="s">
        <v>8831</v>
      </c>
      <c r="G43" s="494"/>
      <c r="H43" s="494" t="s">
        <v>8821</v>
      </c>
      <c r="I43" s="494" t="s">
        <v>8824</v>
      </c>
      <c r="J43" s="494" t="s">
        <v>294</v>
      </c>
      <c r="K43" s="573">
        <v>0</v>
      </c>
      <c r="L43" s="358" t="s">
        <v>8832</v>
      </c>
      <c r="M43" s="357" t="s">
        <v>8829</v>
      </c>
      <c r="N43" s="357" t="s">
        <v>8821</v>
      </c>
      <c r="O43" s="357" t="s">
        <v>8824</v>
      </c>
      <c r="P43" s="357" t="s">
        <v>294</v>
      </c>
      <c r="Q43" s="357">
        <v>0</v>
      </c>
      <c r="R43" s="357">
        <v>32</v>
      </c>
      <c r="S43" s="357">
        <v>0</v>
      </c>
      <c r="T43" s="357" t="s">
        <v>8823</v>
      </c>
      <c r="U43" s="357" t="s">
        <v>8826</v>
      </c>
      <c r="V43" s="357" t="s">
        <v>294</v>
      </c>
    </row>
    <row r="44" spans="1:22">
      <c r="A44" s="849"/>
      <c r="B44" s="707" t="s">
        <v>8833</v>
      </c>
      <c r="C44" s="735" t="s">
        <v>8834</v>
      </c>
      <c r="D44" s="720">
        <v>6</v>
      </c>
      <c r="E44" s="720">
        <v>4</v>
      </c>
      <c r="F44" s="830" t="s">
        <v>8825</v>
      </c>
      <c r="G44" s="494"/>
      <c r="H44" s="494" t="s">
        <v>8824</v>
      </c>
      <c r="I44" s="494" t="s">
        <v>294</v>
      </c>
      <c r="J44" s="494" t="s">
        <v>294</v>
      </c>
      <c r="K44" s="573">
        <v>0</v>
      </c>
      <c r="L44" s="358" t="s">
        <v>8835</v>
      </c>
      <c r="M44" s="357" t="s">
        <v>8833</v>
      </c>
      <c r="N44" s="357" t="s">
        <v>8824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8826</v>
      </c>
      <c r="U44" s="357" t="s">
        <v>294</v>
      </c>
      <c r="V44" s="357" t="s">
        <v>294</v>
      </c>
    </row>
    <row r="45" spans="1:22" ht="15" thickBot="1">
      <c r="A45" s="849"/>
      <c r="B45" s="1277" t="s">
        <v>8836</v>
      </c>
      <c r="C45" s="1973" t="s">
        <v>8837</v>
      </c>
      <c r="D45" s="1277">
        <v>6</v>
      </c>
      <c r="E45" s="1277">
        <v>2</v>
      </c>
      <c r="F45" s="810" t="s">
        <v>8820</v>
      </c>
      <c r="G45" s="494"/>
      <c r="H45" s="494" t="s">
        <v>8819</v>
      </c>
      <c r="I45" s="494" t="s">
        <v>294</v>
      </c>
      <c r="J45" s="494" t="s">
        <v>294</v>
      </c>
      <c r="K45" s="573">
        <v>0</v>
      </c>
      <c r="L45" s="358" t="s">
        <v>8838</v>
      </c>
      <c r="M45" s="357" t="s">
        <v>8836</v>
      </c>
      <c r="N45" s="357" t="s">
        <v>8819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8820</v>
      </c>
      <c r="U45" s="357" t="s">
        <v>294</v>
      </c>
      <c r="V45" s="357" t="s">
        <v>294</v>
      </c>
    </row>
    <row r="46" spans="1:22" ht="15" thickBot="1">
      <c r="A46" s="856"/>
      <c r="B46" s="757"/>
      <c r="C46" s="1423" t="s">
        <v>22</v>
      </c>
      <c r="D46" s="726">
        <v>20</v>
      </c>
      <c r="E46" s="726">
        <v>14</v>
      </c>
      <c r="F46" s="872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844">
        <v>10</v>
      </c>
      <c r="B47" s="1276" t="s">
        <v>8839</v>
      </c>
      <c r="C47" s="1980" t="s">
        <v>4329</v>
      </c>
      <c r="D47" s="718">
        <v>8</v>
      </c>
      <c r="E47" s="718">
        <v>10</v>
      </c>
      <c r="F47" s="1972" t="s">
        <v>8830</v>
      </c>
      <c r="G47" s="494"/>
      <c r="H47" s="494" t="s">
        <v>8829</v>
      </c>
      <c r="I47" s="494" t="s">
        <v>294</v>
      </c>
      <c r="J47" s="494" t="s">
        <v>294</v>
      </c>
      <c r="K47" s="573">
        <v>0</v>
      </c>
      <c r="L47" s="358" t="s">
        <v>3396</v>
      </c>
      <c r="M47" s="357" t="s">
        <v>8839</v>
      </c>
      <c r="N47" s="357" t="s">
        <v>8829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8832</v>
      </c>
      <c r="U47" s="357" t="s">
        <v>294</v>
      </c>
      <c r="V47" s="357" t="s">
        <v>294</v>
      </c>
    </row>
    <row r="48" spans="1:22">
      <c r="A48" s="849"/>
      <c r="B48" s="1277" t="s">
        <v>8840</v>
      </c>
      <c r="C48" s="1977" t="s">
        <v>8841</v>
      </c>
      <c r="D48" s="720">
        <v>3</v>
      </c>
      <c r="E48" s="720">
        <v>2</v>
      </c>
      <c r="F48" s="1981" t="s">
        <v>8822</v>
      </c>
      <c r="G48" s="494" t="s">
        <v>241</v>
      </c>
      <c r="H48" s="494" t="s">
        <v>8821</v>
      </c>
      <c r="I48" s="494" t="s">
        <v>294</v>
      </c>
      <c r="J48" s="494" t="s">
        <v>294</v>
      </c>
      <c r="K48" s="573">
        <v>0</v>
      </c>
      <c r="L48" s="358" t="s">
        <v>8842</v>
      </c>
      <c r="M48" s="357" t="s">
        <v>8840</v>
      </c>
      <c r="N48" s="357" t="s">
        <v>8821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8823</v>
      </c>
      <c r="U48" s="357" t="s">
        <v>294</v>
      </c>
      <c r="V48" s="357" t="s">
        <v>294</v>
      </c>
    </row>
    <row r="49" spans="1:22">
      <c r="A49" s="849"/>
      <c r="B49" s="1277" t="s">
        <v>8843</v>
      </c>
      <c r="C49" s="1977" t="s">
        <v>8844</v>
      </c>
      <c r="D49" s="720">
        <v>3</v>
      </c>
      <c r="E49" s="720">
        <v>2</v>
      </c>
      <c r="F49" s="1981" t="s">
        <v>8822</v>
      </c>
      <c r="G49" s="494" t="s">
        <v>241</v>
      </c>
      <c r="H49" s="494" t="s">
        <v>8821</v>
      </c>
      <c r="I49" s="494" t="s">
        <v>294</v>
      </c>
      <c r="J49" s="494" t="s">
        <v>294</v>
      </c>
      <c r="K49" s="573">
        <v>0</v>
      </c>
      <c r="L49" s="358" t="s">
        <v>8845</v>
      </c>
      <c r="M49" s="357" t="s">
        <v>8843</v>
      </c>
      <c r="N49" s="357" t="s">
        <v>8821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8823</v>
      </c>
      <c r="U49" s="357" t="s">
        <v>294</v>
      </c>
      <c r="V49" s="357" t="s">
        <v>294</v>
      </c>
    </row>
    <row r="50" spans="1:22">
      <c r="A50" s="849"/>
      <c r="B50" s="1277" t="s">
        <v>8846</v>
      </c>
      <c r="C50" s="1973" t="s">
        <v>8847</v>
      </c>
      <c r="D50" s="720">
        <v>3</v>
      </c>
      <c r="E50" s="720">
        <v>2</v>
      </c>
      <c r="F50" s="1983" t="s">
        <v>8830</v>
      </c>
      <c r="G50" s="494" t="s">
        <v>242</v>
      </c>
      <c r="H50" s="494" t="s">
        <v>8829</v>
      </c>
      <c r="I50" s="494" t="s">
        <v>294</v>
      </c>
      <c r="J50" s="494" t="s">
        <v>294</v>
      </c>
      <c r="K50" s="573">
        <v>0</v>
      </c>
      <c r="L50" s="358" t="s">
        <v>8848</v>
      </c>
      <c r="M50" s="357" t="s">
        <v>8846</v>
      </c>
      <c r="N50" s="357" t="s">
        <v>241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8832</v>
      </c>
      <c r="U50" s="357" t="s">
        <v>294</v>
      </c>
      <c r="V50" s="357" t="s">
        <v>294</v>
      </c>
    </row>
    <row r="51" spans="1:22">
      <c r="A51" s="849"/>
      <c r="B51" s="707" t="s">
        <v>8849</v>
      </c>
      <c r="C51" s="1982" t="s">
        <v>8850</v>
      </c>
      <c r="D51" s="850">
        <v>3</v>
      </c>
      <c r="E51" s="850">
        <v>2</v>
      </c>
      <c r="F51" s="1983" t="s">
        <v>8830</v>
      </c>
      <c r="G51" s="494" t="s">
        <v>242</v>
      </c>
      <c r="H51" s="494" t="s">
        <v>8829</v>
      </c>
      <c r="I51" s="494" t="s">
        <v>294</v>
      </c>
      <c r="J51" s="494" t="s">
        <v>294</v>
      </c>
      <c r="K51" s="573">
        <v>0</v>
      </c>
      <c r="L51" s="358" t="s">
        <v>8851</v>
      </c>
      <c r="M51" s="357" t="s">
        <v>8849</v>
      </c>
      <c r="N51" s="357" t="s">
        <v>241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8832</v>
      </c>
      <c r="U51" s="357" t="s">
        <v>294</v>
      </c>
      <c r="V51" s="357" t="s">
        <v>294</v>
      </c>
    </row>
    <row r="52" spans="1:22" ht="15" thickBot="1">
      <c r="A52" s="849"/>
      <c r="B52" s="707" t="s">
        <v>8852</v>
      </c>
      <c r="C52" s="803" t="s">
        <v>8853</v>
      </c>
      <c r="D52" s="850">
        <v>6</v>
      </c>
      <c r="E52" s="850">
        <v>6</v>
      </c>
      <c r="F52" s="1983" t="s">
        <v>8837</v>
      </c>
      <c r="G52" s="494"/>
      <c r="H52" s="494" t="s">
        <v>8836</v>
      </c>
      <c r="I52" s="494" t="s">
        <v>294</v>
      </c>
      <c r="J52" s="494" t="s">
        <v>294</v>
      </c>
      <c r="K52" s="573">
        <v>0</v>
      </c>
      <c r="L52" s="358" t="s">
        <v>8853</v>
      </c>
      <c r="M52" s="357" t="s">
        <v>8852</v>
      </c>
      <c r="N52" s="357" t="s">
        <v>8836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8838</v>
      </c>
      <c r="U52" s="357" t="s">
        <v>294</v>
      </c>
      <c r="V52" s="357" t="s">
        <v>294</v>
      </c>
    </row>
    <row r="53" spans="1:22" ht="15" thickBot="1">
      <c r="A53" s="856"/>
      <c r="B53" s="871"/>
      <c r="C53" s="1994" t="s">
        <v>22</v>
      </c>
      <c r="D53" s="726">
        <v>26</v>
      </c>
      <c r="E53" s="726">
        <v>24</v>
      </c>
      <c r="F53" s="872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 ht="15" thickBot="1">
      <c r="A54" s="1727"/>
      <c r="B54" s="1987"/>
      <c r="C54" s="868" t="s">
        <v>111</v>
      </c>
      <c r="D54" s="726">
        <v>206</v>
      </c>
      <c r="E54" s="726">
        <v>199</v>
      </c>
      <c r="F54" s="1988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111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764"/>
      <c r="B55" s="764"/>
      <c r="C55" s="764"/>
      <c r="D55" s="764"/>
      <c r="E55" s="764"/>
      <c r="F55" s="684"/>
      <c r="L55" s="358" t="s">
        <v>294</v>
      </c>
      <c r="M55" s="357" t="s">
        <v>294</v>
      </c>
      <c r="N55" s="357" t="s">
        <v>294</v>
      </c>
    </row>
    <row r="56" spans="1:22">
      <c r="A56" s="764"/>
      <c r="B56" s="764"/>
      <c r="C56" s="764"/>
      <c r="D56" s="764"/>
      <c r="E56" s="764"/>
      <c r="F56" s="684"/>
    </row>
    <row r="57" spans="1:22">
      <c r="A57" s="764"/>
      <c r="B57" s="764"/>
      <c r="C57" s="764"/>
      <c r="D57" s="764"/>
      <c r="E57" s="764"/>
      <c r="F57" s="684"/>
    </row>
    <row r="58" spans="1:22">
      <c r="A58" s="764"/>
      <c r="B58" s="764"/>
      <c r="C58" s="764"/>
      <c r="D58" s="764"/>
      <c r="E58" s="764"/>
      <c r="F58" s="684"/>
    </row>
    <row r="59" spans="1:22">
      <c r="A59" s="764"/>
      <c r="B59" s="764"/>
      <c r="C59" s="764"/>
      <c r="D59" s="764"/>
      <c r="E59" s="764"/>
      <c r="F59" s="684"/>
    </row>
    <row r="60" spans="1:22">
      <c r="A60" s="764"/>
      <c r="B60" s="764"/>
      <c r="C60" s="764"/>
      <c r="D60" s="764"/>
      <c r="E60" s="764"/>
      <c r="F60" s="684"/>
    </row>
    <row r="61" spans="1:22">
      <c r="A61" s="764"/>
      <c r="B61" s="764"/>
      <c r="C61" s="764"/>
      <c r="D61" s="764"/>
      <c r="E61" s="764"/>
      <c r="F61" s="684"/>
    </row>
    <row r="62" spans="1:22">
      <c r="A62" s="764"/>
      <c r="B62" s="764"/>
      <c r="C62" s="764"/>
      <c r="D62" s="764"/>
      <c r="E62" s="764"/>
      <c r="F62" s="684"/>
    </row>
    <row r="63" spans="1:22">
      <c r="A63" s="764"/>
      <c r="B63" s="764"/>
      <c r="C63" s="764"/>
      <c r="D63" s="764"/>
      <c r="E63" s="764"/>
      <c r="F63" s="684"/>
    </row>
    <row r="64" spans="1:22">
      <c r="A64" s="764"/>
      <c r="B64" s="764"/>
      <c r="C64" s="764"/>
      <c r="D64" s="764"/>
      <c r="E64" s="764"/>
      <c r="F64" s="684"/>
    </row>
    <row r="65" spans="1:6">
      <c r="A65" s="764"/>
      <c r="B65" s="764"/>
      <c r="C65" s="764"/>
      <c r="D65" s="764"/>
      <c r="E65" s="764"/>
      <c r="F65" s="684"/>
    </row>
    <row r="66" spans="1:6">
      <c r="A66" s="764"/>
      <c r="B66" s="764"/>
      <c r="C66" s="764"/>
      <c r="D66" s="764"/>
      <c r="E66" s="764"/>
      <c r="F66" s="684"/>
    </row>
    <row r="67" spans="1:6">
      <c r="A67" s="764"/>
      <c r="B67" s="764"/>
      <c r="C67" s="764"/>
      <c r="D67" s="764"/>
      <c r="E67" s="764"/>
      <c r="F67" s="684"/>
    </row>
    <row r="68" spans="1:6">
      <c r="A68" s="764"/>
      <c r="B68" s="764"/>
      <c r="C68" s="764"/>
      <c r="D68" s="764"/>
      <c r="E68" s="764"/>
      <c r="F68" s="684"/>
    </row>
    <row r="69" spans="1:6">
      <c r="A69" s="764"/>
      <c r="B69" s="764"/>
      <c r="C69" s="764"/>
      <c r="D69" s="764"/>
      <c r="E69" s="764"/>
      <c r="F69" s="684"/>
    </row>
    <row r="70" spans="1:6">
      <c r="A70" s="764"/>
      <c r="B70" s="764"/>
      <c r="C70" s="764"/>
      <c r="D70" s="764"/>
      <c r="E70" s="764"/>
      <c r="F70" s="684"/>
    </row>
    <row r="71" spans="1:6">
      <c r="A71" s="764"/>
      <c r="B71" s="764"/>
      <c r="C71" s="764"/>
      <c r="D71" s="764"/>
      <c r="E71" s="764"/>
      <c r="F71" s="684"/>
    </row>
    <row r="72" spans="1:6">
      <c r="A72" s="764"/>
      <c r="B72" s="764"/>
      <c r="C72" s="764"/>
      <c r="D72" s="764"/>
      <c r="E72" s="764"/>
      <c r="F72" s="684"/>
    </row>
    <row r="73" spans="1:6">
      <c r="A73" s="764"/>
      <c r="B73" s="764"/>
      <c r="C73" s="764"/>
      <c r="D73" s="764"/>
      <c r="E73" s="764"/>
      <c r="F73" s="684"/>
    </row>
    <row r="74" spans="1:6">
      <c r="A74" s="764"/>
      <c r="B74" s="764"/>
      <c r="C74" s="764"/>
      <c r="D74" s="764"/>
      <c r="E74" s="764"/>
      <c r="F74" s="684"/>
    </row>
    <row r="75" spans="1:6">
      <c r="A75" s="764"/>
      <c r="B75" s="764"/>
      <c r="C75" s="764"/>
      <c r="D75" s="764"/>
      <c r="E75" s="764"/>
      <c r="F75" s="684"/>
    </row>
    <row r="76" spans="1:6">
      <c r="A76" s="764"/>
      <c r="B76" s="764"/>
      <c r="C76" s="764"/>
      <c r="D76" s="764"/>
      <c r="E76" s="764"/>
      <c r="F76" s="684"/>
    </row>
    <row r="77" spans="1:6">
      <c r="A77" s="764"/>
      <c r="B77" s="764"/>
      <c r="C77" s="764"/>
      <c r="D77" s="764"/>
      <c r="E77" s="764"/>
      <c r="F77" s="684"/>
    </row>
    <row r="78" spans="1:6">
      <c r="A78" s="764"/>
      <c r="B78" s="764"/>
      <c r="C78" s="764"/>
      <c r="D78" s="764"/>
      <c r="E78" s="764"/>
      <c r="F78" s="684"/>
    </row>
    <row r="79" spans="1:6">
      <c r="A79" s="764"/>
      <c r="B79" s="764"/>
      <c r="C79" s="764"/>
      <c r="D79" s="764"/>
      <c r="E79" s="764"/>
      <c r="F79" s="684"/>
    </row>
    <row r="80" spans="1:6">
      <c r="A80" s="764"/>
      <c r="B80" s="764"/>
      <c r="C80" s="764"/>
      <c r="D80" s="764"/>
      <c r="E80" s="764"/>
      <c r="F80" s="684"/>
    </row>
    <row r="81" spans="1:6">
      <c r="A81" s="764"/>
      <c r="B81" s="764"/>
      <c r="C81" s="764"/>
      <c r="D81" s="764"/>
      <c r="E81" s="764"/>
      <c r="F81" s="684"/>
    </row>
    <row r="82" spans="1:6">
      <c r="A82" s="764"/>
      <c r="B82" s="764"/>
      <c r="C82" s="764"/>
      <c r="D82" s="764"/>
      <c r="E82" s="764"/>
      <c r="F82" s="684"/>
    </row>
    <row r="83" spans="1:6">
      <c r="A83" s="764"/>
      <c r="B83" s="764"/>
      <c r="C83" s="764"/>
      <c r="D83" s="764"/>
      <c r="E83" s="764"/>
      <c r="F83" s="684"/>
    </row>
    <row r="84" spans="1:6">
      <c r="A84" s="764"/>
      <c r="B84" s="764"/>
      <c r="C84" s="764"/>
      <c r="D84" s="764"/>
      <c r="E84" s="764"/>
      <c r="F84" s="68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75E55-D954-41A2-BAD0-319EE8F74DDD}">
  <sheetPr codeName="Hoja2"/>
  <dimension ref="A1:V8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8677</v>
      </c>
      <c r="C9" s="1593" t="s">
        <v>8678</v>
      </c>
      <c r="D9" s="651">
        <v>5</v>
      </c>
      <c r="E9" s="718">
        <v>6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8679</v>
      </c>
      <c r="M9" s="357" t="s">
        <v>8677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8680</v>
      </c>
      <c r="C10" s="735" t="s">
        <v>8681</v>
      </c>
      <c r="D10" s="656">
        <v>5</v>
      </c>
      <c r="E10" s="720">
        <v>6</v>
      </c>
      <c r="F10" s="83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8682</v>
      </c>
      <c r="M10" s="357" t="s">
        <v>8680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3037</v>
      </c>
      <c r="C11" s="735" t="s">
        <v>4294</v>
      </c>
      <c r="D11" s="656">
        <v>2</v>
      </c>
      <c r="E11" s="720">
        <v>2</v>
      </c>
      <c r="F11" s="83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3037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8683</v>
      </c>
      <c r="C12" s="803" t="s">
        <v>8684</v>
      </c>
      <c r="D12" s="656">
        <v>3</v>
      </c>
      <c r="E12" s="720">
        <v>4</v>
      </c>
      <c r="F12" s="7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8685</v>
      </c>
      <c r="M12" s="357" t="s">
        <v>8683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7580</v>
      </c>
      <c r="C13" s="803" t="s">
        <v>7581</v>
      </c>
      <c r="D13" s="656">
        <v>5</v>
      </c>
      <c r="E13" s="720">
        <v>6</v>
      </c>
      <c r="F13" s="7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7582</v>
      </c>
      <c r="M13" s="357" t="s">
        <v>7580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3035</v>
      </c>
      <c r="C14" s="735" t="s">
        <v>438</v>
      </c>
      <c r="D14" s="759">
        <v>2</v>
      </c>
      <c r="E14" s="722">
        <v>2</v>
      </c>
      <c r="F14" s="83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438</v>
      </c>
      <c r="M14" s="357" t="s">
        <v>3035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56"/>
      <c r="C15" s="837" t="s">
        <v>22</v>
      </c>
      <c r="D15" s="726">
        <v>22</v>
      </c>
      <c r="E15" s="726">
        <v>26</v>
      </c>
      <c r="F15" s="83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1276" t="s">
        <v>8686</v>
      </c>
      <c r="C16" s="735" t="s">
        <v>8687</v>
      </c>
      <c r="D16" s="720">
        <v>4</v>
      </c>
      <c r="E16" s="1073">
        <v>4</v>
      </c>
      <c r="F16" s="1972" t="s">
        <v>8678</v>
      </c>
      <c r="G16" s="494"/>
      <c r="H16" s="494" t="s">
        <v>8677</v>
      </c>
      <c r="I16" s="494" t="s">
        <v>294</v>
      </c>
      <c r="J16" s="494" t="s">
        <v>294</v>
      </c>
      <c r="K16" s="573">
        <v>0</v>
      </c>
      <c r="L16" s="358" t="s">
        <v>8688</v>
      </c>
      <c r="M16" s="357" t="s">
        <v>8686</v>
      </c>
      <c r="N16" s="357" t="s">
        <v>8677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8679</v>
      </c>
      <c r="U16" s="357" t="s">
        <v>294</v>
      </c>
      <c r="V16" s="357" t="s">
        <v>294</v>
      </c>
    </row>
    <row r="17" spans="1:22">
      <c r="A17" s="849"/>
      <c r="B17" s="1277" t="s">
        <v>3034</v>
      </c>
      <c r="C17" s="1973" t="s">
        <v>3543</v>
      </c>
      <c r="D17" s="720">
        <v>5</v>
      </c>
      <c r="E17" s="1076">
        <v>6</v>
      </c>
      <c r="F17" s="830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470</v>
      </c>
      <c r="M17" s="357" t="s">
        <v>3034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849"/>
      <c r="B18" s="707" t="s">
        <v>9991</v>
      </c>
      <c r="C18" s="735" t="s">
        <v>8689</v>
      </c>
      <c r="D18" s="720">
        <v>2</v>
      </c>
      <c r="E18" s="1076">
        <v>4</v>
      </c>
      <c r="F18" s="830" t="s">
        <v>8681</v>
      </c>
      <c r="G18" s="494"/>
      <c r="H18" s="494" t="s">
        <v>8680</v>
      </c>
      <c r="I18" s="494" t="s">
        <v>294</v>
      </c>
      <c r="J18" s="494" t="s">
        <v>294</v>
      </c>
      <c r="K18" s="573">
        <v>0</v>
      </c>
      <c r="L18" s="358" t="s">
        <v>8690</v>
      </c>
      <c r="M18" s="357" t="s">
        <v>9991</v>
      </c>
      <c r="N18" s="357" t="s">
        <v>8680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8682</v>
      </c>
      <c r="U18" s="357" t="s">
        <v>294</v>
      </c>
      <c r="V18" s="357" t="s">
        <v>294</v>
      </c>
    </row>
    <row r="19" spans="1:22">
      <c r="A19" s="849"/>
      <c r="B19" s="707" t="s">
        <v>7583</v>
      </c>
      <c r="C19" s="735" t="s">
        <v>7584</v>
      </c>
      <c r="D19" s="720">
        <v>5</v>
      </c>
      <c r="E19" s="1076">
        <v>6</v>
      </c>
      <c r="F19" s="830" t="s">
        <v>7581</v>
      </c>
      <c r="G19" s="494"/>
      <c r="H19" s="494" t="s">
        <v>7580</v>
      </c>
      <c r="I19" s="494" t="s">
        <v>294</v>
      </c>
      <c r="J19" s="494" t="s">
        <v>294</v>
      </c>
      <c r="K19" s="573">
        <v>0</v>
      </c>
      <c r="L19" s="358" t="s">
        <v>7585</v>
      </c>
      <c r="M19" s="357" t="s">
        <v>7583</v>
      </c>
      <c r="N19" s="357" t="s">
        <v>7580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7582</v>
      </c>
      <c r="U19" s="357" t="s">
        <v>294</v>
      </c>
      <c r="V19" s="357" t="s">
        <v>294</v>
      </c>
    </row>
    <row r="20" spans="1:22">
      <c r="A20" s="849"/>
      <c r="B20" s="707" t="s">
        <v>29</v>
      </c>
      <c r="C20" s="735" t="s">
        <v>2389</v>
      </c>
      <c r="D20" s="720">
        <v>2</v>
      </c>
      <c r="E20" s="1076">
        <v>2</v>
      </c>
      <c r="F20" s="830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849"/>
      <c r="B21" s="707" t="s">
        <v>8691</v>
      </c>
      <c r="C21" s="735" t="s">
        <v>6491</v>
      </c>
      <c r="D21" s="720">
        <v>3</v>
      </c>
      <c r="E21" s="1076">
        <v>4</v>
      </c>
      <c r="F21" s="830" t="s">
        <v>8681</v>
      </c>
      <c r="G21" s="494"/>
      <c r="H21" s="494" t="s">
        <v>8680</v>
      </c>
      <c r="I21" s="494" t="s">
        <v>294</v>
      </c>
      <c r="J21" s="494" t="s">
        <v>294</v>
      </c>
      <c r="K21" s="573">
        <v>0</v>
      </c>
      <c r="L21" s="358" t="s">
        <v>6492</v>
      </c>
      <c r="M21" s="357" t="s">
        <v>8691</v>
      </c>
      <c r="N21" s="357" t="s">
        <v>8680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8682</v>
      </c>
      <c r="U21" s="357" t="s">
        <v>294</v>
      </c>
      <c r="V21" s="357" t="s">
        <v>294</v>
      </c>
    </row>
    <row r="22" spans="1:22" ht="15" thickBot="1">
      <c r="A22" s="849"/>
      <c r="B22" s="1277" t="s">
        <v>36</v>
      </c>
      <c r="C22" s="1973" t="s">
        <v>1131</v>
      </c>
      <c r="D22" s="720">
        <v>1</v>
      </c>
      <c r="E22" s="1076">
        <v>1</v>
      </c>
      <c r="F22" s="830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1131</v>
      </c>
      <c r="M22" s="357" t="s">
        <v>36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 ht="15" thickBot="1">
      <c r="A23" s="856"/>
      <c r="B23" s="856"/>
      <c r="C23" s="837" t="s">
        <v>22</v>
      </c>
      <c r="D23" s="726">
        <v>22</v>
      </c>
      <c r="E23" s="726">
        <v>27</v>
      </c>
      <c r="F23" s="872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844">
        <v>3</v>
      </c>
      <c r="B24" s="1276" t="s">
        <v>8692</v>
      </c>
      <c r="C24" s="1974" t="s">
        <v>8693</v>
      </c>
      <c r="D24" s="720">
        <v>4</v>
      </c>
      <c r="E24" s="1073">
        <v>6</v>
      </c>
      <c r="F24" s="1972" t="s">
        <v>8687</v>
      </c>
      <c r="G24" s="494"/>
      <c r="H24" s="494" t="s">
        <v>8686</v>
      </c>
      <c r="I24" s="494" t="s">
        <v>294</v>
      </c>
      <c r="J24" s="494" t="s">
        <v>294</v>
      </c>
      <c r="K24" s="573">
        <v>0</v>
      </c>
      <c r="L24" s="358" t="s">
        <v>8693</v>
      </c>
      <c r="M24" s="357" t="s">
        <v>8692</v>
      </c>
      <c r="N24" s="357" t="s">
        <v>8686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8688</v>
      </c>
      <c r="U24" s="357" t="s">
        <v>294</v>
      </c>
      <c r="V24" s="357" t="s">
        <v>294</v>
      </c>
    </row>
    <row r="25" spans="1:22">
      <c r="A25" s="849"/>
      <c r="B25" s="707" t="s">
        <v>3039</v>
      </c>
      <c r="C25" s="803" t="s">
        <v>1179</v>
      </c>
      <c r="D25" s="720">
        <v>3</v>
      </c>
      <c r="E25" s="1076">
        <v>2</v>
      </c>
      <c r="F25" s="83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3039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849"/>
      <c r="B26" s="707" t="s">
        <v>8694</v>
      </c>
      <c r="C26" s="803" t="s">
        <v>8695</v>
      </c>
      <c r="D26" s="720">
        <v>3</v>
      </c>
      <c r="E26" s="1076">
        <v>4</v>
      </c>
      <c r="F26" s="830" t="s">
        <v>4294</v>
      </c>
      <c r="G26" s="494"/>
      <c r="H26" s="494" t="s">
        <v>3037</v>
      </c>
      <c r="I26" s="494" t="s">
        <v>294</v>
      </c>
      <c r="J26" s="494" t="s">
        <v>294</v>
      </c>
      <c r="K26" s="573">
        <v>0</v>
      </c>
      <c r="L26" s="358" t="s">
        <v>8696</v>
      </c>
      <c r="M26" s="357" t="s">
        <v>8694</v>
      </c>
      <c r="N26" s="357" t="s">
        <v>3037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3207</v>
      </c>
      <c r="U26" s="357" t="s">
        <v>294</v>
      </c>
      <c r="V26" s="357" t="s">
        <v>294</v>
      </c>
    </row>
    <row r="27" spans="1:22">
      <c r="A27" s="849"/>
      <c r="B27" s="707" t="s">
        <v>8697</v>
      </c>
      <c r="C27" s="803" t="s">
        <v>8698</v>
      </c>
      <c r="D27" s="720">
        <v>5</v>
      </c>
      <c r="E27" s="1076">
        <v>6</v>
      </c>
      <c r="F27" s="830" t="s">
        <v>7584</v>
      </c>
      <c r="G27" s="494"/>
      <c r="H27" s="494" t="s">
        <v>7583</v>
      </c>
      <c r="I27" s="494" t="s">
        <v>294</v>
      </c>
      <c r="J27" s="494" t="s">
        <v>294</v>
      </c>
      <c r="K27" s="573">
        <v>0</v>
      </c>
      <c r="L27" s="358" t="s">
        <v>8699</v>
      </c>
      <c r="M27" s="357" t="s">
        <v>8697</v>
      </c>
      <c r="N27" s="357" t="s">
        <v>7583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7585</v>
      </c>
      <c r="U27" s="357" t="s">
        <v>294</v>
      </c>
      <c r="V27" s="357" t="s">
        <v>294</v>
      </c>
    </row>
    <row r="28" spans="1:22">
      <c r="A28" s="849"/>
      <c r="B28" s="707" t="s">
        <v>3036</v>
      </c>
      <c r="C28" s="717" t="s">
        <v>471</v>
      </c>
      <c r="D28" s="720">
        <v>5</v>
      </c>
      <c r="E28" s="1076">
        <v>6</v>
      </c>
      <c r="F28" s="802" t="s">
        <v>3543</v>
      </c>
      <c r="G28" s="494"/>
      <c r="H28" s="494" t="s">
        <v>3034</v>
      </c>
      <c r="I28" s="494" t="s">
        <v>294</v>
      </c>
      <c r="J28" s="494" t="s">
        <v>294</v>
      </c>
      <c r="K28" s="573">
        <v>0</v>
      </c>
      <c r="L28" s="358" t="s">
        <v>3412</v>
      </c>
      <c r="M28" s="357" t="s">
        <v>3036</v>
      </c>
      <c r="N28" s="357" t="s">
        <v>3034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470</v>
      </c>
      <c r="U28" s="357" t="s">
        <v>294</v>
      </c>
      <c r="V28" s="357" t="s">
        <v>294</v>
      </c>
    </row>
    <row r="29" spans="1:22" ht="15" thickBot="1">
      <c r="A29" s="849"/>
      <c r="B29" s="707" t="s">
        <v>40</v>
      </c>
      <c r="C29" s="717" t="s">
        <v>1180</v>
      </c>
      <c r="D29" s="720">
        <v>1</v>
      </c>
      <c r="E29" s="1076">
        <v>1</v>
      </c>
      <c r="F29" s="830" t="s">
        <v>1131</v>
      </c>
      <c r="G29" s="494"/>
      <c r="H29" s="494" t="s">
        <v>36</v>
      </c>
      <c r="I29" s="494" t="s">
        <v>294</v>
      </c>
      <c r="J29" s="494" t="s">
        <v>294</v>
      </c>
      <c r="K29" s="573">
        <v>0</v>
      </c>
      <c r="L29" s="358" t="s">
        <v>1180</v>
      </c>
      <c r="M29" s="357" t="s">
        <v>40</v>
      </c>
      <c r="N29" s="357" t="s">
        <v>36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1131</v>
      </c>
      <c r="U29" s="357" t="s">
        <v>294</v>
      </c>
      <c r="V29" s="357" t="s">
        <v>294</v>
      </c>
    </row>
    <row r="30" spans="1:22" ht="15" thickBot="1">
      <c r="A30" s="856"/>
      <c r="B30" s="708"/>
      <c r="C30" s="837" t="s">
        <v>22</v>
      </c>
      <c r="D30" s="726">
        <v>21</v>
      </c>
      <c r="E30" s="726">
        <v>25</v>
      </c>
      <c r="F30" s="839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844">
        <v>4</v>
      </c>
      <c r="B31" s="1276" t="s">
        <v>8700</v>
      </c>
      <c r="C31" s="1975" t="s">
        <v>8701</v>
      </c>
      <c r="D31" s="718">
        <v>4</v>
      </c>
      <c r="E31" s="720">
        <v>6</v>
      </c>
      <c r="F31" s="1972" t="s">
        <v>8693</v>
      </c>
      <c r="G31" s="494"/>
      <c r="H31" s="494" t="s">
        <v>8692</v>
      </c>
      <c r="I31" s="494" t="s">
        <v>294</v>
      </c>
      <c r="J31" s="494" t="s">
        <v>294</v>
      </c>
      <c r="K31" s="573">
        <v>0</v>
      </c>
      <c r="L31" s="358" t="s">
        <v>8701</v>
      </c>
      <c r="M31" s="357" t="s">
        <v>8700</v>
      </c>
      <c r="N31" s="357" t="s">
        <v>8692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8693</v>
      </c>
      <c r="U31" s="357" t="s">
        <v>294</v>
      </c>
      <c r="V31" s="357" t="s">
        <v>294</v>
      </c>
    </row>
    <row r="32" spans="1:22">
      <c r="A32" s="849"/>
      <c r="B32" s="707" t="s">
        <v>3038</v>
      </c>
      <c r="C32" s="735" t="s">
        <v>140</v>
      </c>
      <c r="D32" s="720">
        <v>5</v>
      </c>
      <c r="E32" s="720">
        <v>6</v>
      </c>
      <c r="F32" s="1976" t="s">
        <v>471</v>
      </c>
      <c r="G32" s="494"/>
      <c r="H32" s="494" t="s">
        <v>3036</v>
      </c>
      <c r="I32" s="494" t="s">
        <v>294</v>
      </c>
      <c r="J32" s="494" t="s">
        <v>294</v>
      </c>
      <c r="K32" s="573">
        <v>0</v>
      </c>
      <c r="L32" s="358" t="s">
        <v>602</v>
      </c>
      <c r="M32" s="357" t="s">
        <v>3038</v>
      </c>
      <c r="N32" s="357" t="s">
        <v>3036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3412</v>
      </c>
      <c r="U32" s="357" t="s">
        <v>294</v>
      </c>
      <c r="V32" s="357" t="s">
        <v>294</v>
      </c>
    </row>
    <row r="33" spans="1:22">
      <c r="A33" s="849"/>
      <c r="B33" s="707" t="s">
        <v>8702</v>
      </c>
      <c r="C33" s="735" t="s">
        <v>8703</v>
      </c>
      <c r="D33" s="720">
        <v>3</v>
      </c>
      <c r="E33" s="720">
        <v>4</v>
      </c>
      <c r="F33" s="802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8704</v>
      </c>
      <c r="M33" s="357" t="s">
        <v>8702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849"/>
      <c r="B34" s="707" t="s">
        <v>8705</v>
      </c>
      <c r="C34" s="735" t="s">
        <v>8706</v>
      </c>
      <c r="D34" s="720">
        <v>3</v>
      </c>
      <c r="E34" s="720">
        <v>4</v>
      </c>
      <c r="F34" s="830" t="s">
        <v>8689</v>
      </c>
      <c r="G34" s="494"/>
      <c r="H34" s="494" t="s">
        <v>9991</v>
      </c>
      <c r="I34" s="494" t="s">
        <v>294</v>
      </c>
      <c r="J34" s="494" t="s">
        <v>294</v>
      </c>
      <c r="K34" s="573">
        <v>0</v>
      </c>
      <c r="L34" s="358" t="s">
        <v>8706</v>
      </c>
      <c r="M34" s="357" t="s">
        <v>8705</v>
      </c>
      <c r="N34" s="357" t="s">
        <v>9991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8690</v>
      </c>
      <c r="U34" s="357" t="s">
        <v>294</v>
      </c>
      <c r="V34" s="357" t="s">
        <v>294</v>
      </c>
    </row>
    <row r="35" spans="1:22">
      <c r="A35" s="849"/>
      <c r="B35" s="707" t="s">
        <v>8707</v>
      </c>
      <c r="C35" s="735" t="s">
        <v>9992</v>
      </c>
      <c r="D35" s="720">
        <v>2</v>
      </c>
      <c r="E35" s="720">
        <v>2</v>
      </c>
      <c r="F35" s="830" t="s">
        <v>8687</v>
      </c>
      <c r="G35" s="494"/>
      <c r="H35" s="494" t="s">
        <v>8686</v>
      </c>
      <c r="I35" s="494" t="s">
        <v>294</v>
      </c>
      <c r="J35" s="494" t="s">
        <v>294</v>
      </c>
      <c r="K35" s="573">
        <v>0</v>
      </c>
      <c r="L35" s="358" t="s">
        <v>8708</v>
      </c>
      <c r="M35" s="357" t="s">
        <v>8707</v>
      </c>
      <c r="N35" s="357" t="s">
        <v>8686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8688</v>
      </c>
      <c r="U35" s="357" t="s">
        <v>294</v>
      </c>
      <c r="V35" s="357" t="s">
        <v>294</v>
      </c>
    </row>
    <row r="36" spans="1:22" ht="15" thickBot="1">
      <c r="A36" s="849"/>
      <c r="B36" s="707" t="s">
        <v>3040</v>
      </c>
      <c r="C36" s="803" t="s">
        <v>3998</v>
      </c>
      <c r="D36" s="720">
        <v>3</v>
      </c>
      <c r="E36" s="720">
        <v>2</v>
      </c>
      <c r="F36" s="1455" t="s">
        <v>1179</v>
      </c>
      <c r="G36" s="494"/>
      <c r="H36" s="494" t="s">
        <v>3039</v>
      </c>
      <c r="I36" s="494" t="s">
        <v>294</v>
      </c>
      <c r="J36" s="494" t="s">
        <v>294</v>
      </c>
      <c r="K36" s="573">
        <v>0</v>
      </c>
      <c r="L36" s="358" t="s">
        <v>3259</v>
      </c>
      <c r="M36" s="357" t="s">
        <v>3040</v>
      </c>
      <c r="N36" s="357" t="s">
        <v>3039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2100</v>
      </c>
      <c r="U36" s="357" t="s">
        <v>294</v>
      </c>
      <c r="V36" s="357" t="s">
        <v>294</v>
      </c>
    </row>
    <row r="37" spans="1:22" ht="15" thickBot="1">
      <c r="A37" s="856"/>
      <c r="B37" s="708"/>
      <c r="C37" s="837" t="s">
        <v>22</v>
      </c>
      <c r="D37" s="726">
        <v>20</v>
      </c>
      <c r="E37" s="726">
        <v>24</v>
      </c>
      <c r="F37" s="1426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849">
        <v>5</v>
      </c>
      <c r="B38" s="1276" t="s">
        <v>8709</v>
      </c>
      <c r="C38" s="1975" t="s">
        <v>8710</v>
      </c>
      <c r="D38" s="720">
        <v>5</v>
      </c>
      <c r="E38" s="720">
        <v>6</v>
      </c>
      <c r="F38" s="830" t="s">
        <v>8701</v>
      </c>
      <c r="G38" s="494"/>
      <c r="H38" s="494" t="s">
        <v>8700</v>
      </c>
      <c r="I38" s="494" t="s">
        <v>294</v>
      </c>
      <c r="J38" s="494" t="s">
        <v>294</v>
      </c>
      <c r="K38" s="573">
        <v>0</v>
      </c>
      <c r="L38" s="358" t="s">
        <v>8710</v>
      </c>
      <c r="M38" s="357" t="s">
        <v>8709</v>
      </c>
      <c r="N38" s="357" t="s">
        <v>8700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8701</v>
      </c>
      <c r="U38" s="357" t="s">
        <v>294</v>
      </c>
      <c r="V38" s="357" t="s">
        <v>294</v>
      </c>
    </row>
    <row r="39" spans="1:22">
      <c r="A39" s="849"/>
      <c r="B39" s="707" t="s">
        <v>8711</v>
      </c>
      <c r="C39" s="735" t="s">
        <v>8712</v>
      </c>
      <c r="D39" s="720">
        <v>5</v>
      </c>
      <c r="E39" s="720">
        <v>6</v>
      </c>
      <c r="F39" s="830" t="s">
        <v>8698</v>
      </c>
      <c r="G39" s="494"/>
      <c r="H39" s="494" t="s">
        <v>8697</v>
      </c>
      <c r="I39" s="494" t="s">
        <v>294</v>
      </c>
      <c r="J39" s="494" t="s">
        <v>294</v>
      </c>
      <c r="K39" s="574">
        <v>0</v>
      </c>
      <c r="L39" s="358" t="s">
        <v>8712</v>
      </c>
      <c r="M39" s="357" t="s">
        <v>8711</v>
      </c>
      <c r="N39" s="357" t="s">
        <v>8697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8699</v>
      </c>
      <c r="U39" s="357" t="s">
        <v>294</v>
      </c>
      <c r="V39" s="357" t="s">
        <v>294</v>
      </c>
    </row>
    <row r="40" spans="1:22">
      <c r="A40" s="849"/>
      <c r="B40" s="707" t="s">
        <v>8713</v>
      </c>
      <c r="C40" s="735" t="s">
        <v>8714</v>
      </c>
      <c r="D40" s="720">
        <v>4</v>
      </c>
      <c r="E40" s="720">
        <v>6</v>
      </c>
      <c r="F40" s="830" t="s">
        <v>140</v>
      </c>
      <c r="G40" s="494"/>
      <c r="H40" s="494" t="s">
        <v>3038</v>
      </c>
      <c r="I40" s="494" t="s">
        <v>294</v>
      </c>
      <c r="J40" s="494" t="s">
        <v>294</v>
      </c>
      <c r="K40" s="573">
        <v>0</v>
      </c>
      <c r="L40" s="358" t="s">
        <v>8715</v>
      </c>
      <c r="M40" s="357" t="s">
        <v>8713</v>
      </c>
      <c r="N40" s="357" t="s">
        <v>3038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602</v>
      </c>
      <c r="U40" s="357" t="s">
        <v>294</v>
      </c>
      <c r="V40" s="357" t="s">
        <v>294</v>
      </c>
    </row>
    <row r="41" spans="1:22">
      <c r="A41" s="849"/>
      <c r="B41" s="707" t="s">
        <v>8716</v>
      </c>
      <c r="C41" s="735" t="s">
        <v>8717</v>
      </c>
      <c r="D41" s="720">
        <v>3</v>
      </c>
      <c r="E41" s="720">
        <v>4</v>
      </c>
      <c r="F41" s="830" t="s">
        <v>8706</v>
      </c>
      <c r="G41" s="494"/>
      <c r="H41" s="494" t="s">
        <v>8705</v>
      </c>
      <c r="I41" s="494" t="s">
        <v>294</v>
      </c>
      <c r="J41" s="494" t="s">
        <v>294</v>
      </c>
      <c r="K41" s="573">
        <v>0</v>
      </c>
      <c r="L41" s="358" t="s">
        <v>8717</v>
      </c>
      <c r="M41" s="357" t="s">
        <v>8716</v>
      </c>
      <c r="N41" s="357" t="s">
        <v>8705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8706</v>
      </c>
      <c r="U41" s="357" t="s">
        <v>294</v>
      </c>
      <c r="V41" s="357" t="s">
        <v>294</v>
      </c>
    </row>
    <row r="42" spans="1:22" ht="15" thickBot="1">
      <c r="A42" s="849"/>
      <c r="B42" s="707" t="s">
        <v>8718</v>
      </c>
      <c r="C42" s="717" t="s">
        <v>8719</v>
      </c>
      <c r="D42" s="720">
        <v>3</v>
      </c>
      <c r="E42" s="720">
        <v>4</v>
      </c>
      <c r="F42" s="835" t="s">
        <v>8687</v>
      </c>
      <c r="G42" s="494"/>
      <c r="H42" s="494" t="s">
        <v>8686</v>
      </c>
      <c r="I42" s="494" t="s">
        <v>294</v>
      </c>
      <c r="J42" s="494" t="s">
        <v>294</v>
      </c>
      <c r="K42" s="573">
        <v>0</v>
      </c>
      <c r="L42" s="358" t="s">
        <v>8720</v>
      </c>
      <c r="M42" s="357" t="s">
        <v>8718</v>
      </c>
      <c r="N42" s="357" t="s">
        <v>8686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8688</v>
      </c>
      <c r="U42" s="357" t="s">
        <v>294</v>
      </c>
      <c r="V42" s="357" t="s">
        <v>294</v>
      </c>
    </row>
    <row r="43" spans="1:22" ht="15" thickBot="1">
      <c r="A43" s="856"/>
      <c r="B43" s="856"/>
      <c r="C43" s="837" t="s">
        <v>22</v>
      </c>
      <c r="D43" s="726">
        <v>20</v>
      </c>
      <c r="E43" s="726">
        <v>26</v>
      </c>
      <c r="F43" s="87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1276" t="s">
        <v>8721</v>
      </c>
      <c r="C44" s="1975" t="s">
        <v>8722</v>
      </c>
      <c r="D44" s="720">
        <v>5</v>
      </c>
      <c r="E44" s="720">
        <v>6</v>
      </c>
      <c r="F44" s="1972" t="s">
        <v>8710</v>
      </c>
      <c r="G44" s="494"/>
      <c r="H44" s="494" t="s">
        <v>8709</v>
      </c>
      <c r="I44" s="494" t="s">
        <v>294</v>
      </c>
      <c r="J44" s="494" t="s">
        <v>294</v>
      </c>
      <c r="K44" s="573">
        <v>0</v>
      </c>
      <c r="L44" s="358" t="s">
        <v>8722</v>
      </c>
      <c r="M44" s="357" t="s">
        <v>8721</v>
      </c>
      <c r="N44" s="357" t="s">
        <v>8709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8710</v>
      </c>
      <c r="U44" s="357" t="s">
        <v>294</v>
      </c>
      <c r="V44" s="357" t="s">
        <v>294</v>
      </c>
    </row>
    <row r="45" spans="1:22">
      <c r="A45" s="849"/>
      <c r="B45" s="707" t="s">
        <v>38</v>
      </c>
      <c r="C45" s="735" t="s">
        <v>331</v>
      </c>
      <c r="D45" s="720">
        <v>1</v>
      </c>
      <c r="E45" s="1076">
        <v>1</v>
      </c>
      <c r="F45" s="810" t="s">
        <v>9992</v>
      </c>
      <c r="G45" s="494"/>
      <c r="H45" s="494" t="s">
        <v>8707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8707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8708</v>
      </c>
      <c r="U45" s="357" t="s">
        <v>294</v>
      </c>
      <c r="V45" s="357" t="s">
        <v>294</v>
      </c>
    </row>
    <row r="46" spans="1:22">
      <c r="A46" s="849"/>
      <c r="B46" s="707" t="s">
        <v>8723</v>
      </c>
      <c r="C46" s="735" t="s">
        <v>8724</v>
      </c>
      <c r="D46" s="720">
        <v>2</v>
      </c>
      <c r="E46" s="1076">
        <v>4</v>
      </c>
      <c r="F46" s="810" t="s">
        <v>8717</v>
      </c>
      <c r="G46" s="494"/>
      <c r="H46" s="494" t="s">
        <v>8716</v>
      </c>
      <c r="I46" s="494" t="s">
        <v>294</v>
      </c>
      <c r="J46" s="494" t="s">
        <v>294</v>
      </c>
      <c r="K46" s="573">
        <v>0</v>
      </c>
      <c r="L46" s="358" t="s">
        <v>8724</v>
      </c>
      <c r="M46" s="357" t="s">
        <v>8723</v>
      </c>
      <c r="N46" s="357" t="s">
        <v>8716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8717</v>
      </c>
      <c r="U46" s="357" t="s">
        <v>294</v>
      </c>
      <c r="V46" s="357" t="s">
        <v>294</v>
      </c>
    </row>
    <row r="47" spans="1:22">
      <c r="A47" s="849"/>
      <c r="B47" s="707" t="s">
        <v>8725</v>
      </c>
      <c r="C47" s="735" t="s">
        <v>8726</v>
      </c>
      <c r="D47" s="720">
        <v>3</v>
      </c>
      <c r="E47" s="1076">
        <v>4</v>
      </c>
      <c r="F47" s="810" t="s">
        <v>8712</v>
      </c>
      <c r="G47" s="494"/>
      <c r="H47" s="494" t="s">
        <v>8711</v>
      </c>
      <c r="I47" s="494" t="s">
        <v>294</v>
      </c>
      <c r="J47" s="494" t="s">
        <v>294</v>
      </c>
      <c r="K47" s="573">
        <v>0</v>
      </c>
      <c r="L47" s="358" t="s">
        <v>8726</v>
      </c>
      <c r="M47" s="357" t="s">
        <v>8725</v>
      </c>
      <c r="N47" s="357" t="s">
        <v>8711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8712</v>
      </c>
      <c r="U47" s="357" t="s">
        <v>294</v>
      </c>
      <c r="V47" s="357" t="s">
        <v>294</v>
      </c>
    </row>
    <row r="48" spans="1:22">
      <c r="A48" s="849"/>
      <c r="B48" s="707" t="s">
        <v>8727</v>
      </c>
      <c r="C48" s="735" t="s">
        <v>8728</v>
      </c>
      <c r="D48" s="720">
        <v>3</v>
      </c>
      <c r="E48" s="1076">
        <v>4</v>
      </c>
      <c r="F48" s="830" t="s">
        <v>8719</v>
      </c>
      <c r="G48" s="494"/>
      <c r="H48" s="494" t="s">
        <v>8718</v>
      </c>
      <c r="I48" s="494" t="s">
        <v>294</v>
      </c>
      <c r="J48" s="494" t="s">
        <v>294</v>
      </c>
      <c r="K48" s="573">
        <v>0</v>
      </c>
      <c r="L48" s="358" t="s">
        <v>8729</v>
      </c>
      <c r="M48" s="357" t="s">
        <v>8727</v>
      </c>
      <c r="N48" s="357" t="s">
        <v>8718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8720</v>
      </c>
      <c r="U48" s="357" t="s">
        <v>294</v>
      </c>
      <c r="V48" s="357" t="s">
        <v>294</v>
      </c>
    </row>
    <row r="49" spans="1:22" ht="15" thickBot="1">
      <c r="A49" s="849"/>
      <c r="B49" s="707" t="s">
        <v>8730</v>
      </c>
      <c r="C49" s="735" t="s">
        <v>8731</v>
      </c>
      <c r="D49" s="720">
        <v>4</v>
      </c>
      <c r="E49" s="1091">
        <v>4</v>
      </c>
      <c r="F49" s="1424" t="s">
        <v>8714</v>
      </c>
      <c r="G49" s="494"/>
      <c r="H49" s="494" t="s">
        <v>8713</v>
      </c>
      <c r="I49" s="494" t="s">
        <v>294</v>
      </c>
      <c r="J49" s="494" t="s">
        <v>294</v>
      </c>
      <c r="K49" s="573">
        <v>0</v>
      </c>
      <c r="L49" s="358" t="s">
        <v>8731</v>
      </c>
      <c r="M49" s="357" t="s">
        <v>8730</v>
      </c>
      <c r="N49" s="357" t="s">
        <v>8713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8715</v>
      </c>
      <c r="U49" s="357" t="s">
        <v>294</v>
      </c>
      <c r="V49" s="357" t="s">
        <v>294</v>
      </c>
    </row>
    <row r="50" spans="1:22" ht="15" thickBot="1">
      <c r="A50" s="856"/>
      <c r="B50" s="856"/>
      <c r="C50" s="837" t="s">
        <v>22</v>
      </c>
      <c r="D50" s="726">
        <v>18</v>
      </c>
      <c r="E50" s="726">
        <v>23</v>
      </c>
      <c r="F50" s="87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844">
        <v>7</v>
      </c>
      <c r="B51" s="1276" t="s">
        <v>8732</v>
      </c>
      <c r="C51" s="1974" t="s">
        <v>8733</v>
      </c>
      <c r="D51" s="720">
        <v>5</v>
      </c>
      <c r="E51" s="1073">
        <v>6</v>
      </c>
      <c r="F51" s="1972" t="s">
        <v>8722</v>
      </c>
      <c r="G51" s="494"/>
      <c r="H51" s="494" t="s">
        <v>8721</v>
      </c>
      <c r="I51" s="494" t="s">
        <v>294</v>
      </c>
      <c r="J51" s="494" t="s">
        <v>294</v>
      </c>
      <c r="K51" s="573">
        <v>0</v>
      </c>
      <c r="L51" s="358" t="s">
        <v>8733</v>
      </c>
      <c r="M51" s="357" t="s">
        <v>8732</v>
      </c>
      <c r="N51" s="357" t="s">
        <v>8721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8722</v>
      </c>
      <c r="U51" s="357" t="s">
        <v>294</v>
      </c>
      <c r="V51" s="357" t="s">
        <v>294</v>
      </c>
    </row>
    <row r="52" spans="1:22">
      <c r="A52" s="849"/>
      <c r="B52" s="707" t="s">
        <v>8734</v>
      </c>
      <c r="C52" s="735" t="s">
        <v>8735</v>
      </c>
      <c r="D52" s="720">
        <v>4</v>
      </c>
      <c r="E52" s="1076">
        <v>6</v>
      </c>
      <c r="F52" s="830" t="s">
        <v>8724</v>
      </c>
      <c r="G52" s="494"/>
      <c r="H52" s="494" t="s">
        <v>8723</v>
      </c>
      <c r="I52" s="494" t="s">
        <v>294</v>
      </c>
      <c r="J52" s="494" t="s">
        <v>294</v>
      </c>
      <c r="K52" s="573">
        <v>0</v>
      </c>
      <c r="L52" s="358" t="s">
        <v>8735</v>
      </c>
      <c r="M52" s="357" t="s">
        <v>8734</v>
      </c>
      <c r="N52" s="357" t="s">
        <v>8723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8724</v>
      </c>
      <c r="U52" s="357" t="s">
        <v>294</v>
      </c>
      <c r="V52" s="357" t="s">
        <v>294</v>
      </c>
    </row>
    <row r="53" spans="1:22">
      <c r="A53" s="849"/>
      <c r="B53" s="707" t="s">
        <v>8736</v>
      </c>
      <c r="C53" s="735" t="s">
        <v>8737</v>
      </c>
      <c r="D53" s="720">
        <v>4</v>
      </c>
      <c r="E53" s="1076">
        <v>4</v>
      </c>
      <c r="F53" s="810" t="s">
        <v>8712</v>
      </c>
      <c r="G53" s="494"/>
      <c r="H53" s="494" t="s">
        <v>8711</v>
      </c>
      <c r="I53" s="494" t="s">
        <v>294</v>
      </c>
      <c r="J53" s="494" t="s">
        <v>294</v>
      </c>
      <c r="K53" s="573">
        <v>0</v>
      </c>
      <c r="L53" s="358" t="s">
        <v>8737</v>
      </c>
      <c r="M53" s="357" t="s">
        <v>8736</v>
      </c>
      <c r="N53" s="357" t="s">
        <v>8711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8712</v>
      </c>
      <c r="U53" s="357" t="s">
        <v>294</v>
      </c>
      <c r="V53" s="357" t="s">
        <v>294</v>
      </c>
    </row>
    <row r="54" spans="1:22">
      <c r="A54" s="849"/>
      <c r="B54" s="707" t="s">
        <v>9993</v>
      </c>
      <c r="C54" s="735" t="s">
        <v>9994</v>
      </c>
      <c r="D54" s="720">
        <v>4</v>
      </c>
      <c r="E54" s="1076">
        <v>4</v>
      </c>
      <c r="F54" s="830" t="s">
        <v>8710</v>
      </c>
      <c r="G54" s="494" t="s">
        <v>241</v>
      </c>
      <c r="H54" s="494" t="s">
        <v>8709</v>
      </c>
      <c r="I54" s="494" t="s">
        <v>294</v>
      </c>
      <c r="J54" s="494" t="s">
        <v>294</v>
      </c>
      <c r="K54" s="573">
        <v>0</v>
      </c>
      <c r="L54" s="358" t="s">
        <v>9995</v>
      </c>
      <c r="M54" s="357" t="s">
        <v>9993</v>
      </c>
      <c r="N54" s="357" t="s">
        <v>8709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8710</v>
      </c>
      <c r="U54" s="357" t="s">
        <v>294</v>
      </c>
      <c r="V54" s="357" t="s">
        <v>294</v>
      </c>
    </row>
    <row r="55" spans="1:22">
      <c r="A55" s="849"/>
      <c r="B55" s="707" t="s">
        <v>9996</v>
      </c>
      <c r="C55" s="735" t="s">
        <v>8738</v>
      </c>
      <c r="D55" s="720">
        <v>4</v>
      </c>
      <c r="E55" s="1076">
        <v>4</v>
      </c>
      <c r="F55" s="830" t="s">
        <v>8710</v>
      </c>
      <c r="G55" s="494" t="s">
        <v>241</v>
      </c>
      <c r="H55" s="494" t="s">
        <v>8709</v>
      </c>
      <c r="I55" s="494" t="s">
        <v>294</v>
      </c>
      <c r="J55" s="494" t="s">
        <v>294</v>
      </c>
      <c r="K55" s="573">
        <v>0</v>
      </c>
      <c r="L55" s="358" t="s">
        <v>8739</v>
      </c>
      <c r="M55" s="357" t="s">
        <v>9996</v>
      </c>
      <c r="N55" s="357" t="s">
        <v>8709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8710</v>
      </c>
      <c r="U55" s="357" t="s">
        <v>294</v>
      </c>
      <c r="V55" s="357" t="s">
        <v>294</v>
      </c>
    </row>
    <row r="56" spans="1:22" ht="15" thickBot="1">
      <c r="A56" s="849"/>
      <c r="B56" s="707" t="s">
        <v>8740</v>
      </c>
      <c r="C56" s="735" t="s">
        <v>8741</v>
      </c>
      <c r="D56" s="720">
        <v>2</v>
      </c>
      <c r="E56" s="1091">
        <v>4</v>
      </c>
      <c r="F56" s="1424" t="s">
        <v>8714</v>
      </c>
      <c r="G56" s="494"/>
      <c r="H56" s="494" t="s">
        <v>8713</v>
      </c>
      <c r="I56" s="494" t="s">
        <v>294</v>
      </c>
      <c r="J56" s="494" t="s">
        <v>294</v>
      </c>
      <c r="K56" s="573">
        <v>0</v>
      </c>
      <c r="L56" s="358" t="s">
        <v>8741</v>
      </c>
      <c r="M56" s="357" t="s">
        <v>8740</v>
      </c>
      <c r="N56" s="357" t="s">
        <v>8713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8715</v>
      </c>
      <c r="U56" s="357" t="s">
        <v>294</v>
      </c>
      <c r="V56" s="357" t="s">
        <v>294</v>
      </c>
    </row>
    <row r="57" spans="1:22" ht="15" thickBot="1">
      <c r="A57" s="856"/>
      <c r="B57" s="856"/>
      <c r="C57" s="837" t="s">
        <v>22</v>
      </c>
      <c r="D57" s="726">
        <v>23</v>
      </c>
      <c r="E57" s="726">
        <v>28</v>
      </c>
      <c r="F57" s="839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844">
        <v>8</v>
      </c>
      <c r="B58" s="1276" t="s">
        <v>8742</v>
      </c>
      <c r="C58" s="1977" t="s">
        <v>8743</v>
      </c>
      <c r="D58" s="720">
        <v>5</v>
      </c>
      <c r="E58" s="720">
        <v>6</v>
      </c>
      <c r="F58" s="1972" t="s">
        <v>8733</v>
      </c>
      <c r="G58" s="494"/>
      <c r="H58" s="494" t="s">
        <v>8732</v>
      </c>
      <c r="I58" s="494" t="s">
        <v>294</v>
      </c>
      <c r="J58" s="494" t="s">
        <v>294</v>
      </c>
      <c r="K58" s="573">
        <v>0</v>
      </c>
      <c r="L58" s="358" t="s">
        <v>8743</v>
      </c>
      <c r="M58" s="357" t="s">
        <v>8742</v>
      </c>
      <c r="N58" s="357" t="s">
        <v>8732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8733</v>
      </c>
      <c r="U58" s="357" t="s">
        <v>294</v>
      </c>
      <c r="V58" s="357" t="s">
        <v>294</v>
      </c>
    </row>
    <row r="59" spans="1:22">
      <c r="A59" s="849"/>
      <c r="B59" s="1277" t="s">
        <v>8744</v>
      </c>
      <c r="C59" s="735" t="s">
        <v>8745</v>
      </c>
      <c r="D59" s="720">
        <v>3</v>
      </c>
      <c r="E59" s="720">
        <v>6</v>
      </c>
      <c r="F59" s="810" t="s">
        <v>8722</v>
      </c>
      <c r="G59" s="494"/>
      <c r="H59" s="494" t="s">
        <v>8721</v>
      </c>
      <c r="I59" s="494" t="s">
        <v>294</v>
      </c>
      <c r="J59" s="494" t="s">
        <v>294</v>
      </c>
      <c r="K59" s="573">
        <v>0</v>
      </c>
      <c r="L59" s="358" t="s">
        <v>8746</v>
      </c>
      <c r="M59" s="357" t="s">
        <v>8744</v>
      </c>
      <c r="N59" s="357" t="s">
        <v>8721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8722</v>
      </c>
      <c r="U59" s="357" t="s">
        <v>294</v>
      </c>
      <c r="V59" s="357" t="s">
        <v>294</v>
      </c>
    </row>
    <row r="60" spans="1:22">
      <c r="A60" s="849"/>
      <c r="B60" s="1277" t="s">
        <v>8747</v>
      </c>
      <c r="C60" s="735" t="s">
        <v>900</v>
      </c>
      <c r="D60" s="720">
        <v>5</v>
      </c>
      <c r="E60" s="720">
        <v>6</v>
      </c>
      <c r="F60" s="830" t="s">
        <v>331</v>
      </c>
      <c r="G60" s="494"/>
      <c r="H60" s="494" t="s">
        <v>38</v>
      </c>
      <c r="I60" s="494" t="s">
        <v>294</v>
      </c>
      <c r="J60" s="494" t="s">
        <v>294</v>
      </c>
      <c r="K60" s="573">
        <v>0</v>
      </c>
      <c r="L60" s="358" t="s">
        <v>900</v>
      </c>
      <c r="M60" s="357" t="s">
        <v>8747</v>
      </c>
      <c r="N60" s="357" t="s">
        <v>38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331</v>
      </c>
      <c r="U60" s="357" t="s">
        <v>294</v>
      </c>
      <c r="V60" s="357" t="s">
        <v>294</v>
      </c>
    </row>
    <row r="61" spans="1:22" ht="15" thickBot="1">
      <c r="A61" s="849"/>
      <c r="B61" s="1277" t="s">
        <v>8613</v>
      </c>
      <c r="C61" s="735" t="s">
        <v>3155</v>
      </c>
      <c r="D61" s="720">
        <v>8</v>
      </c>
      <c r="E61" s="720">
        <v>12</v>
      </c>
      <c r="F61" s="830" t="s">
        <v>8726</v>
      </c>
      <c r="G61" s="494"/>
      <c r="H61" s="494" t="s">
        <v>8725</v>
      </c>
      <c r="I61" s="494" t="s">
        <v>294</v>
      </c>
      <c r="J61" s="494" t="s">
        <v>294</v>
      </c>
      <c r="K61" s="573">
        <v>0</v>
      </c>
      <c r="L61" s="358" t="s">
        <v>4589</v>
      </c>
      <c r="M61" s="357" t="s">
        <v>8613</v>
      </c>
      <c r="N61" s="357" t="s">
        <v>8725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8726</v>
      </c>
      <c r="U61" s="357" t="s">
        <v>294</v>
      </c>
      <c r="V61" s="357" t="s">
        <v>294</v>
      </c>
    </row>
    <row r="62" spans="1:22" ht="15" thickBot="1">
      <c r="A62" s="856"/>
      <c r="B62" s="708"/>
      <c r="C62" s="837" t="s">
        <v>22</v>
      </c>
      <c r="D62" s="726">
        <v>21</v>
      </c>
      <c r="E62" s="726">
        <v>30</v>
      </c>
      <c r="F62" s="872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844">
        <v>9</v>
      </c>
      <c r="B63" s="1276" t="s">
        <v>8748</v>
      </c>
      <c r="C63" s="1978" t="s">
        <v>8749</v>
      </c>
      <c r="D63" s="720">
        <v>5</v>
      </c>
      <c r="E63" s="718">
        <v>6</v>
      </c>
      <c r="F63" s="1972" t="s">
        <v>8743</v>
      </c>
      <c r="G63" s="494"/>
      <c r="H63" s="494" t="s">
        <v>8742</v>
      </c>
      <c r="I63" s="494" t="s">
        <v>294</v>
      </c>
      <c r="J63" s="494" t="s">
        <v>294</v>
      </c>
      <c r="K63" s="573">
        <v>0</v>
      </c>
      <c r="L63" s="358" t="s">
        <v>8749</v>
      </c>
      <c r="M63" s="357" t="s">
        <v>8748</v>
      </c>
      <c r="N63" s="357" t="s">
        <v>8742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8743</v>
      </c>
      <c r="U63" s="357" t="s">
        <v>294</v>
      </c>
      <c r="V63" s="357" t="s">
        <v>294</v>
      </c>
    </row>
    <row r="64" spans="1:22">
      <c r="A64" s="849"/>
      <c r="B64" s="707" t="s">
        <v>8750</v>
      </c>
      <c r="C64" s="735" t="s">
        <v>8751</v>
      </c>
      <c r="D64" s="720">
        <v>8</v>
      </c>
      <c r="E64" s="720">
        <v>12</v>
      </c>
      <c r="F64" s="830" t="s">
        <v>8752</v>
      </c>
      <c r="G64" s="494"/>
      <c r="H64" s="494" t="s">
        <v>3040</v>
      </c>
      <c r="I64" s="494" t="s">
        <v>8742</v>
      </c>
      <c r="J64" s="494" t="s">
        <v>294</v>
      </c>
      <c r="K64" s="573">
        <v>0</v>
      </c>
      <c r="L64" s="358" t="s">
        <v>8751</v>
      </c>
      <c r="M64" s="357" t="s">
        <v>8750</v>
      </c>
      <c r="N64" s="357" t="s">
        <v>3040</v>
      </c>
      <c r="O64" s="357" t="s">
        <v>8742</v>
      </c>
      <c r="P64" s="357" t="s">
        <v>294</v>
      </c>
      <c r="Q64" s="357">
        <v>0</v>
      </c>
      <c r="R64" s="357">
        <v>37</v>
      </c>
      <c r="S64" s="357">
        <v>0</v>
      </c>
      <c r="T64" s="357" t="s">
        <v>3259</v>
      </c>
      <c r="U64" s="357" t="s">
        <v>8743</v>
      </c>
      <c r="V64" s="357" t="s">
        <v>294</v>
      </c>
    </row>
    <row r="65" spans="1:22">
      <c r="A65" s="849"/>
      <c r="B65" s="1277" t="s">
        <v>8753</v>
      </c>
      <c r="C65" s="1973" t="s">
        <v>8754</v>
      </c>
      <c r="D65" s="1277">
        <v>2</v>
      </c>
      <c r="E65" s="1277">
        <v>2</v>
      </c>
      <c r="F65" s="810" t="s">
        <v>900</v>
      </c>
      <c r="G65" s="494"/>
      <c r="H65" s="494" t="s">
        <v>8747</v>
      </c>
      <c r="I65" s="494" t="s">
        <v>294</v>
      </c>
      <c r="J65" s="494" t="s">
        <v>294</v>
      </c>
      <c r="K65" s="573">
        <v>0</v>
      </c>
      <c r="L65" s="358" t="s">
        <v>8755</v>
      </c>
      <c r="M65" s="357" t="s">
        <v>8753</v>
      </c>
      <c r="N65" s="357" t="s">
        <v>8747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900</v>
      </c>
      <c r="U65" s="357" t="s">
        <v>294</v>
      </c>
      <c r="V65" s="357" t="s">
        <v>294</v>
      </c>
    </row>
    <row r="66" spans="1:22">
      <c r="A66" s="849"/>
      <c r="B66" s="1277" t="s">
        <v>9997</v>
      </c>
      <c r="C66" s="1973" t="s">
        <v>8756</v>
      </c>
      <c r="D66" s="1277">
        <v>4</v>
      </c>
      <c r="E66" s="720">
        <v>4</v>
      </c>
      <c r="F66" s="810" t="s">
        <v>8731</v>
      </c>
      <c r="G66" s="494" t="s">
        <v>242</v>
      </c>
      <c r="H66" s="494" t="s">
        <v>8730</v>
      </c>
      <c r="I66" s="494" t="s">
        <v>294</v>
      </c>
      <c r="J66" s="494" t="s">
        <v>294</v>
      </c>
      <c r="K66" s="573">
        <v>0</v>
      </c>
      <c r="L66" s="358" t="s">
        <v>8756</v>
      </c>
      <c r="M66" s="357" t="s">
        <v>9997</v>
      </c>
      <c r="N66" s="357" t="s">
        <v>241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8731</v>
      </c>
      <c r="U66" s="357" t="s">
        <v>294</v>
      </c>
      <c r="V66" s="357" t="s">
        <v>294</v>
      </c>
    </row>
    <row r="67" spans="1:22" ht="15" thickBot="1">
      <c r="A67" s="849"/>
      <c r="B67" s="707" t="s">
        <v>9998</v>
      </c>
      <c r="C67" s="735" t="s">
        <v>8757</v>
      </c>
      <c r="D67" s="720">
        <v>4</v>
      </c>
      <c r="E67" s="720">
        <v>4</v>
      </c>
      <c r="F67" s="810" t="s">
        <v>8731</v>
      </c>
      <c r="G67" s="494" t="s">
        <v>242</v>
      </c>
      <c r="H67" s="494" t="s">
        <v>8730</v>
      </c>
      <c r="I67" s="494" t="s">
        <v>294</v>
      </c>
      <c r="J67" s="494" t="s">
        <v>294</v>
      </c>
      <c r="K67" s="573">
        <v>0</v>
      </c>
      <c r="L67" s="358" t="s">
        <v>8758</v>
      </c>
      <c r="M67" s="357" t="s">
        <v>9998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8731</v>
      </c>
      <c r="U67" s="357" t="s">
        <v>294</v>
      </c>
      <c r="V67" s="357" t="s">
        <v>294</v>
      </c>
    </row>
    <row r="68" spans="1:22" ht="15" thickBot="1">
      <c r="A68" s="856"/>
      <c r="B68" s="708"/>
      <c r="C68" s="1423" t="s">
        <v>22</v>
      </c>
      <c r="D68" s="726">
        <v>23</v>
      </c>
      <c r="E68" s="726">
        <v>28</v>
      </c>
      <c r="F68" s="872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844">
        <v>10</v>
      </c>
      <c r="B69" s="1276" t="s">
        <v>8759</v>
      </c>
      <c r="C69" s="1980" t="s">
        <v>4329</v>
      </c>
      <c r="D69" s="718">
        <v>8</v>
      </c>
      <c r="E69" s="718">
        <v>10</v>
      </c>
      <c r="F69" s="1972" t="s">
        <v>8751</v>
      </c>
      <c r="G69" s="494"/>
      <c r="H69" s="494" t="s">
        <v>8750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8759</v>
      </c>
      <c r="N69" s="357" t="s">
        <v>8750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8751</v>
      </c>
      <c r="U69" s="357" t="s">
        <v>294</v>
      </c>
      <c r="V69" s="357" t="s">
        <v>294</v>
      </c>
    </row>
    <row r="70" spans="1:22">
      <c r="A70" s="849"/>
      <c r="B70" s="1277" t="s">
        <v>8760</v>
      </c>
      <c r="C70" s="1973" t="s">
        <v>9999</v>
      </c>
      <c r="D70" s="720">
        <v>6</v>
      </c>
      <c r="E70" s="720">
        <v>8</v>
      </c>
      <c r="F70" s="1981" t="s">
        <v>8743</v>
      </c>
      <c r="G70" s="494"/>
      <c r="H70" s="494" t="s">
        <v>8742</v>
      </c>
      <c r="I70" s="494" t="s">
        <v>294</v>
      </c>
      <c r="J70" s="494" t="s">
        <v>294</v>
      </c>
      <c r="K70" s="573">
        <v>0</v>
      </c>
      <c r="L70" s="358" t="s">
        <v>8761</v>
      </c>
      <c r="M70" s="357" t="s">
        <v>8760</v>
      </c>
      <c r="N70" s="357" t="s">
        <v>8742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8743</v>
      </c>
      <c r="U70" s="357" t="s">
        <v>294</v>
      </c>
      <c r="V70" s="357" t="s">
        <v>294</v>
      </c>
    </row>
    <row r="71" spans="1:22">
      <c r="A71" s="849"/>
      <c r="B71" s="707" t="s">
        <v>8634</v>
      </c>
      <c r="C71" s="1982" t="s">
        <v>8635</v>
      </c>
      <c r="D71" s="656">
        <v>4</v>
      </c>
      <c r="E71" s="850">
        <v>4</v>
      </c>
      <c r="F71" s="1983" t="s">
        <v>153</v>
      </c>
      <c r="G71" s="494" t="s">
        <v>8267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8635</v>
      </c>
      <c r="M71" s="357" t="s">
        <v>8634</v>
      </c>
      <c r="N71" s="357" t="s">
        <v>242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849"/>
      <c r="B72" s="707" t="s">
        <v>8636</v>
      </c>
      <c r="C72" s="803" t="s">
        <v>8637</v>
      </c>
      <c r="D72" s="656">
        <v>4</v>
      </c>
      <c r="E72" s="850">
        <v>4</v>
      </c>
      <c r="F72" s="1983" t="s">
        <v>153</v>
      </c>
      <c r="G72" s="494" t="s">
        <v>8267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8637</v>
      </c>
      <c r="M72" s="357" t="s">
        <v>8636</v>
      </c>
      <c r="N72" s="357" t="s">
        <v>242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856"/>
      <c r="B73" s="1441"/>
      <c r="C73" s="837" t="s">
        <v>22</v>
      </c>
      <c r="D73" s="726">
        <v>22</v>
      </c>
      <c r="E73" s="726">
        <v>26</v>
      </c>
      <c r="F73" s="87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1727"/>
      <c r="B74" s="1987"/>
      <c r="C74" s="868" t="s">
        <v>111</v>
      </c>
      <c r="D74" s="726">
        <v>212</v>
      </c>
      <c r="E74" s="726">
        <v>263</v>
      </c>
      <c r="F74" s="1988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A79" s="764"/>
      <c r="B79" s="764"/>
      <c r="C79" s="764"/>
      <c r="D79" s="764"/>
      <c r="E79" s="764"/>
      <c r="F79" s="684"/>
    </row>
    <row r="80" spans="1:22">
      <c r="A80" s="764"/>
      <c r="B80" s="764"/>
      <c r="C80" s="764"/>
      <c r="D80" s="764"/>
      <c r="E80" s="764"/>
      <c r="F80" s="684"/>
    </row>
    <row r="81" spans="1:6">
      <c r="A81" s="764"/>
      <c r="B81" s="764"/>
      <c r="C81" s="764"/>
      <c r="D81" s="764"/>
      <c r="E81" s="764"/>
      <c r="F81" s="684"/>
    </row>
    <row r="82" spans="1:6">
      <c r="A82" s="764"/>
      <c r="B82" s="764"/>
      <c r="C82" s="764"/>
      <c r="D82" s="764"/>
      <c r="E82" s="764"/>
      <c r="F82" s="684"/>
    </row>
    <row r="83" spans="1:6">
      <c r="A83" s="764"/>
      <c r="B83" s="764"/>
      <c r="C83" s="764"/>
      <c r="D83" s="764"/>
      <c r="E83" s="764"/>
      <c r="F83" s="684"/>
    </row>
    <row r="84" spans="1:6">
      <c r="A84" s="764"/>
      <c r="B84" s="764"/>
      <c r="C84" s="764"/>
      <c r="D84" s="764"/>
      <c r="E84" s="764"/>
      <c r="F84" s="68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E4B7F-DF17-4F15-A9E9-CB022645072F}">
  <sheetPr codeName="Hoja3"/>
  <dimension ref="A1:V8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8558</v>
      </c>
      <c r="C9" s="1593" t="s">
        <v>8559</v>
      </c>
      <c r="D9" s="651">
        <v>5</v>
      </c>
      <c r="E9" s="718">
        <v>8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8559</v>
      </c>
      <c r="M9" s="357" t="s">
        <v>8558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8560</v>
      </c>
      <c r="C10" s="735" t="s">
        <v>8561</v>
      </c>
      <c r="D10" s="656">
        <v>2</v>
      </c>
      <c r="E10" s="720">
        <v>4</v>
      </c>
      <c r="F10" s="83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8561</v>
      </c>
      <c r="M10" s="357" t="s">
        <v>8560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36</v>
      </c>
      <c r="C11" s="735" t="s">
        <v>1131</v>
      </c>
      <c r="D11" s="656">
        <v>1</v>
      </c>
      <c r="E11" s="720">
        <v>1</v>
      </c>
      <c r="F11" s="83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1131</v>
      </c>
      <c r="M11" s="357" t="s">
        <v>36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3034</v>
      </c>
      <c r="C12" s="803" t="s">
        <v>3543</v>
      </c>
      <c r="D12" s="656">
        <v>5</v>
      </c>
      <c r="E12" s="720">
        <v>6</v>
      </c>
      <c r="F12" s="7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7580</v>
      </c>
      <c r="C13" s="803" t="s">
        <v>7581</v>
      </c>
      <c r="D13" s="656">
        <v>5</v>
      </c>
      <c r="E13" s="720">
        <v>6</v>
      </c>
      <c r="F13" s="7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7582</v>
      </c>
      <c r="M13" s="357" t="s">
        <v>7580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3035</v>
      </c>
      <c r="C14" s="735" t="s">
        <v>438</v>
      </c>
      <c r="D14" s="759">
        <v>2</v>
      </c>
      <c r="E14" s="722">
        <v>2</v>
      </c>
      <c r="F14" s="83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438</v>
      </c>
      <c r="M14" s="357" t="s">
        <v>3035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56"/>
      <c r="C15" s="837" t="s">
        <v>22</v>
      </c>
      <c r="D15" s="726">
        <v>20</v>
      </c>
      <c r="E15" s="726">
        <v>27</v>
      </c>
      <c r="F15" s="83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1276" t="s">
        <v>8562</v>
      </c>
      <c r="C16" s="735" t="s">
        <v>8563</v>
      </c>
      <c r="D16" s="720">
        <v>5</v>
      </c>
      <c r="E16" s="1073">
        <v>8</v>
      </c>
      <c r="F16" s="1972" t="s">
        <v>8559</v>
      </c>
      <c r="G16" s="494"/>
      <c r="H16" s="494" t="s">
        <v>8558</v>
      </c>
      <c r="I16" s="494" t="s">
        <v>294</v>
      </c>
      <c r="J16" s="494" t="s">
        <v>294</v>
      </c>
      <c r="K16" s="573">
        <v>0</v>
      </c>
      <c r="L16" s="358" t="s">
        <v>8563</v>
      </c>
      <c r="M16" s="357" t="s">
        <v>8562</v>
      </c>
      <c r="N16" s="357" t="s">
        <v>8558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8559</v>
      </c>
      <c r="U16" s="357" t="s">
        <v>294</v>
      </c>
      <c r="V16" s="357" t="s">
        <v>294</v>
      </c>
    </row>
    <row r="17" spans="1:22">
      <c r="A17" s="849"/>
      <c r="B17" s="1277" t="s">
        <v>8564</v>
      </c>
      <c r="C17" s="1973" t="s">
        <v>8565</v>
      </c>
      <c r="D17" s="720">
        <v>2</v>
      </c>
      <c r="E17" s="1076">
        <v>4</v>
      </c>
      <c r="F17" s="830" t="s">
        <v>8559</v>
      </c>
      <c r="G17" s="494"/>
      <c r="H17" s="494" t="s">
        <v>8558</v>
      </c>
      <c r="I17" s="494" t="s">
        <v>294</v>
      </c>
      <c r="J17" s="494" t="s">
        <v>294</v>
      </c>
      <c r="K17" s="573">
        <v>0</v>
      </c>
      <c r="L17" s="358" t="s">
        <v>8565</v>
      </c>
      <c r="M17" s="357" t="s">
        <v>8564</v>
      </c>
      <c r="N17" s="357" t="s">
        <v>8558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8559</v>
      </c>
      <c r="U17" s="357" t="s">
        <v>294</v>
      </c>
      <c r="V17" s="357" t="s">
        <v>294</v>
      </c>
    </row>
    <row r="18" spans="1:22">
      <c r="A18" s="849"/>
      <c r="B18" s="707" t="s">
        <v>7583</v>
      </c>
      <c r="C18" s="735" t="s">
        <v>7584</v>
      </c>
      <c r="D18" s="720">
        <v>5</v>
      </c>
      <c r="E18" s="1076">
        <v>6</v>
      </c>
      <c r="F18" s="830" t="s">
        <v>7581</v>
      </c>
      <c r="G18" s="494"/>
      <c r="H18" s="494" t="s">
        <v>7580</v>
      </c>
      <c r="I18" s="494" t="s">
        <v>294</v>
      </c>
      <c r="J18" s="494" t="s">
        <v>294</v>
      </c>
      <c r="K18" s="573">
        <v>0</v>
      </c>
      <c r="L18" s="358" t="s">
        <v>7585</v>
      </c>
      <c r="M18" s="357" t="s">
        <v>7583</v>
      </c>
      <c r="N18" s="357" t="s">
        <v>7580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7582</v>
      </c>
      <c r="U18" s="357" t="s">
        <v>294</v>
      </c>
      <c r="V18" s="357" t="s">
        <v>294</v>
      </c>
    </row>
    <row r="19" spans="1:22">
      <c r="A19" s="849"/>
      <c r="B19" s="1277" t="s">
        <v>8566</v>
      </c>
      <c r="C19" s="1973" t="s">
        <v>8567</v>
      </c>
      <c r="D19" s="720">
        <v>2</v>
      </c>
      <c r="E19" s="1076">
        <v>4</v>
      </c>
      <c r="F19" s="830" t="s">
        <v>8561</v>
      </c>
      <c r="G19" s="494"/>
      <c r="H19" s="494" t="s">
        <v>8560</v>
      </c>
      <c r="I19" s="494" t="s">
        <v>294</v>
      </c>
      <c r="J19" s="494" t="s">
        <v>294</v>
      </c>
      <c r="K19" s="573">
        <v>0</v>
      </c>
      <c r="L19" s="358" t="s">
        <v>8568</v>
      </c>
      <c r="M19" s="357" t="s">
        <v>8566</v>
      </c>
      <c r="N19" s="357" t="s">
        <v>8560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8561</v>
      </c>
      <c r="U19" s="357" t="s">
        <v>294</v>
      </c>
      <c r="V19" s="357" t="s">
        <v>294</v>
      </c>
    </row>
    <row r="20" spans="1:22">
      <c r="A20" s="849"/>
      <c r="B20" s="707" t="s">
        <v>3036</v>
      </c>
      <c r="C20" s="735" t="s">
        <v>471</v>
      </c>
      <c r="D20" s="720">
        <v>5</v>
      </c>
      <c r="E20" s="1076">
        <v>6</v>
      </c>
      <c r="F20" s="830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49"/>
      <c r="B21" s="707" t="s">
        <v>29</v>
      </c>
      <c r="C21" s="803" t="s">
        <v>2389</v>
      </c>
      <c r="D21" s="720">
        <v>2</v>
      </c>
      <c r="E21" s="1091">
        <v>2</v>
      </c>
      <c r="F21" s="830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856"/>
      <c r="C22" s="837" t="s">
        <v>22</v>
      </c>
      <c r="D22" s="726">
        <v>21</v>
      </c>
      <c r="E22" s="726">
        <v>30</v>
      </c>
      <c r="F22" s="87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1276" t="s">
        <v>8569</v>
      </c>
      <c r="C23" s="1974" t="s">
        <v>8570</v>
      </c>
      <c r="D23" s="720">
        <v>5</v>
      </c>
      <c r="E23" s="1073">
        <v>8</v>
      </c>
      <c r="F23" s="1972" t="s">
        <v>8563</v>
      </c>
      <c r="G23" s="494"/>
      <c r="H23" s="494" t="s">
        <v>8562</v>
      </c>
      <c r="I23" s="494" t="s">
        <v>294</v>
      </c>
      <c r="J23" s="494" t="s">
        <v>294</v>
      </c>
      <c r="K23" s="573">
        <v>0</v>
      </c>
      <c r="L23" s="358" t="s">
        <v>8570</v>
      </c>
      <c r="M23" s="357" t="s">
        <v>8569</v>
      </c>
      <c r="N23" s="357" t="s">
        <v>8562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8563</v>
      </c>
      <c r="U23" s="357" t="s">
        <v>294</v>
      </c>
      <c r="V23" s="357" t="s">
        <v>294</v>
      </c>
    </row>
    <row r="24" spans="1:22">
      <c r="A24" s="849"/>
      <c r="B24" s="707" t="s">
        <v>3037</v>
      </c>
      <c r="C24" s="803" t="s">
        <v>4294</v>
      </c>
      <c r="D24" s="720">
        <v>2</v>
      </c>
      <c r="E24" s="1076">
        <v>2</v>
      </c>
      <c r="F24" s="830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3207</v>
      </c>
      <c r="M24" s="357" t="s">
        <v>3037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849"/>
      <c r="B25" s="707" t="s">
        <v>8638</v>
      </c>
      <c r="C25" s="717" t="s">
        <v>8571</v>
      </c>
      <c r="D25" s="720">
        <v>2</v>
      </c>
      <c r="E25" s="1076">
        <v>4</v>
      </c>
      <c r="F25" s="802" t="s">
        <v>8565</v>
      </c>
      <c r="G25" s="494"/>
      <c r="H25" s="494" t="s">
        <v>8564</v>
      </c>
      <c r="I25" s="494" t="s">
        <v>294</v>
      </c>
      <c r="J25" s="494" t="s">
        <v>294</v>
      </c>
      <c r="K25" s="573">
        <v>0</v>
      </c>
      <c r="L25" s="358" t="s">
        <v>8571</v>
      </c>
      <c r="M25" s="357" t="s">
        <v>8638</v>
      </c>
      <c r="N25" s="357" t="s">
        <v>8564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8565</v>
      </c>
      <c r="U25" s="357" t="s">
        <v>294</v>
      </c>
      <c r="V25" s="357" t="s">
        <v>294</v>
      </c>
    </row>
    <row r="26" spans="1:22">
      <c r="A26" s="849"/>
      <c r="B26" s="707" t="s">
        <v>8572</v>
      </c>
      <c r="C26" s="717" t="s">
        <v>8573</v>
      </c>
      <c r="D26" s="720">
        <v>4</v>
      </c>
      <c r="E26" s="1076">
        <v>6</v>
      </c>
      <c r="F26" s="830" t="s">
        <v>7584</v>
      </c>
      <c r="G26" s="494"/>
      <c r="H26" s="494" t="s">
        <v>7583</v>
      </c>
      <c r="I26" s="494" t="s">
        <v>294</v>
      </c>
      <c r="J26" s="494" t="s">
        <v>294</v>
      </c>
      <c r="K26" s="573">
        <v>0</v>
      </c>
      <c r="L26" s="358" t="s">
        <v>8574</v>
      </c>
      <c r="M26" s="357" t="s">
        <v>8572</v>
      </c>
      <c r="N26" s="357" t="s">
        <v>7583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7585</v>
      </c>
      <c r="U26" s="357" t="s">
        <v>294</v>
      </c>
      <c r="V26" s="357" t="s">
        <v>294</v>
      </c>
    </row>
    <row r="27" spans="1:22">
      <c r="A27" s="849"/>
      <c r="B27" s="707" t="s">
        <v>3038</v>
      </c>
      <c r="C27" s="803" t="s">
        <v>140</v>
      </c>
      <c r="D27" s="720">
        <v>5</v>
      </c>
      <c r="E27" s="1076">
        <v>6</v>
      </c>
      <c r="F27" s="830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49"/>
      <c r="B28" s="708" t="s">
        <v>40</v>
      </c>
      <c r="C28" s="735" t="s">
        <v>1180</v>
      </c>
      <c r="D28" s="720">
        <v>1</v>
      </c>
      <c r="E28" s="1091">
        <v>1</v>
      </c>
      <c r="F28" s="830" t="s">
        <v>7634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856"/>
      <c r="B29" s="708"/>
      <c r="C29" s="837" t="s">
        <v>22</v>
      </c>
      <c r="D29" s="726">
        <v>19</v>
      </c>
      <c r="E29" s="726">
        <v>27</v>
      </c>
      <c r="F29" s="839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1276" t="s">
        <v>8575</v>
      </c>
      <c r="C30" s="1975" t="s">
        <v>8576</v>
      </c>
      <c r="D30" s="718">
        <v>5</v>
      </c>
      <c r="E30" s="720">
        <v>8</v>
      </c>
      <c r="F30" s="1972" t="s">
        <v>8570</v>
      </c>
      <c r="G30" s="494"/>
      <c r="H30" s="494" t="s">
        <v>8569</v>
      </c>
      <c r="I30" s="494" t="s">
        <v>294</v>
      </c>
      <c r="J30" s="494" t="s">
        <v>294</v>
      </c>
      <c r="K30" s="573">
        <v>0</v>
      </c>
      <c r="L30" s="358" t="s">
        <v>8576</v>
      </c>
      <c r="M30" s="357" t="s">
        <v>8575</v>
      </c>
      <c r="N30" s="357" t="s">
        <v>8569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8570</v>
      </c>
      <c r="U30" s="357" t="s">
        <v>294</v>
      </c>
      <c r="V30" s="357" t="s">
        <v>294</v>
      </c>
    </row>
    <row r="31" spans="1:22">
      <c r="A31" s="849"/>
      <c r="B31" s="707" t="s">
        <v>8577</v>
      </c>
      <c r="C31" s="735" t="s">
        <v>8578</v>
      </c>
      <c r="D31" s="720">
        <v>3</v>
      </c>
      <c r="E31" s="720">
        <v>6</v>
      </c>
      <c r="F31" s="1976" t="s">
        <v>8573</v>
      </c>
      <c r="G31" s="494"/>
      <c r="H31" s="494" t="s">
        <v>8572</v>
      </c>
      <c r="I31" s="494" t="s">
        <v>294</v>
      </c>
      <c r="J31" s="494" t="s">
        <v>294</v>
      </c>
      <c r="K31" s="573">
        <v>0</v>
      </c>
      <c r="L31" s="358" t="s">
        <v>8579</v>
      </c>
      <c r="M31" s="357" t="s">
        <v>8577</v>
      </c>
      <c r="N31" s="357" t="s">
        <v>8572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8574</v>
      </c>
      <c r="U31" s="357" t="s">
        <v>294</v>
      </c>
      <c r="V31" s="357" t="s">
        <v>294</v>
      </c>
    </row>
    <row r="32" spans="1:22">
      <c r="A32" s="849"/>
      <c r="B32" s="707" t="s">
        <v>8580</v>
      </c>
      <c r="C32" s="735" t="s">
        <v>8581</v>
      </c>
      <c r="D32" s="720">
        <v>4</v>
      </c>
      <c r="E32" s="720">
        <v>6</v>
      </c>
      <c r="F32" s="802" t="s">
        <v>8571</v>
      </c>
      <c r="G32" s="494"/>
      <c r="H32" s="494" t="s">
        <v>8638</v>
      </c>
      <c r="I32" s="494" t="s">
        <v>294</v>
      </c>
      <c r="J32" s="494" t="s">
        <v>294</v>
      </c>
      <c r="K32" s="573">
        <v>0</v>
      </c>
      <c r="L32" s="358" t="s">
        <v>8581</v>
      </c>
      <c r="M32" s="357" t="s">
        <v>8580</v>
      </c>
      <c r="N32" s="357" t="s">
        <v>8638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8571</v>
      </c>
      <c r="U32" s="357" t="s">
        <v>294</v>
      </c>
      <c r="V32" s="357" t="s">
        <v>294</v>
      </c>
    </row>
    <row r="33" spans="1:22">
      <c r="A33" s="849"/>
      <c r="B33" s="707" t="s">
        <v>8582</v>
      </c>
      <c r="C33" s="735" t="s">
        <v>6712</v>
      </c>
      <c r="D33" s="720">
        <v>3</v>
      </c>
      <c r="E33" s="720">
        <v>4</v>
      </c>
      <c r="F33" s="830" t="s">
        <v>7584</v>
      </c>
      <c r="G33" s="494"/>
      <c r="H33" s="494" t="s">
        <v>7583</v>
      </c>
      <c r="I33" s="494" t="s">
        <v>294</v>
      </c>
      <c r="J33" s="494" t="s">
        <v>294</v>
      </c>
      <c r="K33" s="573">
        <v>0</v>
      </c>
      <c r="L33" s="358" t="s">
        <v>6713</v>
      </c>
      <c r="M33" s="357" t="s">
        <v>8582</v>
      </c>
      <c r="N33" s="357" t="s">
        <v>7583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7585</v>
      </c>
      <c r="U33" s="357" t="s">
        <v>294</v>
      </c>
      <c r="V33" s="357" t="s">
        <v>294</v>
      </c>
    </row>
    <row r="34" spans="1:22">
      <c r="A34" s="849"/>
      <c r="B34" s="707" t="s">
        <v>8639</v>
      </c>
      <c r="C34" s="735" t="s">
        <v>8583</v>
      </c>
      <c r="D34" s="720">
        <v>3</v>
      </c>
      <c r="E34" s="720">
        <v>4</v>
      </c>
      <c r="F34" s="830" t="s">
        <v>8567</v>
      </c>
      <c r="G34" s="494"/>
      <c r="H34" s="494" t="s">
        <v>8566</v>
      </c>
      <c r="I34" s="494" t="s">
        <v>294</v>
      </c>
      <c r="J34" s="494" t="s">
        <v>294</v>
      </c>
      <c r="K34" s="573">
        <v>0</v>
      </c>
      <c r="L34" s="358" t="s">
        <v>8584</v>
      </c>
      <c r="M34" s="357" t="s">
        <v>8639</v>
      </c>
      <c r="N34" s="357" t="s">
        <v>8566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8568</v>
      </c>
      <c r="U34" s="357" t="s">
        <v>294</v>
      </c>
      <c r="V34" s="357" t="s">
        <v>294</v>
      </c>
    </row>
    <row r="35" spans="1:22" ht="15" thickBot="1">
      <c r="A35" s="849"/>
      <c r="B35" s="707" t="s">
        <v>8585</v>
      </c>
      <c r="C35" s="803" t="s">
        <v>8586</v>
      </c>
      <c r="D35" s="720">
        <v>2</v>
      </c>
      <c r="E35" s="720">
        <v>4</v>
      </c>
      <c r="F35" s="1455" t="s">
        <v>8563</v>
      </c>
      <c r="G35" s="494"/>
      <c r="H35" s="494" t="s">
        <v>8562</v>
      </c>
      <c r="I35" s="494" t="s">
        <v>294</v>
      </c>
      <c r="J35" s="494" t="s">
        <v>294</v>
      </c>
      <c r="K35" s="573">
        <v>0</v>
      </c>
      <c r="L35" s="358" t="s">
        <v>8587</v>
      </c>
      <c r="M35" s="357" t="s">
        <v>8585</v>
      </c>
      <c r="N35" s="357" t="s">
        <v>8562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8563</v>
      </c>
      <c r="U35" s="357" t="s">
        <v>294</v>
      </c>
      <c r="V35" s="357" t="s">
        <v>294</v>
      </c>
    </row>
    <row r="36" spans="1:22" ht="15" thickBot="1">
      <c r="A36" s="856"/>
      <c r="B36" s="708"/>
      <c r="C36" s="837" t="s">
        <v>22</v>
      </c>
      <c r="D36" s="726">
        <v>20</v>
      </c>
      <c r="E36" s="726">
        <v>32</v>
      </c>
      <c r="F36" s="1426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9">
        <v>5</v>
      </c>
      <c r="B37" s="1276" t="s">
        <v>8588</v>
      </c>
      <c r="C37" s="1975" t="s">
        <v>8589</v>
      </c>
      <c r="D37" s="720">
        <v>5</v>
      </c>
      <c r="E37" s="720">
        <v>8</v>
      </c>
      <c r="F37" s="830" t="s">
        <v>8576</v>
      </c>
      <c r="G37" s="494"/>
      <c r="H37" s="494" t="s">
        <v>8575</v>
      </c>
      <c r="I37" s="494" t="s">
        <v>294</v>
      </c>
      <c r="J37" s="494" t="s">
        <v>294</v>
      </c>
      <c r="K37" s="574">
        <v>0</v>
      </c>
      <c r="L37" s="358" t="s">
        <v>8589</v>
      </c>
      <c r="M37" s="357" t="s">
        <v>8588</v>
      </c>
      <c r="N37" s="357" t="s">
        <v>8575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8576</v>
      </c>
      <c r="U37" s="357" t="s">
        <v>294</v>
      </c>
      <c r="V37" s="357" t="s">
        <v>294</v>
      </c>
    </row>
    <row r="38" spans="1:22">
      <c r="A38" s="849"/>
      <c r="B38" s="707" t="s">
        <v>8640</v>
      </c>
      <c r="C38" s="735" t="s">
        <v>8590</v>
      </c>
      <c r="D38" s="720">
        <v>5</v>
      </c>
      <c r="E38" s="720">
        <v>6</v>
      </c>
      <c r="F38" s="830" t="s">
        <v>8578</v>
      </c>
      <c r="G38" s="494"/>
      <c r="H38" s="494" t="s">
        <v>8577</v>
      </c>
      <c r="I38" s="494" t="s">
        <v>294</v>
      </c>
      <c r="J38" s="494" t="s">
        <v>294</v>
      </c>
      <c r="K38" s="573">
        <v>0</v>
      </c>
      <c r="L38" s="358" t="s">
        <v>8590</v>
      </c>
      <c r="M38" s="357" t="s">
        <v>8640</v>
      </c>
      <c r="N38" s="357" t="s">
        <v>8577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8579</v>
      </c>
      <c r="U38" s="357" t="s">
        <v>294</v>
      </c>
      <c r="V38" s="357" t="s">
        <v>294</v>
      </c>
    </row>
    <row r="39" spans="1:22">
      <c r="A39" s="849"/>
      <c r="B39" s="707" t="s">
        <v>8591</v>
      </c>
      <c r="C39" s="735" t="s">
        <v>8592</v>
      </c>
      <c r="D39" s="720">
        <v>5</v>
      </c>
      <c r="E39" s="720">
        <v>6</v>
      </c>
      <c r="F39" s="830" t="s">
        <v>8576</v>
      </c>
      <c r="G39" s="494"/>
      <c r="H39" s="494" t="s">
        <v>8575</v>
      </c>
      <c r="I39" s="494" t="s">
        <v>294</v>
      </c>
      <c r="J39" s="494" t="s">
        <v>294</v>
      </c>
      <c r="K39" s="574">
        <v>0</v>
      </c>
      <c r="L39" s="358" t="s">
        <v>8593</v>
      </c>
      <c r="M39" s="357" t="s">
        <v>8591</v>
      </c>
      <c r="N39" s="357" t="s">
        <v>8575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8576</v>
      </c>
      <c r="U39" s="357" t="s">
        <v>294</v>
      </c>
      <c r="V39" s="357" t="s">
        <v>294</v>
      </c>
    </row>
    <row r="40" spans="1:22">
      <c r="A40" s="849"/>
      <c r="B40" s="707" t="s">
        <v>8594</v>
      </c>
      <c r="C40" s="735" t="s">
        <v>8595</v>
      </c>
      <c r="D40" s="720">
        <v>2</v>
      </c>
      <c r="E40" s="720">
        <v>4</v>
      </c>
      <c r="F40" s="830" t="s">
        <v>8586</v>
      </c>
      <c r="G40" s="494"/>
      <c r="H40" s="494" t="s">
        <v>8585</v>
      </c>
      <c r="I40" s="494" t="s">
        <v>294</v>
      </c>
      <c r="J40" s="494" t="s">
        <v>294</v>
      </c>
      <c r="K40" s="573">
        <v>0</v>
      </c>
      <c r="L40" s="358" t="s">
        <v>8595</v>
      </c>
      <c r="M40" s="357" t="s">
        <v>8594</v>
      </c>
      <c r="N40" s="357" t="s">
        <v>8585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8587</v>
      </c>
      <c r="U40" s="357" t="s">
        <v>294</v>
      </c>
      <c r="V40" s="357" t="s">
        <v>294</v>
      </c>
    </row>
    <row r="41" spans="1:22" ht="15" thickBot="1">
      <c r="A41" s="849"/>
      <c r="B41" s="707" t="s">
        <v>3039</v>
      </c>
      <c r="C41" s="717" t="s">
        <v>1179</v>
      </c>
      <c r="D41" s="720">
        <v>3</v>
      </c>
      <c r="E41" s="720">
        <v>2</v>
      </c>
      <c r="F41" s="835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2100</v>
      </c>
      <c r="M41" s="357" t="s">
        <v>3039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856"/>
      <c r="B42" s="856"/>
      <c r="C42" s="837" t="s">
        <v>22</v>
      </c>
      <c r="D42" s="726">
        <v>20</v>
      </c>
      <c r="E42" s="726">
        <v>26</v>
      </c>
      <c r="F42" s="872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844">
        <v>6</v>
      </c>
      <c r="B43" s="1276" t="s">
        <v>8596</v>
      </c>
      <c r="C43" s="1975" t="s">
        <v>8597</v>
      </c>
      <c r="D43" s="720">
        <v>5</v>
      </c>
      <c r="E43" s="720">
        <v>8</v>
      </c>
      <c r="F43" s="1972" t="s">
        <v>8589</v>
      </c>
      <c r="G43" s="494"/>
      <c r="H43" s="494" t="s">
        <v>8588</v>
      </c>
      <c r="I43" s="494" t="s">
        <v>294</v>
      </c>
      <c r="J43" s="494" t="s">
        <v>294</v>
      </c>
      <c r="K43" s="573">
        <v>0</v>
      </c>
      <c r="L43" s="358" t="s">
        <v>8597</v>
      </c>
      <c r="M43" s="357" t="s">
        <v>8596</v>
      </c>
      <c r="N43" s="357" t="s">
        <v>8588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8589</v>
      </c>
      <c r="U43" s="357" t="s">
        <v>294</v>
      </c>
      <c r="V43" s="357" t="s">
        <v>294</v>
      </c>
    </row>
    <row r="44" spans="1:22">
      <c r="A44" s="849"/>
      <c r="B44" s="707" t="s">
        <v>8641</v>
      </c>
      <c r="C44" s="735" t="s">
        <v>8598</v>
      </c>
      <c r="D44" s="720">
        <v>3</v>
      </c>
      <c r="E44" s="1076">
        <v>4</v>
      </c>
      <c r="F44" s="810" t="s">
        <v>8592</v>
      </c>
      <c r="G44" s="494"/>
      <c r="H44" s="494" t="s">
        <v>8591</v>
      </c>
      <c r="I44" s="494" t="s">
        <v>294</v>
      </c>
      <c r="J44" s="494" t="s">
        <v>294</v>
      </c>
      <c r="K44" s="573">
        <v>0</v>
      </c>
      <c r="L44" s="358" t="s">
        <v>8599</v>
      </c>
      <c r="M44" s="357" t="s">
        <v>8641</v>
      </c>
      <c r="N44" s="357" t="s">
        <v>8591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8593</v>
      </c>
      <c r="U44" s="357" t="s">
        <v>294</v>
      </c>
      <c r="V44" s="357" t="s">
        <v>294</v>
      </c>
    </row>
    <row r="45" spans="1:22">
      <c r="A45" s="849"/>
      <c r="B45" s="707" t="s">
        <v>8642</v>
      </c>
      <c r="C45" s="735" t="s">
        <v>8600</v>
      </c>
      <c r="D45" s="720">
        <v>5</v>
      </c>
      <c r="E45" s="1076">
        <v>6</v>
      </c>
      <c r="F45" s="810" t="s">
        <v>8590</v>
      </c>
      <c r="G45" s="494"/>
      <c r="H45" s="494" t="s">
        <v>8640</v>
      </c>
      <c r="I45" s="494" t="s">
        <v>294</v>
      </c>
      <c r="J45" s="494" t="s">
        <v>294</v>
      </c>
      <c r="K45" s="573">
        <v>0</v>
      </c>
      <c r="L45" s="358" t="s">
        <v>8600</v>
      </c>
      <c r="M45" s="357" t="s">
        <v>8642</v>
      </c>
      <c r="N45" s="357" t="s">
        <v>8640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8590</v>
      </c>
      <c r="U45" s="357" t="s">
        <v>294</v>
      </c>
      <c r="V45" s="357" t="s">
        <v>294</v>
      </c>
    </row>
    <row r="46" spans="1:22">
      <c r="A46" s="849"/>
      <c r="B46" s="707" t="s">
        <v>8643</v>
      </c>
      <c r="C46" s="735" t="s">
        <v>8601</v>
      </c>
      <c r="D46" s="720">
        <v>4</v>
      </c>
      <c r="E46" s="1076">
        <v>6</v>
      </c>
      <c r="F46" s="830" t="s">
        <v>8578</v>
      </c>
      <c r="G46" s="494"/>
      <c r="H46" s="494" t="s">
        <v>8577</v>
      </c>
      <c r="I46" s="494" t="s">
        <v>294</v>
      </c>
      <c r="J46" s="494" t="s">
        <v>294</v>
      </c>
      <c r="K46" s="573">
        <v>0</v>
      </c>
      <c r="L46" s="358" t="s">
        <v>8601</v>
      </c>
      <c r="M46" s="357" t="s">
        <v>8643</v>
      </c>
      <c r="N46" s="357" t="s">
        <v>8577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8579</v>
      </c>
      <c r="U46" s="357" t="s">
        <v>294</v>
      </c>
      <c r="V46" s="357" t="s">
        <v>294</v>
      </c>
    </row>
    <row r="47" spans="1:22" ht="15" thickBot="1">
      <c r="A47" s="849"/>
      <c r="B47" s="707" t="s">
        <v>8644</v>
      </c>
      <c r="C47" s="735" t="s">
        <v>8602</v>
      </c>
      <c r="D47" s="720">
        <v>2</v>
      </c>
      <c r="E47" s="1091">
        <v>4</v>
      </c>
      <c r="F47" s="1424" t="s">
        <v>8595</v>
      </c>
      <c r="G47" s="494"/>
      <c r="H47" s="494" t="s">
        <v>8594</v>
      </c>
      <c r="I47" s="494" t="s">
        <v>294</v>
      </c>
      <c r="J47" s="494" t="s">
        <v>294</v>
      </c>
      <c r="K47" s="573">
        <v>0</v>
      </c>
      <c r="L47" s="358" t="s">
        <v>8602</v>
      </c>
      <c r="M47" s="357" t="s">
        <v>8644</v>
      </c>
      <c r="N47" s="357" t="s">
        <v>8594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8595</v>
      </c>
      <c r="U47" s="357" t="s">
        <v>294</v>
      </c>
      <c r="V47" s="357" t="s">
        <v>294</v>
      </c>
    </row>
    <row r="48" spans="1:22" ht="15" thickBot="1">
      <c r="A48" s="856"/>
      <c r="B48" s="856"/>
      <c r="C48" s="837" t="s">
        <v>22</v>
      </c>
      <c r="D48" s="726">
        <v>19</v>
      </c>
      <c r="E48" s="726">
        <v>28</v>
      </c>
      <c r="F48" s="872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844">
        <v>7</v>
      </c>
      <c r="B49" s="1276" t="s">
        <v>8603</v>
      </c>
      <c r="C49" s="1974" t="s">
        <v>8604</v>
      </c>
      <c r="D49" s="720">
        <v>5</v>
      </c>
      <c r="E49" s="1073">
        <v>8</v>
      </c>
      <c r="F49" s="1972" t="s">
        <v>8597</v>
      </c>
      <c r="G49" s="494"/>
      <c r="H49" s="494" t="s">
        <v>8596</v>
      </c>
      <c r="I49" s="494" t="s">
        <v>294</v>
      </c>
      <c r="J49" s="494" t="s">
        <v>294</v>
      </c>
      <c r="K49" s="573">
        <v>0</v>
      </c>
      <c r="L49" s="358" t="s">
        <v>8604</v>
      </c>
      <c r="M49" s="357" t="s">
        <v>8603</v>
      </c>
      <c r="N49" s="357" t="s">
        <v>8596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8597</v>
      </c>
      <c r="U49" s="357" t="s">
        <v>294</v>
      </c>
      <c r="V49" s="357" t="s">
        <v>294</v>
      </c>
    </row>
    <row r="50" spans="1:22">
      <c r="A50" s="849"/>
      <c r="B50" s="707" t="s">
        <v>3040</v>
      </c>
      <c r="C50" s="735" t="s">
        <v>3998</v>
      </c>
      <c r="D50" s="720">
        <v>3</v>
      </c>
      <c r="E50" s="1076">
        <v>2</v>
      </c>
      <c r="F50" s="830" t="s">
        <v>1179</v>
      </c>
      <c r="G50" s="494"/>
      <c r="H50" s="494" t="s">
        <v>3039</v>
      </c>
      <c r="I50" s="494" t="s">
        <v>294</v>
      </c>
      <c r="J50" s="494" t="s">
        <v>294</v>
      </c>
      <c r="K50" s="573">
        <v>0</v>
      </c>
      <c r="L50" s="358" t="s">
        <v>3259</v>
      </c>
      <c r="M50" s="357" t="s">
        <v>3040</v>
      </c>
      <c r="N50" s="357" t="s">
        <v>3039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2100</v>
      </c>
      <c r="U50" s="357" t="s">
        <v>294</v>
      </c>
      <c r="V50" s="357" t="s">
        <v>294</v>
      </c>
    </row>
    <row r="51" spans="1:22">
      <c r="A51" s="849"/>
      <c r="B51" s="707" t="s">
        <v>8645</v>
      </c>
      <c r="C51" s="735" t="s">
        <v>8605</v>
      </c>
      <c r="D51" s="720">
        <v>4</v>
      </c>
      <c r="E51" s="1076">
        <v>6</v>
      </c>
      <c r="F51" s="810" t="s">
        <v>8600</v>
      </c>
      <c r="G51" s="494"/>
      <c r="H51" s="494" t="s">
        <v>8642</v>
      </c>
      <c r="I51" s="494" t="s">
        <v>294</v>
      </c>
      <c r="J51" s="494" t="s">
        <v>294</v>
      </c>
      <c r="K51" s="573">
        <v>0</v>
      </c>
      <c r="L51" s="358" t="s">
        <v>8605</v>
      </c>
      <c r="M51" s="357" t="s">
        <v>8645</v>
      </c>
      <c r="N51" s="357" t="s">
        <v>8642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8600</v>
      </c>
      <c r="U51" s="357" t="s">
        <v>294</v>
      </c>
      <c r="V51" s="357" t="s">
        <v>294</v>
      </c>
    </row>
    <row r="52" spans="1:22">
      <c r="A52" s="849"/>
      <c r="B52" s="707" t="s">
        <v>8646</v>
      </c>
      <c r="C52" s="735" t="s">
        <v>8606</v>
      </c>
      <c r="D52" s="720">
        <v>3</v>
      </c>
      <c r="E52" s="1076">
        <v>4</v>
      </c>
      <c r="F52" s="830" t="s">
        <v>8601</v>
      </c>
      <c r="G52" s="494"/>
      <c r="H52" s="494" t="s">
        <v>8643</v>
      </c>
      <c r="I52" s="494" t="s">
        <v>294</v>
      </c>
      <c r="J52" s="494" t="s">
        <v>294</v>
      </c>
      <c r="K52" s="573">
        <v>0</v>
      </c>
      <c r="L52" s="358" t="s">
        <v>8606</v>
      </c>
      <c r="M52" s="357" t="s">
        <v>8646</v>
      </c>
      <c r="N52" s="357" t="s">
        <v>8643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8601</v>
      </c>
      <c r="U52" s="357" t="s">
        <v>294</v>
      </c>
      <c r="V52" s="357" t="s">
        <v>294</v>
      </c>
    </row>
    <row r="53" spans="1:22" ht="15" thickBot="1">
      <c r="A53" s="849"/>
      <c r="B53" s="707" t="s">
        <v>8647</v>
      </c>
      <c r="C53" s="735" t="s">
        <v>8607</v>
      </c>
      <c r="D53" s="720">
        <v>4</v>
      </c>
      <c r="E53" s="1091">
        <v>4</v>
      </c>
      <c r="F53" s="1424" t="s">
        <v>8602</v>
      </c>
      <c r="G53" s="494"/>
      <c r="H53" s="494" t="s">
        <v>8644</v>
      </c>
      <c r="I53" s="494" t="s">
        <v>294</v>
      </c>
      <c r="J53" s="494" t="s">
        <v>294</v>
      </c>
      <c r="K53" s="573">
        <v>0</v>
      </c>
      <c r="L53" s="358" t="s">
        <v>8607</v>
      </c>
      <c r="M53" s="357" t="s">
        <v>8647</v>
      </c>
      <c r="N53" s="357" t="s">
        <v>8644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8602</v>
      </c>
      <c r="U53" s="357" t="s">
        <v>294</v>
      </c>
      <c r="V53" s="357" t="s">
        <v>294</v>
      </c>
    </row>
    <row r="54" spans="1:22" ht="15" thickBot="1">
      <c r="A54" s="856"/>
      <c r="B54" s="856"/>
      <c r="C54" s="837" t="s">
        <v>22</v>
      </c>
      <c r="D54" s="726">
        <v>19</v>
      </c>
      <c r="E54" s="726">
        <v>24</v>
      </c>
      <c r="F54" s="839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844">
        <v>8</v>
      </c>
      <c r="B55" s="1276" t="s">
        <v>8608</v>
      </c>
      <c r="C55" s="1977" t="s">
        <v>8609</v>
      </c>
      <c r="D55" s="720">
        <v>5</v>
      </c>
      <c r="E55" s="720">
        <v>8</v>
      </c>
      <c r="F55" s="1972" t="s">
        <v>8610</v>
      </c>
      <c r="G55" s="494"/>
      <c r="H55" s="494" t="s">
        <v>8603</v>
      </c>
      <c r="I55" s="494" t="s">
        <v>8642</v>
      </c>
      <c r="J55" s="494" t="s">
        <v>294</v>
      </c>
      <c r="K55" s="573">
        <v>0</v>
      </c>
      <c r="L55" s="358" t="s">
        <v>8609</v>
      </c>
      <c r="M55" s="357" t="s">
        <v>8608</v>
      </c>
      <c r="N55" s="357" t="s">
        <v>8603</v>
      </c>
      <c r="O55" s="357" t="s">
        <v>8642</v>
      </c>
      <c r="P55" s="357" t="s">
        <v>294</v>
      </c>
      <c r="Q55" s="357">
        <v>0</v>
      </c>
      <c r="R55" s="357">
        <v>26</v>
      </c>
      <c r="S55" s="357">
        <v>0</v>
      </c>
      <c r="T55" s="357" t="s">
        <v>8604</v>
      </c>
      <c r="U55" s="357" t="s">
        <v>8600</v>
      </c>
      <c r="V55" s="357" t="s">
        <v>294</v>
      </c>
    </row>
    <row r="56" spans="1:22">
      <c r="A56" s="849"/>
      <c r="B56" s="1277" t="s">
        <v>8648</v>
      </c>
      <c r="C56" s="735" t="s">
        <v>8611</v>
      </c>
      <c r="D56" s="720">
        <v>4</v>
      </c>
      <c r="E56" s="720">
        <v>4</v>
      </c>
      <c r="F56" s="810" t="s">
        <v>8612</v>
      </c>
      <c r="G56" s="494"/>
      <c r="H56" s="494" t="s">
        <v>8603</v>
      </c>
      <c r="I56" s="494" t="s">
        <v>3040</v>
      </c>
      <c r="J56" s="494" t="s">
        <v>294</v>
      </c>
      <c r="K56" s="573">
        <v>0</v>
      </c>
      <c r="L56" s="358" t="s">
        <v>8611</v>
      </c>
      <c r="M56" s="357" t="s">
        <v>8648</v>
      </c>
      <c r="N56" s="357" t="s">
        <v>8603</v>
      </c>
      <c r="O56" s="357" t="s">
        <v>3040</v>
      </c>
      <c r="P56" s="357" t="s">
        <v>294</v>
      </c>
      <c r="Q56" s="357">
        <v>0</v>
      </c>
      <c r="R56" s="357">
        <v>26</v>
      </c>
      <c r="S56" s="357">
        <v>0</v>
      </c>
      <c r="T56" s="357" t="s">
        <v>8604</v>
      </c>
      <c r="U56" s="357" t="s">
        <v>3259</v>
      </c>
      <c r="V56" s="357" t="s">
        <v>294</v>
      </c>
    </row>
    <row r="57" spans="1:22">
      <c r="A57" s="849"/>
      <c r="B57" s="1277" t="s">
        <v>8613</v>
      </c>
      <c r="C57" s="735" t="s">
        <v>3155</v>
      </c>
      <c r="D57" s="720">
        <v>8</v>
      </c>
      <c r="E57" s="720">
        <v>2</v>
      </c>
      <c r="F57" s="830" t="s">
        <v>8597</v>
      </c>
      <c r="G57" s="494"/>
      <c r="H57" s="494" t="s">
        <v>8596</v>
      </c>
      <c r="I57" s="494" t="s">
        <v>294</v>
      </c>
      <c r="J57" s="494" t="s">
        <v>294</v>
      </c>
      <c r="K57" s="573">
        <v>0</v>
      </c>
      <c r="L57" s="358" t="s">
        <v>4589</v>
      </c>
      <c r="M57" s="357" t="s">
        <v>8613</v>
      </c>
      <c r="N57" s="357" t="s">
        <v>8596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8597</v>
      </c>
      <c r="U57" s="357" t="s">
        <v>294</v>
      </c>
      <c r="V57" s="357" t="s">
        <v>294</v>
      </c>
    </row>
    <row r="58" spans="1:22">
      <c r="A58" s="849"/>
      <c r="B58" s="1277" t="s">
        <v>8660</v>
      </c>
      <c r="C58" s="735" t="s">
        <v>8661</v>
      </c>
      <c r="D58" s="720">
        <v>3</v>
      </c>
      <c r="E58" s="720">
        <v>4</v>
      </c>
      <c r="F58" s="830" t="s">
        <v>8597</v>
      </c>
      <c r="G58" s="494" t="s">
        <v>241</v>
      </c>
      <c r="H58" s="494" t="s">
        <v>8596</v>
      </c>
      <c r="I58" s="494" t="s">
        <v>294</v>
      </c>
      <c r="J58" s="494" t="s">
        <v>294</v>
      </c>
      <c r="K58" s="573">
        <v>0</v>
      </c>
      <c r="L58" s="358" t="s">
        <v>8662</v>
      </c>
      <c r="M58" s="357" t="s">
        <v>8660</v>
      </c>
      <c r="N58" s="357" t="s">
        <v>8596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8597</v>
      </c>
      <c r="U58" s="357" t="s">
        <v>294</v>
      </c>
      <c r="V58" s="357" t="s">
        <v>294</v>
      </c>
    </row>
    <row r="59" spans="1:22" ht="15" thickBot="1">
      <c r="A59" s="849"/>
      <c r="B59" s="1277" t="s">
        <v>8663</v>
      </c>
      <c r="C59" s="735" t="s">
        <v>8664</v>
      </c>
      <c r="D59" s="720">
        <v>3</v>
      </c>
      <c r="E59" s="720">
        <v>4</v>
      </c>
      <c r="F59" s="830" t="s">
        <v>8597</v>
      </c>
      <c r="G59" s="494" t="s">
        <v>241</v>
      </c>
      <c r="H59" s="494" t="s">
        <v>8596</v>
      </c>
      <c r="I59" s="494" t="s">
        <v>294</v>
      </c>
      <c r="J59" s="494" t="s">
        <v>294</v>
      </c>
      <c r="K59" s="573">
        <v>0</v>
      </c>
      <c r="L59" s="358" t="s">
        <v>8665</v>
      </c>
      <c r="M59" s="357" t="s">
        <v>8663</v>
      </c>
      <c r="N59" s="357" t="s">
        <v>8596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8597</v>
      </c>
      <c r="U59" s="357" t="s">
        <v>294</v>
      </c>
      <c r="V59" s="357" t="s">
        <v>294</v>
      </c>
    </row>
    <row r="60" spans="1:22" ht="15" thickBot="1">
      <c r="A60" s="856"/>
      <c r="B60" s="708"/>
      <c r="C60" s="837" t="s">
        <v>22</v>
      </c>
      <c r="D60" s="726">
        <v>23</v>
      </c>
      <c r="E60" s="726">
        <v>22</v>
      </c>
      <c r="F60" s="872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1276" t="s">
        <v>8650</v>
      </c>
      <c r="C61" s="1978" t="s">
        <v>8615</v>
      </c>
      <c r="D61" s="720">
        <v>6</v>
      </c>
      <c r="E61" s="718">
        <v>8</v>
      </c>
      <c r="F61" s="1972" t="s">
        <v>8616</v>
      </c>
      <c r="G61" s="494"/>
      <c r="H61" s="494" t="s">
        <v>8608</v>
      </c>
      <c r="I61" s="494" t="s">
        <v>8645</v>
      </c>
      <c r="J61" s="494" t="s">
        <v>294</v>
      </c>
      <c r="K61" s="573">
        <v>0</v>
      </c>
      <c r="L61" s="358" t="s">
        <v>8615</v>
      </c>
      <c r="M61" s="357" t="s">
        <v>8650</v>
      </c>
      <c r="N61" s="357" t="s">
        <v>8608</v>
      </c>
      <c r="O61" s="357" t="s">
        <v>8645</v>
      </c>
      <c r="P61" s="357" t="s">
        <v>294</v>
      </c>
      <c r="Q61" s="357">
        <v>0</v>
      </c>
      <c r="R61" s="357">
        <v>26</v>
      </c>
      <c r="S61" s="357">
        <v>0</v>
      </c>
      <c r="T61" s="357" t="s">
        <v>8609</v>
      </c>
      <c r="U61" s="357" t="s">
        <v>8605</v>
      </c>
      <c r="V61" s="357" t="s">
        <v>294</v>
      </c>
    </row>
    <row r="62" spans="1:22">
      <c r="A62" s="849"/>
      <c r="B62" s="707" t="s">
        <v>8651</v>
      </c>
      <c r="C62" s="735" t="s">
        <v>8617</v>
      </c>
      <c r="D62" s="720">
        <v>5</v>
      </c>
      <c r="E62" s="720">
        <v>8</v>
      </c>
      <c r="F62" s="830" t="s">
        <v>8598</v>
      </c>
      <c r="G62" s="494"/>
      <c r="H62" s="494" t="s">
        <v>8641</v>
      </c>
      <c r="I62" s="494" t="s">
        <v>294</v>
      </c>
      <c r="J62" s="494" t="s">
        <v>294</v>
      </c>
      <c r="K62" s="573">
        <v>0</v>
      </c>
      <c r="L62" s="358" t="s">
        <v>8618</v>
      </c>
      <c r="M62" s="357" t="s">
        <v>8651</v>
      </c>
      <c r="N62" s="357" t="s">
        <v>8641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8599</v>
      </c>
      <c r="U62" s="357" t="s">
        <v>294</v>
      </c>
      <c r="V62" s="357" t="s">
        <v>294</v>
      </c>
    </row>
    <row r="63" spans="1:22">
      <c r="A63" s="849"/>
      <c r="B63" s="1277" t="s">
        <v>8652</v>
      </c>
      <c r="C63" s="1973" t="s">
        <v>8619</v>
      </c>
      <c r="D63" s="1277">
        <v>4</v>
      </c>
      <c r="E63" s="1277">
        <v>6</v>
      </c>
      <c r="F63" s="810" t="s">
        <v>8598</v>
      </c>
      <c r="G63" s="494"/>
      <c r="H63" s="494" t="s">
        <v>8641</v>
      </c>
      <c r="I63" s="494" t="s">
        <v>294</v>
      </c>
      <c r="J63" s="494" t="s">
        <v>294</v>
      </c>
      <c r="K63" s="573">
        <v>0</v>
      </c>
      <c r="L63" s="358" t="s">
        <v>8620</v>
      </c>
      <c r="M63" s="357" t="s">
        <v>8652</v>
      </c>
      <c r="N63" s="357" t="s">
        <v>8641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8599</v>
      </c>
      <c r="U63" s="357" t="s">
        <v>294</v>
      </c>
      <c r="V63" s="357" t="s">
        <v>294</v>
      </c>
    </row>
    <row r="64" spans="1:22">
      <c r="A64" s="849"/>
      <c r="B64" s="707" t="s">
        <v>8666</v>
      </c>
      <c r="C64" s="735" t="s">
        <v>8657</v>
      </c>
      <c r="D64" s="720">
        <v>4</v>
      </c>
      <c r="E64" s="720">
        <v>4</v>
      </c>
      <c r="F64" s="810" t="s">
        <v>8607</v>
      </c>
      <c r="G64" s="494"/>
      <c r="H64" s="494" t="s">
        <v>8647</v>
      </c>
      <c r="I64" s="494" t="s">
        <v>294</v>
      </c>
      <c r="J64" s="494" t="s">
        <v>294</v>
      </c>
      <c r="K64" s="573">
        <v>0</v>
      </c>
      <c r="L64" s="358" t="s">
        <v>8657</v>
      </c>
      <c r="M64" s="357" t="s">
        <v>8666</v>
      </c>
      <c r="N64" s="357" t="s">
        <v>8647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8607</v>
      </c>
      <c r="U64" s="357" t="s">
        <v>294</v>
      </c>
      <c r="V64" s="357" t="s">
        <v>294</v>
      </c>
    </row>
    <row r="65" spans="1:22">
      <c r="A65" s="849"/>
      <c r="B65" s="707" t="s">
        <v>8667</v>
      </c>
      <c r="C65" s="803" t="s">
        <v>8668</v>
      </c>
      <c r="D65" s="707">
        <v>3</v>
      </c>
      <c r="E65" s="1076">
        <v>4</v>
      </c>
      <c r="F65" s="810" t="s">
        <v>8604</v>
      </c>
      <c r="G65" s="494" t="s">
        <v>242</v>
      </c>
      <c r="H65" s="494" t="s">
        <v>8603</v>
      </c>
      <c r="I65" s="494" t="s">
        <v>294</v>
      </c>
      <c r="J65" s="494" t="s">
        <v>294</v>
      </c>
      <c r="K65" s="573">
        <v>0</v>
      </c>
      <c r="L65" s="358" t="s">
        <v>8669</v>
      </c>
      <c r="M65" s="357" t="s">
        <v>8667</v>
      </c>
      <c r="N65" s="357" t="s">
        <v>241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8604</v>
      </c>
      <c r="U65" s="357" t="s">
        <v>294</v>
      </c>
      <c r="V65" s="357" t="s">
        <v>294</v>
      </c>
    </row>
    <row r="66" spans="1:22" ht="15" thickBot="1">
      <c r="A66" s="849"/>
      <c r="B66" s="708" t="s">
        <v>8670</v>
      </c>
      <c r="C66" s="1979" t="s">
        <v>8671</v>
      </c>
      <c r="D66" s="1405">
        <v>3</v>
      </c>
      <c r="E66" s="1076">
        <v>4</v>
      </c>
      <c r="F66" s="810" t="s">
        <v>8604</v>
      </c>
      <c r="G66" s="494" t="s">
        <v>242</v>
      </c>
      <c r="H66" s="494" t="s">
        <v>8603</v>
      </c>
      <c r="I66" s="494" t="s">
        <v>294</v>
      </c>
      <c r="J66" s="494" t="s">
        <v>294</v>
      </c>
      <c r="K66" s="573">
        <v>0</v>
      </c>
      <c r="L66" s="358" t="s">
        <v>8671</v>
      </c>
      <c r="M66" s="357" t="s">
        <v>8670</v>
      </c>
      <c r="N66" s="357" t="s">
        <v>241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8604</v>
      </c>
      <c r="U66" s="357" t="s">
        <v>294</v>
      </c>
      <c r="V66" s="357" t="s">
        <v>294</v>
      </c>
    </row>
    <row r="67" spans="1:22" ht="15" thickBot="1">
      <c r="A67" s="856"/>
      <c r="B67" s="708"/>
      <c r="C67" s="1423" t="s">
        <v>22</v>
      </c>
      <c r="D67" s="726">
        <v>25</v>
      </c>
      <c r="E67" s="726">
        <v>34</v>
      </c>
      <c r="F67" s="872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20.399999999999999">
      <c r="A68" s="844">
        <v>10</v>
      </c>
      <c r="B68" s="1276" t="s">
        <v>8655</v>
      </c>
      <c r="C68" s="1980" t="s">
        <v>8627</v>
      </c>
      <c r="D68" s="718">
        <v>8</v>
      </c>
      <c r="E68" s="718">
        <v>10</v>
      </c>
      <c r="F68" s="1972" t="s">
        <v>8628</v>
      </c>
      <c r="G68" s="494"/>
      <c r="H68" s="494" t="s">
        <v>8648</v>
      </c>
      <c r="I68" s="494" t="s">
        <v>8650</v>
      </c>
      <c r="J68" s="494" t="s">
        <v>294</v>
      </c>
      <c r="K68" s="573">
        <v>0</v>
      </c>
      <c r="L68" s="358" t="s">
        <v>8627</v>
      </c>
      <c r="M68" s="357" t="s">
        <v>8655</v>
      </c>
      <c r="N68" s="357" t="s">
        <v>8648</v>
      </c>
      <c r="O68" s="357" t="s">
        <v>8650</v>
      </c>
      <c r="P68" s="357" t="s">
        <v>294</v>
      </c>
      <c r="Q68" s="357">
        <v>0</v>
      </c>
      <c r="R68" s="357">
        <v>44</v>
      </c>
      <c r="S68" s="357">
        <v>0</v>
      </c>
      <c r="T68" s="357" t="s">
        <v>8611</v>
      </c>
      <c r="U68" s="357" t="s">
        <v>8615</v>
      </c>
      <c r="V68" s="357" t="s">
        <v>294</v>
      </c>
    </row>
    <row r="69" spans="1:22">
      <c r="A69" s="849"/>
      <c r="B69" s="1277" t="s">
        <v>8629</v>
      </c>
      <c r="C69" s="1973" t="s">
        <v>4329</v>
      </c>
      <c r="D69" s="720">
        <v>4</v>
      </c>
      <c r="E69" s="720">
        <v>6</v>
      </c>
      <c r="F69" s="1981" t="s">
        <v>8615</v>
      </c>
      <c r="G69" s="494"/>
      <c r="H69" s="494" t="s">
        <v>8650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8629</v>
      </c>
      <c r="N69" s="357" t="s">
        <v>8650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8615</v>
      </c>
      <c r="U69" s="357" t="s">
        <v>294</v>
      </c>
      <c r="V69" s="357" t="s">
        <v>294</v>
      </c>
    </row>
    <row r="70" spans="1:22">
      <c r="A70" s="849"/>
      <c r="B70" s="707" t="s">
        <v>8658</v>
      </c>
      <c r="C70" s="1982" t="s">
        <v>8659</v>
      </c>
      <c r="D70" s="656">
        <v>4</v>
      </c>
      <c r="E70" s="850">
        <v>4</v>
      </c>
      <c r="F70" s="1983" t="s">
        <v>8657</v>
      </c>
      <c r="G70" s="494"/>
      <c r="H70" s="494" t="s">
        <v>8666</v>
      </c>
      <c r="I70" s="494" t="s">
        <v>294</v>
      </c>
      <c r="J70" s="494" t="s">
        <v>294</v>
      </c>
      <c r="K70" s="573">
        <v>0</v>
      </c>
      <c r="L70" s="358" t="s">
        <v>8659</v>
      </c>
      <c r="M70" s="357" t="s">
        <v>8658</v>
      </c>
      <c r="N70" s="357" t="s">
        <v>8666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8657</v>
      </c>
      <c r="U70" s="357" t="s">
        <v>294</v>
      </c>
      <c r="V70" s="357" t="s">
        <v>294</v>
      </c>
    </row>
    <row r="71" spans="1:22">
      <c r="A71" s="1990"/>
      <c r="B71" s="1991" t="s">
        <v>8672</v>
      </c>
      <c r="C71" s="1992" t="s">
        <v>8673</v>
      </c>
      <c r="D71" s="1993">
        <v>4</v>
      </c>
      <c r="E71" s="850">
        <v>4</v>
      </c>
      <c r="F71" s="1983" t="s">
        <v>8257</v>
      </c>
      <c r="G71" s="494" t="s">
        <v>8267</v>
      </c>
      <c r="H71" s="494" t="s">
        <v>242</v>
      </c>
      <c r="I71" s="494" t="s">
        <v>294</v>
      </c>
      <c r="J71" s="494" t="s">
        <v>294</v>
      </c>
      <c r="K71" s="573">
        <v>0</v>
      </c>
      <c r="L71" s="358" t="s">
        <v>8673</v>
      </c>
      <c r="M71" s="357" t="s">
        <v>8672</v>
      </c>
      <c r="N71" s="357" t="s">
        <v>242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8257</v>
      </c>
      <c r="U71" s="357" t="s">
        <v>294</v>
      </c>
      <c r="V71" s="357" t="s">
        <v>294</v>
      </c>
    </row>
    <row r="72" spans="1:22" ht="15" thickBot="1">
      <c r="A72" s="1990"/>
      <c r="B72" s="1991" t="s">
        <v>8674</v>
      </c>
      <c r="C72" s="1992" t="s">
        <v>8675</v>
      </c>
      <c r="D72" s="1993">
        <v>4</v>
      </c>
      <c r="E72" s="850">
        <v>4</v>
      </c>
      <c r="F72" s="1983" t="s">
        <v>8257</v>
      </c>
      <c r="G72" s="494" t="s">
        <v>8267</v>
      </c>
      <c r="H72" s="494" t="s">
        <v>242</v>
      </c>
      <c r="I72" s="494" t="s">
        <v>294</v>
      </c>
      <c r="J72" s="494" t="s">
        <v>294</v>
      </c>
      <c r="K72" s="573">
        <v>0</v>
      </c>
      <c r="L72" s="358" t="s">
        <v>8676</v>
      </c>
      <c r="M72" s="357" t="s">
        <v>8674</v>
      </c>
      <c r="N72" s="357" t="s">
        <v>242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8257</v>
      </c>
      <c r="U72" s="357" t="s">
        <v>294</v>
      </c>
      <c r="V72" s="357" t="s">
        <v>294</v>
      </c>
    </row>
    <row r="73" spans="1:22" ht="15" thickBot="1">
      <c r="A73" s="856"/>
      <c r="B73" s="1441"/>
      <c r="C73" s="837" t="s">
        <v>22</v>
      </c>
      <c r="D73" s="726">
        <v>24</v>
      </c>
      <c r="E73" s="726">
        <v>28</v>
      </c>
      <c r="F73" s="872"/>
      <c r="G73" s="494"/>
      <c r="H73" s="494"/>
      <c r="I73" s="494"/>
      <c r="J73" s="494"/>
      <c r="K73" s="573"/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1727"/>
      <c r="B74" s="1987"/>
      <c r="C74" s="868" t="s">
        <v>111</v>
      </c>
      <c r="D74" s="726">
        <v>210</v>
      </c>
      <c r="E74" s="726">
        <v>278</v>
      </c>
      <c r="F74" s="1988"/>
      <c r="G74" s="494"/>
      <c r="H74" s="494"/>
      <c r="I74" s="494"/>
      <c r="J74" s="494"/>
      <c r="K74" s="1743"/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A79" s="764"/>
      <c r="B79" s="764"/>
      <c r="C79" s="764"/>
      <c r="D79" s="764"/>
      <c r="E79" s="764"/>
      <c r="F79" s="684"/>
    </row>
    <row r="80" spans="1:22">
      <c r="A80" s="764"/>
      <c r="B80" s="764"/>
      <c r="C80" s="764"/>
      <c r="D80" s="764"/>
      <c r="E80" s="764"/>
      <c r="F80" s="684"/>
    </row>
    <row r="81" spans="1:6">
      <c r="A81" s="764"/>
      <c r="B81" s="764"/>
      <c r="C81" s="764"/>
      <c r="D81" s="764"/>
      <c r="E81" s="764"/>
      <c r="F81" s="684"/>
    </row>
    <row r="82" spans="1:6">
      <c r="A82" s="764"/>
      <c r="B82" s="764"/>
      <c r="C82" s="764"/>
      <c r="D82" s="764"/>
      <c r="E82" s="764"/>
      <c r="F82" s="684"/>
    </row>
    <row r="83" spans="1:6">
      <c r="A83" s="764"/>
      <c r="B83" s="764"/>
      <c r="C83" s="764"/>
      <c r="D83" s="764"/>
      <c r="E83" s="764"/>
      <c r="F83" s="684"/>
    </row>
    <row r="84" spans="1:6">
      <c r="A84" s="764"/>
      <c r="B84" s="764"/>
      <c r="C84" s="764"/>
      <c r="D84" s="764"/>
      <c r="E84" s="764"/>
      <c r="F84" s="684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C9E91-DDED-4B0C-92D7-8E22BB2B36C2}">
  <sheetPr codeName="Hoja4"/>
  <dimension ref="A1:V8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8558</v>
      </c>
      <c r="C9" s="1593" t="s">
        <v>8559</v>
      </c>
      <c r="D9" s="651">
        <v>5</v>
      </c>
      <c r="E9" s="718">
        <v>8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8559</v>
      </c>
      <c r="M9" s="357" t="s">
        <v>8558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8560</v>
      </c>
      <c r="C10" s="735" t="s">
        <v>8561</v>
      </c>
      <c r="D10" s="656">
        <v>2</v>
      </c>
      <c r="E10" s="720">
        <v>4</v>
      </c>
      <c r="F10" s="83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8561</v>
      </c>
      <c r="M10" s="357" t="s">
        <v>8560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36</v>
      </c>
      <c r="C11" s="735" t="s">
        <v>1131</v>
      </c>
      <c r="D11" s="656">
        <v>1</v>
      </c>
      <c r="E11" s="720">
        <v>1</v>
      </c>
      <c r="F11" s="83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1131</v>
      </c>
      <c r="M11" s="357" t="s">
        <v>36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3034</v>
      </c>
      <c r="C12" s="803" t="s">
        <v>3543</v>
      </c>
      <c r="D12" s="656">
        <v>5</v>
      </c>
      <c r="E12" s="720">
        <v>6</v>
      </c>
      <c r="F12" s="7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7580</v>
      </c>
      <c r="C13" s="803" t="s">
        <v>7581</v>
      </c>
      <c r="D13" s="656">
        <v>5</v>
      </c>
      <c r="E13" s="720">
        <v>6</v>
      </c>
      <c r="F13" s="7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7582</v>
      </c>
      <c r="M13" s="357" t="s">
        <v>7580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3035</v>
      </c>
      <c r="C14" s="735" t="s">
        <v>438</v>
      </c>
      <c r="D14" s="759">
        <v>2</v>
      </c>
      <c r="E14" s="722">
        <v>2</v>
      </c>
      <c r="F14" s="83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438</v>
      </c>
      <c r="M14" s="357" t="s">
        <v>3035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56"/>
      <c r="C15" s="837" t="s">
        <v>22</v>
      </c>
      <c r="D15" s="726">
        <v>20</v>
      </c>
      <c r="E15" s="726">
        <v>27</v>
      </c>
      <c r="F15" s="83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1276" t="s">
        <v>8562</v>
      </c>
      <c r="C16" s="735" t="s">
        <v>8563</v>
      </c>
      <c r="D16" s="720">
        <v>5</v>
      </c>
      <c r="E16" s="1073">
        <v>8</v>
      </c>
      <c r="F16" s="1972" t="s">
        <v>8559</v>
      </c>
      <c r="G16" s="494"/>
      <c r="H16" s="494" t="s">
        <v>8558</v>
      </c>
      <c r="I16" s="494" t="s">
        <v>294</v>
      </c>
      <c r="J16" s="494" t="s">
        <v>294</v>
      </c>
      <c r="K16" s="573">
        <v>0</v>
      </c>
      <c r="L16" s="358" t="s">
        <v>8563</v>
      </c>
      <c r="M16" s="357" t="s">
        <v>8562</v>
      </c>
      <c r="N16" s="357" t="s">
        <v>8558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8559</v>
      </c>
      <c r="U16" s="357" t="s">
        <v>294</v>
      </c>
      <c r="V16" s="357" t="s">
        <v>294</v>
      </c>
    </row>
    <row r="17" spans="1:22">
      <c r="A17" s="849"/>
      <c r="B17" s="1277" t="s">
        <v>8564</v>
      </c>
      <c r="C17" s="1973" t="s">
        <v>8565</v>
      </c>
      <c r="D17" s="720">
        <v>2</v>
      </c>
      <c r="E17" s="1076">
        <v>4</v>
      </c>
      <c r="F17" s="830" t="s">
        <v>8559</v>
      </c>
      <c r="G17" s="494"/>
      <c r="H17" s="494" t="s">
        <v>8558</v>
      </c>
      <c r="I17" s="494" t="s">
        <v>294</v>
      </c>
      <c r="J17" s="494" t="s">
        <v>294</v>
      </c>
      <c r="K17" s="573">
        <v>0</v>
      </c>
      <c r="L17" s="358" t="s">
        <v>8565</v>
      </c>
      <c r="M17" s="357" t="s">
        <v>8564</v>
      </c>
      <c r="N17" s="357" t="s">
        <v>8558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8559</v>
      </c>
      <c r="U17" s="357" t="s">
        <v>294</v>
      </c>
      <c r="V17" s="357" t="s">
        <v>294</v>
      </c>
    </row>
    <row r="18" spans="1:22">
      <c r="A18" s="849"/>
      <c r="B18" s="707" t="s">
        <v>7583</v>
      </c>
      <c r="C18" s="735" t="s">
        <v>7584</v>
      </c>
      <c r="D18" s="720">
        <v>5</v>
      </c>
      <c r="E18" s="1076">
        <v>6</v>
      </c>
      <c r="F18" s="830" t="s">
        <v>7581</v>
      </c>
      <c r="G18" s="494"/>
      <c r="H18" s="494" t="s">
        <v>7580</v>
      </c>
      <c r="I18" s="494" t="s">
        <v>294</v>
      </c>
      <c r="J18" s="494" t="s">
        <v>294</v>
      </c>
      <c r="K18" s="573">
        <v>0</v>
      </c>
      <c r="L18" s="358" t="s">
        <v>7585</v>
      </c>
      <c r="M18" s="357" t="s">
        <v>7583</v>
      </c>
      <c r="N18" s="357" t="s">
        <v>7580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7582</v>
      </c>
      <c r="U18" s="357" t="s">
        <v>294</v>
      </c>
      <c r="V18" s="357" t="s">
        <v>294</v>
      </c>
    </row>
    <row r="19" spans="1:22">
      <c r="A19" s="849"/>
      <c r="B19" s="1277" t="s">
        <v>8566</v>
      </c>
      <c r="C19" s="1973" t="s">
        <v>8567</v>
      </c>
      <c r="D19" s="720">
        <v>2</v>
      </c>
      <c r="E19" s="1076">
        <v>4</v>
      </c>
      <c r="F19" s="830" t="s">
        <v>8561</v>
      </c>
      <c r="G19" s="494"/>
      <c r="H19" s="494" t="s">
        <v>8560</v>
      </c>
      <c r="I19" s="494" t="s">
        <v>294</v>
      </c>
      <c r="J19" s="494" t="s">
        <v>294</v>
      </c>
      <c r="K19" s="573">
        <v>0</v>
      </c>
      <c r="L19" s="358" t="s">
        <v>8568</v>
      </c>
      <c r="M19" s="357" t="s">
        <v>8566</v>
      </c>
      <c r="N19" s="357" t="s">
        <v>8560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8561</v>
      </c>
      <c r="U19" s="357" t="s">
        <v>294</v>
      </c>
      <c r="V19" s="357" t="s">
        <v>294</v>
      </c>
    </row>
    <row r="20" spans="1:22">
      <c r="A20" s="849"/>
      <c r="B20" s="707" t="s">
        <v>3036</v>
      </c>
      <c r="C20" s="735" t="s">
        <v>471</v>
      </c>
      <c r="D20" s="720">
        <v>5</v>
      </c>
      <c r="E20" s="1076">
        <v>6</v>
      </c>
      <c r="F20" s="830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49"/>
      <c r="B21" s="707" t="s">
        <v>29</v>
      </c>
      <c r="C21" s="803" t="s">
        <v>2389</v>
      </c>
      <c r="D21" s="720">
        <v>2</v>
      </c>
      <c r="E21" s="1091">
        <v>2</v>
      </c>
      <c r="F21" s="830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856"/>
      <c r="C22" s="837" t="s">
        <v>22</v>
      </c>
      <c r="D22" s="726">
        <v>21</v>
      </c>
      <c r="E22" s="726">
        <v>30</v>
      </c>
      <c r="F22" s="87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1276" t="s">
        <v>8569</v>
      </c>
      <c r="C23" s="1974" t="s">
        <v>8570</v>
      </c>
      <c r="D23" s="720">
        <v>5</v>
      </c>
      <c r="E23" s="1073">
        <v>8</v>
      </c>
      <c r="F23" s="1972" t="s">
        <v>8563</v>
      </c>
      <c r="G23" s="494"/>
      <c r="H23" s="494" t="s">
        <v>8562</v>
      </c>
      <c r="I23" s="494" t="s">
        <v>294</v>
      </c>
      <c r="J23" s="494" t="s">
        <v>294</v>
      </c>
      <c r="K23" s="573">
        <v>0</v>
      </c>
      <c r="L23" s="358" t="s">
        <v>8570</v>
      </c>
      <c r="M23" s="357" t="s">
        <v>8569</v>
      </c>
      <c r="N23" s="357" t="s">
        <v>8562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8563</v>
      </c>
      <c r="U23" s="357" t="s">
        <v>294</v>
      </c>
      <c r="V23" s="357" t="s">
        <v>294</v>
      </c>
    </row>
    <row r="24" spans="1:22">
      <c r="A24" s="849"/>
      <c r="B24" s="707" t="s">
        <v>3037</v>
      </c>
      <c r="C24" s="803" t="s">
        <v>4294</v>
      </c>
      <c r="D24" s="720">
        <v>2</v>
      </c>
      <c r="E24" s="1076">
        <v>2</v>
      </c>
      <c r="F24" s="830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3207</v>
      </c>
      <c r="M24" s="357" t="s">
        <v>3037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849"/>
      <c r="B25" s="707" t="s">
        <v>9923</v>
      </c>
      <c r="C25" s="717" t="s">
        <v>8571</v>
      </c>
      <c r="D25" s="720">
        <v>2</v>
      </c>
      <c r="E25" s="1076">
        <v>4</v>
      </c>
      <c r="F25" s="802" t="s">
        <v>8565</v>
      </c>
      <c r="G25" s="494"/>
      <c r="H25" s="494" t="s">
        <v>8564</v>
      </c>
      <c r="I25" s="494" t="s">
        <v>294</v>
      </c>
      <c r="J25" s="494" t="s">
        <v>294</v>
      </c>
      <c r="K25" s="573">
        <v>0</v>
      </c>
      <c r="L25" s="358" t="s">
        <v>8571</v>
      </c>
      <c r="M25" s="357" t="s">
        <v>9923</v>
      </c>
      <c r="N25" s="357" t="s">
        <v>8564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8565</v>
      </c>
      <c r="U25" s="357" t="s">
        <v>294</v>
      </c>
      <c r="V25" s="357" t="s">
        <v>294</v>
      </c>
    </row>
    <row r="26" spans="1:22">
      <c r="A26" s="849"/>
      <c r="B26" s="707" t="s">
        <v>8572</v>
      </c>
      <c r="C26" s="717" t="s">
        <v>8573</v>
      </c>
      <c r="D26" s="720">
        <v>4</v>
      </c>
      <c r="E26" s="1076">
        <v>6</v>
      </c>
      <c r="F26" s="830" t="s">
        <v>7584</v>
      </c>
      <c r="G26" s="494"/>
      <c r="H26" s="494" t="s">
        <v>7583</v>
      </c>
      <c r="I26" s="494" t="s">
        <v>294</v>
      </c>
      <c r="J26" s="494" t="s">
        <v>294</v>
      </c>
      <c r="K26" s="573">
        <v>0</v>
      </c>
      <c r="L26" s="358" t="s">
        <v>8574</v>
      </c>
      <c r="M26" s="357" t="s">
        <v>8572</v>
      </c>
      <c r="N26" s="357" t="s">
        <v>7583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7585</v>
      </c>
      <c r="U26" s="357" t="s">
        <v>294</v>
      </c>
      <c r="V26" s="357" t="s">
        <v>294</v>
      </c>
    </row>
    <row r="27" spans="1:22">
      <c r="A27" s="849"/>
      <c r="B27" s="707" t="s">
        <v>3038</v>
      </c>
      <c r="C27" s="803" t="s">
        <v>140</v>
      </c>
      <c r="D27" s="720">
        <v>5</v>
      </c>
      <c r="E27" s="1076">
        <v>6</v>
      </c>
      <c r="F27" s="830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49"/>
      <c r="B28" s="708" t="s">
        <v>40</v>
      </c>
      <c r="C28" s="735" t="s">
        <v>1180</v>
      </c>
      <c r="D28" s="720">
        <v>1</v>
      </c>
      <c r="E28" s="1091">
        <v>1</v>
      </c>
      <c r="F28" s="830" t="s">
        <v>7634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856"/>
      <c r="B29" s="708"/>
      <c r="C29" s="837" t="s">
        <v>22</v>
      </c>
      <c r="D29" s="726">
        <v>19</v>
      </c>
      <c r="E29" s="726">
        <v>27</v>
      </c>
      <c r="F29" s="839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1276" t="s">
        <v>8575</v>
      </c>
      <c r="C30" s="1975" t="s">
        <v>8576</v>
      </c>
      <c r="D30" s="718">
        <v>5</v>
      </c>
      <c r="E30" s="720">
        <v>8</v>
      </c>
      <c r="F30" s="1972" t="s">
        <v>8570</v>
      </c>
      <c r="G30" s="494"/>
      <c r="H30" s="494" t="s">
        <v>8569</v>
      </c>
      <c r="I30" s="494" t="s">
        <v>294</v>
      </c>
      <c r="J30" s="494" t="s">
        <v>294</v>
      </c>
      <c r="K30" s="573">
        <v>0</v>
      </c>
      <c r="L30" s="358" t="s">
        <v>8576</v>
      </c>
      <c r="M30" s="357" t="s">
        <v>8575</v>
      </c>
      <c r="N30" s="357" t="s">
        <v>8569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8570</v>
      </c>
      <c r="U30" s="357" t="s">
        <v>294</v>
      </c>
      <c r="V30" s="357" t="s">
        <v>294</v>
      </c>
    </row>
    <row r="31" spans="1:22">
      <c r="A31" s="849"/>
      <c r="B31" s="707" t="s">
        <v>8577</v>
      </c>
      <c r="C31" s="735" t="s">
        <v>8578</v>
      </c>
      <c r="D31" s="720">
        <v>3</v>
      </c>
      <c r="E31" s="720">
        <v>6</v>
      </c>
      <c r="F31" s="1976" t="s">
        <v>8573</v>
      </c>
      <c r="G31" s="494"/>
      <c r="H31" s="494" t="s">
        <v>8572</v>
      </c>
      <c r="I31" s="494" t="s">
        <v>294</v>
      </c>
      <c r="J31" s="494" t="s">
        <v>294</v>
      </c>
      <c r="K31" s="573">
        <v>0</v>
      </c>
      <c r="L31" s="358" t="s">
        <v>8579</v>
      </c>
      <c r="M31" s="357" t="s">
        <v>8577</v>
      </c>
      <c r="N31" s="357" t="s">
        <v>8572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8574</v>
      </c>
      <c r="U31" s="357" t="s">
        <v>294</v>
      </c>
      <c r="V31" s="357" t="s">
        <v>294</v>
      </c>
    </row>
    <row r="32" spans="1:22">
      <c r="A32" s="849"/>
      <c r="B32" s="707" t="s">
        <v>8580</v>
      </c>
      <c r="C32" s="735" t="s">
        <v>8581</v>
      </c>
      <c r="D32" s="720">
        <v>4</v>
      </c>
      <c r="E32" s="720">
        <v>6</v>
      </c>
      <c r="F32" s="802" t="s">
        <v>8571</v>
      </c>
      <c r="G32" s="494"/>
      <c r="H32" s="494" t="s">
        <v>9923</v>
      </c>
      <c r="I32" s="494" t="s">
        <v>294</v>
      </c>
      <c r="J32" s="494" t="s">
        <v>294</v>
      </c>
      <c r="K32" s="573">
        <v>0</v>
      </c>
      <c r="L32" s="358" t="s">
        <v>8581</v>
      </c>
      <c r="M32" s="357" t="s">
        <v>8580</v>
      </c>
      <c r="N32" s="357" t="s">
        <v>9923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8571</v>
      </c>
      <c r="U32" s="357" t="s">
        <v>294</v>
      </c>
      <c r="V32" s="357" t="s">
        <v>294</v>
      </c>
    </row>
    <row r="33" spans="1:22">
      <c r="A33" s="849"/>
      <c r="B33" s="707" t="s">
        <v>8582</v>
      </c>
      <c r="C33" s="735" t="s">
        <v>6712</v>
      </c>
      <c r="D33" s="720">
        <v>3</v>
      </c>
      <c r="E33" s="720">
        <v>4</v>
      </c>
      <c r="F33" s="830" t="s">
        <v>7584</v>
      </c>
      <c r="G33" s="494"/>
      <c r="H33" s="494" t="s">
        <v>7583</v>
      </c>
      <c r="I33" s="494" t="s">
        <v>294</v>
      </c>
      <c r="J33" s="494" t="s">
        <v>294</v>
      </c>
      <c r="K33" s="573">
        <v>0</v>
      </c>
      <c r="L33" s="358" t="s">
        <v>6713</v>
      </c>
      <c r="M33" s="357" t="s">
        <v>8582</v>
      </c>
      <c r="N33" s="357" t="s">
        <v>7583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7585</v>
      </c>
      <c r="U33" s="357" t="s">
        <v>294</v>
      </c>
      <c r="V33" s="357" t="s">
        <v>294</v>
      </c>
    </row>
    <row r="34" spans="1:22">
      <c r="A34" s="849"/>
      <c r="B34" s="707" t="s">
        <v>8862</v>
      </c>
      <c r="C34" s="735" t="s">
        <v>8583</v>
      </c>
      <c r="D34" s="720">
        <v>3</v>
      </c>
      <c r="E34" s="720">
        <v>4</v>
      </c>
      <c r="F34" s="830" t="s">
        <v>8567</v>
      </c>
      <c r="G34" s="494"/>
      <c r="H34" s="494" t="s">
        <v>8566</v>
      </c>
      <c r="I34" s="494" t="s">
        <v>294</v>
      </c>
      <c r="J34" s="494" t="s">
        <v>294</v>
      </c>
      <c r="K34" s="573">
        <v>0</v>
      </c>
      <c r="L34" s="358" t="s">
        <v>8584</v>
      </c>
      <c r="M34" s="357" t="s">
        <v>8862</v>
      </c>
      <c r="N34" s="357" t="s">
        <v>8566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8568</v>
      </c>
      <c r="U34" s="357" t="s">
        <v>294</v>
      </c>
      <c r="V34" s="357" t="s">
        <v>294</v>
      </c>
    </row>
    <row r="35" spans="1:22" ht="15" thickBot="1">
      <c r="A35" s="849"/>
      <c r="B35" s="707" t="s">
        <v>8585</v>
      </c>
      <c r="C35" s="803" t="s">
        <v>8586</v>
      </c>
      <c r="D35" s="720">
        <v>2</v>
      </c>
      <c r="E35" s="720">
        <v>4</v>
      </c>
      <c r="F35" s="1455" t="s">
        <v>8563</v>
      </c>
      <c r="G35" s="494"/>
      <c r="H35" s="494" t="s">
        <v>8562</v>
      </c>
      <c r="I35" s="494" t="s">
        <v>294</v>
      </c>
      <c r="J35" s="494" t="s">
        <v>294</v>
      </c>
      <c r="K35" s="573">
        <v>0</v>
      </c>
      <c r="L35" s="358" t="s">
        <v>8587</v>
      </c>
      <c r="M35" s="357" t="s">
        <v>8585</v>
      </c>
      <c r="N35" s="357" t="s">
        <v>8562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8563</v>
      </c>
      <c r="U35" s="357" t="s">
        <v>294</v>
      </c>
      <c r="V35" s="357" t="s">
        <v>294</v>
      </c>
    </row>
    <row r="36" spans="1:22" ht="15" thickBot="1">
      <c r="A36" s="856"/>
      <c r="B36" s="708"/>
      <c r="C36" s="837" t="s">
        <v>22</v>
      </c>
      <c r="D36" s="726">
        <v>20</v>
      </c>
      <c r="E36" s="726">
        <v>32</v>
      </c>
      <c r="F36" s="1426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9">
        <v>5</v>
      </c>
      <c r="B37" s="1276" t="s">
        <v>8588</v>
      </c>
      <c r="C37" s="1975" t="s">
        <v>8589</v>
      </c>
      <c r="D37" s="720">
        <v>5</v>
      </c>
      <c r="E37" s="720">
        <v>8</v>
      </c>
      <c r="F37" s="830" t="s">
        <v>8576</v>
      </c>
      <c r="G37" s="494"/>
      <c r="H37" s="494" t="s">
        <v>8575</v>
      </c>
      <c r="I37" s="494" t="s">
        <v>294</v>
      </c>
      <c r="J37" s="494" t="s">
        <v>294</v>
      </c>
      <c r="K37" s="574">
        <v>0</v>
      </c>
      <c r="L37" s="358" t="s">
        <v>8589</v>
      </c>
      <c r="M37" s="357" t="s">
        <v>8588</v>
      </c>
      <c r="N37" s="357" t="s">
        <v>8575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8576</v>
      </c>
      <c r="U37" s="357" t="s">
        <v>294</v>
      </c>
      <c r="V37" s="357" t="s">
        <v>294</v>
      </c>
    </row>
    <row r="38" spans="1:22">
      <c r="A38" s="849"/>
      <c r="B38" s="707" t="s">
        <v>9924</v>
      </c>
      <c r="C38" s="735" t="s">
        <v>8590</v>
      </c>
      <c r="D38" s="720">
        <v>5</v>
      </c>
      <c r="E38" s="720">
        <v>6</v>
      </c>
      <c r="F38" s="830" t="s">
        <v>8578</v>
      </c>
      <c r="G38" s="494"/>
      <c r="H38" s="494" t="s">
        <v>8577</v>
      </c>
      <c r="I38" s="494" t="s">
        <v>294</v>
      </c>
      <c r="J38" s="494" t="s">
        <v>294</v>
      </c>
      <c r="K38" s="573">
        <v>0</v>
      </c>
      <c r="L38" s="358" t="s">
        <v>8590</v>
      </c>
      <c r="M38" s="357" t="s">
        <v>9924</v>
      </c>
      <c r="N38" s="357" t="s">
        <v>8577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8579</v>
      </c>
      <c r="U38" s="357" t="s">
        <v>294</v>
      </c>
      <c r="V38" s="357" t="s">
        <v>294</v>
      </c>
    </row>
    <row r="39" spans="1:22">
      <c r="A39" s="849"/>
      <c r="B39" s="707" t="s">
        <v>8591</v>
      </c>
      <c r="C39" s="735" t="s">
        <v>8592</v>
      </c>
      <c r="D39" s="720">
        <v>5</v>
      </c>
      <c r="E39" s="720">
        <v>6</v>
      </c>
      <c r="F39" s="830" t="s">
        <v>8576</v>
      </c>
      <c r="G39" s="494"/>
      <c r="H39" s="494" t="s">
        <v>8575</v>
      </c>
      <c r="I39" s="494" t="s">
        <v>294</v>
      </c>
      <c r="J39" s="494" t="s">
        <v>294</v>
      </c>
      <c r="K39" s="574">
        <v>0</v>
      </c>
      <c r="L39" s="358" t="s">
        <v>8593</v>
      </c>
      <c r="M39" s="357" t="s">
        <v>8591</v>
      </c>
      <c r="N39" s="357" t="s">
        <v>8575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8576</v>
      </c>
      <c r="U39" s="357" t="s">
        <v>294</v>
      </c>
      <c r="V39" s="357" t="s">
        <v>294</v>
      </c>
    </row>
    <row r="40" spans="1:22">
      <c r="A40" s="849"/>
      <c r="B40" s="707" t="s">
        <v>8594</v>
      </c>
      <c r="C40" s="735" t="s">
        <v>8595</v>
      </c>
      <c r="D40" s="720">
        <v>2</v>
      </c>
      <c r="E40" s="720">
        <v>4</v>
      </c>
      <c r="F40" s="830" t="s">
        <v>8586</v>
      </c>
      <c r="G40" s="494"/>
      <c r="H40" s="494" t="s">
        <v>8585</v>
      </c>
      <c r="I40" s="494" t="s">
        <v>294</v>
      </c>
      <c r="J40" s="494" t="s">
        <v>294</v>
      </c>
      <c r="K40" s="573">
        <v>0</v>
      </c>
      <c r="L40" s="358" t="s">
        <v>8595</v>
      </c>
      <c r="M40" s="357" t="s">
        <v>8594</v>
      </c>
      <c r="N40" s="357" t="s">
        <v>8585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8587</v>
      </c>
      <c r="U40" s="357" t="s">
        <v>294</v>
      </c>
      <c r="V40" s="357" t="s">
        <v>294</v>
      </c>
    </row>
    <row r="41" spans="1:22" ht="15" thickBot="1">
      <c r="A41" s="849"/>
      <c r="B41" s="707" t="s">
        <v>3039</v>
      </c>
      <c r="C41" s="717" t="s">
        <v>1179</v>
      </c>
      <c r="D41" s="720">
        <v>3</v>
      </c>
      <c r="E41" s="720">
        <v>2</v>
      </c>
      <c r="F41" s="835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2100</v>
      </c>
      <c r="M41" s="357" t="s">
        <v>3039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856"/>
      <c r="B42" s="856"/>
      <c r="C42" s="837" t="s">
        <v>22</v>
      </c>
      <c r="D42" s="726">
        <v>20</v>
      </c>
      <c r="E42" s="726">
        <v>26</v>
      </c>
      <c r="F42" s="872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844">
        <v>6</v>
      </c>
      <c r="B43" s="1276" t="s">
        <v>8596</v>
      </c>
      <c r="C43" s="1975" t="s">
        <v>8597</v>
      </c>
      <c r="D43" s="720">
        <v>5</v>
      </c>
      <c r="E43" s="720">
        <v>8</v>
      </c>
      <c r="F43" s="1972" t="s">
        <v>8589</v>
      </c>
      <c r="G43" s="494"/>
      <c r="H43" s="494" t="s">
        <v>8588</v>
      </c>
      <c r="I43" s="494" t="s">
        <v>294</v>
      </c>
      <c r="J43" s="494" t="s">
        <v>294</v>
      </c>
      <c r="K43" s="573">
        <v>0</v>
      </c>
      <c r="L43" s="358" t="s">
        <v>8597</v>
      </c>
      <c r="M43" s="357" t="s">
        <v>8596</v>
      </c>
      <c r="N43" s="357" t="s">
        <v>8588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8589</v>
      </c>
      <c r="U43" s="357" t="s">
        <v>294</v>
      </c>
      <c r="V43" s="357" t="s">
        <v>294</v>
      </c>
    </row>
    <row r="44" spans="1:22">
      <c r="A44" s="849"/>
      <c r="B44" s="707" t="s">
        <v>8868</v>
      </c>
      <c r="C44" s="735" t="s">
        <v>8598</v>
      </c>
      <c r="D44" s="720">
        <v>3</v>
      </c>
      <c r="E44" s="1076">
        <v>4</v>
      </c>
      <c r="F44" s="810" t="s">
        <v>8592</v>
      </c>
      <c r="G44" s="494"/>
      <c r="H44" s="494" t="s">
        <v>8591</v>
      </c>
      <c r="I44" s="494" t="s">
        <v>294</v>
      </c>
      <c r="J44" s="494" t="s">
        <v>294</v>
      </c>
      <c r="K44" s="573">
        <v>0</v>
      </c>
      <c r="L44" s="358" t="s">
        <v>8599</v>
      </c>
      <c r="M44" s="357" t="s">
        <v>8868</v>
      </c>
      <c r="N44" s="357" t="s">
        <v>8591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8593</v>
      </c>
      <c r="U44" s="357" t="s">
        <v>294</v>
      </c>
      <c r="V44" s="357" t="s">
        <v>294</v>
      </c>
    </row>
    <row r="45" spans="1:22">
      <c r="A45" s="849"/>
      <c r="B45" s="707" t="s">
        <v>9925</v>
      </c>
      <c r="C45" s="735" t="s">
        <v>8600</v>
      </c>
      <c r="D45" s="720">
        <v>5</v>
      </c>
      <c r="E45" s="1076">
        <v>6</v>
      </c>
      <c r="F45" s="810" t="s">
        <v>8590</v>
      </c>
      <c r="G45" s="494"/>
      <c r="H45" s="494" t="s">
        <v>9924</v>
      </c>
      <c r="I45" s="494" t="s">
        <v>294</v>
      </c>
      <c r="J45" s="494" t="s">
        <v>294</v>
      </c>
      <c r="K45" s="573">
        <v>0</v>
      </c>
      <c r="L45" s="358" t="s">
        <v>8600</v>
      </c>
      <c r="M45" s="357" t="s">
        <v>9925</v>
      </c>
      <c r="N45" s="357" t="s">
        <v>9924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8590</v>
      </c>
      <c r="U45" s="357" t="s">
        <v>294</v>
      </c>
      <c r="V45" s="357" t="s">
        <v>294</v>
      </c>
    </row>
    <row r="46" spans="1:22">
      <c r="A46" s="849"/>
      <c r="B46" s="707" t="s">
        <v>9926</v>
      </c>
      <c r="C46" s="735" t="s">
        <v>8601</v>
      </c>
      <c r="D46" s="720">
        <v>4</v>
      </c>
      <c r="E46" s="1076">
        <v>6</v>
      </c>
      <c r="F46" s="830" t="s">
        <v>8578</v>
      </c>
      <c r="G46" s="494"/>
      <c r="H46" s="494" t="s">
        <v>8577</v>
      </c>
      <c r="I46" s="494" t="s">
        <v>294</v>
      </c>
      <c r="J46" s="494" t="s">
        <v>294</v>
      </c>
      <c r="K46" s="573">
        <v>0</v>
      </c>
      <c r="L46" s="358" t="s">
        <v>8601</v>
      </c>
      <c r="M46" s="357" t="s">
        <v>9926</v>
      </c>
      <c r="N46" s="357" t="s">
        <v>8577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8579</v>
      </c>
      <c r="U46" s="357" t="s">
        <v>294</v>
      </c>
      <c r="V46" s="357" t="s">
        <v>294</v>
      </c>
    </row>
    <row r="47" spans="1:22" ht="15" thickBot="1">
      <c r="A47" s="849"/>
      <c r="B47" s="707" t="s">
        <v>9927</v>
      </c>
      <c r="C47" s="735" t="s">
        <v>8602</v>
      </c>
      <c r="D47" s="720">
        <v>2</v>
      </c>
      <c r="E47" s="1091">
        <v>4</v>
      </c>
      <c r="F47" s="1424" t="s">
        <v>8595</v>
      </c>
      <c r="G47" s="494"/>
      <c r="H47" s="494" t="s">
        <v>8594</v>
      </c>
      <c r="I47" s="494" t="s">
        <v>294</v>
      </c>
      <c r="J47" s="494" t="s">
        <v>294</v>
      </c>
      <c r="K47" s="573">
        <v>0</v>
      </c>
      <c r="L47" s="358" t="s">
        <v>8602</v>
      </c>
      <c r="M47" s="357" t="s">
        <v>9927</v>
      </c>
      <c r="N47" s="357" t="s">
        <v>8594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8595</v>
      </c>
      <c r="U47" s="357" t="s">
        <v>294</v>
      </c>
      <c r="V47" s="357" t="s">
        <v>294</v>
      </c>
    </row>
    <row r="48" spans="1:22" ht="15" thickBot="1">
      <c r="A48" s="856"/>
      <c r="B48" s="856"/>
      <c r="C48" s="837" t="s">
        <v>22</v>
      </c>
      <c r="D48" s="726">
        <v>19</v>
      </c>
      <c r="E48" s="726">
        <v>28</v>
      </c>
      <c r="F48" s="872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844">
        <v>7</v>
      </c>
      <c r="B49" s="1276" t="s">
        <v>8603</v>
      </c>
      <c r="C49" s="1974" t="s">
        <v>8604</v>
      </c>
      <c r="D49" s="720">
        <v>5</v>
      </c>
      <c r="E49" s="1073">
        <v>8</v>
      </c>
      <c r="F49" s="1972" t="s">
        <v>8597</v>
      </c>
      <c r="G49" s="494"/>
      <c r="H49" s="494" t="s">
        <v>8596</v>
      </c>
      <c r="I49" s="494" t="s">
        <v>294</v>
      </c>
      <c r="J49" s="494" t="s">
        <v>294</v>
      </c>
      <c r="K49" s="573">
        <v>0</v>
      </c>
      <c r="L49" s="358" t="s">
        <v>8604</v>
      </c>
      <c r="M49" s="357" t="s">
        <v>8603</v>
      </c>
      <c r="N49" s="357" t="s">
        <v>8596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8597</v>
      </c>
      <c r="U49" s="357" t="s">
        <v>294</v>
      </c>
      <c r="V49" s="357" t="s">
        <v>294</v>
      </c>
    </row>
    <row r="50" spans="1:22">
      <c r="A50" s="849"/>
      <c r="B50" s="707" t="s">
        <v>3040</v>
      </c>
      <c r="C50" s="735" t="s">
        <v>3998</v>
      </c>
      <c r="D50" s="720">
        <v>3</v>
      </c>
      <c r="E50" s="1076">
        <v>2</v>
      </c>
      <c r="F50" s="830" t="s">
        <v>1179</v>
      </c>
      <c r="G50" s="494"/>
      <c r="H50" s="494" t="s">
        <v>3039</v>
      </c>
      <c r="I50" s="494" t="s">
        <v>294</v>
      </c>
      <c r="J50" s="494" t="s">
        <v>294</v>
      </c>
      <c r="K50" s="573">
        <v>0</v>
      </c>
      <c r="L50" s="358" t="s">
        <v>3259</v>
      </c>
      <c r="M50" s="357" t="s">
        <v>3040</v>
      </c>
      <c r="N50" s="357" t="s">
        <v>3039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2100</v>
      </c>
      <c r="U50" s="357" t="s">
        <v>294</v>
      </c>
      <c r="V50" s="357" t="s">
        <v>294</v>
      </c>
    </row>
    <row r="51" spans="1:22">
      <c r="A51" s="849"/>
      <c r="B51" s="707" t="s">
        <v>8872</v>
      </c>
      <c r="C51" s="735" t="s">
        <v>8605</v>
      </c>
      <c r="D51" s="720">
        <v>4</v>
      </c>
      <c r="E51" s="1076">
        <v>6</v>
      </c>
      <c r="F51" s="810" t="s">
        <v>8600</v>
      </c>
      <c r="G51" s="494"/>
      <c r="H51" s="494" t="s">
        <v>9925</v>
      </c>
      <c r="I51" s="494" t="s">
        <v>294</v>
      </c>
      <c r="J51" s="494" t="s">
        <v>294</v>
      </c>
      <c r="K51" s="573">
        <v>0</v>
      </c>
      <c r="L51" s="358" t="s">
        <v>8605</v>
      </c>
      <c r="M51" s="357" t="s">
        <v>8872</v>
      </c>
      <c r="N51" s="357" t="s">
        <v>9925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8600</v>
      </c>
      <c r="U51" s="357" t="s">
        <v>294</v>
      </c>
      <c r="V51" s="357" t="s">
        <v>294</v>
      </c>
    </row>
    <row r="52" spans="1:22">
      <c r="A52" s="849"/>
      <c r="B52" s="707" t="s">
        <v>8873</v>
      </c>
      <c r="C52" s="735" t="s">
        <v>8606</v>
      </c>
      <c r="D52" s="720">
        <v>3</v>
      </c>
      <c r="E52" s="1076">
        <v>4</v>
      </c>
      <c r="F52" s="830" t="s">
        <v>8601</v>
      </c>
      <c r="G52" s="494"/>
      <c r="H52" s="494" t="s">
        <v>9926</v>
      </c>
      <c r="I52" s="494" t="s">
        <v>294</v>
      </c>
      <c r="J52" s="494" t="s">
        <v>294</v>
      </c>
      <c r="K52" s="573">
        <v>0</v>
      </c>
      <c r="L52" s="358" t="s">
        <v>8606</v>
      </c>
      <c r="M52" s="357" t="s">
        <v>8873</v>
      </c>
      <c r="N52" s="357" t="s">
        <v>9926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8601</v>
      </c>
      <c r="U52" s="357" t="s">
        <v>294</v>
      </c>
      <c r="V52" s="357" t="s">
        <v>294</v>
      </c>
    </row>
    <row r="53" spans="1:22" ht="15" thickBot="1">
      <c r="A53" s="849"/>
      <c r="B53" s="707" t="s">
        <v>9928</v>
      </c>
      <c r="C53" s="735" t="s">
        <v>8607</v>
      </c>
      <c r="D53" s="720">
        <v>4</v>
      </c>
      <c r="E53" s="1091">
        <v>4</v>
      </c>
      <c r="F53" s="1424" t="s">
        <v>8602</v>
      </c>
      <c r="G53" s="494"/>
      <c r="H53" s="494" t="s">
        <v>9927</v>
      </c>
      <c r="I53" s="494" t="s">
        <v>294</v>
      </c>
      <c r="J53" s="494" t="s">
        <v>294</v>
      </c>
      <c r="K53" s="573">
        <v>0</v>
      </c>
      <c r="L53" s="358" t="s">
        <v>8607</v>
      </c>
      <c r="M53" s="357" t="s">
        <v>9928</v>
      </c>
      <c r="N53" s="357" t="s">
        <v>9927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8602</v>
      </c>
      <c r="U53" s="357" t="s">
        <v>294</v>
      </c>
      <c r="V53" s="357" t="s">
        <v>294</v>
      </c>
    </row>
    <row r="54" spans="1:22" ht="15" thickBot="1">
      <c r="A54" s="856"/>
      <c r="B54" s="856"/>
      <c r="C54" s="837" t="s">
        <v>22</v>
      </c>
      <c r="D54" s="726">
        <v>19</v>
      </c>
      <c r="E54" s="726">
        <v>24</v>
      </c>
      <c r="F54" s="839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844">
        <v>8</v>
      </c>
      <c r="B55" s="1276" t="s">
        <v>8608</v>
      </c>
      <c r="C55" s="1977" t="s">
        <v>8609</v>
      </c>
      <c r="D55" s="720">
        <v>5</v>
      </c>
      <c r="E55" s="720">
        <v>8</v>
      </c>
      <c r="F55" s="1972" t="s">
        <v>8610</v>
      </c>
      <c r="G55" s="494"/>
      <c r="H55" s="494" t="s">
        <v>8603</v>
      </c>
      <c r="I55" s="494" t="s">
        <v>9925</v>
      </c>
      <c r="J55" s="494" t="s">
        <v>294</v>
      </c>
      <c r="K55" s="573">
        <v>0</v>
      </c>
      <c r="L55" s="358" t="s">
        <v>8609</v>
      </c>
      <c r="M55" s="357" t="s">
        <v>8608</v>
      </c>
      <c r="N55" s="357" t="s">
        <v>8603</v>
      </c>
      <c r="O55" s="357" t="s">
        <v>9925</v>
      </c>
      <c r="P55" s="357" t="s">
        <v>294</v>
      </c>
      <c r="Q55" s="357">
        <v>0</v>
      </c>
      <c r="R55" s="357">
        <v>26</v>
      </c>
      <c r="S55" s="357">
        <v>0</v>
      </c>
      <c r="T55" s="357" t="s">
        <v>8604</v>
      </c>
      <c r="U55" s="357" t="s">
        <v>8600</v>
      </c>
      <c r="V55" s="357" t="s">
        <v>294</v>
      </c>
    </row>
    <row r="56" spans="1:22">
      <c r="A56" s="849"/>
      <c r="B56" s="1277" t="s">
        <v>8880</v>
      </c>
      <c r="C56" s="735" t="s">
        <v>8611</v>
      </c>
      <c r="D56" s="720">
        <v>4</v>
      </c>
      <c r="E56" s="720">
        <v>4</v>
      </c>
      <c r="F56" s="810" t="s">
        <v>8612</v>
      </c>
      <c r="G56" s="494"/>
      <c r="H56" s="494" t="s">
        <v>8603</v>
      </c>
      <c r="I56" s="494" t="s">
        <v>3040</v>
      </c>
      <c r="J56" s="494" t="s">
        <v>294</v>
      </c>
      <c r="K56" s="573">
        <v>0</v>
      </c>
      <c r="L56" s="358" t="s">
        <v>8611</v>
      </c>
      <c r="M56" s="357" t="s">
        <v>8880</v>
      </c>
      <c r="N56" s="357" t="s">
        <v>8603</v>
      </c>
      <c r="O56" s="357" t="s">
        <v>3040</v>
      </c>
      <c r="P56" s="357" t="s">
        <v>294</v>
      </c>
      <c r="Q56" s="357">
        <v>0</v>
      </c>
      <c r="R56" s="357">
        <v>26</v>
      </c>
      <c r="S56" s="357">
        <v>0</v>
      </c>
      <c r="T56" s="357" t="s">
        <v>8604</v>
      </c>
      <c r="U56" s="357" t="s">
        <v>3259</v>
      </c>
      <c r="V56" s="357" t="s">
        <v>294</v>
      </c>
    </row>
    <row r="57" spans="1:22">
      <c r="A57" s="849"/>
      <c r="B57" s="1277" t="s">
        <v>8613</v>
      </c>
      <c r="C57" s="735" t="s">
        <v>3155</v>
      </c>
      <c r="D57" s="720">
        <v>8</v>
      </c>
      <c r="E57" s="720">
        <v>12</v>
      </c>
      <c r="F57" s="830" t="s">
        <v>8597</v>
      </c>
      <c r="G57" s="494"/>
      <c r="H57" s="494" t="s">
        <v>8596</v>
      </c>
      <c r="I57" s="494" t="s">
        <v>294</v>
      </c>
      <c r="J57" s="494" t="s">
        <v>294</v>
      </c>
      <c r="K57" s="573">
        <v>0</v>
      </c>
      <c r="L57" s="358" t="s">
        <v>4589</v>
      </c>
      <c r="M57" s="357" t="s">
        <v>8613</v>
      </c>
      <c r="N57" s="357" t="s">
        <v>8596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8597</v>
      </c>
      <c r="U57" s="357" t="s">
        <v>294</v>
      </c>
      <c r="V57" s="357" t="s">
        <v>294</v>
      </c>
    </row>
    <row r="58" spans="1:22">
      <c r="A58" s="849"/>
      <c r="B58" s="1277" t="s">
        <v>9941</v>
      </c>
      <c r="C58" s="735" t="s">
        <v>9942</v>
      </c>
      <c r="D58" s="720">
        <v>3</v>
      </c>
      <c r="E58" s="720">
        <v>4</v>
      </c>
      <c r="F58" s="830" t="s">
        <v>8597</v>
      </c>
      <c r="G58" s="494" t="s">
        <v>241</v>
      </c>
      <c r="H58" s="494" t="s">
        <v>8596</v>
      </c>
      <c r="I58" s="494" t="s">
        <v>294</v>
      </c>
      <c r="J58" s="494" t="s">
        <v>294</v>
      </c>
      <c r="K58" s="573">
        <v>0</v>
      </c>
      <c r="L58" s="358" t="s">
        <v>9943</v>
      </c>
      <c r="M58" s="357" t="s">
        <v>9941</v>
      </c>
      <c r="N58" s="357" t="s">
        <v>8596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8597</v>
      </c>
      <c r="U58" s="357" t="s">
        <v>294</v>
      </c>
      <c r="V58" s="357" t="s">
        <v>294</v>
      </c>
    </row>
    <row r="59" spans="1:22" ht="15" thickBot="1">
      <c r="A59" s="849"/>
      <c r="B59" s="1277" t="s">
        <v>9944</v>
      </c>
      <c r="C59" s="735" t="s">
        <v>9945</v>
      </c>
      <c r="D59" s="720">
        <v>3</v>
      </c>
      <c r="E59" s="720">
        <v>4</v>
      </c>
      <c r="F59" s="1455" t="s">
        <v>8597</v>
      </c>
      <c r="G59" s="494" t="s">
        <v>241</v>
      </c>
      <c r="H59" s="494" t="s">
        <v>8596</v>
      </c>
      <c r="I59" s="494" t="s">
        <v>294</v>
      </c>
      <c r="J59" s="494" t="s">
        <v>294</v>
      </c>
      <c r="K59" s="573">
        <v>0</v>
      </c>
      <c r="L59" s="358" t="s">
        <v>9946</v>
      </c>
      <c r="M59" s="357" t="s">
        <v>9944</v>
      </c>
      <c r="N59" s="357" t="s">
        <v>8596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8597</v>
      </c>
      <c r="U59" s="357" t="s">
        <v>294</v>
      </c>
      <c r="V59" s="357" t="s">
        <v>294</v>
      </c>
    </row>
    <row r="60" spans="1:22" ht="15" thickBot="1">
      <c r="A60" s="856"/>
      <c r="B60" s="708"/>
      <c r="C60" s="837" t="s">
        <v>22</v>
      </c>
      <c r="D60" s="726">
        <v>23</v>
      </c>
      <c r="E60" s="726">
        <v>32</v>
      </c>
      <c r="F60" s="1440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1276" t="s">
        <v>8879</v>
      </c>
      <c r="C61" s="1978" t="s">
        <v>8615</v>
      </c>
      <c r="D61" s="720">
        <v>6</v>
      </c>
      <c r="E61" s="718">
        <v>8</v>
      </c>
      <c r="F61" s="1972" t="s">
        <v>8616</v>
      </c>
      <c r="G61" s="494"/>
      <c r="H61" s="494" t="s">
        <v>8608</v>
      </c>
      <c r="I61" s="494" t="s">
        <v>8872</v>
      </c>
      <c r="J61" s="494" t="s">
        <v>294</v>
      </c>
      <c r="K61" s="573">
        <v>0</v>
      </c>
      <c r="L61" s="358" t="s">
        <v>8615</v>
      </c>
      <c r="M61" s="357" t="s">
        <v>8879</v>
      </c>
      <c r="N61" s="357" t="s">
        <v>8608</v>
      </c>
      <c r="O61" s="357" t="s">
        <v>8872</v>
      </c>
      <c r="P61" s="357" t="s">
        <v>294</v>
      </c>
      <c r="Q61" s="357">
        <v>0</v>
      </c>
      <c r="R61" s="357">
        <v>26</v>
      </c>
      <c r="S61" s="357">
        <v>0</v>
      </c>
      <c r="T61" s="357" t="s">
        <v>8609</v>
      </c>
      <c r="U61" s="357" t="s">
        <v>8605</v>
      </c>
      <c r="V61" s="357" t="s">
        <v>294</v>
      </c>
    </row>
    <row r="62" spans="1:22">
      <c r="A62" s="849"/>
      <c r="B62" s="707" t="s">
        <v>8876</v>
      </c>
      <c r="C62" s="735" t="s">
        <v>8617</v>
      </c>
      <c r="D62" s="720">
        <v>5</v>
      </c>
      <c r="E62" s="720">
        <v>8</v>
      </c>
      <c r="F62" s="830" t="s">
        <v>8598</v>
      </c>
      <c r="G62" s="494"/>
      <c r="H62" s="494" t="s">
        <v>8868</v>
      </c>
      <c r="I62" s="494" t="s">
        <v>294</v>
      </c>
      <c r="J62" s="494" t="s">
        <v>294</v>
      </c>
      <c r="K62" s="573">
        <v>0</v>
      </c>
      <c r="L62" s="358" t="s">
        <v>8618</v>
      </c>
      <c r="M62" s="357" t="s">
        <v>8876</v>
      </c>
      <c r="N62" s="357" t="s">
        <v>8868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8599</v>
      </c>
      <c r="U62" s="357" t="s">
        <v>294</v>
      </c>
      <c r="V62" s="357" t="s">
        <v>294</v>
      </c>
    </row>
    <row r="63" spans="1:22">
      <c r="A63" s="849"/>
      <c r="B63" s="1277" t="s">
        <v>9929</v>
      </c>
      <c r="C63" s="1973" t="s">
        <v>8619</v>
      </c>
      <c r="D63" s="1277">
        <v>4</v>
      </c>
      <c r="E63" s="1277">
        <v>6</v>
      </c>
      <c r="F63" s="810" t="s">
        <v>8598</v>
      </c>
      <c r="G63" s="494"/>
      <c r="H63" s="494" t="s">
        <v>8868</v>
      </c>
      <c r="I63" s="494" t="s">
        <v>294</v>
      </c>
      <c r="J63" s="494" t="s">
        <v>294</v>
      </c>
      <c r="K63" s="573">
        <v>0</v>
      </c>
      <c r="L63" s="358" t="s">
        <v>8620</v>
      </c>
      <c r="M63" s="357" t="s">
        <v>9929</v>
      </c>
      <c r="N63" s="357" t="s">
        <v>8868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8599</v>
      </c>
      <c r="U63" s="357" t="s">
        <v>294</v>
      </c>
      <c r="V63" s="357" t="s">
        <v>294</v>
      </c>
    </row>
    <row r="64" spans="1:22">
      <c r="A64" s="849"/>
      <c r="B64" s="707" t="s">
        <v>8893</v>
      </c>
      <c r="C64" s="735" t="s">
        <v>8657</v>
      </c>
      <c r="D64" s="720">
        <v>4</v>
      </c>
      <c r="E64" s="720">
        <v>4</v>
      </c>
      <c r="F64" s="810" t="s">
        <v>8607</v>
      </c>
      <c r="G64" s="494"/>
      <c r="H64" s="494" t="s">
        <v>9928</v>
      </c>
      <c r="I64" s="494" t="s">
        <v>294</v>
      </c>
      <c r="J64" s="494" t="s">
        <v>294</v>
      </c>
      <c r="K64" s="573">
        <v>0</v>
      </c>
      <c r="L64" s="358" t="s">
        <v>8657</v>
      </c>
      <c r="M64" s="357" t="s">
        <v>8893</v>
      </c>
      <c r="N64" s="357" t="s">
        <v>9928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8607</v>
      </c>
      <c r="U64" s="357" t="s">
        <v>294</v>
      </c>
      <c r="V64" s="357" t="s">
        <v>294</v>
      </c>
    </row>
    <row r="65" spans="1:22">
      <c r="A65" s="849"/>
      <c r="B65" s="707" t="s">
        <v>9947</v>
      </c>
      <c r="C65" s="803" t="s">
        <v>9948</v>
      </c>
      <c r="D65" s="707">
        <v>3</v>
      </c>
      <c r="E65" s="1076">
        <v>4</v>
      </c>
      <c r="F65" s="810" t="s">
        <v>8604</v>
      </c>
      <c r="G65" s="494" t="s">
        <v>242</v>
      </c>
      <c r="H65" s="494" t="s">
        <v>241</v>
      </c>
      <c r="I65" s="494" t="s">
        <v>294</v>
      </c>
      <c r="J65" s="494" t="s">
        <v>294</v>
      </c>
      <c r="K65" s="573">
        <v>0</v>
      </c>
      <c r="L65" s="358" t="s">
        <v>9949</v>
      </c>
      <c r="M65" s="357" t="s">
        <v>9947</v>
      </c>
      <c r="N65" s="357" t="s">
        <v>241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8604</v>
      </c>
      <c r="U65" s="357" t="s">
        <v>294</v>
      </c>
      <c r="V65" s="357" t="s">
        <v>294</v>
      </c>
    </row>
    <row r="66" spans="1:22" ht="15" thickBot="1">
      <c r="A66" s="849"/>
      <c r="B66" s="708" t="s">
        <v>9950</v>
      </c>
      <c r="C66" s="1979" t="s">
        <v>9951</v>
      </c>
      <c r="D66" s="1405">
        <v>3</v>
      </c>
      <c r="E66" s="1076">
        <v>4</v>
      </c>
      <c r="F66" s="1455" t="s">
        <v>8604</v>
      </c>
      <c r="G66" s="494" t="s">
        <v>242</v>
      </c>
      <c r="H66" s="494" t="s">
        <v>241</v>
      </c>
      <c r="I66" s="494" t="s">
        <v>294</v>
      </c>
      <c r="J66" s="494" t="s">
        <v>294</v>
      </c>
      <c r="K66" s="573">
        <v>0</v>
      </c>
      <c r="L66" s="358" t="s">
        <v>9951</v>
      </c>
      <c r="M66" s="357" t="s">
        <v>9950</v>
      </c>
      <c r="N66" s="357" t="s">
        <v>241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8604</v>
      </c>
      <c r="U66" s="357" t="s">
        <v>294</v>
      </c>
      <c r="V66" s="357" t="s">
        <v>294</v>
      </c>
    </row>
    <row r="67" spans="1:22" ht="15" thickBot="1">
      <c r="A67" s="856"/>
      <c r="B67" s="708"/>
      <c r="C67" s="1423" t="s">
        <v>22</v>
      </c>
      <c r="D67" s="726">
        <v>25</v>
      </c>
      <c r="E67" s="726">
        <v>34</v>
      </c>
      <c r="F67" s="1426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20.399999999999999">
      <c r="A68" s="844">
        <v>10</v>
      </c>
      <c r="B68" s="1276" t="s">
        <v>8885</v>
      </c>
      <c r="C68" s="1980" t="s">
        <v>8627</v>
      </c>
      <c r="D68" s="718">
        <v>8</v>
      </c>
      <c r="E68" s="718">
        <v>10</v>
      </c>
      <c r="F68" s="1972" t="s">
        <v>8628</v>
      </c>
      <c r="G68" s="494"/>
      <c r="H68" s="494" t="s">
        <v>8880</v>
      </c>
      <c r="I68" s="494" t="s">
        <v>8879</v>
      </c>
      <c r="J68" s="494" t="s">
        <v>294</v>
      </c>
      <c r="K68" s="573">
        <v>0</v>
      </c>
      <c r="L68" s="358" t="s">
        <v>8627</v>
      </c>
      <c r="M68" s="357" t="s">
        <v>8885</v>
      </c>
      <c r="N68" s="357" t="s">
        <v>8880</v>
      </c>
      <c r="O68" s="357" t="s">
        <v>8879</v>
      </c>
      <c r="P68" s="357" t="s">
        <v>294</v>
      </c>
      <c r="Q68" s="357">
        <v>0</v>
      </c>
      <c r="R68" s="357">
        <v>44</v>
      </c>
      <c r="S68" s="357">
        <v>0</v>
      </c>
      <c r="T68" s="357" t="s">
        <v>8611</v>
      </c>
      <c r="U68" s="357" t="s">
        <v>8615</v>
      </c>
      <c r="V68" s="357" t="s">
        <v>294</v>
      </c>
    </row>
    <row r="69" spans="1:22">
      <c r="A69" s="849"/>
      <c r="B69" s="1277" t="s">
        <v>8629</v>
      </c>
      <c r="C69" s="1973" t="s">
        <v>4329</v>
      </c>
      <c r="D69" s="720">
        <v>4</v>
      </c>
      <c r="E69" s="720">
        <v>6</v>
      </c>
      <c r="F69" s="1981" t="s">
        <v>8615</v>
      </c>
      <c r="G69" s="494"/>
      <c r="H69" s="494" t="s">
        <v>8879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8629</v>
      </c>
      <c r="N69" s="357" t="s">
        <v>8879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8615</v>
      </c>
      <c r="U69" s="357" t="s">
        <v>294</v>
      </c>
      <c r="V69" s="357" t="s">
        <v>294</v>
      </c>
    </row>
    <row r="70" spans="1:22">
      <c r="A70" s="849"/>
      <c r="B70" s="707" t="s">
        <v>8658</v>
      </c>
      <c r="C70" s="1982" t="s">
        <v>8659</v>
      </c>
      <c r="D70" s="656">
        <v>4</v>
      </c>
      <c r="E70" s="850">
        <v>4</v>
      </c>
      <c r="F70" s="1983" t="s">
        <v>8657</v>
      </c>
      <c r="G70" s="494"/>
      <c r="H70" s="494" t="s">
        <v>8893</v>
      </c>
      <c r="I70" s="494" t="s">
        <v>294</v>
      </c>
      <c r="J70" s="494" t="s">
        <v>294</v>
      </c>
      <c r="K70" s="573">
        <v>0</v>
      </c>
      <c r="L70" s="358" t="s">
        <v>8659</v>
      </c>
      <c r="M70" s="357" t="s">
        <v>8658</v>
      </c>
      <c r="N70" s="357" t="s">
        <v>8893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8657</v>
      </c>
      <c r="U70" s="357" t="s">
        <v>294</v>
      </c>
      <c r="V70" s="357" t="s">
        <v>294</v>
      </c>
    </row>
    <row r="71" spans="1:22">
      <c r="A71" s="1990"/>
      <c r="B71" s="1991" t="s">
        <v>9952</v>
      </c>
      <c r="C71" s="1992" t="s">
        <v>9953</v>
      </c>
      <c r="D71" s="1993">
        <v>4</v>
      </c>
      <c r="E71" s="850">
        <v>4</v>
      </c>
      <c r="F71" s="1983" t="s">
        <v>8257</v>
      </c>
      <c r="G71" s="494" t="s">
        <v>8267</v>
      </c>
      <c r="H71" s="494" t="s">
        <v>242</v>
      </c>
      <c r="I71" s="494" t="s">
        <v>294</v>
      </c>
      <c r="J71" s="494" t="s">
        <v>294</v>
      </c>
      <c r="K71" s="573">
        <v>0</v>
      </c>
      <c r="L71" s="358" t="s">
        <v>9953</v>
      </c>
      <c r="M71" s="357" t="s">
        <v>9952</v>
      </c>
      <c r="N71" s="357" t="s">
        <v>242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8257</v>
      </c>
      <c r="U71" s="357" t="s">
        <v>294</v>
      </c>
      <c r="V71" s="357" t="s">
        <v>294</v>
      </c>
    </row>
    <row r="72" spans="1:22" ht="15" thickBot="1">
      <c r="A72" s="1990"/>
      <c r="B72" s="1991" t="s">
        <v>9954</v>
      </c>
      <c r="C72" s="1992" t="s">
        <v>9955</v>
      </c>
      <c r="D72" s="1993">
        <v>4</v>
      </c>
      <c r="E72" s="850">
        <v>4</v>
      </c>
      <c r="F72" s="1983" t="s">
        <v>8257</v>
      </c>
      <c r="G72" s="494" t="s">
        <v>8267</v>
      </c>
      <c r="H72" s="494" t="s">
        <v>242</v>
      </c>
      <c r="I72" s="494" t="s">
        <v>294</v>
      </c>
      <c r="J72" s="494" t="s">
        <v>294</v>
      </c>
      <c r="K72" s="573">
        <v>0</v>
      </c>
      <c r="L72" s="358" t="s">
        <v>9956</v>
      </c>
      <c r="M72" s="357" t="s">
        <v>9954</v>
      </c>
      <c r="N72" s="357" t="s">
        <v>242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8257</v>
      </c>
      <c r="U72" s="357" t="s">
        <v>294</v>
      </c>
      <c r="V72" s="357" t="s">
        <v>294</v>
      </c>
    </row>
    <row r="73" spans="1:22" ht="15" thickBot="1">
      <c r="A73" s="856"/>
      <c r="B73" s="1441"/>
      <c r="C73" s="837" t="s">
        <v>22</v>
      </c>
      <c r="D73" s="726">
        <v>24</v>
      </c>
      <c r="E73" s="726">
        <v>28</v>
      </c>
      <c r="F73" s="872"/>
      <c r="G73" s="494"/>
      <c r="H73" s="494"/>
      <c r="I73" s="494"/>
      <c r="J73" s="494"/>
      <c r="K73" s="573"/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1727"/>
      <c r="B74" s="1987"/>
      <c r="C74" s="868" t="s">
        <v>111</v>
      </c>
      <c r="D74" s="726">
        <v>210</v>
      </c>
      <c r="E74" s="726">
        <v>288</v>
      </c>
      <c r="F74" s="1988"/>
      <c r="G74" s="494"/>
      <c r="H74" s="494"/>
      <c r="I74" s="494"/>
      <c r="J74" s="494"/>
      <c r="K74" s="1743"/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A79" s="764"/>
      <c r="B79" s="764"/>
      <c r="C79" s="764"/>
      <c r="D79" s="764"/>
      <c r="E79" s="764"/>
      <c r="F79" s="684"/>
    </row>
    <row r="80" spans="1:22">
      <c r="A80" s="764"/>
      <c r="B80" s="764"/>
      <c r="C80" s="764"/>
      <c r="D80" s="764"/>
      <c r="E80" s="764"/>
      <c r="F80" s="684"/>
    </row>
    <row r="81" spans="1:6">
      <c r="A81" s="764"/>
      <c r="B81" s="764"/>
      <c r="C81" s="764"/>
      <c r="D81" s="764"/>
      <c r="E81" s="764"/>
      <c r="F81" s="684"/>
    </row>
    <row r="82" spans="1:6">
      <c r="A82" s="764"/>
      <c r="B82" s="764"/>
      <c r="C82" s="764"/>
      <c r="D82" s="764"/>
      <c r="E82" s="764"/>
      <c r="F82" s="684"/>
    </row>
    <row r="83" spans="1:6">
      <c r="A83" s="764"/>
      <c r="B83" s="764"/>
      <c r="C83" s="764"/>
      <c r="D83" s="764"/>
      <c r="E83" s="764"/>
      <c r="F83" s="684"/>
    </row>
    <row r="84" spans="1:6">
      <c r="A84" s="764"/>
      <c r="B84" s="764"/>
      <c r="C84" s="764"/>
      <c r="D84" s="764"/>
      <c r="E84" s="764"/>
      <c r="F84" s="68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4C3F-FEBB-4EE7-9A24-71DCB5CA7117}">
  <sheetPr codeName="Hoja5"/>
  <dimension ref="A1:V8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8558</v>
      </c>
      <c r="C9" s="1593" t="s">
        <v>8559</v>
      </c>
      <c r="D9" s="651">
        <v>5</v>
      </c>
      <c r="E9" s="718">
        <v>8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8559</v>
      </c>
      <c r="M9" s="357" t="s">
        <v>8558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8560</v>
      </c>
      <c r="C10" s="735" t="s">
        <v>8561</v>
      </c>
      <c r="D10" s="656">
        <v>2</v>
      </c>
      <c r="E10" s="720">
        <v>4</v>
      </c>
      <c r="F10" s="83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8561</v>
      </c>
      <c r="M10" s="357" t="s">
        <v>8560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36</v>
      </c>
      <c r="C11" s="735" t="s">
        <v>1131</v>
      </c>
      <c r="D11" s="656">
        <v>1</v>
      </c>
      <c r="E11" s="720">
        <v>0</v>
      </c>
      <c r="F11" s="83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1131</v>
      </c>
      <c r="M11" s="357" t="s">
        <v>36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3034</v>
      </c>
      <c r="C12" s="803" t="s">
        <v>3543</v>
      </c>
      <c r="D12" s="656">
        <v>5</v>
      </c>
      <c r="E12" s="720">
        <v>6</v>
      </c>
      <c r="F12" s="7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7580</v>
      </c>
      <c r="C13" s="803" t="s">
        <v>7581</v>
      </c>
      <c r="D13" s="656">
        <v>5</v>
      </c>
      <c r="E13" s="720">
        <v>6</v>
      </c>
      <c r="F13" s="7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7582</v>
      </c>
      <c r="M13" s="357" t="s">
        <v>7580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3035</v>
      </c>
      <c r="C14" s="735" t="s">
        <v>438</v>
      </c>
      <c r="D14" s="759">
        <v>2</v>
      </c>
      <c r="E14" s="722">
        <v>2</v>
      </c>
      <c r="F14" s="83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438</v>
      </c>
      <c r="M14" s="357" t="s">
        <v>3035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56"/>
      <c r="C15" s="837" t="s">
        <v>22</v>
      </c>
      <c r="D15" s="726">
        <v>20</v>
      </c>
      <c r="E15" s="726">
        <v>26</v>
      </c>
      <c r="F15" s="83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1276" t="s">
        <v>8562</v>
      </c>
      <c r="C16" s="735" t="s">
        <v>8563</v>
      </c>
      <c r="D16" s="720">
        <v>5</v>
      </c>
      <c r="E16" s="1073">
        <v>8</v>
      </c>
      <c r="F16" s="1972" t="s">
        <v>8559</v>
      </c>
      <c r="G16" s="494"/>
      <c r="H16" s="494" t="s">
        <v>8558</v>
      </c>
      <c r="I16" s="494" t="s">
        <v>294</v>
      </c>
      <c r="J16" s="494" t="s">
        <v>294</v>
      </c>
      <c r="K16" s="573">
        <v>0</v>
      </c>
      <c r="L16" s="358" t="s">
        <v>8563</v>
      </c>
      <c r="M16" s="357" t="s">
        <v>8562</v>
      </c>
      <c r="N16" s="357" t="s">
        <v>8558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8559</v>
      </c>
      <c r="U16" s="357" t="s">
        <v>294</v>
      </c>
      <c r="V16" s="357" t="s">
        <v>294</v>
      </c>
    </row>
    <row r="17" spans="1:22">
      <c r="A17" s="849"/>
      <c r="B17" s="1277" t="s">
        <v>8564</v>
      </c>
      <c r="C17" s="1973" t="s">
        <v>8565</v>
      </c>
      <c r="D17" s="720">
        <v>2</v>
      </c>
      <c r="E17" s="1076">
        <v>4</v>
      </c>
      <c r="F17" s="830" t="s">
        <v>8559</v>
      </c>
      <c r="G17" s="494"/>
      <c r="H17" s="494" t="s">
        <v>8558</v>
      </c>
      <c r="I17" s="494" t="s">
        <v>294</v>
      </c>
      <c r="J17" s="494" t="s">
        <v>294</v>
      </c>
      <c r="K17" s="573">
        <v>0</v>
      </c>
      <c r="L17" s="358" t="s">
        <v>8565</v>
      </c>
      <c r="M17" s="357" t="s">
        <v>8564</v>
      </c>
      <c r="N17" s="357" t="s">
        <v>8558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8559</v>
      </c>
      <c r="U17" s="357" t="s">
        <v>294</v>
      </c>
      <c r="V17" s="357" t="s">
        <v>294</v>
      </c>
    </row>
    <row r="18" spans="1:22">
      <c r="A18" s="849"/>
      <c r="B18" s="707" t="s">
        <v>7583</v>
      </c>
      <c r="C18" s="735" t="s">
        <v>7584</v>
      </c>
      <c r="D18" s="720">
        <v>5</v>
      </c>
      <c r="E18" s="1076">
        <v>6</v>
      </c>
      <c r="F18" s="830" t="s">
        <v>7581</v>
      </c>
      <c r="G18" s="494"/>
      <c r="H18" s="494" t="s">
        <v>7580</v>
      </c>
      <c r="I18" s="494" t="s">
        <v>294</v>
      </c>
      <c r="J18" s="494" t="s">
        <v>294</v>
      </c>
      <c r="K18" s="573">
        <v>0</v>
      </c>
      <c r="L18" s="358" t="s">
        <v>7585</v>
      </c>
      <c r="M18" s="357" t="s">
        <v>7583</v>
      </c>
      <c r="N18" s="357" t="s">
        <v>7580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7582</v>
      </c>
      <c r="U18" s="357" t="s">
        <v>294</v>
      </c>
      <c r="V18" s="357" t="s">
        <v>294</v>
      </c>
    </row>
    <row r="19" spans="1:22">
      <c r="A19" s="849"/>
      <c r="B19" s="1277" t="s">
        <v>8566</v>
      </c>
      <c r="C19" s="1973" t="s">
        <v>8567</v>
      </c>
      <c r="D19" s="720">
        <v>2</v>
      </c>
      <c r="E19" s="1076">
        <v>4</v>
      </c>
      <c r="F19" s="830" t="s">
        <v>8561</v>
      </c>
      <c r="G19" s="494"/>
      <c r="H19" s="494" t="s">
        <v>8560</v>
      </c>
      <c r="I19" s="494" t="s">
        <v>294</v>
      </c>
      <c r="J19" s="494" t="s">
        <v>294</v>
      </c>
      <c r="K19" s="573">
        <v>0</v>
      </c>
      <c r="L19" s="358" t="s">
        <v>8568</v>
      </c>
      <c r="M19" s="357" t="s">
        <v>8566</v>
      </c>
      <c r="N19" s="357" t="s">
        <v>8560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8561</v>
      </c>
      <c r="U19" s="357" t="s">
        <v>294</v>
      </c>
      <c r="V19" s="357" t="s">
        <v>294</v>
      </c>
    </row>
    <row r="20" spans="1:22">
      <c r="A20" s="849"/>
      <c r="B20" s="707" t="s">
        <v>3036</v>
      </c>
      <c r="C20" s="735" t="s">
        <v>471</v>
      </c>
      <c r="D20" s="720">
        <v>5</v>
      </c>
      <c r="E20" s="1076">
        <v>6</v>
      </c>
      <c r="F20" s="830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49"/>
      <c r="B21" s="707" t="s">
        <v>29</v>
      </c>
      <c r="C21" s="803" t="s">
        <v>2389</v>
      </c>
      <c r="D21" s="720">
        <v>2</v>
      </c>
      <c r="E21" s="1091">
        <v>0</v>
      </c>
      <c r="F21" s="830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856"/>
      <c r="C22" s="837" t="s">
        <v>22</v>
      </c>
      <c r="D22" s="726">
        <v>21</v>
      </c>
      <c r="E22" s="726">
        <v>28</v>
      </c>
      <c r="F22" s="87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1276" t="s">
        <v>8569</v>
      </c>
      <c r="C23" s="1974" t="s">
        <v>8570</v>
      </c>
      <c r="D23" s="720">
        <v>5</v>
      </c>
      <c r="E23" s="1073">
        <v>8</v>
      </c>
      <c r="F23" s="1972" t="s">
        <v>8563</v>
      </c>
      <c r="G23" s="494"/>
      <c r="H23" s="494" t="s">
        <v>8562</v>
      </c>
      <c r="I23" s="494" t="s">
        <v>294</v>
      </c>
      <c r="J23" s="494" t="s">
        <v>294</v>
      </c>
      <c r="K23" s="573">
        <v>0</v>
      </c>
      <c r="L23" s="358" t="s">
        <v>8570</v>
      </c>
      <c r="M23" s="357" t="s">
        <v>8569</v>
      </c>
      <c r="N23" s="357" t="s">
        <v>8562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8563</v>
      </c>
      <c r="U23" s="357" t="s">
        <v>294</v>
      </c>
      <c r="V23" s="357" t="s">
        <v>294</v>
      </c>
    </row>
    <row r="24" spans="1:22">
      <c r="A24" s="849"/>
      <c r="B24" s="707" t="s">
        <v>3037</v>
      </c>
      <c r="C24" s="803" t="s">
        <v>4294</v>
      </c>
      <c r="D24" s="720">
        <v>2</v>
      </c>
      <c r="E24" s="1076">
        <v>2</v>
      </c>
      <c r="F24" s="830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3207</v>
      </c>
      <c r="M24" s="357" t="s">
        <v>3037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849"/>
      <c r="B25" s="707" t="s">
        <v>8638</v>
      </c>
      <c r="C25" s="717" t="s">
        <v>8571</v>
      </c>
      <c r="D25" s="720">
        <v>2</v>
      </c>
      <c r="E25" s="1076">
        <v>0</v>
      </c>
      <c r="F25" s="802" t="s">
        <v>8565</v>
      </c>
      <c r="G25" s="494"/>
      <c r="H25" s="494" t="s">
        <v>8564</v>
      </c>
      <c r="I25" s="494" t="s">
        <v>294</v>
      </c>
      <c r="J25" s="494" t="s">
        <v>294</v>
      </c>
      <c r="K25" s="573">
        <v>0</v>
      </c>
      <c r="L25" s="358" t="s">
        <v>8571</v>
      </c>
      <c r="M25" s="357" t="s">
        <v>8638</v>
      </c>
      <c r="N25" s="357" t="s">
        <v>8564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8565</v>
      </c>
      <c r="U25" s="357" t="s">
        <v>294</v>
      </c>
      <c r="V25" s="357" t="s">
        <v>294</v>
      </c>
    </row>
    <row r="26" spans="1:22">
      <c r="A26" s="849"/>
      <c r="B26" s="707" t="s">
        <v>8572</v>
      </c>
      <c r="C26" s="717" t="s">
        <v>8573</v>
      </c>
      <c r="D26" s="720">
        <v>4</v>
      </c>
      <c r="E26" s="1076">
        <v>6</v>
      </c>
      <c r="F26" s="830" t="s">
        <v>7584</v>
      </c>
      <c r="G26" s="494"/>
      <c r="H26" s="494" t="s">
        <v>7583</v>
      </c>
      <c r="I26" s="494" t="s">
        <v>294</v>
      </c>
      <c r="J26" s="494" t="s">
        <v>294</v>
      </c>
      <c r="K26" s="573">
        <v>0</v>
      </c>
      <c r="L26" s="358" t="s">
        <v>8574</v>
      </c>
      <c r="M26" s="357" t="s">
        <v>8572</v>
      </c>
      <c r="N26" s="357" t="s">
        <v>7583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7585</v>
      </c>
      <c r="U26" s="357" t="s">
        <v>294</v>
      </c>
      <c r="V26" s="357" t="s">
        <v>294</v>
      </c>
    </row>
    <row r="27" spans="1:22">
      <c r="A27" s="849"/>
      <c r="B27" s="707" t="s">
        <v>3038</v>
      </c>
      <c r="C27" s="803" t="s">
        <v>140</v>
      </c>
      <c r="D27" s="720">
        <v>5</v>
      </c>
      <c r="E27" s="1076">
        <v>6</v>
      </c>
      <c r="F27" s="830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49"/>
      <c r="B28" s="708" t="s">
        <v>40</v>
      </c>
      <c r="C28" s="735" t="s">
        <v>1180</v>
      </c>
      <c r="D28" s="720">
        <v>1</v>
      </c>
      <c r="E28" s="1091">
        <v>0</v>
      </c>
      <c r="F28" s="830" t="s">
        <v>7634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856"/>
      <c r="B29" s="708"/>
      <c r="C29" s="837" t="s">
        <v>22</v>
      </c>
      <c r="D29" s="726">
        <v>19</v>
      </c>
      <c r="E29" s="726">
        <v>22</v>
      </c>
      <c r="F29" s="839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1276" t="s">
        <v>8575</v>
      </c>
      <c r="C30" s="1975" t="s">
        <v>8576</v>
      </c>
      <c r="D30" s="718">
        <v>5</v>
      </c>
      <c r="E30" s="720">
        <v>8</v>
      </c>
      <c r="F30" s="1972" t="s">
        <v>8570</v>
      </c>
      <c r="G30" s="494"/>
      <c r="H30" s="494" t="s">
        <v>8569</v>
      </c>
      <c r="I30" s="494" t="s">
        <v>294</v>
      </c>
      <c r="J30" s="494" t="s">
        <v>294</v>
      </c>
      <c r="K30" s="573">
        <v>0</v>
      </c>
      <c r="L30" s="358" t="s">
        <v>8576</v>
      </c>
      <c r="M30" s="357" t="s">
        <v>8575</v>
      </c>
      <c r="N30" s="357" t="s">
        <v>8569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8570</v>
      </c>
      <c r="U30" s="357" t="s">
        <v>294</v>
      </c>
      <c r="V30" s="357" t="s">
        <v>294</v>
      </c>
    </row>
    <row r="31" spans="1:22">
      <c r="A31" s="849"/>
      <c r="B31" s="707" t="s">
        <v>8577</v>
      </c>
      <c r="C31" s="735" t="s">
        <v>8578</v>
      </c>
      <c r="D31" s="720">
        <v>3</v>
      </c>
      <c r="E31" s="720">
        <v>0</v>
      </c>
      <c r="F31" s="1976" t="s">
        <v>8573</v>
      </c>
      <c r="G31" s="494"/>
      <c r="H31" s="494" t="s">
        <v>8572</v>
      </c>
      <c r="I31" s="494" t="s">
        <v>294</v>
      </c>
      <c r="J31" s="494" t="s">
        <v>294</v>
      </c>
      <c r="K31" s="573">
        <v>0</v>
      </c>
      <c r="L31" s="358" t="s">
        <v>8579</v>
      </c>
      <c r="M31" s="357" t="s">
        <v>8577</v>
      </c>
      <c r="N31" s="357" t="s">
        <v>8572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8574</v>
      </c>
      <c r="U31" s="357" t="s">
        <v>294</v>
      </c>
      <c r="V31" s="357" t="s">
        <v>294</v>
      </c>
    </row>
    <row r="32" spans="1:22">
      <c r="A32" s="849"/>
      <c r="B32" s="707" t="s">
        <v>8580</v>
      </c>
      <c r="C32" s="735" t="s">
        <v>8581</v>
      </c>
      <c r="D32" s="720">
        <v>4</v>
      </c>
      <c r="E32" s="720">
        <v>0</v>
      </c>
      <c r="F32" s="802" t="s">
        <v>8571</v>
      </c>
      <c r="G32" s="494"/>
      <c r="H32" s="494" t="s">
        <v>8638</v>
      </c>
      <c r="I32" s="494" t="s">
        <v>294</v>
      </c>
      <c r="J32" s="494" t="s">
        <v>294</v>
      </c>
      <c r="K32" s="573">
        <v>0</v>
      </c>
      <c r="L32" s="358" t="s">
        <v>8581</v>
      </c>
      <c r="M32" s="357" t="s">
        <v>8580</v>
      </c>
      <c r="N32" s="357" t="s">
        <v>8638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8571</v>
      </c>
      <c r="U32" s="357" t="s">
        <v>294</v>
      </c>
      <c r="V32" s="357" t="s">
        <v>294</v>
      </c>
    </row>
    <row r="33" spans="1:22">
      <c r="A33" s="849"/>
      <c r="B33" s="707" t="s">
        <v>8582</v>
      </c>
      <c r="C33" s="735" t="s">
        <v>6712</v>
      </c>
      <c r="D33" s="720">
        <v>3</v>
      </c>
      <c r="E33" s="720">
        <v>4</v>
      </c>
      <c r="F33" s="830" t="s">
        <v>7584</v>
      </c>
      <c r="G33" s="494"/>
      <c r="H33" s="494" t="s">
        <v>7583</v>
      </c>
      <c r="I33" s="494" t="s">
        <v>294</v>
      </c>
      <c r="J33" s="494" t="s">
        <v>294</v>
      </c>
      <c r="K33" s="573">
        <v>0</v>
      </c>
      <c r="L33" s="358" t="s">
        <v>6713</v>
      </c>
      <c r="M33" s="357" t="s">
        <v>8582</v>
      </c>
      <c r="N33" s="357" t="s">
        <v>7583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7585</v>
      </c>
      <c r="U33" s="357" t="s">
        <v>294</v>
      </c>
      <c r="V33" s="357" t="s">
        <v>294</v>
      </c>
    </row>
    <row r="34" spans="1:22">
      <c r="A34" s="849"/>
      <c r="B34" s="707" t="s">
        <v>8639</v>
      </c>
      <c r="C34" s="735" t="s">
        <v>8583</v>
      </c>
      <c r="D34" s="720">
        <v>3</v>
      </c>
      <c r="E34" s="720">
        <v>0</v>
      </c>
      <c r="F34" s="830" t="s">
        <v>8567</v>
      </c>
      <c r="G34" s="494"/>
      <c r="H34" s="494" t="s">
        <v>8566</v>
      </c>
      <c r="I34" s="494" t="s">
        <v>294</v>
      </c>
      <c r="J34" s="494" t="s">
        <v>294</v>
      </c>
      <c r="K34" s="573">
        <v>0</v>
      </c>
      <c r="L34" s="358" t="s">
        <v>8584</v>
      </c>
      <c r="M34" s="357" t="s">
        <v>8639</v>
      </c>
      <c r="N34" s="357" t="s">
        <v>8566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8568</v>
      </c>
      <c r="U34" s="357" t="s">
        <v>294</v>
      </c>
      <c r="V34" s="357" t="s">
        <v>294</v>
      </c>
    </row>
    <row r="35" spans="1:22" ht="15" thickBot="1">
      <c r="A35" s="849"/>
      <c r="B35" s="707" t="s">
        <v>8585</v>
      </c>
      <c r="C35" s="803" t="s">
        <v>8586</v>
      </c>
      <c r="D35" s="720">
        <v>2</v>
      </c>
      <c r="E35" s="720">
        <v>0</v>
      </c>
      <c r="F35" s="1455" t="s">
        <v>8563</v>
      </c>
      <c r="G35" s="494"/>
      <c r="H35" s="494" t="s">
        <v>8562</v>
      </c>
      <c r="I35" s="494" t="s">
        <v>294</v>
      </c>
      <c r="J35" s="494" t="s">
        <v>294</v>
      </c>
      <c r="K35" s="573">
        <v>0</v>
      </c>
      <c r="L35" s="358" t="s">
        <v>8587</v>
      </c>
      <c r="M35" s="357" t="s">
        <v>8585</v>
      </c>
      <c r="N35" s="357" t="s">
        <v>8562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8563</v>
      </c>
      <c r="U35" s="357" t="s">
        <v>294</v>
      </c>
      <c r="V35" s="357" t="s">
        <v>294</v>
      </c>
    </row>
    <row r="36" spans="1:22" ht="15" thickBot="1">
      <c r="A36" s="856"/>
      <c r="B36" s="708"/>
      <c r="C36" s="837" t="s">
        <v>22</v>
      </c>
      <c r="D36" s="726">
        <v>20</v>
      </c>
      <c r="E36" s="726">
        <v>12</v>
      </c>
      <c r="F36" s="1426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9">
        <v>5</v>
      </c>
      <c r="B37" s="1276" t="s">
        <v>8588</v>
      </c>
      <c r="C37" s="1975" t="s">
        <v>8589</v>
      </c>
      <c r="D37" s="720">
        <v>5</v>
      </c>
      <c r="E37" s="720">
        <v>8</v>
      </c>
      <c r="F37" s="830" t="s">
        <v>8576</v>
      </c>
      <c r="G37" s="494"/>
      <c r="H37" s="494" t="s">
        <v>8575</v>
      </c>
      <c r="I37" s="494" t="s">
        <v>294</v>
      </c>
      <c r="J37" s="494" t="s">
        <v>294</v>
      </c>
      <c r="K37" s="574">
        <v>0</v>
      </c>
      <c r="L37" s="358" t="s">
        <v>8589</v>
      </c>
      <c r="M37" s="357" t="s">
        <v>8588</v>
      </c>
      <c r="N37" s="357" t="s">
        <v>8575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8576</v>
      </c>
      <c r="U37" s="357" t="s">
        <v>294</v>
      </c>
      <c r="V37" s="357" t="s">
        <v>294</v>
      </c>
    </row>
    <row r="38" spans="1:22">
      <c r="A38" s="849"/>
      <c r="B38" s="707" t="s">
        <v>8640</v>
      </c>
      <c r="C38" s="735" t="s">
        <v>8590</v>
      </c>
      <c r="D38" s="720">
        <v>5</v>
      </c>
      <c r="E38" s="720">
        <v>0</v>
      </c>
      <c r="F38" s="830" t="s">
        <v>8578</v>
      </c>
      <c r="G38" s="494"/>
      <c r="H38" s="494" t="s">
        <v>8577</v>
      </c>
      <c r="I38" s="494" t="s">
        <v>294</v>
      </c>
      <c r="J38" s="494" t="s">
        <v>294</v>
      </c>
      <c r="K38" s="573">
        <v>0</v>
      </c>
      <c r="L38" s="358" t="s">
        <v>8590</v>
      </c>
      <c r="M38" s="357" t="s">
        <v>8640</v>
      </c>
      <c r="N38" s="357" t="s">
        <v>8577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8579</v>
      </c>
      <c r="U38" s="357" t="s">
        <v>294</v>
      </c>
      <c r="V38" s="357" t="s">
        <v>294</v>
      </c>
    </row>
    <row r="39" spans="1:22">
      <c r="A39" s="849"/>
      <c r="B39" s="707" t="s">
        <v>8591</v>
      </c>
      <c r="C39" s="735" t="s">
        <v>8592</v>
      </c>
      <c r="D39" s="720">
        <v>5</v>
      </c>
      <c r="E39" s="720">
        <v>6</v>
      </c>
      <c r="F39" s="830" t="s">
        <v>8576</v>
      </c>
      <c r="G39" s="494"/>
      <c r="H39" s="494" t="s">
        <v>8575</v>
      </c>
      <c r="I39" s="494" t="s">
        <v>294</v>
      </c>
      <c r="J39" s="494" t="s">
        <v>294</v>
      </c>
      <c r="K39" s="574">
        <v>0</v>
      </c>
      <c r="L39" s="358" t="s">
        <v>8593</v>
      </c>
      <c r="M39" s="357" t="s">
        <v>8591</v>
      </c>
      <c r="N39" s="357" t="s">
        <v>8575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8576</v>
      </c>
      <c r="U39" s="357" t="s">
        <v>294</v>
      </c>
      <c r="V39" s="357" t="s">
        <v>294</v>
      </c>
    </row>
    <row r="40" spans="1:22">
      <c r="A40" s="849"/>
      <c r="B40" s="707" t="s">
        <v>8594</v>
      </c>
      <c r="C40" s="735" t="s">
        <v>8595</v>
      </c>
      <c r="D40" s="720">
        <v>2</v>
      </c>
      <c r="E40" s="720">
        <v>0</v>
      </c>
      <c r="F40" s="830" t="s">
        <v>8586</v>
      </c>
      <c r="G40" s="494"/>
      <c r="H40" s="494" t="s">
        <v>8585</v>
      </c>
      <c r="I40" s="494" t="s">
        <v>294</v>
      </c>
      <c r="J40" s="494" t="s">
        <v>294</v>
      </c>
      <c r="K40" s="573">
        <v>0</v>
      </c>
      <c r="L40" s="358" t="s">
        <v>8595</v>
      </c>
      <c r="M40" s="357" t="s">
        <v>8594</v>
      </c>
      <c r="N40" s="357" t="s">
        <v>8585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8587</v>
      </c>
      <c r="U40" s="357" t="s">
        <v>294</v>
      </c>
      <c r="V40" s="357" t="s">
        <v>294</v>
      </c>
    </row>
    <row r="41" spans="1:22" ht="15" thickBot="1">
      <c r="A41" s="849"/>
      <c r="B41" s="707" t="s">
        <v>3039</v>
      </c>
      <c r="C41" s="717" t="s">
        <v>1179</v>
      </c>
      <c r="D41" s="720">
        <v>3</v>
      </c>
      <c r="E41" s="720">
        <v>2</v>
      </c>
      <c r="F41" s="835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2100</v>
      </c>
      <c r="M41" s="357" t="s">
        <v>3039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856"/>
      <c r="B42" s="856"/>
      <c r="C42" s="837" t="s">
        <v>22</v>
      </c>
      <c r="D42" s="726">
        <v>20</v>
      </c>
      <c r="E42" s="726">
        <v>16</v>
      </c>
      <c r="F42" s="872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844">
        <v>6</v>
      </c>
      <c r="B43" s="1276" t="s">
        <v>8596</v>
      </c>
      <c r="C43" s="1975" t="s">
        <v>8597</v>
      </c>
      <c r="D43" s="720">
        <v>5</v>
      </c>
      <c r="E43" s="720">
        <v>8</v>
      </c>
      <c r="F43" s="1972" t="s">
        <v>8589</v>
      </c>
      <c r="G43" s="494"/>
      <c r="H43" s="494" t="s">
        <v>8588</v>
      </c>
      <c r="I43" s="494" t="s">
        <v>294</v>
      </c>
      <c r="J43" s="494" t="s">
        <v>294</v>
      </c>
      <c r="K43" s="573">
        <v>0</v>
      </c>
      <c r="L43" s="358" t="s">
        <v>8597</v>
      </c>
      <c r="M43" s="357" t="s">
        <v>8596</v>
      </c>
      <c r="N43" s="357" t="s">
        <v>8588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8589</v>
      </c>
      <c r="U43" s="357" t="s">
        <v>294</v>
      </c>
      <c r="V43" s="357" t="s">
        <v>294</v>
      </c>
    </row>
    <row r="44" spans="1:22">
      <c r="A44" s="849"/>
      <c r="B44" s="707" t="s">
        <v>8641</v>
      </c>
      <c r="C44" s="735" t="s">
        <v>8598</v>
      </c>
      <c r="D44" s="720">
        <v>3</v>
      </c>
      <c r="E44" s="1076">
        <v>4</v>
      </c>
      <c r="F44" s="810" t="s">
        <v>8592</v>
      </c>
      <c r="G44" s="494"/>
      <c r="H44" s="494" t="s">
        <v>8591</v>
      </c>
      <c r="I44" s="494" t="s">
        <v>294</v>
      </c>
      <c r="J44" s="494" t="s">
        <v>294</v>
      </c>
      <c r="K44" s="573">
        <v>0</v>
      </c>
      <c r="L44" s="358" t="s">
        <v>8599</v>
      </c>
      <c r="M44" s="357" t="s">
        <v>8641</v>
      </c>
      <c r="N44" s="357" t="s">
        <v>8591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8593</v>
      </c>
      <c r="U44" s="357" t="s">
        <v>294</v>
      </c>
      <c r="V44" s="357" t="s">
        <v>294</v>
      </c>
    </row>
    <row r="45" spans="1:22">
      <c r="A45" s="849"/>
      <c r="B45" s="707" t="s">
        <v>8642</v>
      </c>
      <c r="C45" s="735" t="s">
        <v>8600</v>
      </c>
      <c r="D45" s="720">
        <v>5</v>
      </c>
      <c r="E45" s="1076">
        <v>6</v>
      </c>
      <c r="F45" s="810" t="s">
        <v>8590</v>
      </c>
      <c r="G45" s="494"/>
      <c r="H45" s="494" t="s">
        <v>8640</v>
      </c>
      <c r="I45" s="494" t="s">
        <v>294</v>
      </c>
      <c r="J45" s="494" t="s">
        <v>294</v>
      </c>
      <c r="K45" s="573">
        <v>0</v>
      </c>
      <c r="L45" s="358" t="s">
        <v>8600</v>
      </c>
      <c r="M45" s="357" t="s">
        <v>8642</v>
      </c>
      <c r="N45" s="357" t="s">
        <v>8640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8590</v>
      </c>
      <c r="U45" s="357" t="s">
        <v>294</v>
      </c>
      <c r="V45" s="357" t="s">
        <v>294</v>
      </c>
    </row>
    <row r="46" spans="1:22">
      <c r="A46" s="849"/>
      <c r="B46" s="707" t="s">
        <v>8643</v>
      </c>
      <c r="C46" s="735" t="s">
        <v>8601</v>
      </c>
      <c r="D46" s="720">
        <v>4</v>
      </c>
      <c r="E46" s="1076">
        <v>6</v>
      </c>
      <c r="F46" s="830" t="s">
        <v>8578</v>
      </c>
      <c r="G46" s="494"/>
      <c r="H46" s="494" t="s">
        <v>8577</v>
      </c>
      <c r="I46" s="494" t="s">
        <v>294</v>
      </c>
      <c r="J46" s="494" t="s">
        <v>294</v>
      </c>
      <c r="K46" s="573">
        <v>0</v>
      </c>
      <c r="L46" s="358" t="s">
        <v>8601</v>
      </c>
      <c r="M46" s="357" t="s">
        <v>8643</v>
      </c>
      <c r="N46" s="357" t="s">
        <v>8577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8579</v>
      </c>
      <c r="U46" s="357" t="s">
        <v>294</v>
      </c>
      <c r="V46" s="357" t="s">
        <v>294</v>
      </c>
    </row>
    <row r="47" spans="1:22" ht="15" thickBot="1">
      <c r="A47" s="849"/>
      <c r="B47" s="707" t="s">
        <v>8644</v>
      </c>
      <c r="C47" s="735" t="s">
        <v>8602</v>
      </c>
      <c r="D47" s="720">
        <v>2</v>
      </c>
      <c r="E47" s="1091">
        <v>4</v>
      </c>
      <c r="F47" s="1424" t="s">
        <v>8595</v>
      </c>
      <c r="G47" s="494"/>
      <c r="H47" s="494" t="s">
        <v>8594</v>
      </c>
      <c r="I47" s="494" t="s">
        <v>294</v>
      </c>
      <c r="J47" s="494" t="s">
        <v>294</v>
      </c>
      <c r="K47" s="573">
        <v>0</v>
      </c>
      <c r="L47" s="358" t="s">
        <v>8602</v>
      </c>
      <c r="M47" s="357" t="s">
        <v>8644</v>
      </c>
      <c r="N47" s="357" t="s">
        <v>8594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8595</v>
      </c>
      <c r="U47" s="357" t="s">
        <v>294</v>
      </c>
      <c r="V47" s="357" t="s">
        <v>294</v>
      </c>
    </row>
    <row r="48" spans="1:22" ht="15" thickBot="1">
      <c r="A48" s="856"/>
      <c r="B48" s="856"/>
      <c r="C48" s="837" t="s">
        <v>22</v>
      </c>
      <c r="D48" s="726">
        <v>19</v>
      </c>
      <c r="E48" s="726">
        <v>28</v>
      </c>
      <c r="F48" s="872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844">
        <v>7</v>
      </c>
      <c r="B49" s="1276" t="s">
        <v>8603</v>
      </c>
      <c r="C49" s="1974" t="s">
        <v>8604</v>
      </c>
      <c r="D49" s="720">
        <v>5</v>
      </c>
      <c r="E49" s="1073">
        <v>8</v>
      </c>
      <c r="F49" s="1972" t="s">
        <v>8597</v>
      </c>
      <c r="G49" s="494"/>
      <c r="H49" s="494" t="s">
        <v>8596</v>
      </c>
      <c r="I49" s="494" t="s">
        <v>294</v>
      </c>
      <c r="J49" s="494" t="s">
        <v>294</v>
      </c>
      <c r="K49" s="573">
        <v>0</v>
      </c>
      <c r="L49" s="358" t="s">
        <v>8604</v>
      </c>
      <c r="M49" s="357" t="s">
        <v>8603</v>
      </c>
      <c r="N49" s="357" t="s">
        <v>8596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8597</v>
      </c>
      <c r="U49" s="357" t="s">
        <v>294</v>
      </c>
      <c r="V49" s="357" t="s">
        <v>294</v>
      </c>
    </row>
    <row r="50" spans="1:22">
      <c r="A50" s="849"/>
      <c r="B50" s="707" t="s">
        <v>3040</v>
      </c>
      <c r="C50" s="735" t="s">
        <v>3998</v>
      </c>
      <c r="D50" s="720">
        <v>3</v>
      </c>
      <c r="E50" s="1076">
        <v>2</v>
      </c>
      <c r="F50" s="830" t="s">
        <v>1179</v>
      </c>
      <c r="G50" s="494"/>
      <c r="H50" s="494" t="s">
        <v>3039</v>
      </c>
      <c r="I50" s="494" t="s">
        <v>294</v>
      </c>
      <c r="J50" s="494" t="s">
        <v>294</v>
      </c>
      <c r="K50" s="573">
        <v>0</v>
      </c>
      <c r="L50" s="358" t="s">
        <v>3259</v>
      </c>
      <c r="M50" s="357" t="s">
        <v>3040</v>
      </c>
      <c r="N50" s="357" t="s">
        <v>3039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2100</v>
      </c>
      <c r="U50" s="357" t="s">
        <v>294</v>
      </c>
      <c r="V50" s="357" t="s">
        <v>294</v>
      </c>
    </row>
    <row r="51" spans="1:22">
      <c r="A51" s="849"/>
      <c r="B51" s="707" t="s">
        <v>8645</v>
      </c>
      <c r="C51" s="735" t="s">
        <v>8605</v>
      </c>
      <c r="D51" s="720">
        <v>4</v>
      </c>
      <c r="E51" s="1076">
        <v>6</v>
      </c>
      <c r="F51" s="810" t="s">
        <v>8600</v>
      </c>
      <c r="G51" s="494"/>
      <c r="H51" s="494" t="s">
        <v>8642</v>
      </c>
      <c r="I51" s="494" t="s">
        <v>294</v>
      </c>
      <c r="J51" s="494" t="s">
        <v>294</v>
      </c>
      <c r="K51" s="573">
        <v>0</v>
      </c>
      <c r="L51" s="358" t="s">
        <v>8605</v>
      </c>
      <c r="M51" s="357" t="s">
        <v>8645</v>
      </c>
      <c r="N51" s="357" t="s">
        <v>8642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8600</v>
      </c>
      <c r="U51" s="357" t="s">
        <v>294</v>
      </c>
      <c r="V51" s="357" t="s">
        <v>294</v>
      </c>
    </row>
    <row r="52" spans="1:22">
      <c r="A52" s="849"/>
      <c r="B52" s="707" t="s">
        <v>8646</v>
      </c>
      <c r="C52" s="735" t="s">
        <v>8606</v>
      </c>
      <c r="D52" s="720">
        <v>3</v>
      </c>
      <c r="E52" s="1076">
        <v>4</v>
      </c>
      <c r="F52" s="830" t="s">
        <v>8601</v>
      </c>
      <c r="G52" s="494"/>
      <c r="H52" s="494" t="s">
        <v>8643</v>
      </c>
      <c r="I52" s="494" t="s">
        <v>294</v>
      </c>
      <c r="J52" s="494" t="s">
        <v>294</v>
      </c>
      <c r="K52" s="573">
        <v>0</v>
      </c>
      <c r="L52" s="358" t="s">
        <v>8606</v>
      </c>
      <c r="M52" s="357" t="s">
        <v>8646</v>
      </c>
      <c r="N52" s="357" t="s">
        <v>8643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8601</v>
      </c>
      <c r="U52" s="357" t="s">
        <v>294</v>
      </c>
      <c r="V52" s="357" t="s">
        <v>294</v>
      </c>
    </row>
    <row r="53" spans="1:22" ht="15" thickBot="1">
      <c r="A53" s="849"/>
      <c r="B53" s="707" t="s">
        <v>8647</v>
      </c>
      <c r="C53" s="735" t="s">
        <v>8607</v>
      </c>
      <c r="D53" s="720">
        <v>4</v>
      </c>
      <c r="E53" s="1091">
        <v>4</v>
      </c>
      <c r="F53" s="1424" t="s">
        <v>8602</v>
      </c>
      <c r="G53" s="494"/>
      <c r="H53" s="494" t="s">
        <v>8644</v>
      </c>
      <c r="I53" s="494" t="s">
        <v>294</v>
      </c>
      <c r="J53" s="494" t="s">
        <v>294</v>
      </c>
      <c r="K53" s="573">
        <v>0</v>
      </c>
      <c r="L53" s="358" t="s">
        <v>8607</v>
      </c>
      <c r="M53" s="357" t="s">
        <v>8647</v>
      </c>
      <c r="N53" s="357" t="s">
        <v>8644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8602</v>
      </c>
      <c r="U53" s="357" t="s">
        <v>294</v>
      </c>
      <c r="V53" s="357" t="s">
        <v>294</v>
      </c>
    </row>
    <row r="54" spans="1:22" ht="15" thickBot="1">
      <c r="A54" s="856"/>
      <c r="B54" s="856"/>
      <c r="C54" s="837" t="s">
        <v>22</v>
      </c>
      <c r="D54" s="726">
        <v>19</v>
      </c>
      <c r="E54" s="726">
        <v>24</v>
      </c>
      <c r="F54" s="839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844">
        <v>8</v>
      </c>
      <c r="B55" s="1276" t="s">
        <v>8608</v>
      </c>
      <c r="C55" s="1977" t="s">
        <v>8609</v>
      </c>
      <c r="D55" s="720">
        <v>5</v>
      </c>
      <c r="E55" s="720">
        <v>8</v>
      </c>
      <c r="F55" s="1972" t="s">
        <v>8610</v>
      </c>
      <c r="G55" s="494"/>
      <c r="H55" s="494" t="s">
        <v>8603</v>
      </c>
      <c r="I55" s="494" t="s">
        <v>8642</v>
      </c>
      <c r="J55" s="494" t="s">
        <v>294</v>
      </c>
      <c r="K55" s="573">
        <v>0</v>
      </c>
      <c r="L55" s="358" t="s">
        <v>8609</v>
      </c>
      <c r="M55" s="357" t="s">
        <v>8608</v>
      </c>
      <c r="N55" s="357" t="s">
        <v>8603</v>
      </c>
      <c r="O55" s="357" t="s">
        <v>8642</v>
      </c>
      <c r="P55" s="357" t="s">
        <v>294</v>
      </c>
      <c r="Q55" s="357">
        <v>0</v>
      </c>
      <c r="R55" s="357">
        <v>26</v>
      </c>
      <c r="S55" s="357">
        <v>0</v>
      </c>
      <c r="T55" s="357" t="s">
        <v>8604</v>
      </c>
      <c r="U55" s="357" t="s">
        <v>8600</v>
      </c>
      <c r="V55" s="357" t="s">
        <v>294</v>
      </c>
    </row>
    <row r="56" spans="1:22">
      <c r="A56" s="849"/>
      <c r="B56" s="1277" t="s">
        <v>8648</v>
      </c>
      <c r="C56" s="735" t="s">
        <v>8611</v>
      </c>
      <c r="D56" s="720">
        <v>4</v>
      </c>
      <c r="E56" s="720">
        <v>4</v>
      </c>
      <c r="F56" s="810" t="s">
        <v>8612</v>
      </c>
      <c r="G56" s="494"/>
      <c r="H56" s="494" t="s">
        <v>8603</v>
      </c>
      <c r="I56" s="494" t="s">
        <v>3040</v>
      </c>
      <c r="J56" s="494" t="s">
        <v>294</v>
      </c>
      <c r="K56" s="573">
        <v>0</v>
      </c>
      <c r="L56" s="358" t="s">
        <v>8611</v>
      </c>
      <c r="M56" s="357" t="s">
        <v>8648</v>
      </c>
      <c r="N56" s="357" t="s">
        <v>8603</v>
      </c>
      <c r="O56" s="357" t="s">
        <v>3040</v>
      </c>
      <c r="P56" s="357" t="s">
        <v>294</v>
      </c>
      <c r="Q56" s="357">
        <v>0</v>
      </c>
      <c r="R56" s="357">
        <v>26</v>
      </c>
      <c r="S56" s="357">
        <v>0</v>
      </c>
      <c r="T56" s="357" t="s">
        <v>8604</v>
      </c>
      <c r="U56" s="357" t="s">
        <v>3259</v>
      </c>
      <c r="V56" s="357" t="s">
        <v>294</v>
      </c>
    </row>
    <row r="57" spans="1:22">
      <c r="A57" s="849"/>
      <c r="B57" s="1277" t="s">
        <v>8613</v>
      </c>
      <c r="C57" s="735" t="s">
        <v>3155</v>
      </c>
      <c r="D57" s="720">
        <v>8</v>
      </c>
      <c r="E57" s="720">
        <v>2</v>
      </c>
      <c r="F57" s="830" t="s">
        <v>8597</v>
      </c>
      <c r="G57" s="494"/>
      <c r="H57" s="494" t="s">
        <v>8596</v>
      </c>
      <c r="I57" s="494" t="s">
        <v>294</v>
      </c>
      <c r="J57" s="494" t="s">
        <v>294</v>
      </c>
      <c r="K57" s="573">
        <v>0</v>
      </c>
      <c r="L57" s="358" t="s">
        <v>4589</v>
      </c>
      <c r="M57" s="357" t="s">
        <v>8613</v>
      </c>
      <c r="N57" s="357" t="s">
        <v>8596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8597</v>
      </c>
      <c r="U57" s="357" t="s">
        <v>294</v>
      </c>
      <c r="V57" s="357" t="s">
        <v>294</v>
      </c>
    </row>
    <row r="58" spans="1:22" ht="15" thickBot="1">
      <c r="A58" s="849"/>
      <c r="B58" s="1277" t="s">
        <v>8649</v>
      </c>
      <c r="C58" s="735" t="s">
        <v>8614</v>
      </c>
      <c r="D58" s="720">
        <v>4</v>
      </c>
      <c r="E58" s="720">
        <v>4</v>
      </c>
      <c r="F58" s="1455" t="s">
        <v>8581</v>
      </c>
      <c r="G58" s="494"/>
      <c r="H58" s="494" t="s">
        <v>8580</v>
      </c>
      <c r="I58" s="494" t="s">
        <v>294</v>
      </c>
      <c r="J58" s="494" t="s">
        <v>294</v>
      </c>
      <c r="K58" s="573">
        <v>0</v>
      </c>
      <c r="L58" s="358" t="s">
        <v>8614</v>
      </c>
      <c r="M58" s="357" t="s">
        <v>8649</v>
      </c>
      <c r="N58" s="357" t="s">
        <v>8580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8581</v>
      </c>
      <c r="U58" s="357" t="s">
        <v>294</v>
      </c>
      <c r="V58" s="357" t="s">
        <v>294</v>
      </c>
    </row>
    <row r="59" spans="1:22" ht="15" thickBot="1">
      <c r="A59" s="856"/>
      <c r="B59" s="708"/>
      <c r="C59" s="837" t="s">
        <v>22</v>
      </c>
      <c r="D59" s="726">
        <v>21</v>
      </c>
      <c r="E59" s="726">
        <v>18</v>
      </c>
      <c r="F59" s="1440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844">
        <v>9</v>
      </c>
      <c r="B60" s="1276" t="s">
        <v>8650</v>
      </c>
      <c r="C60" s="1978" t="s">
        <v>8615</v>
      </c>
      <c r="D60" s="720">
        <v>6</v>
      </c>
      <c r="E60" s="718">
        <v>4</v>
      </c>
      <c r="F60" s="1972" t="s">
        <v>8616</v>
      </c>
      <c r="G60" s="494"/>
      <c r="H60" s="494" t="s">
        <v>8608</v>
      </c>
      <c r="I60" s="494" t="s">
        <v>8645</v>
      </c>
      <c r="J60" s="494" t="s">
        <v>294</v>
      </c>
      <c r="K60" s="573">
        <v>0</v>
      </c>
      <c r="L60" s="358" t="s">
        <v>8615</v>
      </c>
      <c r="M60" s="357" t="s">
        <v>8650</v>
      </c>
      <c r="N60" s="357" t="s">
        <v>8608</v>
      </c>
      <c r="O60" s="357" t="s">
        <v>8645</v>
      </c>
      <c r="P60" s="357" t="s">
        <v>294</v>
      </c>
      <c r="Q60" s="357">
        <v>0</v>
      </c>
      <c r="R60" s="357">
        <v>26</v>
      </c>
      <c r="S60" s="357">
        <v>0</v>
      </c>
      <c r="T60" s="357" t="s">
        <v>8609</v>
      </c>
      <c r="U60" s="357" t="s">
        <v>8605</v>
      </c>
      <c r="V60" s="357" t="s">
        <v>294</v>
      </c>
    </row>
    <row r="61" spans="1:22">
      <c r="A61" s="849"/>
      <c r="B61" s="707" t="s">
        <v>8651</v>
      </c>
      <c r="C61" s="735" t="s">
        <v>8617</v>
      </c>
      <c r="D61" s="720">
        <v>5</v>
      </c>
      <c r="E61" s="720">
        <v>8</v>
      </c>
      <c r="F61" s="830" t="s">
        <v>8598</v>
      </c>
      <c r="G61" s="494"/>
      <c r="H61" s="494" t="s">
        <v>8641</v>
      </c>
      <c r="I61" s="494" t="s">
        <v>294</v>
      </c>
      <c r="J61" s="494" t="s">
        <v>294</v>
      </c>
      <c r="K61" s="573">
        <v>0</v>
      </c>
      <c r="L61" s="358" t="s">
        <v>8618</v>
      </c>
      <c r="M61" s="357" t="s">
        <v>8651</v>
      </c>
      <c r="N61" s="357" t="s">
        <v>8641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8599</v>
      </c>
      <c r="U61" s="357" t="s">
        <v>294</v>
      </c>
      <c r="V61" s="357" t="s">
        <v>294</v>
      </c>
    </row>
    <row r="62" spans="1:22">
      <c r="A62" s="849"/>
      <c r="B62" s="1277" t="s">
        <v>8652</v>
      </c>
      <c r="C62" s="1973" t="s">
        <v>8619</v>
      </c>
      <c r="D62" s="1277">
        <v>4</v>
      </c>
      <c r="E62" s="1277">
        <v>6</v>
      </c>
      <c r="F62" s="810" t="s">
        <v>8598</v>
      </c>
      <c r="G62" s="494"/>
      <c r="H62" s="494" t="s">
        <v>8641</v>
      </c>
      <c r="I62" s="494" t="s">
        <v>294</v>
      </c>
      <c r="J62" s="494" t="s">
        <v>294</v>
      </c>
      <c r="K62" s="573">
        <v>0</v>
      </c>
      <c r="L62" s="358" t="s">
        <v>8620</v>
      </c>
      <c r="M62" s="357" t="s">
        <v>8652</v>
      </c>
      <c r="N62" s="357" t="s">
        <v>8641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8599</v>
      </c>
      <c r="U62" s="357" t="s">
        <v>294</v>
      </c>
      <c r="V62" s="357" t="s">
        <v>294</v>
      </c>
    </row>
    <row r="63" spans="1:22">
      <c r="A63" s="849"/>
      <c r="B63" s="707" t="s">
        <v>8621</v>
      </c>
      <c r="C63" s="735" t="s">
        <v>8622</v>
      </c>
      <c r="D63" s="720">
        <v>4</v>
      </c>
      <c r="E63" s="720">
        <v>4</v>
      </c>
      <c r="F63" s="810" t="s">
        <v>8614</v>
      </c>
      <c r="G63" s="494"/>
      <c r="H63" s="494" t="s">
        <v>8649</v>
      </c>
      <c r="I63" s="494" t="s">
        <v>294</v>
      </c>
      <c r="J63" s="494" t="s">
        <v>294</v>
      </c>
      <c r="K63" s="573">
        <v>0</v>
      </c>
      <c r="L63" s="358" t="s">
        <v>8622</v>
      </c>
      <c r="M63" s="357" t="s">
        <v>8621</v>
      </c>
      <c r="N63" s="357" t="s">
        <v>8649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8614</v>
      </c>
      <c r="U63" s="357" t="s">
        <v>294</v>
      </c>
      <c r="V63" s="357" t="s">
        <v>294</v>
      </c>
    </row>
    <row r="64" spans="1:22">
      <c r="A64" s="849"/>
      <c r="B64" s="707" t="s">
        <v>8623</v>
      </c>
      <c r="C64" s="803" t="s">
        <v>8653</v>
      </c>
      <c r="D64" s="707">
        <v>3</v>
      </c>
      <c r="E64" s="1076">
        <v>4</v>
      </c>
      <c r="F64" s="810" t="s">
        <v>8597</v>
      </c>
      <c r="G64" s="494" t="s">
        <v>241</v>
      </c>
      <c r="H64" s="494" t="s">
        <v>8596</v>
      </c>
      <c r="I64" s="494" t="s">
        <v>294</v>
      </c>
      <c r="J64" s="494" t="s">
        <v>294</v>
      </c>
      <c r="K64" s="573">
        <v>0</v>
      </c>
      <c r="L64" s="358" t="s">
        <v>8624</v>
      </c>
      <c r="M64" s="357" t="s">
        <v>8623</v>
      </c>
      <c r="N64" s="357" t="s">
        <v>8596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8597</v>
      </c>
      <c r="U64" s="357" t="s">
        <v>294</v>
      </c>
      <c r="V64" s="357" t="s">
        <v>294</v>
      </c>
    </row>
    <row r="65" spans="1:22" ht="15" thickBot="1">
      <c r="A65" s="849"/>
      <c r="B65" s="708" t="s">
        <v>8625</v>
      </c>
      <c r="C65" s="1979" t="s">
        <v>8654</v>
      </c>
      <c r="D65" s="1405">
        <v>3</v>
      </c>
      <c r="E65" s="1091">
        <v>4</v>
      </c>
      <c r="F65" s="1455" t="s">
        <v>8597</v>
      </c>
      <c r="G65" s="494" t="s">
        <v>241</v>
      </c>
      <c r="H65" s="494" t="s">
        <v>8596</v>
      </c>
      <c r="I65" s="494" t="s">
        <v>294</v>
      </c>
      <c r="J65" s="494" t="s">
        <v>294</v>
      </c>
      <c r="K65" s="573">
        <v>0</v>
      </c>
      <c r="L65" s="358" t="s">
        <v>8626</v>
      </c>
      <c r="M65" s="357" t="s">
        <v>8625</v>
      </c>
      <c r="N65" s="357" t="s">
        <v>8596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8597</v>
      </c>
      <c r="U65" s="357" t="s">
        <v>294</v>
      </c>
      <c r="V65" s="357" t="s">
        <v>294</v>
      </c>
    </row>
    <row r="66" spans="1:22" ht="15" thickBot="1">
      <c r="A66" s="856"/>
      <c r="B66" s="708"/>
      <c r="C66" s="1423" t="s">
        <v>22</v>
      </c>
      <c r="D66" s="726">
        <v>25</v>
      </c>
      <c r="E66" s="726">
        <v>30</v>
      </c>
      <c r="F66" s="1426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 ht="20.399999999999999">
      <c r="A67" s="844">
        <v>10</v>
      </c>
      <c r="B67" s="1276" t="s">
        <v>8655</v>
      </c>
      <c r="C67" s="1980" t="s">
        <v>8627</v>
      </c>
      <c r="D67" s="718">
        <v>8</v>
      </c>
      <c r="E67" s="718">
        <v>6</v>
      </c>
      <c r="F67" s="1972" t="s">
        <v>8628</v>
      </c>
      <c r="G67" s="494"/>
      <c r="H67" s="494" t="s">
        <v>8648</v>
      </c>
      <c r="I67" s="494" t="s">
        <v>8650</v>
      </c>
      <c r="J67" s="494" t="s">
        <v>294</v>
      </c>
      <c r="K67" s="573">
        <v>0</v>
      </c>
      <c r="L67" s="358" t="s">
        <v>8627</v>
      </c>
      <c r="M67" s="357" t="s">
        <v>8655</v>
      </c>
      <c r="N67" s="357" t="s">
        <v>8648</v>
      </c>
      <c r="O67" s="357" t="s">
        <v>8650</v>
      </c>
      <c r="P67" s="357" t="s">
        <v>294</v>
      </c>
      <c r="Q67" s="357">
        <v>0</v>
      </c>
      <c r="R67" s="357">
        <v>44</v>
      </c>
      <c r="S67" s="357">
        <v>0</v>
      </c>
      <c r="T67" s="357" t="s">
        <v>8611</v>
      </c>
      <c r="U67" s="357" t="s">
        <v>8615</v>
      </c>
      <c r="V67" s="357" t="s">
        <v>294</v>
      </c>
    </row>
    <row r="68" spans="1:22">
      <c r="A68" s="849"/>
      <c r="B68" s="1277" t="s">
        <v>8629</v>
      </c>
      <c r="C68" s="1973" t="s">
        <v>4329</v>
      </c>
      <c r="D68" s="720">
        <v>4</v>
      </c>
      <c r="E68" s="720">
        <v>6</v>
      </c>
      <c r="F68" s="1981" t="s">
        <v>8615</v>
      </c>
      <c r="G68" s="494"/>
      <c r="H68" s="494" t="s">
        <v>8650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8629</v>
      </c>
      <c r="N68" s="357" t="s">
        <v>8650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8615</v>
      </c>
      <c r="U68" s="357" t="s">
        <v>294</v>
      </c>
      <c r="V68" s="357" t="s">
        <v>294</v>
      </c>
    </row>
    <row r="69" spans="1:22">
      <c r="A69" s="849"/>
      <c r="B69" s="707" t="s">
        <v>8630</v>
      </c>
      <c r="C69" s="1982" t="s">
        <v>8631</v>
      </c>
      <c r="D69" s="656">
        <v>4</v>
      </c>
      <c r="E69" s="850">
        <v>4</v>
      </c>
      <c r="F69" s="1983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 t="s">
        <v>8631</v>
      </c>
      <c r="M69" s="357" t="s">
        <v>8630</v>
      </c>
      <c r="N69" s="357" t="s">
        <v>241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153</v>
      </c>
      <c r="U69" s="357" t="s">
        <v>294</v>
      </c>
      <c r="V69" s="357" t="s">
        <v>294</v>
      </c>
    </row>
    <row r="70" spans="1:22">
      <c r="A70" s="849"/>
      <c r="B70" s="707" t="s">
        <v>8632</v>
      </c>
      <c r="C70" s="803" t="s">
        <v>8656</v>
      </c>
      <c r="D70" s="656">
        <v>4</v>
      </c>
      <c r="E70" s="850">
        <v>4</v>
      </c>
      <c r="F70" s="1983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8633</v>
      </c>
      <c r="M70" s="357" t="s">
        <v>8632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849"/>
      <c r="B71" s="707" t="s">
        <v>8634</v>
      </c>
      <c r="C71" s="803" t="s">
        <v>8635</v>
      </c>
      <c r="D71" s="656">
        <v>4</v>
      </c>
      <c r="E71" s="850">
        <v>4</v>
      </c>
      <c r="F71" s="1983" t="s">
        <v>153</v>
      </c>
      <c r="G71" s="494" t="s">
        <v>8267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8635</v>
      </c>
      <c r="M71" s="357" t="s">
        <v>8634</v>
      </c>
      <c r="N71" s="357" t="s">
        <v>242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849"/>
      <c r="B72" s="1984" t="s">
        <v>8636</v>
      </c>
      <c r="C72" s="1985" t="s">
        <v>8637</v>
      </c>
      <c r="D72" s="1989">
        <v>4</v>
      </c>
      <c r="E72" s="1405">
        <v>4</v>
      </c>
      <c r="F72" s="1983" t="s">
        <v>153</v>
      </c>
      <c r="G72" s="494" t="s">
        <v>8267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8637</v>
      </c>
      <c r="M72" s="357" t="s">
        <v>8636</v>
      </c>
      <c r="N72" s="357" t="s">
        <v>242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856"/>
      <c r="B73" s="1441"/>
      <c r="C73" s="1986" t="s">
        <v>22</v>
      </c>
      <c r="D73" s="726">
        <v>28</v>
      </c>
      <c r="E73" s="726">
        <v>28</v>
      </c>
      <c r="F73" s="87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1727"/>
      <c r="B74" s="1987"/>
      <c r="C74" s="868" t="s">
        <v>111</v>
      </c>
      <c r="D74" s="726">
        <v>212</v>
      </c>
      <c r="E74" s="726">
        <v>232</v>
      </c>
      <c r="F74" s="1988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A79" s="764"/>
      <c r="B79" s="764"/>
      <c r="C79" s="764"/>
      <c r="D79" s="764"/>
      <c r="E79" s="764"/>
      <c r="F79" s="684"/>
    </row>
    <row r="80" spans="1:22">
      <c r="A80" s="764"/>
      <c r="B80" s="764"/>
      <c r="C80" s="764"/>
      <c r="D80" s="764"/>
      <c r="E80" s="764"/>
      <c r="F80" s="684"/>
    </row>
    <row r="81" spans="1:6">
      <c r="A81" s="764"/>
      <c r="B81" s="764"/>
      <c r="C81" s="764"/>
      <c r="D81" s="764"/>
      <c r="E81" s="764"/>
      <c r="F81" s="684"/>
    </row>
    <row r="82" spans="1:6">
      <c r="A82" s="764"/>
      <c r="B82" s="764"/>
      <c r="C82" s="764"/>
      <c r="D82" s="764"/>
      <c r="E82" s="764"/>
      <c r="F82" s="684"/>
    </row>
    <row r="83" spans="1:6">
      <c r="A83" s="764"/>
      <c r="B83" s="764"/>
      <c r="C83" s="764"/>
      <c r="D83" s="764"/>
      <c r="E83" s="764"/>
      <c r="F83" s="684"/>
    </row>
    <row r="84" spans="1:6">
      <c r="A84" s="764"/>
      <c r="B84" s="764"/>
      <c r="C84" s="764"/>
      <c r="D84" s="764"/>
      <c r="E84" s="764"/>
      <c r="F84" s="68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DF100-C0E3-47D9-A453-2CB61CD2F9C8}">
  <sheetPr codeName="Hoja6"/>
  <dimension ref="A1:V8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8558</v>
      </c>
      <c r="C9" s="1593" t="s">
        <v>8559</v>
      </c>
      <c r="D9" s="651">
        <v>5</v>
      </c>
      <c r="E9" s="718">
        <v>8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8559</v>
      </c>
      <c r="M9" s="357" t="s">
        <v>8558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8560</v>
      </c>
      <c r="C10" s="735" t="s">
        <v>8561</v>
      </c>
      <c r="D10" s="656">
        <v>2</v>
      </c>
      <c r="E10" s="720">
        <v>4</v>
      </c>
      <c r="F10" s="83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8561</v>
      </c>
      <c r="M10" s="357" t="s">
        <v>8560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36</v>
      </c>
      <c r="C11" s="735" t="s">
        <v>1131</v>
      </c>
      <c r="D11" s="656">
        <v>1</v>
      </c>
      <c r="E11" s="720">
        <v>0</v>
      </c>
      <c r="F11" s="83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1131</v>
      </c>
      <c r="M11" s="357" t="s">
        <v>36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3034</v>
      </c>
      <c r="C12" s="803" t="s">
        <v>3543</v>
      </c>
      <c r="D12" s="656">
        <v>5</v>
      </c>
      <c r="E12" s="720">
        <v>6</v>
      </c>
      <c r="F12" s="7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7580</v>
      </c>
      <c r="C13" s="803" t="s">
        <v>7581</v>
      </c>
      <c r="D13" s="656">
        <v>5</v>
      </c>
      <c r="E13" s="720">
        <v>6</v>
      </c>
      <c r="F13" s="7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7582</v>
      </c>
      <c r="M13" s="357" t="s">
        <v>7580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3035</v>
      </c>
      <c r="C14" s="735" t="s">
        <v>438</v>
      </c>
      <c r="D14" s="759">
        <v>2</v>
      </c>
      <c r="E14" s="722">
        <v>2</v>
      </c>
      <c r="F14" s="83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438</v>
      </c>
      <c r="M14" s="357" t="s">
        <v>3035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56"/>
      <c r="C15" s="837" t="s">
        <v>22</v>
      </c>
      <c r="D15" s="726">
        <v>20</v>
      </c>
      <c r="E15" s="726">
        <v>26</v>
      </c>
      <c r="F15" s="83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1276" t="s">
        <v>8562</v>
      </c>
      <c r="C16" s="735" t="s">
        <v>8563</v>
      </c>
      <c r="D16" s="720">
        <v>5</v>
      </c>
      <c r="E16" s="1073">
        <v>8</v>
      </c>
      <c r="F16" s="1972" t="s">
        <v>8559</v>
      </c>
      <c r="G16" s="494"/>
      <c r="H16" s="494" t="s">
        <v>8558</v>
      </c>
      <c r="I16" s="494" t="s">
        <v>294</v>
      </c>
      <c r="J16" s="494" t="s">
        <v>294</v>
      </c>
      <c r="K16" s="573">
        <v>0</v>
      </c>
      <c r="L16" s="358" t="s">
        <v>8563</v>
      </c>
      <c r="M16" s="357" t="s">
        <v>8562</v>
      </c>
      <c r="N16" s="357" t="s">
        <v>8558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8559</v>
      </c>
      <c r="U16" s="357" t="s">
        <v>294</v>
      </c>
      <c r="V16" s="357" t="s">
        <v>294</v>
      </c>
    </row>
    <row r="17" spans="1:22">
      <c r="A17" s="849"/>
      <c r="B17" s="1277" t="s">
        <v>8564</v>
      </c>
      <c r="C17" s="1973" t="s">
        <v>8565</v>
      </c>
      <c r="D17" s="720">
        <v>2</v>
      </c>
      <c r="E17" s="1076">
        <v>4</v>
      </c>
      <c r="F17" s="830" t="s">
        <v>8559</v>
      </c>
      <c r="G17" s="494"/>
      <c r="H17" s="494" t="s">
        <v>8558</v>
      </c>
      <c r="I17" s="494" t="s">
        <v>294</v>
      </c>
      <c r="J17" s="494" t="s">
        <v>294</v>
      </c>
      <c r="K17" s="573">
        <v>0</v>
      </c>
      <c r="L17" s="358" t="s">
        <v>8565</v>
      </c>
      <c r="M17" s="357" t="s">
        <v>8564</v>
      </c>
      <c r="N17" s="357" t="s">
        <v>8558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8559</v>
      </c>
      <c r="U17" s="357" t="s">
        <v>294</v>
      </c>
      <c r="V17" s="357" t="s">
        <v>294</v>
      </c>
    </row>
    <row r="18" spans="1:22">
      <c r="A18" s="849"/>
      <c r="B18" s="707" t="s">
        <v>7583</v>
      </c>
      <c r="C18" s="735" t="s">
        <v>7584</v>
      </c>
      <c r="D18" s="720">
        <v>5</v>
      </c>
      <c r="E18" s="1076">
        <v>6</v>
      </c>
      <c r="F18" s="830" t="s">
        <v>7581</v>
      </c>
      <c r="G18" s="494"/>
      <c r="H18" s="494" t="s">
        <v>7580</v>
      </c>
      <c r="I18" s="494" t="s">
        <v>294</v>
      </c>
      <c r="J18" s="494" t="s">
        <v>294</v>
      </c>
      <c r="K18" s="573">
        <v>0</v>
      </c>
      <c r="L18" s="358" t="s">
        <v>7585</v>
      </c>
      <c r="M18" s="357" t="s">
        <v>7583</v>
      </c>
      <c r="N18" s="357" t="s">
        <v>7580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7582</v>
      </c>
      <c r="U18" s="357" t="s">
        <v>294</v>
      </c>
      <c r="V18" s="357" t="s">
        <v>294</v>
      </c>
    </row>
    <row r="19" spans="1:22">
      <c r="A19" s="849"/>
      <c r="B19" s="1277" t="s">
        <v>8566</v>
      </c>
      <c r="C19" s="1973" t="s">
        <v>8567</v>
      </c>
      <c r="D19" s="720">
        <v>2</v>
      </c>
      <c r="E19" s="1076">
        <v>4</v>
      </c>
      <c r="F19" s="830" t="s">
        <v>8561</v>
      </c>
      <c r="G19" s="494"/>
      <c r="H19" s="494" t="s">
        <v>8560</v>
      </c>
      <c r="I19" s="494" t="s">
        <v>294</v>
      </c>
      <c r="J19" s="494" t="s">
        <v>294</v>
      </c>
      <c r="K19" s="573">
        <v>0</v>
      </c>
      <c r="L19" s="358" t="s">
        <v>8568</v>
      </c>
      <c r="M19" s="357" t="s">
        <v>8566</v>
      </c>
      <c r="N19" s="357" t="s">
        <v>8560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8561</v>
      </c>
      <c r="U19" s="357" t="s">
        <v>294</v>
      </c>
      <c r="V19" s="357" t="s">
        <v>294</v>
      </c>
    </row>
    <row r="20" spans="1:22">
      <c r="A20" s="849"/>
      <c r="B20" s="707" t="s">
        <v>3036</v>
      </c>
      <c r="C20" s="735" t="s">
        <v>471</v>
      </c>
      <c r="D20" s="720">
        <v>5</v>
      </c>
      <c r="E20" s="1076">
        <v>6</v>
      </c>
      <c r="F20" s="830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49"/>
      <c r="B21" s="707" t="s">
        <v>29</v>
      </c>
      <c r="C21" s="803" t="s">
        <v>2389</v>
      </c>
      <c r="D21" s="720">
        <v>2</v>
      </c>
      <c r="E21" s="1091">
        <v>0</v>
      </c>
      <c r="F21" s="830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856"/>
      <c r="C22" s="837" t="s">
        <v>22</v>
      </c>
      <c r="D22" s="726">
        <v>21</v>
      </c>
      <c r="E22" s="726">
        <v>28</v>
      </c>
      <c r="F22" s="87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1276" t="s">
        <v>8569</v>
      </c>
      <c r="C23" s="1974" t="s">
        <v>8570</v>
      </c>
      <c r="D23" s="720">
        <v>5</v>
      </c>
      <c r="E23" s="1073">
        <v>8</v>
      </c>
      <c r="F23" s="1972" t="s">
        <v>8563</v>
      </c>
      <c r="G23" s="494"/>
      <c r="H23" s="494" t="s">
        <v>8562</v>
      </c>
      <c r="I23" s="494" t="s">
        <v>294</v>
      </c>
      <c r="J23" s="494" t="s">
        <v>294</v>
      </c>
      <c r="K23" s="573">
        <v>0</v>
      </c>
      <c r="L23" s="358" t="s">
        <v>8570</v>
      </c>
      <c r="M23" s="357" t="s">
        <v>8569</v>
      </c>
      <c r="N23" s="357" t="s">
        <v>8562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8563</v>
      </c>
      <c r="U23" s="357" t="s">
        <v>294</v>
      </c>
      <c r="V23" s="357" t="s">
        <v>294</v>
      </c>
    </row>
    <row r="24" spans="1:22">
      <c r="A24" s="849"/>
      <c r="B24" s="707" t="s">
        <v>3037</v>
      </c>
      <c r="C24" s="803" t="s">
        <v>4294</v>
      </c>
      <c r="D24" s="720">
        <v>2</v>
      </c>
      <c r="E24" s="1076">
        <v>2</v>
      </c>
      <c r="F24" s="830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3207</v>
      </c>
      <c r="M24" s="357" t="s">
        <v>3037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849"/>
      <c r="B25" s="707" t="s">
        <v>9923</v>
      </c>
      <c r="C25" s="717" t="s">
        <v>8571</v>
      </c>
      <c r="D25" s="720">
        <v>2</v>
      </c>
      <c r="E25" s="1076">
        <v>4</v>
      </c>
      <c r="F25" s="802" t="s">
        <v>8565</v>
      </c>
      <c r="G25" s="494"/>
      <c r="H25" s="494" t="s">
        <v>8564</v>
      </c>
      <c r="I25" s="494" t="s">
        <v>294</v>
      </c>
      <c r="J25" s="494" t="s">
        <v>294</v>
      </c>
      <c r="K25" s="573">
        <v>0</v>
      </c>
      <c r="L25" s="358" t="s">
        <v>8571</v>
      </c>
      <c r="M25" s="357" t="s">
        <v>9923</v>
      </c>
      <c r="N25" s="357" t="s">
        <v>8564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8565</v>
      </c>
      <c r="U25" s="357" t="s">
        <v>294</v>
      </c>
      <c r="V25" s="357" t="s">
        <v>294</v>
      </c>
    </row>
    <row r="26" spans="1:22">
      <c r="A26" s="849"/>
      <c r="B26" s="707" t="s">
        <v>8572</v>
      </c>
      <c r="C26" s="717" t="s">
        <v>8573</v>
      </c>
      <c r="D26" s="720">
        <v>4</v>
      </c>
      <c r="E26" s="1076">
        <v>6</v>
      </c>
      <c r="F26" s="830" t="s">
        <v>7584</v>
      </c>
      <c r="G26" s="494"/>
      <c r="H26" s="494" t="s">
        <v>7583</v>
      </c>
      <c r="I26" s="494" t="s">
        <v>294</v>
      </c>
      <c r="J26" s="494" t="s">
        <v>294</v>
      </c>
      <c r="K26" s="573">
        <v>0</v>
      </c>
      <c r="L26" s="358" t="s">
        <v>8574</v>
      </c>
      <c r="M26" s="357" t="s">
        <v>8572</v>
      </c>
      <c r="N26" s="357" t="s">
        <v>7583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7585</v>
      </c>
      <c r="U26" s="357" t="s">
        <v>294</v>
      </c>
      <c r="V26" s="357" t="s">
        <v>294</v>
      </c>
    </row>
    <row r="27" spans="1:22">
      <c r="A27" s="849"/>
      <c r="B27" s="707" t="s">
        <v>3038</v>
      </c>
      <c r="C27" s="803" t="s">
        <v>140</v>
      </c>
      <c r="D27" s="720">
        <v>5</v>
      </c>
      <c r="E27" s="1076">
        <v>6</v>
      </c>
      <c r="F27" s="830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49"/>
      <c r="B28" s="708" t="s">
        <v>40</v>
      </c>
      <c r="C28" s="735" t="s">
        <v>1180</v>
      </c>
      <c r="D28" s="720">
        <v>1</v>
      </c>
      <c r="E28" s="1091">
        <v>0</v>
      </c>
      <c r="F28" s="830" t="s">
        <v>7634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856"/>
      <c r="B29" s="708"/>
      <c r="C29" s="837" t="s">
        <v>22</v>
      </c>
      <c r="D29" s="726">
        <v>19</v>
      </c>
      <c r="E29" s="726">
        <v>26</v>
      </c>
      <c r="F29" s="839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1276" t="s">
        <v>8575</v>
      </c>
      <c r="C30" s="1975" t="s">
        <v>8576</v>
      </c>
      <c r="D30" s="718">
        <v>5</v>
      </c>
      <c r="E30" s="720">
        <v>8</v>
      </c>
      <c r="F30" s="1972" t="s">
        <v>8570</v>
      </c>
      <c r="G30" s="494"/>
      <c r="H30" s="494" t="s">
        <v>8569</v>
      </c>
      <c r="I30" s="494" t="s">
        <v>294</v>
      </c>
      <c r="J30" s="494" t="s">
        <v>294</v>
      </c>
      <c r="K30" s="573">
        <v>0</v>
      </c>
      <c r="L30" s="358" t="s">
        <v>8576</v>
      </c>
      <c r="M30" s="357" t="s">
        <v>8575</v>
      </c>
      <c r="N30" s="357" t="s">
        <v>8569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8570</v>
      </c>
      <c r="U30" s="357" t="s">
        <v>294</v>
      </c>
      <c r="V30" s="357" t="s">
        <v>294</v>
      </c>
    </row>
    <row r="31" spans="1:22">
      <c r="A31" s="849"/>
      <c r="B31" s="707" t="s">
        <v>8577</v>
      </c>
      <c r="C31" s="735" t="s">
        <v>8578</v>
      </c>
      <c r="D31" s="720">
        <v>3</v>
      </c>
      <c r="E31" s="720">
        <v>0</v>
      </c>
      <c r="F31" s="1976" t="s">
        <v>8573</v>
      </c>
      <c r="G31" s="494"/>
      <c r="H31" s="494" t="s">
        <v>8572</v>
      </c>
      <c r="I31" s="494" t="s">
        <v>294</v>
      </c>
      <c r="J31" s="494" t="s">
        <v>294</v>
      </c>
      <c r="K31" s="573">
        <v>0</v>
      </c>
      <c r="L31" s="358" t="s">
        <v>8579</v>
      </c>
      <c r="M31" s="357" t="s">
        <v>8577</v>
      </c>
      <c r="N31" s="357" t="s">
        <v>8572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8574</v>
      </c>
      <c r="U31" s="357" t="s">
        <v>294</v>
      </c>
      <c r="V31" s="357" t="s">
        <v>294</v>
      </c>
    </row>
    <row r="32" spans="1:22">
      <c r="A32" s="849"/>
      <c r="B32" s="707" t="s">
        <v>8580</v>
      </c>
      <c r="C32" s="735" t="s">
        <v>8581</v>
      </c>
      <c r="D32" s="720">
        <v>4</v>
      </c>
      <c r="E32" s="720">
        <v>0</v>
      </c>
      <c r="F32" s="802" t="s">
        <v>8571</v>
      </c>
      <c r="G32" s="494"/>
      <c r="H32" s="494" t="s">
        <v>9923</v>
      </c>
      <c r="I32" s="494" t="s">
        <v>294</v>
      </c>
      <c r="J32" s="494" t="s">
        <v>294</v>
      </c>
      <c r="K32" s="573">
        <v>0</v>
      </c>
      <c r="L32" s="358" t="s">
        <v>8581</v>
      </c>
      <c r="M32" s="357" t="s">
        <v>8580</v>
      </c>
      <c r="N32" s="357" t="s">
        <v>9923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8571</v>
      </c>
      <c r="U32" s="357" t="s">
        <v>294</v>
      </c>
      <c r="V32" s="357" t="s">
        <v>294</v>
      </c>
    </row>
    <row r="33" spans="1:22">
      <c r="A33" s="849"/>
      <c r="B33" s="707" t="s">
        <v>8582</v>
      </c>
      <c r="C33" s="735" t="s">
        <v>6712</v>
      </c>
      <c r="D33" s="720">
        <v>3</v>
      </c>
      <c r="E33" s="720">
        <v>4</v>
      </c>
      <c r="F33" s="830" t="s">
        <v>7584</v>
      </c>
      <c r="G33" s="494"/>
      <c r="H33" s="494" t="s">
        <v>7583</v>
      </c>
      <c r="I33" s="494" t="s">
        <v>294</v>
      </c>
      <c r="J33" s="494" t="s">
        <v>294</v>
      </c>
      <c r="K33" s="573">
        <v>0</v>
      </c>
      <c r="L33" s="358" t="s">
        <v>6713</v>
      </c>
      <c r="M33" s="357" t="s">
        <v>8582</v>
      </c>
      <c r="N33" s="357" t="s">
        <v>7583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7585</v>
      </c>
      <c r="U33" s="357" t="s">
        <v>294</v>
      </c>
      <c r="V33" s="357" t="s">
        <v>294</v>
      </c>
    </row>
    <row r="34" spans="1:22">
      <c r="A34" s="849"/>
      <c r="B34" s="707" t="s">
        <v>8862</v>
      </c>
      <c r="C34" s="735" t="s">
        <v>8583</v>
      </c>
      <c r="D34" s="720">
        <v>3</v>
      </c>
      <c r="E34" s="720">
        <v>4</v>
      </c>
      <c r="F34" s="830" t="s">
        <v>8567</v>
      </c>
      <c r="G34" s="494"/>
      <c r="H34" s="494" t="s">
        <v>8566</v>
      </c>
      <c r="I34" s="494" t="s">
        <v>294</v>
      </c>
      <c r="J34" s="494" t="s">
        <v>294</v>
      </c>
      <c r="K34" s="573">
        <v>0</v>
      </c>
      <c r="L34" s="358" t="s">
        <v>8584</v>
      </c>
      <c r="M34" s="357" t="s">
        <v>8862</v>
      </c>
      <c r="N34" s="357" t="s">
        <v>8566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8568</v>
      </c>
      <c r="U34" s="357" t="s">
        <v>294</v>
      </c>
      <c r="V34" s="357" t="s">
        <v>294</v>
      </c>
    </row>
    <row r="35" spans="1:22" ht="15" thickBot="1">
      <c r="A35" s="849"/>
      <c r="B35" s="707" t="s">
        <v>8585</v>
      </c>
      <c r="C35" s="803" t="s">
        <v>8586</v>
      </c>
      <c r="D35" s="720">
        <v>2</v>
      </c>
      <c r="E35" s="720">
        <v>0</v>
      </c>
      <c r="F35" s="1455" t="s">
        <v>8563</v>
      </c>
      <c r="G35" s="494"/>
      <c r="H35" s="494" t="s">
        <v>8562</v>
      </c>
      <c r="I35" s="494" t="s">
        <v>294</v>
      </c>
      <c r="J35" s="494" t="s">
        <v>294</v>
      </c>
      <c r="K35" s="573">
        <v>0</v>
      </c>
      <c r="L35" s="358" t="s">
        <v>8587</v>
      </c>
      <c r="M35" s="357" t="s">
        <v>8585</v>
      </c>
      <c r="N35" s="357" t="s">
        <v>8562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8563</v>
      </c>
      <c r="U35" s="357" t="s">
        <v>294</v>
      </c>
      <c r="V35" s="357" t="s">
        <v>294</v>
      </c>
    </row>
    <row r="36" spans="1:22" ht="15" thickBot="1">
      <c r="A36" s="856"/>
      <c r="B36" s="708"/>
      <c r="C36" s="837" t="s">
        <v>22</v>
      </c>
      <c r="D36" s="726">
        <v>20</v>
      </c>
      <c r="E36" s="726">
        <v>16</v>
      </c>
      <c r="F36" s="1426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9">
        <v>5</v>
      </c>
      <c r="B37" s="1276" t="s">
        <v>8588</v>
      </c>
      <c r="C37" s="1975" t="s">
        <v>8589</v>
      </c>
      <c r="D37" s="720">
        <v>5</v>
      </c>
      <c r="E37" s="720">
        <v>8</v>
      </c>
      <c r="F37" s="830" t="s">
        <v>8576</v>
      </c>
      <c r="G37" s="494"/>
      <c r="H37" s="494" t="s">
        <v>8575</v>
      </c>
      <c r="I37" s="494" t="s">
        <v>294</v>
      </c>
      <c r="J37" s="494" t="s">
        <v>294</v>
      </c>
      <c r="K37" s="574">
        <v>0</v>
      </c>
      <c r="L37" s="358" t="s">
        <v>8589</v>
      </c>
      <c r="M37" s="357" t="s">
        <v>8588</v>
      </c>
      <c r="N37" s="357" t="s">
        <v>8575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8576</v>
      </c>
      <c r="U37" s="357" t="s">
        <v>294</v>
      </c>
      <c r="V37" s="357" t="s">
        <v>294</v>
      </c>
    </row>
    <row r="38" spans="1:22">
      <c r="A38" s="849"/>
      <c r="B38" s="707" t="s">
        <v>9924</v>
      </c>
      <c r="C38" s="735" t="s">
        <v>8590</v>
      </c>
      <c r="D38" s="720">
        <v>5</v>
      </c>
      <c r="E38" s="720">
        <v>6</v>
      </c>
      <c r="F38" s="830" t="s">
        <v>8578</v>
      </c>
      <c r="G38" s="494"/>
      <c r="H38" s="494" t="s">
        <v>8577</v>
      </c>
      <c r="I38" s="494" t="s">
        <v>294</v>
      </c>
      <c r="J38" s="494" t="s">
        <v>294</v>
      </c>
      <c r="K38" s="573">
        <v>0</v>
      </c>
      <c r="L38" s="358" t="s">
        <v>8590</v>
      </c>
      <c r="M38" s="357" t="s">
        <v>9924</v>
      </c>
      <c r="N38" s="357" t="s">
        <v>8577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8579</v>
      </c>
      <c r="U38" s="357" t="s">
        <v>294</v>
      </c>
      <c r="V38" s="357" t="s">
        <v>294</v>
      </c>
    </row>
    <row r="39" spans="1:22">
      <c r="A39" s="849"/>
      <c r="B39" s="707" t="s">
        <v>8591</v>
      </c>
      <c r="C39" s="735" t="s">
        <v>8592</v>
      </c>
      <c r="D39" s="720">
        <v>5</v>
      </c>
      <c r="E39" s="720">
        <v>6</v>
      </c>
      <c r="F39" s="830" t="s">
        <v>8576</v>
      </c>
      <c r="G39" s="494"/>
      <c r="H39" s="494" t="s">
        <v>8575</v>
      </c>
      <c r="I39" s="494" t="s">
        <v>294</v>
      </c>
      <c r="J39" s="494" t="s">
        <v>294</v>
      </c>
      <c r="K39" s="574">
        <v>0</v>
      </c>
      <c r="L39" s="358" t="s">
        <v>8593</v>
      </c>
      <c r="M39" s="357" t="s">
        <v>8591</v>
      </c>
      <c r="N39" s="357" t="s">
        <v>8575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8576</v>
      </c>
      <c r="U39" s="357" t="s">
        <v>294</v>
      </c>
      <c r="V39" s="357" t="s">
        <v>294</v>
      </c>
    </row>
    <row r="40" spans="1:22">
      <c r="A40" s="849"/>
      <c r="B40" s="707" t="s">
        <v>8594</v>
      </c>
      <c r="C40" s="735" t="s">
        <v>8595</v>
      </c>
      <c r="D40" s="720">
        <v>2</v>
      </c>
      <c r="E40" s="720">
        <v>0</v>
      </c>
      <c r="F40" s="830" t="s">
        <v>8586</v>
      </c>
      <c r="G40" s="494"/>
      <c r="H40" s="494" t="s">
        <v>8585</v>
      </c>
      <c r="I40" s="494" t="s">
        <v>294</v>
      </c>
      <c r="J40" s="494" t="s">
        <v>294</v>
      </c>
      <c r="K40" s="573">
        <v>0</v>
      </c>
      <c r="L40" s="358" t="s">
        <v>8595</v>
      </c>
      <c r="M40" s="357" t="s">
        <v>8594</v>
      </c>
      <c r="N40" s="357" t="s">
        <v>8585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8587</v>
      </c>
      <c r="U40" s="357" t="s">
        <v>294</v>
      </c>
      <c r="V40" s="357" t="s">
        <v>294</v>
      </c>
    </row>
    <row r="41" spans="1:22" ht="15" thickBot="1">
      <c r="A41" s="849"/>
      <c r="B41" s="707" t="s">
        <v>3039</v>
      </c>
      <c r="C41" s="717" t="s">
        <v>1179</v>
      </c>
      <c r="D41" s="720">
        <v>3</v>
      </c>
      <c r="E41" s="720">
        <v>2</v>
      </c>
      <c r="F41" s="835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2100</v>
      </c>
      <c r="M41" s="357" t="s">
        <v>3039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856"/>
      <c r="B42" s="856"/>
      <c r="C42" s="837" t="s">
        <v>22</v>
      </c>
      <c r="D42" s="726">
        <v>20</v>
      </c>
      <c r="E42" s="726">
        <v>22</v>
      </c>
      <c r="F42" s="872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844">
        <v>6</v>
      </c>
      <c r="B43" s="1276" t="s">
        <v>8596</v>
      </c>
      <c r="C43" s="1975" t="s">
        <v>8597</v>
      </c>
      <c r="D43" s="720">
        <v>5</v>
      </c>
      <c r="E43" s="720">
        <v>8</v>
      </c>
      <c r="F43" s="1972" t="s">
        <v>8589</v>
      </c>
      <c r="G43" s="494"/>
      <c r="H43" s="494" t="s">
        <v>8588</v>
      </c>
      <c r="I43" s="494" t="s">
        <v>294</v>
      </c>
      <c r="J43" s="494" t="s">
        <v>294</v>
      </c>
      <c r="K43" s="573">
        <v>0</v>
      </c>
      <c r="L43" s="358" t="s">
        <v>8597</v>
      </c>
      <c r="M43" s="357" t="s">
        <v>8596</v>
      </c>
      <c r="N43" s="357" t="s">
        <v>8588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8589</v>
      </c>
      <c r="U43" s="357" t="s">
        <v>294</v>
      </c>
      <c r="V43" s="357" t="s">
        <v>294</v>
      </c>
    </row>
    <row r="44" spans="1:22">
      <c r="A44" s="849"/>
      <c r="B44" s="707" t="s">
        <v>8868</v>
      </c>
      <c r="C44" s="735" t="s">
        <v>8598</v>
      </c>
      <c r="D44" s="720">
        <v>3</v>
      </c>
      <c r="E44" s="720">
        <v>4</v>
      </c>
      <c r="F44" s="810" t="s">
        <v>8592</v>
      </c>
      <c r="G44" s="494"/>
      <c r="H44" s="494" t="s">
        <v>8591</v>
      </c>
      <c r="I44" s="494" t="s">
        <v>294</v>
      </c>
      <c r="J44" s="494" t="s">
        <v>294</v>
      </c>
      <c r="K44" s="573">
        <v>0</v>
      </c>
      <c r="L44" s="358" t="s">
        <v>8599</v>
      </c>
      <c r="M44" s="357" t="s">
        <v>8868</v>
      </c>
      <c r="N44" s="357" t="s">
        <v>8591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8593</v>
      </c>
      <c r="U44" s="357" t="s">
        <v>294</v>
      </c>
      <c r="V44" s="357" t="s">
        <v>294</v>
      </c>
    </row>
    <row r="45" spans="1:22">
      <c r="A45" s="849"/>
      <c r="B45" s="707" t="s">
        <v>9925</v>
      </c>
      <c r="C45" s="735" t="s">
        <v>8600</v>
      </c>
      <c r="D45" s="720">
        <v>5</v>
      </c>
      <c r="E45" s="720">
        <v>6</v>
      </c>
      <c r="F45" s="810" t="s">
        <v>8590</v>
      </c>
      <c r="G45" s="494"/>
      <c r="H45" s="494" t="s">
        <v>9924</v>
      </c>
      <c r="I45" s="494" t="s">
        <v>294</v>
      </c>
      <c r="J45" s="494" t="s">
        <v>294</v>
      </c>
      <c r="K45" s="573">
        <v>0</v>
      </c>
      <c r="L45" s="358" t="s">
        <v>8600</v>
      </c>
      <c r="M45" s="357" t="s">
        <v>9925</v>
      </c>
      <c r="N45" s="357" t="s">
        <v>9924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8590</v>
      </c>
      <c r="U45" s="357" t="s">
        <v>294</v>
      </c>
      <c r="V45" s="357" t="s">
        <v>294</v>
      </c>
    </row>
    <row r="46" spans="1:22">
      <c r="A46" s="849"/>
      <c r="B46" s="707" t="s">
        <v>9926</v>
      </c>
      <c r="C46" s="735" t="s">
        <v>8601</v>
      </c>
      <c r="D46" s="720">
        <v>4</v>
      </c>
      <c r="E46" s="720">
        <v>6</v>
      </c>
      <c r="F46" s="830" t="s">
        <v>8578</v>
      </c>
      <c r="G46" s="494"/>
      <c r="H46" s="494" t="s">
        <v>8577</v>
      </c>
      <c r="I46" s="494" t="s">
        <v>294</v>
      </c>
      <c r="J46" s="494" t="s">
        <v>294</v>
      </c>
      <c r="K46" s="573">
        <v>0</v>
      </c>
      <c r="L46" s="358" t="s">
        <v>8601</v>
      </c>
      <c r="M46" s="357" t="s">
        <v>9926</v>
      </c>
      <c r="N46" s="357" t="s">
        <v>8577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8579</v>
      </c>
      <c r="U46" s="357" t="s">
        <v>294</v>
      </c>
      <c r="V46" s="357" t="s">
        <v>294</v>
      </c>
    </row>
    <row r="47" spans="1:22" ht="15" thickBot="1">
      <c r="A47" s="849"/>
      <c r="B47" s="707" t="s">
        <v>9927</v>
      </c>
      <c r="C47" s="735" t="s">
        <v>8602</v>
      </c>
      <c r="D47" s="720">
        <v>2</v>
      </c>
      <c r="E47" s="720">
        <v>4</v>
      </c>
      <c r="F47" s="1424" t="s">
        <v>8595</v>
      </c>
      <c r="G47" s="494"/>
      <c r="H47" s="494" t="s">
        <v>8594</v>
      </c>
      <c r="I47" s="494" t="s">
        <v>294</v>
      </c>
      <c r="J47" s="494" t="s">
        <v>294</v>
      </c>
      <c r="K47" s="573">
        <v>0</v>
      </c>
      <c r="L47" s="358" t="s">
        <v>8602</v>
      </c>
      <c r="M47" s="357" t="s">
        <v>9927</v>
      </c>
      <c r="N47" s="357" t="s">
        <v>8594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8595</v>
      </c>
      <c r="U47" s="357" t="s">
        <v>294</v>
      </c>
      <c r="V47" s="357" t="s">
        <v>294</v>
      </c>
    </row>
    <row r="48" spans="1:22" ht="15" thickBot="1">
      <c r="A48" s="856"/>
      <c r="B48" s="856"/>
      <c r="C48" s="837" t="s">
        <v>22</v>
      </c>
      <c r="D48" s="726">
        <v>19</v>
      </c>
      <c r="E48" s="726">
        <v>28</v>
      </c>
      <c r="F48" s="872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844">
        <v>7</v>
      </c>
      <c r="B49" s="1276" t="s">
        <v>8603</v>
      </c>
      <c r="C49" s="1974" t="s">
        <v>8604</v>
      </c>
      <c r="D49" s="720">
        <v>5</v>
      </c>
      <c r="E49" s="720">
        <v>8</v>
      </c>
      <c r="F49" s="1972" t="s">
        <v>8597</v>
      </c>
      <c r="G49" s="494"/>
      <c r="H49" s="494" t="s">
        <v>8596</v>
      </c>
      <c r="I49" s="494" t="s">
        <v>294</v>
      </c>
      <c r="J49" s="494" t="s">
        <v>294</v>
      </c>
      <c r="K49" s="573">
        <v>0</v>
      </c>
      <c r="L49" s="358" t="s">
        <v>8604</v>
      </c>
      <c r="M49" s="357" t="s">
        <v>8603</v>
      </c>
      <c r="N49" s="357" t="s">
        <v>8596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8597</v>
      </c>
      <c r="U49" s="357" t="s">
        <v>294</v>
      </c>
      <c r="V49" s="357" t="s">
        <v>294</v>
      </c>
    </row>
    <row r="50" spans="1:22">
      <c r="A50" s="849"/>
      <c r="B50" s="707" t="s">
        <v>3040</v>
      </c>
      <c r="C50" s="735" t="s">
        <v>3998</v>
      </c>
      <c r="D50" s="720">
        <v>3</v>
      </c>
      <c r="E50" s="720">
        <v>2</v>
      </c>
      <c r="F50" s="830" t="s">
        <v>1179</v>
      </c>
      <c r="G50" s="494"/>
      <c r="H50" s="494" t="s">
        <v>3039</v>
      </c>
      <c r="I50" s="494" t="s">
        <v>294</v>
      </c>
      <c r="J50" s="494" t="s">
        <v>294</v>
      </c>
      <c r="K50" s="573">
        <v>0</v>
      </c>
      <c r="L50" s="358" t="s">
        <v>3259</v>
      </c>
      <c r="M50" s="357" t="s">
        <v>3040</v>
      </c>
      <c r="N50" s="357" t="s">
        <v>3039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2100</v>
      </c>
      <c r="U50" s="357" t="s">
        <v>294</v>
      </c>
      <c r="V50" s="357" t="s">
        <v>294</v>
      </c>
    </row>
    <row r="51" spans="1:22">
      <c r="A51" s="849"/>
      <c r="B51" s="707" t="s">
        <v>8872</v>
      </c>
      <c r="C51" s="735" t="s">
        <v>8605</v>
      </c>
      <c r="D51" s="720">
        <v>4</v>
      </c>
      <c r="E51" s="720">
        <v>6</v>
      </c>
      <c r="F51" s="810" t="s">
        <v>8600</v>
      </c>
      <c r="G51" s="494"/>
      <c r="H51" s="494" t="s">
        <v>9925</v>
      </c>
      <c r="I51" s="494" t="s">
        <v>294</v>
      </c>
      <c r="J51" s="494" t="s">
        <v>294</v>
      </c>
      <c r="K51" s="573">
        <v>0</v>
      </c>
      <c r="L51" s="358" t="s">
        <v>8605</v>
      </c>
      <c r="M51" s="357" t="s">
        <v>8872</v>
      </c>
      <c r="N51" s="357" t="s">
        <v>9925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8600</v>
      </c>
      <c r="U51" s="357" t="s">
        <v>294</v>
      </c>
      <c r="V51" s="357" t="s">
        <v>294</v>
      </c>
    </row>
    <row r="52" spans="1:22">
      <c r="A52" s="849"/>
      <c r="B52" s="707" t="s">
        <v>8873</v>
      </c>
      <c r="C52" s="735" t="s">
        <v>8606</v>
      </c>
      <c r="D52" s="720">
        <v>3</v>
      </c>
      <c r="E52" s="720">
        <v>4</v>
      </c>
      <c r="F52" s="830" t="s">
        <v>8601</v>
      </c>
      <c r="G52" s="494"/>
      <c r="H52" s="494" t="s">
        <v>9926</v>
      </c>
      <c r="I52" s="494" t="s">
        <v>294</v>
      </c>
      <c r="J52" s="494" t="s">
        <v>294</v>
      </c>
      <c r="K52" s="573">
        <v>0</v>
      </c>
      <c r="L52" s="358" t="s">
        <v>8606</v>
      </c>
      <c r="M52" s="357" t="s">
        <v>8873</v>
      </c>
      <c r="N52" s="357" t="s">
        <v>9926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8601</v>
      </c>
      <c r="U52" s="357" t="s">
        <v>294</v>
      </c>
      <c r="V52" s="357" t="s">
        <v>294</v>
      </c>
    </row>
    <row r="53" spans="1:22" ht="15" thickBot="1">
      <c r="A53" s="849"/>
      <c r="B53" s="707" t="s">
        <v>9928</v>
      </c>
      <c r="C53" s="735" t="s">
        <v>8607</v>
      </c>
      <c r="D53" s="720">
        <v>4</v>
      </c>
      <c r="E53" s="720">
        <v>4</v>
      </c>
      <c r="F53" s="1424" t="s">
        <v>8602</v>
      </c>
      <c r="G53" s="494"/>
      <c r="H53" s="494" t="s">
        <v>9927</v>
      </c>
      <c r="I53" s="494" t="s">
        <v>294</v>
      </c>
      <c r="J53" s="494" t="s">
        <v>294</v>
      </c>
      <c r="K53" s="573">
        <v>0</v>
      </c>
      <c r="L53" s="358" t="s">
        <v>8607</v>
      </c>
      <c r="M53" s="357" t="s">
        <v>9928</v>
      </c>
      <c r="N53" s="357" t="s">
        <v>9927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8602</v>
      </c>
      <c r="U53" s="357" t="s">
        <v>294</v>
      </c>
      <c r="V53" s="357" t="s">
        <v>294</v>
      </c>
    </row>
    <row r="54" spans="1:22" ht="15" thickBot="1">
      <c r="A54" s="856"/>
      <c r="B54" s="856"/>
      <c r="C54" s="837" t="s">
        <v>22</v>
      </c>
      <c r="D54" s="726">
        <v>19</v>
      </c>
      <c r="E54" s="726">
        <v>24</v>
      </c>
      <c r="F54" s="839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844">
        <v>8</v>
      </c>
      <c r="B55" s="1276" t="s">
        <v>8608</v>
      </c>
      <c r="C55" s="1977" t="s">
        <v>8609</v>
      </c>
      <c r="D55" s="720">
        <v>5</v>
      </c>
      <c r="E55" s="720">
        <v>8</v>
      </c>
      <c r="F55" s="1972" t="s">
        <v>8610</v>
      </c>
      <c r="G55" s="494"/>
      <c r="H55" s="494" t="s">
        <v>8603</v>
      </c>
      <c r="I55" s="494" t="s">
        <v>9925</v>
      </c>
      <c r="J55" s="494" t="s">
        <v>294</v>
      </c>
      <c r="K55" s="573">
        <v>0</v>
      </c>
      <c r="L55" s="358" t="s">
        <v>8609</v>
      </c>
      <c r="M55" s="357" t="s">
        <v>8608</v>
      </c>
      <c r="N55" s="357" t="s">
        <v>8603</v>
      </c>
      <c r="O55" s="357" t="s">
        <v>9925</v>
      </c>
      <c r="P55" s="357" t="s">
        <v>294</v>
      </c>
      <c r="Q55" s="357">
        <v>0</v>
      </c>
      <c r="R55" s="357">
        <v>26</v>
      </c>
      <c r="S55" s="357">
        <v>0</v>
      </c>
      <c r="T55" s="357" t="s">
        <v>8604</v>
      </c>
      <c r="U55" s="357" t="s">
        <v>8600</v>
      </c>
      <c r="V55" s="357" t="s">
        <v>294</v>
      </c>
    </row>
    <row r="56" spans="1:22">
      <c r="A56" s="849"/>
      <c r="B56" s="1277" t="s">
        <v>8880</v>
      </c>
      <c r="C56" s="735" t="s">
        <v>8611</v>
      </c>
      <c r="D56" s="720">
        <v>4</v>
      </c>
      <c r="E56" s="720">
        <v>4</v>
      </c>
      <c r="F56" s="810" t="s">
        <v>8612</v>
      </c>
      <c r="G56" s="494"/>
      <c r="H56" s="494" t="s">
        <v>8603</v>
      </c>
      <c r="I56" s="494" t="s">
        <v>3040</v>
      </c>
      <c r="J56" s="494" t="s">
        <v>294</v>
      </c>
      <c r="K56" s="573">
        <v>0</v>
      </c>
      <c r="L56" s="358" t="s">
        <v>8611</v>
      </c>
      <c r="M56" s="357" t="s">
        <v>8880</v>
      </c>
      <c r="N56" s="357" t="s">
        <v>8603</v>
      </c>
      <c r="O56" s="357" t="s">
        <v>3040</v>
      </c>
      <c r="P56" s="357" t="s">
        <v>294</v>
      </c>
      <c r="Q56" s="357">
        <v>0</v>
      </c>
      <c r="R56" s="357">
        <v>26</v>
      </c>
      <c r="S56" s="357">
        <v>0</v>
      </c>
      <c r="T56" s="357" t="s">
        <v>8604</v>
      </c>
      <c r="U56" s="357" t="s">
        <v>3259</v>
      </c>
      <c r="V56" s="357" t="s">
        <v>294</v>
      </c>
    </row>
    <row r="57" spans="1:22">
      <c r="A57" s="849"/>
      <c r="B57" s="1277" t="s">
        <v>8613</v>
      </c>
      <c r="C57" s="735" t="s">
        <v>3155</v>
      </c>
      <c r="D57" s="720">
        <v>8</v>
      </c>
      <c r="E57" s="720">
        <v>12</v>
      </c>
      <c r="F57" s="830" t="s">
        <v>8597</v>
      </c>
      <c r="G57" s="494"/>
      <c r="H57" s="494" t="s">
        <v>8596</v>
      </c>
      <c r="I57" s="494" t="s">
        <v>294</v>
      </c>
      <c r="J57" s="494" t="s">
        <v>294</v>
      </c>
      <c r="K57" s="573">
        <v>0</v>
      </c>
      <c r="L57" s="358" t="s">
        <v>4589</v>
      </c>
      <c r="M57" s="357" t="s">
        <v>8613</v>
      </c>
      <c r="N57" s="357" t="s">
        <v>8596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8597</v>
      </c>
      <c r="U57" s="357" t="s">
        <v>294</v>
      </c>
      <c r="V57" s="357" t="s">
        <v>294</v>
      </c>
    </row>
    <row r="58" spans="1:22" ht="15" thickBot="1">
      <c r="A58" s="849"/>
      <c r="B58" s="1277" t="s">
        <v>8878</v>
      </c>
      <c r="C58" s="735" t="s">
        <v>8614</v>
      </c>
      <c r="D58" s="720">
        <v>4</v>
      </c>
      <c r="E58" s="720">
        <v>4</v>
      </c>
      <c r="F58" s="1455" t="s">
        <v>8581</v>
      </c>
      <c r="G58" s="494"/>
      <c r="H58" s="494" t="s">
        <v>8580</v>
      </c>
      <c r="I58" s="494" t="s">
        <v>294</v>
      </c>
      <c r="J58" s="494" t="s">
        <v>294</v>
      </c>
      <c r="K58" s="573">
        <v>0</v>
      </c>
      <c r="L58" s="358" t="s">
        <v>8614</v>
      </c>
      <c r="M58" s="357" t="s">
        <v>8878</v>
      </c>
      <c r="N58" s="357" t="s">
        <v>8580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8581</v>
      </c>
      <c r="U58" s="357" t="s">
        <v>294</v>
      </c>
      <c r="V58" s="357" t="s">
        <v>294</v>
      </c>
    </row>
    <row r="59" spans="1:22" ht="15" thickBot="1">
      <c r="A59" s="856"/>
      <c r="B59" s="708"/>
      <c r="C59" s="837" t="s">
        <v>22</v>
      </c>
      <c r="D59" s="726">
        <v>21</v>
      </c>
      <c r="E59" s="726">
        <v>28</v>
      </c>
      <c r="F59" s="1440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844">
        <v>9</v>
      </c>
      <c r="B60" s="1276" t="s">
        <v>8879</v>
      </c>
      <c r="C60" s="1978" t="s">
        <v>8615</v>
      </c>
      <c r="D60" s="720">
        <v>6</v>
      </c>
      <c r="E60" s="718">
        <v>8</v>
      </c>
      <c r="F60" s="1972" t="s">
        <v>8616</v>
      </c>
      <c r="G60" s="494"/>
      <c r="H60" s="494" t="s">
        <v>8608</v>
      </c>
      <c r="I60" s="494" t="s">
        <v>8872</v>
      </c>
      <c r="J60" s="494" t="s">
        <v>294</v>
      </c>
      <c r="K60" s="573">
        <v>0</v>
      </c>
      <c r="L60" s="358" t="s">
        <v>8615</v>
      </c>
      <c r="M60" s="357" t="s">
        <v>8879</v>
      </c>
      <c r="N60" s="357" t="s">
        <v>8608</v>
      </c>
      <c r="O60" s="357" t="s">
        <v>8872</v>
      </c>
      <c r="P60" s="357" t="s">
        <v>294</v>
      </c>
      <c r="Q60" s="357">
        <v>0</v>
      </c>
      <c r="R60" s="357">
        <v>26</v>
      </c>
      <c r="S60" s="357">
        <v>0</v>
      </c>
      <c r="T60" s="357" t="s">
        <v>8609</v>
      </c>
      <c r="U60" s="357" t="s">
        <v>8605</v>
      </c>
      <c r="V60" s="357" t="s">
        <v>294</v>
      </c>
    </row>
    <row r="61" spans="1:22">
      <c r="A61" s="849"/>
      <c r="B61" s="707" t="s">
        <v>8876</v>
      </c>
      <c r="C61" s="735" t="s">
        <v>8617</v>
      </c>
      <c r="D61" s="720">
        <v>5</v>
      </c>
      <c r="E61" s="720">
        <v>8</v>
      </c>
      <c r="F61" s="830" t="s">
        <v>8598</v>
      </c>
      <c r="G61" s="494"/>
      <c r="H61" s="494" t="s">
        <v>8868</v>
      </c>
      <c r="I61" s="494" t="s">
        <v>294</v>
      </c>
      <c r="J61" s="494" t="s">
        <v>294</v>
      </c>
      <c r="K61" s="573">
        <v>0</v>
      </c>
      <c r="L61" s="358" t="s">
        <v>8618</v>
      </c>
      <c r="M61" s="357" t="s">
        <v>8876</v>
      </c>
      <c r="N61" s="357" t="s">
        <v>8868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8599</v>
      </c>
      <c r="U61" s="357" t="s">
        <v>294</v>
      </c>
      <c r="V61" s="357" t="s">
        <v>294</v>
      </c>
    </row>
    <row r="62" spans="1:22">
      <c r="A62" s="849"/>
      <c r="B62" s="1277" t="s">
        <v>9929</v>
      </c>
      <c r="C62" s="1973" t="s">
        <v>8619</v>
      </c>
      <c r="D62" s="1277">
        <v>4</v>
      </c>
      <c r="E62" s="1277">
        <v>6</v>
      </c>
      <c r="F62" s="810" t="s">
        <v>8598</v>
      </c>
      <c r="G62" s="494"/>
      <c r="H62" s="494" t="s">
        <v>8868</v>
      </c>
      <c r="I62" s="494" t="s">
        <v>294</v>
      </c>
      <c r="J62" s="494" t="s">
        <v>294</v>
      </c>
      <c r="K62" s="573">
        <v>0</v>
      </c>
      <c r="L62" s="358" t="s">
        <v>8620</v>
      </c>
      <c r="M62" s="357" t="s">
        <v>9929</v>
      </c>
      <c r="N62" s="357" t="s">
        <v>8868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8599</v>
      </c>
      <c r="U62" s="357" t="s">
        <v>294</v>
      </c>
      <c r="V62" s="357" t="s">
        <v>294</v>
      </c>
    </row>
    <row r="63" spans="1:22">
      <c r="A63" s="849"/>
      <c r="B63" s="707" t="s">
        <v>8621</v>
      </c>
      <c r="C63" s="735" t="s">
        <v>8622</v>
      </c>
      <c r="D63" s="720">
        <v>4</v>
      </c>
      <c r="E63" s="720">
        <v>4</v>
      </c>
      <c r="F63" s="810" t="s">
        <v>8614</v>
      </c>
      <c r="G63" s="494"/>
      <c r="H63" s="494" t="s">
        <v>8878</v>
      </c>
      <c r="I63" s="494" t="s">
        <v>294</v>
      </c>
      <c r="J63" s="494" t="s">
        <v>294</v>
      </c>
      <c r="K63" s="573">
        <v>0</v>
      </c>
      <c r="L63" s="358" t="s">
        <v>8622</v>
      </c>
      <c r="M63" s="357" t="s">
        <v>8621</v>
      </c>
      <c r="N63" s="357" t="s">
        <v>8878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8614</v>
      </c>
      <c r="U63" s="357" t="s">
        <v>294</v>
      </c>
      <c r="V63" s="357" t="s">
        <v>294</v>
      </c>
    </row>
    <row r="64" spans="1:22">
      <c r="A64" s="849"/>
      <c r="B64" s="707" t="s">
        <v>8623</v>
      </c>
      <c r="C64" s="803" t="s">
        <v>8883</v>
      </c>
      <c r="D64" s="707">
        <v>3</v>
      </c>
      <c r="E64" s="707">
        <v>4</v>
      </c>
      <c r="F64" s="810" t="s">
        <v>8597</v>
      </c>
      <c r="G64" s="494" t="s">
        <v>241</v>
      </c>
      <c r="H64" s="494" t="s">
        <v>8596</v>
      </c>
      <c r="I64" s="494" t="s">
        <v>294</v>
      </c>
      <c r="J64" s="494" t="s">
        <v>294</v>
      </c>
      <c r="K64" s="573">
        <v>0</v>
      </c>
      <c r="L64" s="358" t="s">
        <v>8624</v>
      </c>
      <c r="M64" s="357" t="s">
        <v>8623</v>
      </c>
      <c r="N64" s="357" t="s">
        <v>8596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8597</v>
      </c>
      <c r="U64" s="357" t="s">
        <v>294</v>
      </c>
      <c r="V64" s="357" t="s">
        <v>294</v>
      </c>
    </row>
    <row r="65" spans="1:22" ht="15" thickBot="1">
      <c r="A65" s="849"/>
      <c r="B65" s="708" t="s">
        <v>8625</v>
      </c>
      <c r="C65" s="1979" t="s">
        <v>8884</v>
      </c>
      <c r="D65" s="1405">
        <v>3</v>
      </c>
      <c r="E65" s="1405">
        <v>4</v>
      </c>
      <c r="F65" s="1455" t="s">
        <v>8597</v>
      </c>
      <c r="G65" s="494" t="s">
        <v>241</v>
      </c>
      <c r="H65" s="494" t="s">
        <v>8596</v>
      </c>
      <c r="I65" s="494" t="s">
        <v>294</v>
      </c>
      <c r="J65" s="494" t="s">
        <v>294</v>
      </c>
      <c r="K65" s="573">
        <v>0</v>
      </c>
      <c r="L65" s="358" t="s">
        <v>8626</v>
      </c>
      <c r="M65" s="357" t="s">
        <v>8625</v>
      </c>
      <c r="N65" s="357" t="s">
        <v>8596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8597</v>
      </c>
      <c r="U65" s="357" t="s">
        <v>294</v>
      </c>
      <c r="V65" s="357" t="s">
        <v>294</v>
      </c>
    </row>
    <row r="66" spans="1:22" ht="15" thickBot="1">
      <c r="A66" s="856"/>
      <c r="B66" s="708"/>
      <c r="C66" s="1423" t="s">
        <v>22</v>
      </c>
      <c r="D66" s="726">
        <v>25</v>
      </c>
      <c r="E66" s="726">
        <v>34</v>
      </c>
      <c r="F66" s="1426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 ht="20.399999999999999">
      <c r="A67" s="844">
        <v>10</v>
      </c>
      <c r="B67" s="1276" t="s">
        <v>8885</v>
      </c>
      <c r="C67" s="1980" t="s">
        <v>8627</v>
      </c>
      <c r="D67" s="718">
        <v>8</v>
      </c>
      <c r="E67" s="718">
        <v>10</v>
      </c>
      <c r="F67" s="1972" t="s">
        <v>8628</v>
      </c>
      <c r="G67" s="494"/>
      <c r="H67" s="494" t="s">
        <v>8880</v>
      </c>
      <c r="I67" s="494" t="s">
        <v>8879</v>
      </c>
      <c r="J67" s="494" t="s">
        <v>294</v>
      </c>
      <c r="K67" s="573">
        <v>0</v>
      </c>
      <c r="L67" s="358" t="s">
        <v>8627</v>
      </c>
      <c r="M67" s="357" t="s">
        <v>8885</v>
      </c>
      <c r="N67" s="357" t="s">
        <v>8880</v>
      </c>
      <c r="O67" s="357" t="s">
        <v>8879</v>
      </c>
      <c r="P67" s="357" t="s">
        <v>294</v>
      </c>
      <c r="Q67" s="357">
        <v>0</v>
      </c>
      <c r="R67" s="357">
        <v>44</v>
      </c>
      <c r="S67" s="357">
        <v>0</v>
      </c>
      <c r="T67" s="357" t="s">
        <v>8611</v>
      </c>
      <c r="U67" s="357" t="s">
        <v>8615</v>
      </c>
      <c r="V67" s="357" t="s">
        <v>294</v>
      </c>
    </row>
    <row r="68" spans="1:22">
      <c r="A68" s="849"/>
      <c r="B68" s="1277" t="s">
        <v>8629</v>
      </c>
      <c r="C68" s="1973" t="s">
        <v>4329</v>
      </c>
      <c r="D68" s="720">
        <v>4</v>
      </c>
      <c r="E68" s="720">
        <v>0</v>
      </c>
      <c r="F68" s="1981" t="s">
        <v>8615</v>
      </c>
      <c r="G68" s="494"/>
      <c r="H68" s="494" t="s">
        <v>8879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8629</v>
      </c>
      <c r="N68" s="357" t="s">
        <v>8879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8615</v>
      </c>
      <c r="U68" s="357" t="s">
        <v>294</v>
      </c>
      <c r="V68" s="357" t="s">
        <v>294</v>
      </c>
    </row>
    <row r="69" spans="1:22">
      <c r="A69" s="849"/>
      <c r="B69" s="707" t="s">
        <v>8630</v>
      </c>
      <c r="C69" s="1982" t="s">
        <v>8887</v>
      </c>
      <c r="D69" s="850">
        <v>3</v>
      </c>
      <c r="E69" s="850">
        <v>4</v>
      </c>
      <c r="F69" s="1983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 t="s">
        <v>8631</v>
      </c>
      <c r="M69" s="357" t="s">
        <v>8630</v>
      </c>
      <c r="N69" s="357" t="s">
        <v>241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153</v>
      </c>
      <c r="U69" s="357" t="s">
        <v>294</v>
      </c>
      <c r="V69" s="357" t="s">
        <v>294</v>
      </c>
    </row>
    <row r="70" spans="1:22">
      <c r="A70" s="849"/>
      <c r="B70" s="707" t="s">
        <v>8632</v>
      </c>
      <c r="C70" s="803" t="s">
        <v>8888</v>
      </c>
      <c r="D70" s="850">
        <v>3</v>
      </c>
      <c r="E70" s="850">
        <v>4</v>
      </c>
      <c r="F70" s="1983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8633</v>
      </c>
      <c r="M70" s="357" t="s">
        <v>8632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849"/>
      <c r="B71" s="707" t="s">
        <v>8634</v>
      </c>
      <c r="C71" s="803" t="s">
        <v>8889</v>
      </c>
      <c r="D71" s="850">
        <v>4</v>
      </c>
      <c r="E71" s="850">
        <v>4</v>
      </c>
      <c r="F71" s="1983" t="s">
        <v>153</v>
      </c>
      <c r="G71" s="494" t="s">
        <v>8267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8635</v>
      </c>
      <c r="M71" s="357" t="s">
        <v>8634</v>
      </c>
      <c r="N71" s="357" t="s">
        <v>242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849"/>
      <c r="B72" s="1984" t="s">
        <v>8636</v>
      </c>
      <c r="C72" s="1985" t="s">
        <v>8890</v>
      </c>
      <c r="D72" s="1405">
        <v>4</v>
      </c>
      <c r="E72" s="1405">
        <v>4</v>
      </c>
      <c r="F72" s="1424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8637</v>
      </c>
      <c r="M72" s="357" t="s">
        <v>8636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856"/>
      <c r="B73" s="1441"/>
      <c r="C73" s="1986" t="s">
        <v>22</v>
      </c>
      <c r="D73" s="726">
        <v>26</v>
      </c>
      <c r="E73" s="726">
        <v>26</v>
      </c>
      <c r="F73" s="87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1727"/>
      <c r="B74" s="1987"/>
      <c r="C74" s="868" t="s">
        <v>111</v>
      </c>
      <c r="D74" s="726">
        <v>210</v>
      </c>
      <c r="E74" s="726">
        <v>258</v>
      </c>
      <c r="F74" s="1988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A79" s="764"/>
      <c r="B79" s="764"/>
      <c r="C79" s="764"/>
      <c r="D79" s="764"/>
      <c r="E79" s="764"/>
      <c r="F79" s="684"/>
    </row>
    <row r="80" spans="1:22">
      <c r="A80" s="764"/>
      <c r="B80" s="764"/>
      <c r="C80" s="764"/>
      <c r="D80" s="764"/>
      <c r="E80" s="764"/>
      <c r="F80" s="684"/>
    </row>
    <row r="81" spans="1:6">
      <c r="A81" s="764"/>
      <c r="B81" s="764"/>
      <c r="C81" s="764"/>
      <c r="D81" s="764"/>
      <c r="E81" s="764"/>
      <c r="F81" s="684"/>
    </row>
    <row r="82" spans="1:6">
      <c r="A82" s="764"/>
      <c r="B82" s="764"/>
      <c r="C82" s="764"/>
      <c r="D82" s="764"/>
      <c r="E82" s="764"/>
      <c r="F82" s="684"/>
    </row>
    <row r="83" spans="1:6">
      <c r="A83" s="764"/>
      <c r="B83" s="764"/>
      <c r="C83" s="764"/>
      <c r="D83" s="764"/>
      <c r="E83" s="764"/>
      <c r="F83" s="684"/>
    </row>
    <row r="84" spans="1:6">
      <c r="A84" s="764"/>
      <c r="B84" s="764"/>
      <c r="C84" s="764"/>
      <c r="D84" s="764"/>
      <c r="E84" s="764"/>
      <c r="F84" s="68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8B019-65C3-456A-A725-02EACFDD1011}">
  <sheetPr codeName="Hoja7"/>
  <dimension ref="A1:V71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1113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499</v>
      </c>
      <c r="C9" s="531" t="s">
        <v>500</v>
      </c>
      <c r="D9" s="1571">
        <v>4</v>
      </c>
      <c r="E9" s="651">
        <v>4</v>
      </c>
      <c r="F9" s="157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4678</v>
      </c>
      <c r="C10" s="520" t="s">
        <v>1113</v>
      </c>
      <c r="D10" s="1573">
        <v>4</v>
      </c>
      <c r="E10" s="656">
        <v>4</v>
      </c>
      <c r="F10" s="1574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1113</v>
      </c>
      <c r="M10" s="357" t="s">
        <v>4678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3034</v>
      </c>
      <c r="C11" s="520" t="s">
        <v>3543</v>
      </c>
      <c r="D11" s="1573">
        <v>5</v>
      </c>
      <c r="E11" s="656">
        <v>8</v>
      </c>
      <c r="F11" s="1574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3034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3049</v>
      </c>
      <c r="C12" s="520" t="s">
        <v>3533</v>
      </c>
      <c r="D12" s="1573">
        <v>5</v>
      </c>
      <c r="E12" s="656">
        <v>8</v>
      </c>
      <c r="F12" s="157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3170</v>
      </c>
      <c r="M12" s="357" t="s">
        <v>3049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27"/>
      <c r="B13" s="47" t="s">
        <v>3035</v>
      </c>
      <c r="C13" s="520" t="s">
        <v>438</v>
      </c>
      <c r="D13" s="1575">
        <v>2</v>
      </c>
      <c r="E13" s="656">
        <v>3</v>
      </c>
      <c r="F13" s="15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3035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8"/>
      <c r="B14" s="534"/>
      <c r="C14" s="1577" t="s">
        <v>22</v>
      </c>
      <c r="D14" s="614">
        <v>20</v>
      </c>
      <c r="E14" s="614">
        <v>0</v>
      </c>
      <c r="F14" s="157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526">
        <v>2</v>
      </c>
      <c r="B15" s="47" t="s">
        <v>366</v>
      </c>
      <c r="C15" s="520" t="s">
        <v>367</v>
      </c>
      <c r="D15" s="651">
        <v>3</v>
      </c>
      <c r="E15" s="651">
        <v>4</v>
      </c>
      <c r="F15" s="157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367</v>
      </c>
      <c r="M15" s="357" t="s">
        <v>366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7"/>
      <c r="B16" s="47" t="s">
        <v>4693</v>
      </c>
      <c r="C16" s="520" t="s">
        <v>4694</v>
      </c>
      <c r="D16" s="656">
        <v>3</v>
      </c>
      <c r="E16" s="656">
        <v>4</v>
      </c>
      <c r="F16" s="1580" t="s">
        <v>1113</v>
      </c>
      <c r="G16" s="494"/>
      <c r="H16" s="494" t="s">
        <v>4678</v>
      </c>
      <c r="I16" s="494" t="s">
        <v>294</v>
      </c>
      <c r="J16" s="494" t="s">
        <v>294</v>
      </c>
      <c r="K16" s="573">
        <v>0</v>
      </c>
      <c r="L16" s="358" t="s">
        <v>4695</v>
      </c>
      <c r="M16" s="357" t="s">
        <v>4693</v>
      </c>
      <c r="N16" s="357" t="s">
        <v>4678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1113</v>
      </c>
      <c r="U16" s="357" t="s">
        <v>294</v>
      </c>
      <c r="V16" s="357" t="s">
        <v>294</v>
      </c>
    </row>
    <row r="17" spans="1:22">
      <c r="A17" s="527"/>
      <c r="B17" s="47" t="s">
        <v>29</v>
      </c>
      <c r="C17" s="520" t="s">
        <v>2389</v>
      </c>
      <c r="D17" s="656">
        <v>2</v>
      </c>
      <c r="E17" s="656">
        <v>2</v>
      </c>
      <c r="F17" s="1574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27"/>
      <c r="B18" s="47" t="s">
        <v>3036</v>
      </c>
      <c r="C18" s="520" t="s">
        <v>471</v>
      </c>
      <c r="D18" s="656">
        <v>5</v>
      </c>
      <c r="E18" s="656">
        <v>8</v>
      </c>
      <c r="F18" s="1574" t="s">
        <v>3543</v>
      </c>
      <c r="G18" s="494"/>
      <c r="H18" s="494" t="s">
        <v>3034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3036</v>
      </c>
      <c r="N18" s="357" t="s">
        <v>3034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527"/>
      <c r="B19" s="47" t="s">
        <v>3037</v>
      </c>
      <c r="C19" s="520" t="s">
        <v>4294</v>
      </c>
      <c r="D19" s="656">
        <v>2</v>
      </c>
      <c r="E19" s="656">
        <v>3</v>
      </c>
      <c r="F19" s="1574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3207</v>
      </c>
      <c r="M19" s="357" t="s">
        <v>3037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27"/>
      <c r="B20" s="47" t="s">
        <v>3050</v>
      </c>
      <c r="C20" s="520" t="s">
        <v>3991</v>
      </c>
      <c r="D20" s="759">
        <v>5</v>
      </c>
      <c r="E20" s="759">
        <v>8</v>
      </c>
      <c r="F20" s="1576" t="s">
        <v>3533</v>
      </c>
      <c r="G20" s="494"/>
      <c r="H20" s="494" t="s">
        <v>3049</v>
      </c>
      <c r="I20" s="494" t="s">
        <v>294</v>
      </c>
      <c r="J20" s="494" t="s">
        <v>294</v>
      </c>
      <c r="K20" s="573">
        <v>0</v>
      </c>
      <c r="L20" s="358" t="s">
        <v>593</v>
      </c>
      <c r="M20" s="357" t="s">
        <v>3050</v>
      </c>
      <c r="N20" s="357" t="s">
        <v>3049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3170</v>
      </c>
      <c r="U20" s="357" t="s">
        <v>294</v>
      </c>
      <c r="V20" s="357" t="s">
        <v>294</v>
      </c>
    </row>
    <row r="21" spans="1:22" ht="15" thickBot="1">
      <c r="A21" s="528"/>
      <c r="B21" s="534"/>
      <c r="C21" s="1577" t="s">
        <v>22</v>
      </c>
      <c r="D21" s="663">
        <v>20</v>
      </c>
      <c r="E21" s="726">
        <v>0</v>
      </c>
      <c r="F21" s="157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26">
        <v>3</v>
      </c>
      <c r="B22" s="47" t="s">
        <v>868</v>
      </c>
      <c r="C22" s="520" t="s">
        <v>869</v>
      </c>
      <c r="D22" s="651">
        <v>3</v>
      </c>
      <c r="E22" s="651">
        <v>4</v>
      </c>
      <c r="F22" s="1572" t="s">
        <v>3533</v>
      </c>
      <c r="G22" s="494"/>
      <c r="H22" s="494" t="s">
        <v>3049</v>
      </c>
      <c r="I22" s="494" t="s">
        <v>294</v>
      </c>
      <c r="J22" s="494" t="s">
        <v>294</v>
      </c>
      <c r="K22" s="573">
        <v>0</v>
      </c>
      <c r="L22" s="358" t="s">
        <v>2113</v>
      </c>
      <c r="M22" s="357" t="s">
        <v>868</v>
      </c>
      <c r="N22" s="357" t="s">
        <v>3049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3170</v>
      </c>
      <c r="U22" s="357" t="s">
        <v>294</v>
      </c>
      <c r="V22" s="357" t="s">
        <v>294</v>
      </c>
    </row>
    <row r="23" spans="1:22">
      <c r="A23" s="527"/>
      <c r="B23" s="47" t="s">
        <v>4680</v>
      </c>
      <c r="C23" s="520" t="s">
        <v>1109</v>
      </c>
      <c r="D23" s="656">
        <v>4</v>
      </c>
      <c r="E23" s="656">
        <v>4</v>
      </c>
      <c r="F23" s="1574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1109</v>
      </c>
      <c r="M23" s="357" t="s">
        <v>4680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47" t="s">
        <v>1110</v>
      </c>
      <c r="C24" s="520" t="s">
        <v>408</v>
      </c>
      <c r="D24" s="656">
        <v>3</v>
      </c>
      <c r="E24" s="656">
        <v>4</v>
      </c>
      <c r="F24" s="1574" t="s">
        <v>367</v>
      </c>
      <c r="G24" s="494"/>
      <c r="H24" s="494" t="s">
        <v>366</v>
      </c>
      <c r="I24" s="494" t="s">
        <v>294</v>
      </c>
      <c r="J24" s="494" t="s">
        <v>294</v>
      </c>
      <c r="K24" s="573">
        <v>0</v>
      </c>
      <c r="L24" s="358" t="s">
        <v>408</v>
      </c>
      <c r="M24" s="357" t="s">
        <v>1110</v>
      </c>
      <c r="N24" s="357" t="s">
        <v>366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367</v>
      </c>
      <c r="U24" s="357" t="s">
        <v>294</v>
      </c>
      <c r="V24" s="357" t="s">
        <v>294</v>
      </c>
    </row>
    <row r="25" spans="1:22">
      <c r="A25" s="527"/>
      <c r="B25" s="47" t="s">
        <v>4696</v>
      </c>
      <c r="C25" s="520" t="s">
        <v>4697</v>
      </c>
      <c r="D25" s="656">
        <v>3</v>
      </c>
      <c r="E25" s="656">
        <v>6</v>
      </c>
      <c r="F25" s="1574" t="s">
        <v>4694</v>
      </c>
      <c r="G25" s="494"/>
      <c r="H25" s="494" t="s">
        <v>4693</v>
      </c>
      <c r="I25" s="494" t="s">
        <v>294</v>
      </c>
      <c r="J25" s="494" t="s">
        <v>294</v>
      </c>
      <c r="K25" s="573">
        <v>0</v>
      </c>
      <c r="L25" s="358" t="s">
        <v>4697</v>
      </c>
      <c r="M25" s="357" t="s">
        <v>4696</v>
      </c>
      <c r="N25" s="357" t="s">
        <v>4693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4695</v>
      </c>
      <c r="U25" s="357" t="s">
        <v>294</v>
      </c>
      <c r="V25" s="357" t="s">
        <v>294</v>
      </c>
    </row>
    <row r="26" spans="1:22">
      <c r="A26" s="527"/>
      <c r="B26" s="47" t="s">
        <v>4632</v>
      </c>
      <c r="C26" s="520" t="s">
        <v>4689</v>
      </c>
      <c r="D26" s="656">
        <v>3</v>
      </c>
      <c r="E26" s="656">
        <v>4</v>
      </c>
      <c r="F26" s="1574" t="s">
        <v>3991</v>
      </c>
      <c r="G26" s="494"/>
      <c r="H26" s="494" t="s">
        <v>3050</v>
      </c>
      <c r="I26" s="494" t="s">
        <v>294</v>
      </c>
      <c r="J26" s="494" t="s">
        <v>294</v>
      </c>
      <c r="K26" s="573">
        <v>0</v>
      </c>
      <c r="L26" s="358" t="s">
        <v>2108</v>
      </c>
      <c r="M26" s="357" t="s">
        <v>4632</v>
      </c>
      <c r="N26" s="357" t="s">
        <v>3050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 ht="15" thickBot="1">
      <c r="A27" s="527"/>
      <c r="B27" s="47" t="s">
        <v>3039</v>
      </c>
      <c r="C27" s="520" t="s">
        <v>1179</v>
      </c>
      <c r="D27" s="759">
        <v>3</v>
      </c>
      <c r="E27" s="759">
        <v>4</v>
      </c>
      <c r="F27" s="1574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2100</v>
      </c>
      <c r="M27" s="357" t="s">
        <v>3039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8"/>
      <c r="B28" s="534"/>
      <c r="C28" s="1577" t="s">
        <v>22</v>
      </c>
      <c r="D28" s="663">
        <v>19</v>
      </c>
      <c r="E28" s="726">
        <v>0</v>
      </c>
      <c r="F28" s="158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26">
        <v>4</v>
      </c>
      <c r="B29" s="47" t="s">
        <v>4687</v>
      </c>
      <c r="C29" s="520" t="s">
        <v>4688</v>
      </c>
      <c r="D29" s="651">
        <v>3</v>
      </c>
      <c r="E29" s="651">
        <v>4</v>
      </c>
      <c r="F29" s="1580" t="s">
        <v>1109</v>
      </c>
      <c r="G29" s="494"/>
      <c r="H29" s="494" t="s">
        <v>4680</v>
      </c>
      <c r="I29" s="494" t="s">
        <v>294</v>
      </c>
      <c r="J29" s="494" t="s">
        <v>294</v>
      </c>
      <c r="K29" s="573">
        <v>0</v>
      </c>
      <c r="L29" s="358" t="s">
        <v>4688</v>
      </c>
      <c r="M29" s="357" t="s">
        <v>4687</v>
      </c>
      <c r="N29" s="357" t="s">
        <v>4680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1109</v>
      </c>
      <c r="U29" s="357" t="s">
        <v>294</v>
      </c>
      <c r="V29" s="357" t="s">
        <v>294</v>
      </c>
    </row>
    <row r="30" spans="1:22">
      <c r="A30" s="527"/>
      <c r="B30" s="47" t="s">
        <v>3051</v>
      </c>
      <c r="C30" s="520" t="s">
        <v>335</v>
      </c>
      <c r="D30" s="656">
        <v>2</v>
      </c>
      <c r="E30" s="656">
        <v>3</v>
      </c>
      <c r="F30" s="1580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335</v>
      </c>
      <c r="M30" s="357" t="s">
        <v>3051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47" t="s">
        <v>4701</v>
      </c>
      <c r="C31" s="520" t="s">
        <v>4702</v>
      </c>
      <c r="D31" s="656">
        <v>5</v>
      </c>
      <c r="E31" s="656">
        <v>8</v>
      </c>
      <c r="F31" s="1580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4703</v>
      </c>
      <c r="M31" s="357" t="s">
        <v>4701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27"/>
      <c r="B32" s="47" t="s">
        <v>5736</v>
      </c>
      <c r="C32" s="520" t="s">
        <v>738</v>
      </c>
      <c r="D32" s="656">
        <v>4</v>
      </c>
      <c r="E32" s="656">
        <v>6</v>
      </c>
      <c r="F32" s="1580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738</v>
      </c>
      <c r="M32" s="357" t="s">
        <v>5736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 ht="15" thickBot="1">
      <c r="A33" s="527"/>
      <c r="B33" s="47" t="s">
        <v>3065</v>
      </c>
      <c r="C33" s="520" t="s">
        <v>3153</v>
      </c>
      <c r="D33" s="656">
        <v>5</v>
      </c>
      <c r="E33" s="656">
        <v>8</v>
      </c>
      <c r="F33" s="1580" t="s">
        <v>3991</v>
      </c>
      <c r="G33" s="494"/>
      <c r="H33" s="494" t="s">
        <v>3050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3065</v>
      </c>
      <c r="N33" s="357" t="s">
        <v>3050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 ht="15" thickBot="1">
      <c r="A34" s="528"/>
      <c r="B34" s="1531"/>
      <c r="C34" s="1582" t="s">
        <v>22</v>
      </c>
      <c r="D34" s="663">
        <v>19</v>
      </c>
      <c r="E34" s="726">
        <v>0</v>
      </c>
      <c r="F34" s="1572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26">
        <v>5</v>
      </c>
      <c r="B35" s="47" t="s">
        <v>4637</v>
      </c>
      <c r="C35" s="520" t="s">
        <v>411</v>
      </c>
      <c r="D35" s="651">
        <v>4</v>
      </c>
      <c r="E35" s="651">
        <v>6</v>
      </c>
      <c r="F35" s="1583" t="s">
        <v>4689</v>
      </c>
      <c r="G35" s="494"/>
      <c r="H35" s="494" t="s">
        <v>4632</v>
      </c>
      <c r="I35" s="494" t="s">
        <v>294</v>
      </c>
      <c r="J35" s="494" t="s">
        <v>294</v>
      </c>
      <c r="K35" s="573">
        <v>0</v>
      </c>
      <c r="L35" s="358" t="s">
        <v>411</v>
      </c>
      <c r="M35" s="357" t="s">
        <v>4637</v>
      </c>
      <c r="N35" s="357" t="s">
        <v>4632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2108</v>
      </c>
      <c r="U35" s="357" t="s">
        <v>294</v>
      </c>
      <c r="V35" s="357" t="s">
        <v>294</v>
      </c>
    </row>
    <row r="36" spans="1:22">
      <c r="A36" s="527"/>
      <c r="B36" s="47" t="s">
        <v>4690</v>
      </c>
      <c r="C36" s="520" t="s">
        <v>5989</v>
      </c>
      <c r="D36" s="656">
        <v>5</v>
      </c>
      <c r="E36" s="656">
        <v>9</v>
      </c>
      <c r="F36" s="1574" t="s">
        <v>2389</v>
      </c>
      <c r="G36" s="494"/>
      <c r="H36" s="494" t="s">
        <v>29</v>
      </c>
      <c r="I36" s="494" t="s">
        <v>294</v>
      </c>
      <c r="J36" s="494" t="s">
        <v>294</v>
      </c>
      <c r="K36" s="573">
        <v>0</v>
      </c>
      <c r="L36" s="358" t="s">
        <v>4692</v>
      </c>
      <c r="M36" s="357" t="s">
        <v>4690</v>
      </c>
      <c r="N36" s="357" t="s">
        <v>29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609</v>
      </c>
      <c r="U36" s="357" t="s">
        <v>294</v>
      </c>
      <c r="V36" s="357" t="s">
        <v>294</v>
      </c>
    </row>
    <row r="37" spans="1:22">
      <c r="A37" s="527"/>
      <c r="B37" s="47" t="s">
        <v>5990</v>
      </c>
      <c r="C37" s="520" t="s">
        <v>5991</v>
      </c>
      <c r="D37" s="656">
        <v>5</v>
      </c>
      <c r="E37" s="656">
        <v>9</v>
      </c>
      <c r="F37" s="1574" t="s">
        <v>4688</v>
      </c>
      <c r="G37" s="494"/>
      <c r="H37" s="494" t="s">
        <v>4687</v>
      </c>
      <c r="I37" s="494" t="s">
        <v>294</v>
      </c>
      <c r="J37" s="494" t="s">
        <v>294</v>
      </c>
      <c r="K37" s="574">
        <v>0</v>
      </c>
      <c r="L37" s="358" t="s">
        <v>5991</v>
      </c>
      <c r="M37" s="357" t="s">
        <v>5990</v>
      </c>
      <c r="N37" s="357" t="s">
        <v>4687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4688</v>
      </c>
      <c r="U37" s="357" t="s">
        <v>294</v>
      </c>
      <c r="V37" s="357" t="s">
        <v>294</v>
      </c>
    </row>
    <row r="38" spans="1:22" ht="15" thickBot="1">
      <c r="A38" s="527"/>
      <c r="B38" s="47" t="s">
        <v>3052</v>
      </c>
      <c r="C38" s="520" t="s">
        <v>1181</v>
      </c>
      <c r="D38" s="656">
        <v>4</v>
      </c>
      <c r="E38" s="656">
        <v>6</v>
      </c>
      <c r="F38" s="1584" t="s">
        <v>438</v>
      </c>
      <c r="G38" s="494"/>
      <c r="H38" s="494" t="s">
        <v>3035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3052</v>
      </c>
      <c r="N38" s="357" t="s">
        <v>3035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 ht="15" thickBot="1">
      <c r="A39" s="528"/>
      <c r="B39" s="1531"/>
      <c r="C39" s="1582" t="s">
        <v>22</v>
      </c>
      <c r="D39" s="663">
        <v>18</v>
      </c>
      <c r="E39" s="726">
        <v>0</v>
      </c>
      <c r="F39" s="1585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 ht="20.399999999999999">
      <c r="A40" s="526">
        <v>6</v>
      </c>
      <c r="B40" s="47" t="s">
        <v>4704</v>
      </c>
      <c r="C40" s="520" t="s">
        <v>4705</v>
      </c>
      <c r="D40" s="651">
        <v>4</v>
      </c>
      <c r="E40" s="651">
        <v>4</v>
      </c>
      <c r="F40" s="1586" t="s">
        <v>4706</v>
      </c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4705</v>
      </c>
      <c r="M40" s="357" t="s">
        <v>4704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4707</v>
      </c>
      <c r="U40" s="357" t="s">
        <v>294</v>
      </c>
      <c r="V40" s="357" t="s">
        <v>294</v>
      </c>
    </row>
    <row r="41" spans="1:22">
      <c r="A41" s="527"/>
      <c r="B41" s="47" t="s">
        <v>4708</v>
      </c>
      <c r="C41" s="520" t="s">
        <v>864</v>
      </c>
      <c r="D41" s="656">
        <v>4</v>
      </c>
      <c r="E41" s="656">
        <v>6</v>
      </c>
      <c r="F41" s="1574" t="s">
        <v>738</v>
      </c>
      <c r="G41" s="494"/>
      <c r="H41" s="494" t="s">
        <v>5736</v>
      </c>
      <c r="I41" s="494" t="s">
        <v>294</v>
      </c>
      <c r="J41" s="494" t="s">
        <v>294</v>
      </c>
      <c r="K41" s="573">
        <v>0</v>
      </c>
      <c r="L41" s="358" t="s">
        <v>864</v>
      </c>
      <c r="M41" s="357" t="s">
        <v>4708</v>
      </c>
      <c r="N41" s="357" t="s">
        <v>5736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738</v>
      </c>
      <c r="U41" s="357" t="s">
        <v>294</v>
      </c>
      <c r="V41" s="357" t="s">
        <v>294</v>
      </c>
    </row>
    <row r="42" spans="1:22">
      <c r="A42" s="527"/>
      <c r="B42" s="47" t="s">
        <v>38</v>
      </c>
      <c r="C42" s="520" t="s">
        <v>331</v>
      </c>
      <c r="D42" s="656">
        <v>1</v>
      </c>
      <c r="E42" s="656">
        <v>1</v>
      </c>
      <c r="F42" s="1574" t="s">
        <v>335</v>
      </c>
      <c r="G42" s="494"/>
      <c r="H42" s="494" t="s">
        <v>3051</v>
      </c>
      <c r="I42" s="494" t="s">
        <v>294</v>
      </c>
      <c r="J42" s="494" t="s">
        <v>294</v>
      </c>
      <c r="K42" s="573">
        <v>0</v>
      </c>
      <c r="L42" s="358" t="s">
        <v>331</v>
      </c>
      <c r="M42" s="357" t="s">
        <v>38</v>
      </c>
      <c r="N42" s="357" t="s">
        <v>3051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335</v>
      </c>
      <c r="U42" s="357" t="s">
        <v>294</v>
      </c>
      <c r="V42" s="357" t="s">
        <v>294</v>
      </c>
    </row>
    <row r="43" spans="1:22">
      <c r="A43" s="527"/>
      <c r="B43" s="47" t="s">
        <v>4709</v>
      </c>
      <c r="C43" s="520" t="s">
        <v>863</v>
      </c>
      <c r="D43" s="656">
        <v>4</v>
      </c>
      <c r="E43" s="656">
        <v>6</v>
      </c>
      <c r="F43" s="1574" t="s">
        <v>408</v>
      </c>
      <c r="G43" s="494"/>
      <c r="H43" s="494" t="s">
        <v>1110</v>
      </c>
      <c r="I43" s="494" t="s">
        <v>294</v>
      </c>
      <c r="J43" s="494" t="s">
        <v>294</v>
      </c>
      <c r="K43" s="573">
        <v>0</v>
      </c>
      <c r="L43" s="358" t="s">
        <v>863</v>
      </c>
      <c r="M43" s="357" t="s">
        <v>4709</v>
      </c>
      <c r="N43" s="357" t="s">
        <v>1110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408</v>
      </c>
      <c r="U43" s="357" t="s">
        <v>294</v>
      </c>
      <c r="V43" s="357" t="s">
        <v>294</v>
      </c>
    </row>
    <row r="44" spans="1:22" ht="15" thickBot="1">
      <c r="A44" s="527"/>
      <c r="B44" s="47" t="s">
        <v>4698</v>
      </c>
      <c r="C44" s="520" t="s">
        <v>4700</v>
      </c>
      <c r="D44" s="656">
        <v>5</v>
      </c>
      <c r="E44" s="656">
        <v>9</v>
      </c>
      <c r="F44" s="1574" t="s">
        <v>5989</v>
      </c>
      <c r="G44" s="494"/>
      <c r="H44" s="494" t="s">
        <v>4690</v>
      </c>
      <c r="I44" s="494" t="s">
        <v>294</v>
      </c>
      <c r="J44" s="494" t="s">
        <v>294</v>
      </c>
      <c r="K44" s="573">
        <v>0</v>
      </c>
      <c r="L44" s="358" t="s">
        <v>4700</v>
      </c>
      <c r="M44" s="357" t="s">
        <v>4698</v>
      </c>
      <c r="N44" s="357" t="s">
        <v>4690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4692</v>
      </c>
      <c r="U44" s="357" t="s">
        <v>294</v>
      </c>
      <c r="V44" s="357" t="s">
        <v>294</v>
      </c>
    </row>
    <row r="45" spans="1:22" ht="15" thickBot="1">
      <c r="A45" s="528"/>
      <c r="B45" s="1531"/>
      <c r="C45" s="1582" t="s">
        <v>22</v>
      </c>
      <c r="D45" s="663">
        <v>18</v>
      </c>
      <c r="E45" s="726">
        <v>0</v>
      </c>
      <c r="F45" s="1578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26">
        <v>7</v>
      </c>
      <c r="B46" s="47" t="s">
        <v>5992</v>
      </c>
      <c r="C46" s="520" t="s">
        <v>5993</v>
      </c>
      <c r="D46" s="651">
        <v>5</v>
      </c>
      <c r="E46" s="651">
        <v>9</v>
      </c>
      <c r="F46" s="1574" t="s">
        <v>864</v>
      </c>
      <c r="G46" s="494"/>
      <c r="H46" s="494" t="s">
        <v>4708</v>
      </c>
      <c r="I46" s="494" t="s">
        <v>294</v>
      </c>
      <c r="J46" s="494" t="s">
        <v>294</v>
      </c>
      <c r="K46" s="573">
        <v>0</v>
      </c>
      <c r="L46" s="358" t="s">
        <v>5993</v>
      </c>
      <c r="M46" s="357" t="s">
        <v>5992</v>
      </c>
      <c r="N46" s="357" t="s">
        <v>4708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864</v>
      </c>
      <c r="U46" s="357" t="s">
        <v>294</v>
      </c>
      <c r="V46" s="357" t="s">
        <v>294</v>
      </c>
    </row>
    <row r="47" spans="1:22">
      <c r="A47" s="527"/>
      <c r="B47" s="47" t="s">
        <v>4716</v>
      </c>
      <c r="C47" s="520" t="s">
        <v>4717</v>
      </c>
      <c r="D47" s="656">
        <v>3</v>
      </c>
      <c r="E47" s="656">
        <v>4</v>
      </c>
      <c r="F47" s="1574" t="s">
        <v>863</v>
      </c>
      <c r="G47" s="494"/>
      <c r="H47" s="494" t="s">
        <v>4709</v>
      </c>
      <c r="I47" s="494" t="s">
        <v>294</v>
      </c>
      <c r="J47" s="494" t="s">
        <v>294</v>
      </c>
      <c r="K47" s="573">
        <v>0</v>
      </c>
      <c r="L47" s="358" t="s">
        <v>2118</v>
      </c>
      <c r="M47" s="357" t="s">
        <v>4716</v>
      </c>
      <c r="N47" s="357" t="s">
        <v>4709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863</v>
      </c>
      <c r="U47" s="357" t="s">
        <v>294</v>
      </c>
      <c r="V47" s="357" t="s">
        <v>294</v>
      </c>
    </row>
    <row r="48" spans="1:22">
      <c r="A48" s="527"/>
      <c r="B48" s="47" t="s">
        <v>4718</v>
      </c>
      <c r="C48" s="520" t="s">
        <v>4719</v>
      </c>
      <c r="D48" s="656">
        <v>3</v>
      </c>
      <c r="E48" s="656">
        <v>4</v>
      </c>
      <c r="F48" s="1574" t="s">
        <v>738</v>
      </c>
      <c r="G48" s="494"/>
      <c r="H48" s="494" t="s">
        <v>5736</v>
      </c>
      <c r="I48" s="494" t="s">
        <v>294</v>
      </c>
      <c r="J48" s="494" t="s">
        <v>294</v>
      </c>
      <c r="K48" s="573">
        <v>0</v>
      </c>
      <c r="L48" s="358" t="s">
        <v>4719</v>
      </c>
      <c r="M48" s="357" t="s">
        <v>4718</v>
      </c>
      <c r="N48" s="357" t="s">
        <v>5736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738</v>
      </c>
      <c r="U48" s="357" t="s">
        <v>294</v>
      </c>
      <c r="V48" s="357" t="s">
        <v>294</v>
      </c>
    </row>
    <row r="49" spans="1:22">
      <c r="A49" s="527"/>
      <c r="B49" s="47" t="s">
        <v>4720</v>
      </c>
      <c r="C49" s="520" t="s">
        <v>4721</v>
      </c>
      <c r="D49" s="656">
        <v>5</v>
      </c>
      <c r="E49" s="656">
        <v>8</v>
      </c>
      <c r="F49" s="1574" t="s">
        <v>864</v>
      </c>
      <c r="G49" s="494"/>
      <c r="H49" s="494" t="s">
        <v>4708</v>
      </c>
      <c r="I49" s="494" t="s">
        <v>294</v>
      </c>
      <c r="J49" s="494" t="s">
        <v>294</v>
      </c>
      <c r="K49" s="573">
        <v>0</v>
      </c>
      <c r="L49" s="358" t="s">
        <v>4722</v>
      </c>
      <c r="M49" s="357" t="s">
        <v>4720</v>
      </c>
      <c r="N49" s="357" t="s">
        <v>4708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864</v>
      </c>
      <c r="U49" s="357" t="s">
        <v>294</v>
      </c>
      <c r="V49" s="357" t="s">
        <v>294</v>
      </c>
    </row>
    <row r="50" spans="1:22" ht="15" thickBot="1">
      <c r="A50" s="527"/>
      <c r="B50" s="47" t="s">
        <v>4710</v>
      </c>
      <c r="C50" s="520" t="s">
        <v>4712</v>
      </c>
      <c r="D50" s="656">
        <v>5</v>
      </c>
      <c r="E50" s="656">
        <v>9</v>
      </c>
      <c r="F50" s="1574" t="s">
        <v>4700</v>
      </c>
      <c r="G50" s="494"/>
      <c r="H50" s="494" t="s">
        <v>4698</v>
      </c>
      <c r="I50" s="494" t="s">
        <v>294</v>
      </c>
      <c r="J50" s="494" t="s">
        <v>294</v>
      </c>
      <c r="K50" s="573">
        <v>0</v>
      </c>
      <c r="L50" s="358" t="s">
        <v>4712</v>
      </c>
      <c r="M50" s="357" t="s">
        <v>4710</v>
      </c>
      <c r="N50" s="357" t="s">
        <v>4698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4700</v>
      </c>
      <c r="U50" s="357" t="s">
        <v>294</v>
      </c>
      <c r="V50" s="357" t="s">
        <v>294</v>
      </c>
    </row>
    <row r="51" spans="1:22" ht="15" thickBot="1">
      <c r="A51" s="528"/>
      <c r="B51" s="1531"/>
      <c r="C51" s="1582" t="s">
        <v>22</v>
      </c>
      <c r="D51" s="663">
        <v>21</v>
      </c>
      <c r="E51" s="726">
        <v>0</v>
      </c>
      <c r="F51" s="1581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26">
        <v>8</v>
      </c>
      <c r="B52" s="47" t="s">
        <v>4713</v>
      </c>
      <c r="C52" s="520" t="s">
        <v>5994</v>
      </c>
      <c r="D52" s="651">
        <v>5</v>
      </c>
      <c r="E52" s="651">
        <v>9</v>
      </c>
      <c r="F52" s="1580" t="s">
        <v>5991</v>
      </c>
      <c r="G52" s="494"/>
      <c r="H52" s="494" t="s">
        <v>5990</v>
      </c>
      <c r="I52" s="494" t="s">
        <v>294</v>
      </c>
      <c r="J52" s="494" t="s">
        <v>294</v>
      </c>
      <c r="K52" s="573">
        <v>0</v>
      </c>
      <c r="L52" s="358" t="s">
        <v>4715</v>
      </c>
      <c r="M52" s="357" t="s">
        <v>4713</v>
      </c>
      <c r="N52" s="357" t="s">
        <v>5990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5991</v>
      </c>
      <c r="U52" s="357" t="s">
        <v>294</v>
      </c>
      <c r="V52" s="357" t="s">
        <v>294</v>
      </c>
    </row>
    <row r="53" spans="1:22" ht="20.399999999999999">
      <c r="A53" s="527"/>
      <c r="B53" s="47" t="s">
        <v>4737</v>
      </c>
      <c r="C53" s="520" t="s">
        <v>4738</v>
      </c>
      <c r="D53" s="656">
        <v>4</v>
      </c>
      <c r="E53" s="656">
        <v>6</v>
      </c>
      <c r="F53" s="1574" t="s">
        <v>1010</v>
      </c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4738</v>
      </c>
      <c r="M53" s="357" t="s">
        <v>4737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2156</v>
      </c>
      <c r="U53" s="357" t="s">
        <v>294</v>
      </c>
      <c r="V53" s="357" t="s">
        <v>294</v>
      </c>
    </row>
    <row r="54" spans="1:22">
      <c r="A54" s="527"/>
      <c r="B54" s="47" t="s">
        <v>4726</v>
      </c>
      <c r="C54" s="520" t="s">
        <v>4727</v>
      </c>
      <c r="D54" s="656">
        <v>3</v>
      </c>
      <c r="E54" s="656">
        <v>4</v>
      </c>
      <c r="F54" s="1574" t="s">
        <v>411</v>
      </c>
      <c r="G54" s="494"/>
      <c r="H54" s="494" t="s">
        <v>4637</v>
      </c>
      <c r="I54" s="494" t="s">
        <v>294</v>
      </c>
      <c r="J54" s="494" t="s">
        <v>294</v>
      </c>
      <c r="K54" s="573">
        <v>0</v>
      </c>
      <c r="L54" s="358" t="s">
        <v>4727</v>
      </c>
      <c r="M54" s="357" t="s">
        <v>4726</v>
      </c>
      <c r="N54" s="357" t="s">
        <v>4637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411</v>
      </c>
      <c r="U54" s="357" t="s">
        <v>294</v>
      </c>
      <c r="V54" s="357" t="s">
        <v>294</v>
      </c>
    </row>
    <row r="55" spans="1:22">
      <c r="A55" s="527"/>
      <c r="B55" s="47" t="s">
        <v>5995</v>
      </c>
      <c r="C55" s="520" t="s">
        <v>5996</v>
      </c>
      <c r="D55" s="656">
        <v>5</v>
      </c>
      <c r="E55" s="656">
        <v>9</v>
      </c>
      <c r="F55" s="1574" t="s">
        <v>5993</v>
      </c>
      <c r="G55" s="494"/>
      <c r="H55" s="494" t="s">
        <v>5992</v>
      </c>
      <c r="I55" s="494" t="s">
        <v>294</v>
      </c>
      <c r="J55" s="494" t="s">
        <v>294</v>
      </c>
      <c r="K55" s="573">
        <v>0</v>
      </c>
      <c r="L55" s="358" t="s">
        <v>5996</v>
      </c>
      <c r="M55" s="357" t="s">
        <v>5995</v>
      </c>
      <c r="N55" s="357" t="s">
        <v>5992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5993</v>
      </c>
      <c r="U55" s="357" t="s">
        <v>294</v>
      </c>
      <c r="V55" s="357" t="s">
        <v>294</v>
      </c>
    </row>
    <row r="56" spans="1:22" ht="15" thickBot="1">
      <c r="A56" s="527"/>
      <c r="B56" s="47" t="s">
        <v>4731</v>
      </c>
      <c r="C56" s="520" t="s">
        <v>5889</v>
      </c>
      <c r="D56" s="656">
        <v>5</v>
      </c>
      <c r="E56" s="656">
        <v>8</v>
      </c>
      <c r="F56" s="1574" t="s">
        <v>5997</v>
      </c>
      <c r="G56" s="494"/>
      <c r="H56" s="494" t="s">
        <v>3052</v>
      </c>
      <c r="I56" s="494" t="s">
        <v>4716</v>
      </c>
      <c r="J56" s="494" t="s">
        <v>294</v>
      </c>
      <c r="K56" s="573">
        <v>0</v>
      </c>
      <c r="L56" s="358" t="s">
        <v>4734</v>
      </c>
      <c r="M56" s="357" t="s">
        <v>4731</v>
      </c>
      <c r="N56" s="357" t="s">
        <v>3052</v>
      </c>
      <c r="O56" s="357" t="s">
        <v>294</v>
      </c>
      <c r="P56" s="357" t="s">
        <v>294</v>
      </c>
      <c r="Q56" s="357">
        <v>0</v>
      </c>
      <c r="R56" s="357">
        <v>17</v>
      </c>
      <c r="S56" s="357">
        <v>0</v>
      </c>
      <c r="T56" s="357" t="s">
        <v>1181</v>
      </c>
      <c r="U56" s="357" t="s">
        <v>4735</v>
      </c>
      <c r="V56" s="357" t="s">
        <v>294</v>
      </c>
    </row>
    <row r="57" spans="1:22" ht="15" thickBot="1">
      <c r="A57" s="528"/>
      <c r="B57" s="1531"/>
      <c r="C57" s="1582" t="s">
        <v>22</v>
      </c>
      <c r="D57" s="663">
        <v>22</v>
      </c>
      <c r="E57" s="726">
        <v>0</v>
      </c>
      <c r="F57" s="1578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526">
        <v>9</v>
      </c>
      <c r="B58" s="47" t="s">
        <v>4728</v>
      </c>
      <c r="C58" s="520" t="s">
        <v>4729</v>
      </c>
      <c r="D58" s="651">
        <v>3</v>
      </c>
      <c r="E58" s="651">
        <v>6</v>
      </c>
      <c r="F58" s="1574" t="s">
        <v>4721</v>
      </c>
      <c r="G58" s="494"/>
      <c r="H58" s="494" t="s">
        <v>4720</v>
      </c>
      <c r="I58" s="494" t="s">
        <v>294</v>
      </c>
      <c r="J58" s="494" t="s">
        <v>294</v>
      </c>
      <c r="K58" s="573">
        <v>0</v>
      </c>
      <c r="L58" s="358" t="s">
        <v>4730</v>
      </c>
      <c r="M58" s="357" t="s">
        <v>4728</v>
      </c>
      <c r="N58" s="357" t="s">
        <v>4720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4722</v>
      </c>
      <c r="U58" s="357" t="s">
        <v>294</v>
      </c>
      <c r="V58" s="357" t="s">
        <v>294</v>
      </c>
    </row>
    <row r="59" spans="1:22">
      <c r="A59" s="527"/>
      <c r="B59" s="47" t="s">
        <v>4723</v>
      </c>
      <c r="C59" s="520" t="s">
        <v>5998</v>
      </c>
      <c r="D59" s="656">
        <v>5</v>
      </c>
      <c r="E59" s="656">
        <v>9</v>
      </c>
      <c r="F59" s="1574" t="s">
        <v>5996</v>
      </c>
      <c r="G59" s="494"/>
      <c r="H59" s="494" t="s">
        <v>5995</v>
      </c>
      <c r="I59" s="494" t="s">
        <v>294</v>
      </c>
      <c r="J59" s="494" t="s">
        <v>294</v>
      </c>
      <c r="K59" s="573">
        <v>0</v>
      </c>
      <c r="L59" s="358" t="s">
        <v>4725</v>
      </c>
      <c r="M59" s="357" t="s">
        <v>4723</v>
      </c>
      <c r="N59" s="357" t="s">
        <v>5995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5996</v>
      </c>
      <c r="U59" s="357" t="s">
        <v>294</v>
      </c>
      <c r="V59" s="357" t="s">
        <v>294</v>
      </c>
    </row>
    <row r="60" spans="1:22">
      <c r="A60" s="527"/>
      <c r="B60" s="47" t="s">
        <v>4739</v>
      </c>
      <c r="C60" s="520" t="s">
        <v>4741</v>
      </c>
      <c r="D60" s="656">
        <v>5</v>
      </c>
      <c r="E60" s="656">
        <v>9</v>
      </c>
      <c r="F60" s="1574" t="s">
        <v>5996</v>
      </c>
      <c r="G60" s="494"/>
      <c r="H60" s="494" t="s">
        <v>5995</v>
      </c>
      <c r="I60" s="494" t="s">
        <v>294</v>
      </c>
      <c r="J60" s="494" t="s">
        <v>294</v>
      </c>
      <c r="K60" s="573">
        <v>0</v>
      </c>
      <c r="L60" s="358" t="s">
        <v>4741</v>
      </c>
      <c r="M60" s="357" t="s">
        <v>4739</v>
      </c>
      <c r="N60" s="357" t="s">
        <v>5995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5996</v>
      </c>
      <c r="U60" s="357" t="s">
        <v>294</v>
      </c>
      <c r="V60" s="357" t="s">
        <v>294</v>
      </c>
    </row>
    <row r="61" spans="1:22">
      <c r="A61" s="527"/>
      <c r="B61" s="47" t="s">
        <v>866</v>
      </c>
      <c r="C61" s="520" t="s">
        <v>4742</v>
      </c>
      <c r="D61" s="656">
        <v>4</v>
      </c>
      <c r="E61" s="656">
        <v>4</v>
      </c>
      <c r="F61" s="1574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4742</v>
      </c>
      <c r="M61" s="357" t="s">
        <v>866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 ht="15" thickBot="1">
      <c r="A62" s="527"/>
      <c r="B62" s="47" t="s">
        <v>5999</v>
      </c>
      <c r="C62" s="520" t="s">
        <v>6000</v>
      </c>
      <c r="D62" s="656">
        <v>5</v>
      </c>
      <c r="E62" s="656">
        <v>9</v>
      </c>
      <c r="F62" s="1580" t="s">
        <v>5994</v>
      </c>
      <c r="G62" s="494"/>
      <c r="H62" s="494" t="s">
        <v>4713</v>
      </c>
      <c r="I62" s="494" t="s">
        <v>294</v>
      </c>
      <c r="J62" s="494" t="s">
        <v>294</v>
      </c>
      <c r="K62" s="573">
        <v>0</v>
      </c>
      <c r="L62" s="358" t="s">
        <v>6000</v>
      </c>
      <c r="M62" s="357" t="s">
        <v>5999</v>
      </c>
      <c r="N62" s="357" t="s">
        <v>4713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4715</v>
      </c>
      <c r="U62" s="357" t="s">
        <v>294</v>
      </c>
      <c r="V62" s="357" t="s">
        <v>294</v>
      </c>
    </row>
    <row r="63" spans="1:22" ht="15" thickBot="1">
      <c r="A63" s="528"/>
      <c r="B63" s="1531"/>
      <c r="C63" s="1582" t="s">
        <v>22</v>
      </c>
      <c r="D63" s="663">
        <v>22</v>
      </c>
      <c r="E63" s="726">
        <v>0</v>
      </c>
      <c r="F63" s="1579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>
      <c r="A64" s="527">
        <v>10</v>
      </c>
      <c r="B64" s="47" t="s">
        <v>875</v>
      </c>
      <c r="C64" s="520" t="s">
        <v>945</v>
      </c>
      <c r="D64" s="651">
        <v>4</v>
      </c>
      <c r="E64" s="651">
        <v>4</v>
      </c>
      <c r="F64" s="1587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945</v>
      </c>
      <c r="M64" s="357" t="s">
        <v>875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527"/>
      <c r="B65" s="47" t="s">
        <v>4746</v>
      </c>
      <c r="C65" s="520" t="s">
        <v>4747</v>
      </c>
      <c r="D65" s="656">
        <v>5</v>
      </c>
      <c r="E65" s="656">
        <v>6</v>
      </c>
      <c r="F65" s="1574" t="s">
        <v>4738</v>
      </c>
      <c r="G65" s="494"/>
      <c r="H65" s="494" t="s">
        <v>4737</v>
      </c>
      <c r="I65" s="494" t="s">
        <v>294</v>
      </c>
      <c r="J65" s="494" t="s">
        <v>294</v>
      </c>
      <c r="K65" s="573">
        <v>0</v>
      </c>
      <c r="L65" s="358" t="s">
        <v>4747</v>
      </c>
      <c r="M65" s="357" t="s">
        <v>4746</v>
      </c>
      <c r="N65" s="357" t="s">
        <v>4737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4738</v>
      </c>
      <c r="U65" s="357" t="s">
        <v>294</v>
      </c>
      <c r="V65" s="357" t="s">
        <v>294</v>
      </c>
    </row>
    <row r="66" spans="1:22">
      <c r="A66" s="527"/>
      <c r="B66" s="47" t="s">
        <v>5901</v>
      </c>
      <c r="C66" s="520" t="s">
        <v>4329</v>
      </c>
      <c r="D66" s="656">
        <v>8</v>
      </c>
      <c r="E66" s="656">
        <v>12</v>
      </c>
      <c r="F66" s="1574" t="s">
        <v>5889</v>
      </c>
      <c r="G66" s="494"/>
      <c r="H66" s="494" t="s">
        <v>4731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5901</v>
      </c>
      <c r="N66" s="357" t="s">
        <v>4731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4734</v>
      </c>
      <c r="U66" s="357" t="s">
        <v>294</v>
      </c>
      <c r="V66" s="357" t="s">
        <v>294</v>
      </c>
    </row>
    <row r="67" spans="1:22">
      <c r="A67" s="527"/>
      <c r="B67" s="47" t="s">
        <v>876</v>
      </c>
      <c r="C67" s="520" t="s">
        <v>4594</v>
      </c>
      <c r="D67" s="656">
        <v>4</v>
      </c>
      <c r="E67" s="656">
        <v>4</v>
      </c>
      <c r="F67" s="1574" t="s">
        <v>1181</v>
      </c>
      <c r="G67" s="494" t="s">
        <v>4736</v>
      </c>
      <c r="H67" s="494" t="s">
        <v>3052</v>
      </c>
      <c r="I67" s="494" t="s">
        <v>294</v>
      </c>
      <c r="J67" s="494" t="s">
        <v>294</v>
      </c>
      <c r="K67" s="573">
        <v>0</v>
      </c>
      <c r="L67" s="358"/>
    </row>
    <row r="68" spans="1:22" ht="15" thickBot="1">
      <c r="A68" s="528"/>
      <c r="B68" s="47" t="s">
        <v>1116</v>
      </c>
      <c r="C68" s="520" t="s">
        <v>2137</v>
      </c>
      <c r="D68" s="656">
        <v>4</v>
      </c>
      <c r="E68" s="656">
        <v>4</v>
      </c>
      <c r="F68" s="1574" t="s">
        <v>1181</v>
      </c>
      <c r="G68" s="494" t="s">
        <v>4736</v>
      </c>
      <c r="H68" s="494" t="s">
        <v>3052</v>
      </c>
      <c r="I68" s="494" t="s">
        <v>294</v>
      </c>
      <c r="J68" s="494" t="s">
        <v>294</v>
      </c>
      <c r="K68" s="573">
        <v>0</v>
      </c>
      <c r="L68" s="358" t="s">
        <v>2137</v>
      </c>
      <c r="M68" s="357" t="s">
        <v>1116</v>
      </c>
      <c r="N68" s="357" t="s">
        <v>3052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1181</v>
      </c>
      <c r="U68" s="357" t="s">
        <v>294</v>
      </c>
      <c r="V68" s="357" t="s">
        <v>294</v>
      </c>
    </row>
    <row r="69" spans="1:22" ht="15" thickBot="1">
      <c r="A69" s="1588"/>
      <c r="B69" s="1589"/>
      <c r="C69" s="674" t="s">
        <v>22</v>
      </c>
      <c r="D69" s="663">
        <v>21</v>
      </c>
      <c r="E69" s="726">
        <v>0</v>
      </c>
      <c r="F69" s="1590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1015"/>
      <c r="B70" s="1438"/>
      <c r="C70" s="1591"/>
      <c r="D70" s="663">
        <v>200</v>
      </c>
      <c r="E70" s="663">
        <v>0</v>
      </c>
      <c r="F70" s="1592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294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L71" s="358" t="s">
        <v>294</v>
      </c>
      <c r="M71" s="357" t="s">
        <v>294</v>
      </c>
      <c r="N71" s="357" t="s">
        <v>294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29C03-2970-4271-8158-91C4401B26CE}">
  <sheetPr codeName="Hoja8"/>
  <dimension ref="A1:V71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864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3035</v>
      </c>
      <c r="C9" s="604" t="s">
        <v>438</v>
      </c>
      <c r="D9" s="651">
        <v>2</v>
      </c>
      <c r="E9" s="651">
        <v>3</v>
      </c>
      <c r="F9" s="1564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3049</v>
      </c>
      <c r="C10" s="608" t="s">
        <v>3533</v>
      </c>
      <c r="D10" s="656">
        <v>5</v>
      </c>
      <c r="E10" s="656">
        <v>8</v>
      </c>
      <c r="F10" s="729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905</v>
      </c>
      <c r="C11" s="611" t="s">
        <v>906</v>
      </c>
      <c r="D11" s="656">
        <v>4</v>
      </c>
      <c r="E11" s="656">
        <v>4</v>
      </c>
      <c r="F11" s="729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2124</v>
      </c>
      <c r="M11" s="357" t="s">
        <v>905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3037</v>
      </c>
      <c r="C12" s="611" t="s">
        <v>4294</v>
      </c>
      <c r="D12" s="656">
        <v>2</v>
      </c>
      <c r="E12" s="656">
        <v>3</v>
      </c>
      <c r="F12" s="72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499</v>
      </c>
      <c r="C13" s="611" t="s">
        <v>500</v>
      </c>
      <c r="D13" s="656">
        <v>4</v>
      </c>
      <c r="E13" s="656">
        <v>4</v>
      </c>
      <c r="F13" s="72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3034</v>
      </c>
      <c r="C14" s="634" t="s">
        <v>3543</v>
      </c>
      <c r="D14" s="759">
        <v>5</v>
      </c>
      <c r="E14" s="759">
        <v>8</v>
      </c>
      <c r="F14" s="156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528"/>
      <c r="C15" s="952" t="s">
        <v>22</v>
      </c>
      <c r="D15" s="725">
        <v>22</v>
      </c>
      <c r="E15" s="726">
        <v>0</v>
      </c>
      <c r="F15" s="156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3">
        <v>2</v>
      </c>
      <c r="B16" s="603" t="s">
        <v>3050</v>
      </c>
      <c r="C16" s="604" t="s">
        <v>3991</v>
      </c>
      <c r="D16" s="651">
        <v>5</v>
      </c>
      <c r="E16" s="651">
        <v>8</v>
      </c>
      <c r="F16" s="767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607"/>
      <c r="B17" s="607" t="s">
        <v>29</v>
      </c>
      <c r="C17" s="608" t="s">
        <v>2389</v>
      </c>
      <c r="D17" s="656">
        <v>2</v>
      </c>
      <c r="E17" s="656">
        <v>2</v>
      </c>
      <c r="F17" s="767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607"/>
      <c r="B18" s="607" t="s">
        <v>903</v>
      </c>
      <c r="C18" s="611" t="s">
        <v>904</v>
      </c>
      <c r="D18" s="656">
        <v>4</v>
      </c>
      <c r="E18" s="656">
        <v>6</v>
      </c>
      <c r="F18" s="767" t="s">
        <v>906</v>
      </c>
      <c r="G18" s="494"/>
      <c r="H18" s="494" t="s">
        <v>905</v>
      </c>
      <c r="I18" s="494" t="s">
        <v>294</v>
      </c>
      <c r="J18" s="494" t="s">
        <v>294</v>
      </c>
      <c r="K18" s="573">
        <v>0</v>
      </c>
      <c r="L18" s="358" t="s">
        <v>2125</v>
      </c>
      <c r="M18" s="357" t="s">
        <v>903</v>
      </c>
      <c r="N18" s="357" t="s">
        <v>905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2124</v>
      </c>
      <c r="U18" s="357" t="s">
        <v>294</v>
      </c>
      <c r="V18" s="357" t="s">
        <v>294</v>
      </c>
    </row>
    <row r="19" spans="1:22">
      <c r="A19" s="607"/>
      <c r="B19" s="607" t="s">
        <v>366</v>
      </c>
      <c r="C19" s="611" t="s">
        <v>367</v>
      </c>
      <c r="D19" s="656">
        <v>3</v>
      </c>
      <c r="E19" s="656">
        <v>4</v>
      </c>
      <c r="F19" s="76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367</v>
      </c>
      <c r="M19" s="357" t="s">
        <v>366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607"/>
      <c r="B20" s="607" t="s">
        <v>3036</v>
      </c>
      <c r="C20" s="611" t="s">
        <v>471</v>
      </c>
      <c r="D20" s="656">
        <v>5</v>
      </c>
      <c r="E20" s="656">
        <v>8</v>
      </c>
      <c r="F20" s="767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619"/>
      <c r="B21" s="603"/>
      <c r="C21" s="1142" t="s">
        <v>22</v>
      </c>
      <c r="D21" s="663">
        <v>19</v>
      </c>
      <c r="E21" s="726">
        <v>0</v>
      </c>
      <c r="F21" s="156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3">
        <v>3</v>
      </c>
      <c r="B22" s="603" t="s">
        <v>4790</v>
      </c>
      <c r="C22" s="604" t="s">
        <v>4791</v>
      </c>
      <c r="D22" s="651">
        <v>3</v>
      </c>
      <c r="E22" s="651">
        <v>4</v>
      </c>
      <c r="F22" s="76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4791</v>
      </c>
      <c r="M22" s="357" t="s">
        <v>4790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7"/>
      <c r="B23" s="607" t="s">
        <v>1110</v>
      </c>
      <c r="C23" s="608" t="s">
        <v>408</v>
      </c>
      <c r="D23" s="656">
        <v>3</v>
      </c>
      <c r="E23" s="656">
        <v>4</v>
      </c>
      <c r="F23" s="767" t="s">
        <v>367</v>
      </c>
      <c r="G23" s="494"/>
      <c r="H23" s="494" t="s">
        <v>366</v>
      </c>
      <c r="I23" s="494" t="s">
        <v>294</v>
      </c>
      <c r="J23" s="494" t="s">
        <v>294</v>
      </c>
      <c r="K23" s="573">
        <v>0</v>
      </c>
      <c r="L23" s="358" t="s">
        <v>408</v>
      </c>
      <c r="M23" s="357" t="s">
        <v>1110</v>
      </c>
      <c r="N23" s="357" t="s">
        <v>366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367</v>
      </c>
      <c r="U23" s="357" t="s">
        <v>294</v>
      </c>
      <c r="V23" s="357" t="s">
        <v>294</v>
      </c>
    </row>
    <row r="24" spans="1:22">
      <c r="A24" s="607"/>
      <c r="B24" s="607" t="s">
        <v>4792</v>
      </c>
      <c r="C24" s="611" t="s">
        <v>4793</v>
      </c>
      <c r="D24" s="656">
        <v>4</v>
      </c>
      <c r="E24" s="656">
        <v>6</v>
      </c>
      <c r="F24" s="767" t="s">
        <v>904</v>
      </c>
      <c r="G24" s="494"/>
      <c r="H24" s="494" t="s">
        <v>903</v>
      </c>
      <c r="I24" s="494" t="s">
        <v>294</v>
      </c>
      <c r="J24" s="494" t="s">
        <v>294</v>
      </c>
      <c r="K24" s="573">
        <v>0</v>
      </c>
      <c r="L24" s="358" t="s">
        <v>4794</v>
      </c>
      <c r="M24" s="357" t="s">
        <v>4792</v>
      </c>
      <c r="N24" s="357" t="s">
        <v>903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2125</v>
      </c>
      <c r="U24" s="357" t="s">
        <v>294</v>
      </c>
      <c r="V24" s="357" t="s">
        <v>294</v>
      </c>
    </row>
    <row r="25" spans="1:22">
      <c r="A25" s="607"/>
      <c r="B25" s="607" t="s">
        <v>3039</v>
      </c>
      <c r="C25" s="611" t="s">
        <v>1179</v>
      </c>
      <c r="D25" s="656">
        <v>3</v>
      </c>
      <c r="E25" s="656">
        <v>4</v>
      </c>
      <c r="F25" s="767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3039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607"/>
      <c r="B26" s="607" t="s">
        <v>868</v>
      </c>
      <c r="C26" s="611" t="s">
        <v>869</v>
      </c>
      <c r="D26" s="656">
        <v>3</v>
      </c>
      <c r="E26" s="656">
        <v>4</v>
      </c>
      <c r="F26" s="767" t="s">
        <v>3533</v>
      </c>
      <c r="G26" s="494"/>
      <c r="H26" s="494" t="s">
        <v>3049</v>
      </c>
      <c r="I26" s="494" t="s">
        <v>294</v>
      </c>
      <c r="J26" s="494" t="s">
        <v>294</v>
      </c>
      <c r="K26" s="573">
        <v>0</v>
      </c>
      <c r="L26" s="358" t="s">
        <v>2113</v>
      </c>
      <c r="M26" s="357" t="s">
        <v>868</v>
      </c>
      <c r="N26" s="357" t="s">
        <v>3049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 ht="15" thickBot="1">
      <c r="A27" s="607"/>
      <c r="B27" s="619" t="s">
        <v>1133</v>
      </c>
      <c r="C27" s="634" t="s">
        <v>1134</v>
      </c>
      <c r="D27" s="759">
        <v>3</v>
      </c>
      <c r="E27" s="759">
        <v>4</v>
      </c>
      <c r="F27" s="767" t="s">
        <v>904</v>
      </c>
      <c r="G27" s="494"/>
      <c r="H27" s="494" t="s">
        <v>903</v>
      </c>
      <c r="I27" s="494" t="s">
        <v>294</v>
      </c>
      <c r="J27" s="494" t="s">
        <v>294</v>
      </c>
      <c r="K27" s="573">
        <v>0</v>
      </c>
      <c r="L27" s="358" t="s">
        <v>1134</v>
      </c>
      <c r="M27" s="357" t="s">
        <v>1133</v>
      </c>
      <c r="N27" s="357" t="s">
        <v>903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2125</v>
      </c>
      <c r="U27" s="357" t="s">
        <v>294</v>
      </c>
      <c r="V27" s="357" t="s">
        <v>294</v>
      </c>
    </row>
    <row r="28" spans="1:22" ht="15" thickBot="1">
      <c r="A28" s="619"/>
      <c r="B28" s="619"/>
      <c r="C28" s="952" t="s">
        <v>22</v>
      </c>
      <c r="D28" s="725">
        <v>19</v>
      </c>
      <c r="E28" s="726">
        <v>0</v>
      </c>
      <c r="F28" s="156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3">
        <v>4</v>
      </c>
      <c r="B29" s="603" t="s">
        <v>4795</v>
      </c>
      <c r="C29" s="604" t="s">
        <v>4796</v>
      </c>
      <c r="D29" s="651">
        <v>2</v>
      </c>
      <c r="E29" s="651">
        <v>4</v>
      </c>
      <c r="F29" s="76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4796</v>
      </c>
      <c r="M29" s="357" t="s">
        <v>4795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7"/>
      <c r="B30" s="607" t="s">
        <v>3065</v>
      </c>
      <c r="C30" s="608" t="s">
        <v>3153</v>
      </c>
      <c r="D30" s="656">
        <v>5</v>
      </c>
      <c r="E30" s="656">
        <v>8</v>
      </c>
      <c r="F30" s="767" t="s">
        <v>3991</v>
      </c>
      <c r="G30" s="494"/>
      <c r="H30" s="494" t="s">
        <v>3050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3065</v>
      </c>
      <c r="N30" s="357" t="s">
        <v>3050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607"/>
      <c r="B31" s="607" t="s">
        <v>5884</v>
      </c>
      <c r="C31" s="611" t="s">
        <v>5885</v>
      </c>
      <c r="D31" s="656">
        <v>5</v>
      </c>
      <c r="E31" s="656">
        <v>9</v>
      </c>
      <c r="F31" s="767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5885</v>
      </c>
      <c r="M31" s="357" t="s">
        <v>5884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607"/>
      <c r="B32" s="607" t="s">
        <v>5978</v>
      </c>
      <c r="C32" s="611" t="s">
        <v>5979</v>
      </c>
      <c r="D32" s="656">
        <v>5</v>
      </c>
      <c r="E32" s="656">
        <v>9</v>
      </c>
      <c r="F32" s="767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5979</v>
      </c>
      <c r="M32" s="357" t="s">
        <v>5978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 ht="15" thickBot="1">
      <c r="A33" s="607"/>
      <c r="B33" s="619" t="s">
        <v>4681</v>
      </c>
      <c r="C33" s="634" t="s">
        <v>5980</v>
      </c>
      <c r="D33" s="656">
        <v>5</v>
      </c>
      <c r="E33" s="656">
        <v>9</v>
      </c>
      <c r="F33" s="729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4683</v>
      </c>
      <c r="M33" s="357" t="s">
        <v>4681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634"/>
      <c r="B34" s="619"/>
      <c r="C34" s="1144" t="s">
        <v>22</v>
      </c>
      <c r="D34" s="663">
        <v>22</v>
      </c>
      <c r="E34" s="726">
        <v>0</v>
      </c>
      <c r="F34" s="1567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03">
        <v>5</v>
      </c>
      <c r="B35" s="603" t="s">
        <v>899</v>
      </c>
      <c r="C35" s="604" t="s">
        <v>898</v>
      </c>
      <c r="D35" s="651">
        <v>3</v>
      </c>
      <c r="E35" s="651">
        <v>4</v>
      </c>
      <c r="F35" s="767" t="s">
        <v>500</v>
      </c>
      <c r="G35" s="494"/>
      <c r="H35" s="494" t="s">
        <v>499</v>
      </c>
      <c r="I35" s="494" t="s">
        <v>294</v>
      </c>
      <c r="J35" s="494" t="s">
        <v>294</v>
      </c>
      <c r="K35" s="573">
        <v>0</v>
      </c>
      <c r="L35" s="358" t="s">
        <v>2127</v>
      </c>
      <c r="M35" s="357" t="s">
        <v>899</v>
      </c>
      <c r="N35" s="357" t="s">
        <v>499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882</v>
      </c>
      <c r="U35" s="357" t="s">
        <v>294</v>
      </c>
      <c r="V35" s="357" t="s">
        <v>294</v>
      </c>
    </row>
    <row r="36" spans="1:22">
      <c r="A36" s="607"/>
      <c r="B36" s="607" t="s">
        <v>1136</v>
      </c>
      <c r="C36" s="608" t="s">
        <v>902</v>
      </c>
      <c r="D36" s="656">
        <v>6</v>
      </c>
      <c r="E36" s="656">
        <v>10</v>
      </c>
      <c r="F36" s="767" t="s">
        <v>3153</v>
      </c>
      <c r="G36" s="494"/>
      <c r="H36" s="494" t="s">
        <v>3065</v>
      </c>
      <c r="I36" s="494" t="s">
        <v>294</v>
      </c>
      <c r="J36" s="494" t="s">
        <v>294</v>
      </c>
      <c r="K36" s="573">
        <v>0</v>
      </c>
      <c r="L36" s="358" t="s">
        <v>2130</v>
      </c>
      <c r="M36" s="357" t="s">
        <v>1136</v>
      </c>
      <c r="N36" s="357" t="s">
        <v>3065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604</v>
      </c>
      <c r="U36" s="357" t="s">
        <v>294</v>
      </c>
      <c r="V36" s="357" t="s">
        <v>294</v>
      </c>
    </row>
    <row r="37" spans="1:22">
      <c r="A37" s="607"/>
      <c r="B37" s="607" t="s">
        <v>3051</v>
      </c>
      <c r="C37" s="611" t="s">
        <v>335</v>
      </c>
      <c r="D37" s="656">
        <v>2</v>
      </c>
      <c r="E37" s="656">
        <v>3</v>
      </c>
      <c r="F37" s="767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335</v>
      </c>
      <c r="M37" s="357" t="s">
        <v>3051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607"/>
      <c r="B38" s="607" t="s">
        <v>3052</v>
      </c>
      <c r="C38" s="611" t="s">
        <v>1181</v>
      </c>
      <c r="D38" s="656">
        <v>4</v>
      </c>
      <c r="E38" s="656">
        <v>6</v>
      </c>
      <c r="F38" s="767" t="s">
        <v>438</v>
      </c>
      <c r="G38" s="494"/>
      <c r="H38" s="494" t="s">
        <v>3035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3052</v>
      </c>
      <c r="N38" s="357" t="s">
        <v>3035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 ht="15" thickBot="1">
      <c r="A39" s="607"/>
      <c r="B39" s="619" t="s">
        <v>4806</v>
      </c>
      <c r="C39" s="634" t="s">
        <v>4808</v>
      </c>
      <c r="D39" s="656">
        <v>5</v>
      </c>
      <c r="E39" s="656">
        <v>9</v>
      </c>
      <c r="F39" s="729" t="s">
        <v>5980</v>
      </c>
      <c r="G39" s="494"/>
      <c r="H39" s="494" t="s">
        <v>4681</v>
      </c>
      <c r="I39" s="494" t="s">
        <v>294</v>
      </c>
      <c r="J39" s="494" t="s">
        <v>294</v>
      </c>
      <c r="K39" s="574">
        <v>0</v>
      </c>
      <c r="L39" s="358" t="s">
        <v>4808</v>
      </c>
      <c r="M39" s="357" t="s">
        <v>4806</v>
      </c>
      <c r="N39" s="357" t="s">
        <v>4681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4683</v>
      </c>
      <c r="U39" s="357" t="s">
        <v>294</v>
      </c>
      <c r="V39" s="357" t="s">
        <v>294</v>
      </c>
    </row>
    <row r="40" spans="1:22" ht="15" thickBot="1">
      <c r="A40" s="619"/>
      <c r="B40" s="603"/>
      <c r="C40" s="1142" t="s">
        <v>22</v>
      </c>
      <c r="D40" s="663">
        <v>20</v>
      </c>
      <c r="E40" s="726">
        <v>0</v>
      </c>
      <c r="F40" s="1567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3">
        <v>6</v>
      </c>
      <c r="B41" s="603" t="s">
        <v>897</v>
      </c>
      <c r="C41" s="604" t="s">
        <v>874</v>
      </c>
      <c r="D41" s="651">
        <v>3</v>
      </c>
      <c r="E41" s="651">
        <v>4</v>
      </c>
      <c r="F41" s="767" t="s">
        <v>4793</v>
      </c>
      <c r="G41" s="494"/>
      <c r="H41" s="494" t="s">
        <v>4792</v>
      </c>
      <c r="I41" s="494" t="s">
        <v>294</v>
      </c>
      <c r="J41" s="494" t="s">
        <v>294</v>
      </c>
      <c r="K41" s="573">
        <v>0</v>
      </c>
      <c r="L41" s="358" t="s">
        <v>2129</v>
      </c>
      <c r="M41" s="357" t="s">
        <v>897</v>
      </c>
      <c r="N41" s="357" t="s">
        <v>4792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4794</v>
      </c>
      <c r="U41" s="357" t="s">
        <v>294</v>
      </c>
      <c r="V41" s="357" t="s">
        <v>294</v>
      </c>
    </row>
    <row r="42" spans="1:22">
      <c r="A42" s="607"/>
      <c r="B42" s="607" t="s">
        <v>38</v>
      </c>
      <c r="C42" s="608" t="s">
        <v>331</v>
      </c>
      <c r="D42" s="656">
        <v>1</v>
      </c>
      <c r="E42" s="656">
        <v>1</v>
      </c>
      <c r="F42" s="767" t="s">
        <v>335</v>
      </c>
      <c r="G42" s="494"/>
      <c r="H42" s="494" t="s">
        <v>3051</v>
      </c>
      <c r="I42" s="494" t="s">
        <v>294</v>
      </c>
      <c r="J42" s="494" t="s">
        <v>294</v>
      </c>
      <c r="K42" s="573">
        <v>0</v>
      </c>
      <c r="L42" s="358" t="s">
        <v>331</v>
      </c>
      <c r="M42" s="357" t="s">
        <v>38</v>
      </c>
      <c r="N42" s="357" t="s">
        <v>3051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335</v>
      </c>
      <c r="U42" s="357" t="s">
        <v>294</v>
      </c>
      <c r="V42" s="357" t="s">
        <v>294</v>
      </c>
    </row>
    <row r="43" spans="1:22">
      <c r="A43" s="607"/>
      <c r="B43" s="607" t="s">
        <v>883</v>
      </c>
      <c r="C43" s="611" t="s">
        <v>884</v>
      </c>
      <c r="D43" s="656">
        <v>3</v>
      </c>
      <c r="E43" s="656">
        <v>4</v>
      </c>
      <c r="F43" s="767" t="s">
        <v>4793</v>
      </c>
      <c r="G43" s="494"/>
      <c r="H43" s="494" t="s">
        <v>4792</v>
      </c>
      <c r="I43" s="494" t="s">
        <v>294</v>
      </c>
      <c r="J43" s="494" t="s">
        <v>294</v>
      </c>
      <c r="K43" s="573">
        <v>0</v>
      </c>
      <c r="L43" s="358" t="s">
        <v>2128</v>
      </c>
      <c r="M43" s="357" t="s">
        <v>883</v>
      </c>
      <c r="N43" s="357" t="s">
        <v>4792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4794</v>
      </c>
      <c r="U43" s="357" t="s">
        <v>294</v>
      </c>
      <c r="V43" s="357" t="s">
        <v>294</v>
      </c>
    </row>
    <row r="44" spans="1:22">
      <c r="A44" s="607"/>
      <c r="B44" s="607" t="s">
        <v>4800</v>
      </c>
      <c r="C44" s="611" t="s">
        <v>419</v>
      </c>
      <c r="D44" s="656">
        <v>3</v>
      </c>
      <c r="E44" s="656">
        <v>4</v>
      </c>
      <c r="F44" s="767" t="s">
        <v>408</v>
      </c>
      <c r="G44" s="494"/>
      <c r="H44" s="494" t="s">
        <v>1110</v>
      </c>
      <c r="I44" s="494" t="s">
        <v>294</v>
      </c>
      <c r="J44" s="494" t="s">
        <v>294</v>
      </c>
      <c r="K44" s="573">
        <v>0</v>
      </c>
      <c r="L44" s="358" t="s">
        <v>2119</v>
      </c>
      <c r="M44" s="357" t="s">
        <v>4800</v>
      </c>
      <c r="N44" s="357" t="s">
        <v>1110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408</v>
      </c>
      <c r="U44" s="357" t="s">
        <v>294</v>
      </c>
      <c r="V44" s="357" t="s">
        <v>294</v>
      </c>
    </row>
    <row r="45" spans="1:22">
      <c r="A45" s="607"/>
      <c r="B45" s="607" t="s">
        <v>4815</v>
      </c>
      <c r="C45" s="611" t="s">
        <v>4817</v>
      </c>
      <c r="D45" s="656">
        <v>5</v>
      </c>
      <c r="E45" s="656">
        <v>9</v>
      </c>
      <c r="F45" s="729" t="s">
        <v>5981</v>
      </c>
      <c r="G45" s="494"/>
      <c r="H45" s="494" t="s">
        <v>4806</v>
      </c>
      <c r="I45" s="494" t="s">
        <v>294</v>
      </c>
      <c r="J45" s="494" t="s">
        <v>294</v>
      </c>
      <c r="K45" s="573">
        <v>0</v>
      </c>
      <c r="L45" s="358" t="s">
        <v>4817</v>
      </c>
      <c r="M45" s="357" t="s">
        <v>4815</v>
      </c>
      <c r="N45" s="357" t="s">
        <v>4806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4808</v>
      </c>
      <c r="U45" s="357" t="s">
        <v>294</v>
      </c>
      <c r="V45" s="357" t="s">
        <v>294</v>
      </c>
    </row>
    <row r="46" spans="1:22" ht="15" thickBot="1">
      <c r="A46" s="607"/>
      <c r="B46" s="619" t="s">
        <v>4698</v>
      </c>
      <c r="C46" s="634" t="s">
        <v>4700</v>
      </c>
      <c r="D46" s="759">
        <v>5</v>
      </c>
      <c r="E46" s="759">
        <v>9</v>
      </c>
      <c r="F46" s="767" t="s">
        <v>5980</v>
      </c>
      <c r="G46" s="494"/>
      <c r="H46" s="494" t="s">
        <v>4681</v>
      </c>
      <c r="I46" s="494" t="s">
        <v>294</v>
      </c>
      <c r="J46" s="494" t="s">
        <v>294</v>
      </c>
      <c r="K46" s="573">
        <v>0</v>
      </c>
      <c r="L46" s="358" t="s">
        <v>4700</v>
      </c>
      <c r="M46" s="357" t="s">
        <v>4698</v>
      </c>
      <c r="N46" s="357" t="s">
        <v>4681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4683</v>
      </c>
      <c r="U46" s="357" t="s">
        <v>294</v>
      </c>
      <c r="V46" s="357" t="s">
        <v>294</v>
      </c>
    </row>
    <row r="47" spans="1:22" ht="15" thickBot="1">
      <c r="A47" s="619"/>
      <c r="B47" s="607"/>
      <c r="C47" s="1144" t="s">
        <v>22</v>
      </c>
      <c r="D47" s="725">
        <v>20</v>
      </c>
      <c r="E47" s="726">
        <v>0</v>
      </c>
      <c r="F47" s="769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603">
        <v>7</v>
      </c>
      <c r="B48" s="603" t="s">
        <v>4802</v>
      </c>
      <c r="C48" s="604" t="s">
        <v>4803</v>
      </c>
      <c r="D48" s="651">
        <v>4</v>
      </c>
      <c r="E48" s="651">
        <v>4</v>
      </c>
      <c r="F48" s="769" t="s">
        <v>408</v>
      </c>
      <c r="G48" s="494"/>
      <c r="H48" s="494" t="s">
        <v>1110</v>
      </c>
      <c r="I48" s="494" t="s">
        <v>294</v>
      </c>
      <c r="J48" s="494" t="s">
        <v>294</v>
      </c>
      <c r="K48" s="573">
        <v>0</v>
      </c>
      <c r="L48" s="358" t="s">
        <v>4803</v>
      </c>
      <c r="M48" s="357" t="s">
        <v>4802</v>
      </c>
      <c r="N48" s="357" t="s">
        <v>1110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408</v>
      </c>
      <c r="U48" s="357" t="s">
        <v>294</v>
      </c>
      <c r="V48" s="357" t="s">
        <v>294</v>
      </c>
    </row>
    <row r="49" spans="1:22">
      <c r="A49" s="607"/>
      <c r="B49" s="607" t="s">
        <v>892</v>
      </c>
      <c r="C49" s="608" t="s">
        <v>893</v>
      </c>
      <c r="D49" s="656">
        <v>6</v>
      </c>
      <c r="E49" s="656">
        <v>10</v>
      </c>
      <c r="F49" s="767" t="s">
        <v>902</v>
      </c>
      <c r="G49" s="494"/>
      <c r="H49" s="494" t="s">
        <v>1136</v>
      </c>
      <c r="I49" s="494" t="s">
        <v>294</v>
      </c>
      <c r="J49" s="494" t="s">
        <v>294</v>
      </c>
      <c r="K49" s="573">
        <v>0</v>
      </c>
      <c r="L49" s="358" t="s">
        <v>944</v>
      </c>
      <c r="M49" s="357" t="s">
        <v>892</v>
      </c>
      <c r="N49" s="357" t="s">
        <v>1136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2130</v>
      </c>
      <c r="U49" s="357" t="s">
        <v>294</v>
      </c>
      <c r="V49" s="357" t="s">
        <v>294</v>
      </c>
    </row>
    <row r="50" spans="1:22">
      <c r="A50" s="607"/>
      <c r="B50" s="607" t="s">
        <v>5982</v>
      </c>
      <c r="C50" s="611" t="s">
        <v>5983</v>
      </c>
      <c r="D50" s="656">
        <v>5</v>
      </c>
      <c r="E50" s="656">
        <v>9</v>
      </c>
      <c r="F50" s="767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5984</v>
      </c>
      <c r="M50" s="357" t="s">
        <v>5982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 ht="15" thickBot="1">
      <c r="A51" s="607"/>
      <c r="B51" s="619" t="s">
        <v>4710</v>
      </c>
      <c r="C51" s="634" t="s">
        <v>4712</v>
      </c>
      <c r="D51" s="656">
        <v>5</v>
      </c>
      <c r="E51" s="656">
        <v>9</v>
      </c>
      <c r="F51" s="1568" t="s">
        <v>4700</v>
      </c>
      <c r="G51" s="494"/>
      <c r="H51" s="494" t="s">
        <v>4698</v>
      </c>
      <c r="I51" s="494" t="s">
        <v>294</v>
      </c>
      <c r="J51" s="494" t="s">
        <v>294</v>
      </c>
      <c r="K51" s="573">
        <v>0</v>
      </c>
      <c r="L51" s="358" t="s">
        <v>4712</v>
      </c>
      <c r="M51" s="357" t="s">
        <v>4710</v>
      </c>
      <c r="N51" s="357" t="s">
        <v>4698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4700</v>
      </c>
      <c r="U51" s="357" t="s">
        <v>294</v>
      </c>
      <c r="V51" s="357" t="s">
        <v>294</v>
      </c>
    </row>
    <row r="52" spans="1:22" ht="15" thickBot="1">
      <c r="A52" s="619"/>
      <c r="B52" s="607"/>
      <c r="C52" s="1144" t="s">
        <v>22</v>
      </c>
      <c r="D52" s="663">
        <v>20</v>
      </c>
      <c r="E52" s="726">
        <v>0</v>
      </c>
      <c r="F52" s="1568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3">
        <v>8</v>
      </c>
      <c r="B53" s="603" t="s">
        <v>1135</v>
      </c>
      <c r="C53" s="604" t="s">
        <v>889</v>
      </c>
      <c r="D53" s="651">
        <v>4</v>
      </c>
      <c r="E53" s="651">
        <v>6</v>
      </c>
      <c r="F53" s="767" t="s">
        <v>884</v>
      </c>
      <c r="G53" s="494"/>
      <c r="H53" s="494" t="s">
        <v>883</v>
      </c>
      <c r="I53" s="494" t="s">
        <v>294</v>
      </c>
      <c r="J53" s="494" t="s">
        <v>294</v>
      </c>
      <c r="K53" s="573">
        <v>0</v>
      </c>
      <c r="L53" s="358" t="s">
        <v>889</v>
      </c>
      <c r="M53" s="357" t="s">
        <v>1135</v>
      </c>
      <c r="N53" s="357" t="s">
        <v>883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2128</v>
      </c>
      <c r="U53" s="357" t="s">
        <v>294</v>
      </c>
      <c r="V53" s="357" t="s">
        <v>294</v>
      </c>
    </row>
    <row r="54" spans="1:22">
      <c r="A54" s="607"/>
      <c r="B54" s="607" t="s">
        <v>4804</v>
      </c>
      <c r="C54" s="608" t="s">
        <v>3054</v>
      </c>
      <c r="D54" s="656">
        <v>3</v>
      </c>
      <c r="E54" s="656">
        <v>4</v>
      </c>
      <c r="F54" s="767" t="s">
        <v>874</v>
      </c>
      <c r="G54" s="494"/>
      <c r="H54" s="494" t="s">
        <v>897</v>
      </c>
      <c r="I54" s="494" t="s">
        <v>294</v>
      </c>
      <c r="J54" s="494" t="s">
        <v>294</v>
      </c>
      <c r="K54" s="573">
        <v>0</v>
      </c>
      <c r="L54" s="358" t="s">
        <v>2132</v>
      </c>
      <c r="M54" s="357" t="s">
        <v>4804</v>
      </c>
      <c r="N54" s="357" t="s">
        <v>897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2129</v>
      </c>
      <c r="U54" s="357" t="s">
        <v>294</v>
      </c>
      <c r="V54" s="357" t="s">
        <v>294</v>
      </c>
    </row>
    <row r="55" spans="1:22">
      <c r="A55" s="607"/>
      <c r="B55" s="607" t="s">
        <v>4731</v>
      </c>
      <c r="C55" s="611" t="s">
        <v>5889</v>
      </c>
      <c r="D55" s="656">
        <v>5</v>
      </c>
      <c r="E55" s="656">
        <v>8</v>
      </c>
      <c r="F55" s="767" t="s">
        <v>5985</v>
      </c>
      <c r="G55" s="494"/>
      <c r="H55" s="494" t="s">
        <v>3052</v>
      </c>
      <c r="I55" s="494" t="s">
        <v>4802</v>
      </c>
      <c r="J55" s="494" t="s">
        <v>294</v>
      </c>
      <c r="K55" s="573">
        <v>0</v>
      </c>
      <c r="L55" s="358" t="s">
        <v>4734</v>
      </c>
      <c r="M55" s="357" t="s">
        <v>4731</v>
      </c>
      <c r="N55" s="357" t="s">
        <v>3052</v>
      </c>
      <c r="O55" s="357" t="s">
        <v>4802</v>
      </c>
      <c r="P55" s="357" t="s">
        <v>294</v>
      </c>
      <c r="Q55" s="357">
        <v>0</v>
      </c>
      <c r="R55" s="357">
        <v>16</v>
      </c>
      <c r="S55" s="357">
        <v>0</v>
      </c>
      <c r="T55" s="357" t="s">
        <v>1181</v>
      </c>
      <c r="U55" s="357" t="s">
        <v>4803</v>
      </c>
      <c r="V55" s="357" t="s">
        <v>294</v>
      </c>
    </row>
    <row r="56" spans="1:22">
      <c r="A56" s="607"/>
      <c r="B56" s="607" t="s">
        <v>4810</v>
      </c>
      <c r="C56" s="611" t="s">
        <v>4811</v>
      </c>
      <c r="D56" s="656">
        <v>3</v>
      </c>
      <c r="E56" s="656">
        <v>4</v>
      </c>
      <c r="F56" s="76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4812</v>
      </c>
      <c r="M56" s="357" t="s">
        <v>4810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 ht="15" thickBot="1">
      <c r="A57" s="607"/>
      <c r="B57" s="619" t="s">
        <v>1137</v>
      </c>
      <c r="C57" s="634" t="s">
        <v>885</v>
      </c>
      <c r="D57" s="656">
        <v>4</v>
      </c>
      <c r="E57" s="656">
        <v>6</v>
      </c>
      <c r="F57" s="767" t="s">
        <v>884</v>
      </c>
      <c r="G57" s="494"/>
      <c r="H57" s="494" t="s">
        <v>883</v>
      </c>
      <c r="I57" s="494" t="s">
        <v>294</v>
      </c>
      <c r="J57" s="494" t="s">
        <v>294</v>
      </c>
      <c r="K57" s="573">
        <v>0</v>
      </c>
      <c r="L57" s="358" t="s">
        <v>2131</v>
      </c>
      <c r="M57" s="357" t="s">
        <v>1137</v>
      </c>
      <c r="N57" s="357" t="s">
        <v>883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2128</v>
      </c>
      <c r="U57" s="357" t="s">
        <v>294</v>
      </c>
      <c r="V57" s="357" t="s">
        <v>294</v>
      </c>
    </row>
    <row r="58" spans="1:22" ht="15" thickBot="1">
      <c r="A58" s="619"/>
      <c r="B58" s="607"/>
      <c r="C58" s="1144" t="s">
        <v>22</v>
      </c>
      <c r="D58" s="663">
        <v>19</v>
      </c>
      <c r="E58" s="726">
        <v>0</v>
      </c>
      <c r="F58" s="769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3">
        <v>9</v>
      </c>
      <c r="B59" s="603" t="s">
        <v>890</v>
      </c>
      <c r="C59" s="604" t="s">
        <v>900</v>
      </c>
      <c r="D59" s="651">
        <v>5</v>
      </c>
      <c r="E59" s="651">
        <v>8</v>
      </c>
      <c r="F59" s="769" t="s">
        <v>893</v>
      </c>
      <c r="G59" s="494"/>
      <c r="H59" s="494" t="s">
        <v>892</v>
      </c>
      <c r="I59" s="494" t="s">
        <v>294</v>
      </c>
      <c r="J59" s="494" t="s">
        <v>294</v>
      </c>
      <c r="K59" s="573">
        <v>0</v>
      </c>
      <c r="L59" s="358" t="s">
        <v>900</v>
      </c>
      <c r="M59" s="357" t="s">
        <v>890</v>
      </c>
      <c r="N59" s="357" t="s">
        <v>892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944</v>
      </c>
      <c r="U59" s="357" t="s">
        <v>294</v>
      </c>
      <c r="V59" s="357" t="s">
        <v>294</v>
      </c>
    </row>
    <row r="60" spans="1:22">
      <c r="A60" s="607"/>
      <c r="B60" s="607" t="s">
        <v>4813</v>
      </c>
      <c r="C60" s="608" t="s">
        <v>4814</v>
      </c>
      <c r="D60" s="656">
        <v>4</v>
      </c>
      <c r="E60" s="656">
        <v>6</v>
      </c>
      <c r="F60" s="767" t="s">
        <v>3054</v>
      </c>
      <c r="G60" s="494"/>
      <c r="H60" s="494" t="s">
        <v>4804</v>
      </c>
      <c r="I60" s="494" t="s">
        <v>294</v>
      </c>
      <c r="J60" s="494" t="s">
        <v>294</v>
      </c>
      <c r="K60" s="573">
        <v>0</v>
      </c>
      <c r="L60" s="358" t="s">
        <v>4814</v>
      </c>
      <c r="M60" s="357" t="s">
        <v>4813</v>
      </c>
      <c r="N60" s="357" t="s">
        <v>4804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2132</v>
      </c>
      <c r="U60" s="357" t="s">
        <v>294</v>
      </c>
      <c r="V60" s="357" t="s">
        <v>294</v>
      </c>
    </row>
    <row r="61" spans="1:22">
      <c r="A61" s="607"/>
      <c r="B61" s="607" t="s">
        <v>4818</v>
      </c>
      <c r="C61" s="611" t="s">
        <v>5986</v>
      </c>
      <c r="D61" s="656">
        <v>5</v>
      </c>
      <c r="E61" s="656">
        <v>9</v>
      </c>
      <c r="F61" s="767" t="s">
        <v>4817</v>
      </c>
      <c r="G61" s="494"/>
      <c r="H61" s="494" t="s">
        <v>4815</v>
      </c>
      <c r="I61" s="494" t="s">
        <v>294</v>
      </c>
      <c r="J61" s="494" t="s">
        <v>294</v>
      </c>
      <c r="K61" s="573">
        <v>0</v>
      </c>
      <c r="L61" s="358" t="s">
        <v>4820</v>
      </c>
      <c r="M61" s="357" t="s">
        <v>4818</v>
      </c>
      <c r="N61" s="357" t="s">
        <v>4815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4817</v>
      </c>
      <c r="U61" s="357" t="s">
        <v>294</v>
      </c>
      <c r="V61" s="357" t="s">
        <v>294</v>
      </c>
    </row>
    <row r="62" spans="1:22" ht="15" thickBot="1">
      <c r="A62" s="607"/>
      <c r="B62" s="607" t="s">
        <v>5987</v>
      </c>
      <c r="C62" s="634" t="s">
        <v>5988</v>
      </c>
      <c r="D62" s="656">
        <v>5</v>
      </c>
      <c r="E62" s="656">
        <v>9</v>
      </c>
      <c r="F62" s="1568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5988</v>
      </c>
      <c r="M62" s="357" t="s">
        <v>5987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 ht="15" thickBot="1">
      <c r="A63" s="619"/>
      <c r="B63" s="603"/>
      <c r="C63" s="1144" t="s">
        <v>22</v>
      </c>
      <c r="D63" s="663">
        <v>19</v>
      </c>
      <c r="E63" s="726">
        <v>0</v>
      </c>
      <c r="F63" s="767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>
      <c r="A64" s="607">
        <v>10</v>
      </c>
      <c r="B64" s="603" t="s">
        <v>876</v>
      </c>
      <c r="C64" s="604" t="s">
        <v>4594</v>
      </c>
      <c r="D64" s="651">
        <v>4</v>
      </c>
      <c r="E64" s="651">
        <v>4</v>
      </c>
      <c r="F64" s="769" t="s">
        <v>1181</v>
      </c>
      <c r="G64" s="494" t="s">
        <v>512</v>
      </c>
      <c r="H64" s="494" t="s">
        <v>3052</v>
      </c>
      <c r="I64" s="494" t="s">
        <v>294</v>
      </c>
      <c r="J64" s="494" t="s">
        <v>294</v>
      </c>
      <c r="K64" s="573">
        <v>0</v>
      </c>
      <c r="L64" s="358" t="s">
        <v>4771</v>
      </c>
      <c r="M64" s="357" t="s">
        <v>876</v>
      </c>
      <c r="N64" s="357" t="s">
        <v>3052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1181</v>
      </c>
      <c r="U64" s="357" t="s">
        <v>294</v>
      </c>
      <c r="V64" s="357" t="s">
        <v>294</v>
      </c>
    </row>
    <row r="65" spans="1:22">
      <c r="A65" s="607"/>
      <c r="B65" s="607" t="s">
        <v>1116</v>
      </c>
      <c r="C65" s="611" t="s">
        <v>2137</v>
      </c>
      <c r="D65" s="656">
        <v>4</v>
      </c>
      <c r="E65" s="656">
        <v>4</v>
      </c>
      <c r="F65" s="767" t="s">
        <v>1181</v>
      </c>
      <c r="G65" s="494" t="s">
        <v>512</v>
      </c>
      <c r="H65" s="494" t="s">
        <v>3052</v>
      </c>
      <c r="I65" s="494" t="s">
        <v>294</v>
      </c>
      <c r="J65" s="494" t="s">
        <v>294</v>
      </c>
      <c r="K65" s="573">
        <v>0</v>
      </c>
      <c r="L65" s="358"/>
    </row>
    <row r="66" spans="1:22">
      <c r="A66" s="607"/>
      <c r="B66" s="607" t="s">
        <v>4591</v>
      </c>
      <c r="C66" s="608" t="s">
        <v>4592</v>
      </c>
      <c r="D66" s="656">
        <v>4</v>
      </c>
      <c r="E66" s="656">
        <v>4</v>
      </c>
      <c r="F66" s="76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4592</v>
      </c>
      <c r="M66" s="357" t="s">
        <v>4591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7"/>
      <c r="B67" s="607" t="s">
        <v>5901</v>
      </c>
      <c r="C67" s="611" t="s">
        <v>4329</v>
      </c>
      <c r="D67" s="656">
        <v>8</v>
      </c>
      <c r="E67" s="656">
        <v>12</v>
      </c>
      <c r="F67" s="767" t="s">
        <v>5889</v>
      </c>
      <c r="G67" s="494"/>
      <c r="H67" s="494" t="s">
        <v>4731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5901</v>
      </c>
      <c r="N67" s="357" t="s">
        <v>4731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4734</v>
      </c>
      <c r="U67" s="357" t="s">
        <v>294</v>
      </c>
      <c r="V67" s="357" t="s">
        <v>294</v>
      </c>
    </row>
    <row r="68" spans="1:22" ht="15" thickBot="1">
      <c r="A68" s="607"/>
      <c r="B68" s="607" t="s">
        <v>875</v>
      </c>
      <c r="C68" s="611" t="s">
        <v>4604</v>
      </c>
      <c r="D68" s="656">
        <v>4</v>
      </c>
      <c r="E68" s="656">
        <v>4</v>
      </c>
      <c r="F68" s="1568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945</v>
      </c>
      <c r="M68" s="357" t="s">
        <v>875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 ht="15" thickBot="1">
      <c r="A69" s="619"/>
      <c r="B69" s="619"/>
      <c r="C69" s="952" t="s">
        <v>22</v>
      </c>
      <c r="D69" s="663">
        <v>20</v>
      </c>
      <c r="E69" s="726">
        <v>0</v>
      </c>
      <c r="F69" s="1569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1147"/>
      <c r="B70" s="1148"/>
      <c r="C70" s="1149" t="s">
        <v>111</v>
      </c>
      <c r="D70" s="647">
        <v>200</v>
      </c>
      <c r="E70" s="647">
        <v>0</v>
      </c>
      <c r="F70" s="1570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L71" s="358" t="s">
        <v>294</v>
      </c>
      <c r="M71" s="357" t="s">
        <v>294</v>
      </c>
      <c r="N71" s="357" t="s">
        <v>294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3D4E6-89F8-47EE-B02D-257287463002}">
  <sheetPr codeName="Hoja9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3035</v>
      </c>
      <c r="C9" s="531" t="s">
        <v>438</v>
      </c>
      <c r="D9" s="651">
        <v>2</v>
      </c>
      <c r="E9" s="651">
        <v>3</v>
      </c>
      <c r="F9" s="156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3049</v>
      </c>
      <c r="C10" s="523" t="s">
        <v>3533</v>
      </c>
      <c r="D10" s="656">
        <v>5</v>
      </c>
      <c r="E10" s="656">
        <v>8</v>
      </c>
      <c r="F10" s="1528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4529</v>
      </c>
      <c r="C11" s="520" t="s">
        <v>4530</v>
      </c>
      <c r="D11" s="656">
        <v>4</v>
      </c>
      <c r="E11" s="656">
        <v>6</v>
      </c>
      <c r="F11" s="1528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4531</v>
      </c>
      <c r="M11" s="357" t="s">
        <v>4529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3037</v>
      </c>
      <c r="C12" s="520" t="s">
        <v>4294</v>
      </c>
      <c r="D12" s="656">
        <v>2</v>
      </c>
      <c r="E12" s="656">
        <v>3</v>
      </c>
      <c r="F12" s="1528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499</v>
      </c>
      <c r="C13" s="520" t="s">
        <v>500</v>
      </c>
      <c r="D13" s="656">
        <v>4</v>
      </c>
      <c r="E13" s="656">
        <v>4</v>
      </c>
      <c r="F13" s="1528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3034</v>
      </c>
      <c r="C14" s="520" t="s">
        <v>3543</v>
      </c>
      <c r="D14" s="759">
        <v>5</v>
      </c>
      <c r="E14" s="759">
        <v>8</v>
      </c>
      <c r="F14" s="1563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38" t="s">
        <v>22</v>
      </c>
      <c r="D15" s="725">
        <v>22</v>
      </c>
      <c r="E15" s="726">
        <v>0</v>
      </c>
      <c r="F15" s="150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3050</v>
      </c>
      <c r="C16" s="520" t="s">
        <v>3991</v>
      </c>
      <c r="D16" s="651">
        <v>5</v>
      </c>
      <c r="E16" s="651">
        <v>8</v>
      </c>
      <c r="F16" s="1544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4532</v>
      </c>
      <c r="C17" s="520" t="s">
        <v>4533</v>
      </c>
      <c r="D17" s="656">
        <v>4</v>
      </c>
      <c r="E17" s="656">
        <v>6</v>
      </c>
      <c r="F17" s="153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4534</v>
      </c>
      <c r="M17" s="357" t="s">
        <v>4532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3039</v>
      </c>
      <c r="C18" s="520" t="s">
        <v>1179</v>
      </c>
      <c r="D18" s="656">
        <v>3</v>
      </c>
      <c r="E18" s="656">
        <v>4</v>
      </c>
      <c r="F18" s="153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3039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4535</v>
      </c>
      <c r="C19" s="520" t="s">
        <v>4536</v>
      </c>
      <c r="D19" s="656">
        <v>4</v>
      </c>
      <c r="E19" s="656">
        <v>4</v>
      </c>
      <c r="F19" s="1538" t="s">
        <v>4530</v>
      </c>
      <c r="G19" s="494"/>
      <c r="H19" s="494" t="s">
        <v>4529</v>
      </c>
      <c r="I19" s="494" t="s">
        <v>294</v>
      </c>
      <c r="J19" s="494" t="s">
        <v>294</v>
      </c>
      <c r="K19" s="573">
        <v>0</v>
      </c>
      <c r="L19" s="358" t="s">
        <v>4537</v>
      </c>
      <c r="M19" s="357" t="s">
        <v>4535</v>
      </c>
      <c r="N19" s="357" t="s">
        <v>4529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4531</v>
      </c>
      <c r="U19" s="357" t="s">
        <v>294</v>
      </c>
      <c r="V19" s="357" t="s">
        <v>294</v>
      </c>
    </row>
    <row r="20" spans="1:22" ht="15" thickBot="1">
      <c r="A20" s="515"/>
      <c r="B20" s="50" t="s">
        <v>3036</v>
      </c>
      <c r="C20" s="520" t="s">
        <v>471</v>
      </c>
      <c r="D20" s="656">
        <v>5</v>
      </c>
      <c r="E20" s="656">
        <v>8</v>
      </c>
      <c r="F20" s="1538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48"/>
      <c r="C21" s="538" t="s">
        <v>22</v>
      </c>
      <c r="D21" s="726">
        <v>21</v>
      </c>
      <c r="E21" s="726">
        <v>0</v>
      </c>
      <c r="F21" s="1543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6" t="s">
        <v>3115</v>
      </c>
      <c r="C22" s="520" t="s">
        <v>562</v>
      </c>
      <c r="D22" s="651">
        <v>5</v>
      </c>
      <c r="E22" s="651">
        <v>8</v>
      </c>
      <c r="F22" s="1544" t="s">
        <v>3991</v>
      </c>
      <c r="G22" s="494"/>
      <c r="H22" s="494" t="s">
        <v>3050</v>
      </c>
      <c r="I22" s="494" t="s">
        <v>294</v>
      </c>
      <c r="J22" s="494" t="s">
        <v>294</v>
      </c>
      <c r="K22" s="573">
        <v>0</v>
      </c>
      <c r="L22" s="358" t="s">
        <v>4538</v>
      </c>
      <c r="M22" s="357" t="s">
        <v>3115</v>
      </c>
      <c r="N22" s="357" t="s">
        <v>3050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593</v>
      </c>
      <c r="U22" s="357" t="s">
        <v>294</v>
      </c>
      <c r="V22" s="357" t="s">
        <v>294</v>
      </c>
    </row>
    <row r="23" spans="1:22">
      <c r="A23" s="515"/>
      <c r="B23" s="47" t="s">
        <v>366</v>
      </c>
      <c r="C23" s="520" t="s">
        <v>367</v>
      </c>
      <c r="D23" s="656">
        <v>3</v>
      </c>
      <c r="E23" s="656">
        <v>4</v>
      </c>
      <c r="F23" s="1563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367</v>
      </c>
      <c r="M23" s="357" t="s">
        <v>366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4539</v>
      </c>
      <c r="C24" s="520" t="s">
        <v>4540</v>
      </c>
      <c r="D24" s="656">
        <v>4</v>
      </c>
      <c r="E24" s="656">
        <v>4</v>
      </c>
      <c r="F24" s="1538" t="s">
        <v>4541</v>
      </c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4540</v>
      </c>
      <c r="M24" s="357" t="s">
        <v>4539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4542</v>
      </c>
      <c r="U24" s="357" t="s">
        <v>294</v>
      </c>
      <c r="V24" s="357" t="s">
        <v>294</v>
      </c>
    </row>
    <row r="25" spans="1:22">
      <c r="A25" s="515"/>
      <c r="B25" s="47" t="s">
        <v>3051</v>
      </c>
      <c r="C25" s="520" t="s">
        <v>335</v>
      </c>
      <c r="D25" s="656">
        <v>2</v>
      </c>
      <c r="E25" s="656">
        <v>3</v>
      </c>
      <c r="F25" s="153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335</v>
      </c>
      <c r="M25" s="357" t="s">
        <v>3051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29</v>
      </c>
      <c r="C26" s="520" t="s">
        <v>2389</v>
      </c>
      <c r="D26" s="656">
        <v>2</v>
      </c>
      <c r="E26" s="656">
        <v>2</v>
      </c>
      <c r="F26" s="1538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47" t="s">
        <v>3038</v>
      </c>
      <c r="C27" s="520" t="s">
        <v>140</v>
      </c>
      <c r="D27" s="759">
        <v>5</v>
      </c>
      <c r="E27" s="759">
        <v>8</v>
      </c>
      <c r="F27" s="1538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38" t="s">
        <v>22</v>
      </c>
      <c r="D28" s="725">
        <v>21</v>
      </c>
      <c r="E28" s="726">
        <v>0</v>
      </c>
      <c r="F28" s="1543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6" t="s">
        <v>4543</v>
      </c>
      <c r="C29" s="520" t="s">
        <v>4544</v>
      </c>
      <c r="D29" s="651">
        <v>4</v>
      </c>
      <c r="E29" s="651">
        <v>6</v>
      </c>
      <c r="F29" s="1544" t="s">
        <v>4533</v>
      </c>
      <c r="G29" s="494"/>
      <c r="H29" s="494" t="s">
        <v>4532</v>
      </c>
      <c r="I29" s="494" t="s">
        <v>294</v>
      </c>
      <c r="J29" s="494" t="s">
        <v>294</v>
      </c>
      <c r="K29" s="573">
        <v>0</v>
      </c>
      <c r="L29" s="358" t="s">
        <v>4545</v>
      </c>
      <c r="M29" s="357" t="s">
        <v>4543</v>
      </c>
      <c r="N29" s="357" t="s">
        <v>4532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4534</v>
      </c>
      <c r="U29" s="357" t="s">
        <v>294</v>
      </c>
      <c r="V29" s="357" t="s">
        <v>294</v>
      </c>
    </row>
    <row r="30" spans="1:22">
      <c r="A30" s="515"/>
      <c r="B30" s="47" t="s">
        <v>3040</v>
      </c>
      <c r="C30" s="520" t="s">
        <v>3998</v>
      </c>
      <c r="D30" s="656">
        <v>3</v>
      </c>
      <c r="E30" s="656">
        <v>4</v>
      </c>
      <c r="F30" s="1538" t="s">
        <v>1179</v>
      </c>
      <c r="G30" s="494"/>
      <c r="H30" s="494" t="s">
        <v>3039</v>
      </c>
      <c r="I30" s="494" t="s">
        <v>294</v>
      </c>
      <c r="J30" s="494" t="s">
        <v>294</v>
      </c>
      <c r="K30" s="573">
        <v>0</v>
      </c>
      <c r="L30" s="358" t="s">
        <v>3259</v>
      </c>
      <c r="M30" s="357" t="s">
        <v>3040</v>
      </c>
      <c r="N30" s="357" t="s">
        <v>3039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2100</v>
      </c>
      <c r="U30" s="357" t="s">
        <v>294</v>
      </c>
      <c r="V30" s="357" t="s">
        <v>294</v>
      </c>
    </row>
    <row r="31" spans="1:22">
      <c r="A31" s="515"/>
      <c r="B31" s="47" t="s">
        <v>1118</v>
      </c>
      <c r="C31" s="520" t="s">
        <v>873</v>
      </c>
      <c r="D31" s="656">
        <v>3</v>
      </c>
      <c r="E31" s="656">
        <v>6</v>
      </c>
      <c r="F31" s="1528" t="s">
        <v>2389</v>
      </c>
      <c r="G31" s="494"/>
      <c r="H31" s="494" t="s">
        <v>29</v>
      </c>
      <c r="I31" s="494" t="s">
        <v>294</v>
      </c>
      <c r="J31" s="494" t="s">
        <v>294</v>
      </c>
      <c r="K31" s="573">
        <v>0</v>
      </c>
      <c r="L31" s="358" t="s">
        <v>2114</v>
      </c>
      <c r="M31" s="357" t="s">
        <v>1118</v>
      </c>
      <c r="N31" s="357" t="s">
        <v>29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609</v>
      </c>
      <c r="U31" s="357" t="s">
        <v>294</v>
      </c>
      <c r="V31" s="357" t="s">
        <v>294</v>
      </c>
    </row>
    <row r="32" spans="1:22">
      <c r="A32" s="515"/>
      <c r="B32" s="47" t="s">
        <v>3065</v>
      </c>
      <c r="C32" s="520" t="s">
        <v>3153</v>
      </c>
      <c r="D32" s="656">
        <v>5</v>
      </c>
      <c r="E32" s="656">
        <v>8</v>
      </c>
      <c r="F32" s="1538" t="s">
        <v>3991</v>
      </c>
      <c r="G32" s="494"/>
      <c r="H32" s="494" t="s">
        <v>3050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3065</v>
      </c>
      <c r="N32" s="357" t="s">
        <v>3050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1110</v>
      </c>
      <c r="C33" s="520" t="s">
        <v>408</v>
      </c>
      <c r="D33" s="656">
        <v>3</v>
      </c>
      <c r="E33" s="656">
        <v>4</v>
      </c>
      <c r="F33" s="1538" t="s">
        <v>367</v>
      </c>
      <c r="G33" s="494"/>
      <c r="H33" s="494" t="s">
        <v>366</v>
      </c>
      <c r="I33" s="494" t="s">
        <v>294</v>
      </c>
      <c r="J33" s="494" t="s">
        <v>294</v>
      </c>
      <c r="K33" s="573">
        <v>0</v>
      </c>
      <c r="L33" s="358" t="s">
        <v>408</v>
      </c>
      <c r="M33" s="357" t="s">
        <v>1110</v>
      </c>
      <c r="N33" s="357" t="s">
        <v>366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367</v>
      </c>
      <c r="U33" s="357" t="s">
        <v>294</v>
      </c>
      <c r="V33" s="357" t="s">
        <v>294</v>
      </c>
    </row>
    <row r="34" spans="1:22" ht="15" thickBot="1">
      <c r="A34" s="515"/>
      <c r="B34" s="50" t="s">
        <v>4546</v>
      </c>
      <c r="C34" s="520" t="s">
        <v>4547</v>
      </c>
      <c r="D34" s="759">
        <v>4</v>
      </c>
      <c r="E34" s="759">
        <v>4</v>
      </c>
      <c r="F34" s="1530" t="s">
        <v>4540</v>
      </c>
      <c r="G34" s="494"/>
      <c r="H34" s="494" t="s">
        <v>4539</v>
      </c>
      <c r="I34" s="494" t="s">
        <v>294</v>
      </c>
      <c r="J34" s="494" t="s">
        <v>294</v>
      </c>
      <c r="K34" s="573">
        <v>0</v>
      </c>
      <c r="L34" s="358" t="s">
        <v>4547</v>
      </c>
      <c r="M34" s="357" t="s">
        <v>4546</v>
      </c>
      <c r="N34" s="357" t="s">
        <v>4539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4540</v>
      </c>
      <c r="U34" s="357" t="s">
        <v>294</v>
      </c>
      <c r="V34" s="357" t="s">
        <v>294</v>
      </c>
    </row>
    <row r="35" spans="1:22" ht="15" thickBot="1">
      <c r="A35" s="517"/>
      <c r="B35" s="46"/>
      <c r="C35" s="1274" t="s">
        <v>22</v>
      </c>
      <c r="D35" s="725">
        <v>22</v>
      </c>
      <c r="E35" s="726">
        <v>0</v>
      </c>
      <c r="F35" s="1506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46" t="s">
        <v>4548</v>
      </c>
      <c r="C36" s="531" t="s">
        <v>4549</v>
      </c>
      <c r="D36" s="651">
        <v>4</v>
      </c>
      <c r="E36" s="651">
        <v>8</v>
      </c>
      <c r="F36" s="1544" t="s">
        <v>4544</v>
      </c>
      <c r="G36" s="494"/>
      <c r="H36" s="494" t="s">
        <v>4543</v>
      </c>
      <c r="I36" s="494" t="s">
        <v>294</v>
      </c>
      <c r="J36" s="494" t="s">
        <v>294</v>
      </c>
      <c r="K36" s="573">
        <v>0</v>
      </c>
      <c r="L36" s="358" t="s">
        <v>4550</v>
      </c>
      <c r="M36" s="357" t="s">
        <v>4548</v>
      </c>
      <c r="N36" s="357" t="s">
        <v>4543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4545</v>
      </c>
      <c r="U36" s="357" t="s">
        <v>294</v>
      </c>
      <c r="V36" s="357" t="s">
        <v>294</v>
      </c>
    </row>
    <row r="37" spans="1:22">
      <c r="A37" s="515"/>
      <c r="B37" s="47" t="s">
        <v>4551</v>
      </c>
      <c r="C37" s="520" t="s">
        <v>835</v>
      </c>
      <c r="D37" s="656">
        <v>4</v>
      </c>
      <c r="E37" s="656">
        <v>4</v>
      </c>
      <c r="F37" s="1538" t="s">
        <v>4544</v>
      </c>
      <c r="G37" s="494"/>
      <c r="H37" s="494" t="s">
        <v>4543</v>
      </c>
      <c r="I37" s="494" t="s">
        <v>294</v>
      </c>
      <c r="J37" s="494" t="s">
        <v>294</v>
      </c>
      <c r="K37" s="574">
        <v>0</v>
      </c>
      <c r="L37" s="358" t="s">
        <v>3136</v>
      </c>
      <c r="M37" s="357" t="s">
        <v>4551</v>
      </c>
      <c r="N37" s="357" t="s">
        <v>4543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4545</v>
      </c>
      <c r="U37" s="357" t="s">
        <v>294</v>
      </c>
      <c r="V37" s="357" t="s">
        <v>294</v>
      </c>
    </row>
    <row r="38" spans="1:22">
      <c r="A38" s="515"/>
      <c r="B38" s="47" t="s">
        <v>4552</v>
      </c>
      <c r="C38" s="520" t="s">
        <v>4553</v>
      </c>
      <c r="D38" s="656">
        <v>4</v>
      </c>
      <c r="E38" s="656">
        <v>4</v>
      </c>
      <c r="F38" s="1538" t="s">
        <v>4547</v>
      </c>
      <c r="G38" s="494"/>
      <c r="H38" s="494" t="s">
        <v>4546</v>
      </c>
      <c r="I38" s="494" t="s">
        <v>294</v>
      </c>
      <c r="J38" s="494" t="s">
        <v>294</v>
      </c>
      <c r="K38" s="573">
        <v>0</v>
      </c>
      <c r="L38" s="358" t="s">
        <v>4553</v>
      </c>
      <c r="M38" s="357" t="s">
        <v>4552</v>
      </c>
      <c r="N38" s="357" t="s">
        <v>4546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4547</v>
      </c>
      <c r="U38" s="357" t="s">
        <v>294</v>
      </c>
      <c r="V38" s="357" t="s">
        <v>294</v>
      </c>
    </row>
    <row r="39" spans="1:22">
      <c r="A39" s="515"/>
      <c r="B39" s="47" t="s">
        <v>373</v>
      </c>
      <c r="C39" s="520" t="s">
        <v>4555</v>
      </c>
      <c r="D39" s="656">
        <v>3</v>
      </c>
      <c r="E39" s="656">
        <v>4</v>
      </c>
      <c r="F39" s="1538" t="s">
        <v>3153</v>
      </c>
      <c r="G39" s="494"/>
      <c r="H39" s="494" t="s">
        <v>3065</v>
      </c>
      <c r="I39" s="494" t="s">
        <v>294</v>
      </c>
      <c r="J39" s="494" t="s">
        <v>294</v>
      </c>
      <c r="K39" s="574">
        <v>0</v>
      </c>
      <c r="L39" s="358" t="s">
        <v>2115</v>
      </c>
      <c r="M39" s="357" t="s">
        <v>373</v>
      </c>
      <c r="N39" s="357" t="s">
        <v>3065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15"/>
      <c r="B40" s="47" t="s">
        <v>901</v>
      </c>
      <c r="C40" s="520" t="s">
        <v>879</v>
      </c>
      <c r="D40" s="656">
        <v>3</v>
      </c>
      <c r="E40" s="656">
        <v>4</v>
      </c>
      <c r="F40" s="1538" t="s">
        <v>500</v>
      </c>
      <c r="G40" s="494"/>
      <c r="H40" s="494" t="s">
        <v>499</v>
      </c>
      <c r="I40" s="494" t="s">
        <v>294</v>
      </c>
      <c r="J40" s="494" t="s">
        <v>294</v>
      </c>
      <c r="K40" s="573">
        <v>0</v>
      </c>
      <c r="L40" s="358" t="s">
        <v>2103</v>
      </c>
      <c r="M40" s="357" t="s">
        <v>901</v>
      </c>
      <c r="N40" s="357" t="s">
        <v>499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882</v>
      </c>
      <c r="U40" s="357" t="s">
        <v>294</v>
      </c>
      <c r="V40" s="357" t="s">
        <v>294</v>
      </c>
    </row>
    <row r="41" spans="1:22" ht="15" thickBot="1">
      <c r="A41" s="515"/>
      <c r="B41" s="50" t="s">
        <v>3052</v>
      </c>
      <c r="C41" s="537" t="s">
        <v>1181</v>
      </c>
      <c r="D41" s="759">
        <v>4</v>
      </c>
      <c r="E41" s="759">
        <v>6</v>
      </c>
      <c r="F41" s="1542" t="s">
        <v>438</v>
      </c>
      <c r="G41" s="494"/>
      <c r="H41" s="494" t="s">
        <v>3035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3052</v>
      </c>
      <c r="N41" s="357" t="s">
        <v>3035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438</v>
      </c>
      <c r="U41" s="357" t="s">
        <v>294</v>
      </c>
      <c r="V41" s="357" t="s">
        <v>294</v>
      </c>
    </row>
    <row r="42" spans="1:22" ht="15" thickBot="1">
      <c r="A42" s="517"/>
      <c r="B42" s="48"/>
      <c r="C42" s="538" t="s">
        <v>22</v>
      </c>
      <c r="D42" s="725">
        <v>22</v>
      </c>
      <c r="E42" s="726">
        <v>0</v>
      </c>
      <c r="F42" s="1545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515">
        <v>6</v>
      </c>
      <c r="B43" s="47" t="s">
        <v>5977</v>
      </c>
      <c r="C43" s="520" t="s">
        <v>4557</v>
      </c>
      <c r="D43" s="651">
        <v>4</v>
      </c>
      <c r="E43" s="651">
        <v>6</v>
      </c>
      <c r="F43" s="1538" t="s">
        <v>408</v>
      </c>
      <c r="G43" s="494"/>
      <c r="H43" s="494" t="s">
        <v>1110</v>
      </c>
      <c r="I43" s="494" t="s">
        <v>294</v>
      </c>
      <c r="J43" s="494" t="s">
        <v>294</v>
      </c>
      <c r="K43" s="573">
        <v>0</v>
      </c>
      <c r="L43" s="358" t="s">
        <v>4558</v>
      </c>
      <c r="M43" s="357" t="s">
        <v>5977</v>
      </c>
      <c r="N43" s="357" t="s">
        <v>1110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408</v>
      </c>
      <c r="U43" s="357" t="s">
        <v>294</v>
      </c>
      <c r="V43" s="357" t="s">
        <v>294</v>
      </c>
    </row>
    <row r="44" spans="1:22">
      <c r="A44" s="515"/>
      <c r="B44" s="47" t="s">
        <v>4559</v>
      </c>
      <c r="C44" s="520" t="s">
        <v>4560</v>
      </c>
      <c r="D44" s="656">
        <v>4</v>
      </c>
      <c r="E44" s="656">
        <v>8</v>
      </c>
      <c r="F44" s="1538" t="s">
        <v>4533</v>
      </c>
      <c r="G44" s="494"/>
      <c r="H44" s="494" t="s">
        <v>4532</v>
      </c>
      <c r="I44" s="494" t="s">
        <v>294</v>
      </c>
      <c r="J44" s="494" t="s">
        <v>294</v>
      </c>
      <c r="K44" s="573">
        <v>0</v>
      </c>
      <c r="L44" s="358" t="s">
        <v>4560</v>
      </c>
      <c r="M44" s="357" t="s">
        <v>4559</v>
      </c>
      <c r="N44" s="357" t="s">
        <v>4532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4534</v>
      </c>
      <c r="U44" s="357" t="s">
        <v>294</v>
      </c>
      <c r="V44" s="357" t="s">
        <v>294</v>
      </c>
    </row>
    <row r="45" spans="1:22">
      <c r="A45" s="515"/>
      <c r="B45" s="47" t="s">
        <v>4561</v>
      </c>
      <c r="C45" s="520" t="s">
        <v>4562</v>
      </c>
      <c r="D45" s="656">
        <v>3</v>
      </c>
      <c r="E45" s="656">
        <v>4</v>
      </c>
      <c r="F45" s="1538" t="s">
        <v>3991</v>
      </c>
      <c r="G45" s="494"/>
      <c r="H45" s="494" t="s">
        <v>3050</v>
      </c>
      <c r="I45" s="494" t="s">
        <v>294</v>
      </c>
      <c r="J45" s="494" t="s">
        <v>294</v>
      </c>
      <c r="K45" s="573">
        <v>0</v>
      </c>
      <c r="L45" s="358" t="s">
        <v>4563</v>
      </c>
      <c r="M45" s="357" t="s">
        <v>4561</v>
      </c>
      <c r="N45" s="357" t="s">
        <v>3050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593</v>
      </c>
      <c r="U45" s="357" t="s">
        <v>294</v>
      </c>
      <c r="V45" s="357" t="s">
        <v>294</v>
      </c>
    </row>
    <row r="46" spans="1:22">
      <c r="A46" s="515"/>
      <c r="B46" s="47" t="s">
        <v>38</v>
      </c>
      <c r="C46" s="520" t="s">
        <v>331</v>
      </c>
      <c r="D46" s="656">
        <v>1</v>
      </c>
      <c r="E46" s="656">
        <v>1</v>
      </c>
      <c r="F46" s="1538" t="s">
        <v>335</v>
      </c>
      <c r="G46" s="494"/>
      <c r="H46" s="494" t="s">
        <v>3051</v>
      </c>
      <c r="I46" s="494" t="s">
        <v>294</v>
      </c>
      <c r="J46" s="494" t="s">
        <v>294</v>
      </c>
      <c r="K46" s="573">
        <v>0</v>
      </c>
      <c r="L46" s="358" t="s">
        <v>331</v>
      </c>
      <c r="M46" s="357" t="s">
        <v>38</v>
      </c>
      <c r="N46" s="357" t="s">
        <v>3051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335</v>
      </c>
      <c r="U46" s="357" t="s">
        <v>294</v>
      </c>
      <c r="V46" s="357" t="s">
        <v>294</v>
      </c>
    </row>
    <row r="47" spans="1:22">
      <c r="A47" s="515"/>
      <c r="B47" s="47" t="s">
        <v>4564</v>
      </c>
      <c r="C47" s="520" t="s">
        <v>4565</v>
      </c>
      <c r="D47" s="656">
        <v>4</v>
      </c>
      <c r="E47" s="656">
        <v>6</v>
      </c>
      <c r="F47" s="1538" t="s">
        <v>408</v>
      </c>
      <c r="G47" s="494"/>
      <c r="H47" s="494" t="s">
        <v>1110</v>
      </c>
      <c r="I47" s="494" t="s">
        <v>294</v>
      </c>
      <c r="J47" s="494" t="s">
        <v>294</v>
      </c>
      <c r="K47" s="573">
        <v>0</v>
      </c>
      <c r="L47" s="358" t="s">
        <v>4566</v>
      </c>
      <c r="M47" s="357" t="s">
        <v>4564</v>
      </c>
      <c r="N47" s="357" t="s">
        <v>1110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 ht="15" thickBot="1">
      <c r="A48" s="515"/>
      <c r="B48" s="50" t="s">
        <v>4567</v>
      </c>
      <c r="C48" s="537" t="s">
        <v>4568</v>
      </c>
      <c r="D48" s="759">
        <v>4</v>
      </c>
      <c r="E48" s="759">
        <v>8</v>
      </c>
      <c r="F48" s="1542" t="s">
        <v>4549</v>
      </c>
      <c r="G48" s="494"/>
      <c r="H48" s="494" t="s">
        <v>4548</v>
      </c>
      <c r="I48" s="494" t="s">
        <v>294</v>
      </c>
      <c r="J48" s="494" t="s">
        <v>294</v>
      </c>
      <c r="K48" s="573">
        <v>0</v>
      </c>
      <c r="L48" s="358" t="s">
        <v>4568</v>
      </c>
      <c r="M48" s="357" t="s">
        <v>4567</v>
      </c>
      <c r="N48" s="357" t="s">
        <v>4548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4550</v>
      </c>
      <c r="U48" s="357" t="s">
        <v>294</v>
      </c>
      <c r="V48" s="357" t="s">
        <v>294</v>
      </c>
    </row>
    <row r="49" spans="1:22" ht="15" thickBot="1">
      <c r="A49" s="517"/>
      <c r="B49" s="48"/>
      <c r="C49" s="538" t="s">
        <v>22</v>
      </c>
      <c r="D49" s="725">
        <v>20</v>
      </c>
      <c r="E49" s="726">
        <v>0</v>
      </c>
      <c r="F49" s="1543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>
        <v>7</v>
      </c>
      <c r="B50" s="47" t="s">
        <v>4569</v>
      </c>
      <c r="C50" s="531" t="s">
        <v>4570</v>
      </c>
      <c r="D50" s="651">
        <v>4</v>
      </c>
      <c r="E50" s="651">
        <v>8</v>
      </c>
      <c r="F50" s="1544" t="s">
        <v>4568</v>
      </c>
      <c r="G50" s="494"/>
      <c r="H50" s="494" t="s">
        <v>4567</v>
      </c>
      <c r="I50" s="494" t="s">
        <v>294</v>
      </c>
      <c r="J50" s="494" t="s">
        <v>294</v>
      </c>
      <c r="K50" s="573">
        <v>0</v>
      </c>
      <c r="L50" s="358" t="s">
        <v>4570</v>
      </c>
      <c r="M50" s="357" t="s">
        <v>4569</v>
      </c>
      <c r="N50" s="357" t="s">
        <v>4567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4568</v>
      </c>
      <c r="U50" s="357" t="s">
        <v>294</v>
      </c>
      <c r="V50" s="357" t="s">
        <v>294</v>
      </c>
    </row>
    <row r="51" spans="1:22">
      <c r="A51" s="515"/>
      <c r="B51" s="47" t="s">
        <v>4571</v>
      </c>
      <c r="C51" s="520" t="s">
        <v>4572</v>
      </c>
      <c r="D51" s="656">
        <v>4</v>
      </c>
      <c r="E51" s="656">
        <v>6</v>
      </c>
      <c r="F51" s="1538" t="s">
        <v>408</v>
      </c>
      <c r="G51" s="494"/>
      <c r="H51" s="494" t="s">
        <v>1110</v>
      </c>
      <c r="I51" s="494" t="s">
        <v>294</v>
      </c>
      <c r="J51" s="494" t="s">
        <v>294</v>
      </c>
      <c r="K51" s="573">
        <v>0</v>
      </c>
      <c r="L51" s="358" t="s">
        <v>4573</v>
      </c>
      <c r="M51" s="357" t="s">
        <v>4571</v>
      </c>
      <c r="N51" s="357" t="s">
        <v>1110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>
      <c r="A52" s="515"/>
      <c r="B52" s="1058" t="s">
        <v>5928</v>
      </c>
      <c r="C52" s="520" t="s">
        <v>4575</v>
      </c>
      <c r="D52" s="656">
        <v>4</v>
      </c>
      <c r="E52" s="656">
        <v>4</v>
      </c>
      <c r="F52" s="1538" t="s">
        <v>500</v>
      </c>
      <c r="G52" s="494"/>
      <c r="H52" s="494" t="s">
        <v>499</v>
      </c>
      <c r="I52" s="494" t="s">
        <v>294</v>
      </c>
      <c r="J52" s="494" t="s">
        <v>294</v>
      </c>
      <c r="K52" s="573">
        <v>0</v>
      </c>
      <c r="L52" s="358" t="s">
        <v>4576</v>
      </c>
      <c r="M52" s="357" t="s">
        <v>5928</v>
      </c>
      <c r="N52" s="357" t="s">
        <v>499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882</v>
      </c>
      <c r="U52" s="357" t="s">
        <v>294</v>
      </c>
      <c r="V52" s="357" t="s">
        <v>294</v>
      </c>
    </row>
    <row r="53" spans="1:22">
      <c r="A53" s="515"/>
      <c r="B53" s="47" t="s">
        <v>4577</v>
      </c>
      <c r="C53" s="520" t="s">
        <v>4578</v>
      </c>
      <c r="D53" s="656">
        <v>3</v>
      </c>
      <c r="E53" s="656">
        <v>6</v>
      </c>
      <c r="F53" s="1538" t="s">
        <v>4565</v>
      </c>
      <c r="G53" s="494"/>
      <c r="H53" s="494" t="s">
        <v>4564</v>
      </c>
      <c r="I53" s="494" t="s">
        <v>294</v>
      </c>
      <c r="J53" s="494" t="s">
        <v>294</v>
      </c>
      <c r="K53" s="573">
        <v>0</v>
      </c>
      <c r="L53" s="358" t="s">
        <v>4578</v>
      </c>
      <c r="M53" s="357" t="s">
        <v>4577</v>
      </c>
      <c r="N53" s="357" t="s">
        <v>4564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4566</v>
      </c>
      <c r="U53" s="357" t="s">
        <v>294</v>
      </c>
      <c r="V53" s="357" t="s">
        <v>294</v>
      </c>
    </row>
    <row r="54" spans="1:22" ht="15" thickBot="1">
      <c r="A54" s="515"/>
      <c r="B54" s="47" t="s">
        <v>4579</v>
      </c>
      <c r="C54" s="520" t="s">
        <v>4580</v>
      </c>
      <c r="D54" s="656">
        <v>3</v>
      </c>
      <c r="E54" s="656">
        <v>6</v>
      </c>
      <c r="F54" s="1538" t="s">
        <v>4560</v>
      </c>
      <c r="G54" s="494"/>
      <c r="H54" s="494" t="s">
        <v>4559</v>
      </c>
      <c r="I54" s="494" t="s">
        <v>294</v>
      </c>
      <c r="J54" s="494" t="s">
        <v>294</v>
      </c>
      <c r="K54" s="573">
        <v>0</v>
      </c>
      <c r="L54" s="358" t="s">
        <v>4581</v>
      </c>
      <c r="M54" s="357" t="s">
        <v>4579</v>
      </c>
      <c r="N54" s="357" t="s">
        <v>4559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4560</v>
      </c>
      <c r="U54" s="357" t="s">
        <v>294</v>
      </c>
      <c r="V54" s="357" t="s">
        <v>294</v>
      </c>
    </row>
    <row r="55" spans="1:22" ht="15" thickBot="1">
      <c r="A55" s="517"/>
      <c r="B55" s="48"/>
      <c r="C55" s="538" t="s">
        <v>22</v>
      </c>
      <c r="D55" s="726">
        <v>18</v>
      </c>
      <c r="E55" s="726">
        <v>0</v>
      </c>
      <c r="F55" s="1506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4582</v>
      </c>
      <c r="C56" s="531" t="s">
        <v>4583</v>
      </c>
      <c r="D56" s="651">
        <v>4</v>
      </c>
      <c r="E56" s="651">
        <v>8</v>
      </c>
      <c r="F56" s="1544" t="s">
        <v>4549</v>
      </c>
      <c r="G56" s="494"/>
      <c r="H56" s="494" t="s">
        <v>4548</v>
      </c>
      <c r="I56" s="494" t="s">
        <v>294</v>
      </c>
      <c r="J56" s="494" t="s">
        <v>294</v>
      </c>
      <c r="K56" s="573">
        <v>0</v>
      </c>
      <c r="L56" s="358" t="s">
        <v>4584</v>
      </c>
      <c r="M56" s="357" t="s">
        <v>4582</v>
      </c>
      <c r="N56" s="357" t="s">
        <v>4548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4550</v>
      </c>
      <c r="U56" s="357" t="s">
        <v>294</v>
      </c>
      <c r="V56" s="357" t="s">
        <v>294</v>
      </c>
    </row>
    <row r="57" spans="1:22">
      <c r="A57" s="515"/>
      <c r="B57" s="47" t="s">
        <v>4585</v>
      </c>
      <c r="C57" s="520" t="s">
        <v>4586</v>
      </c>
      <c r="D57" s="656">
        <v>6</v>
      </c>
      <c r="E57" s="656">
        <v>10</v>
      </c>
      <c r="F57" s="1538" t="s">
        <v>4560</v>
      </c>
      <c r="G57" s="494"/>
      <c r="H57" s="494" t="s">
        <v>4559</v>
      </c>
      <c r="I57" s="494" t="s">
        <v>294</v>
      </c>
      <c r="J57" s="494" t="s">
        <v>294</v>
      </c>
      <c r="K57" s="573">
        <v>0</v>
      </c>
      <c r="L57" s="358" t="s">
        <v>4587</v>
      </c>
      <c r="M57" s="357" t="s">
        <v>4585</v>
      </c>
      <c r="N57" s="357" t="s">
        <v>4559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4560</v>
      </c>
      <c r="U57" s="357" t="s">
        <v>294</v>
      </c>
      <c r="V57" s="357" t="s">
        <v>294</v>
      </c>
    </row>
    <row r="58" spans="1:22" ht="15" thickBot="1">
      <c r="A58" s="515"/>
      <c r="B58" s="47" t="s">
        <v>3116</v>
      </c>
      <c r="C58" s="537" t="s">
        <v>3155</v>
      </c>
      <c r="D58" s="656">
        <v>8</v>
      </c>
      <c r="E58" s="656">
        <v>14</v>
      </c>
      <c r="F58" s="1542" t="s">
        <v>5872</v>
      </c>
      <c r="G58" s="494"/>
      <c r="H58" s="494" t="s">
        <v>3052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3116</v>
      </c>
      <c r="N58" s="357" t="s">
        <v>3052</v>
      </c>
      <c r="O58" s="357" t="s">
        <v>294</v>
      </c>
      <c r="P58" s="357" t="s">
        <v>294</v>
      </c>
      <c r="Q58" s="357">
        <v>130</v>
      </c>
      <c r="R58" s="357">
        <v>16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517"/>
      <c r="B59" s="48"/>
      <c r="C59" s="565" t="s">
        <v>22</v>
      </c>
      <c r="D59" s="726">
        <v>18</v>
      </c>
      <c r="E59" s="726">
        <v>0</v>
      </c>
      <c r="F59" s="1545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515">
        <v>9</v>
      </c>
      <c r="B60" s="47" t="s">
        <v>1114</v>
      </c>
      <c r="C60" s="531" t="s">
        <v>878</v>
      </c>
      <c r="D60" s="651">
        <v>4</v>
      </c>
      <c r="E60" s="651">
        <v>4</v>
      </c>
      <c r="F60" s="1544" t="s">
        <v>1115</v>
      </c>
      <c r="G60" s="494" t="s">
        <v>241</v>
      </c>
      <c r="H60" s="494" t="s">
        <v>294</v>
      </c>
      <c r="I60" s="494" t="s">
        <v>294</v>
      </c>
      <c r="J60" s="494" t="s">
        <v>294</v>
      </c>
      <c r="K60" s="573">
        <v>150</v>
      </c>
      <c r="L60" s="358" t="s">
        <v>878</v>
      </c>
      <c r="M60" s="357" t="s">
        <v>1114</v>
      </c>
      <c r="N60" s="357" t="s">
        <v>294</v>
      </c>
      <c r="O60" s="357" t="s">
        <v>294</v>
      </c>
      <c r="P60" s="357" t="s">
        <v>294</v>
      </c>
      <c r="Q60" s="357">
        <v>150</v>
      </c>
      <c r="R60" s="357">
        <v>0</v>
      </c>
      <c r="S60" s="357">
        <v>0</v>
      </c>
      <c r="T60" s="357" t="s">
        <v>2111</v>
      </c>
      <c r="U60" s="357" t="s">
        <v>294</v>
      </c>
      <c r="V60" s="357" t="s">
        <v>294</v>
      </c>
    </row>
    <row r="61" spans="1:22">
      <c r="A61" s="515"/>
      <c r="B61" s="47" t="s">
        <v>5863</v>
      </c>
      <c r="C61" s="520" t="s">
        <v>4592</v>
      </c>
      <c r="D61" s="656">
        <v>4</v>
      </c>
      <c r="E61" s="656">
        <v>4</v>
      </c>
      <c r="F61" s="1538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/>
    </row>
    <row r="62" spans="1:22">
      <c r="A62" s="515"/>
      <c r="B62" s="47" t="s">
        <v>876</v>
      </c>
      <c r="C62" s="520" t="s">
        <v>4594</v>
      </c>
      <c r="D62" s="656">
        <v>4</v>
      </c>
      <c r="E62" s="656">
        <v>4</v>
      </c>
      <c r="F62" s="1538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3117</v>
      </c>
      <c r="C63" s="520" t="s">
        <v>4161</v>
      </c>
      <c r="D63" s="656">
        <v>8</v>
      </c>
      <c r="E63" s="656">
        <v>12</v>
      </c>
      <c r="F63" s="1538" t="s">
        <v>5873</v>
      </c>
      <c r="G63" s="494"/>
      <c r="H63" s="494" t="s">
        <v>3040</v>
      </c>
      <c r="I63" s="494" t="s">
        <v>294</v>
      </c>
      <c r="J63" s="494" t="s">
        <v>294</v>
      </c>
      <c r="K63" s="573">
        <v>150</v>
      </c>
      <c r="L63" s="358" t="s">
        <v>4161</v>
      </c>
      <c r="M63" s="357" t="s">
        <v>3117</v>
      </c>
      <c r="N63" s="357" t="s">
        <v>3040</v>
      </c>
      <c r="O63" s="357" t="s">
        <v>294</v>
      </c>
      <c r="P63" s="357" t="s">
        <v>294</v>
      </c>
      <c r="Q63" s="357">
        <v>150</v>
      </c>
      <c r="R63" s="357">
        <v>33</v>
      </c>
      <c r="S63" s="357">
        <v>0</v>
      </c>
      <c r="T63" s="357" t="s">
        <v>3259</v>
      </c>
      <c r="U63" s="357" t="s">
        <v>2111</v>
      </c>
      <c r="V63" s="357" t="s">
        <v>294</v>
      </c>
    </row>
    <row r="64" spans="1:22" ht="15" thickBot="1">
      <c r="A64" s="515"/>
      <c r="B64" s="47" t="s">
        <v>4596</v>
      </c>
      <c r="C64" s="520" t="s">
        <v>4597</v>
      </c>
      <c r="D64" s="656">
        <v>6</v>
      </c>
      <c r="E64" s="656">
        <v>10</v>
      </c>
      <c r="F64" s="1538" t="s">
        <v>4586</v>
      </c>
      <c r="G64" s="494"/>
      <c r="H64" s="494" t="s">
        <v>4585</v>
      </c>
      <c r="I64" s="494" t="s">
        <v>294</v>
      </c>
      <c r="J64" s="494" t="s">
        <v>294</v>
      </c>
      <c r="K64" s="573">
        <v>0</v>
      </c>
      <c r="L64" s="358" t="s">
        <v>4598</v>
      </c>
      <c r="M64" s="357" t="s">
        <v>4596</v>
      </c>
      <c r="N64" s="357" t="s">
        <v>4585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4587</v>
      </c>
      <c r="U64" s="357" t="s">
        <v>294</v>
      </c>
      <c r="V64" s="357" t="s">
        <v>294</v>
      </c>
    </row>
    <row r="65" spans="1:22" ht="15" thickBot="1">
      <c r="A65" s="517"/>
      <c r="B65" s="48"/>
      <c r="C65" s="538" t="s">
        <v>22</v>
      </c>
      <c r="D65" s="726">
        <v>18</v>
      </c>
      <c r="E65" s="726">
        <v>0</v>
      </c>
      <c r="F65" s="1543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15">
        <v>10</v>
      </c>
      <c r="B66" s="47" t="s">
        <v>1116</v>
      </c>
      <c r="C66" s="520" t="s">
        <v>2137</v>
      </c>
      <c r="D66" s="651">
        <v>4</v>
      </c>
      <c r="E66" s="651">
        <v>4</v>
      </c>
      <c r="F66" s="1538" t="s">
        <v>153</v>
      </c>
      <c r="G66" s="494" t="s">
        <v>242</v>
      </c>
      <c r="H66" s="494" t="s">
        <v>241</v>
      </c>
      <c r="I66" s="494" t="s">
        <v>294</v>
      </c>
      <c r="J66" s="494" t="s">
        <v>294</v>
      </c>
      <c r="K66" s="573">
        <v>0</v>
      </c>
      <c r="L66" s="358" t="s">
        <v>2137</v>
      </c>
      <c r="M66" s="357" t="s">
        <v>1116</v>
      </c>
      <c r="N66" s="357" t="s">
        <v>241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153</v>
      </c>
      <c r="U66" s="357" t="s">
        <v>294</v>
      </c>
      <c r="V66" s="357" t="s">
        <v>294</v>
      </c>
    </row>
    <row r="67" spans="1:22">
      <c r="A67" s="515"/>
      <c r="B67" s="47" t="s">
        <v>866</v>
      </c>
      <c r="C67" s="520" t="s">
        <v>4742</v>
      </c>
      <c r="D67" s="656">
        <v>4</v>
      </c>
      <c r="E67" s="656">
        <v>4</v>
      </c>
      <c r="F67" s="1538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/>
    </row>
    <row r="68" spans="1:22">
      <c r="A68" s="515"/>
      <c r="B68" s="47" t="s">
        <v>5865</v>
      </c>
      <c r="C68" s="520" t="s">
        <v>945</v>
      </c>
      <c r="D68" s="656">
        <v>4</v>
      </c>
      <c r="E68" s="656">
        <v>4</v>
      </c>
      <c r="F68" s="1538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4605</v>
      </c>
      <c r="C69" s="520" t="s">
        <v>4606</v>
      </c>
      <c r="D69" s="656">
        <v>6</v>
      </c>
      <c r="E69" s="656">
        <v>8</v>
      </c>
      <c r="F69" s="1538" t="s">
        <v>4562</v>
      </c>
      <c r="G69" s="494"/>
      <c r="H69" s="494" t="s">
        <v>4561</v>
      </c>
      <c r="I69" s="494" t="s">
        <v>294</v>
      </c>
      <c r="J69" s="494" t="s">
        <v>294</v>
      </c>
      <c r="K69" s="573">
        <v>0</v>
      </c>
      <c r="L69" s="358" t="s">
        <v>4607</v>
      </c>
      <c r="M69" s="357" t="s">
        <v>4605</v>
      </c>
      <c r="N69" s="357" t="s">
        <v>4561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4563</v>
      </c>
      <c r="U69" s="357" t="s">
        <v>294</v>
      </c>
      <c r="V69" s="357" t="s">
        <v>294</v>
      </c>
    </row>
    <row r="70" spans="1:22" ht="15" thickBot="1">
      <c r="A70" s="517"/>
      <c r="B70" s="47" t="s">
        <v>3118</v>
      </c>
      <c r="C70" s="520" t="s">
        <v>4329</v>
      </c>
      <c r="D70" s="656">
        <v>8</v>
      </c>
      <c r="E70" s="656">
        <v>12</v>
      </c>
      <c r="F70" s="1542" t="s">
        <v>4161</v>
      </c>
      <c r="G70" s="494"/>
      <c r="H70" s="494" t="s">
        <v>3117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3118</v>
      </c>
      <c r="N70" s="357" t="s">
        <v>3117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1265"/>
      <c r="B71" s="206"/>
      <c r="C71" s="538" t="s">
        <v>22</v>
      </c>
      <c r="D71" s="726">
        <v>18</v>
      </c>
      <c r="E71" s="726">
        <v>0</v>
      </c>
      <c r="F71" s="1543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534"/>
      <c r="B72" s="534"/>
      <c r="C72" s="538" t="s">
        <v>111</v>
      </c>
      <c r="D72" s="663">
        <v>200</v>
      </c>
      <c r="E72" s="663">
        <v>0</v>
      </c>
      <c r="F72" s="52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494"/>
      <c r="B73" s="494"/>
      <c r="C73" s="494"/>
      <c r="D73" s="494"/>
      <c r="E73" s="494"/>
      <c r="F73" s="494"/>
      <c r="G73" s="494"/>
      <c r="H73" s="494"/>
      <c r="I73" s="494"/>
      <c r="J73" s="494"/>
      <c r="L73" s="358" t="s">
        <v>294</v>
      </c>
      <c r="M73" s="357" t="s">
        <v>294</v>
      </c>
      <c r="N73" s="357" t="s">
        <v>294</v>
      </c>
      <c r="T73" s="357" t="s">
        <v>294</v>
      </c>
      <c r="U73" s="357" t="s">
        <v>294</v>
      </c>
      <c r="V73" s="357" t="s">
        <v>294</v>
      </c>
    </row>
    <row r="74" spans="1:22">
      <c r="L74" s="358" t="s">
        <v>294</v>
      </c>
      <c r="M74" s="357" t="s">
        <v>294</v>
      </c>
      <c r="N74" s="357" t="s">
        <v>294</v>
      </c>
    </row>
    <row r="75" spans="1:22">
      <c r="L75" s="358" t="s">
        <v>294</v>
      </c>
      <c r="M75" s="357" t="s">
        <v>294</v>
      </c>
      <c r="N75" s="357" t="s">
        <v>294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594A8-BE4F-41B4-ACC4-EA5CF1688E58}">
  <sheetPr codeName="Hoja10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3035</v>
      </c>
      <c r="C9" s="604" t="s">
        <v>438</v>
      </c>
      <c r="D9" s="651">
        <v>2</v>
      </c>
      <c r="E9" s="651">
        <v>3</v>
      </c>
      <c r="F9" s="1554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3049</v>
      </c>
      <c r="C10" s="523" t="s">
        <v>3533</v>
      </c>
      <c r="D10" s="656">
        <v>5</v>
      </c>
      <c r="E10" s="656">
        <v>8</v>
      </c>
      <c r="F10" s="1555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5283</v>
      </c>
      <c r="C11" s="520" t="s">
        <v>5284</v>
      </c>
      <c r="D11" s="656">
        <v>4</v>
      </c>
      <c r="E11" s="656">
        <v>4</v>
      </c>
      <c r="F11" s="155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5285</v>
      </c>
      <c r="M11" s="357" t="s">
        <v>5283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499</v>
      </c>
      <c r="C12" s="520" t="s">
        <v>500</v>
      </c>
      <c r="D12" s="656">
        <v>4</v>
      </c>
      <c r="E12" s="656">
        <v>4</v>
      </c>
      <c r="F12" s="155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499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3037</v>
      </c>
      <c r="C13" s="520" t="s">
        <v>4294</v>
      </c>
      <c r="D13" s="656">
        <v>2</v>
      </c>
      <c r="E13" s="656">
        <v>3</v>
      </c>
      <c r="F13" s="155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3037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3034</v>
      </c>
      <c r="C14" s="520" t="s">
        <v>3543</v>
      </c>
      <c r="D14" s="759">
        <v>5</v>
      </c>
      <c r="E14" s="759">
        <v>8</v>
      </c>
      <c r="F14" s="155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38" t="s">
        <v>22</v>
      </c>
      <c r="D15" s="725">
        <v>22</v>
      </c>
      <c r="E15" s="726">
        <v>0</v>
      </c>
      <c r="F15" s="155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3050</v>
      </c>
      <c r="C16" s="520" t="s">
        <v>3991</v>
      </c>
      <c r="D16" s="651">
        <v>5</v>
      </c>
      <c r="E16" s="651">
        <v>8</v>
      </c>
      <c r="F16" s="1559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5952</v>
      </c>
      <c r="C17" s="520" t="s">
        <v>5287</v>
      </c>
      <c r="D17" s="656">
        <v>4</v>
      </c>
      <c r="E17" s="656">
        <v>4</v>
      </c>
      <c r="F17" s="1555" t="s">
        <v>5284</v>
      </c>
      <c r="G17" s="494"/>
      <c r="H17" s="494" t="s">
        <v>5283</v>
      </c>
      <c r="I17" s="494" t="s">
        <v>294</v>
      </c>
      <c r="J17" s="494" t="s">
        <v>294</v>
      </c>
      <c r="K17" s="573">
        <v>0</v>
      </c>
      <c r="L17" s="358" t="s">
        <v>5288</v>
      </c>
      <c r="M17" s="357" t="s">
        <v>5952</v>
      </c>
      <c r="N17" s="357" t="s">
        <v>5283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5285</v>
      </c>
      <c r="U17" s="357" t="s">
        <v>294</v>
      </c>
      <c r="V17" s="357" t="s">
        <v>294</v>
      </c>
    </row>
    <row r="18" spans="1:22">
      <c r="A18" s="515"/>
      <c r="B18" s="47" t="s">
        <v>4678</v>
      </c>
      <c r="C18" s="520" t="s">
        <v>1113</v>
      </c>
      <c r="D18" s="656">
        <v>4</v>
      </c>
      <c r="E18" s="656">
        <v>4</v>
      </c>
      <c r="F18" s="155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1113</v>
      </c>
      <c r="M18" s="357" t="s">
        <v>4678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3039</v>
      </c>
      <c r="C19" s="520" t="s">
        <v>1179</v>
      </c>
      <c r="D19" s="656">
        <v>3</v>
      </c>
      <c r="E19" s="656">
        <v>4</v>
      </c>
      <c r="F19" s="155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3039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36</v>
      </c>
      <c r="C20" s="520" t="s">
        <v>1131</v>
      </c>
      <c r="D20" s="656">
        <v>1</v>
      </c>
      <c r="E20" s="656">
        <v>1</v>
      </c>
      <c r="F20" s="155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47" t="s">
        <v>3036</v>
      </c>
      <c r="C21" s="520" t="s">
        <v>471</v>
      </c>
      <c r="D21" s="759">
        <v>5</v>
      </c>
      <c r="E21" s="759">
        <v>8</v>
      </c>
      <c r="F21" s="1556" t="s">
        <v>3543</v>
      </c>
      <c r="G21" s="494"/>
      <c r="H21" s="494" t="s">
        <v>3034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3036</v>
      </c>
      <c r="N21" s="357" t="s">
        <v>3034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48"/>
      <c r="C22" s="538" t="s">
        <v>22</v>
      </c>
      <c r="D22" s="725">
        <v>22</v>
      </c>
      <c r="E22" s="726">
        <v>0</v>
      </c>
      <c r="F22" s="1560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3115</v>
      </c>
      <c r="C23" s="531" t="s">
        <v>562</v>
      </c>
      <c r="D23" s="651">
        <v>5</v>
      </c>
      <c r="E23" s="651">
        <v>8</v>
      </c>
      <c r="F23" s="1559" t="s">
        <v>3991</v>
      </c>
      <c r="G23" s="494"/>
      <c r="H23" s="494" t="s">
        <v>3050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3115</v>
      </c>
      <c r="N23" s="357" t="s">
        <v>3050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7" t="s">
        <v>5974</v>
      </c>
      <c r="C24" s="520" t="s">
        <v>1143</v>
      </c>
      <c r="D24" s="656">
        <v>4</v>
      </c>
      <c r="E24" s="656">
        <v>6</v>
      </c>
      <c r="F24" s="1555" t="s">
        <v>1113</v>
      </c>
      <c r="G24" s="494"/>
      <c r="H24" s="494" t="s">
        <v>4678</v>
      </c>
      <c r="I24" s="494" t="s">
        <v>294</v>
      </c>
      <c r="J24" s="494" t="s">
        <v>294</v>
      </c>
      <c r="K24" s="573">
        <v>0</v>
      </c>
      <c r="L24" s="358" t="s">
        <v>1143</v>
      </c>
      <c r="M24" s="357" t="s">
        <v>5974</v>
      </c>
      <c r="N24" s="357" t="s">
        <v>4678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1113</v>
      </c>
      <c r="U24" s="357" t="s">
        <v>294</v>
      </c>
      <c r="V24" s="357" t="s">
        <v>294</v>
      </c>
    </row>
    <row r="25" spans="1:22">
      <c r="A25" s="515"/>
      <c r="B25" s="47" t="s">
        <v>3051</v>
      </c>
      <c r="C25" s="520" t="s">
        <v>335</v>
      </c>
      <c r="D25" s="656">
        <v>2</v>
      </c>
      <c r="E25" s="656">
        <v>3</v>
      </c>
      <c r="F25" s="1555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335</v>
      </c>
      <c r="M25" s="357" t="s">
        <v>3051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4561</v>
      </c>
      <c r="C26" s="520" t="s">
        <v>4562</v>
      </c>
      <c r="D26" s="656">
        <v>3</v>
      </c>
      <c r="E26" s="656">
        <v>4</v>
      </c>
      <c r="F26" s="1555" t="s">
        <v>3991</v>
      </c>
      <c r="G26" s="494"/>
      <c r="H26" s="494" t="s">
        <v>3050</v>
      </c>
      <c r="I26" s="494" t="s">
        <v>294</v>
      </c>
      <c r="J26" s="494" t="s">
        <v>294</v>
      </c>
      <c r="K26" s="573">
        <v>0</v>
      </c>
      <c r="L26" s="358" t="s">
        <v>4563</v>
      </c>
      <c r="M26" s="357" t="s">
        <v>4561</v>
      </c>
      <c r="N26" s="357" t="s">
        <v>3050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47" t="s">
        <v>40</v>
      </c>
      <c r="C27" s="520" t="s">
        <v>1180</v>
      </c>
      <c r="D27" s="656">
        <v>1</v>
      </c>
      <c r="E27" s="656">
        <v>1</v>
      </c>
      <c r="F27" s="1556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515"/>
      <c r="B28" s="50" t="s">
        <v>3038</v>
      </c>
      <c r="C28" s="537" t="s">
        <v>140</v>
      </c>
      <c r="D28" s="759">
        <v>5</v>
      </c>
      <c r="E28" s="759">
        <v>8</v>
      </c>
      <c r="F28" s="1561" t="s">
        <v>471</v>
      </c>
      <c r="G28" s="494"/>
      <c r="H28" s="494" t="s">
        <v>3036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3038</v>
      </c>
      <c r="N28" s="357" t="s">
        <v>3036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48"/>
      <c r="C29" s="538" t="s">
        <v>22</v>
      </c>
      <c r="D29" s="725">
        <v>20</v>
      </c>
      <c r="E29" s="726">
        <v>0</v>
      </c>
      <c r="F29" s="1560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5295</v>
      </c>
      <c r="C30" s="520" t="s">
        <v>5296</v>
      </c>
      <c r="D30" s="651">
        <v>4</v>
      </c>
      <c r="E30" s="651">
        <v>6</v>
      </c>
      <c r="F30" s="1556" t="s">
        <v>5713</v>
      </c>
      <c r="G30" s="494"/>
      <c r="H30" s="494" t="s">
        <v>5952</v>
      </c>
      <c r="I30" s="494" t="s">
        <v>294</v>
      </c>
      <c r="J30" s="494" t="s">
        <v>294</v>
      </c>
      <c r="K30" s="573">
        <v>0</v>
      </c>
      <c r="L30" s="358" t="s">
        <v>5297</v>
      </c>
      <c r="M30" s="357" t="s">
        <v>5295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5713</v>
      </c>
      <c r="U30" s="357" t="s">
        <v>294</v>
      </c>
      <c r="V30" s="357" t="s">
        <v>294</v>
      </c>
    </row>
    <row r="31" spans="1:22">
      <c r="A31" s="515"/>
      <c r="B31" s="47" t="s">
        <v>3040</v>
      </c>
      <c r="C31" s="1287" t="s">
        <v>3998</v>
      </c>
      <c r="D31" s="656">
        <v>3</v>
      </c>
      <c r="E31" s="656">
        <v>4</v>
      </c>
      <c r="F31" s="1556" t="s">
        <v>1179</v>
      </c>
      <c r="G31" s="494"/>
      <c r="H31" s="494" t="s">
        <v>3039</v>
      </c>
      <c r="I31" s="494" t="s">
        <v>294</v>
      </c>
      <c r="J31" s="494" t="s">
        <v>294</v>
      </c>
      <c r="K31" s="573">
        <v>0</v>
      </c>
      <c r="L31" s="358" t="s">
        <v>3259</v>
      </c>
      <c r="M31" s="357" t="s">
        <v>3040</v>
      </c>
      <c r="N31" s="357" t="s">
        <v>3039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2100</v>
      </c>
      <c r="U31" s="357" t="s">
        <v>294</v>
      </c>
      <c r="V31" s="357" t="s">
        <v>294</v>
      </c>
    </row>
    <row r="32" spans="1:22">
      <c r="A32" s="515"/>
      <c r="B32" s="47" t="s">
        <v>3065</v>
      </c>
      <c r="C32" s="520" t="s">
        <v>3153</v>
      </c>
      <c r="D32" s="656">
        <v>5</v>
      </c>
      <c r="E32" s="656">
        <v>8</v>
      </c>
      <c r="F32" s="1556" t="s">
        <v>3991</v>
      </c>
      <c r="G32" s="494"/>
      <c r="H32" s="494" t="s">
        <v>3050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3065</v>
      </c>
      <c r="N32" s="357" t="s">
        <v>3050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1111</v>
      </c>
      <c r="C33" s="523" t="s">
        <v>1126</v>
      </c>
      <c r="D33" s="656">
        <v>3</v>
      </c>
      <c r="E33" s="656">
        <v>4</v>
      </c>
      <c r="F33" s="1538" t="s">
        <v>1180</v>
      </c>
      <c r="G33" s="494"/>
      <c r="H33" s="494" t="s">
        <v>40</v>
      </c>
      <c r="I33" s="494" t="s">
        <v>294</v>
      </c>
      <c r="J33" s="494" t="s">
        <v>294</v>
      </c>
      <c r="K33" s="573">
        <v>0</v>
      </c>
      <c r="L33" s="358" t="s">
        <v>1126</v>
      </c>
      <c r="M33" s="357" t="s">
        <v>1111</v>
      </c>
      <c r="N33" s="357" t="s">
        <v>40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1180</v>
      </c>
      <c r="U33" s="357" t="s">
        <v>294</v>
      </c>
      <c r="V33" s="357" t="s">
        <v>294</v>
      </c>
    </row>
    <row r="34" spans="1:22">
      <c r="A34" s="515"/>
      <c r="B34" s="47" t="s">
        <v>29</v>
      </c>
      <c r="C34" s="520" t="s">
        <v>2389</v>
      </c>
      <c r="D34" s="656">
        <v>2</v>
      </c>
      <c r="E34" s="656">
        <v>2</v>
      </c>
      <c r="F34" s="1556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609</v>
      </c>
      <c r="M34" s="357" t="s">
        <v>29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5"/>
      <c r="B35" s="50" t="s">
        <v>366</v>
      </c>
      <c r="C35" s="520" t="s">
        <v>367</v>
      </c>
      <c r="D35" s="759">
        <v>3</v>
      </c>
      <c r="E35" s="759">
        <v>4</v>
      </c>
      <c r="F35" s="1542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367</v>
      </c>
      <c r="M35" s="357" t="s">
        <v>366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17"/>
      <c r="B36" s="48"/>
      <c r="C36" s="538" t="s">
        <v>22</v>
      </c>
      <c r="D36" s="725">
        <v>20</v>
      </c>
      <c r="E36" s="726">
        <v>0</v>
      </c>
      <c r="F36" s="1560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1110</v>
      </c>
      <c r="C37" s="520" t="s">
        <v>408</v>
      </c>
      <c r="D37" s="651">
        <v>3</v>
      </c>
      <c r="E37" s="651">
        <v>4</v>
      </c>
      <c r="F37" s="1556" t="s">
        <v>367</v>
      </c>
      <c r="G37" s="494"/>
      <c r="H37" s="494" t="s">
        <v>366</v>
      </c>
      <c r="I37" s="494" t="s">
        <v>294</v>
      </c>
      <c r="J37" s="494" t="s">
        <v>294</v>
      </c>
      <c r="K37" s="574">
        <v>0</v>
      </c>
      <c r="L37" s="358" t="s">
        <v>408</v>
      </c>
      <c r="M37" s="357" t="s">
        <v>1110</v>
      </c>
      <c r="N37" s="357" t="s">
        <v>366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367</v>
      </c>
      <c r="U37" s="357" t="s">
        <v>294</v>
      </c>
      <c r="V37" s="357" t="s">
        <v>294</v>
      </c>
    </row>
    <row r="38" spans="1:22">
      <c r="A38" s="515"/>
      <c r="B38" s="47" t="s">
        <v>5954</v>
      </c>
      <c r="C38" s="520" t="s">
        <v>5293</v>
      </c>
      <c r="D38" s="656">
        <v>3</v>
      </c>
      <c r="E38" s="656">
        <v>4</v>
      </c>
      <c r="F38" s="1556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5294</v>
      </c>
      <c r="M38" s="357" t="s">
        <v>5954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/>
      <c r="B39" s="47" t="s">
        <v>1118</v>
      </c>
      <c r="C39" s="523" t="s">
        <v>2114</v>
      </c>
      <c r="D39" s="656">
        <v>3</v>
      </c>
      <c r="E39" s="656">
        <v>6</v>
      </c>
      <c r="F39" s="1556" t="s">
        <v>2389</v>
      </c>
      <c r="G39" s="494"/>
      <c r="H39" s="494" t="s">
        <v>29</v>
      </c>
      <c r="I39" s="494" t="s">
        <v>294</v>
      </c>
      <c r="J39" s="494" t="s">
        <v>294</v>
      </c>
      <c r="K39" s="574">
        <v>0</v>
      </c>
      <c r="L39" s="358" t="s">
        <v>2114</v>
      </c>
      <c r="M39" s="357" t="s">
        <v>1118</v>
      </c>
      <c r="N39" s="357" t="s">
        <v>29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609</v>
      </c>
      <c r="U39" s="357" t="s">
        <v>294</v>
      </c>
      <c r="V39" s="357" t="s">
        <v>294</v>
      </c>
    </row>
    <row r="40" spans="1:22">
      <c r="A40" s="515"/>
      <c r="B40" s="47" t="s">
        <v>5302</v>
      </c>
      <c r="C40" s="520" t="s">
        <v>5303</v>
      </c>
      <c r="D40" s="656">
        <v>4</v>
      </c>
      <c r="E40" s="656">
        <v>6</v>
      </c>
      <c r="F40" s="1556" t="s">
        <v>5296</v>
      </c>
      <c r="G40" s="494"/>
      <c r="H40" s="494" t="s">
        <v>5295</v>
      </c>
      <c r="I40" s="494" t="s">
        <v>294</v>
      </c>
      <c r="J40" s="494" t="s">
        <v>294</v>
      </c>
      <c r="K40" s="573">
        <v>0</v>
      </c>
      <c r="L40" s="358" t="s">
        <v>5304</v>
      </c>
      <c r="M40" s="357" t="s">
        <v>5302</v>
      </c>
      <c r="N40" s="357" t="s">
        <v>5295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5297</v>
      </c>
      <c r="U40" s="357" t="s">
        <v>294</v>
      </c>
      <c r="V40" s="357" t="s">
        <v>294</v>
      </c>
    </row>
    <row r="41" spans="1:22">
      <c r="A41" s="515"/>
      <c r="B41" s="47" t="s">
        <v>5955</v>
      </c>
      <c r="C41" s="520" t="s">
        <v>5306</v>
      </c>
      <c r="D41" s="656">
        <v>4</v>
      </c>
      <c r="E41" s="656">
        <v>6</v>
      </c>
      <c r="F41" s="1556" t="s">
        <v>5296</v>
      </c>
      <c r="G41" s="494"/>
      <c r="H41" s="494" t="s">
        <v>5295</v>
      </c>
      <c r="I41" s="494" t="s">
        <v>294</v>
      </c>
      <c r="J41" s="494" t="s">
        <v>294</v>
      </c>
      <c r="K41" s="573">
        <v>0</v>
      </c>
      <c r="L41" s="358" t="s">
        <v>5307</v>
      </c>
      <c r="M41" s="357" t="s">
        <v>5955</v>
      </c>
      <c r="N41" s="357" t="s">
        <v>5295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5297</v>
      </c>
      <c r="U41" s="357" t="s">
        <v>294</v>
      </c>
      <c r="V41" s="357" t="s">
        <v>294</v>
      </c>
    </row>
    <row r="42" spans="1:22" ht="15" thickBot="1">
      <c r="A42" s="515"/>
      <c r="B42" s="47" t="s">
        <v>5299</v>
      </c>
      <c r="C42" s="520" t="s">
        <v>5300</v>
      </c>
      <c r="D42" s="759">
        <v>3</v>
      </c>
      <c r="E42" s="759">
        <v>4</v>
      </c>
      <c r="F42" s="1556" t="s">
        <v>562</v>
      </c>
      <c r="G42" s="494"/>
      <c r="H42" s="494" t="s">
        <v>3115</v>
      </c>
      <c r="I42" s="494" t="s">
        <v>294</v>
      </c>
      <c r="J42" s="494" t="s">
        <v>294</v>
      </c>
      <c r="K42" s="573">
        <v>0</v>
      </c>
      <c r="L42" s="358" t="s">
        <v>5301</v>
      </c>
      <c r="M42" s="357" t="s">
        <v>5299</v>
      </c>
      <c r="N42" s="357" t="s">
        <v>3115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4538</v>
      </c>
      <c r="U42" s="357" t="s">
        <v>294</v>
      </c>
      <c r="V42" s="357" t="s">
        <v>294</v>
      </c>
    </row>
    <row r="43" spans="1:22" ht="15" thickBot="1">
      <c r="A43" s="517"/>
      <c r="B43" s="48"/>
      <c r="C43" s="538" t="s">
        <v>22</v>
      </c>
      <c r="D43" s="725">
        <v>20</v>
      </c>
      <c r="E43" s="726">
        <v>0</v>
      </c>
      <c r="F43" s="1560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5683</v>
      </c>
      <c r="C44" s="520" t="s">
        <v>5321</v>
      </c>
      <c r="D44" s="651">
        <v>4</v>
      </c>
      <c r="E44" s="651">
        <v>6</v>
      </c>
      <c r="F44" s="1556" t="s">
        <v>5303</v>
      </c>
      <c r="G44" s="494"/>
      <c r="H44" s="494" t="s">
        <v>5302</v>
      </c>
      <c r="I44" s="494" t="s">
        <v>294</v>
      </c>
      <c r="J44" s="494" t="s">
        <v>294</v>
      </c>
      <c r="K44" s="573">
        <v>0</v>
      </c>
      <c r="L44" s="358" t="s">
        <v>5322</v>
      </c>
      <c r="M44" s="357" t="s">
        <v>5683</v>
      </c>
      <c r="N44" s="357" t="s">
        <v>5302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5304</v>
      </c>
      <c r="U44" s="357" t="s">
        <v>294</v>
      </c>
      <c r="V44" s="357" t="s">
        <v>294</v>
      </c>
    </row>
    <row r="45" spans="1:22">
      <c r="A45" s="515"/>
      <c r="B45" s="47" t="s">
        <v>5919</v>
      </c>
      <c r="C45" s="520" t="s">
        <v>437</v>
      </c>
      <c r="D45" s="656">
        <v>4</v>
      </c>
      <c r="E45" s="656">
        <v>4</v>
      </c>
      <c r="F45" s="1556" t="s">
        <v>5293</v>
      </c>
      <c r="G45" s="494"/>
      <c r="H45" s="494" t="s">
        <v>5954</v>
      </c>
      <c r="I45" s="494" t="s">
        <v>294</v>
      </c>
      <c r="J45" s="494" t="s">
        <v>294</v>
      </c>
      <c r="K45" s="573">
        <v>0</v>
      </c>
      <c r="L45" s="358" t="s">
        <v>437</v>
      </c>
      <c r="M45" s="357" t="s">
        <v>5919</v>
      </c>
      <c r="N45" s="357" t="s">
        <v>5954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5294</v>
      </c>
      <c r="U45" s="357" t="s">
        <v>294</v>
      </c>
      <c r="V45" s="357" t="s">
        <v>294</v>
      </c>
    </row>
    <row r="46" spans="1:22">
      <c r="A46" s="515"/>
      <c r="B46" s="47" t="s">
        <v>5975</v>
      </c>
      <c r="C46" s="520" t="s">
        <v>863</v>
      </c>
      <c r="D46" s="656">
        <v>4</v>
      </c>
      <c r="E46" s="656">
        <v>6</v>
      </c>
      <c r="F46" s="1556" t="s">
        <v>408</v>
      </c>
      <c r="G46" s="494"/>
      <c r="H46" s="494" t="s">
        <v>1110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5975</v>
      </c>
      <c r="N46" s="357" t="s">
        <v>1110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>
      <c r="A47" s="515"/>
      <c r="B47" s="47" t="s">
        <v>870</v>
      </c>
      <c r="C47" s="520" t="s">
        <v>5918</v>
      </c>
      <c r="D47" s="656">
        <v>4</v>
      </c>
      <c r="E47" s="656">
        <v>4</v>
      </c>
      <c r="F47" s="1556" t="s">
        <v>1126</v>
      </c>
      <c r="G47" s="494"/>
      <c r="H47" s="494" t="s">
        <v>1111</v>
      </c>
      <c r="I47" s="494" t="s">
        <v>294</v>
      </c>
      <c r="J47" s="494" t="s">
        <v>294</v>
      </c>
      <c r="K47" s="573">
        <v>0</v>
      </c>
      <c r="L47" s="358" t="s">
        <v>2145</v>
      </c>
      <c r="M47" s="357" t="s">
        <v>870</v>
      </c>
      <c r="N47" s="357" t="s">
        <v>1111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1126</v>
      </c>
      <c r="U47" s="357" t="s">
        <v>294</v>
      </c>
      <c r="V47" s="357" t="s">
        <v>294</v>
      </c>
    </row>
    <row r="48" spans="1:22" ht="15" thickBot="1">
      <c r="A48" s="515"/>
      <c r="B48" s="47" t="s">
        <v>3052</v>
      </c>
      <c r="C48" s="520" t="s">
        <v>1181</v>
      </c>
      <c r="D48" s="656">
        <v>4</v>
      </c>
      <c r="E48" s="656">
        <v>6</v>
      </c>
      <c r="F48" s="1556" t="s">
        <v>438</v>
      </c>
      <c r="G48" s="494"/>
      <c r="H48" s="494" t="s">
        <v>3035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3052</v>
      </c>
      <c r="N48" s="357" t="s">
        <v>3035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517"/>
      <c r="B49" s="48"/>
      <c r="C49" s="538" t="s">
        <v>22</v>
      </c>
      <c r="D49" s="663">
        <v>20</v>
      </c>
      <c r="E49" s="726">
        <v>0</v>
      </c>
      <c r="F49" s="1560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7" t="s">
        <v>5957</v>
      </c>
      <c r="C50" s="520" t="s">
        <v>5330</v>
      </c>
      <c r="D50" s="651">
        <v>4</v>
      </c>
      <c r="E50" s="651">
        <v>6</v>
      </c>
      <c r="F50" s="1556" t="s">
        <v>5321</v>
      </c>
      <c r="G50" s="494"/>
      <c r="H50" s="494" t="s">
        <v>5683</v>
      </c>
      <c r="I50" s="494" t="s">
        <v>294</v>
      </c>
      <c r="J50" s="494" t="s">
        <v>294</v>
      </c>
      <c r="K50" s="573">
        <v>0</v>
      </c>
      <c r="L50" s="358" t="s">
        <v>5331</v>
      </c>
      <c r="M50" s="357" t="s">
        <v>5957</v>
      </c>
      <c r="N50" s="357" t="s">
        <v>5683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5322</v>
      </c>
      <c r="U50" s="357" t="s">
        <v>294</v>
      </c>
      <c r="V50" s="357" t="s">
        <v>294</v>
      </c>
    </row>
    <row r="51" spans="1:22">
      <c r="A51" s="515"/>
      <c r="B51" s="47" t="s">
        <v>38</v>
      </c>
      <c r="C51" s="520" t="s">
        <v>331</v>
      </c>
      <c r="D51" s="656">
        <v>1</v>
      </c>
      <c r="E51" s="656">
        <v>1</v>
      </c>
      <c r="F51" s="1556" t="s">
        <v>335</v>
      </c>
      <c r="G51" s="494"/>
      <c r="H51" s="494" t="s">
        <v>3051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3051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515"/>
      <c r="B52" s="47" t="s">
        <v>5921</v>
      </c>
      <c r="C52" s="520" t="s">
        <v>864</v>
      </c>
      <c r="D52" s="656">
        <v>4</v>
      </c>
      <c r="E52" s="656">
        <v>6</v>
      </c>
      <c r="F52" s="1556" t="s">
        <v>5306</v>
      </c>
      <c r="G52" s="494"/>
      <c r="H52" s="494" t="s">
        <v>5955</v>
      </c>
      <c r="I52" s="494" t="s">
        <v>294</v>
      </c>
      <c r="J52" s="494" t="s">
        <v>294</v>
      </c>
      <c r="K52" s="573">
        <v>0</v>
      </c>
      <c r="L52" s="358" t="s">
        <v>864</v>
      </c>
      <c r="M52" s="357" t="s">
        <v>5921</v>
      </c>
      <c r="N52" s="357" t="s">
        <v>5955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5307</v>
      </c>
      <c r="U52" s="357" t="s">
        <v>294</v>
      </c>
      <c r="V52" s="357" t="s">
        <v>294</v>
      </c>
    </row>
    <row r="53" spans="1:22">
      <c r="A53" s="515"/>
      <c r="B53" s="47" t="s">
        <v>5963</v>
      </c>
      <c r="C53" s="520" t="s">
        <v>5817</v>
      </c>
      <c r="D53" s="656">
        <v>3</v>
      </c>
      <c r="E53" s="656">
        <v>4</v>
      </c>
      <c r="F53" s="1556" t="s">
        <v>5321</v>
      </c>
      <c r="G53" s="494"/>
      <c r="H53" s="494" t="s">
        <v>5683</v>
      </c>
      <c r="I53" s="494" t="s">
        <v>294</v>
      </c>
      <c r="J53" s="494" t="s">
        <v>294</v>
      </c>
      <c r="K53" s="573">
        <v>0</v>
      </c>
      <c r="L53" s="358" t="s">
        <v>5362</v>
      </c>
      <c r="M53" s="357" t="s">
        <v>5963</v>
      </c>
      <c r="N53" s="357" t="s">
        <v>5683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5322</v>
      </c>
      <c r="U53" s="357" t="s">
        <v>294</v>
      </c>
      <c r="V53" s="357" t="s">
        <v>294</v>
      </c>
    </row>
    <row r="54" spans="1:22">
      <c r="A54" s="515"/>
      <c r="B54" s="47" t="s">
        <v>5692</v>
      </c>
      <c r="C54" s="520" t="s">
        <v>5318</v>
      </c>
      <c r="D54" s="656">
        <v>4</v>
      </c>
      <c r="E54" s="656">
        <v>6</v>
      </c>
      <c r="F54" s="1556" t="s">
        <v>408</v>
      </c>
      <c r="G54" s="494"/>
      <c r="H54" s="494" t="s">
        <v>1110</v>
      </c>
      <c r="I54" s="494" t="s">
        <v>294</v>
      </c>
      <c r="J54" s="494" t="s">
        <v>294</v>
      </c>
      <c r="K54" s="573">
        <v>0</v>
      </c>
      <c r="L54" s="358" t="s">
        <v>5319</v>
      </c>
      <c r="M54" s="357" t="s">
        <v>5692</v>
      </c>
      <c r="N54" s="357" t="s">
        <v>1110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408</v>
      </c>
      <c r="U54" s="357" t="s">
        <v>294</v>
      </c>
      <c r="V54" s="357" t="s">
        <v>294</v>
      </c>
    </row>
    <row r="55" spans="1:22" ht="15" thickBot="1">
      <c r="A55" s="515"/>
      <c r="B55" s="47" t="s">
        <v>5920</v>
      </c>
      <c r="C55" s="520" t="s">
        <v>871</v>
      </c>
      <c r="D55" s="759">
        <v>5</v>
      </c>
      <c r="E55" s="759">
        <v>8</v>
      </c>
      <c r="F55" s="1556" t="s">
        <v>437</v>
      </c>
      <c r="G55" s="494"/>
      <c r="H55" s="494" t="s">
        <v>5919</v>
      </c>
      <c r="I55" s="494" t="s">
        <v>294</v>
      </c>
      <c r="J55" s="494" t="s">
        <v>294</v>
      </c>
      <c r="K55" s="573">
        <v>0</v>
      </c>
      <c r="L55" s="358" t="s">
        <v>871</v>
      </c>
      <c r="M55" s="357" t="s">
        <v>5920</v>
      </c>
      <c r="N55" s="357" t="s">
        <v>5919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437</v>
      </c>
      <c r="U55" s="357" t="s">
        <v>294</v>
      </c>
      <c r="V55" s="357" t="s">
        <v>294</v>
      </c>
    </row>
    <row r="56" spans="1:22" ht="15" thickBot="1">
      <c r="A56" s="517"/>
      <c r="B56" s="48"/>
      <c r="C56" s="538" t="s">
        <v>22</v>
      </c>
      <c r="D56" s="725">
        <v>21</v>
      </c>
      <c r="E56" s="726">
        <v>0</v>
      </c>
      <c r="F56" s="1560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47" t="s">
        <v>5923</v>
      </c>
      <c r="C57" s="520" t="s">
        <v>1144</v>
      </c>
      <c r="D57" s="656">
        <v>6</v>
      </c>
      <c r="E57" s="656">
        <v>8</v>
      </c>
      <c r="F57" s="1556" t="s">
        <v>864</v>
      </c>
      <c r="G57" s="494"/>
      <c r="H57" s="494" t="s">
        <v>5921</v>
      </c>
      <c r="I57" s="494" t="s">
        <v>294</v>
      </c>
      <c r="J57" s="494" t="s">
        <v>294</v>
      </c>
      <c r="K57" s="573">
        <v>0</v>
      </c>
      <c r="L57" s="358" t="s">
        <v>1144</v>
      </c>
      <c r="M57" s="357" t="s">
        <v>5923</v>
      </c>
      <c r="N57" s="357" t="s">
        <v>5921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864</v>
      </c>
      <c r="U57" s="357" t="s">
        <v>294</v>
      </c>
      <c r="V57" s="357" t="s">
        <v>294</v>
      </c>
    </row>
    <row r="58" spans="1:22">
      <c r="A58" s="515"/>
      <c r="B58" s="47" t="s">
        <v>5967</v>
      </c>
      <c r="C58" s="520" t="s">
        <v>5818</v>
      </c>
      <c r="D58" s="656">
        <v>5</v>
      </c>
      <c r="E58" s="656">
        <v>8</v>
      </c>
      <c r="F58" s="1556" t="s">
        <v>5330</v>
      </c>
      <c r="G58" s="494"/>
      <c r="H58" s="494" t="s">
        <v>5957</v>
      </c>
      <c r="I58" s="494" t="s">
        <v>294</v>
      </c>
      <c r="J58" s="494" t="s">
        <v>294</v>
      </c>
      <c r="K58" s="573">
        <v>0</v>
      </c>
      <c r="L58" s="358" t="s">
        <v>5339</v>
      </c>
      <c r="M58" s="357" t="s">
        <v>5967</v>
      </c>
      <c r="N58" s="357" t="s">
        <v>5957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5331</v>
      </c>
      <c r="U58" s="357" t="s">
        <v>294</v>
      </c>
      <c r="V58" s="357" t="s">
        <v>294</v>
      </c>
    </row>
    <row r="59" spans="1:22" ht="15" thickBot="1">
      <c r="A59" s="515"/>
      <c r="B59" s="47" t="s">
        <v>5968</v>
      </c>
      <c r="C59" s="520" t="s">
        <v>3155</v>
      </c>
      <c r="D59" s="656">
        <v>8</v>
      </c>
      <c r="E59" s="656">
        <v>14</v>
      </c>
      <c r="F59" s="1538" t="s">
        <v>5872</v>
      </c>
      <c r="G59" s="494"/>
      <c r="H59" s="494" t="s">
        <v>3052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5968</v>
      </c>
      <c r="N59" s="357" t="s">
        <v>3052</v>
      </c>
      <c r="O59" s="357" t="s">
        <v>294</v>
      </c>
      <c r="P59" s="357" t="s">
        <v>294</v>
      </c>
      <c r="Q59" s="357">
        <v>130</v>
      </c>
      <c r="R59" s="357">
        <v>16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48"/>
      <c r="C60" s="538" t="s">
        <v>22</v>
      </c>
      <c r="D60" s="663">
        <v>19</v>
      </c>
      <c r="E60" s="663">
        <v>0</v>
      </c>
      <c r="F60" s="1560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1114</v>
      </c>
      <c r="C61" s="520" t="s">
        <v>878</v>
      </c>
      <c r="D61" s="656">
        <v>4</v>
      </c>
      <c r="E61" s="656">
        <v>4</v>
      </c>
      <c r="F61" s="1559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47" t="s">
        <v>5863</v>
      </c>
      <c r="C62" s="520" t="s">
        <v>4592</v>
      </c>
      <c r="D62" s="656">
        <v>4</v>
      </c>
      <c r="E62" s="656">
        <v>4</v>
      </c>
      <c r="F62" s="155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876</v>
      </c>
      <c r="C63" s="520" t="s">
        <v>4594</v>
      </c>
      <c r="D63" s="656">
        <v>4</v>
      </c>
      <c r="E63" s="656">
        <v>4</v>
      </c>
      <c r="F63" s="155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5970</v>
      </c>
      <c r="C64" s="520" t="s">
        <v>4161</v>
      </c>
      <c r="D64" s="656">
        <v>8</v>
      </c>
      <c r="E64" s="656">
        <v>12</v>
      </c>
      <c r="F64" s="1556" t="s">
        <v>5879</v>
      </c>
      <c r="G64" s="494"/>
      <c r="H64" s="494" t="s">
        <v>3040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5970</v>
      </c>
      <c r="N64" s="357" t="s">
        <v>3040</v>
      </c>
      <c r="O64" s="357" t="s">
        <v>294</v>
      </c>
      <c r="P64" s="357" t="s">
        <v>294</v>
      </c>
      <c r="Q64" s="357">
        <v>150</v>
      </c>
      <c r="R64" s="357">
        <v>34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15"/>
      <c r="B65" s="47" t="s">
        <v>5976</v>
      </c>
      <c r="C65" s="520" t="s">
        <v>5370</v>
      </c>
      <c r="D65" s="656">
        <v>6</v>
      </c>
      <c r="E65" s="656">
        <v>10</v>
      </c>
      <c r="F65" s="1556" t="s">
        <v>871</v>
      </c>
      <c r="G65" s="494"/>
      <c r="H65" s="494" t="s">
        <v>5920</v>
      </c>
      <c r="I65" s="494" t="s">
        <v>294</v>
      </c>
      <c r="J65" s="494" t="s">
        <v>294</v>
      </c>
      <c r="K65" s="573">
        <v>0</v>
      </c>
      <c r="L65" s="358" t="s">
        <v>5370</v>
      </c>
      <c r="M65" s="357" t="s">
        <v>5976</v>
      </c>
      <c r="N65" s="357" t="s">
        <v>5920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871</v>
      </c>
      <c r="U65" s="357" t="s">
        <v>294</v>
      </c>
      <c r="V65" s="357" t="s">
        <v>294</v>
      </c>
    </row>
    <row r="66" spans="1:22" ht="15" thickBot="1">
      <c r="A66" s="517"/>
      <c r="B66" s="48"/>
      <c r="C66" s="538" t="s">
        <v>22</v>
      </c>
      <c r="D66" s="663">
        <v>18</v>
      </c>
      <c r="E66" s="663">
        <v>0</v>
      </c>
      <c r="F66" s="1560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1116</v>
      </c>
      <c r="C67" s="520" t="s">
        <v>2137</v>
      </c>
      <c r="D67" s="656">
        <v>4</v>
      </c>
      <c r="E67" s="656">
        <v>4</v>
      </c>
      <c r="F67" s="1559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866</v>
      </c>
      <c r="C68" s="520" t="s">
        <v>4742</v>
      </c>
      <c r="D68" s="656">
        <v>4</v>
      </c>
      <c r="E68" s="656">
        <v>4</v>
      </c>
      <c r="F68" s="1556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5865</v>
      </c>
      <c r="C69" s="520" t="s">
        <v>4604</v>
      </c>
      <c r="D69" s="656">
        <v>4</v>
      </c>
      <c r="E69" s="656">
        <v>4</v>
      </c>
      <c r="F69" s="1556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5972</v>
      </c>
      <c r="C70" s="520" t="s">
        <v>4329</v>
      </c>
      <c r="D70" s="656">
        <v>8</v>
      </c>
      <c r="E70" s="656">
        <v>12</v>
      </c>
      <c r="F70" s="1556" t="s">
        <v>4161</v>
      </c>
      <c r="G70" s="494"/>
      <c r="H70" s="494" t="s">
        <v>5970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5972</v>
      </c>
      <c r="N70" s="357" t="s">
        <v>5970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15"/>
      <c r="B71" s="50" t="s">
        <v>5925</v>
      </c>
      <c r="C71" s="524" t="s">
        <v>1146</v>
      </c>
      <c r="D71" s="656">
        <v>6</v>
      </c>
      <c r="E71" s="656">
        <v>8</v>
      </c>
      <c r="F71" s="1556" t="s">
        <v>1010</v>
      </c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1146</v>
      </c>
      <c r="M71" s="357" t="s">
        <v>5925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2156</v>
      </c>
      <c r="U71" s="357" t="s">
        <v>294</v>
      </c>
      <c r="V71" s="357" t="s">
        <v>294</v>
      </c>
    </row>
    <row r="72" spans="1:22" ht="15" thickBot="1">
      <c r="A72" s="517"/>
      <c r="B72" s="48"/>
      <c r="C72" s="538" t="s">
        <v>22</v>
      </c>
      <c r="D72" s="663">
        <v>18</v>
      </c>
      <c r="E72" s="663">
        <v>0</v>
      </c>
      <c r="F72" s="156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22"/>
      <c r="B73" s="537"/>
      <c r="C73" s="1500" t="s">
        <v>111</v>
      </c>
      <c r="D73" s="545">
        <v>200</v>
      </c>
      <c r="E73" s="545">
        <v>0</v>
      </c>
      <c r="F73" s="52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356B6-BE87-4B75-971F-2965AD8F2AEE}">
  <sheetPr codeName="Hoja11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.66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355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499</v>
      </c>
      <c r="C9" s="604" t="s">
        <v>500</v>
      </c>
      <c r="D9" s="651">
        <v>4</v>
      </c>
      <c r="E9" s="651">
        <v>4</v>
      </c>
      <c r="F9" s="62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3049</v>
      </c>
      <c r="C10" s="608" t="s">
        <v>3533</v>
      </c>
      <c r="D10" s="656">
        <v>5</v>
      </c>
      <c r="E10" s="656">
        <v>8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5283</v>
      </c>
      <c r="C11" s="520" t="s">
        <v>5284</v>
      </c>
      <c r="D11" s="656">
        <v>4</v>
      </c>
      <c r="E11" s="656">
        <v>4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5285</v>
      </c>
      <c r="M11" s="357" t="s">
        <v>5283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3035</v>
      </c>
      <c r="C12" s="520" t="s">
        <v>438</v>
      </c>
      <c r="D12" s="656">
        <v>2</v>
      </c>
      <c r="E12" s="656">
        <v>3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3035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36</v>
      </c>
      <c r="C13" s="520" t="s">
        <v>1131</v>
      </c>
      <c r="D13" s="656">
        <v>1</v>
      </c>
      <c r="E13" s="656">
        <v>1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1131</v>
      </c>
      <c r="M13" s="357" t="s">
        <v>36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3034</v>
      </c>
      <c r="C14" s="537" t="s">
        <v>3543</v>
      </c>
      <c r="D14" s="759">
        <v>5</v>
      </c>
      <c r="E14" s="759">
        <v>8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7"/>
      <c r="C15" s="538" t="s">
        <v>22</v>
      </c>
      <c r="D15" s="725">
        <v>21</v>
      </c>
      <c r="E15" s="726">
        <v>0</v>
      </c>
      <c r="F15" s="61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3051</v>
      </c>
      <c r="C16" s="523" t="s">
        <v>335</v>
      </c>
      <c r="D16" s="651">
        <v>2</v>
      </c>
      <c r="E16" s="651">
        <v>3</v>
      </c>
      <c r="F16" s="61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335</v>
      </c>
      <c r="M16" s="357" t="s">
        <v>3051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47" t="s">
        <v>3050</v>
      </c>
      <c r="C17" s="523" t="s">
        <v>3991</v>
      </c>
      <c r="D17" s="656">
        <v>5</v>
      </c>
      <c r="E17" s="656">
        <v>8</v>
      </c>
      <c r="F17" s="618" t="s">
        <v>3533</v>
      </c>
      <c r="G17" s="494"/>
      <c r="H17" s="494" t="s">
        <v>3049</v>
      </c>
      <c r="I17" s="494" t="s">
        <v>294</v>
      </c>
      <c r="J17" s="494" t="s">
        <v>294</v>
      </c>
      <c r="K17" s="573">
        <v>0</v>
      </c>
      <c r="L17" s="358" t="s">
        <v>593</v>
      </c>
      <c r="M17" s="357" t="s">
        <v>3050</v>
      </c>
      <c r="N17" s="357" t="s">
        <v>3049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3170</v>
      </c>
      <c r="U17" s="357" t="s">
        <v>294</v>
      </c>
      <c r="V17" s="357" t="s">
        <v>294</v>
      </c>
    </row>
    <row r="18" spans="1:22">
      <c r="A18" s="515"/>
      <c r="B18" s="47" t="s">
        <v>5952</v>
      </c>
      <c r="C18" s="523" t="s">
        <v>5287</v>
      </c>
      <c r="D18" s="656">
        <v>4</v>
      </c>
      <c r="E18" s="656">
        <v>4</v>
      </c>
      <c r="F18" s="618" t="s">
        <v>5284</v>
      </c>
      <c r="G18" s="494"/>
      <c r="H18" s="494" t="s">
        <v>5283</v>
      </c>
      <c r="I18" s="494" t="s">
        <v>294</v>
      </c>
      <c r="J18" s="494" t="s">
        <v>294</v>
      </c>
      <c r="K18" s="573">
        <v>0</v>
      </c>
      <c r="L18" s="358" t="s">
        <v>5288</v>
      </c>
      <c r="M18" s="357" t="s">
        <v>5952</v>
      </c>
      <c r="N18" s="357" t="s">
        <v>5283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5285</v>
      </c>
      <c r="U18" s="357" t="s">
        <v>294</v>
      </c>
      <c r="V18" s="357" t="s">
        <v>294</v>
      </c>
    </row>
    <row r="19" spans="1:22">
      <c r="A19" s="515"/>
      <c r="B19" s="47" t="s">
        <v>366</v>
      </c>
      <c r="C19" s="523" t="s">
        <v>367</v>
      </c>
      <c r="D19" s="656">
        <v>3</v>
      </c>
      <c r="E19" s="656">
        <v>4</v>
      </c>
      <c r="F19" s="61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367</v>
      </c>
      <c r="M19" s="357" t="s">
        <v>366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40</v>
      </c>
      <c r="C20" s="523" t="s">
        <v>1180</v>
      </c>
      <c r="D20" s="656">
        <v>1</v>
      </c>
      <c r="E20" s="656">
        <v>1</v>
      </c>
      <c r="F20" s="618" t="s">
        <v>1131</v>
      </c>
      <c r="G20" s="494"/>
      <c r="H20" s="494" t="s">
        <v>36</v>
      </c>
      <c r="I20" s="494" t="s">
        <v>294</v>
      </c>
      <c r="J20" s="494" t="s">
        <v>294</v>
      </c>
      <c r="K20" s="573">
        <v>0</v>
      </c>
      <c r="L20" s="358" t="s">
        <v>1180</v>
      </c>
      <c r="M20" s="357" t="s">
        <v>40</v>
      </c>
      <c r="N20" s="357" t="s">
        <v>36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1131</v>
      </c>
      <c r="U20" s="357" t="s">
        <v>294</v>
      </c>
      <c r="V20" s="357" t="s">
        <v>294</v>
      </c>
    </row>
    <row r="21" spans="1:22" ht="15" thickBot="1">
      <c r="A21" s="515"/>
      <c r="B21" s="47" t="s">
        <v>3036</v>
      </c>
      <c r="C21" s="523" t="s">
        <v>471</v>
      </c>
      <c r="D21" s="759">
        <v>5</v>
      </c>
      <c r="E21" s="759">
        <v>8</v>
      </c>
      <c r="F21" s="678" t="s">
        <v>3543</v>
      </c>
      <c r="G21" s="494"/>
      <c r="H21" s="494" t="s">
        <v>3034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3036</v>
      </c>
      <c r="N21" s="357" t="s">
        <v>3034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206"/>
      <c r="C22" s="1274" t="s">
        <v>22</v>
      </c>
      <c r="D22" s="725">
        <v>20</v>
      </c>
      <c r="E22" s="726">
        <v>0</v>
      </c>
      <c r="F22" s="61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/>
      <c r="B23" s="1275" t="s">
        <v>3039</v>
      </c>
      <c r="C23" s="531" t="s">
        <v>1179</v>
      </c>
      <c r="D23" s="651">
        <v>3</v>
      </c>
      <c r="E23" s="651">
        <v>4</v>
      </c>
      <c r="F23" s="61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3039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>
        <v>3</v>
      </c>
      <c r="B24" s="47" t="s">
        <v>3115</v>
      </c>
      <c r="C24" s="520" t="s">
        <v>562</v>
      </c>
      <c r="D24" s="656">
        <v>5</v>
      </c>
      <c r="E24" s="656">
        <v>8</v>
      </c>
      <c r="F24" s="618" t="s">
        <v>3991</v>
      </c>
      <c r="G24" s="494"/>
      <c r="H24" s="494" t="s">
        <v>3050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3115</v>
      </c>
      <c r="N24" s="357" t="s">
        <v>3050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515"/>
      <c r="B25" s="47" t="s">
        <v>29</v>
      </c>
      <c r="C25" s="520" t="s">
        <v>5953</v>
      </c>
      <c r="D25" s="656">
        <v>2</v>
      </c>
      <c r="E25" s="656">
        <v>2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5295</v>
      </c>
      <c r="C26" s="520" t="s">
        <v>5296</v>
      </c>
      <c r="D26" s="656">
        <v>4</v>
      </c>
      <c r="E26" s="656">
        <v>6</v>
      </c>
      <c r="F26" s="618" t="s">
        <v>5287</v>
      </c>
      <c r="G26" s="494"/>
      <c r="H26" s="494" t="s">
        <v>5952</v>
      </c>
      <c r="I26" s="494" t="s">
        <v>294</v>
      </c>
      <c r="J26" s="494" t="s">
        <v>294</v>
      </c>
      <c r="K26" s="573">
        <v>0</v>
      </c>
      <c r="L26" s="358" t="s">
        <v>5297</v>
      </c>
      <c r="M26" s="357" t="s">
        <v>5295</v>
      </c>
      <c r="N26" s="357" t="s">
        <v>5952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5288</v>
      </c>
      <c r="U26" s="357" t="s">
        <v>294</v>
      </c>
      <c r="V26" s="357" t="s">
        <v>294</v>
      </c>
    </row>
    <row r="27" spans="1:22">
      <c r="A27" s="515"/>
      <c r="B27" s="47" t="s">
        <v>4561</v>
      </c>
      <c r="C27" s="520" t="s">
        <v>4562</v>
      </c>
      <c r="D27" s="656">
        <v>3</v>
      </c>
      <c r="E27" s="656">
        <v>4</v>
      </c>
      <c r="F27" s="618" t="s">
        <v>3991</v>
      </c>
      <c r="G27" s="494"/>
      <c r="H27" s="494" t="s">
        <v>3050</v>
      </c>
      <c r="I27" s="494" t="s">
        <v>294</v>
      </c>
      <c r="J27" s="494" t="s">
        <v>294</v>
      </c>
      <c r="K27" s="573">
        <v>0</v>
      </c>
      <c r="L27" s="358" t="s">
        <v>4563</v>
      </c>
      <c r="M27" s="357" t="s">
        <v>4561</v>
      </c>
      <c r="N27" s="357" t="s">
        <v>3050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593</v>
      </c>
      <c r="U27" s="357" t="s">
        <v>294</v>
      </c>
      <c r="V27" s="357" t="s">
        <v>294</v>
      </c>
    </row>
    <row r="28" spans="1:22" ht="15" thickBot="1">
      <c r="A28" s="515"/>
      <c r="B28" s="47" t="s">
        <v>3038</v>
      </c>
      <c r="C28" s="537" t="s">
        <v>140</v>
      </c>
      <c r="D28" s="759">
        <v>5</v>
      </c>
      <c r="E28" s="759">
        <v>8</v>
      </c>
      <c r="F28" s="678" t="s">
        <v>471</v>
      </c>
      <c r="G28" s="494"/>
      <c r="H28" s="494" t="s">
        <v>3036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3038</v>
      </c>
      <c r="N28" s="357" t="s">
        <v>3036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206"/>
      <c r="C29" s="538" t="s">
        <v>22</v>
      </c>
      <c r="D29" s="725">
        <v>22</v>
      </c>
      <c r="E29" s="726">
        <v>0</v>
      </c>
      <c r="F29" s="90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>
        <v>4</v>
      </c>
      <c r="B30" s="47" t="s">
        <v>5954</v>
      </c>
      <c r="C30" s="531" t="s">
        <v>5293</v>
      </c>
      <c r="D30" s="651">
        <v>3</v>
      </c>
      <c r="E30" s="651">
        <v>4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5294</v>
      </c>
      <c r="M30" s="357" t="s">
        <v>5954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5302</v>
      </c>
      <c r="C31" s="520" t="s">
        <v>5303</v>
      </c>
      <c r="D31" s="656">
        <v>4</v>
      </c>
      <c r="E31" s="656">
        <v>6</v>
      </c>
      <c r="F31" s="618" t="s">
        <v>5296</v>
      </c>
      <c r="G31" s="494"/>
      <c r="H31" s="494" t="s">
        <v>5295</v>
      </c>
      <c r="I31" s="494" t="s">
        <v>294</v>
      </c>
      <c r="J31" s="494" t="s">
        <v>294</v>
      </c>
      <c r="K31" s="573">
        <v>0</v>
      </c>
      <c r="L31" s="358" t="s">
        <v>5304</v>
      </c>
      <c r="M31" s="357" t="s">
        <v>5302</v>
      </c>
      <c r="N31" s="357" t="s">
        <v>5295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5297</v>
      </c>
      <c r="U31" s="357" t="s">
        <v>294</v>
      </c>
      <c r="V31" s="357" t="s">
        <v>294</v>
      </c>
    </row>
    <row r="32" spans="1:22">
      <c r="A32" s="515"/>
      <c r="B32" s="47" t="s">
        <v>1111</v>
      </c>
      <c r="C32" s="520" t="s">
        <v>1126</v>
      </c>
      <c r="D32" s="656">
        <v>3</v>
      </c>
      <c r="E32" s="656">
        <v>4</v>
      </c>
      <c r="F32" s="618" t="s">
        <v>1180</v>
      </c>
      <c r="G32" s="494"/>
      <c r="H32" s="494" t="s">
        <v>40</v>
      </c>
      <c r="I32" s="494" t="s">
        <v>294</v>
      </c>
      <c r="J32" s="494" t="s">
        <v>294</v>
      </c>
      <c r="K32" s="573">
        <v>0</v>
      </c>
      <c r="L32" s="358" t="s">
        <v>1126</v>
      </c>
      <c r="M32" s="357" t="s">
        <v>1111</v>
      </c>
      <c r="N32" s="357" t="s">
        <v>40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1180</v>
      </c>
      <c r="U32" s="357" t="s">
        <v>294</v>
      </c>
      <c r="V32" s="357" t="s">
        <v>294</v>
      </c>
    </row>
    <row r="33" spans="1:22">
      <c r="A33" s="515"/>
      <c r="B33" s="47" t="s">
        <v>5955</v>
      </c>
      <c r="C33" s="520" t="s">
        <v>5306</v>
      </c>
      <c r="D33" s="656">
        <v>4</v>
      </c>
      <c r="E33" s="656">
        <v>6</v>
      </c>
      <c r="F33" s="618" t="s">
        <v>5296</v>
      </c>
      <c r="G33" s="494"/>
      <c r="H33" s="494" t="s">
        <v>5295</v>
      </c>
      <c r="I33" s="494" t="s">
        <v>294</v>
      </c>
      <c r="J33" s="494" t="s">
        <v>294</v>
      </c>
      <c r="K33" s="573">
        <v>0</v>
      </c>
      <c r="L33" s="358" t="s">
        <v>5307</v>
      </c>
      <c r="M33" s="357" t="s">
        <v>5955</v>
      </c>
      <c r="N33" s="357" t="s">
        <v>5295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5297</v>
      </c>
      <c r="U33" s="357" t="s">
        <v>294</v>
      </c>
      <c r="V33" s="357" t="s">
        <v>294</v>
      </c>
    </row>
    <row r="34" spans="1:22">
      <c r="A34" s="515"/>
      <c r="B34" s="47" t="s">
        <v>1110</v>
      </c>
      <c r="C34" s="520" t="s">
        <v>408</v>
      </c>
      <c r="D34" s="656">
        <v>3</v>
      </c>
      <c r="E34" s="656">
        <v>4</v>
      </c>
      <c r="F34" s="618" t="s">
        <v>367</v>
      </c>
      <c r="G34" s="494"/>
      <c r="H34" s="494" t="s">
        <v>366</v>
      </c>
      <c r="I34" s="494" t="s">
        <v>294</v>
      </c>
      <c r="J34" s="494" t="s">
        <v>294</v>
      </c>
      <c r="K34" s="573">
        <v>0</v>
      </c>
      <c r="L34" s="358" t="s">
        <v>408</v>
      </c>
      <c r="M34" s="357" t="s">
        <v>1110</v>
      </c>
      <c r="N34" s="357" t="s">
        <v>366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367</v>
      </c>
      <c r="U34" s="357" t="s">
        <v>294</v>
      </c>
      <c r="V34" s="357" t="s">
        <v>294</v>
      </c>
    </row>
    <row r="35" spans="1:22" ht="15" thickBot="1">
      <c r="A35" s="515"/>
      <c r="B35" s="47" t="s">
        <v>5679</v>
      </c>
      <c r="C35" s="537" t="s">
        <v>5681</v>
      </c>
      <c r="D35" s="759">
        <v>5</v>
      </c>
      <c r="E35" s="759">
        <v>8</v>
      </c>
      <c r="F35" s="618" t="s">
        <v>562</v>
      </c>
      <c r="G35" s="494"/>
      <c r="H35" s="494" t="s">
        <v>3115</v>
      </c>
      <c r="I35" s="494" t="s">
        <v>294</v>
      </c>
      <c r="J35" s="494" t="s">
        <v>294</v>
      </c>
      <c r="K35" s="573">
        <v>0</v>
      </c>
      <c r="L35" s="358" t="s">
        <v>5681</v>
      </c>
      <c r="M35" s="357" t="s">
        <v>5679</v>
      </c>
      <c r="N35" s="357" t="s">
        <v>3115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4538</v>
      </c>
      <c r="U35" s="357" t="s">
        <v>294</v>
      </c>
      <c r="V35" s="357" t="s">
        <v>294</v>
      </c>
    </row>
    <row r="36" spans="1:22" ht="15" thickBot="1">
      <c r="A36" s="517"/>
      <c r="B36" s="517"/>
      <c r="C36" s="565" t="s">
        <v>22</v>
      </c>
      <c r="D36" s="725">
        <v>22</v>
      </c>
      <c r="E36" s="726">
        <v>0</v>
      </c>
      <c r="F36" s="90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>
        <v>5</v>
      </c>
      <c r="B37" s="47" t="s">
        <v>3040</v>
      </c>
      <c r="C37" s="531" t="s">
        <v>3998</v>
      </c>
      <c r="D37" s="651">
        <v>3</v>
      </c>
      <c r="E37" s="651">
        <v>4</v>
      </c>
      <c r="F37" s="618" t="s">
        <v>1179</v>
      </c>
      <c r="G37" s="494"/>
      <c r="H37" s="494" t="s">
        <v>3039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3040</v>
      </c>
      <c r="N37" s="357" t="s">
        <v>3039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515"/>
      <c r="B38" s="47" t="s">
        <v>5956</v>
      </c>
      <c r="C38" s="520" t="s">
        <v>5290</v>
      </c>
      <c r="D38" s="656">
        <v>4</v>
      </c>
      <c r="E38" s="656">
        <v>6</v>
      </c>
      <c r="F38" s="618" t="s">
        <v>5287</v>
      </c>
      <c r="G38" s="494"/>
      <c r="H38" s="494" t="s">
        <v>5952</v>
      </c>
      <c r="I38" s="494" t="s">
        <v>294</v>
      </c>
      <c r="J38" s="494" t="s">
        <v>294</v>
      </c>
      <c r="K38" s="573">
        <v>0</v>
      </c>
      <c r="L38" s="358" t="s">
        <v>5291</v>
      </c>
      <c r="M38" s="357" t="s">
        <v>5956</v>
      </c>
      <c r="N38" s="357" t="s">
        <v>5952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5288</v>
      </c>
      <c r="U38" s="357" t="s">
        <v>294</v>
      </c>
      <c r="V38" s="357" t="s">
        <v>294</v>
      </c>
    </row>
    <row r="39" spans="1:22">
      <c r="A39" s="515"/>
      <c r="B39" s="47" t="s">
        <v>1118</v>
      </c>
      <c r="C39" s="520" t="s">
        <v>2114</v>
      </c>
      <c r="D39" s="656">
        <v>3</v>
      </c>
      <c r="E39" s="656">
        <v>6</v>
      </c>
      <c r="F39" s="618" t="s">
        <v>5953</v>
      </c>
      <c r="G39" s="494"/>
      <c r="H39" s="494" t="s">
        <v>29</v>
      </c>
      <c r="I39" s="494" t="s">
        <v>294</v>
      </c>
      <c r="J39" s="494" t="s">
        <v>294</v>
      </c>
      <c r="K39" s="574">
        <v>0</v>
      </c>
      <c r="L39" s="358" t="s">
        <v>2114</v>
      </c>
      <c r="M39" s="357" t="s">
        <v>1118</v>
      </c>
      <c r="N39" s="357" t="s">
        <v>29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609</v>
      </c>
      <c r="U39" s="357" t="s">
        <v>294</v>
      </c>
      <c r="V39" s="357" t="s">
        <v>294</v>
      </c>
    </row>
    <row r="40" spans="1:22">
      <c r="A40" s="515"/>
      <c r="B40" s="47" t="s">
        <v>5683</v>
      </c>
      <c r="C40" s="520" t="s">
        <v>5321</v>
      </c>
      <c r="D40" s="656">
        <v>4</v>
      </c>
      <c r="E40" s="656">
        <v>6</v>
      </c>
      <c r="F40" s="618" t="s">
        <v>5303</v>
      </c>
      <c r="G40" s="494"/>
      <c r="H40" s="494" t="s">
        <v>5302</v>
      </c>
      <c r="I40" s="494" t="s">
        <v>294</v>
      </c>
      <c r="J40" s="494" t="s">
        <v>294</v>
      </c>
      <c r="K40" s="573">
        <v>0</v>
      </c>
      <c r="L40" s="358" t="s">
        <v>5322</v>
      </c>
      <c r="M40" s="357" t="s">
        <v>5683</v>
      </c>
      <c r="N40" s="357" t="s">
        <v>5302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5304</v>
      </c>
      <c r="U40" s="357" t="s">
        <v>294</v>
      </c>
      <c r="V40" s="357" t="s">
        <v>294</v>
      </c>
    </row>
    <row r="41" spans="1:22">
      <c r="A41" s="515"/>
      <c r="B41" s="47" t="s">
        <v>5299</v>
      </c>
      <c r="C41" s="520" t="s">
        <v>5300</v>
      </c>
      <c r="D41" s="656">
        <v>3</v>
      </c>
      <c r="E41" s="656">
        <v>4</v>
      </c>
      <c r="F41" s="618" t="s">
        <v>562</v>
      </c>
      <c r="G41" s="494"/>
      <c r="H41" s="494" t="s">
        <v>3115</v>
      </c>
      <c r="I41" s="494" t="s">
        <v>294</v>
      </c>
      <c r="J41" s="494" t="s">
        <v>294</v>
      </c>
      <c r="K41" s="573">
        <v>0</v>
      </c>
      <c r="L41" s="358" t="s">
        <v>5301</v>
      </c>
      <c r="M41" s="357" t="s">
        <v>5299</v>
      </c>
      <c r="N41" s="357" t="s">
        <v>3115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4538</v>
      </c>
      <c r="U41" s="357" t="s">
        <v>294</v>
      </c>
      <c r="V41" s="357" t="s">
        <v>294</v>
      </c>
    </row>
    <row r="42" spans="1:22" ht="15" thickBot="1">
      <c r="A42" s="515"/>
      <c r="B42" s="47" t="s">
        <v>3052</v>
      </c>
      <c r="C42" s="520" t="s">
        <v>1181</v>
      </c>
      <c r="D42" s="759">
        <v>4</v>
      </c>
      <c r="E42" s="759">
        <v>6</v>
      </c>
      <c r="F42" s="618" t="s">
        <v>438</v>
      </c>
      <c r="G42" s="494"/>
      <c r="H42" s="494" t="s">
        <v>3035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3052</v>
      </c>
      <c r="N42" s="357" t="s">
        <v>3035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517"/>
      <c r="B43" s="517"/>
      <c r="C43" s="538" t="s">
        <v>22</v>
      </c>
      <c r="D43" s="725">
        <v>21</v>
      </c>
      <c r="E43" s="726">
        <v>0</v>
      </c>
      <c r="F43" s="90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6" t="s">
        <v>5957</v>
      </c>
      <c r="C44" s="531" t="s">
        <v>5330</v>
      </c>
      <c r="D44" s="651">
        <v>4</v>
      </c>
      <c r="E44" s="651">
        <v>6</v>
      </c>
      <c r="F44" s="618" t="s">
        <v>5321</v>
      </c>
      <c r="G44" s="494"/>
      <c r="H44" s="494" t="s">
        <v>5683</v>
      </c>
      <c r="I44" s="494" t="s">
        <v>294</v>
      </c>
      <c r="J44" s="494" t="s">
        <v>294</v>
      </c>
      <c r="K44" s="573">
        <v>0</v>
      </c>
      <c r="L44" s="358" t="s">
        <v>5331</v>
      </c>
      <c r="M44" s="357" t="s">
        <v>5957</v>
      </c>
      <c r="N44" s="357" t="s">
        <v>5683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5322</v>
      </c>
      <c r="U44" s="357" t="s">
        <v>294</v>
      </c>
      <c r="V44" s="357" t="s">
        <v>294</v>
      </c>
    </row>
    <row r="45" spans="1:22">
      <c r="A45" s="515"/>
      <c r="B45" s="47" t="s">
        <v>5958</v>
      </c>
      <c r="C45" s="520" t="s">
        <v>5959</v>
      </c>
      <c r="D45" s="656">
        <v>4</v>
      </c>
      <c r="E45" s="656">
        <v>4</v>
      </c>
      <c r="F45" s="618" t="s">
        <v>5287</v>
      </c>
      <c r="G45" s="494"/>
      <c r="H45" s="494" t="s">
        <v>5952</v>
      </c>
      <c r="I45" s="494" t="s">
        <v>294</v>
      </c>
      <c r="J45" s="494" t="s">
        <v>294</v>
      </c>
      <c r="K45" s="573">
        <v>0</v>
      </c>
      <c r="L45" s="358" t="s">
        <v>5960</v>
      </c>
      <c r="M45" s="357" t="s">
        <v>5958</v>
      </c>
      <c r="N45" s="357" t="s">
        <v>5952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5288</v>
      </c>
      <c r="U45" s="357" t="s">
        <v>294</v>
      </c>
      <c r="V45" s="357" t="s">
        <v>294</v>
      </c>
    </row>
    <row r="46" spans="1:22">
      <c r="A46" s="515"/>
      <c r="B46" s="47" t="s">
        <v>5961</v>
      </c>
      <c r="C46" s="520" t="s">
        <v>5315</v>
      </c>
      <c r="D46" s="656">
        <v>4</v>
      </c>
      <c r="E46" s="656">
        <v>6</v>
      </c>
      <c r="F46" s="610" t="s">
        <v>5306</v>
      </c>
      <c r="G46" s="494"/>
      <c r="H46" s="494" t="s">
        <v>5955</v>
      </c>
      <c r="I46" s="494" t="s">
        <v>294</v>
      </c>
      <c r="J46" s="494" t="s">
        <v>294</v>
      </c>
      <c r="K46" s="573">
        <v>0</v>
      </c>
      <c r="L46" s="358" t="s">
        <v>5316</v>
      </c>
      <c r="M46" s="357" t="s">
        <v>5961</v>
      </c>
      <c r="N46" s="357" t="s">
        <v>5955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5307</v>
      </c>
      <c r="U46" s="357" t="s">
        <v>294</v>
      </c>
      <c r="V46" s="357" t="s">
        <v>294</v>
      </c>
    </row>
    <row r="47" spans="1:22">
      <c r="A47" s="515"/>
      <c r="B47" s="47" t="s">
        <v>38</v>
      </c>
      <c r="C47" s="520" t="s">
        <v>331</v>
      </c>
      <c r="D47" s="656">
        <v>1</v>
      </c>
      <c r="E47" s="656">
        <v>1</v>
      </c>
      <c r="F47" s="618" t="s">
        <v>335</v>
      </c>
      <c r="G47" s="494"/>
      <c r="H47" s="494" t="s">
        <v>3051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3051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335</v>
      </c>
      <c r="U47" s="357" t="s">
        <v>294</v>
      </c>
      <c r="V47" s="357" t="s">
        <v>294</v>
      </c>
    </row>
    <row r="48" spans="1:22">
      <c r="A48" s="515"/>
      <c r="B48" s="47" t="s">
        <v>5692</v>
      </c>
      <c r="C48" s="520" t="s">
        <v>5318</v>
      </c>
      <c r="D48" s="656">
        <v>4</v>
      </c>
      <c r="E48" s="656">
        <v>6</v>
      </c>
      <c r="F48" s="618" t="s">
        <v>408</v>
      </c>
      <c r="G48" s="494"/>
      <c r="H48" s="494" t="s">
        <v>1110</v>
      </c>
      <c r="I48" s="494" t="s">
        <v>294</v>
      </c>
      <c r="J48" s="494" t="s">
        <v>294</v>
      </c>
      <c r="K48" s="573">
        <v>0</v>
      </c>
      <c r="L48" s="358" t="s">
        <v>5319</v>
      </c>
      <c r="M48" s="357" t="s">
        <v>5692</v>
      </c>
      <c r="N48" s="357" t="s">
        <v>1110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408</v>
      </c>
      <c r="U48" s="357" t="s">
        <v>294</v>
      </c>
      <c r="V48" s="357" t="s">
        <v>294</v>
      </c>
    </row>
    <row r="49" spans="1:22" ht="15" thickBot="1">
      <c r="A49" s="515"/>
      <c r="B49" s="47" t="s">
        <v>5311</v>
      </c>
      <c r="C49" s="520" t="s">
        <v>5312</v>
      </c>
      <c r="D49" s="759">
        <v>3</v>
      </c>
      <c r="E49" s="759">
        <v>4</v>
      </c>
      <c r="F49" s="610" t="s">
        <v>5303</v>
      </c>
      <c r="G49" s="494"/>
      <c r="H49" s="494" t="s">
        <v>5302</v>
      </c>
      <c r="I49" s="494" t="s">
        <v>294</v>
      </c>
      <c r="J49" s="494" t="s">
        <v>294</v>
      </c>
      <c r="K49" s="573">
        <v>0</v>
      </c>
      <c r="L49" s="358" t="s">
        <v>5312</v>
      </c>
      <c r="M49" s="357" t="s">
        <v>5311</v>
      </c>
      <c r="N49" s="357" t="s">
        <v>5302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5304</v>
      </c>
      <c r="U49" s="357" t="s">
        <v>294</v>
      </c>
      <c r="V49" s="357" t="s">
        <v>294</v>
      </c>
    </row>
    <row r="50" spans="1:22" ht="15" thickBot="1">
      <c r="A50" s="517"/>
      <c r="B50" s="515"/>
      <c r="C50" s="1274" t="s">
        <v>22</v>
      </c>
      <c r="D50" s="725">
        <v>20</v>
      </c>
      <c r="E50" s="726">
        <v>0</v>
      </c>
      <c r="F50" s="907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46" t="s">
        <v>860</v>
      </c>
      <c r="C51" s="531" t="s">
        <v>738</v>
      </c>
      <c r="D51" s="651">
        <v>4</v>
      </c>
      <c r="E51" s="651">
        <v>4</v>
      </c>
      <c r="F51" s="618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738</v>
      </c>
      <c r="M51" s="357" t="s">
        <v>860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/>
      <c r="B52" s="47" t="s">
        <v>5962</v>
      </c>
      <c r="C52" s="520" t="s">
        <v>5309</v>
      </c>
      <c r="D52" s="656">
        <v>4</v>
      </c>
      <c r="E52" s="656">
        <v>6</v>
      </c>
      <c r="F52" s="618" t="s">
        <v>5303</v>
      </c>
      <c r="G52" s="494"/>
      <c r="H52" s="494" t="s">
        <v>5302</v>
      </c>
      <c r="I52" s="494" t="s">
        <v>294</v>
      </c>
      <c r="J52" s="494" t="s">
        <v>294</v>
      </c>
      <c r="K52" s="573">
        <v>0</v>
      </c>
      <c r="L52" s="358" t="s">
        <v>5310</v>
      </c>
      <c r="M52" s="357" t="s">
        <v>5962</v>
      </c>
      <c r="N52" s="357" t="s">
        <v>5302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5304</v>
      </c>
      <c r="U52" s="357" t="s">
        <v>294</v>
      </c>
      <c r="V52" s="357" t="s">
        <v>294</v>
      </c>
    </row>
    <row r="53" spans="1:22">
      <c r="A53" s="515"/>
      <c r="B53" s="47" t="s">
        <v>5963</v>
      </c>
      <c r="C53" s="520" t="s">
        <v>5817</v>
      </c>
      <c r="D53" s="656">
        <v>3</v>
      </c>
      <c r="E53" s="656">
        <v>4</v>
      </c>
      <c r="F53" s="618" t="s">
        <v>5321</v>
      </c>
      <c r="G53" s="494"/>
      <c r="H53" s="494" t="s">
        <v>5683</v>
      </c>
      <c r="I53" s="494" t="s">
        <v>294</v>
      </c>
      <c r="J53" s="494" t="s">
        <v>294</v>
      </c>
      <c r="K53" s="573">
        <v>0</v>
      </c>
      <c r="L53" s="358" t="s">
        <v>5362</v>
      </c>
      <c r="M53" s="357" t="s">
        <v>5963</v>
      </c>
      <c r="N53" s="357" t="s">
        <v>5683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5322</v>
      </c>
      <c r="U53" s="357" t="s">
        <v>294</v>
      </c>
      <c r="V53" s="357" t="s">
        <v>294</v>
      </c>
    </row>
    <row r="54" spans="1:22">
      <c r="A54" s="515"/>
      <c r="B54" s="47" t="s">
        <v>5964</v>
      </c>
      <c r="C54" s="520" t="s">
        <v>5334</v>
      </c>
      <c r="D54" s="656">
        <v>4</v>
      </c>
      <c r="E54" s="656">
        <v>6</v>
      </c>
      <c r="F54" s="618" t="s">
        <v>5318</v>
      </c>
      <c r="G54" s="494"/>
      <c r="H54" s="494" t="s">
        <v>5692</v>
      </c>
      <c r="I54" s="494" t="s">
        <v>294</v>
      </c>
      <c r="J54" s="494" t="s">
        <v>294</v>
      </c>
      <c r="K54" s="573">
        <v>0</v>
      </c>
      <c r="L54" s="358" t="s">
        <v>5334</v>
      </c>
      <c r="M54" s="357" t="s">
        <v>5964</v>
      </c>
      <c r="N54" s="357" t="s">
        <v>5692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5319</v>
      </c>
      <c r="U54" s="357" t="s">
        <v>294</v>
      </c>
      <c r="V54" s="357" t="s">
        <v>294</v>
      </c>
    </row>
    <row r="55" spans="1:22" ht="15" thickBot="1">
      <c r="A55" s="515"/>
      <c r="B55" s="47" t="s">
        <v>5965</v>
      </c>
      <c r="C55" s="520" t="s">
        <v>5327</v>
      </c>
      <c r="D55" s="656">
        <v>5</v>
      </c>
      <c r="E55" s="656">
        <v>8</v>
      </c>
      <c r="F55" s="618" t="s">
        <v>5321</v>
      </c>
      <c r="G55" s="494"/>
      <c r="H55" s="494" t="s">
        <v>5683</v>
      </c>
      <c r="I55" s="494" t="s">
        <v>294</v>
      </c>
      <c r="J55" s="494" t="s">
        <v>294</v>
      </c>
      <c r="K55" s="573">
        <v>0</v>
      </c>
      <c r="L55" s="358" t="s">
        <v>5328</v>
      </c>
      <c r="M55" s="357" t="s">
        <v>5965</v>
      </c>
      <c r="N55" s="357" t="s">
        <v>5683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5322</v>
      </c>
      <c r="U55" s="357" t="s">
        <v>294</v>
      </c>
      <c r="V55" s="357" t="s">
        <v>294</v>
      </c>
    </row>
    <row r="56" spans="1:22" ht="15" thickBot="1">
      <c r="A56" s="517"/>
      <c r="B56" s="517"/>
      <c r="C56" s="538" t="s">
        <v>22</v>
      </c>
      <c r="D56" s="663">
        <v>20</v>
      </c>
      <c r="E56" s="726">
        <v>0</v>
      </c>
      <c r="F56" s="90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15">
        <v>8</v>
      </c>
      <c r="B57" s="46" t="s">
        <v>5699</v>
      </c>
      <c r="C57" s="531" t="s">
        <v>5966</v>
      </c>
      <c r="D57" s="651">
        <v>5</v>
      </c>
      <c r="E57" s="651">
        <v>8</v>
      </c>
      <c r="F57" s="618" t="s">
        <v>5330</v>
      </c>
      <c r="G57" s="494"/>
      <c r="H57" s="494" t="s">
        <v>5957</v>
      </c>
      <c r="I57" s="494" t="s">
        <v>294</v>
      </c>
      <c r="J57" s="494" t="s">
        <v>294</v>
      </c>
      <c r="K57" s="573">
        <v>0</v>
      </c>
      <c r="L57" s="358" t="s">
        <v>5702</v>
      </c>
      <c r="M57" s="357" t="s">
        <v>5699</v>
      </c>
      <c r="N57" s="357" t="s">
        <v>5957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5331</v>
      </c>
      <c r="U57" s="357" t="s">
        <v>294</v>
      </c>
      <c r="V57" s="357" t="s">
        <v>294</v>
      </c>
    </row>
    <row r="58" spans="1:22">
      <c r="A58" s="515"/>
      <c r="B58" s="47" t="s">
        <v>5967</v>
      </c>
      <c r="C58" s="520" t="s">
        <v>5818</v>
      </c>
      <c r="D58" s="656">
        <v>5</v>
      </c>
      <c r="E58" s="656">
        <v>8</v>
      </c>
      <c r="F58" s="618" t="s">
        <v>5330</v>
      </c>
      <c r="G58" s="494"/>
      <c r="H58" s="494" t="s">
        <v>5957</v>
      </c>
      <c r="I58" s="494" t="s">
        <v>294</v>
      </c>
      <c r="J58" s="494" t="s">
        <v>294</v>
      </c>
      <c r="K58" s="573">
        <v>0</v>
      </c>
      <c r="L58" s="358" t="s">
        <v>5339</v>
      </c>
      <c r="M58" s="357" t="s">
        <v>5967</v>
      </c>
      <c r="N58" s="357" t="s">
        <v>5957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5331</v>
      </c>
      <c r="U58" s="357" t="s">
        <v>294</v>
      </c>
      <c r="V58" s="357" t="s">
        <v>294</v>
      </c>
    </row>
    <row r="59" spans="1:22" ht="15" thickBot="1">
      <c r="A59" s="515"/>
      <c r="B59" s="47" t="s">
        <v>5968</v>
      </c>
      <c r="C59" s="537" t="s">
        <v>5969</v>
      </c>
      <c r="D59" s="656">
        <v>8</v>
      </c>
      <c r="E59" s="656">
        <v>14</v>
      </c>
      <c r="F59" s="618" t="s">
        <v>4588</v>
      </c>
      <c r="G59" s="494"/>
      <c r="H59" s="494" t="s">
        <v>3052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5968</v>
      </c>
      <c r="N59" s="357" t="s">
        <v>3052</v>
      </c>
      <c r="O59" s="357" t="s">
        <v>294</v>
      </c>
      <c r="P59" s="357" t="s">
        <v>294</v>
      </c>
      <c r="Q59" s="357">
        <v>130</v>
      </c>
      <c r="R59" s="357">
        <v>15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50"/>
      <c r="C60" s="538" t="s">
        <v>22</v>
      </c>
      <c r="D60" s="49">
        <v>18</v>
      </c>
      <c r="E60" s="49">
        <v>0</v>
      </c>
      <c r="F60" s="90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6" t="s">
        <v>1114</v>
      </c>
      <c r="C61" s="531" t="s">
        <v>878</v>
      </c>
      <c r="D61" s="651">
        <v>4</v>
      </c>
      <c r="E61" s="651">
        <v>4</v>
      </c>
      <c r="F61" s="616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47" t="s">
        <v>5863</v>
      </c>
      <c r="C62" s="520" t="s">
        <v>4592</v>
      </c>
      <c r="D62" s="656">
        <v>4</v>
      </c>
      <c r="E62" s="656">
        <v>4</v>
      </c>
      <c r="F62" s="618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876</v>
      </c>
      <c r="C63" s="520" t="s">
        <v>4594</v>
      </c>
      <c r="D63" s="656">
        <v>4</v>
      </c>
      <c r="E63" s="656">
        <v>4</v>
      </c>
      <c r="F63" s="6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5970</v>
      </c>
      <c r="C64" s="520" t="s">
        <v>4161</v>
      </c>
      <c r="D64" s="656">
        <v>8</v>
      </c>
      <c r="E64" s="656">
        <v>12</v>
      </c>
      <c r="F64" s="618" t="s">
        <v>5879</v>
      </c>
      <c r="G64" s="494"/>
      <c r="H64" s="494" t="s">
        <v>3040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5970</v>
      </c>
      <c r="N64" s="357" t="s">
        <v>3040</v>
      </c>
      <c r="O64" s="357" t="s">
        <v>294</v>
      </c>
      <c r="P64" s="357" t="s">
        <v>294</v>
      </c>
      <c r="Q64" s="357">
        <v>150</v>
      </c>
      <c r="R64" s="357">
        <v>34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15"/>
      <c r="B65" s="47" t="s">
        <v>5971</v>
      </c>
      <c r="C65" s="520" t="s">
        <v>5820</v>
      </c>
      <c r="D65" s="656">
        <v>6</v>
      </c>
      <c r="E65" s="656">
        <v>10</v>
      </c>
      <c r="F65" s="618" t="s">
        <v>5334</v>
      </c>
      <c r="G65" s="494"/>
      <c r="H65" s="494" t="s">
        <v>5964</v>
      </c>
      <c r="I65" s="494" t="s">
        <v>294</v>
      </c>
      <c r="J65" s="494" t="s">
        <v>294</v>
      </c>
      <c r="K65" s="573">
        <v>0</v>
      </c>
      <c r="L65" s="358" t="s">
        <v>5350</v>
      </c>
      <c r="M65" s="357" t="s">
        <v>5971</v>
      </c>
      <c r="N65" s="357" t="s">
        <v>5964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5334</v>
      </c>
      <c r="U65" s="357" t="s">
        <v>294</v>
      </c>
      <c r="V65" s="357" t="s">
        <v>294</v>
      </c>
    </row>
    <row r="66" spans="1:22" ht="15" thickBot="1">
      <c r="A66" s="517"/>
      <c r="B66" s="517"/>
      <c r="C66" s="538" t="s">
        <v>22</v>
      </c>
      <c r="D66" s="49">
        <v>18</v>
      </c>
      <c r="E66" s="49">
        <v>0</v>
      </c>
      <c r="F66" s="90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1116</v>
      </c>
      <c r="C67" s="520" t="s">
        <v>2137</v>
      </c>
      <c r="D67" s="651">
        <v>4</v>
      </c>
      <c r="E67" s="651">
        <v>4</v>
      </c>
      <c r="F67" s="618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866</v>
      </c>
      <c r="C68" s="520" t="s">
        <v>4742</v>
      </c>
      <c r="D68" s="656">
        <v>4</v>
      </c>
      <c r="E68" s="656">
        <v>4</v>
      </c>
      <c r="F68" s="618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5865</v>
      </c>
      <c r="C69" s="520" t="s">
        <v>945</v>
      </c>
      <c r="D69" s="656">
        <v>4</v>
      </c>
      <c r="E69" s="656">
        <v>4</v>
      </c>
      <c r="F69" s="618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5972</v>
      </c>
      <c r="C70" s="520" t="s">
        <v>4329</v>
      </c>
      <c r="D70" s="656">
        <v>8</v>
      </c>
      <c r="E70" s="656">
        <v>12</v>
      </c>
      <c r="F70" s="618" t="s">
        <v>4161</v>
      </c>
      <c r="G70" s="494"/>
      <c r="H70" s="494" t="s">
        <v>5970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5972</v>
      </c>
      <c r="N70" s="357" t="s">
        <v>5970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15"/>
      <c r="B71" s="47" t="s">
        <v>5973</v>
      </c>
      <c r="C71" s="520" t="s">
        <v>5822</v>
      </c>
      <c r="D71" s="656">
        <v>6</v>
      </c>
      <c r="E71" s="656">
        <v>10</v>
      </c>
      <c r="F71" s="618" t="s">
        <v>5820</v>
      </c>
      <c r="G71" s="494"/>
      <c r="H71" s="494" t="s">
        <v>5971</v>
      </c>
      <c r="I71" s="494" t="s">
        <v>294</v>
      </c>
      <c r="J71" s="494" t="s">
        <v>294</v>
      </c>
      <c r="K71" s="573">
        <v>0</v>
      </c>
      <c r="L71" s="358" t="s">
        <v>5359</v>
      </c>
      <c r="M71" s="357" t="s">
        <v>5973</v>
      </c>
      <c r="N71" s="357" t="s">
        <v>5971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5350</v>
      </c>
      <c r="U71" s="357" t="s">
        <v>294</v>
      </c>
      <c r="V71" s="357" t="s">
        <v>294</v>
      </c>
    </row>
    <row r="72" spans="1:22" ht="15" thickBot="1">
      <c r="A72" s="517"/>
      <c r="B72" s="517"/>
      <c r="C72" s="538" t="s">
        <v>22</v>
      </c>
      <c r="D72" s="49">
        <v>18</v>
      </c>
      <c r="E72" s="49">
        <v>0</v>
      </c>
      <c r="F72" s="534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37"/>
      <c r="B73" s="1553"/>
      <c r="C73" s="1500" t="s">
        <v>111</v>
      </c>
      <c r="D73" s="631">
        <v>200</v>
      </c>
      <c r="E73" s="631">
        <v>0</v>
      </c>
      <c r="F73" s="52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3207-E24F-413B-8730-369D2C2AAA68}">
  <sheetPr codeName="Hoja12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88671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3035</v>
      </c>
      <c r="C9" s="543" t="s">
        <v>438</v>
      </c>
      <c r="D9" s="651">
        <v>2</v>
      </c>
      <c r="E9" s="651">
        <v>3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3049</v>
      </c>
      <c r="C10" s="540" t="s">
        <v>3533</v>
      </c>
      <c r="D10" s="656">
        <v>5</v>
      </c>
      <c r="E10" s="656">
        <v>8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5621</v>
      </c>
      <c r="C11" s="532" t="s">
        <v>5623</v>
      </c>
      <c r="D11" s="656">
        <v>4</v>
      </c>
      <c r="E11" s="656">
        <v>6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5623</v>
      </c>
      <c r="M11" s="357" t="s">
        <v>5621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1358" t="s">
        <v>4680</v>
      </c>
      <c r="C12" s="532" t="s">
        <v>1109</v>
      </c>
      <c r="D12" s="656">
        <v>4</v>
      </c>
      <c r="E12" s="656">
        <v>4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1109</v>
      </c>
      <c r="M12" s="357" t="s">
        <v>4680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3034</v>
      </c>
      <c r="C13" s="532" t="s">
        <v>3543</v>
      </c>
      <c r="D13" s="656">
        <v>5</v>
      </c>
      <c r="E13" s="656">
        <v>8</v>
      </c>
      <c r="F13" s="4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1380" t="s">
        <v>3037</v>
      </c>
      <c r="C14" s="1381" t="s">
        <v>4294</v>
      </c>
      <c r="D14" s="759">
        <v>2</v>
      </c>
      <c r="E14" s="759">
        <v>3</v>
      </c>
      <c r="F14" s="49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3037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1382"/>
      <c r="B15" s="517"/>
      <c r="C15" s="1383" t="s">
        <v>22</v>
      </c>
      <c r="D15" s="725">
        <v>22</v>
      </c>
      <c r="E15" s="726">
        <v>0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3050</v>
      </c>
      <c r="C16" s="1155" t="s">
        <v>3991</v>
      </c>
      <c r="D16" s="651">
        <v>5</v>
      </c>
      <c r="E16" s="651">
        <v>8</v>
      </c>
      <c r="F16" s="1062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5624</v>
      </c>
      <c r="C17" s="532" t="s">
        <v>5627</v>
      </c>
      <c r="D17" s="656">
        <v>4</v>
      </c>
      <c r="E17" s="656">
        <v>6</v>
      </c>
      <c r="F17" s="496" t="s">
        <v>5623</v>
      </c>
      <c r="G17" s="494"/>
      <c r="H17" s="494" t="s">
        <v>5621</v>
      </c>
      <c r="I17" s="494" t="s">
        <v>294</v>
      </c>
      <c r="J17" s="494" t="s">
        <v>294</v>
      </c>
      <c r="K17" s="573">
        <v>0</v>
      </c>
      <c r="L17" s="358" t="s">
        <v>5627</v>
      </c>
      <c r="M17" s="357" t="s">
        <v>5624</v>
      </c>
      <c r="N17" s="357" t="s">
        <v>5621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5623</v>
      </c>
      <c r="U17" s="357" t="s">
        <v>294</v>
      </c>
      <c r="V17" s="357" t="s">
        <v>294</v>
      </c>
    </row>
    <row r="18" spans="1:22">
      <c r="A18" s="515"/>
      <c r="B18" s="47" t="s">
        <v>3039</v>
      </c>
      <c r="C18" s="532" t="s">
        <v>1179</v>
      </c>
      <c r="D18" s="656">
        <v>3</v>
      </c>
      <c r="E18" s="656">
        <v>4</v>
      </c>
      <c r="F18" s="68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3039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3051</v>
      </c>
      <c r="C19" s="532" t="s">
        <v>335</v>
      </c>
      <c r="D19" s="656">
        <v>2</v>
      </c>
      <c r="E19" s="656">
        <v>3</v>
      </c>
      <c r="F19" s="68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3051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29</v>
      </c>
      <c r="C20" s="532" t="s">
        <v>2389</v>
      </c>
      <c r="D20" s="656">
        <v>2</v>
      </c>
      <c r="E20" s="656">
        <v>2</v>
      </c>
      <c r="F20" s="68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47" t="s">
        <v>3036</v>
      </c>
      <c r="C21" s="542" t="s">
        <v>471</v>
      </c>
      <c r="D21" s="759">
        <v>5</v>
      </c>
      <c r="E21" s="759">
        <v>8</v>
      </c>
      <c r="F21" s="497" t="s">
        <v>3543</v>
      </c>
      <c r="G21" s="494"/>
      <c r="H21" s="494" t="s">
        <v>3034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3036</v>
      </c>
      <c r="N21" s="357" t="s">
        <v>3034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1384"/>
      <c r="B22" s="206"/>
      <c r="C22" s="550" t="s">
        <v>22</v>
      </c>
      <c r="D22" s="725">
        <v>21</v>
      </c>
      <c r="E22" s="726">
        <v>0</v>
      </c>
      <c r="F22" s="69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235">
        <v>3</v>
      </c>
      <c r="B23" s="46" t="s">
        <v>4632</v>
      </c>
      <c r="C23" s="543" t="s">
        <v>4689</v>
      </c>
      <c r="D23" s="651">
        <v>3</v>
      </c>
      <c r="E23" s="651">
        <v>4</v>
      </c>
      <c r="F23" s="495" t="s">
        <v>3991</v>
      </c>
      <c r="G23" s="494"/>
      <c r="H23" s="494" t="s">
        <v>3050</v>
      </c>
      <c r="I23" s="494" t="s">
        <v>294</v>
      </c>
      <c r="J23" s="494" t="s">
        <v>294</v>
      </c>
      <c r="K23" s="573">
        <v>0</v>
      </c>
      <c r="L23" s="358" t="s">
        <v>2108</v>
      </c>
      <c r="M23" s="357" t="s">
        <v>4632</v>
      </c>
      <c r="N23" s="357" t="s">
        <v>3050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7" t="s">
        <v>1118</v>
      </c>
      <c r="C24" s="540" t="s">
        <v>873</v>
      </c>
      <c r="D24" s="656">
        <v>3</v>
      </c>
      <c r="E24" s="656">
        <v>6</v>
      </c>
      <c r="F24" s="496" t="s">
        <v>2389</v>
      </c>
      <c r="G24" s="494"/>
      <c r="H24" s="494" t="s">
        <v>29</v>
      </c>
      <c r="I24" s="494" t="s">
        <v>294</v>
      </c>
      <c r="J24" s="494" t="s">
        <v>294</v>
      </c>
      <c r="K24" s="573">
        <v>0</v>
      </c>
      <c r="L24" s="358" t="s">
        <v>2114</v>
      </c>
      <c r="M24" s="357" t="s">
        <v>1118</v>
      </c>
      <c r="N24" s="357" t="s">
        <v>29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609</v>
      </c>
      <c r="U24" s="357" t="s">
        <v>294</v>
      </c>
      <c r="V24" s="357" t="s">
        <v>294</v>
      </c>
    </row>
    <row r="25" spans="1:22">
      <c r="A25" s="515"/>
      <c r="B25" s="47" t="s">
        <v>5628</v>
      </c>
      <c r="C25" s="886" t="s">
        <v>5630</v>
      </c>
      <c r="D25" s="656">
        <v>4</v>
      </c>
      <c r="E25" s="656">
        <v>6</v>
      </c>
      <c r="F25" s="721" t="s">
        <v>5627</v>
      </c>
      <c r="G25" s="494"/>
      <c r="H25" s="494" t="s">
        <v>5624</v>
      </c>
      <c r="I25" s="494" t="s">
        <v>294</v>
      </c>
      <c r="J25" s="494" t="s">
        <v>294</v>
      </c>
      <c r="K25" s="573">
        <v>0</v>
      </c>
      <c r="L25" s="358" t="s">
        <v>5630</v>
      </c>
      <c r="M25" s="357" t="s">
        <v>5628</v>
      </c>
      <c r="N25" s="357" t="s">
        <v>5624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5627</v>
      </c>
      <c r="U25" s="357" t="s">
        <v>294</v>
      </c>
      <c r="V25" s="357" t="s">
        <v>294</v>
      </c>
    </row>
    <row r="26" spans="1:22">
      <c r="A26" s="515"/>
      <c r="B26" s="47" t="s">
        <v>3065</v>
      </c>
      <c r="C26" s="532" t="s">
        <v>3153</v>
      </c>
      <c r="D26" s="656">
        <v>5</v>
      </c>
      <c r="E26" s="656">
        <v>8</v>
      </c>
      <c r="F26" s="721" t="s">
        <v>3991</v>
      </c>
      <c r="G26" s="494"/>
      <c r="H26" s="494" t="s">
        <v>3050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3065</v>
      </c>
      <c r="N26" s="357" t="s">
        <v>3050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47" t="s">
        <v>36</v>
      </c>
      <c r="C27" s="532" t="s">
        <v>1131</v>
      </c>
      <c r="D27" s="656">
        <v>1</v>
      </c>
      <c r="E27" s="656">
        <v>1</v>
      </c>
      <c r="F27" s="49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1131</v>
      </c>
      <c r="M27" s="357" t="s">
        <v>36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" t="s">
        <v>3038</v>
      </c>
      <c r="C28" s="532" t="s">
        <v>140</v>
      </c>
      <c r="D28" s="759">
        <v>5</v>
      </c>
      <c r="E28" s="759">
        <v>8</v>
      </c>
      <c r="F28" s="497" t="s">
        <v>471</v>
      </c>
      <c r="G28" s="494"/>
      <c r="H28" s="494" t="s">
        <v>3036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3038</v>
      </c>
      <c r="N28" s="357" t="s">
        <v>3036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1382"/>
      <c r="B29" s="48"/>
      <c r="C29" s="541" t="s">
        <v>22</v>
      </c>
      <c r="D29" s="725">
        <v>21</v>
      </c>
      <c r="E29" s="726">
        <v>0</v>
      </c>
      <c r="F29" s="69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1356" t="s">
        <v>5632</v>
      </c>
      <c r="C30" s="532" t="s">
        <v>4927</v>
      </c>
      <c r="D30" s="651">
        <v>5</v>
      </c>
      <c r="E30" s="651">
        <v>6</v>
      </c>
      <c r="F30" s="496" t="s">
        <v>5630</v>
      </c>
      <c r="G30" s="494"/>
      <c r="H30" s="494" t="s">
        <v>5628</v>
      </c>
      <c r="I30" s="494" t="s">
        <v>294</v>
      </c>
      <c r="J30" s="494" t="s">
        <v>294</v>
      </c>
      <c r="K30" s="573">
        <v>0</v>
      </c>
      <c r="L30" s="358" t="s">
        <v>4915</v>
      </c>
      <c r="M30" s="357" t="s">
        <v>5632</v>
      </c>
      <c r="N30" s="357" t="s">
        <v>5628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5630</v>
      </c>
      <c r="U30" s="357" t="s">
        <v>294</v>
      </c>
      <c r="V30" s="357" t="s">
        <v>294</v>
      </c>
    </row>
    <row r="31" spans="1:22">
      <c r="A31" s="515"/>
      <c r="B31" s="47" t="s">
        <v>5635</v>
      </c>
      <c r="C31" s="532" t="s">
        <v>4903</v>
      </c>
      <c r="D31" s="656">
        <v>2</v>
      </c>
      <c r="E31" s="656">
        <v>4</v>
      </c>
      <c r="F31" s="496" t="s">
        <v>873</v>
      </c>
      <c r="G31" s="494"/>
      <c r="H31" s="494" t="s">
        <v>1118</v>
      </c>
      <c r="I31" s="494" t="s">
        <v>294</v>
      </c>
      <c r="J31" s="494" t="s">
        <v>294</v>
      </c>
      <c r="K31" s="573">
        <v>0</v>
      </c>
      <c r="L31" s="358" t="s">
        <v>4904</v>
      </c>
      <c r="M31" s="357" t="s">
        <v>5635</v>
      </c>
      <c r="N31" s="357" t="s">
        <v>1118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2114</v>
      </c>
      <c r="U31" s="357" t="s">
        <v>294</v>
      </c>
      <c r="V31" s="357" t="s">
        <v>294</v>
      </c>
    </row>
    <row r="32" spans="1:22">
      <c r="A32" s="515"/>
      <c r="B32" s="1358" t="s">
        <v>3052</v>
      </c>
      <c r="C32" s="532" t="s">
        <v>1181</v>
      </c>
      <c r="D32" s="656">
        <v>4</v>
      </c>
      <c r="E32" s="656">
        <v>6</v>
      </c>
      <c r="F32" s="496" t="s">
        <v>438</v>
      </c>
      <c r="G32" s="494"/>
      <c r="H32" s="494" t="s">
        <v>3035</v>
      </c>
      <c r="I32" s="494" t="s">
        <v>294</v>
      </c>
      <c r="J32" s="494" t="s">
        <v>294</v>
      </c>
      <c r="K32" s="573">
        <v>0</v>
      </c>
      <c r="L32" s="358" t="s">
        <v>1181</v>
      </c>
      <c r="M32" s="357" t="s">
        <v>3052</v>
      </c>
      <c r="N32" s="357" t="s">
        <v>3035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438</v>
      </c>
      <c r="U32" s="357" t="s">
        <v>294</v>
      </c>
      <c r="V32" s="357" t="s">
        <v>294</v>
      </c>
    </row>
    <row r="33" spans="1:22">
      <c r="A33" s="515"/>
      <c r="B33" s="1358" t="s">
        <v>40</v>
      </c>
      <c r="C33" s="532" t="s">
        <v>1180</v>
      </c>
      <c r="D33" s="656">
        <v>1</v>
      </c>
      <c r="E33" s="656">
        <v>1</v>
      </c>
      <c r="F33" s="496" t="s">
        <v>1131</v>
      </c>
      <c r="G33" s="494"/>
      <c r="H33" s="494" t="s">
        <v>36</v>
      </c>
      <c r="I33" s="494" t="s">
        <v>294</v>
      </c>
      <c r="J33" s="494" t="s">
        <v>294</v>
      </c>
      <c r="K33" s="573">
        <v>0</v>
      </c>
      <c r="L33" s="358" t="s">
        <v>1180</v>
      </c>
      <c r="M33" s="357" t="s">
        <v>40</v>
      </c>
      <c r="N33" s="357" t="s">
        <v>36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1131</v>
      </c>
      <c r="U33" s="357" t="s">
        <v>294</v>
      </c>
      <c r="V33" s="357" t="s">
        <v>294</v>
      </c>
    </row>
    <row r="34" spans="1:22">
      <c r="A34" s="515"/>
      <c r="B34" s="1358" t="s">
        <v>868</v>
      </c>
      <c r="C34" s="532" t="s">
        <v>869</v>
      </c>
      <c r="D34" s="656">
        <v>3</v>
      </c>
      <c r="E34" s="656">
        <v>4</v>
      </c>
      <c r="F34" s="496" t="s">
        <v>3533</v>
      </c>
      <c r="G34" s="494"/>
      <c r="H34" s="494" t="s">
        <v>3049</v>
      </c>
      <c r="I34" s="494" t="s">
        <v>294</v>
      </c>
      <c r="J34" s="494" t="s">
        <v>294</v>
      </c>
      <c r="K34" s="573">
        <v>0</v>
      </c>
      <c r="L34" s="358" t="s">
        <v>2113</v>
      </c>
      <c r="M34" s="357" t="s">
        <v>868</v>
      </c>
      <c r="N34" s="357" t="s">
        <v>3049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3170</v>
      </c>
      <c r="U34" s="357" t="s">
        <v>294</v>
      </c>
      <c r="V34" s="357" t="s">
        <v>294</v>
      </c>
    </row>
    <row r="35" spans="1:22" ht="15" thickBot="1">
      <c r="A35" s="515"/>
      <c r="B35" s="50" t="s">
        <v>5939</v>
      </c>
      <c r="C35" s="532" t="s">
        <v>4908</v>
      </c>
      <c r="D35" s="759">
        <v>5</v>
      </c>
      <c r="E35" s="759">
        <v>8</v>
      </c>
      <c r="F35" s="496" t="s">
        <v>5630</v>
      </c>
      <c r="G35" s="494"/>
      <c r="H35" s="494" t="s">
        <v>5628</v>
      </c>
      <c r="I35" s="494" t="s">
        <v>294</v>
      </c>
      <c r="J35" s="494" t="s">
        <v>294</v>
      </c>
      <c r="K35" s="573">
        <v>0</v>
      </c>
      <c r="L35" s="358" t="s">
        <v>4909</v>
      </c>
      <c r="M35" s="357" t="s">
        <v>5939</v>
      </c>
      <c r="N35" s="357" t="s">
        <v>5628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5630</v>
      </c>
      <c r="U35" s="357" t="s">
        <v>294</v>
      </c>
      <c r="V35" s="357" t="s">
        <v>294</v>
      </c>
    </row>
    <row r="36" spans="1:22" ht="15" thickBot="1">
      <c r="A36" s="1059"/>
      <c r="B36" s="517"/>
      <c r="C36" s="541" t="s">
        <v>22</v>
      </c>
      <c r="D36" s="725">
        <v>20</v>
      </c>
      <c r="E36" s="726">
        <v>0</v>
      </c>
      <c r="F36" s="69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5639</v>
      </c>
      <c r="C37" s="532" t="s">
        <v>4959</v>
      </c>
      <c r="D37" s="651">
        <v>3</v>
      </c>
      <c r="E37" s="651">
        <v>4</v>
      </c>
      <c r="F37" s="1062" t="s">
        <v>4915</v>
      </c>
      <c r="G37" s="494"/>
      <c r="H37" s="494" t="s">
        <v>5632</v>
      </c>
      <c r="I37" s="494" t="s">
        <v>294</v>
      </c>
      <c r="J37" s="494" t="s">
        <v>294</v>
      </c>
      <c r="K37" s="574">
        <v>0</v>
      </c>
      <c r="L37" s="358" t="s">
        <v>4960</v>
      </c>
      <c r="M37" s="357" t="s">
        <v>5639</v>
      </c>
      <c r="N37" s="357" t="s">
        <v>5632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4915</v>
      </c>
      <c r="U37" s="357" t="s">
        <v>294</v>
      </c>
      <c r="V37" s="357" t="s">
        <v>294</v>
      </c>
    </row>
    <row r="38" spans="1:22">
      <c r="A38" s="515"/>
      <c r="B38" s="47" t="s">
        <v>3040</v>
      </c>
      <c r="C38" s="532" t="s">
        <v>3998</v>
      </c>
      <c r="D38" s="656">
        <v>3</v>
      </c>
      <c r="E38" s="656">
        <v>4</v>
      </c>
      <c r="F38" s="496" t="s">
        <v>1179</v>
      </c>
      <c r="G38" s="494"/>
      <c r="H38" s="494" t="s">
        <v>3039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3040</v>
      </c>
      <c r="N38" s="357" t="s">
        <v>3039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47" t="s">
        <v>1111</v>
      </c>
      <c r="C39" s="532" t="s">
        <v>1126</v>
      </c>
      <c r="D39" s="656">
        <v>3</v>
      </c>
      <c r="E39" s="656">
        <v>4</v>
      </c>
      <c r="F39" s="496" t="s">
        <v>3943</v>
      </c>
      <c r="G39" s="494"/>
      <c r="H39" s="494" t="s">
        <v>40</v>
      </c>
      <c r="I39" s="494" t="s">
        <v>294</v>
      </c>
      <c r="J39" s="494" t="s">
        <v>294</v>
      </c>
      <c r="K39" s="574">
        <v>0</v>
      </c>
      <c r="L39" s="358" t="s">
        <v>1126</v>
      </c>
      <c r="M39" s="357" t="s">
        <v>1111</v>
      </c>
      <c r="N39" s="357" t="s">
        <v>40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1180</v>
      </c>
      <c r="U39" s="357" t="s">
        <v>294</v>
      </c>
      <c r="V39" s="357" t="s">
        <v>294</v>
      </c>
    </row>
    <row r="40" spans="1:22">
      <c r="A40" s="515"/>
      <c r="B40" s="47" t="s">
        <v>5940</v>
      </c>
      <c r="C40" s="532" t="s">
        <v>4930</v>
      </c>
      <c r="D40" s="656">
        <v>4</v>
      </c>
      <c r="E40" s="656">
        <v>6</v>
      </c>
      <c r="F40" s="496" t="s">
        <v>4927</v>
      </c>
      <c r="G40" s="494"/>
      <c r="H40" s="494" t="s">
        <v>5632</v>
      </c>
      <c r="I40" s="494" t="s">
        <v>294</v>
      </c>
      <c r="J40" s="494" t="s">
        <v>294</v>
      </c>
      <c r="K40" s="573">
        <v>0</v>
      </c>
      <c r="L40" s="358" t="s">
        <v>4926</v>
      </c>
      <c r="M40" s="357" t="s">
        <v>5940</v>
      </c>
      <c r="N40" s="357" t="s">
        <v>5632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4915</v>
      </c>
      <c r="U40" s="357" t="s">
        <v>294</v>
      </c>
      <c r="V40" s="357" t="s">
        <v>294</v>
      </c>
    </row>
    <row r="41" spans="1:22">
      <c r="A41" s="515"/>
      <c r="B41" s="47" t="s">
        <v>5941</v>
      </c>
      <c r="C41" s="532" t="s">
        <v>4911</v>
      </c>
      <c r="D41" s="656">
        <v>4</v>
      </c>
      <c r="E41" s="656">
        <v>6</v>
      </c>
      <c r="F41" s="496" t="s">
        <v>1109</v>
      </c>
      <c r="G41" s="494"/>
      <c r="H41" s="494" t="s">
        <v>4680</v>
      </c>
      <c r="I41" s="494" t="s">
        <v>294</v>
      </c>
      <c r="J41" s="494" t="s">
        <v>294</v>
      </c>
      <c r="K41" s="573">
        <v>0</v>
      </c>
      <c r="L41" s="358" t="s">
        <v>4913</v>
      </c>
      <c r="M41" s="357" t="s">
        <v>5941</v>
      </c>
      <c r="N41" s="357" t="s">
        <v>4680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" thickBot="1">
      <c r="A42" s="515"/>
      <c r="B42" s="50" t="s">
        <v>38</v>
      </c>
      <c r="C42" s="532" t="s">
        <v>331</v>
      </c>
      <c r="D42" s="759">
        <v>1</v>
      </c>
      <c r="E42" s="759">
        <v>1</v>
      </c>
      <c r="F42" s="497" t="s">
        <v>335</v>
      </c>
      <c r="G42" s="494"/>
      <c r="H42" s="494" t="s">
        <v>3051</v>
      </c>
      <c r="I42" s="494" t="s">
        <v>294</v>
      </c>
      <c r="J42" s="494" t="s">
        <v>294</v>
      </c>
      <c r="K42" s="573">
        <v>0</v>
      </c>
      <c r="L42" s="358" t="s">
        <v>331</v>
      </c>
      <c r="M42" s="357" t="s">
        <v>38</v>
      </c>
      <c r="N42" s="357" t="s">
        <v>3051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335</v>
      </c>
      <c r="U42" s="357" t="s">
        <v>294</v>
      </c>
      <c r="V42" s="357" t="s">
        <v>294</v>
      </c>
    </row>
    <row r="43" spans="1:22" ht="15" thickBot="1">
      <c r="A43" s="517"/>
      <c r="B43" s="515"/>
      <c r="C43" s="541" t="s">
        <v>22</v>
      </c>
      <c r="D43" s="725">
        <v>18</v>
      </c>
      <c r="E43" s="726">
        <v>0</v>
      </c>
      <c r="F43" s="69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6" t="s">
        <v>4637</v>
      </c>
      <c r="C44" s="543" t="s">
        <v>411</v>
      </c>
      <c r="D44" s="651">
        <v>4</v>
      </c>
      <c r="E44" s="651">
        <v>6</v>
      </c>
      <c r="F44" s="495" t="s">
        <v>4689</v>
      </c>
      <c r="G44" s="494"/>
      <c r="H44" s="494" t="s">
        <v>4632</v>
      </c>
      <c r="I44" s="494" t="s">
        <v>294</v>
      </c>
      <c r="J44" s="494" t="s">
        <v>294</v>
      </c>
      <c r="K44" s="573">
        <v>0</v>
      </c>
      <c r="L44" s="358" t="s">
        <v>411</v>
      </c>
      <c r="M44" s="357" t="s">
        <v>4637</v>
      </c>
      <c r="N44" s="357" t="s">
        <v>4632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2108</v>
      </c>
      <c r="U44" s="357" t="s">
        <v>294</v>
      </c>
      <c r="V44" s="357" t="s">
        <v>294</v>
      </c>
    </row>
    <row r="45" spans="1:22">
      <c r="A45" s="515"/>
      <c r="B45" s="47" t="s">
        <v>5942</v>
      </c>
      <c r="C45" s="532" t="s">
        <v>4917</v>
      </c>
      <c r="D45" s="656">
        <v>4</v>
      </c>
      <c r="E45" s="656">
        <v>6</v>
      </c>
      <c r="F45" s="496" t="s">
        <v>4908</v>
      </c>
      <c r="G45" s="494"/>
      <c r="H45" s="494" t="s">
        <v>5939</v>
      </c>
      <c r="I45" s="494" t="s">
        <v>294</v>
      </c>
      <c r="J45" s="494" t="s">
        <v>294</v>
      </c>
      <c r="K45" s="573">
        <v>0</v>
      </c>
      <c r="L45" s="358" t="s">
        <v>4918</v>
      </c>
      <c r="M45" s="357" t="s">
        <v>5942</v>
      </c>
      <c r="N45" s="357" t="s">
        <v>5939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4909</v>
      </c>
      <c r="U45" s="357" t="s">
        <v>294</v>
      </c>
      <c r="V45" s="357" t="s">
        <v>294</v>
      </c>
    </row>
    <row r="46" spans="1:22">
      <c r="A46" s="515"/>
      <c r="B46" s="47" t="s">
        <v>5943</v>
      </c>
      <c r="C46" s="532" t="s">
        <v>4923</v>
      </c>
      <c r="D46" s="656">
        <v>4</v>
      </c>
      <c r="E46" s="656">
        <v>6</v>
      </c>
      <c r="F46" s="686" t="s">
        <v>4911</v>
      </c>
      <c r="G46" s="494"/>
      <c r="H46" s="494" t="s">
        <v>5941</v>
      </c>
      <c r="I46" s="494" t="s">
        <v>294</v>
      </c>
      <c r="J46" s="494" t="s">
        <v>294</v>
      </c>
      <c r="K46" s="573">
        <v>0</v>
      </c>
      <c r="L46" s="358" t="s">
        <v>4924</v>
      </c>
      <c r="M46" s="357" t="s">
        <v>5943</v>
      </c>
      <c r="N46" s="357" t="s">
        <v>5941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4913</v>
      </c>
      <c r="U46" s="357" t="s">
        <v>294</v>
      </c>
      <c r="V46" s="357" t="s">
        <v>294</v>
      </c>
    </row>
    <row r="47" spans="1:22">
      <c r="A47" s="515"/>
      <c r="B47" s="1159" t="s">
        <v>5944</v>
      </c>
      <c r="C47" s="532" t="s">
        <v>4936</v>
      </c>
      <c r="D47" s="656">
        <v>4</v>
      </c>
      <c r="E47" s="656">
        <v>6</v>
      </c>
      <c r="F47" s="496" t="s">
        <v>5810</v>
      </c>
      <c r="G47" s="494"/>
      <c r="H47" s="494" t="s">
        <v>5639</v>
      </c>
      <c r="I47" s="494" t="s">
        <v>294</v>
      </c>
      <c r="J47" s="494" t="s">
        <v>294</v>
      </c>
      <c r="K47" s="573">
        <v>0</v>
      </c>
      <c r="L47" s="358" t="s">
        <v>4936</v>
      </c>
      <c r="M47" s="357" t="s">
        <v>5944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5810</v>
      </c>
      <c r="U47" s="357" t="s">
        <v>294</v>
      </c>
      <c r="V47" s="357" t="s">
        <v>294</v>
      </c>
    </row>
    <row r="48" spans="1:22" ht="15" thickBot="1">
      <c r="A48" s="515"/>
      <c r="B48" s="50" t="s">
        <v>5646</v>
      </c>
      <c r="C48" s="542" t="s">
        <v>5839</v>
      </c>
      <c r="D48" s="656">
        <v>5</v>
      </c>
      <c r="E48" s="656">
        <v>8</v>
      </c>
      <c r="F48" s="1209" t="s">
        <v>5810</v>
      </c>
      <c r="G48" s="494"/>
      <c r="H48" s="494" t="s">
        <v>5639</v>
      </c>
      <c r="I48" s="494" t="s">
        <v>294</v>
      </c>
      <c r="J48" s="494" t="s">
        <v>294</v>
      </c>
      <c r="K48" s="573">
        <v>0</v>
      </c>
      <c r="L48" s="358" t="s">
        <v>5648</v>
      </c>
      <c r="M48" s="357" t="s">
        <v>5646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5810</v>
      </c>
      <c r="U48" s="357" t="s">
        <v>294</v>
      </c>
      <c r="V48" s="357" t="s">
        <v>294</v>
      </c>
    </row>
    <row r="49" spans="1:22" ht="15" thickBot="1">
      <c r="A49" s="517"/>
      <c r="B49" s="517"/>
      <c r="C49" s="550" t="s">
        <v>22</v>
      </c>
      <c r="D49" s="726">
        <v>21</v>
      </c>
      <c r="E49" s="726">
        <v>0</v>
      </c>
      <c r="F49" s="690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6" t="s">
        <v>5649</v>
      </c>
      <c r="C50" s="543" t="s">
        <v>5652</v>
      </c>
      <c r="D50" s="651">
        <v>4</v>
      </c>
      <c r="E50" s="651">
        <v>6</v>
      </c>
      <c r="F50" s="495" t="s">
        <v>411</v>
      </c>
      <c r="G50" s="494"/>
      <c r="H50" s="494" t="s">
        <v>4637</v>
      </c>
      <c r="I50" s="494" t="s">
        <v>294</v>
      </c>
      <c r="J50" s="494" t="s">
        <v>294</v>
      </c>
      <c r="K50" s="573">
        <v>0</v>
      </c>
      <c r="L50" s="358" t="s">
        <v>5652</v>
      </c>
      <c r="M50" s="357" t="s">
        <v>5649</v>
      </c>
      <c r="N50" s="357" t="s">
        <v>4637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411</v>
      </c>
      <c r="U50" s="357" t="s">
        <v>294</v>
      </c>
      <c r="V50" s="357" t="s">
        <v>294</v>
      </c>
    </row>
    <row r="51" spans="1:22">
      <c r="A51" s="515"/>
      <c r="B51" s="47" t="s">
        <v>4937</v>
      </c>
      <c r="C51" s="532" t="s">
        <v>4938</v>
      </c>
      <c r="D51" s="656">
        <v>4</v>
      </c>
      <c r="E51" s="656">
        <v>6</v>
      </c>
      <c r="F51" s="496" t="s">
        <v>4917</v>
      </c>
      <c r="G51" s="494"/>
      <c r="H51" s="494" t="s">
        <v>5942</v>
      </c>
      <c r="I51" s="494" t="s">
        <v>294</v>
      </c>
      <c r="J51" s="494" t="s">
        <v>294</v>
      </c>
      <c r="K51" s="573">
        <v>0</v>
      </c>
      <c r="L51" s="358" t="s">
        <v>4939</v>
      </c>
      <c r="M51" s="357" t="s">
        <v>4937</v>
      </c>
      <c r="N51" s="357" t="s">
        <v>5942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4918</v>
      </c>
      <c r="U51" s="357" t="s">
        <v>294</v>
      </c>
      <c r="V51" s="357" t="s">
        <v>294</v>
      </c>
    </row>
    <row r="52" spans="1:22">
      <c r="A52" s="515"/>
      <c r="B52" s="47" t="s">
        <v>5945</v>
      </c>
      <c r="C52" s="532" t="s">
        <v>4965</v>
      </c>
      <c r="D52" s="656">
        <v>5</v>
      </c>
      <c r="E52" s="656">
        <v>6</v>
      </c>
      <c r="F52" s="496" t="s">
        <v>4936</v>
      </c>
      <c r="G52" s="494"/>
      <c r="H52" s="494" t="s">
        <v>5944</v>
      </c>
      <c r="I52" s="494" t="s">
        <v>294</v>
      </c>
      <c r="J52" s="494" t="s">
        <v>294</v>
      </c>
      <c r="K52" s="573">
        <v>0</v>
      </c>
      <c r="L52" s="358" t="s">
        <v>4965</v>
      </c>
      <c r="M52" s="357" t="s">
        <v>5945</v>
      </c>
      <c r="N52" s="357" t="s">
        <v>5944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4936</v>
      </c>
      <c r="U52" s="357" t="s">
        <v>294</v>
      </c>
      <c r="V52" s="357" t="s">
        <v>294</v>
      </c>
    </row>
    <row r="53" spans="1:22">
      <c r="A53" s="515"/>
      <c r="B53" s="47" t="s">
        <v>5946</v>
      </c>
      <c r="C53" s="532" t="s">
        <v>4970</v>
      </c>
      <c r="D53" s="656">
        <v>4</v>
      </c>
      <c r="E53" s="656">
        <v>6</v>
      </c>
      <c r="F53" s="496" t="s">
        <v>4923</v>
      </c>
      <c r="G53" s="494"/>
      <c r="H53" s="494" t="s">
        <v>5943</v>
      </c>
      <c r="I53" s="494" t="s">
        <v>294</v>
      </c>
      <c r="J53" s="494" t="s">
        <v>294</v>
      </c>
      <c r="K53" s="573">
        <v>0</v>
      </c>
      <c r="L53" s="358" t="s">
        <v>4970</v>
      </c>
      <c r="M53" s="357" t="s">
        <v>5946</v>
      </c>
      <c r="N53" s="357" t="s">
        <v>5943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4924</v>
      </c>
      <c r="U53" s="357" t="s">
        <v>294</v>
      </c>
      <c r="V53" s="357" t="s">
        <v>294</v>
      </c>
    </row>
    <row r="54" spans="1:22" ht="15" thickBot="1">
      <c r="A54" s="515"/>
      <c r="B54" s="50" t="s">
        <v>4660</v>
      </c>
      <c r="C54" s="532" t="s">
        <v>4779</v>
      </c>
      <c r="D54" s="656">
        <v>4</v>
      </c>
      <c r="E54" s="656">
        <v>4</v>
      </c>
      <c r="F54" s="497" t="s">
        <v>5812</v>
      </c>
      <c r="G54" s="494"/>
      <c r="H54" s="494" t="s">
        <v>5646</v>
      </c>
      <c r="I54" s="494" t="s">
        <v>294</v>
      </c>
      <c r="J54" s="494" t="s">
        <v>294</v>
      </c>
      <c r="K54" s="573">
        <v>0</v>
      </c>
      <c r="L54" s="358" t="s">
        <v>4663</v>
      </c>
      <c r="M54" s="357" t="s">
        <v>4660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5812</v>
      </c>
      <c r="U54" s="357" t="s">
        <v>294</v>
      </c>
      <c r="V54" s="357" t="s">
        <v>294</v>
      </c>
    </row>
    <row r="55" spans="1:22" ht="15" thickBot="1">
      <c r="A55" s="1059"/>
      <c r="B55" s="517"/>
      <c r="C55" s="541" t="s">
        <v>22</v>
      </c>
      <c r="D55" s="726">
        <v>21</v>
      </c>
      <c r="E55" s="726">
        <v>0</v>
      </c>
      <c r="F55" s="69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5947</v>
      </c>
      <c r="C56" s="532" t="s">
        <v>5813</v>
      </c>
      <c r="D56" s="651">
        <v>5</v>
      </c>
      <c r="E56" s="651">
        <v>8</v>
      </c>
      <c r="F56" s="496" t="s">
        <v>4936</v>
      </c>
      <c r="G56" s="494"/>
      <c r="H56" s="494" t="s">
        <v>5944</v>
      </c>
      <c r="I56" s="494" t="s">
        <v>294</v>
      </c>
      <c r="J56" s="494" t="s">
        <v>294</v>
      </c>
      <c r="K56" s="573">
        <v>0</v>
      </c>
      <c r="L56" s="358" t="s">
        <v>4942</v>
      </c>
      <c r="M56" s="357" t="s">
        <v>5947</v>
      </c>
      <c r="N56" s="357" t="s">
        <v>5944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4936</v>
      </c>
      <c r="U56" s="357" t="s">
        <v>294</v>
      </c>
      <c r="V56" s="357" t="s">
        <v>294</v>
      </c>
    </row>
    <row r="57" spans="1:22">
      <c r="A57" s="515"/>
      <c r="B57" s="47" t="s">
        <v>5948</v>
      </c>
      <c r="C57" s="532" t="s">
        <v>4947</v>
      </c>
      <c r="D57" s="656">
        <v>6</v>
      </c>
      <c r="E57" s="656">
        <v>10</v>
      </c>
      <c r="F57" s="496" t="s">
        <v>4938</v>
      </c>
      <c r="G57" s="494"/>
      <c r="H57" s="494" t="s">
        <v>4937</v>
      </c>
      <c r="I57" s="494" t="s">
        <v>294</v>
      </c>
      <c r="J57" s="494" t="s">
        <v>294</v>
      </c>
      <c r="K57" s="573">
        <v>0</v>
      </c>
      <c r="L57" s="358" t="s">
        <v>4948</v>
      </c>
      <c r="M57" s="357" t="s">
        <v>5948</v>
      </c>
      <c r="N57" s="357" t="s">
        <v>4937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4939</v>
      </c>
      <c r="U57" s="357" t="s">
        <v>294</v>
      </c>
      <c r="V57" s="357" t="s">
        <v>294</v>
      </c>
    </row>
    <row r="58" spans="1:22" ht="15" thickBot="1">
      <c r="A58" s="515"/>
      <c r="B58" s="50" t="s">
        <v>5933</v>
      </c>
      <c r="C58" s="532" t="s">
        <v>3155</v>
      </c>
      <c r="D58" s="656">
        <v>8</v>
      </c>
      <c r="E58" s="656">
        <v>14</v>
      </c>
      <c r="F58" s="496" t="s">
        <v>5949</v>
      </c>
      <c r="G58" s="494"/>
      <c r="H58" s="494" t="s">
        <v>3052</v>
      </c>
      <c r="I58" s="494" t="s">
        <v>294</v>
      </c>
      <c r="J58" s="494" t="s">
        <v>294</v>
      </c>
      <c r="K58" s="573">
        <v>120</v>
      </c>
      <c r="L58" s="358" t="s">
        <v>4589</v>
      </c>
      <c r="M58" s="357" t="s">
        <v>5933</v>
      </c>
      <c r="N58" s="357" t="s">
        <v>3052</v>
      </c>
      <c r="O58" s="357" t="s">
        <v>294</v>
      </c>
      <c r="P58" s="357" t="s">
        <v>294</v>
      </c>
      <c r="Q58" s="357">
        <v>120</v>
      </c>
      <c r="R58" s="357">
        <v>15</v>
      </c>
      <c r="S58" s="357">
        <v>0</v>
      </c>
      <c r="T58" s="357" t="s">
        <v>1181</v>
      </c>
      <c r="U58" s="357" t="s">
        <v>5656</v>
      </c>
      <c r="V58" s="357" t="s">
        <v>294</v>
      </c>
    </row>
    <row r="59" spans="1:22" ht="15" thickBot="1">
      <c r="A59" s="1059"/>
      <c r="B59" s="50"/>
      <c r="C59" s="541" t="s">
        <v>22</v>
      </c>
      <c r="D59" s="726">
        <v>19</v>
      </c>
      <c r="E59" s="726">
        <v>0</v>
      </c>
      <c r="F59" s="69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9</v>
      </c>
      <c r="B60" s="47" t="s">
        <v>5935</v>
      </c>
      <c r="C60" s="532" t="s">
        <v>4161</v>
      </c>
      <c r="D60" s="651">
        <v>8</v>
      </c>
      <c r="E60" s="651">
        <v>12</v>
      </c>
      <c r="F60" s="556" t="s">
        <v>5936</v>
      </c>
      <c r="G60" s="494"/>
      <c r="H60" s="494" t="s">
        <v>3040</v>
      </c>
      <c r="I60" s="494" t="s">
        <v>294</v>
      </c>
      <c r="J60" s="494" t="s">
        <v>294</v>
      </c>
      <c r="K60" s="573">
        <v>150</v>
      </c>
      <c r="L60" s="358" t="s">
        <v>4161</v>
      </c>
      <c r="M60" s="357" t="s">
        <v>5935</v>
      </c>
      <c r="N60" s="357" t="s">
        <v>3040</v>
      </c>
      <c r="O60" s="357" t="s">
        <v>294</v>
      </c>
      <c r="P60" s="357" t="s">
        <v>294</v>
      </c>
      <c r="Q60" s="357">
        <v>150</v>
      </c>
      <c r="R60" s="357">
        <v>33</v>
      </c>
      <c r="S60" s="357">
        <v>0</v>
      </c>
      <c r="T60" s="357" t="s">
        <v>3259</v>
      </c>
      <c r="U60" s="357" t="s">
        <v>2111</v>
      </c>
      <c r="V60" s="357" t="s">
        <v>294</v>
      </c>
    </row>
    <row r="61" spans="1:22">
      <c r="A61" s="515"/>
      <c r="B61" s="47" t="s">
        <v>5950</v>
      </c>
      <c r="C61" s="532" t="s">
        <v>4968</v>
      </c>
      <c r="D61" s="656">
        <v>6</v>
      </c>
      <c r="E61" s="656">
        <v>10</v>
      </c>
      <c r="F61" s="496" t="s">
        <v>4970</v>
      </c>
      <c r="G61" s="494"/>
      <c r="H61" s="494" t="s">
        <v>5946</v>
      </c>
      <c r="I61" s="494" t="s">
        <v>294</v>
      </c>
      <c r="J61" s="494" t="s">
        <v>294</v>
      </c>
      <c r="K61" s="573">
        <v>0</v>
      </c>
      <c r="L61" s="358" t="s">
        <v>4968</v>
      </c>
      <c r="M61" s="357" t="s">
        <v>5950</v>
      </c>
      <c r="N61" s="357" t="s">
        <v>5946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4970</v>
      </c>
      <c r="U61" s="357" t="s">
        <v>294</v>
      </c>
      <c r="V61" s="357" t="s">
        <v>294</v>
      </c>
    </row>
    <row r="62" spans="1:22">
      <c r="A62" s="515"/>
      <c r="B62" s="47" t="s">
        <v>1114</v>
      </c>
      <c r="C62" s="532" t="s">
        <v>878</v>
      </c>
      <c r="D62" s="656">
        <v>4</v>
      </c>
      <c r="E62" s="656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5863</v>
      </c>
      <c r="C63" s="532" t="s">
        <v>4592</v>
      </c>
      <c r="D63" s="656">
        <v>4</v>
      </c>
      <c r="E63" s="656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515"/>
      <c r="B64" s="50" t="s">
        <v>876</v>
      </c>
      <c r="C64" s="532" t="s">
        <v>4594</v>
      </c>
      <c r="D64" s="656">
        <v>4</v>
      </c>
      <c r="E64" s="656">
        <v>4</v>
      </c>
      <c r="F64" s="497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 t="s">
        <v>4771</v>
      </c>
      <c r="M64" s="357" t="s">
        <v>876</v>
      </c>
      <c r="N64" s="357" t="s">
        <v>294</v>
      </c>
      <c r="O64" s="357" t="s">
        <v>294</v>
      </c>
      <c r="P64" s="357" t="s">
        <v>294</v>
      </c>
      <c r="Q64" s="357">
        <v>150</v>
      </c>
      <c r="R64" s="357">
        <v>0</v>
      </c>
      <c r="S64" s="357">
        <v>0</v>
      </c>
      <c r="T64" s="357" t="s">
        <v>2111</v>
      </c>
      <c r="U64" s="357" t="s">
        <v>294</v>
      </c>
      <c r="V64" s="357" t="s">
        <v>294</v>
      </c>
    </row>
    <row r="65" spans="1:22" ht="15" thickBot="1">
      <c r="A65" s="1059"/>
      <c r="B65" s="50"/>
      <c r="C65" s="541" t="s">
        <v>22</v>
      </c>
      <c r="D65" s="726">
        <v>18</v>
      </c>
      <c r="E65" s="726">
        <v>0</v>
      </c>
      <c r="F65" s="69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602">
        <v>10</v>
      </c>
      <c r="B66" s="47" t="s">
        <v>5951</v>
      </c>
      <c r="C66" s="532" t="s">
        <v>5670</v>
      </c>
      <c r="D66" s="651">
        <v>7</v>
      </c>
      <c r="E66" s="651">
        <v>12</v>
      </c>
      <c r="F66" s="495" t="s">
        <v>4968</v>
      </c>
      <c r="G66" s="494"/>
      <c r="H66" s="494" t="s">
        <v>5950</v>
      </c>
      <c r="I66" s="494" t="s">
        <v>294</v>
      </c>
      <c r="J66" s="494" t="s">
        <v>294</v>
      </c>
      <c r="K66" s="573">
        <v>0</v>
      </c>
      <c r="L66" s="358" t="s">
        <v>5670</v>
      </c>
      <c r="M66" s="357" t="s">
        <v>5951</v>
      </c>
      <c r="N66" s="357" t="s">
        <v>5950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4968</v>
      </c>
      <c r="U66" s="357" t="s">
        <v>294</v>
      </c>
      <c r="V66" s="357" t="s">
        <v>294</v>
      </c>
    </row>
    <row r="67" spans="1:22">
      <c r="A67" s="515"/>
      <c r="B67" s="47" t="s">
        <v>5937</v>
      </c>
      <c r="C67" s="532" t="s">
        <v>4329</v>
      </c>
      <c r="D67" s="656">
        <v>8</v>
      </c>
      <c r="E67" s="656">
        <v>12</v>
      </c>
      <c r="F67" s="496" t="s">
        <v>4161</v>
      </c>
      <c r="G67" s="494"/>
      <c r="H67" s="494" t="s">
        <v>5935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5937</v>
      </c>
      <c r="N67" s="357" t="s">
        <v>5935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>
      <c r="A68" s="515"/>
      <c r="B68" s="47" t="s">
        <v>1116</v>
      </c>
      <c r="C68" s="532" t="s">
        <v>2137</v>
      </c>
      <c r="D68" s="656">
        <v>4</v>
      </c>
      <c r="E68" s="656">
        <v>4</v>
      </c>
      <c r="F68" s="496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866</v>
      </c>
      <c r="C69" s="532" t="s">
        <v>4742</v>
      </c>
      <c r="D69" s="656">
        <v>4</v>
      </c>
      <c r="E69" s="656">
        <v>4</v>
      </c>
      <c r="F69" s="496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 ht="15" thickBot="1">
      <c r="A70" s="515"/>
      <c r="B70" s="47" t="s">
        <v>5865</v>
      </c>
      <c r="C70" s="532" t="s">
        <v>945</v>
      </c>
      <c r="D70" s="656">
        <v>4</v>
      </c>
      <c r="E70" s="656">
        <v>4</v>
      </c>
      <c r="F70" s="496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945</v>
      </c>
      <c r="M70" s="357" t="s">
        <v>5865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1059"/>
      <c r="B71" s="206"/>
      <c r="C71" s="1550" t="s">
        <v>22</v>
      </c>
      <c r="D71" s="726">
        <v>19</v>
      </c>
      <c r="E71" s="726">
        <v>0</v>
      </c>
      <c r="F71" s="677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1551"/>
      <c r="B72" s="1552"/>
      <c r="C72" s="1240" t="s">
        <v>111</v>
      </c>
      <c r="D72" s="675">
        <v>200</v>
      </c>
      <c r="E72" s="675">
        <v>0</v>
      </c>
      <c r="F72" s="69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B5EA-7EAA-43CB-B71A-DA508257F26D}">
  <sheetPr codeName="Hoja13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3035</v>
      </c>
      <c r="C9" s="543" t="s">
        <v>438</v>
      </c>
      <c r="D9" s="651">
        <v>2</v>
      </c>
      <c r="E9" s="651">
        <v>3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3049</v>
      </c>
      <c r="C10" s="540" t="s">
        <v>3533</v>
      </c>
      <c r="D10" s="656">
        <v>5</v>
      </c>
      <c r="E10" s="656">
        <v>8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5621</v>
      </c>
      <c r="C11" s="532" t="s">
        <v>5623</v>
      </c>
      <c r="D11" s="656">
        <v>4</v>
      </c>
      <c r="E11" s="656">
        <v>6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5623</v>
      </c>
      <c r="M11" s="357" t="s">
        <v>5621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1358" t="s">
        <v>4680</v>
      </c>
      <c r="C12" s="532" t="s">
        <v>1109</v>
      </c>
      <c r="D12" s="656">
        <v>4</v>
      </c>
      <c r="E12" s="656">
        <v>4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1109</v>
      </c>
      <c r="M12" s="357" t="s">
        <v>4680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3034</v>
      </c>
      <c r="C13" s="532" t="s">
        <v>3543</v>
      </c>
      <c r="D13" s="656">
        <v>5</v>
      </c>
      <c r="E13" s="656">
        <v>8</v>
      </c>
      <c r="F13" s="4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1380" t="s">
        <v>3037</v>
      </c>
      <c r="C14" s="1381" t="s">
        <v>4294</v>
      </c>
      <c r="D14" s="759">
        <v>2</v>
      </c>
      <c r="E14" s="759">
        <v>3</v>
      </c>
      <c r="F14" s="49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3037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1382"/>
      <c r="B15" s="517"/>
      <c r="C15" s="1383" t="s">
        <v>22</v>
      </c>
      <c r="D15" s="725">
        <v>22</v>
      </c>
      <c r="E15" s="726">
        <v>0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3050</v>
      </c>
      <c r="C16" s="1155" t="s">
        <v>3991</v>
      </c>
      <c r="D16" s="651">
        <v>5</v>
      </c>
      <c r="E16" s="651">
        <v>8</v>
      </c>
      <c r="F16" s="1062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5624</v>
      </c>
      <c r="C17" s="532" t="s">
        <v>5627</v>
      </c>
      <c r="D17" s="656">
        <v>4</v>
      </c>
      <c r="E17" s="656">
        <v>6</v>
      </c>
      <c r="F17" s="496" t="s">
        <v>5623</v>
      </c>
      <c r="G17" s="494"/>
      <c r="H17" s="494" t="s">
        <v>5621</v>
      </c>
      <c r="I17" s="494" t="s">
        <v>294</v>
      </c>
      <c r="J17" s="494" t="s">
        <v>294</v>
      </c>
      <c r="K17" s="573">
        <v>0</v>
      </c>
      <c r="L17" s="358" t="s">
        <v>5627</v>
      </c>
      <c r="M17" s="357" t="s">
        <v>5624</v>
      </c>
      <c r="N17" s="357" t="s">
        <v>5621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5623</v>
      </c>
      <c r="U17" s="357" t="s">
        <v>294</v>
      </c>
      <c r="V17" s="357" t="s">
        <v>294</v>
      </c>
    </row>
    <row r="18" spans="1:22">
      <c r="A18" s="515"/>
      <c r="B18" s="47" t="s">
        <v>3039</v>
      </c>
      <c r="C18" s="532" t="s">
        <v>1179</v>
      </c>
      <c r="D18" s="656">
        <v>3</v>
      </c>
      <c r="E18" s="656">
        <v>4</v>
      </c>
      <c r="F18" s="68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3039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3051</v>
      </c>
      <c r="C19" s="532" t="s">
        <v>335</v>
      </c>
      <c r="D19" s="656">
        <v>2</v>
      </c>
      <c r="E19" s="656">
        <v>3</v>
      </c>
      <c r="F19" s="68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3051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29</v>
      </c>
      <c r="C20" s="532" t="s">
        <v>2389</v>
      </c>
      <c r="D20" s="656">
        <v>2</v>
      </c>
      <c r="E20" s="656">
        <v>2</v>
      </c>
      <c r="F20" s="68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47" t="s">
        <v>3036</v>
      </c>
      <c r="C21" s="542" t="s">
        <v>471</v>
      </c>
      <c r="D21" s="759">
        <v>5</v>
      </c>
      <c r="E21" s="759">
        <v>8</v>
      </c>
      <c r="F21" s="497" t="s">
        <v>3543</v>
      </c>
      <c r="G21" s="494"/>
      <c r="H21" s="494" t="s">
        <v>3034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3036</v>
      </c>
      <c r="N21" s="357" t="s">
        <v>3034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1384"/>
      <c r="B22" s="206"/>
      <c r="C22" s="550" t="s">
        <v>22</v>
      </c>
      <c r="D22" s="725">
        <v>21</v>
      </c>
      <c r="E22" s="726">
        <v>0</v>
      </c>
      <c r="F22" s="69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235">
        <v>3</v>
      </c>
      <c r="B23" s="46" t="s">
        <v>4632</v>
      </c>
      <c r="C23" s="543" t="s">
        <v>4689</v>
      </c>
      <c r="D23" s="651">
        <v>3</v>
      </c>
      <c r="E23" s="651">
        <v>4</v>
      </c>
      <c r="F23" s="495" t="s">
        <v>3991</v>
      </c>
      <c r="G23" s="494"/>
      <c r="H23" s="494" t="s">
        <v>3050</v>
      </c>
      <c r="I23" s="494" t="s">
        <v>294</v>
      </c>
      <c r="J23" s="494" t="s">
        <v>294</v>
      </c>
      <c r="K23" s="573">
        <v>0</v>
      </c>
      <c r="L23" s="358" t="s">
        <v>2108</v>
      </c>
      <c r="M23" s="357" t="s">
        <v>4632</v>
      </c>
      <c r="N23" s="357" t="s">
        <v>3050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7" t="s">
        <v>3121</v>
      </c>
      <c r="C24" s="540" t="s">
        <v>873</v>
      </c>
      <c r="D24" s="656">
        <v>3</v>
      </c>
      <c r="E24" s="656">
        <v>6</v>
      </c>
      <c r="F24" s="496" t="s">
        <v>2389</v>
      </c>
      <c r="G24" s="494"/>
      <c r="H24" s="494" t="s">
        <v>29</v>
      </c>
      <c r="I24" s="494" t="s">
        <v>294</v>
      </c>
      <c r="J24" s="494" t="s">
        <v>294</v>
      </c>
      <c r="K24" s="573">
        <v>0</v>
      </c>
      <c r="L24" s="358" t="s">
        <v>2114</v>
      </c>
      <c r="M24" s="357" t="s">
        <v>3121</v>
      </c>
      <c r="N24" s="357" t="s">
        <v>29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609</v>
      </c>
      <c r="U24" s="357" t="s">
        <v>294</v>
      </c>
      <c r="V24" s="357" t="s">
        <v>294</v>
      </c>
    </row>
    <row r="25" spans="1:22">
      <c r="A25" s="515"/>
      <c r="B25" s="47" t="s">
        <v>5628</v>
      </c>
      <c r="C25" s="886" t="s">
        <v>5630</v>
      </c>
      <c r="D25" s="656">
        <v>4</v>
      </c>
      <c r="E25" s="656">
        <v>6</v>
      </c>
      <c r="F25" s="721" t="s">
        <v>5627</v>
      </c>
      <c r="G25" s="494"/>
      <c r="H25" s="494" t="s">
        <v>5624</v>
      </c>
      <c r="I25" s="494" t="s">
        <v>294</v>
      </c>
      <c r="J25" s="494" t="s">
        <v>294</v>
      </c>
      <c r="K25" s="573">
        <v>0</v>
      </c>
      <c r="L25" s="358" t="s">
        <v>5630</v>
      </c>
      <c r="M25" s="357" t="s">
        <v>5628</v>
      </c>
      <c r="N25" s="357" t="s">
        <v>5624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5627</v>
      </c>
      <c r="U25" s="357" t="s">
        <v>294</v>
      </c>
      <c r="V25" s="357" t="s">
        <v>294</v>
      </c>
    </row>
    <row r="26" spans="1:22">
      <c r="A26" s="515"/>
      <c r="B26" s="47" t="s">
        <v>3065</v>
      </c>
      <c r="C26" s="532" t="s">
        <v>3153</v>
      </c>
      <c r="D26" s="656">
        <v>5</v>
      </c>
      <c r="E26" s="656">
        <v>8</v>
      </c>
      <c r="F26" s="721" t="s">
        <v>3991</v>
      </c>
      <c r="G26" s="494"/>
      <c r="H26" s="494" t="s">
        <v>3050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3065</v>
      </c>
      <c r="N26" s="357" t="s">
        <v>3050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47" t="s">
        <v>36</v>
      </c>
      <c r="C27" s="532" t="s">
        <v>1131</v>
      </c>
      <c r="D27" s="656">
        <v>1</v>
      </c>
      <c r="E27" s="656">
        <v>1</v>
      </c>
      <c r="F27" s="49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1131</v>
      </c>
      <c r="M27" s="357" t="s">
        <v>36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" t="s">
        <v>3038</v>
      </c>
      <c r="C28" s="532" t="s">
        <v>140</v>
      </c>
      <c r="D28" s="759">
        <v>5</v>
      </c>
      <c r="E28" s="759">
        <v>8</v>
      </c>
      <c r="F28" s="497" t="s">
        <v>471</v>
      </c>
      <c r="G28" s="494"/>
      <c r="H28" s="494" t="s">
        <v>3036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3038</v>
      </c>
      <c r="N28" s="357" t="s">
        <v>3036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1382"/>
      <c r="B29" s="48"/>
      <c r="C29" s="541" t="s">
        <v>22</v>
      </c>
      <c r="D29" s="725">
        <v>21</v>
      </c>
      <c r="E29" s="726">
        <v>0</v>
      </c>
      <c r="F29" s="69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1356" t="s">
        <v>5632</v>
      </c>
      <c r="C30" s="532" t="s">
        <v>4927</v>
      </c>
      <c r="D30" s="651">
        <v>5</v>
      </c>
      <c r="E30" s="651">
        <v>6</v>
      </c>
      <c r="F30" s="496" t="s">
        <v>5630</v>
      </c>
      <c r="G30" s="494"/>
      <c r="H30" s="494" t="s">
        <v>5628</v>
      </c>
      <c r="I30" s="494" t="s">
        <v>294</v>
      </c>
      <c r="J30" s="494" t="s">
        <v>294</v>
      </c>
      <c r="K30" s="573">
        <v>0</v>
      </c>
      <c r="L30" s="358" t="s">
        <v>4915</v>
      </c>
      <c r="M30" s="357" t="s">
        <v>5632</v>
      </c>
      <c r="N30" s="357" t="s">
        <v>5628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5630</v>
      </c>
      <c r="U30" s="357" t="s">
        <v>294</v>
      </c>
      <c r="V30" s="357" t="s">
        <v>294</v>
      </c>
    </row>
    <row r="31" spans="1:22">
      <c r="A31" s="515"/>
      <c r="B31" s="47" t="s">
        <v>5929</v>
      </c>
      <c r="C31" s="532" t="s">
        <v>4903</v>
      </c>
      <c r="D31" s="656">
        <v>2</v>
      </c>
      <c r="E31" s="656">
        <v>4</v>
      </c>
      <c r="F31" s="496" t="s">
        <v>873</v>
      </c>
      <c r="G31" s="494"/>
      <c r="H31" s="494" t="s">
        <v>3121</v>
      </c>
      <c r="I31" s="494" t="s">
        <v>294</v>
      </c>
      <c r="J31" s="494" t="s">
        <v>294</v>
      </c>
      <c r="K31" s="573">
        <v>0</v>
      </c>
      <c r="L31" s="358" t="s">
        <v>4904</v>
      </c>
      <c r="M31" s="357" t="s">
        <v>5929</v>
      </c>
      <c r="N31" s="357" t="s">
        <v>3121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2114</v>
      </c>
      <c r="U31" s="357" t="s">
        <v>294</v>
      </c>
      <c r="V31" s="357" t="s">
        <v>294</v>
      </c>
    </row>
    <row r="32" spans="1:22">
      <c r="A32" s="515"/>
      <c r="B32" s="1358" t="s">
        <v>3052</v>
      </c>
      <c r="C32" s="532" t="s">
        <v>1181</v>
      </c>
      <c r="D32" s="656">
        <v>4</v>
      </c>
      <c r="E32" s="656">
        <v>6</v>
      </c>
      <c r="F32" s="496" t="s">
        <v>438</v>
      </c>
      <c r="G32" s="494"/>
      <c r="H32" s="494" t="s">
        <v>3035</v>
      </c>
      <c r="I32" s="494" t="s">
        <v>294</v>
      </c>
      <c r="J32" s="494" t="s">
        <v>294</v>
      </c>
      <c r="K32" s="573">
        <v>0</v>
      </c>
      <c r="L32" s="358" t="s">
        <v>1181</v>
      </c>
      <c r="M32" s="357" t="s">
        <v>3052</v>
      </c>
      <c r="N32" s="357" t="s">
        <v>3035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438</v>
      </c>
      <c r="U32" s="357" t="s">
        <v>294</v>
      </c>
      <c r="V32" s="357" t="s">
        <v>294</v>
      </c>
    </row>
    <row r="33" spans="1:22">
      <c r="A33" s="515"/>
      <c r="B33" s="1358" t="s">
        <v>40</v>
      </c>
      <c r="C33" s="532" t="s">
        <v>1180</v>
      </c>
      <c r="D33" s="656">
        <v>1</v>
      </c>
      <c r="E33" s="656">
        <v>1</v>
      </c>
      <c r="F33" s="496" t="s">
        <v>1131</v>
      </c>
      <c r="G33" s="494"/>
      <c r="H33" s="494" t="s">
        <v>36</v>
      </c>
      <c r="I33" s="494" t="s">
        <v>294</v>
      </c>
      <c r="J33" s="494" t="s">
        <v>294</v>
      </c>
      <c r="K33" s="573">
        <v>0</v>
      </c>
      <c r="L33" s="358" t="s">
        <v>1180</v>
      </c>
      <c r="M33" s="357" t="s">
        <v>40</v>
      </c>
      <c r="N33" s="357" t="s">
        <v>36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1131</v>
      </c>
      <c r="U33" s="357" t="s">
        <v>294</v>
      </c>
      <c r="V33" s="357" t="s">
        <v>294</v>
      </c>
    </row>
    <row r="34" spans="1:22">
      <c r="A34" s="515"/>
      <c r="B34" s="1358" t="s">
        <v>868</v>
      </c>
      <c r="C34" s="532" t="s">
        <v>869</v>
      </c>
      <c r="D34" s="656">
        <v>3</v>
      </c>
      <c r="E34" s="656">
        <v>4</v>
      </c>
      <c r="F34" s="496" t="s">
        <v>3533</v>
      </c>
      <c r="G34" s="494"/>
      <c r="H34" s="494" t="s">
        <v>3049</v>
      </c>
      <c r="I34" s="494" t="s">
        <v>294</v>
      </c>
      <c r="J34" s="494" t="s">
        <v>294</v>
      </c>
      <c r="K34" s="573">
        <v>0</v>
      </c>
      <c r="L34" s="358" t="s">
        <v>2113</v>
      </c>
      <c r="M34" s="357" t="s">
        <v>868</v>
      </c>
      <c r="N34" s="357" t="s">
        <v>3049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3170</v>
      </c>
      <c r="U34" s="357" t="s">
        <v>294</v>
      </c>
      <c r="V34" s="357" t="s">
        <v>294</v>
      </c>
    </row>
    <row r="35" spans="1:22" ht="15" thickBot="1">
      <c r="A35" s="515"/>
      <c r="B35" s="50" t="s">
        <v>4907</v>
      </c>
      <c r="C35" s="532" t="s">
        <v>4908</v>
      </c>
      <c r="D35" s="759">
        <v>5</v>
      </c>
      <c r="E35" s="759">
        <v>8</v>
      </c>
      <c r="F35" s="496" t="s">
        <v>5630</v>
      </c>
      <c r="G35" s="494"/>
      <c r="H35" s="494" t="s">
        <v>5628</v>
      </c>
      <c r="I35" s="494" t="s">
        <v>294</v>
      </c>
      <c r="J35" s="494" t="s">
        <v>294</v>
      </c>
      <c r="K35" s="573">
        <v>0</v>
      </c>
      <c r="L35" s="358" t="s">
        <v>4909</v>
      </c>
      <c r="M35" s="357" t="s">
        <v>4907</v>
      </c>
      <c r="N35" s="357" t="s">
        <v>5628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5630</v>
      </c>
      <c r="U35" s="357" t="s">
        <v>294</v>
      </c>
      <c r="V35" s="357" t="s">
        <v>294</v>
      </c>
    </row>
    <row r="36" spans="1:22" ht="15" thickBot="1">
      <c r="A36" s="1059"/>
      <c r="B36" s="517"/>
      <c r="C36" s="541" t="s">
        <v>22</v>
      </c>
      <c r="D36" s="725">
        <v>20</v>
      </c>
      <c r="E36" s="726">
        <v>0</v>
      </c>
      <c r="F36" s="69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1358" t="s">
        <v>5639</v>
      </c>
      <c r="C37" s="532" t="s">
        <v>4959</v>
      </c>
      <c r="D37" s="651">
        <v>3</v>
      </c>
      <c r="E37" s="651">
        <v>4</v>
      </c>
      <c r="F37" s="1062" t="s">
        <v>4915</v>
      </c>
      <c r="G37" s="494"/>
      <c r="H37" s="494" t="s">
        <v>5632</v>
      </c>
      <c r="I37" s="494" t="s">
        <v>294</v>
      </c>
      <c r="J37" s="494" t="s">
        <v>294</v>
      </c>
      <c r="K37" s="574">
        <v>0</v>
      </c>
      <c r="L37" s="358" t="s">
        <v>4960</v>
      </c>
      <c r="M37" s="357" t="s">
        <v>5639</v>
      </c>
      <c r="N37" s="357" t="s">
        <v>5632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4915</v>
      </c>
      <c r="U37" s="357" t="s">
        <v>294</v>
      </c>
      <c r="V37" s="357" t="s">
        <v>294</v>
      </c>
    </row>
    <row r="38" spans="1:22">
      <c r="A38" s="515"/>
      <c r="B38" s="1358" t="s">
        <v>3040</v>
      </c>
      <c r="C38" s="532" t="s">
        <v>3998</v>
      </c>
      <c r="D38" s="656">
        <v>3</v>
      </c>
      <c r="E38" s="656">
        <v>4</v>
      </c>
      <c r="F38" s="496" t="s">
        <v>1179</v>
      </c>
      <c r="G38" s="494"/>
      <c r="H38" s="494" t="s">
        <v>3039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3040</v>
      </c>
      <c r="N38" s="357" t="s">
        <v>3039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1358" t="s">
        <v>3122</v>
      </c>
      <c r="C39" s="532" t="s">
        <v>1126</v>
      </c>
      <c r="D39" s="656">
        <v>3</v>
      </c>
      <c r="E39" s="656">
        <v>4</v>
      </c>
      <c r="F39" s="496" t="s">
        <v>1180</v>
      </c>
      <c r="G39" s="494"/>
      <c r="H39" s="494" t="s">
        <v>40</v>
      </c>
      <c r="I39" s="494" t="s">
        <v>294</v>
      </c>
      <c r="J39" s="494" t="s">
        <v>294</v>
      </c>
      <c r="K39" s="574">
        <v>0</v>
      </c>
      <c r="L39" s="358" t="s">
        <v>1126</v>
      </c>
      <c r="M39" s="357" t="s">
        <v>3122</v>
      </c>
      <c r="N39" s="357" t="s">
        <v>40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1180</v>
      </c>
      <c r="U39" s="357" t="s">
        <v>294</v>
      </c>
      <c r="V39" s="357" t="s">
        <v>294</v>
      </c>
    </row>
    <row r="40" spans="1:22">
      <c r="A40" s="515"/>
      <c r="B40" s="1358" t="s">
        <v>5641</v>
      </c>
      <c r="C40" s="532" t="s">
        <v>4930</v>
      </c>
      <c r="D40" s="656">
        <v>4</v>
      </c>
      <c r="E40" s="656">
        <v>6</v>
      </c>
      <c r="F40" s="496" t="s">
        <v>4927</v>
      </c>
      <c r="G40" s="494"/>
      <c r="H40" s="494" t="s">
        <v>5632</v>
      </c>
      <c r="I40" s="494" t="s">
        <v>294</v>
      </c>
      <c r="J40" s="494" t="s">
        <v>294</v>
      </c>
      <c r="K40" s="573">
        <v>0</v>
      </c>
      <c r="L40" s="358" t="s">
        <v>4926</v>
      </c>
      <c r="M40" s="357" t="s">
        <v>5641</v>
      </c>
      <c r="N40" s="357" t="s">
        <v>5632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4915</v>
      </c>
      <c r="U40" s="357" t="s">
        <v>294</v>
      </c>
      <c r="V40" s="357" t="s">
        <v>294</v>
      </c>
    </row>
    <row r="41" spans="1:22">
      <c r="A41" s="515"/>
      <c r="B41" s="47" t="s">
        <v>4910</v>
      </c>
      <c r="C41" s="532" t="s">
        <v>4911</v>
      </c>
      <c r="D41" s="656">
        <v>4</v>
      </c>
      <c r="E41" s="656">
        <v>6</v>
      </c>
      <c r="F41" s="496" t="s">
        <v>1109</v>
      </c>
      <c r="G41" s="494"/>
      <c r="H41" s="494" t="s">
        <v>4680</v>
      </c>
      <c r="I41" s="494" t="s">
        <v>294</v>
      </c>
      <c r="J41" s="494" t="s">
        <v>294</v>
      </c>
      <c r="K41" s="573">
        <v>0</v>
      </c>
      <c r="L41" s="358" t="s">
        <v>4913</v>
      </c>
      <c r="M41" s="357" t="s">
        <v>4910</v>
      </c>
      <c r="N41" s="357" t="s">
        <v>4680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" thickBot="1">
      <c r="A42" s="515"/>
      <c r="B42" s="50" t="s">
        <v>38</v>
      </c>
      <c r="C42" s="532" t="s">
        <v>331</v>
      </c>
      <c r="D42" s="759">
        <v>1</v>
      </c>
      <c r="E42" s="759">
        <v>1</v>
      </c>
      <c r="F42" s="497" t="s">
        <v>335</v>
      </c>
      <c r="G42" s="494"/>
      <c r="H42" s="494" t="s">
        <v>3051</v>
      </c>
      <c r="I42" s="494" t="s">
        <v>294</v>
      </c>
      <c r="J42" s="494" t="s">
        <v>294</v>
      </c>
      <c r="K42" s="573">
        <v>0</v>
      </c>
      <c r="L42" s="358" t="s">
        <v>331</v>
      </c>
      <c r="M42" s="357" t="s">
        <v>38</v>
      </c>
      <c r="N42" s="357" t="s">
        <v>3051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335</v>
      </c>
      <c r="U42" s="357" t="s">
        <v>294</v>
      </c>
      <c r="V42" s="357" t="s">
        <v>294</v>
      </c>
    </row>
    <row r="43" spans="1:22" ht="15" thickBot="1">
      <c r="A43" s="517"/>
      <c r="B43" s="515"/>
      <c r="C43" s="541" t="s">
        <v>22</v>
      </c>
      <c r="D43" s="725">
        <v>18</v>
      </c>
      <c r="E43" s="726">
        <v>0</v>
      </c>
      <c r="F43" s="69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6" t="s">
        <v>4637</v>
      </c>
      <c r="C44" s="543" t="s">
        <v>411</v>
      </c>
      <c r="D44" s="651">
        <v>4</v>
      </c>
      <c r="E44" s="651">
        <v>6</v>
      </c>
      <c r="F44" s="495" t="s">
        <v>4689</v>
      </c>
      <c r="G44" s="494"/>
      <c r="H44" s="494" t="s">
        <v>4632</v>
      </c>
      <c r="I44" s="494" t="s">
        <v>294</v>
      </c>
      <c r="J44" s="494" t="s">
        <v>294</v>
      </c>
      <c r="K44" s="573">
        <v>0</v>
      </c>
      <c r="L44" s="358" t="s">
        <v>411</v>
      </c>
      <c r="M44" s="357" t="s">
        <v>4637</v>
      </c>
      <c r="N44" s="357" t="s">
        <v>4632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2108</v>
      </c>
      <c r="U44" s="357" t="s">
        <v>294</v>
      </c>
      <c r="V44" s="357" t="s">
        <v>294</v>
      </c>
    </row>
    <row r="45" spans="1:22">
      <c r="A45" s="515"/>
      <c r="B45" s="47" t="s">
        <v>5637</v>
      </c>
      <c r="C45" s="532" t="s">
        <v>4917</v>
      </c>
      <c r="D45" s="656">
        <v>4</v>
      </c>
      <c r="E45" s="656">
        <v>6</v>
      </c>
      <c r="F45" s="496" t="s">
        <v>4908</v>
      </c>
      <c r="G45" s="494"/>
      <c r="H45" s="494" t="s">
        <v>4907</v>
      </c>
      <c r="I45" s="494" t="s">
        <v>294</v>
      </c>
      <c r="J45" s="494" t="s">
        <v>294</v>
      </c>
      <c r="K45" s="573">
        <v>0</v>
      </c>
      <c r="L45" s="358" t="s">
        <v>4918</v>
      </c>
      <c r="M45" s="357" t="s">
        <v>5637</v>
      </c>
      <c r="N45" s="357" t="s">
        <v>4907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4909</v>
      </c>
      <c r="U45" s="357" t="s">
        <v>294</v>
      </c>
      <c r="V45" s="357" t="s">
        <v>294</v>
      </c>
    </row>
    <row r="46" spans="1:22">
      <c r="A46" s="515"/>
      <c r="B46" s="47" t="s">
        <v>4922</v>
      </c>
      <c r="C46" s="532" t="s">
        <v>4923</v>
      </c>
      <c r="D46" s="656">
        <v>4</v>
      </c>
      <c r="E46" s="656">
        <v>6</v>
      </c>
      <c r="F46" s="686" t="s">
        <v>4911</v>
      </c>
      <c r="G46" s="494"/>
      <c r="H46" s="494" t="s">
        <v>4910</v>
      </c>
      <c r="I46" s="494" t="s">
        <v>294</v>
      </c>
      <c r="J46" s="494" t="s">
        <v>294</v>
      </c>
      <c r="K46" s="573">
        <v>0</v>
      </c>
      <c r="L46" s="358" t="s">
        <v>4924</v>
      </c>
      <c r="M46" s="357" t="s">
        <v>4922</v>
      </c>
      <c r="N46" s="357" t="s">
        <v>4910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4913</v>
      </c>
      <c r="U46" s="357" t="s">
        <v>294</v>
      </c>
      <c r="V46" s="357" t="s">
        <v>294</v>
      </c>
    </row>
    <row r="47" spans="1:22">
      <c r="A47" s="515"/>
      <c r="B47" s="1159" t="s">
        <v>5278</v>
      </c>
      <c r="C47" s="532" t="s">
        <v>4936</v>
      </c>
      <c r="D47" s="656">
        <v>4</v>
      </c>
      <c r="E47" s="656">
        <v>6</v>
      </c>
      <c r="F47" s="496" t="s">
        <v>5810</v>
      </c>
      <c r="G47" s="494"/>
      <c r="H47" s="494" t="s">
        <v>5639</v>
      </c>
      <c r="I47" s="494" t="s">
        <v>294</v>
      </c>
      <c r="J47" s="494" t="s">
        <v>294</v>
      </c>
      <c r="K47" s="573">
        <v>0</v>
      </c>
      <c r="L47" s="358" t="s">
        <v>4936</v>
      </c>
      <c r="M47" s="357" t="s">
        <v>5278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5810</v>
      </c>
      <c r="U47" s="357" t="s">
        <v>294</v>
      </c>
      <c r="V47" s="357" t="s">
        <v>294</v>
      </c>
    </row>
    <row r="48" spans="1:22" ht="15" thickBot="1">
      <c r="A48" s="515"/>
      <c r="B48" s="50" t="s">
        <v>5930</v>
      </c>
      <c r="C48" s="542" t="s">
        <v>5839</v>
      </c>
      <c r="D48" s="656">
        <v>5</v>
      </c>
      <c r="E48" s="656">
        <v>8</v>
      </c>
      <c r="F48" s="1209" t="s">
        <v>5810</v>
      </c>
      <c r="G48" s="494"/>
      <c r="H48" s="494" t="s">
        <v>5639</v>
      </c>
      <c r="I48" s="494" t="s">
        <v>294</v>
      </c>
      <c r="J48" s="494" t="s">
        <v>294</v>
      </c>
      <c r="K48" s="573">
        <v>0</v>
      </c>
      <c r="L48" s="358" t="s">
        <v>5648</v>
      </c>
      <c r="M48" s="357" t="s">
        <v>5930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5810</v>
      </c>
      <c r="U48" s="357" t="s">
        <v>294</v>
      </c>
      <c r="V48" s="357" t="s">
        <v>294</v>
      </c>
    </row>
    <row r="49" spans="1:22" ht="15" thickBot="1">
      <c r="A49" s="517"/>
      <c r="B49" s="517"/>
      <c r="C49" s="550" t="s">
        <v>22</v>
      </c>
      <c r="D49" s="726">
        <v>21</v>
      </c>
      <c r="E49" s="726">
        <v>0</v>
      </c>
      <c r="F49" s="690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6" t="s">
        <v>5649</v>
      </c>
      <c r="C50" s="543" t="s">
        <v>5652</v>
      </c>
      <c r="D50" s="651">
        <v>4</v>
      </c>
      <c r="E50" s="651">
        <v>6</v>
      </c>
      <c r="F50" s="495" t="s">
        <v>411</v>
      </c>
      <c r="G50" s="494"/>
      <c r="H50" s="494" t="s">
        <v>4637</v>
      </c>
      <c r="I50" s="494" t="s">
        <v>294</v>
      </c>
      <c r="J50" s="494" t="s">
        <v>294</v>
      </c>
      <c r="K50" s="573">
        <v>0</v>
      </c>
      <c r="L50" s="358" t="s">
        <v>5652</v>
      </c>
      <c r="M50" s="357" t="s">
        <v>5649</v>
      </c>
      <c r="N50" s="357" t="s">
        <v>4637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411</v>
      </c>
      <c r="U50" s="357" t="s">
        <v>294</v>
      </c>
      <c r="V50" s="357" t="s">
        <v>294</v>
      </c>
    </row>
    <row r="51" spans="1:22">
      <c r="A51" s="515"/>
      <c r="B51" s="47" t="s">
        <v>5931</v>
      </c>
      <c r="C51" s="532" t="s">
        <v>4938</v>
      </c>
      <c r="D51" s="656">
        <v>4</v>
      </c>
      <c r="E51" s="656">
        <v>6</v>
      </c>
      <c r="F51" s="496" t="s">
        <v>4917</v>
      </c>
      <c r="G51" s="494"/>
      <c r="H51" s="494" t="s">
        <v>5637</v>
      </c>
      <c r="I51" s="494" t="s">
        <v>294</v>
      </c>
      <c r="J51" s="494" t="s">
        <v>294</v>
      </c>
      <c r="K51" s="573">
        <v>0</v>
      </c>
      <c r="L51" s="358" t="s">
        <v>4939</v>
      </c>
      <c r="M51" s="357" t="s">
        <v>5931</v>
      </c>
      <c r="N51" s="357" t="s">
        <v>5637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4918</v>
      </c>
      <c r="U51" s="357" t="s">
        <v>294</v>
      </c>
      <c r="V51" s="357" t="s">
        <v>294</v>
      </c>
    </row>
    <row r="52" spans="1:22">
      <c r="A52" s="515"/>
      <c r="B52" s="47" t="s">
        <v>5661</v>
      </c>
      <c r="C52" s="532" t="s">
        <v>4965</v>
      </c>
      <c r="D52" s="656">
        <v>5</v>
      </c>
      <c r="E52" s="656">
        <v>6</v>
      </c>
      <c r="F52" s="496" t="s">
        <v>4936</v>
      </c>
      <c r="G52" s="494"/>
      <c r="H52" s="494" t="s">
        <v>5278</v>
      </c>
      <c r="I52" s="494" t="s">
        <v>294</v>
      </c>
      <c r="J52" s="494" t="s">
        <v>294</v>
      </c>
      <c r="K52" s="573">
        <v>0</v>
      </c>
      <c r="L52" s="358" t="s">
        <v>4965</v>
      </c>
      <c r="M52" s="357" t="s">
        <v>5661</v>
      </c>
      <c r="N52" s="357" t="s">
        <v>5278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4936</v>
      </c>
      <c r="U52" s="357" t="s">
        <v>294</v>
      </c>
      <c r="V52" s="357" t="s">
        <v>294</v>
      </c>
    </row>
    <row r="53" spans="1:22">
      <c r="A53" s="515"/>
      <c r="B53" s="47" t="s">
        <v>4969</v>
      </c>
      <c r="C53" s="532" t="s">
        <v>4970</v>
      </c>
      <c r="D53" s="656">
        <v>4</v>
      </c>
      <c r="E53" s="656">
        <v>6</v>
      </c>
      <c r="F53" s="496" t="s">
        <v>4923</v>
      </c>
      <c r="G53" s="494"/>
      <c r="H53" s="494" t="s">
        <v>4922</v>
      </c>
      <c r="I53" s="494" t="s">
        <v>294</v>
      </c>
      <c r="J53" s="494" t="s">
        <v>294</v>
      </c>
      <c r="K53" s="573">
        <v>0</v>
      </c>
      <c r="L53" s="358" t="s">
        <v>4970</v>
      </c>
      <c r="M53" s="357" t="s">
        <v>4969</v>
      </c>
      <c r="N53" s="357" t="s">
        <v>4922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4924</v>
      </c>
      <c r="U53" s="357" t="s">
        <v>294</v>
      </c>
      <c r="V53" s="357" t="s">
        <v>294</v>
      </c>
    </row>
    <row r="54" spans="1:22" ht="15" thickBot="1">
      <c r="A54" s="515"/>
      <c r="B54" s="50" t="s">
        <v>5932</v>
      </c>
      <c r="C54" s="532" t="s">
        <v>4779</v>
      </c>
      <c r="D54" s="656">
        <v>4</v>
      </c>
      <c r="E54" s="656">
        <v>4</v>
      </c>
      <c r="F54" s="497" t="s">
        <v>5812</v>
      </c>
      <c r="G54" s="494"/>
      <c r="H54" s="494" t="s">
        <v>5930</v>
      </c>
      <c r="I54" s="494" t="s">
        <v>294</v>
      </c>
      <c r="J54" s="494" t="s">
        <v>294</v>
      </c>
      <c r="K54" s="573">
        <v>0</v>
      </c>
      <c r="L54" s="358" t="s">
        <v>4663</v>
      </c>
      <c r="M54" s="357" t="s">
        <v>5932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5812</v>
      </c>
      <c r="U54" s="357" t="s">
        <v>294</v>
      </c>
      <c r="V54" s="357" t="s">
        <v>294</v>
      </c>
    </row>
    <row r="55" spans="1:22" ht="15" thickBot="1">
      <c r="A55" s="1059"/>
      <c r="B55" s="517"/>
      <c r="C55" s="541" t="s">
        <v>22</v>
      </c>
      <c r="D55" s="726">
        <v>21</v>
      </c>
      <c r="E55" s="726">
        <v>0</v>
      </c>
      <c r="F55" s="69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5658</v>
      </c>
      <c r="C56" s="532" t="s">
        <v>5813</v>
      </c>
      <c r="D56" s="651">
        <v>5</v>
      </c>
      <c r="E56" s="651">
        <v>8</v>
      </c>
      <c r="F56" s="496" t="s">
        <v>4936</v>
      </c>
      <c r="G56" s="494"/>
      <c r="H56" s="494" t="s">
        <v>5278</v>
      </c>
      <c r="I56" s="494" t="s">
        <v>294</v>
      </c>
      <c r="J56" s="494" t="s">
        <v>294</v>
      </c>
      <c r="K56" s="573">
        <v>0</v>
      </c>
      <c r="L56" s="358" t="s">
        <v>4942</v>
      </c>
      <c r="M56" s="357" t="s">
        <v>5658</v>
      </c>
      <c r="N56" s="357" t="s">
        <v>5278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4936</v>
      </c>
      <c r="U56" s="357" t="s">
        <v>294</v>
      </c>
      <c r="V56" s="357" t="s">
        <v>294</v>
      </c>
    </row>
    <row r="57" spans="1:22">
      <c r="A57" s="515"/>
      <c r="B57" s="47" t="s">
        <v>5662</v>
      </c>
      <c r="C57" s="532" t="s">
        <v>4947</v>
      </c>
      <c r="D57" s="656">
        <v>6</v>
      </c>
      <c r="E57" s="656">
        <v>10</v>
      </c>
      <c r="F57" s="496" t="s">
        <v>4938</v>
      </c>
      <c r="G57" s="494"/>
      <c r="H57" s="494" t="s">
        <v>5931</v>
      </c>
      <c r="I57" s="494" t="s">
        <v>294</v>
      </c>
      <c r="J57" s="494" t="s">
        <v>294</v>
      </c>
      <c r="K57" s="573">
        <v>0</v>
      </c>
      <c r="L57" s="358" t="s">
        <v>4948</v>
      </c>
      <c r="M57" s="357" t="s">
        <v>5662</v>
      </c>
      <c r="N57" s="357" t="s">
        <v>5931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4939</v>
      </c>
      <c r="U57" s="357" t="s">
        <v>294</v>
      </c>
      <c r="V57" s="357" t="s">
        <v>294</v>
      </c>
    </row>
    <row r="58" spans="1:22" ht="15" thickBot="1">
      <c r="A58" s="515"/>
      <c r="B58" s="47" t="s">
        <v>5933</v>
      </c>
      <c r="C58" s="532" t="s">
        <v>3155</v>
      </c>
      <c r="D58" s="656">
        <v>8</v>
      </c>
      <c r="E58" s="656">
        <v>14</v>
      </c>
      <c r="F58" s="496" t="s">
        <v>5934</v>
      </c>
      <c r="G58" s="494"/>
      <c r="H58" s="494" t="s">
        <v>3052</v>
      </c>
      <c r="I58" s="494" t="s">
        <v>294</v>
      </c>
      <c r="J58" s="494" t="s">
        <v>294</v>
      </c>
      <c r="K58" s="573">
        <v>120</v>
      </c>
      <c r="L58" s="358" t="s">
        <v>4589</v>
      </c>
      <c r="M58" s="357" t="s">
        <v>5933</v>
      </c>
      <c r="N58" s="357" t="s">
        <v>3052</v>
      </c>
      <c r="O58" s="357" t="s">
        <v>294</v>
      </c>
      <c r="P58" s="357" t="s">
        <v>294</v>
      </c>
      <c r="Q58" s="357">
        <v>120</v>
      </c>
      <c r="R58" s="357">
        <v>14</v>
      </c>
      <c r="S58" s="357">
        <v>0</v>
      </c>
      <c r="T58" s="357" t="s">
        <v>1181</v>
      </c>
      <c r="U58" s="357" t="s">
        <v>5656</v>
      </c>
      <c r="V58" s="357" t="s">
        <v>294</v>
      </c>
    </row>
    <row r="59" spans="1:22" ht="15" thickBot="1">
      <c r="A59" s="1059"/>
      <c r="B59" s="50"/>
      <c r="C59" s="541" t="s">
        <v>22</v>
      </c>
      <c r="D59" s="726">
        <v>19</v>
      </c>
      <c r="E59" s="726">
        <v>0</v>
      </c>
      <c r="F59" s="69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9</v>
      </c>
      <c r="B60" s="47" t="s">
        <v>5935</v>
      </c>
      <c r="C60" s="532" t="s">
        <v>4161</v>
      </c>
      <c r="D60" s="651">
        <v>8</v>
      </c>
      <c r="E60" s="651">
        <v>12</v>
      </c>
      <c r="F60" s="556" t="s">
        <v>5936</v>
      </c>
      <c r="G60" s="494"/>
      <c r="H60" s="494" t="s">
        <v>3040</v>
      </c>
      <c r="I60" s="494" t="s">
        <v>294</v>
      </c>
      <c r="J60" s="494" t="s">
        <v>294</v>
      </c>
      <c r="K60" s="573">
        <v>150</v>
      </c>
      <c r="L60" s="358" t="s">
        <v>4161</v>
      </c>
      <c r="M60" s="357" t="s">
        <v>5935</v>
      </c>
      <c r="N60" s="357" t="s">
        <v>3040</v>
      </c>
      <c r="O60" s="357" t="s">
        <v>294</v>
      </c>
      <c r="P60" s="357" t="s">
        <v>294</v>
      </c>
      <c r="Q60" s="357">
        <v>150</v>
      </c>
      <c r="R60" s="357">
        <v>33</v>
      </c>
      <c r="S60" s="357">
        <v>0</v>
      </c>
      <c r="T60" s="357" t="s">
        <v>3259</v>
      </c>
      <c r="U60" s="357" t="s">
        <v>2111</v>
      </c>
      <c r="V60" s="357" t="s">
        <v>294</v>
      </c>
    </row>
    <row r="61" spans="1:22">
      <c r="A61" s="515"/>
      <c r="B61" s="47" t="s">
        <v>5665</v>
      </c>
      <c r="C61" s="532" t="s">
        <v>4968</v>
      </c>
      <c r="D61" s="656">
        <v>6</v>
      </c>
      <c r="E61" s="656">
        <v>10</v>
      </c>
      <c r="F61" s="496" t="s">
        <v>4970</v>
      </c>
      <c r="G61" s="494"/>
      <c r="H61" s="494" t="s">
        <v>4969</v>
      </c>
      <c r="I61" s="494" t="s">
        <v>294</v>
      </c>
      <c r="J61" s="494" t="s">
        <v>294</v>
      </c>
      <c r="K61" s="573">
        <v>0</v>
      </c>
      <c r="L61" s="358" t="s">
        <v>4968</v>
      </c>
      <c r="M61" s="357" t="s">
        <v>5665</v>
      </c>
      <c r="N61" s="357" t="s">
        <v>4969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4970</v>
      </c>
      <c r="U61" s="357" t="s">
        <v>294</v>
      </c>
      <c r="V61" s="357" t="s">
        <v>294</v>
      </c>
    </row>
    <row r="62" spans="1:22">
      <c r="A62" s="515"/>
      <c r="B62" s="47" t="s">
        <v>4590</v>
      </c>
      <c r="C62" s="532" t="s">
        <v>878</v>
      </c>
      <c r="D62" s="656">
        <v>4</v>
      </c>
      <c r="E62" s="656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4591</v>
      </c>
      <c r="C63" s="532" t="s">
        <v>4592</v>
      </c>
      <c r="D63" s="656">
        <v>4</v>
      </c>
      <c r="E63" s="656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515"/>
      <c r="B64" s="50" t="s">
        <v>4593</v>
      </c>
      <c r="C64" s="532" t="s">
        <v>4594</v>
      </c>
      <c r="D64" s="656">
        <v>4</v>
      </c>
      <c r="E64" s="656">
        <v>4</v>
      </c>
      <c r="F64" s="497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 t="s">
        <v>4771</v>
      </c>
      <c r="M64" s="357" t="s">
        <v>4593</v>
      </c>
      <c r="N64" s="357" t="s">
        <v>294</v>
      </c>
      <c r="O64" s="357" t="s">
        <v>294</v>
      </c>
      <c r="P64" s="357" t="s">
        <v>294</v>
      </c>
      <c r="Q64" s="357">
        <v>150</v>
      </c>
      <c r="R64" s="357">
        <v>0</v>
      </c>
      <c r="S64" s="357">
        <v>0</v>
      </c>
      <c r="T64" s="357" t="s">
        <v>2111</v>
      </c>
      <c r="U64" s="357" t="s">
        <v>294</v>
      </c>
      <c r="V64" s="357" t="s">
        <v>294</v>
      </c>
    </row>
    <row r="65" spans="1:22" ht="15" thickBot="1">
      <c r="A65" s="1059"/>
      <c r="B65" s="50"/>
      <c r="C65" s="541" t="s">
        <v>22</v>
      </c>
      <c r="D65" s="726">
        <v>18</v>
      </c>
      <c r="E65" s="726">
        <v>0</v>
      </c>
      <c r="F65" s="69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602">
        <v>10</v>
      </c>
      <c r="B66" s="47" t="s">
        <v>5668</v>
      </c>
      <c r="C66" s="532" t="s">
        <v>5670</v>
      </c>
      <c r="D66" s="651">
        <v>7</v>
      </c>
      <c r="E66" s="651">
        <v>12</v>
      </c>
      <c r="F66" s="495" t="s">
        <v>4968</v>
      </c>
      <c r="G66" s="494"/>
      <c r="H66" s="494" t="s">
        <v>5665</v>
      </c>
      <c r="I66" s="494" t="s">
        <v>294</v>
      </c>
      <c r="J66" s="494" t="s">
        <v>294</v>
      </c>
      <c r="K66" s="573">
        <v>0</v>
      </c>
      <c r="L66" s="358" t="s">
        <v>5670</v>
      </c>
      <c r="M66" s="357" t="s">
        <v>5668</v>
      </c>
      <c r="N66" s="357" t="s">
        <v>5665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4968</v>
      </c>
      <c r="U66" s="357" t="s">
        <v>294</v>
      </c>
      <c r="V66" s="357" t="s">
        <v>294</v>
      </c>
    </row>
    <row r="67" spans="1:22">
      <c r="A67" s="515"/>
      <c r="B67" s="47" t="s">
        <v>5937</v>
      </c>
      <c r="C67" s="532" t="s">
        <v>4329</v>
      </c>
      <c r="D67" s="656">
        <v>8</v>
      </c>
      <c r="E67" s="656">
        <v>12</v>
      </c>
      <c r="F67" s="496" t="s">
        <v>4161</v>
      </c>
      <c r="G67" s="494"/>
      <c r="H67" s="494" t="s">
        <v>5935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5937</v>
      </c>
      <c r="N67" s="357" t="s">
        <v>5935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>
      <c r="A68" s="515"/>
      <c r="B68" s="47" t="s">
        <v>4599</v>
      </c>
      <c r="C68" s="532" t="s">
        <v>2137</v>
      </c>
      <c r="D68" s="656">
        <v>4</v>
      </c>
      <c r="E68" s="656">
        <v>4</v>
      </c>
      <c r="F68" s="496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4601</v>
      </c>
      <c r="C69" s="532" t="s">
        <v>4742</v>
      </c>
      <c r="D69" s="656">
        <v>4</v>
      </c>
      <c r="E69" s="656">
        <v>4</v>
      </c>
      <c r="F69" s="496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 ht="15" thickBot="1">
      <c r="A70" s="515"/>
      <c r="B70" s="47" t="s">
        <v>4603</v>
      </c>
      <c r="C70" s="532" t="s">
        <v>945</v>
      </c>
      <c r="D70" s="656">
        <v>4</v>
      </c>
      <c r="E70" s="656">
        <v>4</v>
      </c>
      <c r="F70" s="496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945</v>
      </c>
      <c r="M70" s="357" t="s">
        <v>4603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1059"/>
      <c r="B71" s="206"/>
      <c r="C71" s="1548" t="s">
        <v>22</v>
      </c>
      <c r="D71" s="726">
        <v>19</v>
      </c>
      <c r="E71" s="726">
        <v>0</v>
      </c>
      <c r="F71" s="677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1549"/>
      <c r="B72" s="1549"/>
      <c r="C72" s="525" t="s">
        <v>111</v>
      </c>
      <c r="D72" s="663">
        <v>200</v>
      </c>
      <c r="E72" s="663">
        <v>0</v>
      </c>
      <c r="F72" s="496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3B0D7-5E07-48A8-899D-DD9974D971C2}">
  <sheetPr codeName="Hoja14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5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3035</v>
      </c>
      <c r="C9" s="531" t="s">
        <v>438</v>
      </c>
      <c r="D9" s="651">
        <v>2</v>
      </c>
      <c r="E9" s="651">
        <v>3</v>
      </c>
      <c r="F9" s="1533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3049</v>
      </c>
      <c r="C10" s="523" t="s">
        <v>3533</v>
      </c>
      <c r="D10" s="656">
        <v>5</v>
      </c>
      <c r="E10" s="656">
        <v>8</v>
      </c>
      <c r="F10" s="1534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5795</v>
      </c>
      <c r="C11" s="520" t="s">
        <v>5796</v>
      </c>
      <c r="D11" s="656">
        <v>4</v>
      </c>
      <c r="E11" s="656">
        <v>6</v>
      </c>
      <c r="F11" s="1534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5796</v>
      </c>
      <c r="M11" s="357" t="s">
        <v>5795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3037</v>
      </c>
      <c r="C12" s="520" t="s">
        <v>4294</v>
      </c>
      <c r="D12" s="656">
        <v>2</v>
      </c>
      <c r="E12" s="656">
        <v>3</v>
      </c>
      <c r="F12" s="153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47" t="s">
        <v>499</v>
      </c>
      <c r="C13" s="520" t="s">
        <v>500</v>
      </c>
      <c r="D13" s="656">
        <v>4</v>
      </c>
      <c r="E13" s="656">
        <v>4</v>
      </c>
      <c r="F13" s="153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47" t="s">
        <v>3034</v>
      </c>
      <c r="C14" s="520" t="s">
        <v>3543</v>
      </c>
      <c r="D14" s="759">
        <v>5</v>
      </c>
      <c r="E14" s="759">
        <v>8</v>
      </c>
      <c r="F14" s="153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22"/>
      <c r="C15" s="646" t="s">
        <v>22</v>
      </c>
      <c r="D15" s="725">
        <v>22</v>
      </c>
      <c r="E15" s="725">
        <v>0</v>
      </c>
      <c r="F15" s="153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3050</v>
      </c>
      <c r="C16" s="611" t="s">
        <v>3991</v>
      </c>
      <c r="D16" s="651">
        <v>5</v>
      </c>
      <c r="E16" s="651">
        <v>8</v>
      </c>
      <c r="F16" s="1537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5797</v>
      </c>
      <c r="C17" s="611" t="s">
        <v>5216</v>
      </c>
      <c r="D17" s="656">
        <v>4</v>
      </c>
      <c r="E17" s="656">
        <v>6</v>
      </c>
      <c r="F17" s="153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5213</v>
      </c>
      <c r="M17" s="357" t="s">
        <v>5797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3051</v>
      </c>
      <c r="C18" s="520" t="s">
        <v>335</v>
      </c>
      <c r="D18" s="656">
        <v>2</v>
      </c>
      <c r="E18" s="656">
        <v>3</v>
      </c>
      <c r="F18" s="1539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3051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4532</v>
      </c>
      <c r="C19" s="611" t="s">
        <v>4533</v>
      </c>
      <c r="D19" s="656">
        <v>4</v>
      </c>
      <c r="E19" s="656">
        <v>6</v>
      </c>
      <c r="F19" s="1539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4534</v>
      </c>
      <c r="M19" s="357" t="s">
        <v>4532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47" t="s">
        <v>3036</v>
      </c>
      <c r="C20" s="611" t="s">
        <v>471</v>
      </c>
      <c r="D20" s="656">
        <v>5</v>
      </c>
      <c r="E20" s="656">
        <v>8</v>
      </c>
      <c r="F20" s="1539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602"/>
      <c r="C21" s="646" t="s">
        <v>22</v>
      </c>
      <c r="D21" s="663">
        <v>20</v>
      </c>
      <c r="E21" s="726">
        <v>0</v>
      </c>
      <c r="F21" s="1540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6" t="s">
        <v>3115</v>
      </c>
      <c r="C22" s="611" t="s">
        <v>562</v>
      </c>
      <c r="D22" s="651">
        <v>5</v>
      </c>
      <c r="E22" s="651">
        <v>8</v>
      </c>
      <c r="F22" s="1537" t="s">
        <v>3991</v>
      </c>
      <c r="G22" s="494"/>
      <c r="H22" s="494" t="s">
        <v>3050</v>
      </c>
      <c r="I22" s="494" t="s">
        <v>294</v>
      </c>
      <c r="J22" s="494" t="s">
        <v>294</v>
      </c>
      <c r="K22" s="573">
        <v>0</v>
      </c>
      <c r="L22" s="358" t="s">
        <v>4538</v>
      </c>
      <c r="M22" s="357" t="s">
        <v>3115</v>
      </c>
      <c r="N22" s="357" t="s">
        <v>3050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593</v>
      </c>
      <c r="U22" s="357" t="s">
        <v>294</v>
      </c>
      <c r="V22" s="357" t="s">
        <v>294</v>
      </c>
    </row>
    <row r="23" spans="1:22">
      <c r="A23" s="515"/>
      <c r="B23" s="47" t="s">
        <v>3039</v>
      </c>
      <c r="C23" s="611" t="s">
        <v>1179</v>
      </c>
      <c r="D23" s="656">
        <v>3</v>
      </c>
      <c r="E23" s="656">
        <v>4</v>
      </c>
      <c r="F23" s="1539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3039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29</v>
      </c>
      <c r="C24" s="611" t="s">
        <v>2389</v>
      </c>
      <c r="D24" s="656">
        <v>2</v>
      </c>
      <c r="E24" s="656">
        <v>2</v>
      </c>
      <c r="F24" s="1539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4539</v>
      </c>
      <c r="C25" s="611" t="s">
        <v>4540</v>
      </c>
      <c r="D25" s="656">
        <v>4</v>
      </c>
      <c r="E25" s="656">
        <v>4</v>
      </c>
      <c r="F25" s="1539" t="s">
        <v>4541</v>
      </c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4540</v>
      </c>
      <c r="M25" s="357" t="s">
        <v>4539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4542</v>
      </c>
      <c r="U25" s="357" t="s">
        <v>294</v>
      </c>
      <c r="V25" s="357" t="s">
        <v>294</v>
      </c>
    </row>
    <row r="26" spans="1:22">
      <c r="A26" s="515"/>
      <c r="B26" s="47" t="s">
        <v>366</v>
      </c>
      <c r="C26" s="611" t="s">
        <v>367</v>
      </c>
      <c r="D26" s="656">
        <v>3</v>
      </c>
      <c r="E26" s="656">
        <v>4</v>
      </c>
      <c r="F26" s="1539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367</v>
      </c>
      <c r="M26" s="357" t="s">
        <v>366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50" t="s">
        <v>3038</v>
      </c>
      <c r="C27" s="611" t="s">
        <v>140</v>
      </c>
      <c r="D27" s="759">
        <v>5</v>
      </c>
      <c r="E27" s="759">
        <v>8</v>
      </c>
      <c r="F27" s="1541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517"/>
      <c r="C28" s="1142" t="s">
        <v>22</v>
      </c>
      <c r="D28" s="725">
        <v>22</v>
      </c>
      <c r="E28" s="726">
        <v>0</v>
      </c>
      <c r="F28" s="1540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7" t="s">
        <v>5798</v>
      </c>
      <c r="C29" s="604" t="s">
        <v>5215</v>
      </c>
      <c r="D29" s="651">
        <v>4</v>
      </c>
      <c r="E29" s="651">
        <v>6</v>
      </c>
      <c r="F29" s="1538" t="s">
        <v>5216</v>
      </c>
      <c r="G29" s="494"/>
      <c r="H29" s="494" t="s">
        <v>5797</v>
      </c>
      <c r="I29" s="494" t="s">
        <v>294</v>
      </c>
      <c r="J29" s="494" t="s">
        <v>294</v>
      </c>
      <c r="K29" s="573">
        <v>0</v>
      </c>
      <c r="L29" s="358" t="s">
        <v>5215</v>
      </c>
      <c r="M29" s="357" t="s">
        <v>5798</v>
      </c>
      <c r="N29" s="357" t="s">
        <v>5797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5213</v>
      </c>
      <c r="U29" s="357" t="s">
        <v>294</v>
      </c>
      <c r="V29" s="357" t="s">
        <v>294</v>
      </c>
    </row>
    <row r="30" spans="1:22">
      <c r="A30" s="515"/>
      <c r="B30" s="47" t="s">
        <v>3040</v>
      </c>
      <c r="C30" s="627" t="s">
        <v>3998</v>
      </c>
      <c r="D30" s="656">
        <v>3</v>
      </c>
      <c r="E30" s="656">
        <v>4</v>
      </c>
      <c r="F30" s="1539" t="s">
        <v>1179</v>
      </c>
      <c r="G30" s="494"/>
      <c r="H30" s="494" t="s">
        <v>3039</v>
      </c>
      <c r="I30" s="494" t="s">
        <v>294</v>
      </c>
      <c r="J30" s="494" t="s">
        <v>294</v>
      </c>
      <c r="K30" s="573">
        <v>0</v>
      </c>
      <c r="L30" s="358" t="s">
        <v>3259</v>
      </c>
      <c r="M30" s="357" t="s">
        <v>3040</v>
      </c>
      <c r="N30" s="357" t="s">
        <v>3039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2100</v>
      </c>
      <c r="U30" s="357" t="s">
        <v>294</v>
      </c>
      <c r="V30" s="357" t="s">
        <v>294</v>
      </c>
    </row>
    <row r="31" spans="1:22">
      <c r="A31" s="515"/>
      <c r="B31" s="47" t="s">
        <v>3065</v>
      </c>
      <c r="C31" s="611" t="s">
        <v>3153</v>
      </c>
      <c r="D31" s="656">
        <v>5</v>
      </c>
      <c r="E31" s="656">
        <v>8</v>
      </c>
      <c r="F31" s="1539" t="s">
        <v>3991</v>
      </c>
      <c r="G31" s="494"/>
      <c r="H31" s="494" t="s">
        <v>3050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3065</v>
      </c>
      <c r="N31" s="357" t="s">
        <v>3050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47" t="s">
        <v>4546</v>
      </c>
      <c r="C32" s="611" t="s">
        <v>4547</v>
      </c>
      <c r="D32" s="656">
        <v>4</v>
      </c>
      <c r="E32" s="656">
        <v>4</v>
      </c>
      <c r="F32" s="1534" t="s">
        <v>4540</v>
      </c>
      <c r="G32" s="494"/>
      <c r="H32" s="494" t="s">
        <v>4539</v>
      </c>
      <c r="I32" s="494" t="s">
        <v>294</v>
      </c>
      <c r="J32" s="494" t="s">
        <v>294</v>
      </c>
      <c r="K32" s="573">
        <v>0</v>
      </c>
      <c r="L32" s="358" t="s">
        <v>4547</v>
      </c>
      <c r="M32" s="357" t="s">
        <v>4546</v>
      </c>
      <c r="N32" s="357" t="s">
        <v>4539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4540</v>
      </c>
      <c r="U32" s="357" t="s">
        <v>294</v>
      </c>
      <c r="V32" s="357" t="s">
        <v>294</v>
      </c>
    </row>
    <row r="33" spans="1:22">
      <c r="A33" s="515"/>
      <c r="B33" s="47" t="s">
        <v>1118</v>
      </c>
      <c r="C33" s="611" t="s">
        <v>873</v>
      </c>
      <c r="D33" s="656">
        <v>3</v>
      </c>
      <c r="E33" s="656">
        <v>6</v>
      </c>
      <c r="F33" s="1539" t="s">
        <v>609</v>
      </c>
      <c r="G33" s="494"/>
      <c r="H33" s="494" t="s">
        <v>29</v>
      </c>
      <c r="I33" s="494" t="s">
        <v>294</v>
      </c>
      <c r="J33" s="494" t="s">
        <v>294</v>
      </c>
      <c r="K33" s="573">
        <v>0</v>
      </c>
      <c r="L33" s="358" t="s">
        <v>2114</v>
      </c>
      <c r="M33" s="357" t="s">
        <v>1118</v>
      </c>
      <c r="N33" s="357" t="s">
        <v>29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609</v>
      </c>
      <c r="U33" s="357" t="s">
        <v>294</v>
      </c>
      <c r="V33" s="357" t="s">
        <v>294</v>
      </c>
    </row>
    <row r="34" spans="1:22" ht="15" thickBot="1">
      <c r="A34" s="515"/>
      <c r="B34" s="47" t="s">
        <v>1110</v>
      </c>
      <c r="C34" s="611" t="s">
        <v>408</v>
      </c>
      <c r="D34" s="759">
        <v>3</v>
      </c>
      <c r="E34" s="759">
        <v>4</v>
      </c>
      <c r="F34" s="1539" t="s">
        <v>367</v>
      </c>
      <c r="G34" s="494"/>
      <c r="H34" s="494" t="s">
        <v>366</v>
      </c>
      <c r="I34" s="494" t="s">
        <v>294</v>
      </c>
      <c r="J34" s="494" t="s">
        <v>294</v>
      </c>
      <c r="K34" s="573">
        <v>0</v>
      </c>
      <c r="L34" s="358" t="s">
        <v>408</v>
      </c>
      <c r="M34" s="357" t="s">
        <v>1110</v>
      </c>
      <c r="N34" s="357" t="s">
        <v>366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367</v>
      </c>
      <c r="U34" s="357" t="s">
        <v>294</v>
      </c>
      <c r="V34" s="357" t="s">
        <v>294</v>
      </c>
    </row>
    <row r="35" spans="1:22" ht="15" thickBot="1">
      <c r="A35" s="517"/>
      <c r="B35" s="206"/>
      <c r="C35" s="646" t="s">
        <v>22</v>
      </c>
      <c r="D35" s="725">
        <v>22</v>
      </c>
      <c r="E35" s="726">
        <v>0</v>
      </c>
      <c r="F35" s="1540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602">
        <v>5</v>
      </c>
      <c r="B36" s="46" t="s">
        <v>5229</v>
      </c>
      <c r="C36" s="611" t="s">
        <v>5230</v>
      </c>
      <c r="D36" s="651">
        <v>4</v>
      </c>
      <c r="E36" s="651">
        <v>4</v>
      </c>
      <c r="F36" s="1537" t="s">
        <v>5215</v>
      </c>
      <c r="G36" s="494"/>
      <c r="H36" s="494" t="s">
        <v>5798</v>
      </c>
      <c r="I36" s="494" t="s">
        <v>294</v>
      </c>
      <c r="J36" s="494" t="s">
        <v>294</v>
      </c>
      <c r="K36" s="573">
        <v>0</v>
      </c>
      <c r="L36" s="358" t="s">
        <v>5231</v>
      </c>
      <c r="M36" s="357" t="s">
        <v>5229</v>
      </c>
      <c r="N36" s="357" t="s">
        <v>5798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5215</v>
      </c>
      <c r="U36" s="357" t="s">
        <v>294</v>
      </c>
      <c r="V36" s="357" t="s">
        <v>294</v>
      </c>
    </row>
    <row r="37" spans="1:22">
      <c r="A37" s="515"/>
      <c r="B37" s="607" t="s">
        <v>5800</v>
      </c>
      <c r="C37" s="520" t="s">
        <v>5801</v>
      </c>
      <c r="D37" s="656">
        <v>4</v>
      </c>
      <c r="E37" s="656">
        <v>8</v>
      </c>
      <c r="F37" s="1528" t="s">
        <v>5802</v>
      </c>
      <c r="G37" s="494"/>
      <c r="H37" s="494" t="s">
        <v>5795</v>
      </c>
      <c r="I37" s="494" t="s">
        <v>294</v>
      </c>
      <c r="J37" s="494" t="s">
        <v>294</v>
      </c>
      <c r="K37" s="574">
        <v>0</v>
      </c>
      <c r="L37" s="358" t="s">
        <v>5801</v>
      </c>
      <c r="M37" s="357" t="s">
        <v>5800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5802</v>
      </c>
      <c r="U37" s="357" t="s">
        <v>294</v>
      </c>
      <c r="V37" s="357" t="s">
        <v>294</v>
      </c>
    </row>
    <row r="38" spans="1:22">
      <c r="A38" s="515"/>
      <c r="B38" s="47" t="s">
        <v>5235</v>
      </c>
      <c r="C38" s="520" t="s">
        <v>5236</v>
      </c>
      <c r="D38" s="656">
        <v>3</v>
      </c>
      <c r="E38" s="656">
        <v>6</v>
      </c>
      <c r="F38" s="1538" t="s">
        <v>4533</v>
      </c>
      <c r="G38" s="494"/>
      <c r="H38" s="494" t="s">
        <v>4532</v>
      </c>
      <c r="I38" s="494" t="s">
        <v>294</v>
      </c>
      <c r="J38" s="494" t="s">
        <v>294</v>
      </c>
      <c r="K38" s="573">
        <v>0</v>
      </c>
      <c r="L38" s="358" t="s">
        <v>5237</v>
      </c>
      <c r="M38" s="357" t="s">
        <v>5235</v>
      </c>
      <c r="N38" s="357" t="s">
        <v>4532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4534</v>
      </c>
      <c r="U38" s="357" t="s">
        <v>294</v>
      </c>
      <c r="V38" s="357" t="s">
        <v>294</v>
      </c>
    </row>
    <row r="39" spans="1:22">
      <c r="A39" s="515"/>
      <c r="B39" s="47" t="s">
        <v>4552</v>
      </c>
      <c r="C39" s="520" t="s">
        <v>4553</v>
      </c>
      <c r="D39" s="656">
        <v>4</v>
      </c>
      <c r="E39" s="656">
        <v>4</v>
      </c>
      <c r="F39" s="1528" t="s">
        <v>4547</v>
      </c>
      <c r="G39" s="494"/>
      <c r="H39" s="494" t="s">
        <v>4546</v>
      </c>
      <c r="I39" s="494" t="s">
        <v>294</v>
      </c>
      <c r="J39" s="494" t="s">
        <v>294</v>
      </c>
      <c r="K39" s="574">
        <v>0</v>
      </c>
      <c r="L39" s="358" t="s">
        <v>4553</v>
      </c>
      <c r="M39" s="357" t="s">
        <v>4552</v>
      </c>
      <c r="N39" s="357" t="s">
        <v>4546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4547</v>
      </c>
      <c r="U39" s="357" t="s">
        <v>294</v>
      </c>
      <c r="V39" s="357" t="s">
        <v>294</v>
      </c>
    </row>
    <row r="40" spans="1:22">
      <c r="A40" s="515"/>
      <c r="B40" s="47" t="s">
        <v>901</v>
      </c>
      <c r="C40" s="520" t="s">
        <v>879</v>
      </c>
      <c r="D40" s="656">
        <v>3</v>
      </c>
      <c r="E40" s="656">
        <v>4</v>
      </c>
      <c r="F40" s="1528" t="s">
        <v>500</v>
      </c>
      <c r="G40" s="494"/>
      <c r="H40" s="494" t="s">
        <v>499</v>
      </c>
      <c r="I40" s="494" t="s">
        <v>294</v>
      </c>
      <c r="J40" s="494" t="s">
        <v>294</v>
      </c>
      <c r="K40" s="573">
        <v>0</v>
      </c>
      <c r="L40" s="358" t="s">
        <v>2103</v>
      </c>
      <c r="M40" s="357" t="s">
        <v>901</v>
      </c>
      <c r="N40" s="357" t="s">
        <v>499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882</v>
      </c>
      <c r="U40" s="357" t="s">
        <v>294</v>
      </c>
      <c r="V40" s="357" t="s">
        <v>294</v>
      </c>
    </row>
    <row r="41" spans="1:22" ht="15" thickBot="1">
      <c r="A41" s="515"/>
      <c r="B41" s="50" t="s">
        <v>3052</v>
      </c>
      <c r="C41" s="520" t="s">
        <v>1181</v>
      </c>
      <c r="D41" s="759">
        <v>4</v>
      </c>
      <c r="E41" s="759">
        <v>6</v>
      </c>
      <c r="F41" s="1542" t="s">
        <v>438</v>
      </c>
      <c r="G41" s="494"/>
      <c r="H41" s="494" t="s">
        <v>3035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3052</v>
      </c>
      <c r="N41" s="357" t="s">
        <v>3035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438</v>
      </c>
      <c r="U41" s="357" t="s">
        <v>294</v>
      </c>
      <c r="V41" s="357" t="s">
        <v>294</v>
      </c>
    </row>
    <row r="42" spans="1:22" ht="15" thickBot="1">
      <c r="A42" s="517"/>
      <c r="B42" s="517"/>
      <c r="C42" s="538" t="s">
        <v>22</v>
      </c>
      <c r="D42" s="725">
        <v>22</v>
      </c>
      <c r="E42" s="726">
        <v>0</v>
      </c>
      <c r="F42" s="1543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47" t="s">
        <v>38</v>
      </c>
      <c r="C43" s="520" t="s">
        <v>331</v>
      </c>
      <c r="D43" s="651">
        <v>1</v>
      </c>
      <c r="E43" s="651">
        <v>1</v>
      </c>
      <c r="F43" s="1538" t="s">
        <v>335</v>
      </c>
      <c r="G43" s="494"/>
      <c r="H43" s="494" t="s">
        <v>3051</v>
      </c>
      <c r="I43" s="494" t="s">
        <v>294</v>
      </c>
      <c r="J43" s="494" t="s">
        <v>294</v>
      </c>
      <c r="K43" s="573">
        <v>0</v>
      </c>
      <c r="L43" s="358" t="s">
        <v>331</v>
      </c>
      <c r="M43" s="357" t="s">
        <v>38</v>
      </c>
      <c r="N43" s="357" t="s">
        <v>3051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335</v>
      </c>
      <c r="U43" s="357" t="s">
        <v>294</v>
      </c>
      <c r="V43" s="357" t="s">
        <v>294</v>
      </c>
    </row>
    <row r="44" spans="1:22">
      <c r="A44" s="515"/>
      <c r="B44" s="47" t="s">
        <v>373</v>
      </c>
      <c r="C44" s="520" t="s">
        <v>4555</v>
      </c>
      <c r="D44" s="656">
        <v>3</v>
      </c>
      <c r="E44" s="656">
        <v>4</v>
      </c>
      <c r="F44" s="1538" t="s">
        <v>604</v>
      </c>
      <c r="G44" s="494"/>
      <c r="H44" s="494" t="s">
        <v>3065</v>
      </c>
      <c r="I44" s="494" t="s">
        <v>294</v>
      </c>
      <c r="J44" s="494" t="s">
        <v>294</v>
      </c>
      <c r="K44" s="573">
        <v>0</v>
      </c>
      <c r="L44" s="358" t="s">
        <v>2115</v>
      </c>
      <c r="M44" s="357" t="s">
        <v>373</v>
      </c>
      <c r="N44" s="357" t="s">
        <v>3065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604</v>
      </c>
      <c r="U44" s="357" t="s">
        <v>294</v>
      </c>
      <c r="V44" s="357" t="s">
        <v>294</v>
      </c>
    </row>
    <row r="45" spans="1:22">
      <c r="A45" s="515"/>
      <c r="B45" s="47" t="s">
        <v>4559</v>
      </c>
      <c r="C45" s="520" t="s">
        <v>4560</v>
      </c>
      <c r="D45" s="656">
        <v>4</v>
      </c>
      <c r="E45" s="656">
        <v>8</v>
      </c>
      <c r="F45" s="1538" t="s">
        <v>4533</v>
      </c>
      <c r="G45" s="494"/>
      <c r="H45" s="494" t="s">
        <v>4532</v>
      </c>
      <c r="I45" s="494" t="s">
        <v>294</v>
      </c>
      <c r="J45" s="494" t="s">
        <v>294</v>
      </c>
      <c r="K45" s="573">
        <v>0</v>
      </c>
      <c r="L45" s="358" t="s">
        <v>4560</v>
      </c>
      <c r="M45" s="357" t="s">
        <v>4559</v>
      </c>
      <c r="N45" s="357" t="s">
        <v>4532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4534</v>
      </c>
      <c r="U45" s="357" t="s">
        <v>294</v>
      </c>
      <c r="V45" s="357" t="s">
        <v>294</v>
      </c>
    </row>
    <row r="46" spans="1:22">
      <c r="A46" s="515"/>
      <c r="B46" s="47" t="s">
        <v>4564</v>
      </c>
      <c r="C46" s="520" t="s">
        <v>4565</v>
      </c>
      <c r="D46" s="656">
        <v>4</v>
      </c>
      <c r="E46" s="656">
        <v>6</v>
      </c>
      <c r="F46" s="1538" t="s">
        <v>408</v>
      </c>
      <c r="G46" s="494"/>
      <c r="H46" s="494" t="s">
        <v>1110</v>
      </c>
      <c r="I46" s="494" t="s">
        <v>294</v>
      </c>
      <c r="J46" s="494" t="s">
        <v>294</v>
      </c>
      <c r="K46" s="573">
        <v>0</v>
      </c>
      <c r="L46" s="358" t="s">
        <v>4566</v>
      </c>
      <c r="M46" s="357" t="s">
        <v>4564</v>
      </c>
      <c r="N46" s="357" t="s">
        <v>1110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>
      <c r="A47" s="515"/>
      <c r="B47" s="607" t="s">
        <v>4561</v>
      </c>
      <c r="C47" s="520" t="s">
        <v>4562</v>
      </c>
      <c r="D47" s="656">
        <v>3</v>
      </c>
      <c r="E47" s="656">
        <v>4</v>
      </c>
      <c r="F47" s="1538" t="s">
        <v>3991</v>
      </c>
      <c r="G47" s="494"/>
      <c r="H47" s="494" t="s">
        <v>3050</v>
      </c>
      <c r="I47" s="494" t="s">
        <v>294</v>
      </c>
      <c r="J47" s="494" t="s">
        <v>294</v>
      </c>
      <c r="K47" s="573">
        <v>0</v>
      </c>
      <c r="L47" s="358" t="s">
        <v>4563</v>
      </c>
      <c r="M47" s="357" t="s">
        <v>4561</v>
      </c>
      <c r="N47" s="357" t="s">
        <v>3050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593</v>
      </c>
      <c r="U47" s="357" t="s">
        <v>294</v>
      </c>
      <c r="V47" s="357" t="s">
        <v>294</v>
      </c>
    </row>
    <row r="48" spans="1:22" ht="15" thickBot="1">
      <c r="A48" s="515"/>
      <c r="B48" s="619" t="s">
        <v>5803</v>
      </c>
      <c r="C48" s="537" t="s">
        <v>5926</v>
      </c>
      <c r="D48" s="759">
        <v>4</v>
      </c>
      <c r="E48" s="759">
        <v>6</v>
      </c>
      <c r="F48" s="1538" t="s">
        <v>5230</v>
      </c>
      <c r="G48" s="494"/>
      <c r="H48" s="494" t="s">
        <v>5229</v>
      </c>
      <c r="I48" s="494" t="s">
        <v>294</v>
      </c>
      <c r="J48" s="494" t="s">
        <v>294</v>
      </c>
      <c r="K48" s="573">
        <v>0</v>
      </c>
      <c r="L48" s="358" t="s">
        <v>5926</v>
      </c>
      <c r="M48" s="357" t="s">
        <v>5803</v>
      </c>
      <c r="N48" s="357" t="s">
        <v>5229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5231</v>
      </c>
      <c r="U48" s="357" t="s">
        <v>294</v>
      </c>
      <c r="V48" s="357" t="s">
        <v>294</v>
      </c>
    </row>
    <row r="49" spans="1:22" ht="15" thickBot="1">
      <c r="A49" s="517"/>
      <c r="B49" s="528"/>
      <c r="C49" s="538" t="s">
        <v>22</v>
      </c>
      <c r="D49" s="725">
        <v>19</v>
      </c>
      <c r="E49" s="726">
        <v>0</v>
      </c>
      <c r="F49" s="1543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6" t="s">
        <v>4577</v>
      </c>
      <c r="C50" s="531" t="s">
        <v>4578</v>
      </c>
      <c r="D50" s="651">
        <v>3</v>
      </c>
      <c r="E50" s="651">
        <v>6</v>
      </c>
      <c r="F50" s="1544" t="s">
        <v>4565</v>
      </c>
      <c r="G50" s="494"/>
      <c r="H50" s="494" t="s">
        <v>4564</v>
      </c>
      <c r="I50" s="494" t="s">
        <v>294</v>
      </c>
      <c r="J50" s="494" t="s">
        <v>294</v>
      </c>
      <c r="K50" s="573">
        <v>0</v>
      </c>
      <c r="L50" s="358" t="s">
        <v>4578</v>
      </c>
      <c r="M50" s="357" t="s">
        <v>4577</v>
      </c>
      <c r="N50" s="357" t="s">
        <v>4564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4566</v>
      </c>
      <c r="U50" s="357" t="s">
        <v>294</v>
      </c>
      <c r="V50" s="357" t="s">
        <v>294</v>
      </c>
    </row>
    <row r="51" spans="1:22">
      <c r="A51" s="515"/>
      <c r="B51" s="607" t="s">
        <v>4571</v>
      </c>
      <c r="C51" s="520" t="s">
        <v>4572</v>
      </c>
      <c r="D51" s="656">
        <v>4</v>
      </c>
      <c r="E51" s="656">
        <v>6</v>
      </c>
      <c r="F51" s="1528" t="s">
        <v>408</v>
      </c>
      <c r="G51" s="494"/>
      <c r="H51" s="494" t="s">
        <v>1110</v>
      </c>
      <c r="I51" s="494" t="s">
        <v>294</v>
      </c>
      <c r="J51" s="494" t="s">
        <v>294</v>
      </c>
      <c r="K51" s="573">
        <v>0</v>
      </c>
      <c r="L51" s="358" t="s">
        <v>4573</v>
      </c>
      <c r="M51" s="357" t="s">
        <v>4571</v>
      </c>
      <c r="N51" s="357" t="s">
        <v>1110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>
      <c r="A52" s="515"/>
      <c r="B52" s="47" t="s">
        <v>5804</v>
      </c>
      <c r="C52" s="520" t="s">
        <v>5251</v>
      </c>
      <c r="D52" s="656">
        <v>4</v>
      </c>
      <c r="E52" s="656">
        <v>6</v>
      </c>
      <c r="F52" s="1538" t="s">
        <v>5244</v>
      </c>
      <c r="G52" s="494"/>
      <c r="H52" s="494" t="s">
        <v>5803</v>
      </c>
      <c r="I52" s="494" t="s">
        <v>294</v>
      </c>
      <c r="J52" s="494" t="s">
        <v>294</v>
      </c>
      <c r="K52" s="573">
        <v>0</v>
      </c>
      <c r="L52" s="358" t="s">
        <v>5252</v>
      </c>
      <c r="M52" s="357" t="s">
        <v>5804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5244</v>
      </c>
      <c r="U52" s="357" t="s">
        <v>294</v>
      </c>
      <c r="V52" s="357" t="s">
        <v>294</v>
      </c>
    </row>
    <row r="53" spans="1:22">
      <c r="A53" s="515"/>
      <c r="B53" s="607" t="s">
        <v>5805</v>
      </c>
      <c r="C53" s="523" t="s">
        <v>5927</v>
      </c>
      <c r="D53" s="656">
        <v>4</v>
      </c>
      <c r="E53" s="656">
        <v>4</v>
      </c>
      <c r="F53" s="1538" t="s">
        <v>4562</v>
      </c>
      <c r="G53" s="494"/>
      <c r="H53" s="494" t="s">
        <v>4561</v>
      </c>
      <c r="I53" s="494" t="s">
        <v>294</v>
      </c>
      <c r="J53" s="494" t="s">
        <v>294</v>
      </c>
      <c r="K53" s="573">
        <v>0</v>
      </c>
      <c r="L53" s="358" t="s">
        <v>5807</v>
      </c>
      <c r="M53" s="357" t="s">
        <v>5805</v>
      </c>
      <c r="N53" s="357" t="s">
        <v>4561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4563</v>
      </c>
      <c r="U53" s="357" t="s">
        <v>294</v>
      </c>
      <c r="V53" s="357" t="s">
        <v>294</v>
      </c>
    </row>
    <row r="54" spans="1:22" ht="15" thickBot="1">
      <c r="A54" s="515"/>
      <c r="B54" s="619" t="s">
        <v>5928</v>
      </c>
      <c r="C54" s="537" t="s">
        <v>4575</v>
      </c>
      <c r="D54" s="656">
        <v>4</v>
      </c>
      <c r="E54" s="656">
        <v>4</v>
      </c>
      <c r="F54" s="1542" t="s">
        <v>500</v>
      </c>
      <c r="G54" s="494"/>
      <c r="H54" s="494" t="s">
        <v>499</v>
      </c>
      <c r="I54" s="494" t="s">
        <v>294</v>
      </c>
      <c r="J54" s="494" t="s">
        <v>294</v>
      </c>
      <c r="K54" s="573">
        <v>0</v>
      </c>
      <c r="L54" s="358" t="s">
        <v>4576</v>
      </c>
      <c r="M54" s="357" t="s">
        <v>5928</v>
      </c>
      <c r="N54" s="357" t="s">
        <v>499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882</v>
      </c>
      <c r="U54" s="357" t="s">
        <v>294</v>
      </c>
      <c r="V54" s="357" t="s">
        <v>294</v>
      </c>
    </row>
    <row r="55" spans="1:22" ht="15" thickBot="1">
      <c r="A55" s="517"/>
      <c r="B55" s="528"/>
      <c r="C55" s="565" t="s">
        <v>22</v>
      </c>
      <c r="D55" s="663">
        <v>19</v>
      </c>
      <c r="E55" s="726">
        <v>0</v>
      </c>
      <c r="F55" s="1545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6" t="s">
        <v>4585</v>
      </c>
      <c r="C56" s="611" t="s">
        <v>5267</v>
      </c>
      <c r="D56" s="651">
        <v>6</v>
      </c>
      <c r="E56" s="651">
        <v>10</v>
      </c>
      <c r="F56" s="1539" t="s">
        <v>4560</v>
      </c>
      <c r="G56" s="494"/>
      <c r="H56" s="494" t="s">
        <v>4559</v>
      </c>
      <c r="I56" s="494" t="s">
        <v>294</v>
      </c>
      <c r="J56" s="494" t="s">
        <v>294</v>
      </c>
      <c r="K56" s="573">
        <v>0</v>
      </c>
      <c r="L56" s="358" t="s">
        <v>4587</v>
      </c>
      <c r="M56" s="357" t="s">
        <v>4585</v>
      </c>
      <c r="N56" s="357" t="s">
        <v>4559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4560</v>
      </c>
      <c r="U56" s="357" t="s">
        <v>294</v>
      </c>
      <c r="V56" s="357" t="s">
        <v>294</v>
      </c>
    </row>
    <row r="57" spans="1:22">
      <c r="A57" s="515"/>
      <c r="B57" s="607" t="s">
        <v>5259</v>
      </c>
      <c r="C57" s="611" t="s">
        <v>5261</v>
      </c>
      <c r="D57" s="656">
        <v>4</v>
      </c>
      <c r="E57" s="656">
        <v>6</v>
      </c>
      <c r="F57" s="1539" t="s">
        <v>5252</v>
      </c>
      <c r="G57" s="494"/>
      <c r="H57" s="494" t="s">
        <v>5804</v>
      </c>
      <c r="I57" s="494" t="s">
        <v>294</v>
      </c>
      <c r="J57" s="494" t="s">
        <v>294</v>
      </c>
      <c r="K57" s="573">
        <v>0</v>
      </c>
      <c r="L57" s="358" t="s">
        <v>5261</v>
      </c>
      <c r="M57" s="357" t="s">
        <v>5259</v>
      </c>
      <c r="N57" s="357" t="s">
        <v>5804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5252</v>
      </c>
      <c r="U57" s="357" t="s">
        <v>294</v>
      </c>
      <c r="V57" s="357" t="s">
        <v>294</v>
      </c>
    </row>
    <row r="58" spans="1:22" ht="15" thickBot="1">
      <c r="A58" s="515"/>
      <c r="B58" s="50" t="s">
        <v>3116</v>
      </c>
      <c r="C58" s="611" t="s">
        <v>3155</v>
      </c>
      <c r="D58" s="656">
        <v>8</v>
      </c>
      <c r="E58" s="656">
        <v>14</v>
      </c>
      <c r="F58" s="1539" t="s">
        <v>5872</v>
      </c>
      <c r="G58" s="494"/>
      <c r="H58" s="494" t="s">
        <v>3052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3116</v>
      </c>
      <c r="N58" s="357" t="s">
        <v>3052</v>
      </c>
      <c r="O58" s="357" t="s">
        <v>294</v>
      </c>
      <c r="P58" s="357" t="s">
        <v>294</v>
      </c>
      <c r="Q58" s="357">
        <v>130</v>
      </c>
      <c r="R58" s="357">
        <v>16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517"/>
      <c r="B59" s="607"/>
      <c r="C59" s="1142" t="s">
        <v>22</v>
      </c>
      <c r="D59" s="624">
        <v>18</v>
      </c>
      <c r="E59" s="624">
        <v>0</v>
      </c>
      <c r="F59" s="1536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9</v>
      </c>
      <c r="B60" s="603" t="s">
        <v>1114</v>
      </c>
      <c r="C60" s="604" t="s">
        <v>878</v>
      </c>
      <c r="D60" s="651">
        <v>4</v>
      </c>
      <c r="E60" s="651">
        <v>4</v>
      </c>
      <c r="F60" s="1537" t="s">
        <v>1115</v>
      </c>
      <c r="G60" s="494" t="s">
        <v>241</v>
      </c>
      <c r="H60" s="494" t="s">
        <v>294</v>
      </c>
      <c r="I60" s="494" t="s">
        <v>294</v>
      </c>
      <c r="J60" s="494" t="s">
        <v>294</v>
      </c>
      <c r="K60" s="573">
        <v>150</v>
      </c>
      <c r="L60" s="358" t="s">
        <v>878</v>
      </c>
      <c r="M60" s="357" t="s">
        <v>1114</v>
      </c>
      <c r="N60" s="357" t="s">
        <v>294</v>
      </c>
      <c r="O60" s="357" t="s">
        <v>294</v>
      </c>
      <c r="P60" s="357" t="s">
        <v>294</v>
      </c>
      <c r="Q60" s="357">
        <v>150</v>
      </c>
      <c r="R60" s="357">
        <v>0</v>
      </c>
      <c r="S60" s="357">
        <v>0</v>
      </c>
      <c r="T60" s="357" t="s">
        <v>2111</v>
      </c>
      <c r="U60" s="357" t="s">
        <v>294</v>
      </c>
      <c r="V60" s="357" t="s">
        <v>294</v>
      </c>
    </row>
    <row r="61" spans="1:22">
      <c r="A61" s="515"/>
      <c r="B61" s="607" t="s">
        <v>5863</v>
      </c>
      <c r="C61" s="611" t="s">
        <v>4592</v>
      </c>
      <c r="D61" s="656">
        <v>4</v>
      </c>
      <c r="E61" s="656">
        <v>4</v>
      </c>
      <c r="F61" s="1539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/>
    </row>
    <row r="62" spans="1:22">
      <c r="A62" s="515"/>
      <c r="B62" s="607" t="s">
        <v>876</v>
      </c>
      <c r="C62" s="611" t="s">
        <v>4594</v>
      </c>
      <c r="D62" s="656">
        <v>4</v>
      </c>
      <c r="E62" s="656">
        <v>4</v>
      </c>
      <c r="F62" s="1539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607" t="s">
        <v>4596</v>
      </c>
      <c r="C63" s="611" t="s">
        <v>4597</v>
      </c>
      <c r="D63" s="656">
        <v>6</v>
      </c>
      <c r="E63" s="656">
        <v>10</v>
      </c>
      <c r="F63" s="1539" t="s">
        <v>5267</v>
      </c>
      <c r="G63" s="494"/>
      <c r="H63" s="494" t="s">
        <v>4585</v>
      </c>
      <c r="I63" s="494" t="s">
        <v>294</v>
      </c>
      <c r="J63" s="494" t="s">
        <v>294</v>
      </c>
      <c r="K63" s="573">
        <v>0</v>
      </c>
      <c r="L63" s="358" t="s">
        <v>4598</v>
      </c>
      <c r="M63" s="357" t="s">
        <v>4596</v>
      </c>
      <c r="N63" s="357" t="s">
        <v>4585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4587</v>
      </c>
      <c r="U63" s="357" t="s">
        <v>294</v>
      </c>
      <c r="V63" s="357" t="s">
        <v>294</v>
      </c>
    </row>
    <row r="64" spans="1:22" ht="15" thickBot="1">
      <c r="A64" s="515"/>
      <c r="B64" s="619" t="s">
        <v>3117</v>
      </c>
      <c r="C64" s="634" t="s">
        <v>4161</v>
      </c>
      <c r="D64" s="656">
        <v>8</v>
      </c>
      <c r="E64" s="656">
        <v>12</v>
      </c>
      <c r="F64" s="1541" t="s">
        <v>5873</v>
      </c>
      <c r="G64" s="494"/>
      <c r="H64" s="494" t="s">
        <v>3040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3117</v>
      </c>
      <c r="N64" s="357" t="s">
        <v>3040</v>
      </c>
      <c r="O64" s="357" t="s">
        <v>294</v>
      </c>
      <c r="P64" s="357" t="s">
        <v>294</v>
      </c>
      <c r="Q64" s="357">
        <v>150</v>
      </c>
      <c r="R64" s="357">
        <v>33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17"/>
      <c r="B65" s="528"/>
      <c r="C65" s="952" t="s">
        <v>22</v>
      </c>
      <c r="D65" s="614">
        <v>18</v>
      </c>
      <c r="E65" s="614">
        <v>0</v>
      </c>
      <c r="F65" s="1546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15">
        <v>10</v>
      </c>
      <c r="B66" s="607" t="s">
        <v>4605</v>
      </c>
      <c r="C66" s="611" t="s">
        <v>4606</v>
      </c>
      <c r="D66" s="651">
        <v>6</v>
      </c>
      <c r="E66" s="651">
        <v>8</v>
      </c>
      <c r="F66" s="1537" t="s">
        <v>4562</v>
      </c>
      <c r="G66" s="494"/>
      <c r="H66" s="494" t="s">
        <v>4561</v>
      </c>
      <c r="I66" s="494" t="s">
        <v>294</v>
      </c>
      <c r="J66" s="494" t="s">
        <v>294</v>
      </c>
      <c r="K66" s="573">
        <v>0</v>
      </c>
      <c r="L66" s="358" t="s">
        <v>4607</v>
      </c>
      <c r="M66" s="357" t="s">
        <v>4605</v>
      </c>
      <c r="N66" s="357" t="s">
        <v>4561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4563</v>
      </c>
      <c r="U66" s="357" t="s">
        <v>294</v>
      </c>
      <c r="V66" s="357" t="s">
        <v>294</v>
      </c>
    </row>
    <row r="67" spans="1:22">
      <c r="A67" s="515"/>
      <c r="B67" s="607" t="s">
        <v>1116</v>
      </c>
      <c r="C67" s="611" t="s">
        <v>2137</v>
      </c>
      <c r="D67" s="656">
        <v>4</v>
      </c>
      <c r="E67" s="656">
        <v>4</v>
      </c>
      <c r="F67" s="1539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607" t="s">
        <v>866</v>
      </c>
      <c r="C68" s="611" t="s">
        <v>4602</v>
      </c>
      <c r="D68" s="656">
        <v>4</v>
      </c>
      <c r="E68" s="656">
        <v>4</v>
      </c>
      <c r="F68" s="1539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607" t="s">
        <v>5865</v>
      </c>
      <c r="C69" s="611" t="s">
        <v>4604</v>
      </c>
      <c r="D69" s="656">
        <v>4</v>
      </c>
      <c r="E69" s="656">
        <v>4</v>
      </c>
      <c r="F69" s="1539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 ht="15" thickBot="1">
      <c r="A70" s="515"/>
      <c r="B70" s="619" t="s">
        <v>3118</v>
      </c>
      <c r="C70" s="611" t="s">
        <v>4329</v>
      </c>
      <c r="D70" s="656">
        <v>8</v>
      </c>
      <c r="E70" s="656">
        <v>12</v>
      </c>
      <c r="F70" s="1539" t="s">
        <v>4161</v>
      </c>
      <c r="G70" s="494"/>
      <c r="H70" s="494" t="s">
        <v>3117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3118</v>
      </c>
      <c r="N70" s="357" t="s">
        <v>3117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15"/>
      <c r="B71" s="517"/>
      <c r="C71" s="538" t="s">
        <v>22</v>
      </c>
      <c r="D71" s="49">
        <v>18</v>
      </c>
      <c r="E71" s="49">
        <v>0</v>
      </c>
      <c r="F71" s="552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1547"/>
      <c r="B72" s="1547"/>
      <c r="C72" s="538" t="s">
        <v>111</v>
      </c>
      <c r="D72" s="49">
        <v>200</v>
      </c>
      <c r="E72" s="49">
        <v>0</v>
      </c>
      <c r="F72" s="52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494"/>
      <c r="B73" s="494"/>
      <c r="C73" s="494"/>
      <c r="D73" s="494"/>
      <c r="E73" s="494"/>
      <c r="F73" s="494"/>
      <c r="G73" s="494"/>
      <c r="H73" s="494"/>
      <c r="I73" s="494"/>
      <c r="J73" s="494"/>
      <c r="L73" s="358" t="s">
        <v>294</v>
      </c>
      <c r="M73" s="357" t="s">
        <v>294</v>
      </c>
      <c r="N73" s="357" t="s">
        <v>294</v>
      </c>
      <c r="T73" s="357" t="s">
        <v>294</v>
      </c>
      <c r="U73" s="357" t="s">
        <v>294</v>
      </c>
      <c r="V73" s="357" t="s">
        <v>294</v>
      </c>
    </row>
    <row r="74" spans="1:22">
      <c r="A74" s="494"/>
      <c r="B74" s="494"/>
      <c r="C74" s="494"/>
      <c r="D74" s="494"/>
      <c r="E74" s="494"/>
      <c r="F74" s="494"/>
      <c r="G74" s="494"/>
      <c r="H74" s="494"/>
      <c r="I74" s="494"/>
      <c r="J74" s="494"/>
      <c r="L74" s="358" t="s">
        <v>294</v>
      </c>
      <c r="M74" s="357" t="s">
        <v>294</v>
      </c>
      <c r="N74" s="357" t="s">
        <v>294</v>
      </c>
      <c r="T74" s="357" t="s">
        <v>294</v>
      </c>
      <c r="U74" s="357" t="s">
        <v>294</v>
      </c>
      <c r="V74" s="357" t="s">
        <v>294</v>
      </c>
    </row>
    <row r="75" spans="1:22">
      <c r="L75" s="358" t="s">
        <v>294</v>
      </c>
      <c r="M75" s="357" t="s">
        <v>294</v>
      </c>
      <c r="N75" s="357" t="s">
        <v>294</v>
      </c>
    </row>
    <row r="76" spans="1:22">
      <c r="L76" s="358" t="s">
        <v>294</v>
      </c>
      <c r="M76" s="357" t="s">
        <v>294</v>
      </c>
      <c r="N76" s="357" t="s">
        <v>294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6A8EF-03E0-4B98-8516-FB4D5DDDE046}">
  <sheetPr codeName="Hoja15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6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499</v>
      </c>
      <c r="C9" s="1064" t="s">
        <v>500</v>
      </c>
      <c r="D9" s="651">
        <v>4</v>
      </c>
      <c r="E9" s="651">
        <v>4</v>
      </c>
      <c r="F9" s="1501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4678</v>
      </c>
      <c r="C10" s="611" t="s">
        <v>1113</v>
      </c>
      <c r="D10" s="656">
        <v>4</v>
      </c>
      <c r="E10" s="656">
        <v>4</v>
      </c>
      <c r="F10" s="150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1113</v>
      </c>
      <c r="M10" s="357" t="s">
        <v>4678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60" t="s">
        <v>3034</v>
      </c>
      <c r="C11" s="1063" t="s">
        <v>3543</v>
      </c>
      <c r="D11" s="656">
        <v>5</v>
      </c>
      <c r="E11" s="656">
        <v>8</v>
      </c>
      <c r="F11" s="150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3034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3049</v>
      </c>
      <c r="C12" s="1292" t="s">
        <v>3533</v>
      </c>
      <c r="D12" s="656">
        <v>5</v>
      </c>
      <c r="E12" s="656">
        <v>8</v>
      </c>
      <c r="F12" s="150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3170</v>
      </c>
      <c r="M12" s="357" t="s">
        <v>3049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1117" t="s">
        <v>3035</v>
      </c>
      <c r="C13" s="1066" t="s">
        <v>438</v>
      </c>
      <c r="D13" s="656">
        <v>2</v>
      </c>
      <c r="E13" s="656">
        <v>3</v>
      </c>
      <c r="F13" s="150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3035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206"/>
      <c r="C14" s="541" t="s">
        <v>22</v>
      </c>
      <c r="D14" s="726">
        <v>20</v>
      </c>
      <c r="E14" s="726">
        <v>0</v>
      </c>
      <c r="F14" s="150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603" t="s">
        <v>366</v>
      </c>
      <c r="C15" s="604" t="s">
        <v>367</v>
      </c>
      <c r="D15" s="651">
        <v>3</v>
      </c>
      <c r="E15" s="651">
        <v>4</v>
      </c>
      <c r="F15" s="150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367</v>
      </c>
      <c r="M15" s="357" t="s">
        <v>366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15"/>
      <c r="B16" s="860" t="s">
        <v>860</v>
      </c>
      <c r="C16" s="1332" t="s">
        <v>738</v>
      </c>
      <c r="D16" s="656">
        <v>4</v>
      </c>
      <c r="E16" s="656">
        <v>6</v>
      </c>
      <c r="F16" s="1507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738</v>
      </c>
      <c r="M16" s="357" t="s">
        <v>860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860" t="s">
        <v>3036</v>
      </c>
      <c r="C17" s="1063" t="s">
        <v>471</v>
      </c>
      <c r="D17" s="656">
        <v>5</v>
      </c>
      <c r="E17" s="656">
        <v>8</v>
      </c>
      <c r="F17" s="1502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860" t="s">
        <v>3037</v>
      </c>
      <c r="C18" s="1063" t="s">
        <v>4294</v>
      </c>
      <c r="D18" s="656">
        <v>2</v>
      </c>
      <c r="E18" s="656">
        <v>3</v>
      </c>
      <c r="F18" s="150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3037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860" t="s">
        <v>3050</v>
      </c>
      <c r="C19" s="1063" t="s">
        <v>3991</v>
      </c>
      <c r="D19" s="656">
        <v>5</v>
      </c>
      <c r="E19" s="656">
        <v>8</v>
      </c>
      <c r="F19" s="1502" t="s">
        <v>3533</v>
      </c>
      <c r="G19" s="494"/>
      <c r="H19" s="494" t="s">
        <v>3049</v>
      </c>
      <c r="I19" s="494" t="s">
        <v>294</v>
      </c>
      <c r="J19" s="494" t="s">
        <v>294</v>
      </c>
      <c r="K19" s="573">
        <v>0</v>
      </c>
      <c r="L19" s="358" t="s">
        <v>593</v>
      </c>
      <c r="M19" s="357" t="s">
        <v>3050</v>
      </c>
      <c r="N19" s="357" t="s">
        <v>3049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 ht="15" thickBot="1">
      <c r="A20" s="515"/>
      <c r="B20" s="1117" t="s">
        <v>36</v>
      </c>
      <c r="C20" s="1066" t="s">
        <v>1131</v>
      </c>
      <c r="D20" s="759">
        <v>1</v>
      </c>
      <c r="E20" s="759">
        <v>1</v>
      </c>
      <c r="F20" s="150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206"/>
      <c r="C21" s="541" t="s">
        <v>22</v>
      </c>
      <c r="D21" s="725">
        <v>20</v>
      </c>
      <c r="E21" s="726">
        <v>0</v>
      </c>
      <c r="F21" s="150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603" t="s">
        <v>868</v>
      </c>
      <c r="C22" s="604" t="s">
        <v>869</v>
      </c>
      <c r="D22" s="651">
        <v>3</v>
      </c>
      <c r="E22" s="651">
        <v>4</v>
      </c>
      <c r="F22" s="1501" t="s">
        <v>3533</v>
      </c>
      <c r="G22" s="494"/>
      <c r="H22" s="494" t="s">
        <v>3049</v>
      </c>
      <c r="I22" s="494" t="s">
        <v>294</v>
      </c>
      <c r="J22" s="494" t="s">
        <v>294</v>
      </c>
      <c r="K22" s="573">
        <v>0</v>
      </c>
      <c r="L22" s="358" t="s">
        <v>2113</v>
      </c>
      <c r="M22" s="357" t="s">
        <v>868</v>
      </c>
      <c r="N22" s="357" t="s">
        <v>3049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3170</v>
      </c>
      <c r="U22" s="357" t="s">
        <v>294</v>
      </c>
      <c r="V22" s="357" t="s">
        <v>294</v>
      </c>
    </row>
    <row r="23" spans="1:22">
      <c r="A23" s="515"/>
      <c r="B23" s="1411" t="s">
        <v>4680</v>
      </c>
      <c r="C23" s="1332" t="s">
        <v>1109</v>
      </c>
      <c r="D23" s="656">
        <v>4</v>
      </c>
      <c r="E23" s="656">
        <v>4</v>
      </c>
      <c r="F23" s="1502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1109</v>
      </c>
      <c r="M23" s="357" t="s">
        <v>4680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860" t="s">
        <v>3038</v>
      </c>
      <c r="C24" s="1063" t="s">
        <v>140</v>
      </c>
      <c r="D24" s="656">
        <v>5</v>
      </c>
      <c r="E24" s="656">
        <v>8</v>
      </c>
      <c r="F24" s="1502" t="s">
        <v>471</v>
      </c>
      <c r="G24" s="494"/>
      <c r="H24" s="494" t="s">
        <v>3036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3038</v>
      </c>
      <c r="N24" s="357" t="s">
        <v>3036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860" t="s">
        <v>40</v>
      </c>
      <c r="C25" s="1063" t="s">
        <v>1180</v>
      </c>
      <c r="D25" s="656">
        <v>1</v>
      </c>
      <c r="E25" s="656">
        <v>1</v>
      </c>
      <c r="F25" s="1502" t="s">
        <v>1131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515"/>
      <c r="B26" s="860" t="s">
        <v>3115</v>
      </c>
      <c r="C26" s="1063" t="s">
        <v>562</v>
      </c>
      <c r="D26" s="656">
        <v>5</v>
      </c>
      <c r="E26" s="656">
        <v>8</v>
      </c>
      <c r="F26" s="1502" t="s">
        <v>3991</v>
      </c>
      <c r="G26" s="494"/>
      <c r="H26" s="494" t="s">
        <v>3050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3115</v>
      </c>
      <c r="N26" s="357" t="s">
        <v>3050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 ht="15" thickBot="1">
      <c r="A27" s="515"/>
      <c r="B27" s="1117" t="s">
        <v>29</v>
      </c>
      <c r="C27" s="1066" t="s">
        <v>2389</v>
      </c>
      <c r="D27" s="759">
        <v>2</v>
      </c>
      <c r="E27" s="759">
        <v>2</v>
      </c>
      <c r="F27" s="150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7"/>
      <c r="B28" s="206"/>
      <c r="C28" s="541" t="s">
        <v>22</v>
      </c>
      <c r="D28" s="725">
        <v>20</v>
      </c>
      <c r="E28" s="726">
        <v>0</v>
      </c>
      <c r="F28" s="150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1508" t="s">
        <v>5919</v>
      </c>
      <c r="C29" s="1509" t="s">
        <v>437</v>
      </c>
      <c r="D29" s="651">
        <v>4</v>
      </c>
      <c r="E29" s="651">
        <v>4</v>
      </c>
      <c r="F29" s="1510" t="s">
        <v>1109</v>
      </c>
      <c r="G29" s="494"/>
      <c r="H29" s="494" t="s">
        <v>4680</v>
      </c>
      <c r="I29" s="494" t="s">
        <v>294</v>
      </c>
      <c r="J29" s="494" t="s">
        <v>294</v>
      </c>
      <c r="K29" s="573">
        <v>0</v>
      </c>
      <c r="L29" s="358" t="s">
        <v>437</v>
      </c>
      <c r="M29" s="357" t="s">
        <v>5919</v>
      </c>
      <c r="N29" s="357" t="s">
        <v>4680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1109</v>
      </c>
      <c r="U29" s="357" t="s">
        <v>294</v>
      </c>
      <c r="V29" s="357" t="s">
        <v>294</v>
      </c>
    </row>
    <row r="30" spans="1:22">
      <c r="A30" s="515"/>
      <c r="B30" s="546" t="s">
        <v>4632</v>
      </c>
      <c r="C30" s="1511" t="s">
        <v>4689</v>
      </c>
      <c r="D30" s="656">
        <v>3</v>
      </c>
      <c r="E30" s="656">
        <v>4</v>
      </c>
      <c r="F30" s="1510" t="s">
        <v>3991</v>
      </c>
      <c r="G30" s="494"/>
      <c r="H30" s="494" t="s">
        <v>3050</v>
      </c>
      <c r="I30" s="494" t="s">
        <v>294</v>
      </c>
      <c r="J30" s="494" t="s">
        <v>294</v>
      </c>
      <c r="K30" s="573">
        <v>0</v>
      </c>
      <c r="L30" s="358" t="s">
        <v>2108</v>
      </c>
      <c r="M30" s="357" t="s">
        <v>4632</v>
      </c>
      <c r="N30" s="357" t="s">
        <v>3050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546" t="s">
        <v>1111</v>
      </c>
      <c r="C31" s="1511" t="s">
        <v>1126</v>
      </c>
      <c r="D31" s="656">
        <v>3</v>
      </c>
      <c r="E31" s="656">
        <v>4</v>
      </c>
      <c r="F31" s="1507" t="s">
        <v>1180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15"/>
      <c r="B32" s="546" t="s">
        <v>3039</v>
      </c>
      <c r="C32" s="1511" t="s">
        <v>1179</v>
      </c>
      <c r="D32" s="656">
        <v>3</v>
      </c>
      <c r="E32" s="656">
        <v>4</v>
      </c>
      <c r="F32" s="1502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3039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546" t="s">
        <v>5613</v>
      </c>
      <c r="C33" s="1511" t="s">
        <v>1143</v>
      </c>
      <c r="D33" s="656">
        <v>4</v>
      </c>
      <c r="E33" s="656">
        <v>6</v>
      </c>
      <c r="F33" s="1502" t="s">
        <v>1113</v>
      </c>
      <c r="G33" s="494"/>
      <c r="H33" s="494" t="s">
        <v>4678</v>
      </c>
      <c r="I33" s="494" t="s">
        <v>294</v>
      </c>
      <c r="J33" s="494" t="s">
        <v>294</v>
      </c>
      <c r="K33" s="573">
        <v>0</v>
      </c>
      <c r="L33" s="358" t="s">
        <v>1143</v>
      </c>
      <c r="M33" s="357" t="s">
        <v>5613</v>
      </c>
      <c r="N33" s="357" t="s">
        <v>4678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1113</v>
      </c>
      <c r="U33" s="357" t="s">
        <v>294</v>
      </c>
      <c r="V33" s="357" t="s">
        <v>294</v>
      </c>
    </row>
    <row r="34" spans="1:22" ht="15" thickBot="1">
      <c r="A34" s="515"/>
      <c r="B34" s="1512" t="s">
        <v>3065</v>
      </c>
      <c r="C34" s="1513" t="s">
        <v>3153</v>
      </c>
      <c r="D34" s="759">
        <v>5</v>
      </c>
      <c r="E34" s="759">
        <v>8</v>
      </c>
      <c r="F34" s="1503" t="s">
        <v>3991</v>
      </c>
      <c r="G34" s="494"/>
      <c r="H34" s="494" t="s">
        <v>3050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3065</v>
      </c>
      <c r="N34" s="357" t="s">
        <v>3050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 ht="15" thickBot="1">
      <c r="A35" s="517"/>
      <c r="B35" s="602"/>
      <c r="C35" s="1057" t="s">
        <v>22</v>
      </c>
      <c r="D35" s="725">
        <v>22</v>
      </c>
      <c r="E35" s="726">
        <v>0</v>
      </c>
      <c r="F35" s="1505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1508" t="s">
        <v>5875</v>
      </c>
      <c r="C36" s="1509" t="s">
        <v>411</v>
      </c>
      <c r="D36" s="651">
        <v>4</v>
      </c>
      <c r="E36" s="651">
        <v>6</v>
      </c>
      <c r="F36" s="1515" t="s">
        <v>4689</v>
      </c>
      <c r="G36" s="494"/>
      <c r="H36" s="494" t="s">
        <v>4632</v>
      </c>
      <c r="I36" s="494" t="s">
        <v>294</v>
      </c>
      <c r="J36" s="494" t="s">
        <v>294</v>
      </c>
      <c r="K36" s="573">
        <v>0</v>
      </c>
      <c r="L36" s="358" t="s">
        <v>411</v>
      </c>
      <c r="M36" s="357" t="s">
        <v>5875</v>
      </c>
      <c r="N36" s="357" t="s">
        <v>4632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2108</v>
      </c>
      <c r="U36" s="357" t="s">
        <v>294</v>
      </c>
      <c r="V36" s="357" t="s">
        <v>294</v>
      </c>
    </row>
    <row r="37" spans="1:22">
      <c r="A37" s="515"/>
      <c r="B37" s="546" t="s">
        <v>4843</v>
      </c>
      <c r="C37" s="1511" t="s">
        <v>865</v>
      </c>
      <c r="D37" s="656">
        <v>4</v>
      </c>
      <c r="E37" s="656">
        <v>8</v>
      </c>
      <c r="F37" s="1510" t="s">
        <v>1143</v>
      </c>
      <c r="G37" s="494"/>
      <c r="H37" s="494" t="s">
        <v>5613</v>
      </c>
      <c r="I37" s="494" t="s">
        <v>294</v>
      </c>
      <c r="J37" s="494" t="s">
        <v>294</v>
      </c>
      <c r="K37" s="574">
        <v>0</v>
      </c>
      <c r="L37" s="358" t="s">
        <v>865</v>
      </c>
      <c r="M37" s="357" t="s">
        <v>4843</v>
      </c>
      <c r="N37" s="357" t="s">
        <v>5613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1143</v>
      </c>
      <c r="U37" s="357" t="s">
        <v>294</v>
      </c>
      <c r="V37" s="357" t="s">
        <v>294</v>
      </c>
    </row>
    <row r="38" spans="1:22">
      <c r="A38" s="515"/>
      <c r="B38" s="546" t="s">
        <v>1118</v>
      </c>
      <c r="C38" s="1511" t="s">
        <v>873</v>
      </c>
      <c r="D38" s="656">
        <v>3</v>
      </c>
      <c r="E38" s="656">
        <v>6</v>
      </c>
      <c r="F38" s="1502" t="s">
        <v>2389</v>
      </c>
      <c r="G38" s="494"/>
      <c r="H38" s="494" t="s">
        <v>29</v>
      </c>
      <c r="I38" s="494" t="s">
        <v>294</v>
      </c>
      <c r="J38" s="494" t="s">
        <v>294</v>
      </c>
      <c r="K38" s="573">
        <v>0</v>
      </c>
      <c r="L38" s="358" t="s">
        <v>2114</v>
      </c>
      <c r="M38" s="357" t="s">
        <v>1118</v>
      </c>
      <c r="N38" s="357" t="s">
        <v>29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609</v>
      </c>
      <c r="U38" s="357" t="s">
        <v>294</v>
      </c>
      <c r="V38" s="357" t="s">
        <v>294</v>
      </c>
    </row>
    <row r="39" spans="1:22">
      <c r="A39" s="515"/>
      <c r="B39" s="546" t="s">
        <v>373</v>
      </c>
      <c r="C39" s="1511" t="s">
        <v>4555</v>
      </c>
      <c r="D39" s="656">
        <v>3</v>
      </c>
      <c r="E39" s="656">
        <v>4</v>
      </c>
      <c r="F39" s="1516" t="s">
        <v>3153</v>
      </c>
      <c r="G39" s="494"/>
      <c r="H39" s="494" t="s">
        <v>3065</v>
      </c>
      <c r="I39" s="494" t="s">
        <v>294</v>
      </c>
      <c r="J39" s="494" t="s">
        <v>294</v>
      </c>
      <c r="K39" s="574">
        <v>0</v>
      </c>
      <c r="L39" s="358" t="s">
        <v>2115</v>
      </c>
      <c r="M39" s="357" t="s">
        <v>373</v>
      </c>
      <c r="N39" s="357" t="s">
        <v>3065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15"/>
      <c r="B40" s="546" t="s">
        <v>3052</v>
      </c>
      <c r="C40" s="1511" t="s">
        <v>1181</v>
      </c>
      <c r="D40" s="656">
        <v>4</v>
      </c>
      <c r="E40" s="656">
        <v>6</v>
      </c>
      <c r="F40" s="1507" t="s">
        <v>438</v>
      </c>
      <c r="G40" s="494"/>
      <c r="H40" s="494" t="s">
        <v>3035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3052</v>
      </c>
      <c r="N40" s="357" t="s">
        <v>3035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515"/>
      <c r="B41" s="1512" t="s">
        <v>1110</v>
      </c>
      <c r="C41" s="1513" t="s">
        <v>408</v>
      </c>
      <c r="D41" s="759">
        <v>3</v>
      </c>
      <c r="E41" s="759">
        <v>4</v>
      </c>
      <c r="F41" s="1510" t="s">
        <v>367</v>
      </c>
      <c r="G41" s="494"/>
      <c r="H41" s="494" t="s">
        <v>366</v>
      </c>
      <c r="I41" s="494" t="s">
        <v>294</v>
      </c>
      <c r="J41" s="494" t="s">
        <v>294</v>
      </c>
      <c r="K41" s="573">
        <v>0</v>
      </c>
      <c r="L41" s="358" t="s">
        <v>408</v>
      </c>
      <c r="M41" s="357" t="s">
        <v>1110</v>
      </c>
      <c r="N41" s="357" t="s">
        <v>366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367</v>
      </c>
      <c r="U41" s="357" t="s">
        <v>294</v>
      </c>
      <c r="V41" s="357" t="s">
        <v>294</v>
      </c>
    </row>
    <row r="42" spans="1:22" ht="15" thickBot="1">
      <c r="A42" s="517"/>
      <c r="B42" s="517"/>
      <c r="C42" s="550" t="s">
        <v>22</v>
      </c>
      <c r="D42" s="725">
        <v>21</v>
      </c>
      <c r="E42" s="726">
        <v>0</v>
      </c>
      <c r="F42" s="1505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603" t="s">
        <v>5920</v>
      </c>
      <c r="C43" s="1064" t="s">
        <v>871</v>
      </c>
      <c r="D43" s="651">
        <v>5</v>
      </c>
      <c r="E43" s="651">
        <v>8</v>
      </c>
      <c r="F43" s="1501" t="s">
        <v>437</v>
      </c>
      <c r="G43" s="494"/>
      <c r="H43" s="494" t="s">
        <v>5919</v>
      </c>
      <c r="I43" s="494" t="s">
        <v>294</v>
      </c>
      <c r="J43" s="494" t="s">
        <v>294</v>
      </c>
      <c r="K43" s="573">
        <v>0</v>
      </c>
      <c r="L43" s="358" t="s">
        <v>871</v>
      </c>
      <c r="M43" s="357" t="s">
        <v>5920</v>
      </c>
      <c r="N43" s="357" t="s">
        <v>5919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437</v>
      </c>
      <c r="U43" s="357" t="s">
        <v>294</v>
      </c>
      <c r="V43" s="357" t="s">
        <v>294</v>
      </c>
    </row>
    <row r="44" spans="1:22">
      <c r="A44" s="515"/>
      <c r="B44" s="607" t="s">
        <v>870</v>
      </c>
      <c r="C44" s="1063" t="s">
        <v>5918</v>
      </c>
      <c r="D44" s="656">
        <v>4</v>
      </c>
      <c r="E44" s="656">
        <v>4</v>
      </c>
      <c r="F44" s="1510" t="s">
        <v>869</v>
      </c>
      <c r="G44" s="494"/>
      <c r="H44" s="494" t="s">
        <v>868</v>
      </c>
      <c r="I44" s="494" t="s">
        <v>294</v>
      </c>
      <c r="J44" s="494" t="s">
        <v>294</v>
      </c>
      <c r="K44" s="573">
        <v>0</v>
      </c>
      <c r="L44" s="358" t="s">
        <v>2145</v>
      </c>
      <c r="M44" s="357" t="s">
        <v>870</v>
      </c>
      <c r="N44" s="357" t="s">
        <v>868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2113</v>
      </c>
      <c r="U44" s="357" t="s">
        <v>294</v>
      </c>
      <c r="V44" s="357" t="s">
        <v>294</v>
      </c>
    </row>
    <row r="45" spans="1:22">
      <c r="A45" s="515"/>
      <c r="B45" s="607" t="s">
        <v>5921</v>
      </c>
      <c r="C45" s="1063" t="s">
        <v>864</v>
      </c>
      <c r="D45" s="656">
        <v>4</v>
      </c>
      <c r="E45" s="656">
        <v>6</v>
      </c>
      <c r="F45" s="1502" t="s">
        <v>738</v>
      </c>
      <c r="G45" s="494"/>
      <c r="H45" s="494" t="s">
        <v>860</v>
      </c>
      <c r="I45" s="494" t="s">
        <v>294</v>
      </c>
      <c r="J45" s="494" t="s">
        <v>294</v>
      </c>
      <c r="K45" s="573">
        <v>0</v>
      </c>
      <c r="L45" s="358" t="s">
        <v>864</v>
      </c>
      <c r="M45" s="357" t="s">
        <v>5921</v>
      </c>
      <c r="N45" s="357" t="s">
        <v>860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738</v>
      </c>
      <c r="U45" s="357" t="s">
        <v>294</v>
      </c>
      <c r="V45" s="357" t="s">
        <v>294</v>
      </c>
    </row>
    <row r="46" spans="1:22">
      <c r="A46" s="515"/>
      <c r="B46" s="607" t="s">
        <v>4709</v>
      </c>
      <c r="C46" s="1063" t="s">
        <v>863</v>
      </c>
      <c r="D46" s="656">
        <v>4</v>
      </c>
      <c r="E46" s="656">
        <v>6</v>
      </c>
      <c r="F46" s="1510" t="s">
        <v>408</v>
      </c>
      <c r="G46" s="494"/>
      <c r="H46" s="494" t="s">
        <v>1110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4709</v>
      </c>
      <c r="N46" s="357" t="s">
        <v>1110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 ht="15" thickBot="1">
      <c r="A47" s="515"/>
      <c r="B47" s="619" t="s">
        <v>4634</v>
      </c>
      <c r="C47" s="1066" t="s">
        <v>4761</v>
      </c>
      <c r="D47" s="656">
        <v>4</v>
      </c>
      <c r="E47" s="656">
        <v>4</v>
      </c>
      <c r="F47" s="1510" t="s">
        <v>3153</v>
      </c>
      <c r="G47" s="494"/>
      <c r="H47" s="494" t="s">
        <v>3065</v>
      </c>
      <c r="I47" s="494" t="s">
        <v>294</v>
      </c>
      <c r="J47" s="494" t="s">
        <v>294</v>
      </c>
      <c r="K47" s="573">
        <v>0</v>
      </c>
      <c r="L47" s="358" t="s">
        <v>943</v>
      </c>
      <c r="M47" s="357" t="s">
        <v>4634</v>
      </c>
      <c r="N47" s="357" t="s">
        <v>3065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604</v>
      </c>
      <c r="U47" s="357" t="s">
        <v>294</v>
      </c>
      <c r="V47" s="357" t="s">
        <v>294</v>
      </c>
    </row>
    <row r="48" spans="1:22" ht="15" thickBot="1">
      <c r="A48" s="517"/>
      <c r="B48" s="517"/>
      <c r="C48" s="550" t="s">
        <v>22</v>
      </c>
      <c r="D48" s="726">
        <v>21</v>
      </c>
      <c r="E48" s="726">
        <v>0</v>
      </c>
      <c r="F48" s="1505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603" t="s">
        <v>901</v>
      </c>
      <c r="C49" s="1141" t="s">
        <v>879</v>
      </c>
      <c r="D49" s="651">
        <v>3</v>
      </c>
      <c r="E49" s="651">
        <v>4</v>
      </c>
      <c r="F49" s="1501" t="s">
        <v>500</v>
      </c>
      <c r="G49" s="494"/>
      <c r="H49" s="494" t="s">
        <v>499</v>
      </c>
      <c r="I49" s="494" t="s">
        <v>294</v>
      </c>
      <c r="J49" s="494" t="s">
        <v>294</v>
      </c>
      <c r="K49" s="573">
        <v>0</v>
      </c>
      <c r="L49" s="358" t="s">
        <v>2103</v>
      </c>
      <c r="M49" s="357" t="s">
        <v>901</v>
      </c>
      <c r="N49" s="357" t="s">
        <v>499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882</v>
      </c>
      <c r="U49" s="357" t="s">
        <v>294</v>
      </c>
      <c r="V49" s="357" t="s">
        <v>294</v>
      </c>
    </row>
    <row r="50" spans="1:22">
      <c r="A50" s="515"/>
      <c r="B50" s="607" t="s">
        <v>5922</v>
      </c>
      <c r="C50" s="1125" t="s">
        <v>4717</v>
      </c>
      <c r="D50" s="656">
        <v>3</v>
      </c>
      <c r="E50" s="656">
        <v>4</v>
      </c>
      <c r="F50" s="1517" t="s">
        <v>4761</v>
      </c>
      <c r="G50" s="494"/>
      <c r="H50" s="494" t="s">
        <v>4634</v>
      </c>
      <c r="I50" s="494" t="s">
        <v>294</v>
      </c>
      <c r="J50" s="494" t="s">
        <v>294</v>
      </c>
      <c r="K50" s="573">
        <v>0</v>
      </c>
      <c r="L50" s="358" t="s">
        <v>2118</v>
      </c>
      <c r="M50" s="357" t="s">
        <v>5922</v>
      </c>
      <c r="N50" s="357" t="s">
        <v>4634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943</v>
      </c>
      <c r="U50" s="357" t="s">
        <v>294</v>
      </c>
      <c r="V50" s="357" t="s">
        <v>294</v>
      </c>
    </row>
    <row r="51" spans="1:22">
      <c r="A51" s="515"/>
      <c r="B51" s="607" t="s">
        <v>5614</v>
      </c>
      <c r="C51" s="1063" t="s">
        <v>361</v>
      </c>
      <c r="D51" s="656">
        <v>5</v>
      </c>
      <c r="E51" s="656">
        <v>8</v>
      </c>
      <c r="F51" s="1517" t="s">
        <v>411</v>
      </c>
      <c r="G51" s="494"/>
      <c r="H51" s="494" t="s">
        <v>5875</v>
      </c>
      <c r="I51" s="494" t="s">
        <v>294</v>
      </c>
      <c r="J51" s="494" t="s">
        <v>294</v>
      </c>
      <c r="K51" s="573">
        <v>0</v>
      </c>
      <c r="L51" s="358" t="s">
        <v>361</v>
      </c>
      <c r="M51" s="357" t="s">
        <v>5614</v>
      </c>
      <c r="N51" s="357" t="s">
        <v>5875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411</v>
      </c>
      <c r="U51" s="357" t="s">
        <v>294</v>
      </c>
      <c r="V51" s="357" t="s">
        <v>294</v>
      </c>
    </row>
    <row r="52" spans="1:22">
      <c r="A52" s="515"/>
      <c r="B52" s="607" t="s">
        <v>5615</v>
      </c>
      <c r="C52" s="1332" t="s">
        <v>862</v>
      </c>
      <c r="D52" s="656">
        <v>4</v>
      </c>
      <c r="E52" s="656">
        <v>6</v>
      </c>
      <c r="F52" s="1502" t="s">
        <v>738</v>
      </c>
      <c r="G52" s="494"/>
      <c r="H52" s="494" t="s">
        <v>860</v>
      </c>
      <c r="I52" s="494" t="s">
        <v>294</v>
      </c>
      <c r="J52" s="494" t="s">
        <v>294</v>
      </c>
      <c r="K52" s="573">
        <v>0</v>
      </c>
      <c r="L52" s="358" t="s">
        <v>862</v>
      </c>
      <c r="M52" s="357" t="s">
        <v>5615</v>
      </c>
      <c r="N52" s="357" t="s">
        <v>860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738</v>
      </c>
      <c r="U52" s="357" t="s">
        <v>294</v>
      </c>
      <c r="V52" s="357" t="s">
        <v>294</v>
      </c>
    </row>
    <row r="53" spans="1:22">
      <c r="A53" s="515"/>
      <c r="B53" s="607" t="s">
        <v>3040</v>
      </c>
      <c r="C53" s="1332" t="s">
        <v>3998</v>
      </c>
      <c r="D53" s="656">
        <v>3</v>
      </c>
      <c r="E53" s="656">
        <v>4</v>
      </c>
      <c r="F53" s="1507" t="s">
        <v>1179</v>
      </c>
      <c r="G53" s="494"/>
      <c r="H53" s="494" t="s">
        <v>3039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3040</v>
      </c>
      <c r="N53" s="357" t="s">
        <v>3039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515"/>
      <c r="B54" s="619" t="s">
        <v>3051</v>
      </c>
      <c r="C54" s="1518" t="s">
        <v>335</v>
      </c>
      <c r="D54" s="759">
        <v>2</v>
      </c>
      <c r="E54" s="759">
        <v>3</v>
      </c>
      <c r="F54" s="1519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335</v>
      </c>
      <c r="M54" s="357" t="s">
        <v>3051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517"/>
      <c r="B55" s="517"/>
      <c r="C55" s="550" t="s">
        <v>22</v>
      </c>
      <c r="D55" s="725">
        <v>20</v>
      </c>
      <c r="E55" s="726">
        <v>0</v>
      </c>
      <c r="F55" s="152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603" t="s">
        <v>5923</v>
      </c>
      <c r="C56" s="1413" t="s">
        <v>1144</v>
      </c>
      <c r="D56" s="651">
        <v>6</v>
      </c>
      <c r="E56" s="651">
        <v>8</v>
      </c>
      <c r="F56" s="1522" t="s">
        <v>871</v>
      </c>
      <c r="G56" s="494"/>
      <c r="H56" s="494" t="s">
        <v>5920</v>
      </c>
      <c r="I56" s="494" t="s">
        <v>294</v>
      </c>
      <c r="J56" s="494" t="s">
        <v>294</v>
      </c>
      <c r="K56" s="573">
        <v>0</v>
      </c>
      <c r="L56" s="358" t="s">
        <v>1144</v>
      </c>
      <c r="M56" s="357" t="s">
        <v>5923</v>
      </c>
      <c r="N56" s="357" t="s">
        <v>5920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871</v>
      </c>
      <c r="U56" s="357" t="s">
        <v>294</v>
      </c>
      <c r="V56" s="357" t="s">
        <v>294</v>
      </c>
    </row>
    <row r="57" spans="1:22">
      <c r="A57" s="515"/>
      <c r="B57" s="607" t="s">
        <v>38</v>
      </c>
      <c r="C57" s="1063" t="s">
        <v>331</v>
      </c>
      <c r="D57" s="656">
        <v>1</v>
      </c>
      <c r="E57" s="656">
        <v>1</v>
      </c>
      <c r="F57" s="1510" t="s">
        <v>335</v>
      </c>
      <c r="G57" s="494"/>
      <c r="H57" s="494" t="s">
        <v>3051</v>
      </c>
      <c r="I57" s="494" t="s">
        <v>294</v>
      </c>
      <c r="J57" s="494" t="s">
        <v>294</v>
      </c>
      <c r="K57" s="573">
        <v>0</v>
      </c>
      <c r="L57" s="358" t="s">
        <v>331</v>
      </c>
      <c r="M57" s="357" t="s">
        <v>38</v>
      </c>
      <c r="N57" s="357" t="s">
        <v>3051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335</v>
      </c>
      <c r="U57" s="357" t="s">
        <v>294</v>
      </c>
      <c r="V57" s="357" t="s">
        <v>294</v>
      </c>
    </row>
    <row r="58" spans="1:22">
      <c r="A58" s="515"/>
      <c r="B58" s="1140" t="s">
        <v>5617</v>
      </c>
      <c r="C58" s="1332" t="s">
        <v>947</v>
      </c>
      <c r="D58" s="656">
        <v>5</v>
      </c>
      <c r="E58" s="656">
        <v>10</v>
      </c>
      <c r="F58" s="1510" t="s">
        <v>864</v>
      </c>
      <c r="G58" s="494"/>
      <c r="H58" s="494" t="s">
        <v>5921</v>
      </c>
      <c r="I58" s="494" t="s">
        <v>294</v>
      </c>
      <c r="J58" s="494" t="s">
        <v>294</v>
      </c>
      <c r="K58" s="573">
        <v>0</v>
      </c>
      <c r="L58" s="358" t="s">
        <v>947</v>
      </c>
      <c r="M58" s="357" t="s">
        <v>5617</v>
      </c>
      <c r="N58" s="357" t="s">
        <v>5921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864</v>
      </c>
      <c r="U58" s="357" t="s">
        <v>294</v>
      </c>
      <c r="V58" s="357" t="s">
        <v>294</v>
      </c>
    </row>
    <row r="59" spans="1:22" ht="15" thickBot="1">
      <c r="A59" s="515"/>
      <c r="B59" s="619" t="s">
        <v>3116</v>
      </c>
      <c r="C59" s="1066" t="s">
        <v>3155</v>
      </c>
      <c r="D59" s="656">
        <v>8</v>
      </c>
      <c r="E59" s="656">
        <v>14</v>
      </c>
      <c r="F59" s="1523" t="s">
        <v>4588</v>
      </c>
      <c r="G59" s="494"/>
      <c r="H59" s="494" t="s">
        <v>3052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3116</v>
      </c>
      <c r="N59" s="357" t="s">
        <v>3052</v>
      </c>
      <c r="O59" s="357" t="s">
        <v>294</v>
      </c>
      <c r="P59" s="357" t="s">
        <v>294</v>
      </c>
      <c r="Q59" s="357">
        <v>130</v>
      </c>
      <c r="R59" s="357">
        <v>15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50"/>
      <c r="C60" s="541" t="s">
        <v>22</v>
      </c>
      <c r="D60" s="726">
        <v>20</v>
      </c>
      <c r="E60" s="726">
        <v>0</v>
      </c>
      <c r="F60" s="1524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607" t="s">
        <v>1114</v>
      </c>
      <c r="C61" s="1063" t="s">
        <v>878</v>
      </c>
      <c r="D61" s="651">
        <v>4</v>
      </c>
      <c r="E61" s="651">
        <v>4</v>
      </c>
      <c r="F61" s="1525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607" t="s">
        <v>5863</v>
      </c>
      <c r="C62" s="1063" t="s">
        <v>4592</v>
      </c>
      <c r="D62" s="656">
        <v>4</v>
      </c>
      <c r="E62" s="656">
        <v>4</v>
      </c>
      <c r="F62" s="1507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607" t="s">
        <v>876</v>
      </c>
      <c r="C63" s="1063" t="s">
        <v>4594</v>
      </c>
      <c r="D63" s="656">
        <v>4</v>
      </c>
      <c r="E63" s="656">
        <v>4</v>
      </c>
      <c r="F63" s="1507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607" t="s">
        <v>5924</v>
      </c>
      <c r="C64" s="608" t="s">
        <v>5794</v>
      </c>
      <c r="D64" s="656">
        <v>6</v>
      </c>
      <c r="E64" s="656">
        <v>10</v>
      </c>
      <c r="F64" s="1510" t="s">
        <v>1144</v>
      </c>
      <c r="G64" s="494"/>
      <c r="H64" s="494" t="s">
        <v>5923</v>
      </c>
      <c r="I64" s="494" t="s">
        <v>294</v>
      </c>
      <c r="J64" s="494" t="s">
        <v>294</v>
      </c>
      <c r="K64" s="573">
        <v>0</v>
      </c>
      <c r="L64" s="358" t="s">
        <v>2154</v>
      </c>
      <c r="M64" s="357" t="s">
        <v>5924</v>
      </c>
      <c r="N64" s="357" t="s">
        <v>5923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1144</v>
      </c>
      <c r="U64" s="357" t="s">
        <v>294</v>
      </c>
      <c r="V64" s="357" t="s">
        <v>294</v>
      </c>
    </row>
    <row r="65" spans="1:22" ht="15" thickBot="1">
      <c r="A65" s="515"/>
      <c r="B65" s="607" t="s">
        <v>3117</v>
      </c>
      <c r="C65" s="608" t="s">
        <v>4161</v>
      </c>
      <c r="D65" s="656">
        <v>8</v>
      </c>
      <c r="E65" s="656">
        <v>12</v>
      </c>
      <c r="F65" s="1526" t="s">
        <v>5873</v>
      </c>
      <c r="G65" s="494"/>
      <c r="H65" s="494" t="s">
        <v>3040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3117</v>
      </c>
      <c r="N65" s="357" t="s">
        <v>3040</v>
      </c>
      <c r="O65" s="357" t="s">
        <v>294</v>
      </c>
      <c r="P65" s="357" t="s">
        <v>294</v>
      </c>
      <c r="Q65" s="357">
        <v>150</v>
      </c>
      <c r="R65" s="357">
        <v>33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517"/>
      <c r="B66" s="1531"/>
      <c r="C66" s="1532" t="s">
        <v>22</v>
      </c>
      <c r="D66" s="726">
        <v>18</v>
      </c>
      <c r="E66" s="726">
        <v>0</v>
      </c>
      <c r="F66" s="152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607" t="s">
        <v>1116</v>
      </c>
      <c r="C67" s="1063" t="s">
        <v>2137</v>
      </c>
      <c r="D67" s="651">
        <v>4</v>
      </c>
      <c r="E67" s="651">
        <v>4</v>
      </c>
      <c r="F67" s="1527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607" t="s">
        <v>866</v>
      </c>
      <c r="C68" s="1063" t="s">
        <v>4742</v>
      </c>
      <c r="D68" s="656">
        <v>4</v>
      </c>
      <c r="E68" s="656">
        <v>4</v>
      </c>
      <c r="F68" s="1528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607" t="s">
        <v>5865</v>
      </c>
      <c r="C69" s="1063" t="s">
        <v>945</v>
      </c>
      <c r="D69" s="656">
        <v>4</v>
      </c>
      <c r="E69" s="656">
        <v>4</v>
      </c>
      <c r="F69" s="1528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607" t="s">
        <v>5925</v>
      </c>
      <c r="C70" s="1063" t="s">
        <v>1146</v>
      </c>
      <c r="D70" s="656">
        <v>6</v>
      </c>
      <c r="E70" s="656">
        <v>8</v>
      </c>
      <c r="F70" s="1529" t="s">
        <v>1010</v>
      </c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1146</v>
      </c>
      <c r="M70" s="357" t="s">
        <v>5925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2156</v>
      </c>
      <c r="U70" s="357" t="s">
        <v>294</v>
      </c>
      <c r="V70" s="357" t="s">
        <v>294</v>
      </c>
    </row>
    <row r="71" spans="1:22" ht="15" thickBot="1">
      <c r="A71" s="515"/>
      <c r="B71" s="607" t="s">
        <v>3118</v>
      </c>
      <c r="C71" s="1063" t="s">
        <v>4329</v>
      </c>
      <c r="D71" s="656">
        <v>8</v>
      </c>
      <c r="E71" s="656">
        <v>12</v>
      </c>
      <c r="F71" s="1530" t="s">
        <v>4161</v>
      </c>
      <c r="G71" s="494"/>
      <c r="H71" s="494" t="s">
        <v>3117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3118</v>
      </c>
      <c r="N71" s="357" t="s">
        <v>3117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517"/>
      <c r="B72" s="48"/>
      <c r="C72" s="541" t="s">
        <v>22</v>
      </c>
      <c r="D72" s="726">
        <v>18</v>
      </c>
      <c r="E72" s="726">
        <v>0</v>
      </c>
      <c r="F72" s="49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42"/>
      <c r="B73" s="1374"/>
      <c r="C73" s="1061" t="s">
        <v>111</v>
      </c>
      <c r="D73" s="675">
        <v>200</v>
      </c>
      <c r="E73" s="675">
        <v>0</v>
      </c>
      <c r="F73" s="137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4CEBD-71CA-4F71-9AE3-4B9504AEB9FF}">
  <sheetPr codeName="Hoja16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6.8867187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499</v>
      </c>
      <c r="C9" s="1064" t="s">
        <v>500</v>
      </c>
      <c r="D9" s="651">
        <v>4</v>
      </c>
      <c r="E9" s="651">
        <v>4</v>
      </c>
      <c r="F9" s="1501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4678</v>
      </c>
      <c r="C10" s="611" t="s">
        <v>1113</v>
      </c>
      <c r="D10" s="656">
        <v>4</v>
      </c>
      <c r="E10" s="656">
        <v>4</v>
      </c>
      <c r="F10" s="150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1113</v>
      </c>
      <c r="M10" s="357" t="s">
        <v>4678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60" t="s">
        <v>3034</v>
      </c>
      <c r="C11" s="1063" t="s">
        <v>3543</v>
      </c>
      <c r="D11" s="656">
        <v>5</v>
      </c>
      <c r="E11" s="656">
        <v>8</v>
      </c>
      <c r="F11" s="150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3034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3049</v>
      </c>
      <c r="C12" s="1292" t="s">
        <v>4824</v>
      </c>
      <c r="D12" s="656">
        <v>5</v>
      </c>
      <c r="E12" s="656">
        <v>8</v>
      </c>
      <c r="F12" s="150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3170</v>
      </c>
      <c r="M12" s="357" t="s">
        <v>3049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1117" t="s">
        <v>3035</v>
      </c>
      <c r="C13" s="1066" t="s">
        <v>438</v>
      </c>
      <c r="D13" s="656">
        <v>2</v>
      </c>
      <c r="E13" s="656">
        <v>3</v>
      </c>
      <c r="F13" s="150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3035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860"/>
      <c r="C14" s="1504" t="s">
        <v>22</v>
      </c>
      <c r="D14" s="726">
        <v>20</v>
      </c>
      <c r="E14" s="726">
        <v>0</v>
      </c>
      <c r="F14" s="150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603" t="s">
        <v>366</v>
      </c>
      <c r="C15" s="604" t="s">
        <v>367</v>
      </c>
      <c r="D15" s="651">
        <v>3</v>
      </c>
      <c r="E15" s="651">
        <v>4</v>
      </c>
      <c r="F15" s="150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367</v>
      </c>
      <c r="M15" s="357" t="s">
        <v>366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15"/>
      <c r="B16" s="1411" t="s">
        <v>5868</v>
      </c>
      <c r="C16" s="1332" t="s">
        <v>738</v>
      </c>
      <c r="D16" s="656">
        <v>4</v>
      </c>
      <c r="E16" s="656">
        <v>6</v>
      </c>
      <c r="F16" s="1507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738</v>
      </c>
      <c r="M16" s="357" t="s">
        <v>5868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860" t="s">
        <v>3036</v>
      </c>
      <c r="C17" s="1063" t="s">
        <v>471</v>
      </c>
      <c r="D17" s="656">
        <v>5</v>
      </c>
      <c r="E17" s="656">
        <v>8</v>
      </c>
      <c r="F17" s="1502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860" t="s">
        <v>3037</v>
      </c>
      <c r="C18" s="1063" t="s">
        <v>4294</v>
      </c>
      <c r="D18" s="656">
        <v>2</v>
      </c>
      <c r="E18" s="656">
        <v>3</v>
      </c>
      <c r="F18" s="150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3037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860" t="s">
        <v>3050</v>
      </c>
      <c r="C19" s="1063" t="s">
        <v>3991</v>
      </c>
      <c r="D19" s="656">
        <v>5</v>
      </c>
      <c r="E19" s="656">
        <v>8</v>
      </c>
      <c r="F19" s="1502" t="s">
        <v>4824</v>
      </c>
      <c r="G19" s="494"/>
      <c r="H19" s="494" t="s">
        <v>3049</v>
      </c>
      <c r="I19" s="494" t="s">
        <v>294</v>
      </c>
      <c r="J19" s="494" t="s">
        <v>294</v>
      </c>
      <c r="K19" s="573">
        <v>0</v>
      </c>
      <c r="L19" s="358" t="s">
        <v>593</v>
      </c>
      <c r="M19" s="357" t="s">
        <v>3050</v>
      </c>
      <c r="N19" s="357" t="s">
        <v>3049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 ht="15" thickBot="1">
      <c r="A20" s="515"/>
      <c r="B20" s="1117" t="s">
        <v>36</v>
      </c>
      <c r="C20" s="1066" t="s">
        <v>1131</v>
      </c>
      <c r="D20" s="759">
        <v>1</v>
      </c>
      <c r="E20" s="759">
        <v>1</v>
      </c>
      <c r="F20" s="150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1119"/>
      <c r="C21" s="1504" t="s">
        <v>22</v>
      </c>
      <c r="D21" s="725">
        <v>20</v>
      </c>
      <c r="E21" s="726">
        <v>0</v>
      </c>
      <c r="F21" s="150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603" t="s">
        <v>3120</v>
      </c>
      <c r="C22" s="604" t="s">
        <v>869</v>
      </c>
      <c r="D22" s="651">
        <v>3</v>
      </c>
      <c r="E22" s="651">
        <v>4</v>
      </c>
      <c r="F22" s="1501" t="s">
        <v>4824</v>
      </c>
      <c r="G22" s="494"/>
      <c r="H22" s="494" t="s">
        <v>3049</v>
      </c>
      <c r="I22" s="494" t="s">
        <v>294</v>
      </c>
      <c r="J22" s="494" t="s">
        <v>294</v>
      </c>
      <c r="K22" s="573">
        <v>0</v>
      </c>
      <c r="L22" s="358" t="s">
        <v>2113</v>
      </c>
      <c r="M22" s="357" t="s">
        <v>3120</v>
      </c>
      <c r="N22" s="357" t="s">
        <v>3049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3170</v>
      </c>
      <c r="U22" s="357" t="s">
        <v>294</v>
      </c>
      <c r="V22" s="357" t="s">
        <v>294</v>
      </c>
    </row>
    <row r="23" spans="1:22">
      <c r="A23" s="515"/>
      <c r="B23" s="1411" t="s">
        <v>4680</v>
      </c>
      <c r="C23" s="1332" t="s">
        <v>1109</v>
      </c>
      <c r="D23" s="656">
        <v>4</v>
      </c>
      <c r="E23" s="656">
        <v>4</v>
      </c>
      <c r="F23" s="1502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1109</v>
      </c>
      <c r="M23" s="357" t="s">
        <v>4680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860" t="s">
        <v>3038</v>
      </c>
      <c r="C24" s="1063" t="s">
        <v>140</v>
      </c>
      <c r="D24" s="656">
        <v>5</v>
      </c>
      <c r="E24" s="656">
        <v>8</v>
      </c>
      <c r="F24" s="1502" t="s">
        <v>471</v>
      </c>
      <c r="G24" s="494"/>
      <c r="H24" s="494" t="s">
        <v>3036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3038</v>
      </c>
      <c r="N24" s="357" t="s">
        <v>3036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860" t="s">
        <v>40</v>
      </c>
      <c r="C25" s="1063" t="s">
        <v>1180</v>
      </c>
      <c r="D25" s="656">
        <v>1</v>
      </c>
      <c r="E25" s="656">
        <v>1</v>
      </c>
      <c r="F25" s="1502" t="s">
        <v>1131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515"/>
      <c r="B26" s="860" t="s">
        <v>3115</v>
      </c>
      <c r="C26" s="1063" t="s">
        <v>562</v>
      </c>
      <c r="D26" s="656">
        <v>5</v>
      </c>
      <c r="E26" s="656">
        <v>8</v>
      </c>
      <c r="F26" s="1502" t="s">
        <v>3991</v>
      </c>
      <c r="G26" s="494"/>
      <c r="H26" s="494" t="s">
        <v>3050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3115</v>
      </c>
      <c r="N26" s="357" t="s">
        <v>3050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 ht="15" thickBot="1">
      <c r="A27" s="515"/>
      <c r="B27" s="1117" t="s">
        <v>29</v>
      </c>
      <c r="C27" s="1066" t="s">
        <v>2389</v>
      </c>
      <c r="D27" s="759">
        <v>2</v>
      </c>
      <c r="E27" s="759">
        <v>2</v>
      </c>
      <c r="F27" s="150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7"/>
      <c r="B28" s="1068"/>
      <c r="C28" s="1120" t="s">
        <v>22</v>
      </c>
      <c r="D28" s="725">
        <v>20</v>
      </c>
      <c r="E28" s="726">
        <v>0</v>
      </c>
      <c r="F28" s="150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1508" t="s">
        <v>4833</v>
      </c>
      <c r="C29" s="1509" t="s">
        <v>437</v>
      </c>
      <c r="D29" s="651">
        <v>4</v>
      </c>
      <c r="E29" s="651">
        <v>4</v>
      </c>
      <c r="F29" s="1510" t="s">
        <v>1109</v>
      </c>
      <c r="G29" s="494"/>
      <c r="H29" s="494" t="s">
        <v>4680</v>
      </c>
      <c r="I29" s="494" t="s">
        <v>294</v>
      </c>
      <c r="J29" s="494" t="s">
        <v>294</v>
      </c>
      <c r="K29" s="573">
        <v>0</v>
      </c>
      <c r="L29" s="358" t="s">
        <v>437</v>
      </c>
      <c r="M29" s="357" t="s">
        <v>4833</v>
      </c>
      <c r="N29" s="357" t="s">
        <v>4680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1109</v>
      </c>
      <c r="U29" s="357" t="s">
        <v>294</v>
      </c>
      <c r="V29" s="357" t="s">
        <v>294</v>
      </c>
    </row>
    <row r="30" spans="1:22">
      <c r="A30" s="515"/>
      <c r="B30" s="546" t="s">
        <v>4632</v>
      </c>
      <c r="C30" s="1511" t="s">
        <v>4689</v>
      </c>
      <c r="D30" s="656">
        <v>3</v>
      </c>
      <c r="E30" s="656">
        <v>4</v>
      </c>
      <c r="F30" s="1510" t="s">
        <v>3991</v>
      </c>
      <c r="G30" s="494"/>
      <c r="H30" s="494" t="s">
        <v>3050</v>
      </c>
      <c r="I30" s="494" t="s">
        <v>294</v>
      </c>
      <c r="J30" s="494" t="s">
        <v>294</v>
      </c>
      <c r="K30" s="573">
        <v>0</v>
      </c>
      <c r="L30" s="358" t="s">
        <v>2108</v>
      </c>
      <c r="M30" s="357" t="s">
        <v>4632</v>
      </c>
      <c r="N30" s="357" t="s">
        <v>3050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546" t="s">
        <v>3122</v>
      </c>
      <c r="C31" s="1511" t="s">
        <v>1126</v>
      </c>
      <c r="D31" s="656">
        <v>3</v>
      </c>
      <c r="E31" s="656">
        <v>4</v>
      </c>
      <c r="F31" s="1507" t="s">
        <v>1180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3122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15"/>
      <c r="B32" s="546" t="s">
        <v>3039</v>
      </c>
      <c r="C32" s="1511" t="s">
        <v>1179</v>
      </c>
      <c r="D32" s="656">
        <v>3</v>
      </c>
      <c r="E32" s="656">
        <v>4</v>
      </c>
      <c r="F32" s="1502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3039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546" t="s">
        <v>5613</v>
      </c>
      <c r="C33" s="1511" t="s">
        <v>1143</v>
      </c>
      <c r="D33" s="656">
        <v>4</v>
      </c>
      <c r="E33" s="656">
        <v>6</v>
      </c>
      <c r="F33" s="1502" t="s">
        <v>1113</v>
      </c>
      <c r="G33" s="494"/>
      <c r="H33" s="494" t="s">
        <v>4678</v>
      </c>
      <c r="I33" s="494" t="s">
        <v>294</v>
      </c>
      <c r="J33" s="494" t="s">
        <v>294</v>
      </c>
      <c r="K33" s="573">
        <v>0</v>
      </c>
      <c r="L33" s="358" t="s">
        <v>1143</v>
      </c>
      <c r="M33" s="357" t="s">
        <v>5613</v>
      </c>
      <c r="N33" s="357" t="s">
        <v>4678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1113</v>
      </c>
      <c r="U33" s="357" t="s">
        <v>294</v>
      </c>
      <c r="V33" s="357" t="s">
        <v>294</v>
      </c>
    </row>
    <row r="34" spans="1:22" ht="15" thickBot="1">
      <c r="A34" s="515"/>
      <c r="B34" s="1512" t="s">
        <v>3065</v>
      </c>
      <c r="C34" s="1513" t="s">
        <v>3153</v>
      </c>
      <c r="D34" s="759">
        <v>5</v>
      </c>
      <c r="E34" s="759">
        <v>8</v>
      </c>
      <c r="F34" s="1503" t="s">
        <v>3991</v>
      </c>
      <c r="G34" s="494"/>
      <c r="H34" s="494" t="s">
        <v>3050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3065</v>
      </c>
      <c r="N34" s="357" t="s">
        <v>3050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 ht="15" thickBot="1">
      <c r="A35" s="517"/>
      <c r="B35" s="527"/>
      <c r="C35" s="1514" t="s">
        <v>22</v>
      </c>
      <c r="D35" s="725">
        <v>22</v>
      </c>
      <c r="E35" s="726">
        <v>0</v>
      </c>
      <c r="F35" s="1505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1508" t="s">
        <v>4637</v>
      </c>
      <c r="C36" s="1509" t="s">
        <v>411</v>
      </c>
      <c r="D36" s="651">
        <v>4</v>
      </c>
      <c r="E36" s="651">
        <v>6</v>
      </c>
      <c r="F36" s="1515" t="s">
        <v>4689</v>
      </c>
      <c r="G36" s="494"/>
      <c r="H36" s="494" t="s">
        <v>4632</v>
      </c>
      <c r="I36" s="494" t="s">
        <v>294</v>
      </c>
      <c r="J36" s="494" t="s">
        <v>294</v>
      </c>
      <c r="K36" s="573">
        <v>0</v>
      </c>
      <c r="L36" s="358" t="s">
        <v>411</v>
      </c>
      <c r="M36" s="357" t="s">
        <v>4637</v>
      </c>
      <c r="N36" s="357" t="s">
        <v>4632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2108</v>
      </c>
      <c r="U36" s="357" t="s">
        <v>294</v>
      </c>
      <c r="V36" s="357" t="s">
        <v>294</v>
      </c>
    </row>
    <row r="37" spans="1:22">
      <c r="A37" s="515"/>
      <c r="B37" s="546" t="s">
        <v>4843</v>
      </c>
      <c r="C37" s="1511" t="s">
        <v>865</v>
      </c>
      <c r="D37" s="656">
        <v>4</v>
      </c>
      <c r="E37" s="656">
        <v>8</v>
      </c>
      <c r="F37" s="1510" t="s">
        <v>1143</v>
      </c>
      <c r="G37" s="494"/>
      <c r="H37" s="494" t="s">
        <v>5613</v>
      </c>
      <c r="I37" s="494" t="s">
        <v>294</v>
      </c>
      <c r="J37" s="494" t="s">
        <v>294</v>
      </c>
      <c r="K37" s="574">
        <v>0</v>
      </c>
      <c r="L37" s="358" t="s">
        <v>865</v>
      </c>
      <c r="M37" s="357" t="s">
        <v>4843</v>
      </c>
      <c r="N37" s="357" t="s">
        <v>5613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1143</v>
      </c>
      <c r="U37" s="357" t="s">
        <v>294</v>
      </c>
      <c r="V37" s="357" t="s">
        <v>294</v>
      </c>
    </row>
    <row r="38" spans="1:22">
      <c r="A38" s="515"/>
      <c r="B38" s="546" t="s">
        <v>3121</v>
      </c>
      <c r="C38" s="1511" t="s">
        <v>873</v>
      </c>
      <c r="D38" s="656">
        <v>3</v>
      </c>
      <c r="E38" s="656">
        <v>6</v>
      </c>
      <c r="F38" s="1502" t="s">
        <v>2389</v>
      </c>
      <c r="G38" s="494"/>
      <c r="H38" s="494" t="s">
        <v>29</v>
      </c>
      <c r="I38" s="494" t="s">
        <v>294</v>
      </c>
      <c r="J38" s="494" t="s">
        <v>294</v>
      </c>
      <c r="K38" s="573">
        <v>0</v>
      </c>
      <c r="L38" s="358" t="s">
        <v>2114</v>
      </c>
      <c r="M38" s="357" t="s">
        <v>3121</v>
      </c>
      <c r="N38" s="357" t="s">
        <v>29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609</v>
      </c>
      <c r="U38" s="357" t="s">
        <v>294</v>
      </c>
      <c r="V38" s="357" t="s">
        <v>294</v>
      </c>
    </row>
    <row r="39" spans="1:22">
      <c r="A39" s="515"/>
      <c r="B39" s="546" t="s">
        <v>4554</v>
      </c>
      <c r="C39" s="1511" t="s">
        <v>4555</v>
      </c>
      <c r="D39" s="656">
        <v>3</v>
      </c>
      <c r="E39" s="656">
        <v>4</v>
      </c>
      <c r="F39" s="1516" t="s">
        <v>3153</v>
      </c>
      <c r="G39" s="494"/>
      <c r="H39" s="494" t="s">
        <v>3065</v>
      </c>
      <c r="I39" s="494" t="s">
        <v>294</v>
      </c>
      <c r="J39" s="494" t="s">
        <v>294</v>
      </c>
      <c r="K39" s="574">
        <v>0</v>
      </c>
      <c r="L39" s="358" t="s">
        <v>2115</v>
      </c>
      <c r="M39" s="357" t="s">
        <v>4554</v>
      </c>
      <c r="N39" s="357" t="s">
        <v>3065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15"/>
      <c r="B40" s="546" t="s">
        <v>3052</v>
      </c>
      <c r="C40" s="1511" t="s">
        <v>1181</v>
      </c>
      <c r="D40" s="656">
        <v>4</v>
      </c>
      <c r="E40" s="656">
        <v>6</v>
      </c>
      <c r="F40" s="1507" t="s">
        <v>438</v>
      </c>
      <c r="G40" s="494"/>
      <c r="H40" s="494" t="s">
        <v>3035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3052</v>
      </c>
      <c r="N40" s="357" t="s">
        <v>3035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515"/>
      <c r="B41" s="1512" t="s">
        <v>1110</v>
      </c>
      <c r="C41" s="1513" t="s">
        <v>408</v>
      </c>
      <c r="D41" s="759">
        <v>3</v>
      </c>
      <c r="E41" s="759">
        <v>4</v>
      </c>
      <c r="F41" s="1510" t="s">
        <v>367</v>
      </c>
      <c r="G41" s="494"/>
      <c r="H41" s="494" t="s">
        <v>366</v>
      </c>
      <c r="I41" s="494" t="s">
        <v>294</v>
      </c>
      <c r="J41" s="494" t="s">
        <v>294</v>
      </c>
      <c r="K41" s="573">
        <v>0</v>
      </c>
      <c r="L41" s="358" t="s">
        <v>408</v>
      </c>
      <c r="M41" s="357" t="s">
        <v>1110</v>
      </c>
      <c r="N41" s="357" t="s">
        <v>366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367</v>
      </c>
      <c r="U41" s="357" t="s">
        <v>294</v>
      </c>
      <c r="V41" s="357" t="s">
        <v>294</v>
      </c>
    </row>
    <row r="42" spans="1:22" ht="15" thickBot="1">
      <c r="A42" s="517"/>
      <c r="B42" s="607"/>
      <c r="C42" s="1514" t="s">
        <v>22</v>
      </c>
      <c r="D42" s="725">
        <v>21</v>
      </c>
      <c r="E42" s="726">
        <v>0</v>
      </c>
      <c r="F42" s="1505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603" t="s">
        <v>4835</v>
      </c>
      <c r="C43" s="1064" t="s">
        <v>871</v>
      </c>
      <c r="D43" s="651">
        <v>5</v>
      </c>
      <c r="E43" s="651">
        <v>8</v>
      </c>
      <c r="F43" s="1501" t="s">
        <v>437</v>
      </c>
      <c r="G43" s="494"/>
      <c r="H43" s="494" t="s">
        <v>4833</v>
      </c>
      <c r="I43" s="494" t="s">
        <v>294</v>
      </c>
      <c r="J43" s="494" t="s">
        <v>294</v>
      </c>
      <c r="K43" s="573">
        <v>0</v>
      </c>
      <c r="L43" s="358" t="s">
        <v>871</v>
      </c>
      <c r="M43" s="357" t="s">
        <v>4835</v>
      </c>
      <c r="N43" s="357" t="s">
        <v>4833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437</v>
      </c>
      <c r="U43" s="357" t="s">
        <v>294</v>
      </c>
      <c r="V43" s="357" t="s">
        <v>294</v>
      </c>
    </row>
    <row r="44" spans="1:22">
      <c r="A44" s="515"/>
      <c r="B44" s="607" t="s">
        <v>5917</v>
      </c>
      <c r="C44" s="1063" t="s">
        <v>5918</v>
      </c>
      <c r="D44" s="656">
        <v>4</v>
      </c>
      <c r="E44" s="656">
        <v>6</v>
      </c>
      <c r="F44" s="1510" t="s">
        <v>869</v>
      </c>
      <c r="G44" s="494"/>
      <c r="H44" s="494" t="s">
        <v>3120</v>
      </c>
      <c r="I44" s="494" t="s">
        <v>294</v>
      </c>
      <c r="J44" s="494" t="s">
        <v>294</v>
      </c>
      <c r="K44" s="573">
        <v>0</v>
      </c>
      <c r="L44" s="358" t="s">
        <v>2145</v>
      </c>
      <c r="M44" s="357" t="s">
        <v>5917</v>
      </c>
      <c r="N44" s="357" t="s">
        <v>3120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2113</v>
      </c>
      <c r="U44" s="357" t="s">
        <v>294</v>
      </c>
      <c r="V44" s="357" t="s">
        <v>294</v>
      </c>
    </row>
    <row r="45" spans="1:22">
      <c r="A45" s="515"/>
      <c r="B45" s="607" t="s">
        <v>4708</v>
      </c>
      <c r="C45" s="1063" t="s">
        <v>864</v>
      </c>
      <c r="D45" s="656">
        <v>4</v>
      </c>
      <c r="E45" s="656">
        <v>6</v>
      </c>
      <c r="F45" s="1502" t="s">
        <v>738</v>
      </c>
      <c r="G45" s="494"/>
      <c r="H45" s="494" t="s">
        <v>5868</v>
      </c>
      <c r="I45" s="494" t="s">
        <v>294</v>
      </c>
      <c r="J45" s="494" t="s">
        <v>294</v>
      </c>
      <c r="K45" s="573">
        <v>0</v>
      </c>
      <c r="L45" s="358" t="s">
        <v>864</v>
      </c>
      <c r="M45" s="357" t="s">
        <v>4708</v>
      </c>
      <c r="N45" s="357" t="s">
        <v>5868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738</v>
      </c>
      <c r="U45" s="357" t="s">
        <v>294</v>
      </c>
      <c r="V45" s="357" t="s">
        <v>294</v>
      </c>
    </row>
    <row r="46" spans="1:22">
      <c r="A46" s="515"/>
      <c r="B46" s="607" t="s">
        <v>4709</v>
      </c>
      <c r="C46" s="1063" t="s">
        <v>863</v>
      </c>
      <c r="D46" s="656">
        <v>4</v>
      </c>
      <c r="E46" s="656">
        <v>6</v>
      </c>
      <c r="F46" s="1510" t="s">
        <v>408</v>
      </c>
      <c r="G46" s="494"/>
      <c r="H46" s="494" t="s">
        <v>1110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4709</v>
      </c>
      <c r="N46" s="357" t="s">
        <v>1110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 ht="15" thickBot="1">
      <c r="A47" s="515"/>
      <c r="B47" s="619" t="s">
        <v>4634</v>
      </c>
      <c r="C47" s="1066" t="s">
        <v>4761</v>
      </c>
      <c r="D47" s="656">
        <v>4</v>
      </c>
      <c r="E47" s="656">
        <v>4</v>
      </c>
      <c r="F47" s="1510" t="s">
        <v>3153</v>
      </c>
      <c r="G47" s="494"/>
      <c r="H47" s="494" t="s">
        <v>3065</v>
      </c>
      <c r="I47" s="494" t="s">
        <v>294</v>
      </c>
      <c r="J47" s="494" t="s">
        <v>294</v>
      </c>
      <c r="K47" s="573">
        <v>0</v>
      </c>
      <c r="L47" s="358" t="s">
        <v>943</v>
      </c>
      <c r="M47" s="357" t="s">
        <v>4634</v>
      </c>
      <c r="N47" s="357" t="s">
        <v>3065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604</v>
      </c>
      <c r="U47" s="357" t="s">
        <v>294</v>
      </c>
      <c r="V47" s="357" t="s">
        <v>294</v>
      </c>
    </row>
    <row r="48" spans="1:22" ht="15" thickBot="1">
      <c r="A48" s="517"/>
      <c r="B48" s="607"/>
      <c r="C48" s="1514" t="s">
        <v>22</v>
      </c>
      <c r="D48" s="726">
        <v>21</v>
      </c>
      <c r="E48" s="726">
        <v>0</v>
      </c>
      <c r="F48" s="1505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603" t="s">
        <v>901</v>
      </c>
      <c r="C49" s="1141" t="s">
        <v>879</v>
      </c>
      <c r="D49" s="651">
        <v>3</v>
      </c>
      <c r="E49" s="651">
        <v>4</v>
      </c>
      <c r="F49" s="1501" t="s">
        <v>500</v>
      </c>
      <c r="G49" s="494"/>
      <c r="H49" s="494" t="s">
        <v>499</v>
      </c>
      <c r="I49" s="494" t="s">
        <v>294</v>
      </c>
      <c r="J49" s="494" t="s">
        <v>294</v>
      </c>
      <c r="K49" s="573">
        <v>0</v>
      </c>
      <c r="L49" s="358" t="s">
        <v>2103</v>
      </c>
      <c r="M49" s="357" t="s">
        <v>901</v>
      </c>
      <c r="N49" s="357" t="s">
        <v>499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882</v>
      </c>
      <c r="U49" s="357" t="s">
        <v>294</v>
      </c>
      <c r="V49" s="357" t="s">
        <v>294</v>
      </c>
    </row>
    <row r="50" spans="1:22">
      <c r="A50" s="515"/>
      <c r="B50" s="607" t="s">
        <v>4716</v>
      </c>
      <c r="C50" s="1125" t="s">
        <v>4717</v>
      </c>
      <c r="D50" s="656">
        <v>3</v>
      </c>
      <c r="E50" s="656">
        <v>4</v>
      </c>
      <c r="F50" s="1517" t="s">
        <v>4761</v>
      </c>
      <c r="G50" s="494"/>
      <c r="H50" s="494" t="s">
        <v>4634</v>
      </c>
      <c r="I50" s="494" t="s">
        <v>294</v>
      </c>
      <c r="J50" s="494" t="s">
        <v>294</v>
      </c>
      <c r="K50" s="573">
        <v>0</v>
      </c>
      <c r="L50" s="358" t="s">
        <v>2118</v>
      </c>
      <c r="M50" s="357" t="s">
        <v>4716</v>
      </c>
      <c r="N50" s="357" t="s">
        <v>4634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943</v>
      </c>
      <c r="U50" s="357" t="s">
        <v>294</v>
      </c>
      <c r="V50" s="357" t="s">
        <v>294</v>
      </c>
    </row>
    <row r="51" spans="1:22">
      <c r="A51" s="515"/>
      <c r="B51" s="607" t="s">
        <v>5614</v>
      </c>
      <c r="C51" s="1063" t="s">
        <v>361</v>
      </c>
      <c r="D51" s="656">
        <v>5</v>
      </c>
      <c r="E51" s="656">
        <v>8</v>
      </c>
      <c r="F51" s="1517" t="s">
        <v>411</v>
      </c>
      <c r="G51" s="494"/>
      <c r="H51" s="494" t="s">
        <v>4637</v>
      </c>
      <c r="I51" s="494" t="s">
        <v>294</v>
      </c>
      <c r="J51" s="494" t="s">
        <v>294</v>
      </c>
      <c r="K51" s="573">
        <v>0</v>
      </c>
      <c r="L51" s="358" t="s">
        <v>361</v>
      </c>
      <c r="M51" s="357" t="s">
        <v>5614</v>
      </c>
      <c r="N51" s="357" t="s">
        <v>4637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411</v>
      </c>
      <c r="U51" s="357" t="s">
        <v>294</v>
      </c>
      <c r="V51" s="357" t="s">
        <v>294</v>
      </c>
    </row>
    <row r="52" spans="1:22">
      <c r="A52" s="515"/>
      <c r="B52" s="607" t="s">
        <v>5615</v>
      </c>
      <c r="C52" s="1332" t="s">
        <v>862</v>
      </c>
      <c r="D52" s="656">
        <v>4</v>
      </c>
      <c r="E52" s="656">
        <v>6</v>
      </c>
      <c r="F52" s="1502" t="s">
        <v>738</v>
      </c>
      <c r="G52" s="494"/>
      <c r="H52" s="494" t="s">
        <v>5868</v>
      </c>
      <c r="I52" s="494" t="s">
        <v>294</v>
      </c>
      <c r="J52" s="494" t="s">
        <v>294</v>
      </c>
      <c r="K52" s="573">
        <v>0</v>
      </c>
      <c r="L52" s="358" t="s">
        <v>862</v>
      </c>
      <c r="M52" s="357" t="s">
        <v>5615</v>
      </c>
      <c r="N52" s="357" t="s">
        <v>5868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738</v>
      </c>
      <c r="U52" s="357" t="s">
        <v>294</v>
      </c>
      <c r="V52" s="357" t="s">
        <v>294</v>
      </c>
    </row>
    <row r="53" spans="1:22">
      <c r="A53" s="515"/>
      <c r="B53" s="607" t="s">
        <v>3040</v>
      </c>
      <c r="C53" s="1332" t="s">
        <v>3998</v>
      </c>
      <c r="D53" s="656">
        <v>3</v>
      </c>
      <c r="E53" s="656">
        <v>4</v>
      </c>
      <c r="F53" s="1507" t="s">
        <v>1179</v>
      </c>
      <c r="G53" s="494"/>
      <c r="H53" s="494" t="s">
        <v>3039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3040</v>
      </c>
      <c r="N53" s="357" t="s">
        <v>3039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515"/>
      <c r="B54" s="619" t="s">
        <v>3051</v>
      </c>
      <c r="C54" s="1518" t="s">
        <v>335</v>
      </c>
      <c r="D54" s="759">
        <v>2</v>
      </c>
      <c r="E54" s="759">
        <v>3</v>
      </c>
      <c r="F54" s="1519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335</v>
      </c>
      <c r="M54" s="357" t="s">
        <v>3051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517"/>
      <c r="B55" s="603"/>
      <c r="C55" s="1520" t="s">
        <v>22</v>
      </c>
      <c r="D55" s="725">
        <v>20</v>
      </c>
      <c r="E55" s="726">
        <v>0</v>
      </c>
      <c r="F55" s="152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603" t="s">
        <v>5616</v>
      </c>
      <c r="C56" s="1413" t="s">
        <v>1144</v>
      </c>
      <c r="D56" s="651">
        <v>6</v>
      </c>
      <c r="E56" s="651">
        <v>8</v>
      </c>
      <c r="F56" s="1522" t="s">
        <v>871</v>
      </c>
      <c r="G56" s="494"/>
      <c r="H56" s="494" t="s">
        <v>4835</v>
      </c>
      <c r="I56" s="494" t="s">
        <v>294</v>
      </c>
      <c r="J56" s="494" t="s">
        <v>294</v>
      </c>
      <c r="K56" s="573">
        <v>0</v>
      </c>
      <c r="L56" s="358" t="s">
        <v>1144</v>
      </c>
      <c r="M56" s="357" t="s">
        <v>5616</v>
      </c>
      <c r="N56" s="357" t="s">
        <v>4835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871</v>
      </c>
      <c r="U56" s="357" t="s">
        <v>294</v>
      </c>
      <c r="V56" s="357" t="s">
        <v>294</v>
      </c>
    </row>
    <row r="57" spans="1:22">
      <c r="A57" s="515"/>
      <c r="B57" s="607" t="s">
        <v>38</v>
      </c>
      <c r="C57" s="1063" t="s">
        <v>331</v>
      </c>
      <c r="D57" s="656">
        <v>1</v>
      </c>
      <c r="E57" s="656">
        <v>1</v>
      </c>
      <c r="F57" s="1510" t="s">
        <v>335</v>
      </c>
      <c r="G57" s="494"/>
      <c r="H57" s="494" t="s">
        <v>3051</v>
      </c>
      <c r="I57" s="494" t="s">
        <v>294</v>
      </c>
      <c r="J57" s="494" t="s">
        <v>294</v>
      </c>
      <c r="K57" s="573">
        <v>0</v>
      </c>
      <c r="L57" s="358" t="s">
        <v>331</v>
      </c>
      <c r="M57" s="357" t="s">
        <v>38</v>
      </c>
      <c r="N57" s="357" t="s">
        <v>3051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335</v>
      </c>
      <c r="U57" s="357" t="s">
        <v>294</v>
      </c>
      <c r="V57" s="357" t="s">
        <v>294</v>
      </c>
    </row>
    <row r="58" spans="1:22">
      <c r="A58" s="515"/>
      <c r="B58" s="1140" t="s">
        <v>5617</v>
      </c>
      <c r="C58" s="1332" t="s">
        <v>947</v>
      </c>
      <c r="D58" s="656">
        <v>5</v>
      </c>
      <c r="E58" s="656">
        <v>10</v>
      </c>
      <c r="F58" s="1510" t="s">
        <v>864</v>
      </c>
      <c r="G58" s="494"/>
      <c r="H58" s="494" t="s">
        <v>4708</v>
      </c>
      <c r="I58" s="494" t="s">
        <v>294</v>
      </c>
      <c r="J58" s="494" t="s">
        <v>294</v>
      </c>
      <c r="K58" s="573">
        <v>0</v>
      </c>
      <c r="L58" s="358" t="s">
        <v>947</v>
      </c>
      <c r="M58" s="357" t="s">
        <v>5617</v>
      </c>
      <c r="N58" s="357" t="s">
        <v>4708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864</v>
      </c>
      <c r="U58" s="357" t="s">
        <v>294</v>
      </c>
      <c r="V58" s="357" t="s">
        <v>294</v>
      </c>
    </row>
    <row r="59" spans="1:22" ht="15" thickBot="1">
      <c r="A59" s="515"/>
      <c r="B59" s="619" t="s">
        <v>3116</v>
      </c>
      <c r="C59" s="1066" t="s">
        <v>3155</v>
      </c>
      <c r="D59" s="656">
        <v>8</v>
      </c>
      <c r="E59" s="656">
        <v>14</v>
      </c>
      <c r="F59" s="1523" t="s">
        <v>4588</v>
      </c>
      <c r="G59" s="494"/>
      <c r="H59" s="494" t="s">
        <v>3052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3116</v>
      </c>
      <c r="N59" s="357" t="s">
        <v>3052</v>
      </c>
      <c r="O59" s="357" t="s">
        <v>294</v>
      </c>
      <c r="P59" s="357" t="s">
        <v>294</v>
      </c>
      <c r="Q59" s="357">
        <v>130</v>
      </c>
      <c r="R59" s="357">
        <v>15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612"/>
      <c r="C60" s="772" t="s">
        <v>22</v>
      </c>
      <c r="D60" s="726">
        <v>20</v>
      </c>
      <c r="E60" s="726">
        <v>0</v>
      </c>
      <c r="F60" s="1524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607" t="s">
        <v>4590</v>
      </c>
      <c r="C61" s="1063" t="s">
        <v>878</v>
      </c>
      <c r="D61" s="651">
        <v>4</v>
      </c>
      <c r="E61" s="651">
        <v>4</v>
      </c>
      <c r="F61" s="1525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4590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607" t="s">
        <v>4591</v>
      </c>
      <c r="C62" s="1063" t="s">
        <v>4592</v>
      </c>
      <c r="D62" s="656">
        <v>4</v>
      </c>
      <c r="E62" s="656">
        <v>4</v>
      </c>
      <c r="F62" s="1507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607" t="s">
        <v>4593</v>
      </c>
      <c r="C63" s="1063" t="s">
        <v>4594</v>
      </c>
      <c r="D63" s="656">
        <v>4</v>
      </c>
      <c r="E63" s="656">
        <v>4</v>
      </c>
      <c r="F63" s="1507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607" t="s">
        <v>5619</v>
      </c>
      <c r="C64" s="608" t="s">
        <v>5794</v>
      </c>
      <c r="D64" s="656">
        <v>6</v>
      </c>
      <c r="E64" s="656">
        <v>10</v>
      </c>
      <c r="F64" s="1510" t="s">
        <v>1144</v>
      </c>
      <c r="G64" s="494"/>
      <c r="H64" s="494" t="s">
        <v>5616</v>
      </c>
      <c r="I64" s="494" t="s">
        <v>294</v>
      </c>
      <c r="J64" s="494" t="s">
        <v>294</v>
      </c>
      <c r="K64" s="573">
        <v>0</v>
      </c>
      <c r="L64" s="358" t="s">
        <v>2154</v>
      </c>
      <c r="M64" s="357" t="s">
        <v>5619</v>
      </c>
      <c r="N64" s="357" t="s">
        <v>5616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1144</v>
      </c>
      <c r="U64" s="357" t="s">
        <v>294</v>
      </c>
      <c r="V64" s="357" t="s">
        <v>294</v>
      </c>
    </row>
    <row r="65" spans="1:22" ht="15" thickBot="1">
      <c r="A65" s="515"/>
      <c r="B65" s="607" t="s">
        <v>3117</v>
      </c>
      <c r="C65" s="608" t="s">
        <v>4161</v>
      </c>
      <c r="D65" s="656">
        <v>8</v>
      </c>
      <c r="E65" s="656">
        <v>12</v>
      </c>
      <c r="F65" s="1526" t="s">
        <v>5873</v>
      </c>
      <c r="G65" s="494"/>
      <c r="H65" s="494" t="s">
        <v>3040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3117</v>
      </c>
      <c r="N65" s="357" t="s">
        <v>3040</v>
      </c>
      <c r="O65" s="357" t="s">
        <v>294</v>
      </c>
      <c r="P65" s="357" t="s">
        <v>294</v>
      </c>
      <c r="Q65" s="357">
        <v>150</v>
      </c>
      <c r="R65" s="357">
        <v>33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517"/>
      <c r="B66" s="612"/>
      <c r="C66" s="772" t="s">
        <v>22</v>
      </c>
      <c r="D66" s="726">
        <v>18</v>
      </c>
      <c r="E66" s="726">
        <v>0</v>
      </c>
      <c r="F66" s="152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607" t="s">
        <v>4599</v>
      </c>
      <c r="C67" s="1063" t="s">
        <v>2137</v>
      </c>
      <c r="D67" s="651">
        <v>4</v>
      </c>
      <c r="E67" s="651">
        <v>4</v>
      </c>
      <c r="F67" s="1527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4599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607" t="s">
        <v>4601</v>
      </c>
      <c r="C68" s="1063" t="s">
        <v>4742</v>
      </c>
      <c r="D68" s="656">
        <v>4</v>
      </c>
      <c r="E68" s="656">
        <v>4</v>
      </c>
      <c r="F68" s="1528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607" t="s">
        <v>4603</v>
      </c>
      <c r="C69" s="1063" t="s">
        <v>945</v>
      </c>
      <c r="D69" s="656">
        <v>4</v>
      </c>
      <c r="E69" s="656">
        <v>4</v>
      </c>
      <c r="F69" s="1528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607" t="s">
        <v>5620</v>
      </c>
      <c r="C70" s="1063" t="s">
        <v>1146</v>
      </c>
      <c r="D70" s="656">
        <v>6</v>
      </c>
      <c r="E70" s="656">
        <v>8</v>
      </c>
      <c r="F70" s="1529" t="s">
        <v>1010</v>
      </c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1146</v>
      </c>
      <c r="M70" s="357" t="s">
        <v>5620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2156</v>
      </c>
      <c r="U70" s="357" t="s">
        <v>294</v>
      </c>
      <c r="V70" s="357" t="s">
        <v>294</v>
      </c>
    </row>
    <row r="71" spans="1:22" ht="15" thickBot="1">
      <c r="A71" s="515"/>
      <c r="B71" s="607" t="s">
        <v>3118</v>
      </c>
      <c r="C71" s="1063" t="s">
        <v>4329</v>
      </c>
      <c r="D71" s="656">
        <v>8</v>
      </c>
      <c r="E71" s="656">
        <v>12</v>
      </c>
      <c r="F71" s="1530" t="s">
        <v>4161</v>
      </c>
      <c r="G71" s="494"/>
      <c r="H71" s="494" t="s">
        <v>3117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3118</v>
      </c>
      <c r="N71" s="357" t="s">
        <v>3117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517"/>
      <c r="B72" s="622"/>
      <c r="C72" s="772" t="s">
        <v>22</v>
      </c>
      <c r="D72" s="726">
        <v>18</v>
      </c>
      <c r="E72" s="726">
        <v>0</v>
      </c>
      <c r="F72" s="49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42"/>
      <c r="B73" s="1374"/>
      <c r="C73" s="1061" t="s">
        <v>111</v>
      </c>
      <c r="D73" s="675">
        <v>200</v>
      </c>
      <c r="E73" s="675">
        <v>0</v>
      </c>
      <c r="F73" s="137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B11F-D14C-471C-841A-AD88D90F564D}">
  <sheetPr codeName="Hoja17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3035</v>
      </c>
      <c r="C9" s="543" t="s">
        <v>438</v>
      </c>
      <c r="D9" s="498">
        <v>2</v>
      </c>
      <c r="E9" s="498">
        <v>3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3049</v>
      </c>
      <c r="C10" s="532" t="s">
        <v>3533</v>
      </c>
      <c r="D10" s="499">
        <v>5</v>
      </c>
      <c r="E10" s="499">
        <v>8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905</v>
      </c>
      <c r="C11" s="532" t="s">
        <v>906</v>
      </c>
      <c r="D11" s="499">
        <v>4</v>
      </c>
      <c r="E11" s="499">
        <v>4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2124</v>
      </c>
      <c r="M11" s="357" t="s">
        <v>905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3037</v>
      </c>
      <c r="C12" s="532" t="s">
        <v>4294</v>
      </c>
      <c r="D12" s="499">
        <v>2</v>
      </c>
      <c r="E12" s="499">
        <v>3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499</v>
      </c>
      <c r="C13" s="532" t="s">
        <v>500</v>
      </c>
      <c r="D13" s="499">
        <v>4</v>
      </c>
      <c r="E13" s="499">
        <v>4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3034</v>
      </c>
      <c r="C14" s="542" t="s">
        <v>3543</v>
      </c>
      <c r="D14" s="499">
        <v>5</v>
      </c>
      <c r="E14" s="499">
        <v>8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7"/>
      <c r="C15" s="550" t="s">
        <v>22</v>
      </c>
      <c r="D15" s="726">
        <v>22</v>
      </c>
      <c r="E15" s="726">
        <v>0</v>
      </c>
      <c r="F15" s="49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46">
        <v>2</v>
      </c>
      <c r="B16" s="46" t="s">
        <v>3050</v>
      </c>
      <c r="C16" s="543" t="s">
        <v>3991</v>
      </c>
      <c r="D16" s="498">
        <v>5</v>
      </c>
      <c r="E16" s="498">
        <v>8</v>
      </c>
      <c r="F16" s="495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47"/>
      <c r="B17" s="47" t="s">
        <v>29</v>
      </c>
      <c r="C17" s="532" t="s">
        <v>2389</v>
      </c>
      <c r="D17" s="499">
        <v>2</v>
      </c>
      <c r="E17" s="499">
        <v>2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47"/>
      <c r="B18" s="47" t="s">
        <v>5902</v>
      </c>
      <c r="C18" s="532" t="s">
        <v>904</v>
      </c>
      <c r="D18" s="499">
        <v>4</v>
      </c>
      <c r="E18" s="499">
        <v>6</v>
      </c>
      <c r="F18" s="496" t="s">
        <v>906</v>
      </c>
      <c r="G18" s="494"/>
      <c r="H18" s="494" t="s">
        <v>905</v>
      </c>
      <c r="I18" s="494" t="s">
        <v>294</v>
      </c>
      <c r="J18" s="494" t="s">
        <v>294</v>
      </c>
      <c r="K18" s="573">
        <v>0</v>
      </c>
      <c r="L18" s="358" t="s">
        <v>2125</v>
      </c>
      <c r="M18" s="357" t="s">
        <v>5902</v>
      </c>
      <c r="N18" s="357" t="s">
        <v>905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2124</v>
      </c>
      <c r="U18" s="357" t="s">
        <v>294</v>
      </c>
      <c r="V18" s="357" t="s">
        <v>294</v>
      </c>
    </row>
    <row r="19" spans="1:22">
      <c r="A19" s="47"/>
      <c r="B19" s="47" t="s">
        <v>366</v>
      </c>
      <c r="C19" s="532" t="s">
        <v>367</v>
      </c>
      <c r="D19" s="499">
        <v>3</v>
      </c>
      <c r="E19" s="499">
        <v>4</v>
      </c>
      <c r="F19" s="4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367</v>
      </c>
      <c r="M19" s="357" t="s">
        <v>366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47"/>
      <c r="B20" s="47" t="s">
        <v>3036</v>
      </c>
      <c r="C20" s="532" t="s">
        <v>471</v>
      </c>
      <c r="D20" s="499">
        <v>5</v>
      </c>
      <c r="E20" s="499">
        <v>8</v>
      </c>
      <c r="F20" s="496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47"/>
      <c r="B21" s="50" t="s">
        <v>36</v>
      </c>
      <c r="C21" s="542" t="s">
        <v>1131</v>
      </c>
      <c r="D21" s="499">
        <v>1</v>
      </c>
      <c r="E21" s="499">
        <v>1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1131</v>
      </c>
      <c r="M21" s="357" t="s">
        <v>36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0"/>
      <c r="B22" s="48"/>
      <c r="C22" s="541" t="s">
        <v>22</v>
      </c>
      <c r="D22" s="726">
        <v>20</v>
      </c>
      <c r="E22" s="726">
        <v>0</v>
      </c>
      <c r="F22" s="69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46">
        <v>3</v>
      </c>
      <c r="B23" s="46" t="s">
        <v>3115</v>
      </c>
      <c r="C23" s="543" t="s">
        <v>562</v>
      </c>
      <c r="D23" s="498">
        <v>5</v>
      </c>
      <c r="E23" s="498">
        <v>8</v>
      </c>
      <c r="F23" s="495" t="s">
        <v>3991</v>
      </c>
      <c r="G23" s="494"/>
      <c r="H23" s="494" t="s">
        <v>3050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3115</v>
      </c>
      <c r="N23" s="357" t="s">
        <v>3050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47"/>
      <c r="B24" s="47" t="s">
        <v>1110</v>
      </c>
      <c r="C24" s="532" t="s">
        <v>408</v>
      </c>
      <c r="D24" s="499">
        <v>3</v>
      </c>
      <c r="E24" s="499">
        <v>4</v>
      </c>
      <c r="F24" s="496" t="s">
        <v>367</v>
      </c>
      <c r="G24" s="494"/>
      <c r="H24" s="494" t="s">
        <v>366</v>
      </c>
      <c r="I24" s="494" t="s">
        <v>294</v>
      </c>
      <c r="J24" s="494" t="s">
        <v>294</v>
      </c>
      <c r="K24" s="573">
        <v>0</v>
      </c>
      <c r="L24" s="358" t="s">
        <v>408</v>
      </c>
      <c r="M24" s="357" t="s">
        <v>1110</v>
      </c>
      <c r="N24" s="357" t="s">
        <v>366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367</v>
      </c>
      <c r="U24" s="357" t="s">
        <v>294</v>
      </c>
      <c r="V24" s="357" t="s">
        <v>294</v>
      </c>
    </row>
    <row r="25" spans="1:22">
      <c r="A25" s="47"/>
      <c r="B25" s="47" t="s">
        <v>5903</v>
      </c>
      <c r="C25" s="532" t="s">
        <v>896</v>
      </c>
      <c r="D25" s="499">
        <v>3</v>
      </c>
      <c r="E25" s="499">
        <v>4</v>
      </c>
      <c r="F25" s="496" t="s">
        <v>904</v>
      </c>
      <c r="G25" s="494"/>
      <c r="H25" s="494" t="s">
        <v>5902</v>
      </c>
      <c r="I25" s="494" t="s">
        <v>294</v>
      </c>
      <c r="J25" s="494" t="s">
        <v>294</v>
      </c>
      <c r="K25" s="573">
        <v>0</v>
      </c>
      <c r="L25" s="358" t="s">
        <v>2126</v>
      </c>
      <c r="M25" s="357" t="s">
        <v>5903</v>
      </c>
      <c r="N25" s="357" t="s">
        <v>5902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2125</v>
      </c>
      <c r="U25" s="357" t="s">
        <v>294</v>
      </c>
      <c r="V25" s="357" t="s">
        <v>294</v>
      </c>
    </row>
    <row r="26" spans="1:22">
      <c r="A26" s="47"/>
      <c r="B26" s="47" t="s">
        <v>3039</v>
      </c>
      <c r="C26" s="532" t="s">
        <v>1179</v>
      </c>
      <c r="D26" s="499">
        <v>3</v>
      </c>
      <c r="E26" s="499">
        <v>4</v>
      </c>
      <c r="F26" s="496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3039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47"/>
      <c r="B27" s="47" t="s">
        <v>40</v>
      </c>
      <c r="C27" s="532" t="s">
        <v>1180</v>
      </c>
      <c r="D27" s="499">
        <v>1</v>
      </c>
      <c r="E27" s="499">
        <v>1</v>
      </c>
      <c r="F27" s="686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47"/>
      <c r="B28" s="50" t="s">
        <v>3038</v>
      </c>
      <c r="C28" s="542" t="s">
        <v>140</v>
      </c>
      <c r="D28" s="499">
        <v>5</v>
      </c>
      <c r="E28" s="499">
        <v>8</v>
      </c>
      <c r="F28" s="497" t="s">
        <v>471</v>
      </c>
      <c r="G28" s="494"/>
      <c r="H28" s="494" t="s">
        <v>3036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3038</v>
      </c>
      <c r="N28" s="357" t="s">
        <v>3036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0"/>
      <c r="B29" s="48"/>
      <c r="C29" s="541" t="s">
        <v>22</v>
      </c>
      <c r="D29" s="726">
        <v>20</v>
      </c>
      <c r="E29" s="726">
        <v>0</v>
      </c>
      <c r="F29" s="69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46">
        <v>4</v>
      </c>
      <c r="B30" s="46" t="s">
        <v>5904</v>
      </c>
      <c r="C30" s="543" t="s">
        <v>1134</v>
      </c>
      <c r="D30" s="498">
        <v>3</v>
      </c>
      <c r="E30" s="498">
        <v>4</v>
      </c>
      <c r="F30" s="496" t="s">
        <v>904</v>
      </c>
      <c r="G30" s="494"/>
      <c r="H30" s="494" t="s">
        <v>5902</v>
      </c>
      <c r="I30" s="494" t="s">
        <v>294</v>
      </c>
      <c r="J30" s="494" t="s">
        <v>294</v>
      </c>
      <c r="K30" s="573">
        <v>0</v>
      </c>
      <c r="L30" s="358" t="s">
        <v>1134</v>
      </c>
      <c r="M30" s="357" t="s">
        <v>5904</v>
      </c>
      <c r="N30" s="357" t="s">
        <v>5902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2125</v>
      </c>
      <c r="U30" s="357" t="s">
        <v>294</v>
      </c>
      <c r="V30" s="357" t="s">
        <v>294</v>
      </c>
    </row>
    <row r="31" spans="1:22">
      <c r="A31" s="47"/>
      <c r="B31" s="47" t="s">
        <v>868</v>
      </c>
      <c r="C31" s="532" t="s">
        <v>869</v>
      </c>
      <c r="D31" s="499">
        <v>3</v>
      </c>
      <c r="E31" s="499">
        <v>4</v>
      </c>
      <c r="F31" s="496" t="s">
        <v>3533</v>
      </c>
      <c r="G31" s="494"/>
      <c r="H31" s="494" t="s">
        <v>3049</v>
      </c>
      <c r="I31" s="494" t="s">
        <v>294</v>
      </c>
      <c r="J31" s="494" t="s">
        <v>294</v>
      </c>
      <c r="K31" s="573">
        <v>0</v>
      </c>
      <c r="L31" s="358" t="s">
        <v>2113</v>
      </c>
      <c r="M31" s="357" t="s">
        <v>868</v>
      </c>
      <c r="N31" s="357" t="s">
        <v>3049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3170</v>
      </c>
      <c r="U31" s="357" t="s">
        <v>294</v>
      </c>
      <c r="V31" s="357" t="s">
        <v>294</v>
      </c>
    </row>
    <row r="32" spans="1:22">
      <c r="A32" s="47"/>
      <c r="B32" s="47" t="s">
        <v>5905</v>
      </c>
      <c r="C32" s="532" t="s">
        <v>886</v>
      </c>
      <c r="D32" s="499">
        <v>4</v>
      </c>
      <c r="E32" s="499">
        <v>6</v>
      </c>
      <c r="F32" s="496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886</v>
      </c>
      <c r="M32" s="357" t="s">
        <v>5905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47"/>
      <c r="B33" s="47" t="s">
        <v>5906</v>
      </c>
      <c r="C33" s="532" t="s">
        <v>898</v>
      </c>
      <c r="D33" s="499">
        <v>3</v>
      </c>
      <c r="E33" s="499">
        <v>4</v>
      </c>
      <c r="F33" s="496" t="s">
        <v>500</v>
      </c>
      <c r="G33" s="494"/>
      <c r="H33" s="494" t="s">
        <v>499</v>
      </c>
      <c r="I33" s="494" t="s">
        <v>294</v>
      </c>
      <c r="J33" s="494" t="s">
        <v>294</v>
      </c>
      <c r="K33" s="573">
        <v>0</v>
      </c>
      <c r="L33" s="358" t="s">
        <v>2127</v>
      </c>
      <c r="M33" s="357" t="s">
        <v>5906</v>
      </c>
      <c r="N33" s="357" t="s">
        <v>499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882</v>
      </c>
      <c r="U33" s="357" t="s">
        <v>294</v>
      </c>
      <c r="V33" s="357" t="s">
        <v>294</v>
      </c>
    </row>
    <row r="34" spans="1:22">
      <c r="A34" s="47"/>
      <c r="B34" s="47" t="s">
        <v>3065</v>
      </c>
      <c r="C34" s="532" t="s">
        <v>3153</v>
      </c>
      <c r="D34" s="499">
        <v>5</v>
      </c>
      <c r="E34" s="499">
        <v>8</v>
      </c>
      <c r="F34" s="496" t="s">
        <v>3991</v>
      </c>
      <c r="G34" s="494"/>
      <c r="H34" s="494" t="s">
        <v>3050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3065</v>
      </c>
      <c r="N34" s="357" t="s">
        <v>3050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 ht="15" thickBot="1">
      <c r="A35" s="47"/>
      <c r="B35" s="50" t="s">
        <v>5907</v>
      </c>
      <c r="C35" s="542" t="s">
        <v>884</v>
      </c>
      <c r="D35" s="499">
        <v>3</v>
      </c>
      <c r="E35" s="499">
        <v>4</v>
      </c>
      <c r="F35" s="686" t="s">
        <v>896</v>
      </c>
      <c r="G35" s="494"/>
      <c r="H35" s="494" t="s">
        <v>5903</v>
      </c>
      <c r="I35" s="494" t="s">
        <v>294</v>
      </c>
      <c r="J35" s="494" t="s">
        <v>294</v>
      </c>
      <c r="K35" s="573">
        <v>0</v>
      </c>
      <c r="L35" s="358" t="s">
        <v>2128</v>
      </c>
      <c r="M35" s="357" t="s">
        <v>5907</v>
      </c>
      <c r="N35" s="357" t="s">
        <v>5903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2126</v>
      </c>
      <c r="U35" s="357" t="s">
        <v>294</v>
      </c>
      <c r="V35" s="357" t="s">
        <v>294</v>
      </c>
    </row>
    <row r="36" spans="1:22" ht="15" thickBot="1">
      <c r="A36" s="50"/>
      <c r="B36" s="48"/>
      <c r="C36" s="541" t="s">
        <v>22</v>
      </c>
      <c r="D36" s="726">
        <v>21</v>
      </c>
      <c r="E36" s="726">
        <v>0</v>
      </c>
      <c r="F36" s="69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46">
        <v>5</v>
      </c>
      <c r="B37" s="46" t="s">
        <v>5908</v>
      </c>
      <c r="C37" s="543" t="s">
        <v>889</v>
      </c>
      <c r="D37" s="498">
        <v>4</v>
      </c>
      <c r="E37" s="498">
        <v>6</v>
      </c>
      <c r="F37" s="496" t="s">
        <v>884</v>
      </c>
      <c r="G37" s="494"/>
      <c r="H37" s="494" t="s">
        <v>5907</v>
      </c>
      <c r="I37" s="494" t="s">
        <v>294</v>
      </c>
      <c r="J37" s="494" t="s">
        <v>294</v>
      </c>
      <c r="K37" s="574">
        <v>0</v>
      </c>
      <c r="L37" s="358" t="s">
        <v>889</v>
      </c>
      <c r="M37" s="357" t="s">
        <v>5908</v>
      </c>
      <c r="N37" s="357" t="s">
        <v>5907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2128</v>
      </c>
      <c r="U37" s="357" t="s">
        <v>294</v>
      </c>
      <c r="V37" s="357" t="s">
        <v>294</v>
      </c>
    </row>
    <row r="38" spans="1:22">
      <c r="A38" s="47"/>
      <c r="B38" s="47" t="s">
        <v>5909</v>
      </c>
      <c r="C38" s="532" t="s">
        <v>902</v>
      </c>
      <c r="D38" s="499">
        <v>6</v>
      </c>
      <c r="E38" s="499">
        <v>10</v>
      </c>
      <c r="F38" s="496" t="s">
        <v>3153</v>
      </c>
      <c r="G38" s="494"/>
      <c r="H38" s="494" t="s">
        <v>3065</v>
      </c>
      <c r="I38" s="494" t="s">
        <v>294</v>
      </c>
      <c r="J38" s="494" t="s">
        <v>294</v>
      </c>
      <c r="K38" s="573">
        <v>0</v>
      </c>
      <c r="L38" s="358" t="s">
        <v>2130</v>
      </c>
      <c r="M38" s="357" t="s">
        <v>5909</v>
      </c>
      <c r="N38" s="357" t="s">
        <v>3065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604</v>
      </c>
      <c r="U38" s="357" t="s">
        <v>294</v>
      </c>
      <c r="V38" s="357" t="s">
        <v>294</v>
      </c>
    </row>
    <row r="39" spans="1:22">
      <c r="A39" s="47"/>
      <c r="B39" s="47" t="s">
        <v>3051</v>
      </c>
      <c r="C39" s="532" t="s">
        <v>335</v>
      </c>
      <c r="D39" s="499">
        <v>2</v>
      </c>
      <c r="E39" s="499">
        <v>3</v>
      </c>
      <c r="F39" s="610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3051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47"/>
      <c r="B40" s="47" t="s">
        <v>3052</v>
      </c>
      <c r="C40" s="532" t="s">
        <v>1181</v>
      </c>
      <c r="D40" s="499">
        <v>4</v>
      </c>
      <c r="E40" s="499">
        <v>6</v>
      </c>
      <c r="F40" s="496" t="s">
        <v>438</v>
      </c>
      <c r="G40" s="494"/>
      <c r="H40" s="494" t="s">
        <v>3035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3052</v>
      </c>
      <c r="N40" s="357" t="s">
        <v>3035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>
      <c r="A41" s="47"/>
      <c r="B41" s="47" t="s">
        <v>1111</v>
      </c>
      <c r="C41" s="532" t="s">
        <v>1126</v>
      </c>
      <c r="D41" s="499">
        <v>3</v>
      </c>
      <c r="E41" s="499">
        <v>4</v>
      </c>
      <c r="F41" s="496" t="s">
        <v>1180</v>
      </c>
      <c r="G41" s="494"/>
      <c r="H41" s="494" t="s">
        <v>40</v>
      </c>
      <c r="I41" s="494" t="s">
        <v>294</v>
      </c>
      <c r="J41" s="494" t="s">
        <v>294</v>
      </c>
      <c r="K41" s="573">
        <v>0</v>
      </c>
      <c r="L41" s="358" t="s">
        <v>1126</v>
      </c>
      <c r="M41" s="357" t="s">
        <v>1111</v>
      </c>
      <c r="N41" s="357" t="s">
        <v>40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1180</v>
      </c>
      <c r="U41" s="357" t="s">
        <v>294</v>
      </c>
      <c r="V41" s="357" t="s">
        <v>294</v>
      </c>
    </row>
    <row r="42" spans="1:22" ht="15" thickBot="1">
      <c r="A42" s="47"/>
      <c r="B42" s="50" t="s">
        <v>1118</v>
      </c>
      <c r="C42" s="542" t="s">
        <v>873</v>
      </c>
      <c r="D42" s="499">
        <v>3</v>
      </c>
      <c r="E42" s="499">
        <v>6</v>
      </c>
      <c r="F42" s="496" t="s">
        <v>2389</v>
      </c>
      <c r="G42" s="494"/>
      <c r="H42" s="494" t="s">
        <v>29</v>
      </c>
      <c r="I42" s="494" t="s">
        <v>294</v>
      </c>
      <c r="J42" s="494" t="s">
        <v>294</v>
      </c>
      <c r="K42" s="573">
        <v>0</v>
      </c>
      <c r="L42" s="358" t="s">
        <v>2114</v>
      </c>
      <c r="M42" s="357" t="s">
        <v>1118</v>
      </c>
      <c r="N42" s="357" t="s">
        <v>29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609</v>
      </c>
      <c r="U42" s="357" t="s">
        <v>294</v>
      </c>
      <c r="V42" s="357" t="s">
        <v>294</v>
      </c>
    </row>
    <row r="43" spans="1:22" ht="15" thickBot="1">
      <c r="A43" s="50"/>
      <c r="B43" s="48"/>
      <c r="C43" s="541" t="s">
        <v>22</v>
      </c>
      <c r="D43" s="726">
        <v>22</v>
      </c>
      <c r="E43" s="726">
        <v>0</v>
      </c>
      <c r="F43" s="698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46">
        <v>6</v>
      </c>
      <c r="B44" s="46" t="s">
        <v>901</v>
      </c>
      <c r="C44" s="543" t="s">
        <v>879</v>
      </c>
      <c r="D44" s="498">
        <v>3</v>
      </c>
      <c r="E44" s="498">
        <v>4</v>
      </c>
      <c r="F44" s="496" t="s">
        <v>500</v>
      </c>
      <c r="G44" s="494"/>
      <c r="H44" s="494" t="s">
        <v>499</v>
      </c>
      <c r="I44" s="494" t="s">
        <v>294</v>
      </c>
      <c r="J44" s="494" t="s">
        <v>294</v>
      </c>
      <c r="K44" s="573">
        <v>0</v>
      </c>
      <c r="L44" s="358" t="s">
        <v>2103</v>
      </c>
      <c r="M44" s="357" t="s">
        <v>901</v>
      </c>
      <c r="N44" s="357" t="s">
        <v>499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882</v>
      </c>
      <c r="U44" s="357" t="s">
        <v>294</v>
      </c>
      <c r="V44" s="357" t="s">
        <v>294</v>
      </c>
    </row>
    <row r="45" spans="1:22">
      <c r="A45" s="47"/>
      <c r="B45" s="47" t="s">
        <v>5910</v>
      </c>
      <c r="C45" s="532" t="s">
        <v>874</v>
      </c>
      <c r="D45" s="499">
        <v>3</v>
      </c>
      <c r="E45" s="499">
        <v>4</v>
      </c>
      <c r="F45" s="496" t="s">
        <v>896</v>
      </c>
      <c r="G45" s="494"/>
      <c r="H45" s="494" t="s">
        <v>5903</v>
      </c>
      <c r="I45" s="494" t="s">
        <v>294</v>
      </c>
      <c r="J45" s="494" t="s">
        <v>294</v>
      </c>
      <c r="K45" s="573">
        <v>0</v>
      </c>
      <c r="L45" s="358" t="s">
        <v>2129</v>
      </c>
      <c r="M45" s="357" t="s">
        <v>5910</v>
      </c>
      <c r="N45" s="357" t="s">
        <v>5903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2126</v>
      </c>
      <c r="U45" s="357" t="s">
        <v>294</v>
      </c>
      <c r="V45" s="357" t="s">
        <v>294</v>
      </c>
    </row>
    <row r="46" spans="1:22">
      <c r="A46" s="47"/>
      <c r="B46" s="47" t="s">
        <v>3040</v>
      </c>
      <c r="C46" s="532" t="s">
        <v>3998</v>
      </c>
      <c r="D46" s="499">
        <v>3</v>
      </c>
      <c r="E46" s="499">
        <v>4</v>
      </c>
      <c r="F46" s="686" t="s">
        <v>1179</v>
      </c>
      <c r="G46" s="494"/>
      <c r="H46" s="494" t="s">
        <v>3039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3040</v>
      </c>
      <c r="N46" s="357" t="s">
        <v>3039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2100</v>
      </c>
      <c r="U46" s="357" t="s">
        <v>294</v>
      </c>
      <c r="V46" s="357" t="s">
        <v>294</v>
      </c>
    </row>
    <row r="47" spans="1:22">
      <c r="A47" s="47"/>
      <c r="B47" s="47" t="s">
        <v>38</v>
      </c>
      <c r="C47" s="532" t="s">
        <v>331</v>
      </c>
      <c r="D47" s="499">
        <v>1</v>
      </c>
      <c r="E47" s="499">
        <v>1</v>
      </c>
      <c r="F47" s="496" t="s">
        <v>335</v>
      </c>
      <c r="G47" s="494"/>
      <c r="H47" s="494" t="s">
        <v>3051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3051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335</v>
      </c>
      <c r="U47" s="357" t="s">
        <v>294</v>
      </c>
      <c r="V47" s="357" t="s">
        <v>294</v>
      </c>
    </row>
    <row r="48" spans="1:22">
      <c r="A48" s="47"/>
      <c r="B48" s="47" t="s">
        <v>892</v>
      </c>
      <c r="C48" s="532" t="s">
        <v>893</v>
      </c>
      <c r="D48" s="499">
        <v>6</v>
      </c>
      <c r="E48" s="499">
        <v>10</v>
      </c>
      <c r="F48" s="496" t="s">
        <v>902</v>
      </c>
      <c r="G48" s="494"/>
      <c r="H48" s="494" t="s">
        <v>5909</v>
      </c>
      <c r="I48" s="494" t="s">
        <v>294</v>
      </c>
      <c r="J48" s="494" t="s">
        <v>294</v>
      </c>
      <c r="K48" s="573">
        <v>0</v>
      </c>
      <c r="L48" s="358" t="s">
        <v>944</v>
      </c>
      <c r="M48" s="357" t="s">
        <v>892</v>
      </c>
      <c r="N48" s="357" t="s">
        <v>5909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2130</v>
      </c>
      <c r="U48" s="357" t="s">
        <v>294</v>
      </c>
      <c r="V48" s="357" t="s">
        <v>294</v>
      </c>
    </row>
    <row r="49" spans="1:22" ht="15" thickBot="1">
      <c r="A49" s="47"/>
      <c r="B49" s="50" t="s">
        <v>4800</v>
      </c>
      <c r="C49" s="542" t="s">
        <v>419</v>
      </c>
      <c r="D49" s="499">
        <v>3</v>
      </c>
      <c r="E49" s="499">
        <v>4</v>
      </c>
      <c r="F49" s="496" t="s">
        <v>408</v>
      </c>
      <c r="G49" s="494"/>
      <c r="H49" s="494" t="s">
        <v>1110</v>
      </c>
      <c r="I49" s="494" t="s">
        <v>294</v>
      </c>
      <c r="J49" s="494" t="s">
        <v>294</v>
      </c>
      <c r="K49" s="573">
        <v>0</v>
      </c>
      <c r="L49" s="358" t="s">
        <v>2119</v>
      </c>
      <c r="M49" s="357" t="s">
        <v>4800</v>
      </c>
      <c r="N49" s="357" t="s">
        <v>1110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408</v>
      </c>
      <c r="U49" s="357" t="s">
        <v>294</v>
      </c>
      <c r="V49" s="357" t="s">
        <v>294</v>
      </c>
    </row>
    <row r="50" spans="1:22" ht="15" thickBot="1">
      <c r="A50" s="50"/>
      <c r="B50" s="48"/>
      <c r="C50" s="541" t="s">
        <v>22</v>
      </c>
      <c r="D50" s="726">
        <v>19</v>
      </c>
      <c r="E50" s="726">
        <v>0</v>
      </c>
      <c r="F50" s="69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46">
        <v>7</v>
      </c>
      <c r="B51" s="46" t="s">
        <v>5911</v>
      </c>
      <c r="C51" s="543" t="s">
        <v>880</v>
      </c>
      <c r="D51" s="498">
        <v>6</v>
      </c>
      <c r="E51" s="498">
        <v>8</v>
      </c>
      <c r="F51" s="495" t="s">
        <v>408</v>
      </c>
      <c r="G51" s="494"/>
      <c r="H51" s="494" t="s">
        <v>1110</v>
      </c>
      <c r="I51" s="494" t="s">
        <v>294</v>
      </c>
      <c r="J51" s="494" t="s">
        <v>294</v>
      </c>
      <c r="K51" s="573">
        <v>0</v>
      </c>
      <c r="L51" s="358" t="s">
        <v>2135</v>
      </c>
      <c r="M51" s="357" t="s">
        <v>5911</v>
      </c>
      <c r="N51" s="357" t="s">
        <v>1110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>
      <c r="A52" s="47"/>
      <c r="B52" s="47" t="s">
        <v>4804</v>
      </c>
      <c r="C52" s="532" t="s">
        <v>3054</v>
      </c>
      <c r="D52" s="499">
        <v>3</v>
      </c>
      <c r="E52" s="499">
        <v>4</v>
      </c>
      <c r="F52" s="496" t="s">
        <v>889</v>
      </c>
      <c r="G52" s="494"/>
      <c r="H52" s="494" t="s">
        <v>5908</v>
      </c>
      <c r="I52" s="494" t="s">
        <v>294</v>
      </c>
      <c r="J52" s="494" t="s">
        <v>294</v>
      </c>
      <c r="K52" s="573">
        <v>0</v>
      </c>
      <c r="L52" s="358" t="s">
        <v>2132</v>
      </c>
      <c r="M52" s="357" t="s">
        <v>4804</v>
      </c>
      <c r="N52" s="357" t="s">
        <v>5908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889</v>
      </c>
      <c r="U52" s="357" t="s">
        <v>294</v>
      </c>
      <c r="V52" s="357" t="s">
        <v>294</v>
      </c>
    </row>
    <row r="53" spans="1:22">
      <c r="A53" s="47"/>
      <c r="B53" s="47" t="s">
        <v>5912</v>
      </c>
      <c r="C53" s="532" t="s">
        <v>885</v>
      </c>
      <c r="D53" s="499">
        <v>4</v>
      </c>
      <c r="E53" s="499">
        <v>6</v>
      </c>
      <c r="F53" s="496" t="s">
        <v>884</v>
      </c>
      <c r="G53" s="494"/>
      <c r="H53" s="494" t="s">
        <v>5907</v>
      </c>
      <c r="I53" s="494" t="s">
        <v>294</v>
      </c>
      <c r="J53" s="494" t="s">
        <v>294</v>
      </c>
      <c r="K53" s="573">
        <v>0</v>
      </c>
      <c r="L53" s="358" t="s">
        <v>2131</v>
      </c>
      <c r="M53" s="357" t="s">
        <v>5912</v>
      </c>
      <c r="N53" s="357" t="s">
        <v>5907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2128</v>
      </c>
      <c r="U53" s="357" t="s">
        <v>294</v>
      </c>
      <c r="V53" s="357" t="s">
        <v>294</v>
      </c>
    </row>
    <row r="54" spans="1:22">
      <c r="A54" s="47"/>
      <c r="B54" s="47" t="s">
        <v>5913</v>
      </c>
      <c r="C54" s="532" t="s">
        <v>900</v>
      </c>
      <c r="D54" s="499">
        <v>5</v>
      </c>
      <c r="E54" s="499">
        <v>8</v>
      </c>
      <c r="F54" s="496" t="s">
        <v>893</v>
      </c>
      <c r="G54" s="494"/>
      <c r="H54" s="494" t="s">
        <v>892</v>
      </c>
      <c r="I54" s="494" t="s">
        <v>294</v>
      </c>
      <c r="J54" s="494" t="s">
        <v>294</v>
      </c>
      <c r="K54" s="573">
        <v>0</v>
      </c>
      <c r="L54" s="358" t="s">
        <v>900</v>
      </c>
      <c r="M54" s="357" t="s">
        <v>5913</v>
      </c>
      <c r="N54" s="357" t="s">
        <v>892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944</v>
      </c>
      <c r="U54" s="357" t="s">
        <v>294</v>
      </c>
      <c r="V54" s="357" t="s">
        <v>294</v>
      </c>
    </row>
    <row r="55" spans="1:22" ht="15" thickBot="1">
      <c r="A55" s="47"/>
      <c r="B55" s="47" t="s">
        <v>4649</v>
      </c>
      <c r="C55" s="532" t="s">
        <v>374</v>
      </c>
      <c r="D55" s="499">
        <v>4</v>
      </c>
      <c r="E55" s="499">
        <v>4</v>
      </c>
      <c r="F55" s="496" t="s">
        <v>331</v>
      </c>
      <c r="G55" s="494"/>
      <c r="H55" s="494" t="s">
        <v>38</v>
      </c>
      <c r="I55" s="494" t="s">
        <v>294</v>
      </c>
      <c r="J55" s="494" t="s">
        <v>294</v>
      </c>
      <c r="K55" s="573">
        <v>0</v>
      </c>
      <c r="L55" s="358" t="s">
        <v>774</v>
      </c>
      <c r="M55" s="357" t="s">
        <v>4649</v>
      </c>
      <c r="N55" s="357" t="s">
        <v>38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331</v>
      </c>
      <c r="U55" s="357" t="s">
        <v>294</v>
      </c>
      <c r="V55" s="357" t="s">
        <v>294</v>
      </c>
    </row>
    <row r="56" spans="1:22" ht="15" thickBot="1">
      <c r="A56" s="50"/>
      <c r="B56" s="48"/>
      <c r="C56" s="541" t="s">
        <v>22</v>
      </c>
      <c r="D56" s="726">
        <v>22</v>
      </c>
      <c r="E56" s="726">
        <v>0</v>
      </c>
      <c r="F56" s="698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46">
        <v>8</v>
      </c>
      <c r="B57" s="46" t="s">
        <v>5914</v>
      </c>
      <c r="C57" s="543" t="s">
        <v>1138</v>
      </c>
      <c r="D57" s="498">
        <v>4</v>
      </c>
      <c r="E57" s="498">
        <v>4</v>
      </c>
      <c r="F57" s="495" t="s">
        <v>900</v>
      </c>
      <c r="G57" s="494"/>
      <c r="H57" s="494" t="s">
        <v>5913</v>
      </c>
      <c r="I57" s="494" t="s">
        <v>294</v>
      </c>
      <c r="J57" s="494" t="s">
        <v>294</v>
      </c>
      <c r="K57" s="573">
        <v>0</v>
      </c>
      <c r="L57" s="358" t="s">
        <v>2133</v>
      </c>
      <c r="M57" s="357" t="s">
        <v>5914</v>
      </c>
      <c r="N57" s="357" t="s">
        <v>5913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900</v>
      </c>
      <c r="U57" s="357" t="s">
        <v>294</v>
      </c>
      <c r="V57" s="357" t="s">
        <v>294</v>
      </c>
    </row>
    <row r="58" spans="1:22">
      <c r="A58" s="47"/>
      <c r="B58" s="47" t="s">
        <v>3116</v>
      </c>
      <c r="C58" s="532" t="s">
        <v>3155</v>
      </c>
      <c r="D58" s="499">
        <v>8</v>
      </c>
      <c r="E58" s="499">
        <v>14</v>
      </c>
      <c r="F58" s="496" t="s">
        <v>5872</v>
      </c>
      <c r="G58" s="494"/>
      <c r="H58" s="494" t="s">
        <v>3052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3116</v>
      </c>
      <c r="N58" s="357" t="s">
        <v>3052</v>
      </c>
      <c r="O58" s="357" t="s">
        <v>294</v>
      </c>
      <c r="P58" s="357" t="s">
        <v>294</v>
      </c>
      <c r="Q58" s="357">
        <v>130</v>
      </c>
      <c r="R58" s="357">
        <v>16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47"/>
      <c r="B59" s="47" t="s">
        <v>5915</v>
      </c>
      <c r="C59" s="532" t="s">
        <v>1140</v>
      </c>
      <c r="D59" s="499">
        <v>6</v>
      </c>
      <c r="E59" s="499">
        <v>10</v>
      </c>
      <c r="F59" s="496" t="s">
        <v>3054</v>
      </c>
      <c r="G59" s="494"/>
      <c r="H59" s="494" t="s">
        <v>4804</v>
      </c>
      <c r="I59" s="494" t="s">
        <v>294</v>
      </c>
      <c r="J59" s="494" t="s">
        <v>294</v>
      </c>
      <c r="K59" s="573">
        <v>0</v>
      </c>
      <c r="L59" s="358" t="s">
        <v>2134</v>
      </c>
      <c r="M59" s="357" t="s">
        <v>5915</v>
      </c>
      <c r="N59" s="357" t="s">
        <v>4804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2132</v>
      </c>
      <c r="U59" s="357" t="s">
        <v>294</v>
      </c>
      <c r="V59" s="357" t="s">
        <v>294</v>
      </c>
    </row>
    <row r="60" spans="1:22" ht="15" thickBot="1">
      <c r="A60" s="50"/>
      <c r="B60" s="48"/>
      <c r="C60" s="541" t="s">
        <v>22</v>
      </c>
      <c r="D60" s="726">
        <v>18</v>
      </c>
      <c r="E60" s="726">
        <v>0</v>
      </c>
      <c r="F60" s="69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46">
        <v>9</v>
      </c>
      <c r="B61" s="46" t="s">
        <v>1114</v>
      </c>
      <c r="C61" s="543" t="s">
        <v>878</v>
      </c>
      <c r="D61" s="498">
        <v>4</v>
      </c>
      <c r="E61" s="498">
        <v>4</v>
      </c>
      <c r="F61" s="496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47"/>
      <c r="B62" s="47" t="s">
        <v>5863</v>
      </c>
      <c r="C62" s="532" t="s">
        <v>4592</v>
      </c>
      <c r="D62" s="499">
        <v>4</v>
      </c>
      <c r="E62" s="499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47"/>
      <c r="B63" s="47" t="s">
        <v>876</v>
      </c>
      <c r="C63" s="532" t="s">
        <v>4594</v>
      </c>
      <c r="D63" s="499">
        <v>4</v>
      </c>
      <c r="E63" s="499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47"/>
      <c r="B64" s="47" t="s">
        <v>3117</v>
      </c>
      <c r="C64" s="532" t="s">
        <v>4161</v>
      </c>
      <c r="D64" s="499">
        <v>8</v>
      </c>
      <c r="E64" s="499">
        <v>12</v>
      </c>
      <c r="F64" s="553" t="s">
        <v>5879</v>
      </c>
      <c r="G64" s="494"/>
      <c r="H64" s="494" t="s">
        <v>3040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3117</v>
      </c>
      <c r="N64" s="357" t="s">
        <v>3040</v>
      </c>
      <c r="O64" s="357" t="s">
        <v>294</v>
      </c>
      <c r="P64" s="357" t="s">
        <v>294</v>
      </c>
      <c r="Q64" s="357">
        <v>150</v>
      </c>
      <c r="R64" s="357">
        <v>34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47"/>
      <c r="B65" s="47" t="s">
        <v>1127</v>
      </c>
      <c r="C65" s="532" t="s">
        <v>881</v>
      </c>
      <c r="D65" s="499">
        <v>6</v>
      </c>
      <c r="E65" s="499">
        <v>8</v>
      </c>
      <c r="F65" s="496" t="s">
        <v>374</v>
      </c>
      <c r="G65" s="494"/>
      <c r="H65" s="494" t="s">
        <v>4649</v>
      </c>
      <c r="I65" s="494" t="s">
        <v>294</v>
      </c>
      <c r="J65" s="494" t="s">
        <v>294</v>
      </c>
      <c r="K65" s="573">
        <v>0</v>
      </c>
      <c r="L65" s="358" t="s">
        <v>881</v>
      </c>
      <c r="M65" s="357" t="s">
        <v>1127</v>
      </c>
      <c r="N65" s="357" t="s">
        <v>4649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774</v>
      </c>
      <c r="U65" s="357" t="s">
        <v>294</v>
      </c>
      <c r="V65" s="357" t="s">
        <v>294</v>
      </c>
    </row>
    <row r="66" spans="1:22" ht="15" thickBot="1">
      <c r="A66" s="50"/>
      <c r="B66" s="48"/>
      <c r="C66" s="541" t="s">
        <v>22</v>
      </c>
      <c r="D66" s="726">
        <v>18</v>
      </c>
      <c r="E66" s="726">
        <v>0</v>
      </c>
      <c r="F66" s="698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46">
        <v>10</v>
      </c>
      <c r="B67" s="46" t="s">
        <v>5916</v>
      </c>
      <c r="C67" s="543" t="s">
        <v>894</v>
      </c>
      <c r="D67" s="498">
        <v>6</v>
      </c>
      <c r="E67" s="498">
        <v>10</v>
      </c>
      <c r="F67" s="495" t="s">
        <v>881</v>
      </c>
      <c r="G67" s="494"/>
      <c r="H67" s="494" t="s">
        <v>1127</v>
      </c>
      <c r="I67" s="494" t="s">
        <v>294</v>
      </c>
      <c r="J67" s="494" t="s">
        <v>294</v>
      </c>
      <c r="K67" s="573">
        <v>0</v>
      </c>
      <c r="L67" s="358" t="s">
        <v>2136</v>
      </c>
      <c r="M67" s="357" t="s">
        <v>5916</v>
      </c>
      <c r="N67" s="357" t="s">
        <v>1127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881</v>
      </c>
      <c r="U67" s="357" t="s">
        <v>294</v>
      </c>
      <c r="V67" s="357" t="s">
        <v>294</v>
      </c>
    </row>
    <row r="68" spans="1:22">
      <c r="A68" s="47"/>
      <c r="B68" s="47" t="s">
        <v>3118</v>
      </c>
      <c r="C68" s="532" t="s">
        <v>4329</v>
      </c>
      <c r="D68" s="499">
        <v>8</v>
      </c>
      <c r="E68" s="499">
        <v>12</v>
      </c>
      <c r="F68" s="496" t="s">
        <v>4161</v>
      </c>
      <c r="G68" s="494"/>
      <c r="H68" s="494" t="s">
        <v>3117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3118</v>
      </c>
      <c r="N68" s="357" t="s">
        <v>3117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47"/>
      <c r="B69" s="47" t="s">
        <v>1116</v>
      </c>
      <c r="C69" s="532" t="s">
        <v>2137</v>
      </c>
      <c r="D69" s="499">
        <v>4</v>
      </c>
      <c r="E69" s="499">
        <v>4</v>
      </c>
      <c r="F69" s="496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47"/>
      <c r="B70" s="47" t="s">
        <v>866</v>
      </c>
      <c r="C70" s="532" t="s">
        <v>4742</v>
      </c>
      <c r="D70" s="499">
        <v>4</v>
      </c>
      <c r="E70" s="499">
        <v>4</v>
      </c>
      <c r="F70" s="496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47"/>
      <c r="B71" s="47" t="s">
        <v>5865</v>
      </c>
      <c r="C71" s="532" t="s">
        <v>945</v>
      </c>
      <c r="D71" s="499">
        <v>4</v>
      </c>
      <c r="E71" s="499">
        <v>4</v>
      </c>
      <c r="F71" s="496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0"/>
      <c r="B72" s="48"/>
      <c r="C72" s="541" t="s">
        <v>22</v>
      </c>
      <c r="D72" s="726">
        <v>18</v>
      </c>
      <c r="E72" s="726">
        <v>0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525" t="s">
        <v>111</v>
      </c>
      <c r="D73" s="663">
        <v>200</v>
      </c>
      <c r="E73" s="663">
        <v>0</v>
      </c>
      <c r="F73" s="53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F649D-6F8A-4518-A556-6754BE9A6CDA}">
  <sheetPr codeName="Hoja18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3035</v>
      </c>
      <c r="C9" s="531" t="s">
        <v>438</v>
      </c>
      <c r="D9" s="498">
        <v>2</v>
      </c>
      <c r="E9" s="498">
        <v>3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3049</v>
      </c>
      <c r="C10" s="520" t="s">
        <v>3533</v>
      </c>
      <c r="D10" s="499">
        <v>5</v>
      </c>
      <c r="E10" s="499">
        <v>8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905</v>
      </c>
      <c r="C11" s="520" t="s">
        <v>906</v>
      </c>
      <c r="D11" s="499">
        <v>4</v>
      </c>
      <c r="E11" s="499">
        <v>4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2124</v>
      </c>
      <c r="M11" s="357" t="s">
        <v>905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3037</v>
      </c>
      <c r="C12" s="520" t="s">
        <v>4294</v>
      </c>
      <c r="D12" s="499">
        <v>2</v>
      </c>
      <c r="E12" s="499">
        <v>3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499</v>
      </c>
      <c r="C13" s="520" t="s">
        <v>500</v>
      </c>
      <c r="D13" s="499">
        <v>4</v>
      </c>
      <c r="E13" s="499">
        <v>4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3034</v>
      </c>
      <c r="C14" s="537" t="s">
        <v>3543</v>
      </c>
      <c r="D14" s="516">
        <v>5</v>
      </c>
      <c r="E14" s="516">
        <v>8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7"/>
      <c r="C15" s="565" t="s">
        <v>22</v>
      </c>
      <c r="D15" s="725">
        <v>22</v>
      </c>
      <c r="E15" s="725">
        <v>0</v>
      </c>
      <c r="F15" s="61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46">
        <v>2</v>
      </c>
      <c r="B16" s="47" t="s">
        <v>3050</v>
      </c>
      <c r="C16" s="520" t="s">
        <v>3991</v>
      </c>
      <c r="D16" s="498">
        <v>5</v>
      </c>
      <c r="E16" s="498">
        <v>8</v>
      </c>
      <c r="F16" s="616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47"/>
      <c r="B17" s="47" t="s">
        <v>29</v>
      </c>
      <c r="C17" s="520" t="s">
        <v>2389</v>
      </c>
      <c r="D17" s="499">
        <v>2</v>
      </c>
      <c r="E17" s="499">
        <v>2</v>
      </c>
      <c r="F17" s="61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47"/>
      <c r="B18" s="47" t="s">
        <v>903</v>
      </c>
      <c r="C18" s="520" t="s">
        <v>904</v>
      </c>
      <c r="D18" s="499">
        <v>4</v>
      </c>
      <c r="E18" s="499">
        <v>6</v>
      </c>
      <c r="F18" s="618" t="s">
        <v>906</v>
      </c>
      <c r="G18" s="494"/>
      <c r="H18" s="494" t="s">
        <v>905</v>
      </c>
      <c r="I18" s="494" t="s">
        <v>294</v>
      </c>
      <c r="J18" s="494" t="s">
        <v>294</v>
      </c>
      <c r="K18" s="573">
        <v>0</v>
      </c>
      <c r="L18" s="358" t="s">
        <v>2125</v>
      </c>
      <c r="M18" s="357" t="s">
        <v>903</v>
      </c>
      <c r="N18" s="357" t="s">
        <v>905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2124</v>
      </c>
      <c r="U18" s="357" t="s">
        <v>294</v>
      </c>
      <c r="V18" s="357" t="s">
        <v>294</v>
      </c>
    </row>
    <row r="19" spans="1:22">
      <c r="A19" s="47"/>
      <c r="B19" s="47" t="s">
        <v>366</v>
      </c>
      <c r="C19" s="520" t="s">
        <v>367</v>
      </c>
      <c r="D19" s="499">
        <v>3</v>
      </c>
      <c r="E19" s="499">
        <v>4</v>
      </c>
      <c r="F19" s="61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367</v>
      </c>
      <c r="M19" s="357" t="s">
        <v>366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47"/>
      <c r="B20" s="47" t="s">
        <v>3036</v>
      </c>
      <c r="C20" s="520" t="s">
        <v>471</v>
      </c>
      <c r="D20" s="499">
        <v>5</v>
      </c>
      <c r="E20" s="499">
        <v>8</v>
      </c>
      <c r="F20" s="618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47"/>
      <c r="B21" s="47" t="s">
        <v>36</v>
      </c>
      <c r="C21" s="520" t="s">
        <v>1131</v>
      </c>
      <c r="D21" s="516">
        <v>1</v>
      </c>
      <c r="E21" s="516">
        <v>1</v>
      </c>
      <c r="F21" s="88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1131</v>
      </c>
      <c r="M21" s="357" t="s">
        <v>36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0"/>
      <c r="B22" s="48"/>
      <c r="C22" s="538" t="s">
        <v>22</v>
      </c>
      <c r="D22" s="725">
        <v>20</v>
      </c>
      <c r="E22" s="725">
        <v>0</v>
      </c>
      <c r="F22" s="90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46">
        <v>3</v>
      </c>
      <c r="B23" s="46" t="s">
        <v>3115</v>
      </c>
      <c r="C23" s="531" t="s">
        <v>562</v>
      </c>
      <c r="D23" s="498">
        <v>5</v>
      </c>
      <c r="E23" s="498">
        <v>8</v>
      </c>
      <c r="F23" s="618" t="s">
        <v>3991</v>
      </c>
      <c r="G23" s="494"/>
      <c r="H23" s="494" t="s">
        <v>3050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3115</v>
      </c>
      <c r="N23" s="357" t="s">
        <v>3050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47"/>
      <c r="B24" s="47" t="s">
        <v>1110</v>
      </c>
      <c r="C24" s="520" t="s">
        <v>408</v>
      </c>
      <c r="D24" s="499">
        <v>3</v>
      </c>
      <c r="E24" s="499">
        <v>4</v>
      </c>
      <c r="F24" s="618" t="s">
        <v>367</v>
      </c>
      <c r="G24" s="494"/>
      <c r="H24" s="494" t="s">
        <v>366</v>
      </c>
      <c r="I24" s="494" t="s">
        <v>294</v>
      </c>
      <c r="J24" s="494" t="s">
        <v>294</v>
      </c>
      <c r="K24" s="573">
        <v>0</v>
      </c>
      <c r="L24" s="358" t="s">
        <v>408</v>
      </c>
      <c r="M24" s="357" t="s">
        <v>1110</v>
      </c>
      <c r="N24" s="357" t="s">
        <v>366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367</v>
      </c>
      <c r="U24" s="357" t="s">
        <v>294</v>
      </c>
      <c r="V24" s="357" t="s">
        <v>294</v>
      </c>
    </row>
    <row r="25" spans="1:22">
      <c r="A25" s="47"/>
      <c r="B25" s="47" t="s">
        <v>895</v>
      </c>
      <c r="C25" s="520" t="s">
        <v>896</v>
      </c>
      <c r="D25" s="499">
        <v>3</v>
      </c>
      <c r="E25" s="499">
        <v>4</v>
      </c>
      <c r="F25" s="618" t="s">
        <v>904</v>
      </c>
      <c r="G25" s="494"/>
      <c r="H25" s="494" t="s">
        <v>903</v>
      </c>
      <c r="I25" s="494" t="s">
        <v>294</v>
      </c>
      <c r="J25" s="494" t="s">
        <v>294</v>
      </c>
      <c r="K25" s="573">
        <v>0</v>
      </c>
      <c r="L25" s="358" t="s">
        <v>2126</v>
      </c>
      <c r="M25" s="357" t="s">
        <v>895</v>
      </c>
      <c r="N25" s="357" t="s">
        <v>903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2125</v>
      </c>
      <c r="U25" s="357" t="s">
        <v>294</v>
      </c>
      <c r="V25" s="357" t="s">
        <v>294</v>
      </c>
    </row>
    <row r="26" spans="1:22">
      <c r="A26" s="47"/>
      <c r="B26" s="47" t="s">
        <v>3039</v>
      </c>
      <c r="C26" s="520" t="s">
        <v>1179</v>
      </c>
      <c r="D26" s="499">
        <v>3</v>
      </c>
      <c r="E26" s="499">
        <v>4</v>
      </c>
      <c r="F26" s="618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3039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47"/>
      <c r="B27" s="47" t="s">
        <v>40</v>
      </c>
      <c r="C27" s="520" t="s">
        <v>1180</v>
      </c>
      <c r="D27" s="499">
        <v>1</v>
      </c>
      <c r="E27" s="499">
        <v>1</v>
      </c>
      <c r="F27" s="618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47"/>
      <c r="B28" s="50" t="s">
        <v>3038</v>
      </c>
      <c r="C28" s="537" t="s">
        <v>140</v>
      </c>
      <c r="D28" s="516">
        <v>5</v>
      </c>
      <c r="E28" s="516">
        <v>8</v>
      </c>
      <c r="F28" s="610" t="s">
        <v>471</v>
      </c>
      <c r="G28" s="494"/>
      <c r="H28" s="494" t="s">
        <v>3036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3038</v>
      </c>
      <c r="N28" s="357" t="s">
        <v>3036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0"/>
      <c r="B29" s="48"/>
      <c r="C29" s="538" t="s">
        <v>22</v>
      </c>
      <c r="D29" s="725">
        <v>20</v>
      </c>
      <c r="E29" s="725">
        <v>0</v>
      </c>
      <c r="F29" s="90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46">
        <v>4</v>
      </c>
      <c r="B30" s="46" t="s">
        <v>1133</v>
      </c>
      <c r="C30" s="531" t="s">
        <v>1134</v>
      </c>
      <c r="D30" s="498">
        <v>3</v>
      </c>
      <c r="E30" s="498">
        <v>4</v>
      </c>
      <c r="F30" s="618" t="s">
        <v>904</v>
      </c>
      <c r="G30" s="494"/>
      <c r="H30" s="494" t="s">
        <v>903</v>
      </c>
      <c r="I30" s="494" t="s">
        <v>294</v>
      </c>
      <c r="J30" s="494" t="s">
        <v>294</v>
      </c>
      <c r="K30" s="573">
        <v>0</v>
      </c>
      <c r="L30" s="358" t="s">
        <v>1134</v>
      </c>
      <c r="M30" s="357" t="s">
        <v>1133</v>
      </c>
      <c r="N30" s="357" t="s">
        <v>903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2125</v>
      </c>
      <c r="U30" s="357" t="s">
        <v>294</v>
      </c>
      <c r="V30" s="357" t="s">
        <v>294</v>
      </c>
    </row>
    <row r="31" spans="1:22">
      <c r="A31" s="47"/>
      <c r="B31" s="47" t="s">
        <v>3120</v>
      </c>
      <c r="C31" s="520" t="s">
        <v>869</v>
      </c>
      <c r="D31" s="499">
        <v>3</v>
      </c>
      <c r="E31" s="499">
        <v>4</v>
      </c>
      <c r="F31" s="618" t="s">
        <v>3533</v>
      </c>
      <c r="G31" s="494"/>
      <c r="H31" s="494" t="s">
        <v>3049</v>
      </c>
      <c r="I31" s="494" t="s">
        <v>294</v>
      </c>
      <c r="J31" s="494" t="s">
        <v>294</v>
      </c>
      <c r="K31" s="573">
        <v>0</v>
      </c>
      <c r="L31" s="358" t="s">
        <v>2113</v>
      </c>
      <c r="M31" s="357" t="s">
        <v>3120</v>
      </c>
      <c r="N31" s="357" t="s">
        <v>3049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3170</v>
      </c>
      <c r="U31" s="357" t="s">
        <v>294</v>
      </c>
      <c r="V31" s="357" t="s">
        <v>294</v>
      </c>
    </row>
    <row r="32" spans="1:22">
      <c r="A32" s="47"/>
      <c r="B32" s="47" t="s">
        <v>887</v>
      </c>
      <c r="C32" s="520" t="s">
        <v>886</v>
      </c>
      <c r="D32" s="499">
        <v>4</v>
      </c>
      <c r="E32" s="499">
        <v>6</v>
      </c>
      <c r="F32" s="618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886</v>
      </c>
      <c r="M32" s="357" t="s">
        <v>887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47"/>
      <c r="B33" s="47" t="s">
        <v>899</v>
      </c>
      <c r="C33" s="520" t="s">
        <v>898</v>
      </c>
      <c r="D33" s="499">
        <v>3</v>
      </c>
      <c r="E33" s="499">
        <v>4</v>
      </c>
      <c r="F33" s="618" t="s">
        <v>500</v>
      </c>
      <c r="G33" s="494"/>
      <c r="H33" s="494" t="s">
        <v>499</v>
      </c>
      <c r="I33" s="494" t="s">
        <v>294</v>
      </c>
      <c r="J33" s="494" t="s">
        <v>294</v>
      </c>
      <c r="K33" s="573">
        <v>0</v>
      </c>
      <c r="L33" s="358" t="s">
        <v>2127</v>
      </c>
      <c r="M33" s="357" t="s">
        <v>899</v>
      </c>
      <c r="N33" s="357" t="s">
        <v>499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882</v>
      </c>
      <c r="U33" s="357" t="s">
        <v>294</v>
      </c>
      <c r="V33" s="357" t="s">
        <v>294</v>
      </c>
    </row>
    <row r="34" spans="1:22">
      <c r="A34" s="47"/>
      <c r="B34" s="47" t="s">
        <v>3065</v>
      </c>
      <c r="C34" s="520" t="s">
        <v>3153</v>
      </c>
      <c r="D34" s="499">
        <v>5</v>
      </c>
      <c r="E34" s="499">
        <v>8</v>
      </c>
      <c r="F34" s="618" t="s">
        <v>3991</v>
      </c>
      <c r="G34" s="494"/>
      <c r="H34" s="494" t="s">
        <v>3050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3065</v>
      </c>
      <c r="N34" s="357" t="s">
        <v>3050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 ht="15" thickBot="1">
      <c r="A35" s="47"/>
      <c r="B35" s="50" t="s">
        <v>883</v>
      </c>
      <c r="C35" s="537" t="s">
        <v>884</v>
      </c>
      <c r="D35" s="516">
        <v>3</v>
      </c>
      <c r="E35" s="516">
        <v>4</v>
      </c>
      <c r="F35" s="610" t="s">
        <v>896</v>
      </c>
      <c r="G35" s="494"/>
      <c r="H35" s="494" t="s">
        <v>895</v>
      </c>
      <c r="I35" s="494" t="s">
        <v>294</v>
      </c>
      <c r="J35" s="494" t="s">
        <v>294</v>
      </c>
      <c r="K35" s="573">
        <v>0</v>
      </c>
      <c r="L35" s="358" t="s">
        <v>2128</v>
      </c>
      <c r="M35" s="357" t="s">
        <v>883</v>
      </c>
      <c r="N35" s="357" t="s">
        <v>895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2126</v>
      </c>
      <c r="U35" s="357" t="s">
        <v>294</v>
      </c>
      <c r="V35" s="357" t="s">
        <v>294</v>
      </c>
    </row>
    <row r="36" spans="1:22" ht="15" thickBot="1">
      <c r="A36" s="50"/>
      <c r="B36" s="48"/>
      <c r="C36" s="538" t="s">
        <v>22</v>
      </c>
      <c r="D36" s="725">
        <v>21</v>
      </c>
      <c r="E36" s="725">
        <v>0</v>
      </c>
      <c r="F36" s="90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46">
        <v>5</v>
      </c>
      <c r="B37" s="46" t="s">
        <v>1135</v>
      </c>
      <c r="C37" s="531" t="s">
        <v>889</v>
      </c>
      <c r="D37" s="498">
        <v>4</v>
      </c>
      <c r="E37" s="498">
        <v>6</v>
      </c>
      <c r="F37" s="618" t="s">
        <v>884</v>
      </c>
      <c r="G37" s="494"/>
      <c r="H37" s="494" t="s">
        <v>883</v>
      </c>
      <c r="I37" s="494" t="s">
        <v>294</v>
      </c>
      <c r="J37" s="494" t="s">
        <v>294</v>
      </c>
      <c r="K37" s="574">
        <v>0</v>
      </c>
      <c r="L37" s="358" t="s">
        <v>889</v>
      </c>
      <c r="M37" s="357" t="s">
        <v>1135</v>
      </c>
      <c r="N37" s="357" t="s">
        <v>883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2128</v>
      </c>
      <c r="U37" s="357" t="s">
        <v>294</v>
      </c>
      <c r="V37" s="357" t="s">
        <v>294</v>
      </c>
    </row>
    <row r="38" spans="1:22">
      <c r="A38" s="47"/>
      <c r="B38" s="47" t="s">
        <v>1136</v>
      </c>
      <c r="C38" s="520" t="s">
        <v>902</v>
      </c>
      <c r="D38" s="499">
        <v>6</v>
      </c>
      <c r="E38" s="499">
        <v>10</v>
      </c>
      <c r="F38" s="618" t="s">
        <v>3153</v>
      </c>
      <c r="G38" s="494"/>
      <c r="H38" s="494" t="s">
        <v>3065</v>
      </c>
      <c r="I38" s="494" t="s">
        <v>294</v>
      </c>
      <c r="J38" s="494" t="s">
        <v>294</v>
      </c>
      <c r="K38" s="573">
        <v>0</v>
      </c>
      <c r="L38" s="358" t="s">
        <v>2130</v>
      </c>
      <c r="M38" s="357" t="s">
        <v>1136</v>
      </c>
      <c r="N38" s="357" t="s">
        <v>3065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604</v>
      </c>
      <c r="U38" s="357" t="s">
        <v>294</v>
      </c>
      <c r="V38" s="357" t="s">
        <v>294</v>
      </c>
    </row>
    <row r="39" spans="1:22">
      <c r="A39" s="47"/>
      <c r="B39" s="47" t="s">
        <v>3051</v>
      </c>
      <c r="C39" s="520" t="s">
        <v>335</v>
      </c>
      <c r="D39" s="499">
        <v>2</v>
      </c>
      <c r="E39" s="499">
        <v>3</v>
      </c>
      <c r="F39" s="618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3051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47"/>
      <c r="B40" s="47" t="s">
        <v>3052</v>
      </c>
      <c r="C40" s="520" t="s">
        <v>1181</v>
      </c>
      <c r="D40" s="499">
        <v>4</v>
      </c>
      <c r="E40" s="499">
        <v>6</v>
      </c>
      <c r="F40" s="618" t="s">
        <v>438</v>
      </c>
      <c r="G40" s="494"/>
      <c r="H40" s="494" t="s">
        <v>3035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3052</v>
      </c>
      <c r="N40" s="357" t="s">
        <v>3035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>
      <c r="A41" s="47"/>
      <c r="B41" s="47" t="s">
        <v>3122</v>
      </c>
      <c r="C41" s="520" t="s">
        <v>1126</v>
      </c>
      <c r="D41" s="499">
        <v>3</v>
      </c>
      <c r="E41" s="499">
        <v>4</v>
      </c>
      <c r="F41" s="618" t="s">
        <v>1180</v>
      </c>
      <c r="G41" s="494"/>
      <c r="H41" s="494" t="s">
        <v>40</v>
      </c>
      <c r="I41" s="494" t="s">
        <v>294</v>
      </c>
      <c r="J41" s="494" t="s">
        <v>294</v>
      </c>
      <c r="K41" s="573">
        <v>0</v>
      </c>
      <c r="L41" s="358" t="s">
        <v>1126</v>
      </c>
      <c r="M41" s="357" t="s">
        <v>3122</v>
      </c>
      <c r="N41" s="357" t="s">
        <v>40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1180</v>
      </c>
      <c r="U41" s="357" t="s">
        <v>294</v>
      </c>
      <c r="V41" s="357" t="s">
        <v>294</v>
      </c>
    </row>
    <row r="42" spans="1:22" ht="15" thickBot="1">
      <c r="A42" s="47"/>
      <c r="B42" s="50" t="s">
        <v>3121</v>
      </c>
      <c r="C42" s="537" t="s">
        <v>873</v>
      </c>
      <c r="D42" s="516">
        <v>3</v>
      </c>
      <c r="E42" s="516">
        <v>6</v>
      </c>
      <c r="F42" s="610" t="s">
        <v>2389</v>
      </c>
      <c r="G42" s="494"/>
      <c r="H42" s="494" t="s">
        <v>29</v>
      </c>
      <c r="I42" s="494" t="s">
        <v>294</v>
      </c>
      <c r="J42" s="494" t="s">
        <v>294</v>
      </c>
      <c r="K42" s="573">
        <v>0</v>
      </c>
      <c r="L42" s="358" t="s">
        <v>2114</v>
      </c>
      <c r="M42" s="357" t="s">
        <v>3121</v>
      </c>
      <c r="N42" s="357" t="s">
        <v>29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609</v>
      </c>
      <c r="U42" s="357" t="s">
        <v>294</v>
      </c>
      <c r="V42" s="357" t="s">
        <v>294</v>
      </c>
    </row>
    <row r="43" spans="1:22" ht="15" thickBot="1">
      <c r="A43" s="50"/>
      <c r="B43" s="48"/>
      <c r="C43" s="538" t="s">
        <v>22</v>
      </c>
      <c r="D43" s="725">
        <v>22</v>
      </c>
      <c r="E43" s="725">
        <v>0</v>
      </c>
      <c r="F43" s="90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46">
        <v>6</v>
      </c>
      <c r="B44" s="46" t="s">
        <v>901</v>
      </c>
      <c r="C44" s="531" t="s">
        <v>879</v>
      </c>
      <c r="D44" s="498">
        <v>3</v>
      </c>
      <c r="E44" s="498">
        <v>4</v>
      </c>
      <c r="F44" s="618" t="s">
        <v>500</v>
      </c>
      <c r="G44" s="494"/>
      <c r="H44" s="494" t="s">
        <v>499</v>
      </c>
      <c r="I44" s="494" t="s">
        <v>294</v>
      </c>
      <c r="J44" s="494" t="s">
        <v>294</v>
      </c>
      <c r="K44" s="573">
        <v>0</v>
      </c>
      <c r="L44" s="358" t="s">
        <v>2103</v>
      </c>
      <c r="M44" s="357" t="s">
        <v>901</v>
      </c>
      <c r="N44" s="357" t="s">
        <v>499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882</v>
      </c>
      <c r="U44" s="357" t="s">
        <v>294</v>
      </c>
      <c r="V44" s="357" t="s">
        <v>294</v>
      </c>
    </row>
    <row r="45" spans="1:22">
      <c r="A45" s="47"/>
      <c r="B45" s="47" t="s">
        <v>897</v>
      </c>
      <c r="C45" s="520" t="s">
        <v>874</v>
      </c>
      <c r="D45" s="499">
        <v>3</v>
      </c>
      <c r="E45" s="499">
        <v>4</v>
      </c>
      <c r="F45" s="618" t="s">
        <v>896</v>
      </c>
      <c r="G45" s="494"/>
      <c r="H45" s="494" t="s">
        <v>895</v>
      </c>
      <c r="I45" s="494" t="s">
        <v>294</v>
      </c>
      <c r="J45" s="494" t="s">
        <v>294</v>
      </c>
      <c r="K45" s="573">
        <v>0</v>
      </c>
      <c r="L45" s="358" t="s">
        <v>2129</v>
      </c>
      <c r="M45" s="357" t="s">
        <v>897</v>
      </c>
      <c r="N45" s="357" t="s">
        <v>895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2126</v>
      </c>
      <c r="U45" s="357" t="s">
        <v>294</v>
      </c>
      <c r="V45" s="357" t="s">
        <v>294</v>
      </c>
    </row>
    <row r="46" spans="1:22">
      <c r="A46" s="47"/>
      <c r="B46" s="47" t="s">
        <v>3040</v>
      </c>
      <c r="C46" s="520" t="s">
        <v>3998</v>
      </c>
      <c r="D46" s="499">
        <v>3</v>
      </c>
      <c r="E46" s="499">
        <v>4</v>
      </c>
      <c r="F46" s="618" t="s">
        <v>1179</v>
      </c>
      <c r="G46" s="494"/>
      <c r="H46" s="494" t="s">
        <v>3039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3040</v>
      </c>
      <c r="N46" s="357" t="s">
        <v>3039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2100</v>
      </c>
      <c r="U46" s="357" t="s">
        <v>294</v>
      </c>
      <c r="V46" s="357" t="s">
        <v>294</v>
      </c>
    </row>
    <row r="47" spans="1:22">
      <c r="A47" s="47"/>
      <c r="B47" s="47" t="s">
        <v>38</v>
      </c>
      <c r="C47" s="520" t="s">
        <v>331</v>
      </c>
      <c r="D47" s="499">
        <v>1</v>
      </c>
      <c r="E47" s="499">
        <v>1</v>
      </c>
      <c r="F47" s="618" t="s">
        <v>335</v>
      </c>
      <c r="G47" s="494"/>
      <c r="H47" s="494" t="s">
        <v>3051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3051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335</v>
      </c>
      <c r="U47" s="357" t="s">
        <v>294</v>
      </c>
      <c r="V47" s="357" t="s">
        <v>294</v>
      </c>
    </row>
    <row r="48" spans="1:22">
      <c r="A48" s="47"/>
      <c r="B48" s="47" t="s">
        <v>892</v>
      </c>
      <c r="C48" s="520" t="s">
        <v>893</v>
      </c>
      <c r="D48" s="499">
        <v>6</v>
      </c>
      <c r="E48" s="499">
        <v>10</v>
      </c>
      <c r="F48" s="618" t="s">
        <v>902</v>
      </c>
      <c r="G48" s="494"/>
      <c r="H48" s="494" t="s">
        <v>1136</v>
      </c>
      <c r="I48" s="494" t="s">
        <v>294</v>
      </c>
      <c r="J48" s="494" t="s">
        <v>294</v>
      </c>
      <c r="K48" s="573">
        <v>0</v>
      </c>
      <c r="L48" s="358" t="s">
        <v>944</v>
      </c>
      <c r="M48" s="357" t="s">
        <v>892</v>
      </c>
      <c r="N48" s="357" t="s">
        <v>1136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2130</v>
      </c>
      <c r="U48" s="357" t="s">
        <v>294</v>
      </c>
      <c r="V48" s="357" t="s">
        <v>294</v>
      </c>
    </row>
    <row r="49" spans="1:22" ht="15" thickBot="1">
      <c r="A49" s="47"/>
      <c r="B49" s="50" t="s">
        <v>3126</v>
      </c>
      <c r="C49" s="537" t="s">
        <v>419</v>
      </c>
      <c r="D49" s="516">
        <v>3</v>
      </c>
      <c r="E49" s="516">
        <v>4</v>
      </c>
      <c r="F49" s="610" t="s">
        <v>408</v>
      </c>
      <c r="G49" s="494"/>
      <c r="H49" s="494" t="s">
        <v>1110</v>
      </c>
      <c r="I49" s="494" t="s">
        <v>294</v>
      </c>
      <c r="J49" s="494" t="s">
        <v>294</v>
      </c>
      <c r="K49" s="573">
        <v>0</v>
      </c>
      <c r="L49" s="358" t="s">
        <v>2119</v>
      </c>
      <c r="M49" s="357" t="s">
        <v>3126</v>
      </c>
      <c r="N49" s="357" t="s">
        <v>1110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408</v>
      </c>
      <c r="U49" s="357" t="s">
        <v>294</v>
      </c>
      <c r="V49" s="357" t="s">
        <v>294</v>
      </c>
    </row>
    <row r="50" spans="1:22" ht="15" thickBot="1">
      <c r="A50" s="50"/>
      <c r="B50" s="48"/>
      <c r="C50" s="538" t="s">
        <v>22</v>
      </c>
      <c r="D50" s="725">
        <v>19</v>
      </c>
      <c r="E50" s="725">
        <v>0</v>
      </c>
      <c r="F50" s="907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46">
        <v>7</v>
      </c>
      <c r="B51" s="46" t="s">
        <v>891</v>
      </c>
      <c r="C51" s="531" t="s">
        <v>880</v>
      </c>
      <c r="D51" s="498">
        <v>6</v>
      </c>
      <c r="E51" s="498">
        <v>8</v>
      </c>
      <c r="F51" s="618" t="s">
        <v>408</v>
      </c>
      <c r="G51" s="494"/>
      <c r="H51" s="494" t="s">
        <v>1110</v>
      </c>
      <c r="I51" s="494" t="s">
        <v>294</v>
      </c>
      <c r="J51" s="494" t="s">
        <v>294</v>
      </c>
      <c r="K51" s="573">
        <v>0</v>
      </c>
      <c r="L51" s="358" t="s">
        <v>2135</v>
      </c>
      <c r="M51" s="357" t="s">
        <v>891</v>
      </c>
      <c r="N51" s="357" t="s">
        <v>1110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>
      <c r="A52" s="47"/>
      <c r="B52" s="47" t="s">
        <v>3053</v>
      </c>
      <c r="C52" s="520" t="s">
        <v>3054</v>
      </c>
      <c r="D52" s="499">
        <v>3</v>
      </c>
      <c r="E52" s="499">
        <v>4</v>
      </c>
      <c r="F52" s="618" t="s">
        <v>889</v>
      </c>
      <c r="G52" s="494"/>
      <c r="H52" s="494" t="s">
        <v>1135</v>
      </c>
      <c r="I52" s="494" t="s">
        <v>294</v>
      </c>
      <c r="J52" s="494" t="s">
        <v>294</v>
      </c>
      <c r="K52" s="573">
        <v>0</v>
      </c>
      <c r="L52" s="358" t="s">
        <v>2132</v>
      </c>
      <c r="M52" s="357" t="s">
        <v>3053</v>
      </c>
      <c r="N52" s="357" t="s">
        <v>1135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889</v>
      </c>
      <c r="U52" s="357" t="s">
        <v>294</v>
      </c>
      <c r="V52" s="357" t="s">
        <v>294</v>
      </c>
    </row>
    <row r="53" spans="1:22">
      <c r="A53" s="47"/>
      <c r="B53" s="47" t="s">
        <v>1137</v>
      </c>
      <c r="C53" s="520" t="s">
        <v>885</v>
      </c>
      <c r="D53" s="499">
        <v>4</v>
      </c>
      <c r="E53" s="499">
        <v>6</v>
      </c>
      <c r="F53" s="618" t="s">
        <v>884</v>
      </c>
      <c r="G53" s="494"/>
      <c r="H53" s="494" t="s">
        <v>883</v>
      </c>
      <c r="I53" s="494" t="s">
        <v>294</v>
      </c>
      <c r="J53" s="494" t="s">
        <v>294</v>
      </c>
      <c r="K53" s="573">
        <v>0</v>
      </c>
      <c r="L53" s="358" t="s">
        <v>2131</v>
      </c>
      <c r="M53" s="357" t="s">
        <v>1137</v>
      </c>
      <c r="N53" s="357" t="s">
        <v>883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2128</v>
      </c>
      <c r="U53" s="357" t="s">
        <v>294</v>
      </c>
      <c r="V53" s="357" t="s">
        <v>294</v>
      </c>
    </row>
    <row r="54" spans="1:22">
      <c r="A54" s="47"/>
      <c r="B54" s="47" t="s">
        <v>890</v>
      </c>
      <c r="C54" s="520" t="s">
        <v>900</v>
      </c>
      <c r="D54" s="499">
        <v>5</v>
      </c>
      <c r="E54" s="499">
        <v>8</v>
      </c>
      <c r="F54" s="618" t="s">
        <v>893</v>
      </c>
      <c r="G54" s="494"/>
      <c r="H54" s="494" t="s">
        <v>892</v>
      </c>
      <c r="I54" s="494" t="s">
        <v>294</v>
      </c>
      <c r="J54" s="494" t="s">
        <v>294</v>
      </c>
      <c r="K54" s="573">
        <v>0</v>
      </c>
      <c r="L54" s="358" t="s">
        <v>900</v>
      </c>
      <c r="M54" s="357" t="s">
        <v>890</v>
      </c>
      <c r="N54" s="357" t="s">
        <v>892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944</v>
      </c>
      <c r="U54" s="357" t="s">
        <v>294</v>
      </c>
      <c r="V54" s="357" t="s">
        <v>294</v>
      </c>
    </row>
    <row r="55" spans="1:22" ht="15" thickBot="1">
      <c r="A55" s="47"/>
      <c r="B55" s="47" t="s">
        <v>3127</v>
      </c>
      <c r="C55" s="520" t="s">
        <v>374</v>
      </c>
      <c r="D55" s="499">
        <v>4</v>
      </c>
      <c r="E55" s="499">
        <v>4</v>
      </c>
      <c r="F55" s="618" t="s">
        <v>331</v>
      </c>
      <c r="G55" s="494"/>
      <c r="H55" s="494" t="s">
        <v>38</v>
      </c>
      <c r="I55" s="494" t="s">
        <v>294</v>
      </c>
      <c r="J55" s="494" t="s">
        <v>294</v>
      </c>
      <c r="K55" s="573">
        <v>0</v>
      </c>
      <c r="L55" s="358" t="s">
        <v>774</v>
      </c>
      <c r="M55" s="357" t="s">
        <v>3127</v>
      </c>
      <c r="N55" s="357" t="s">
        <v>38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331</v>
      </c>
      <c r="U55" s="357" t="s">
        <v>294</v>
      </c>
      <c r="V55" s="357" t="s">
        <v>294</v>
      </c>
    </row>
    <row r="56" spans="1:22" ht="15" thickBot="1">
      <c r="A56" s="50"/>
      <c r="B56" s="48"/>
      <c r="C56" s="538" t="s">
        <v>22</v>
      </c>
      <c r="D56" s="726">
        <v>22</v>
      </c>
      <c r="E56" s="726">
        <v>0</v>
      </c>
      <c r="F56" s="90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46">
        <v>8</v>
      </c>
      <c r="B57" s="46" t="s">
        <v>888</v>
      </c>
      <c r="C57" s="531" t="s">
        <v>1138</v>
      </c>
      <c r="D57" s="498">
        <v>4</v>
      </c>
      <c r="E57" s="498">
        <v>4</v>
      </c>
      <c r="F57" s="618" t="s">
        <v>900</v>
      </c>
      <c r="G57" s="494"/>
      <c r="H57" s="494" t="s">
        <v>890</v>
      </c>
      <c r="I57" s="494" t="s">
        <v>294</v>
      </c>
      <c r="J57" s="494" t="s">
        <v>294</v>
      </c>
      <c r="K57" s="573">
        <v>0</v>
      </c>
      <c r="L57" s="358" t="s">
        <v>2133</v>
      </c>
      <c r="M57" s="357" t="s">
        <v>888</v>
      </c>
      <c r="N57" s="357" t="s">
        <v>890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900</v>
      </c>
      <c r="U57" s="357" t="s">
        <v>294</v>
      </c>
      <c r="V57" s="357" t="s">
        <v>294</v>
      </c>
    </row>
    <row r="58" spans="1:22">
      <c r="A58" s="47"/>
      <c r="B58" s="47" t="s">
        <v>3116</v>
      </c>
      <c r="C58" s="520" t="s">
        <v>3155</v>
      </c>
      <c r="D58" s="499">
        <v>8</v>
      </c>
      <c r="E58" s="499">
        <v>14</v>
      </c>
      <c r="F58" s="618" t="s">
        <v>4588</v>
      </c>
      <c r="G58" s="494"/>
      <c r="H58" s="494" t="s">
        <v>3052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3116</v>
      </c>
      <c r="N58" s="357" t="s">
        <v>3052</v>
      </c>
      <c r="O58" s="357" t="s">
        <v>294</v>
      </c>
      <c r="P58" s="357" t="s">
        <v>294</v>
      </c>
      <c r="Q58" s="357">
        <v>130</v>
      </c>
      <c r="R58" s="357">
        <v>15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47"/>
      <c r="B59" s="47" t="s">
        <v>1139</v>
      </c>
      <c r="C59" s="520" t="s">
        <v>1140</v>
      </c>
      <c r="D59" s="499">
        <v>6</v>
      </c>
      <c r="E59" s="499">
        <v>10</v>
      </c>
      <c r="F59" s="618" t="s">
        <v>3054</v>
      </c>
      <c r="G59" s="494"/>
      <c r="H59" s="494" t="s">
        <v>3053</v>
      </c>
      <c r="I59" s="494" t="s">
        <v>294</v>
      </c>
      <c r="J59" s="494" t="s">
        <v>294</v>
      </c>
      <c r="K59" s="573">
        <v>0</v>
      </c>
      <c r="L59" s="358" t="s">
        <v>2134</v>
      </c>
      <c r="M59" s="357" t="s">
        <v>1139</v>
      </c>
      <c r="N59" s="357" t="s">
        <v>3053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2132</v>
      </c>
      <c r="U59" s="357" t="s">
        <v>294</v>
      </c>
      <c r="V59" s="357" t="s">
        <v>294</v>
      </c>
    </row>
    <row r="60" spans="1:22" ht="15" thickBot="1">
      <c r="A60" s="50"/>
      <c r="B60" s="48"/>
      <c r="C60" s="538" t="s">
        <v>22</v>
      </c>
      <c r="D60" s="726">
        <v>18</v>
      </c>
      <c r="E60" s="726">
        <v>0</v>
      </c>
      <c r="F60" s="90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46">
        <v>9</v>
      </c>
      <c r="B61" s="46" t="s">
        <v>4590</v>
      </c>
      <c r="C61" s="531" t="s">
        <v>878</v>
      </c>
      <c r="D61" s="498">
        <v>4</v>
      </c>
      <c r="E61" s="498">
        <v>4</v>
      </c>
      <c r="F61" s="618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4590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47"/>
      <c r="B62" s="47" t="s">
        <v>4591</v>
      </c>
      <c r="C62" s="520" t="s">
        <v>4592</v>
      </c>
      <c r="D62" s="499">
        <v>4</v>
      </c>
      <c r="E62" s="499">
        <v>4</v>
      </c>
      <c r="F62" s="618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47"/>
      <c r="B63" s="47" t="s">
        <v>4593</v>
      </c>
      <c r="C63" s="520" t="s">
        <v>4594</v>
      </c>
      <c r="D63" s="499">
        <v>4</v>
      </c>
      <c r="E63" s="499">
        <v>4</v>
      </c>
      <c r="F63" s="6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47"/>
      <c r="B64" s="47" t="s">
        <v>3117</v>
      </c>
      <c r="C64" s="520" t="s">
        <v>4161</v>
      </c>
      <c r="D64" s="499">
        <v>8</v>
      </c>
      <c r="E64" s="499">
        <v>12</v>
      </c>
      <c r="F64" s="618" t="s">
        <v>5873</v>
      </c>
      <c r="G64" s="494"/>
      <c r="H64" s="494" t="s">
        <v>3040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3117</v>
      </c>
      <c r="N64" s="357" t="s">
        <v>3040</v>
      </c>
      <c r="O64" s="357" t="s">
        <v>294</v>
      </c>
      <c r="P64" s="357" t="s">
        <v>294</v>
      </c>
      <c r="Q64" s="357">
        <v>150</v>
      </c>
      <c r="R64" s="357">
        <v>33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47"/>
      <c r="B65" s="47" t="s">
        <v>1127</v>
      </c>
      <c r="C65" s="520" t="s">
        <v>881</v>
      </c>
      <c r="D65" s="499">
        <v>6</v>
      </c>
      <c r="E65" s="499">
        <v>8</v>
      </c>
      <c r="F65" s="618" t="s">
        <v>374</v>
      </c>
      <c r="G65" s="494"/>
      <c r="H65" s="494" t="s">
        <v>3127</v>
      </c>
      <c r="I65" s="494" t="s">
        <v>294</v>
      </c>
      <c r="J65" s="494" t="s">
        <v>294</v>
      </c>
      <c r="K65" s="573">
        <v>0</v>
      </c>
      <c r="L65" s="358" t="s">
        <v>881</v>
      </c>
      <c r="M65" s="357" t="s">
        <v>1127</v>
      </c>
      <c r="N65" s="357" t="s">
        <v>3127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774</v>
      </c>
      <c r="U65" s="357" t="s">
        <v>294</v>
      </c>
      <c r="V65" s="357" t="s">
        <v>294</v>
      </c>
    </row>
    <row r="66" spans="1:22" ht="15" thickBot="1">
      <c r="A66" s="50"/>
      <c r="B66" s="48"/>
      <c r="C66" s="538" t="s">
        <v>22</v>
      </c>
      <c r="D66" s="726">
        <v>18</v>
      </c>
      <c r="E66" s="726">
        <v>0</v>
      </c>
      <c r="F66" s="90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46">
        <v>10</v>
      </c>
      <c r="B67" s="46" t="s">
        <v>1141</v>
      </c>
      <c r="C67" s="531" t="s">
        <v>894</v>
      </c>
      <c r="D67" s="498">
        <v>6</v>
      </c>
      <c r="E67" s="498">
        <v>10</v>
      </c>
      <c r="F67" s="618" t="s">
        <v>881</v>
      </c>
      <c r="G67" s="494"/>
      <c r="H67" s="494" t="s">
        <v>1127</v>
      </c>
      <c r="I67" s="494" t="s">
        <v>294</v>
      </c>
      <c r="J67" s="494" t="s">
        <v>294</v>
      </c>
      <c r="K67" s="573">
        <v>0</v>
      </c>
      <c r="L67" s="358" t="s">
        <v>2136</v>
      </c>
      <c r="M67" s="357" t="s">
        <v>1141</v>
      </c>
      <c r="N67" s="357" t="s">
        <v>1127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881</v>
      </c>
      <c r="U67" s="357" t="s">
        <v>294</v>
      </c>
      <c r="V67" s="357" t="s">
        <v>294</v>
      </c>
    </row>
    <row r="68" spans="1:22">
      <c r="A68" s="47"/>
      <c r="B68" s="47" t="s">
        <v>3118</v>
      </c>
      <c r="C68" s="520" t="s">
        <v>4329</v>
      </c>
      <c r="D68" s="499">
        <v>8</v>
      </c>
      <c r="E68" s="499">
        <v>12</v>
      </c>
      <c r="F68" s="618" t="s">
        <v>4161</v>
      </c>
      <c r="G68" s="494"/>
      <c r="H68" s="494" t="s">
        <v>3117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3118</v>
      </c>
      <c r="N68" s="357" t="s">
        <v>3117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47"/>
      <c r="B69" s="47" t="s">
        <v>4599</v>
      </c>
      <c r="C69" s="520" t="s">
        <v>2137</v>
      </c>
      <c r="D69" s="499">
        <v>4</v>
      </c>
      <c r="E69" s="499">
        <v>4</v>
      </c>
      <c r="F69" s="618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47"/>
      <c r="B70" s="47" t="s">
        <v>4601</v>
      </c>
      <c r="C70" s="520" t="s">
        <v>4742</v>
      </c>
      <c r="D70" s="499">
        <v>4</v>
      </c>
      <c r="E70" s="499">
        <v>4</v>
      </c>
      <c r="F70" s="618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47"/>
      <c r="B71" s="47" t="s">
        <v>4603</v>
      </c>
      <c r="C71" s="520" t="s">
        <v>945</v>
      </c>
      <c r="D71" s="499">
        <v>4</v>
      </c>
      <c r="E71" s="499">
        <v>4</v>
      </c>
      <c r="F71" s="618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4603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0"/>
      <c r="B72" s="48"/>
      <c r="C72" s="538" t="s">
        <v>22</v>
      </c>
      <c r="D72" s="726">
        <v>18</v>
      </c>
      <c r="E72" s="726">
        <v>0</v>
      </c>
      <c r="F72" s="67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42"/>
      <c r="B73" s="537"/>
      <c r="C73" s="1500" t="s">
        <v>111</v>
      </c>
      <c r="D73" s="675">
        <v>200</v>
      </c>
      <c r="E73" s="675">
        <v>0</v>
      </c>
      <c r="F73" s="52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523C6-BCC0-4D6F-8CBA-0A17381B7BA8}">
  <sheetPr codeName="Hoja19"/>
  <dimension ref="A1:V71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3019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3049</v>
      </c>
      <c r="C9" s="604" t="s">
        <v>3533</v>
      </c>
      <c r="D9" s="651">
        <v>5</v>
      </c>
      <c r="E9" s="651">
        <v>8</v>
      </c>
      <c r="F9" s="626" t="s">
        <v>4753</v>
      </c>
      <c r="G9" s="494"/>
      <c r="H9" s="494" t="s">
        <v>4753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3049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4753</v>
      </c>
      <c r="U9" s="357" t="s">
        <v>294</v>
      </c>
      <c r="V9" s="357" t="s">
        <v>294</v>
      </c>
    </row>
    <row r="10" spans="1:22">
      <c r="A10" s="527"/>
      <c r="B10" s="607" t="s">
        <v>3034</v>
      </c>
      <c r="C10" s="611" t="s">
        <v>3543</v>
      </c>
      <c r="D10" s="656">
        <v>5</v>
      </c>
      <c r="E10" s="656">
        <v>8</v>
      </c>
      <c r="F10" s="617" t="s">
        <v>4753</v>
      </c>
      <c r="G10" s="494"/>
      <c r="H10" s="494" t="s">
        <v>4753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3034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4753</v>
      </c>
      <c r="U10" s="357" t="s">
        <v>294</v>
      </c>
      <c r="V10" s="357" t="s">
        <v>294</v>
      </c>
    </row>
    <row r="11" spans="1:22">
      <c r="A11" s="527"/>
      <c r="B11" s="607" t="s">
        <v>499</v>
      </c>
      <c r="C11" s="611" t="s">
        <v>500</v>
      </c>
      <c r="D11" s="656">
        <v>4</v>
      </c>
      <c r="E11" s="656">
        <v>4</v>
      </c>
      <c r="F11" s="617" t="s">
        <v>4753</v>
      </c>
      <c r="G11" s="494"/>
      <c r="H11" s="494" t="s">
        <v>4753</v>
      </c>
      <c r="I11" s="494" t="s">
        <v>294</v>
      </c>
      <c r="J11" s="494" t="s">
        <v>294</v>
      </c>
      <c r="K11" s="573">
        <v>0</v>
      </c>
      <c r="L11" s="358" t="s">
        <v>882</v>
      </c>
      <c r="M11" s="357" t="s">
        <v>499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4753</v>
      </c>
      <c r="U11" s="357" t="s">
        <v>294</v>
      </c>
      <c r="V11" s="357" t="s">
        <v>294</v>
      </c>
    </row>
    <row r="12" spans="1:22">
      <c r="A12" s="527"/>
      <c r="B12" s="607" t="s">
        <v>4612</v>
      </c>
      <c r="C12" s="611" t="s">
        <v>4614</v>
      </c>
      <c r="D12" s="656">
        <v>3</v>
      </c>
      <c r="E12" s="656">
        <v>4</v>
      </c>
      <c r="F12" s="617" t="s">
        <v>4753</v>
      </c>
      <c r="G12" s="494"/>
      <c r="H12" s="494" t="s">
        <v>4753</v>
      </c>
      <c r="I12" s="494" t="s">
        <v>294</v>
      </c>
      <c r="J12" s="494" t="s">
        <v>294</v>
      </c>
      <c r="K12" s="573">
        <v>0</v>
      </c>
      <c r="L12" s="358" t="s">
        <v>4614</v>
      </c>
      <c r="M12" s="357" t="s">
        <v>4612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4753</v>
      </c>
      <c r="U12" s="357" t="s">
        <v>294</v>
      </c>
      <c r="V12" s="357" t="s">
        <v>294</v>
      </c>
    </row>
    <row r="13" spans="1:22">
      <c r="A13" s="527"/>
      <c r="B13" s="607" t="s">
        <v>3035</v>
      </c>
      <c r="C13" s="611" t="s">
        <v>438</v>
      </c>
      <c r="D13" s="656">
        <v>2</v>
      </c>
      <c r="E13" s="656">
        <v>3</v>
      </c>
      <c r="F13" s="617" t="s">
        <v>4753</v>
      </c>
      <c r="G13" s="494"/>
      <c r="H13" s="494" t="s">
        <v>4753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3035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4753</v>
      </c>
      <c r="U13" s="357" t="s">
        <v>294</v>
      </c>
      <c r="V13" s="357" t="s">
        <v>294</v>
      </c>
    </row>
    <row r="14" spans="1:22" ht="15" thickBot="1">
      <c r="A14" s="527"/>
      <c r="B14" s="607" t="s">
        <v>4609</v>
      </c>
      <c r="C14" s="611" t="s">
        <v>4611</v>
      </c>
      <c r="D14" s="759">
        <v>3</v>
      </c>
      <c r="E14" s="759">
        <v>4</v>
      </c>
      <c r="F14" s="617" t="s">
        <v>4753</v>
      </c>
      <c r="G14" s="494"/>
      <c r="H14" s="494" t="s">
        <v>4753</v>
      </c>
      <c r="I14" s="494" t="s">
        <v>294</v>
      </c>
      <c r="J14" s="494" t="s">
        <v>294</v>
      </c>
      <c r="K14" s="573">
        <v>0</v>
      </c>
      <c r="L14" s="358" t="s">
        <v>4611</v>
      </c>
      <c r="M14" s="357" t="s">
        <v>4609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4753</v>
      </c>
      <c r="U14" s="357" t="s">
        <v>294</v>
      </c>
      <c r="V14" s="357" t="s">
        <v>294</v>
      </c>
    </row>
    <row r="15" spans="1:22" ht="15" thickBot="1">
      <c r="A15" s="1488"/>
      <c r="B15" s="612" t="s">
        <v>4753</v>
      </c>
      <c r="C15" s="1489" t="s">
        <v>22</v>
      </c>
      <c r="D15" s="725">
        <v>22</v>
      </c>
      <c r="E15" s="725">
        <v>0</v>
      </c>
      <c r="F15" s="793" t="s">
        <v>4753</v>
      </c>
      <c r="G15" s="494"/>
      <c r="H15" s="494" t="s">
        <v>4753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4753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4753</v>
      </c>
      <c r="U15" s="357" t="s">
        <v>294</v>
      </c>
      <c r="V15" s="357" t="s">
        <v>294</v>
      </c>
    </row>
    <row r="16" spans="1:22">
      <c r="A16" s="527">
        <v>2</v>
      </c>
      <c r="B16" s="607" t="s">
        <v>3050</v>
      </c>
      <c r="C16" s="604" t="s">
        <v>3991</v>
      </c>
      <c r="D16" s="651">
        <v>5</v>
      </c>
      <c r="E16" s="651">
        <v>8</v>
      </c>
      <c r="F16" s="617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3036</v>
      </c>
      <c r="C17" s="611" t="s">
        <v>471</v>
      </c>
      <c r="D17" s="656">
        <v>5</v>
      </c>
      <c r="E17" s="656">
        <v>8</v>
      </c>
      <c r="F17" s="617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4615</v>
      </c>
      <c r="C18" s="611" t="s">
        <v>4617</v>
      </c>
      <c r="D18" s="656">
        <v>3</v>
      </c>
      <c r="E18" s="656">
        <v>4</v>
      </c>
      <c r="F18" s="617" t="s">
        <v>500</v>
      </c>
      <c r="G18" s="494"/>
      <c r="H18" s="494" t="s">
        <v>499</v>
      </c>
      <c r="I18" s="494" t="s">
        <v>294</v>
      </c>
      <c r="J18" s="494" t="s">
        <v>294</v>
      </c>
      <c r="K18" s="573">
        <v>0</v>
      </c>
      <c r="L18" s="358" t="s">
        <v>4617</v>
      </c>
      <c r="M18" s="357" t="s">
        <v>4615</v>
      </c>
      <c r="N18" s="357" t="s">
        <v>499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882</v>
      </c>
      <c r="U18" s="357" t="s">
        <v>294</v>
      </c>
      <c r="V18" s="357" t="s">
        <v>294</v>
      </c>
    </row>
    <row r="19" spans="1:22">
      <c r="A19" s="527"/>
      <c r="B19" s="607" t="s">
        <v>4646</v>
      </c>
      <c r="C19" s="611" t="s">
        <v>4648</v>
      </c>
      <c r="D19" s="656">
        <v>3</v>
      </c>
      <c r="E19" s="656">
        <v>4</v>
      </c>
      <c r="F19" s="617" t="s">
        <v>4614</v>
      </c>
      <c r="G19" s="494"/>
      <c r="H19" s="494" t="s">
        <v>4612</v>
      </c>
      <c r="I19" s="494" t="s">
        <v>294</v>
      </c>
      <c r="J19" s="494" t="s">
        <v>294</v>
      </c>
      <c r="K19" s="573">
        <v>0</v>
      </c>
      <c r="L19" s="358" t="s">
        <v>4648</v>
      </c>
      <c r="M19" s="357" t="s">
        <v>4646</v>
      </c>
      <c r="N19" s="357" t="s">
        <v>4612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4614</v>
      </c>
      <c r="U19" s="357" t="s">
        <v>294</v>
      </c>
      <c r="V19" s="357" t="s">
        <v>294</v>
      </c>
    </row>
    <row r="20" spans="1:22">
      <c r="A20" s="527"/>
      <c r="B20" s="607" t="s">
        <v>4619</v>
      </c>
      <c r="C20" s="611" t="s">
        <v>4621</v>
      </c>
      <c r="D20" s="656">
        <v>3</v>
      </c>
      <c r="E20" s="656">
        <v>4</v>
      </c>
      <c r="F20" s="617" t="s">
        <v>4611</v>
      </c>
      <c r="G20" s="494"/>
      <c r="H20" s="494" t="s">
        <v>4609</v>
      </c>
      <c r="I20" s="494" t="s">
        <v>294</v>
      </c>
      <c r="J20" s="494" t="s">
        <v>294</v>
      </c>
      <c r="K20" s="573">
        <v>0</v>
      </c>
      <c r="L20" s="358" t="s">
        <v>4621</v>
      </c>
      <c r="M20" s="357" t="s">
        <v>4619</v>
      </c>
      <c r="N20" s="357" t="s">
        <v>4609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4611</v>
      </c>
      <c r="U20" s="357" t="s">
        <v>294</v>
      </c>
      <c r="V20" s="357" t="s">
        <v>294</v>
      </c>
    </row>
    <row r="21" spans="1:22" ht="15" thickBot="1">
      <c r="A21" s="527"/>
      <c r="B21" s="619" t="s">
        <v>3051</v>
      </c>
      <c r="C21" s="634" t="s">
        <v>335</v>
      </c>
      <c r="D21" s="759">
        <v>2</v>
      </c>
      <c r="E21" s="759">
        <v>3</v>
      </c>
      <c r="F21" s="617" t="s">
        <v>4753</v>
      </c>
      <c r="G21" s="494"/>
      <c r="H21" s="494" t="s">
        <v>4753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3051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4753</v>
      </c>
      <c r="U21" s="357" t="s">
        <v>294</v>
      </c>
      <c r="V21" s="357" t="s">
        <v>294</v>
      </c>
    </row>
    <row r="22" spans="1:22" ht="15" thickBot="1">
      <c r="A22" s="1488"/>
      <c r="B22" s="619" t="s">
        <v>4753</v>
      </c>
      <c r="C22" s="1489" t="s">
        <v>22</v>
      </c>
      <c r="D22" s="663">
        <v>21</v>
      </c>
      <c r="E22" s="663">
        <v>0</v>
      </c>
      <c r="F22" s="1490" t="s">
        <v>4753</v>
      </c>
      <c r="G22" s="494"/>
      <c r="H22" s="494" t="s">
        <v>4753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4753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4753</v>
      </c>
      <c r="U22" s="357" t="s">
        <v>294</v>
      </c>
      <c r="V22" s="357" t="s">
        <v>294</v>
      </c>
    </row>
    <row r="23" spans="1:22">
      <c r="A23" s="527">
        <v>3</v>
      </c>
      <c r="B23" s="607" t="s">
        <v>868</v>
      </c>
      <c r="C23" s="604" t="s">
        <v>869</v>
      </c>
      <c r="D23" s="651">
        <v>3</v>
      </c>
      <c r="E23" s="651">
        <v>4</v>
      </c>
      <c r="F23" s="626" t="s">
        <v>3533</v>
      </c>
      <c r="G23" s="494"/>
      <c r="H23" s="494" t="s">
        <v>3049</v>
      </c>
      <c r="I23" s="494" t="s">
        <v>294</v>
      </c>
      <c r="J23" s="494" t="s">
        <v>294</v>
      </c>
      <c r="K23" s="573">
        <v>0</v>
      </c>
      <c r="L23" s="358" t="s">
        <v>2113</v>
      </c>
      <c r="M23" s="357" t="s">
        <v>868</v>
      </c>
      <c r="N23" s="357" t="s">
        <v>3049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3170</v>
      </c>
      <c r="U23" s="357" t="s">
        <v>294</v>
      </c>
      <c r="V23" s="357" t="s">
        <v>294</v>
      </c>
    </row>
    <row r="24" spans="1:22">
      <c r="A24" s="527"/>
      <c r="B24" s="607" t="s">
        <v>4622</v>
      </c>
      <c r="C24" s="611" t="s">
        <v>4755</v>
      </c>
      <c r="D24" s="656">
        <v>5</v>
      </c>
      <c r="E24" s="656">
        <v>8</v>
      </c>
      <c r="F24" s="617" t="s">
        <v>4617</v>
      </c>
      <c r="G24" s="494"/>
      <c r="H24" s="494" t="s">
        <v>4615</v>
      </c>
      <c r="I24" s="494" t="s">
        <v>294</v>
      </c>
      <c r="J24" s="494" t="s">
        <v>294</v>
      </c>
      <c r="K24" s="573">
        <v>0</v>
      </c>
      <c r="L24" s="358" t="s">
        <v>4625</v>
      </c>
      <c r="M24" s="357" t="s">
        <v>4622</v>
      </c>
      <c r="N24" s="357" t="s">
        <v>4615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4617</v>
      </c>
      <c r="U24" s="357" t="s">
        <v>294</v>
      </c>
      <c r="V24" s="357" t="s">
        <v>294</v>
      </c>
    </row>
    <row r="25" spans="1:22">
      <c r="A25" s="527"/>
      <c r="B25" s="607" t="s">
        <v>29</v>
      </c>
      <c r="C25" s="611" t="s">
        <v>2389</v>
      </c>
      <c r="D25" s="656">
        <v>2</v>
      </c>
      <c r="E25" s="656">
        <v>2</v>
      </c>
      <c r="F25" s="617" t="s">
        <v>4753</v>
      </c>
      <c r="G25" s="494"/>
      <c r="H25" s="494" t="s">
        <v>4753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4753</v>
      </c>
      <c r="U25" s="357" t="s">
        <v>294</v>
      </c>
      <c r="V25" s="357" t="s">
        <v>294</v>
      </c>
    </row>
    <row r="26" spans="1:22">
      <c r="A26" s="527"/>
      <c r="B26" s="607" t="s">
        <v>4632</v>
      </c>
      <c r="C26" s="611" t="s">
        <v>4689</v>
      </c>
      <c r="D26" s="656">
        <v>3</v>
      </c>
      <c r="E26" s="656">
        <v>4</v>
      </c>
      <c r="F26" s="617" t="s">
        <v>3991</v>
      </c>
      <c r="G26" s="494"/>
      <c r="H26" s="494" t="s">
        <v>3050</v>
      </c>
      <c r="I26" s="494" t="s">
        <v>294</v>
      </c>
      <c r="J26" s="494" t="s">
        <v>294</v>
      </c>
      <c r="K26" s="573">
        <v>0</v>
      </c>
      <c r="L26" s="358" t="s">
        <v>2108</v>
      </c>
      <c r="M26" s="357" t="s">
        <v>4632</v>
      </c>
      <c r="N26" s="357" t="s">
        <v>3050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27"/>
      <c r="B27" s="607" t="s">
        <v>3039</v>
      </c>
      <c r="C27" s="611" t="s">
        <v>1179</v>
      </c>
      <c r="D27" s="656">
        <v>3</v>
      </c>
      <c r="E27" s="656">
        <v>4</v>
      </c>
      <c r="F27" s="617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2100</v>
      </c>
      <c r="M27" s="357" t="s">
        <v>3039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7"/>
      <c r="B28" s="607" t="s">
        <v>5882</v>
      </c>
      <c r="C28" s="634" t="s">
        <v>5883</v>
      </c>
      <c r="D28" s="759">
        <v>5</v>
      </c>
      <c r="E28" s="759">
        <v>9</v>
      </c>
      <c r="F28" s="62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5883</v>
      </c>
      <c r="M28" s="357" t="s">
        <v>5882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27"/>
      <c r="B29" s="612" t="s">
        <v>4753</v>
      </c>
      <c r="C29" s="1142" t="s">
        <v>22</v>
      </c>
      <c r="D29" s="663">
        <v>21</v>
      </c>
      <c r="E29" s="726">
        <v>0</v>
      </c>
      <c r="F29" s="629" t="s">
        <v>4753</v>
      </c>
      <c r="G29" s="494"/>
      <c r="H29" s="494" t="s">
        <v>4753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4753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4753</v>
      </c>
      <c r="U29" s="357" t="s">
        <v>294</v>
      </c>
      <c r="V29" s="357" t="s">
        <v>294</v>
      </c>
    </row>
    <row r="30" spans="1:22">
      <c r="A30" s="526">
        <v>4</v>
      </c>
      <c r="B30" s="607" t="s">
        <v>3065</v>
      </c>
      <c r="C30" s="1491" t="s">
        <v>3153</v>
      </c>
      <c r="D30" s="651">
        <v>5</v>
      </c>
      <c r="E30" s="651">
        <v>8</v>
      </c>
      <c r="F30" s="617" t="s">
        <v>3991</v>
      </c>
      <c r="G30" s="494"/>
      <c r="H30" s="494" t="s">
        <v>3050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3065</v>
      </c>
      <c r="N30" s="357" t="s">
        <v>3050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27"/>
      <c r="B31" s="607" t="s">
        <v>4629</v>
      </c>
      <c r="C31" s="611" t="s">
        <v>4756</v>
      </c>
      <c r="D31" s="656">
        <v>3</v>
      </c>
      <c r="E31" s="656">
        <v>4</v>
      </c>
      <c r="F31" s="617" t="s">
        <v>869</v>
      </c>
      <c r="G31" s="494"/>
      <c r="H31" s="494" t="s">
        <v>868</v>
      </c>
      <c r="I31" s="494" t="s">
        <v>294</v>
      </c>
      <c r="J31" s="494" t="s">
        <v>294</v>
      </c>
      <c r="K31" s="573">
        <v>0</v>
      </c>
      <c r="L31" s="358" t="s">
        <v>4631</v>
      </c>
      <c r="M31" s="357" t="s">
        <v>4629</v>
      </c>
      <c r="N31" s="357" t="s">
        <v>868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2113</v>
      </c>
      <c r="U31" s="357" t="s">
        <v>294</v>
      </c>
      <c r="V31" s="357" t="s">
        <v>294</v>
      </c>
    </row>
    <row r="32" spans="1:22">
      <c r="A32" s="527"/>
      <c r="B32" s="607" t="s">
        <v>901</v>
      </c>
      <c r="C32" s="611" t="s">
        <v>879</v>
      </c>
      <c r="D32" s="656">
        <v>3</v>
      </c>
      <c r="E32" s="656">
        <v>4</v>
      </c>
      <c r="F32" s="617" t="s">
        <v>500</v>
      </c>
      <c r="G32" s="494"/>
      <c r="H32" s="494" t="s">
        <v>499</v>
      </c>
      <c r="I32" s="494" t="s">
        <v>294</v>
      </c>
      <c r="J32" s="494" t="s">
        <v>294</v>
      </c>
      <c r="K32" s="573">
        <v>0</v>
      </c>
      <c r="L32" s="358" t="s">
        <v>2103</v>
      </c>
      <c r="M32" s="357" t="s">
        <v>901</v>
      </c>
      <c r="N32" s="357" t="s">
        <v>499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882</v>
      </c>
      <c r="U32" s="357" t="s">
        <v>294</v>
      </c>
      <c r="V32" s="357" t="s">
        <v>294</v>
      </c>
    </row>
    <row r="33" spans="1:22">
      <c r="A33" s="527"/>
      <c r="B33" s="607" t="s">
        <v>1110</v>
      </c>
      <c r="C33" s="611" t="s">
        <v>408</v>
      </c>
      <c r="D33" s="656">
        <v>3</v>
      </c>
      <c r="E33" s="656">
        <v>4</v>
      </c>
      <c r="F33" s="617" t="s">
        <v>4611</v>
      </c>
      <c r="G33" s="494"/>
      <c r="H33" s="494" t="s">
        <v>4609</v>
      </c>
      <c r="I33" s="494" t="s">
        <v>294</v>
      </c>
      <c r="J33" s="494" t="s">
        <v>294</v>
      </c>
      <c r="K33" s="573">
        <v>0</v>
      </c>
      <c r="L33" s="358" t="s">
        <v>408</v>
      </c>
      <c r="M33" s="357" t="s">
        <v>1110</v>
      </c>
      <c r="N33" s="357" t="s">
        <v>4609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4611</v>
      </c>
      <c r="U33" s="357" t="s">
        <v>294</v>
      </c>
      <c r="V33" s="357" t="s">
        <v>294</v>
      </c>
    </row>
    <row r="34" spans="1:22">
      <c r="A34" s="527"/>
      <c r="B34" s="607" t="s">
        <v>3037</v>
      </c>
      <c r="C34" s="611" t="s">
        <v>4294</v>
      </c>
      <c r="D34" s="656">
        <v>2</v>
      </c>
      <c r="E34" s="656">
        <v>3</v>
      </c>
      <c r="F34" s="617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3207</v>
      </c>
      <c r="M34" s="357" t="s">
        <v>3037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27"/>
      <c r="B35" s="607" t="s">
        <v>5884</v>
      </c>
      <c r="C35" s="1492" t="s">
        <v>5885</v>
      </c>
      <c r="D35" s="759">
        <v>5</v>
      </c>
      <c r="E35" s="759">
        <v>9</v>
      </c>
      <c r="F35" s="617" t="s">
        <v>4753</v>
      </c>
      <c r="G35" s="494"/>
      <c r="H35" s="494" t="s">
        <v>4753</v>
      </c>
      <c r="I35" s="494" t="s">
        <v>294</v>
      </c>
      <c r="J35" s="494" t="s">
        <v>294</v>
      </c>
      <c r="K35" s="573">
        <v>0</v>
      </c>
      <c r="L35" s="358" t="s">
        <v>5885</v>
      </c>
      <c r="M35" s="357" t="s">
        <v>5884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4753</v>
      </c>
      <c r="U35" s="357" t="s">
        <v>294</v>
      </c>
      <c r="V35" s="357" t="s">
        <v>294</v>
      </c>
    </row>
    <row r="36" spans="1:22" ht="15" thickBot="1">
      <c r="A36" s="1488"/>
      <c r="B36" s="612" t="s">
        <v>4753</v>
      </c>
      <c r="C36" s="952" t="s">
        <v>22</v>
      </c>
      <c r="D36" s="663">
        <v>21</v>
      </c>
      <c r="E36" s="726">
        <v>0</v>
      </c>
      <c r="F36" s="793" t="s">
        <v>4753</v>
      </c>
      <c r="G36" s="494"/>
      <c r="H36" s="494" t="s">
        <v>4753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4753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4753</v>
      </c>
      <c r="U36" s="357" t="s">
        <v>294</v>
      </c>
      <c r="V36" s="357" t="s">
        <v>294</v>
      </c>
    </row>
    <row r="37" spans="1:22">
      <c r="A37" s="1493">
        <v>5</v>
      </c>
      <c r="B37" s="603" t="s">
        <v>4757</v>
      </c>
      <c r="C37" s="611" t="s">
        <v>4758</v>
      </c>
      <c r="D37" s="651">
        <v>5</v>
      </c>
      <c r="E37" s="651">
        <v>8</v>
      </c>
      <c r="F37" s="617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4759</v>
      </c>
      <c r="M37" s="357" t="s">
        <v>4757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27"/>
      <c r="B38" s="607" t="s">
        <v>5735</v>
      </c>
      <c r="C38" s="611" t="s">
        <v>4655</v>
      </c>
      <c r="D38" s="656">
        <v>3</v>
      </c>
      <c r="E38" s="656">
        <v>4</v>
      </c>
      <c r="F38" s="617" t="s">
        <v>879</v>
      </c>
      <c r="G38" s="494"/>
      <c r="H38" s="494" t="s">
        <v>901</v>
      </c>
      <c r="I38" s="494" t="s">
        <v>294</v>
      </c>
      <c r="J38" s="494" t="s">
        <v>294</v>
      </c>
      <c r="K38" s="573">
        <v>0</v>
      </c>
      <c r="L38" s="358" t="s">
        <v>4655</v>
      </c>
      <c r="M38" s="357" t="s">
        <v>5735</v>
      </c>
      <c r="N38" s="357" t="s">
        <v>901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2103</v>
      </c>
      <c r="U38" s="357" t="s">
        <v>294</v>
      </c>
      <c r="V38" s="357" t="s">
        <v>294</v>
      </c>
    </row>
    <row r="39" spans="1:22">
      <c r="A39" s="527"/>
      <c r="B39" s="607" t="s">
        <v>4765</v>
      </c>
      <c r="C39" s="611" t="s">
        <v>4766</v>
      </c>
      <c r="D39" s="656">
        <v>5</v>
      </c>
      <c r="E39" s="656">
        <v>8</v>
      </c>
      <c r="F39" s="617" t="s">
        <v>879</v>
      </c>
      <c r="G39" s="494"/>
      <c r="H39" s="494" t="s">
        <v>901</v>
      </c>
      <c r="I39" s="494" t="s">
        <v>294</v>
      </c>
      <c r="J39" s="494" t="s">
        <v>294</v>
      </c>
      <c r="K39" s="574">
        <v>0</v>
      </c>
      <c r="L39" s="358" t="s">
        <v>4767</v>
      </c>
      <c r="M39" s="357" t="s">
        <v>4765</v>
      </c>
      <c r="N39" s="357" t="s">
        <v>901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2103</v>
      </c>
      <c r="U39" s="357" t="s">
        <v>294</v>
      </c>
      <c r="V39" s="357" t="s">
        <v>294</v>
      </c>
    </row>
    <row r="40" spans="1:22">
      <c r="A40" s="527"/>
      <c r="B40" s="607" t="s">
        <v>38</v>
      </c>
      <c r="C40" s="611" t="s">
        <v>331</v>
      </c>
      <c r="D40" s="656">
        <v>1</v>
      </c>
      <c r="E40" s="656">
        <v>1</v>
      </c>
      <c r="F40" s="617" t="s">
        <v>335</v>
      </c>
      <c r="G40" s="494"/>
      <c r="H40" s="494" t="s">
        <v>3051</v>
      </c>
      <c r="I40" s="494" t="s">
        <v>294</v>
      </c>
      <c r="J40" s="494" t="s">
        <v>294</v>
      </c>
      <c r="K40" s="573">
        <v>0</v>
      </c>
      <c r="L40" s="358" t="s">
        <v>331</v>
      </c>
      <c r="M40" s="357" t="s">
        <v>38</v>
      </c>
      <c r="N40" s="357" t="s">
        <v>3051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335</v>
      </c>
      <c r="U40" s="357" t="s">
        <v>294</v>
      </c>
      <c r="V40" s="357" t="s">
        <v>294</v>
      </c>
    </row>
    <row r="41" spans="1:22" ht="15" thickBot="1">
      <c r="A41" s="527"/>
      <c r="B41" s="607" t="s">
        <v>3052</v>
      </c>
      <c r="C41" s="611" t="s">
        <v>1181</v>
      </c>
      <c r="D41" s="656">
        <v>4</v>
      </c>
      <c r="E41" s="656">
        <v>6</v>
      </c>
      <c r="F41" s="617" t="s">
        <v>438</v>
      </c>
      <c r="G41" s="494"/>
      <c r="H41" s="494" t="s">
        <v>3035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3052</v>
      </c>
      <c r="N41" s="357" t="s">
        <v>3035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438</v>
      </c>
      <c r="U41" s="357" t="s">
        <v>294</v>
      </c>
      <c r="V41" s="357" t="s">
        <v>294</v>
      </c>
    </row>
    <row r="42" spans="1:22" ht="15" thickBot="1">
      <c r="A42" s="1488"/>
      <c r="B42" s="612" t="s">
        <v>4753</v>
      </c>
      <c r="C42" s="646" t="s">
        <v>22</v>
      </c>
      <c r="D42" s="663">
        <v>18</v>
      </c>
      <c r="E42" s="663">
        <v>0</v>
      </c>
      <c r="F42" s="1490" t="s">
        <v>4753</v>
      </c>
      <c r="G42" s="494"/>
      <c r="H42" s="494" t="s">
        <v>4753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4753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4753</v>
      </c>
      <c r="U42" s="357" t="s">
        <v>294</v>
      </c>
      <c r="V42" s="357" t="s">
        <v>294</v>
      </c>
    </row>
    <row r="43" spans="1:22">
      <c r="A43" s="1493">
        <v>6</v>
      </c>
      <c r="B43" s="603" t="s">
        <v>4698</v>
      </c>
      <c r="C43" s="611" t="s">
        <v>4700</v>
      </c>
      <c r="D43" s="651">
        <v>5</v>
      </c>
      <c r="E43" s="651">
        <v>9</v>
      </c>
      <c r="F43" s="1490" t="s">
        <v>4756</v>
      </c>
      <c r="G43" s="494"/>
      <c r="H43" s="494" t="s">
        <v>4629</v>
      </c>
      <c r="I43" s="494" t="s">
        <v>294</v>
      </c>
      <c r="J43" s="494" t="s">
        <v>294</v>
      </c>
      <c r="K43" s="573">
        <v>0</v>
      </c>
      <c r="L43" s="358" t="s">
        <v>4700</v>
      </c>
      <c r="M43" s="357" t="s">
        <v>4698</v>
      </c>
      <c r="N43" s="357" t="s">
        <v>4629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4631</v>
      </c>
      <c r="U43" s="357" t="s">
        <v>294</v>
      </c>
      <c r="V43" s="357" t="s">
        <v>294</v>
      </c>
    </row>
    <row r="44" spans="1:22">
      <c r="A44" s="527"/>
      <c r="B44" s="607" t="s">
        <v>373</v>
      </c>
      <c r="C44" s="611" t="s">
        <v>4555</v>
      </c>
      <c r="D44" s="656">
        <v>3</v>
      </c>
      <c r="E44" s="656">
        <v>4</v>
      </c>
      <c r="F44" s="617" t="s">
        <v>3153</v>
      </c>
      <c r="G44" s="494"/>
      <c r="H44" s="494" t="s">
        <v>3065</v>
      </c>
      <c r="I44" s="494" t="s">
        <v>294</v>
      </c>
      <c r="J44" s="494" t="s">
        <v>294</v>
      </c>
      <c r="K44" s="573">
        <v>0</v>
      </c>
      <c r="L44" s="358" t="s">
        <v>2115</v>
      </c>
      <c r="M44" s="357" t="s">
        <v>373</v>
      </c>
      <c r="N44" s="357" t="s">
        <v>3065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604</v>
      </c>
      <c r="U44" s="357" t="s">
        <v>294</v>
      </c>
      <c r="V44" s="357" t="s">
        <v>294</v>
      </c>
    </row>
    <row r="45" spans="1:22">
      <c r="A45" s="527"/>
      <c r="B45" s="607" t="s">
        <v>4649</v>
      </c>
      <c r="C45" s="611" t="s">
        <v>374</v>
      </c>
      <c r="D45" s="656">
        <v>4</v>
      </c>
      <c r="E45" s="656">
        <v>4</v>
      </c>
      <c r="F45" s="617" t="s">
        <v>331</v>
      </c>
      <c r="G45" s="494"/>
      <c r="H45" s="494" t="s">
        <v>38</v>
      </c>
      <c r="I45" s="494" t="s">
        <v>294</v>
      </c>
      <c r="J45" s="494" t="s">
        <v>294</v>
      </c>
      <c r="K45" s="573">
        <v>0</v>
      </c>
      <c r="L45" s="358" t="s">
        <v>774</v>
      </c>
      <c r="M45" s="357" t="s">
        <v>4649</v>
      </c>
      <c r="N45" s="357" t="s">
        <v>38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331</v>
      </c>
      <c r="U45" s="357" t="s">
        <v>294</v>
      </c>
      <c r="V45" s="357" t="s">
        <v>294</v>
      </c>
    </row>
    <row r="46" spans="1:22">
      <c r="A46" s="527"/>
      <c r="B46" s="607" t="s">
        <v>5736</v>
      </c>
      <c r="C46" s="611" t="s">
        <v>738</v>
      </c>
      <c r="D46" s="656">
        <v>4</v>
      </c>
      <c r="E46" s="656">
        <v>6</v>
      </c>
      <c r="F46" s="617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738</v>
      </c>
      <c r="M46" s="357" t="s">
        <v>5736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 ht="15" thickBot="1">
      <c r="A47" s="527"/>
      <c r="B47" s="607" t="s">
        <v>4637</v>
      </c>
      <c r="C47" s="611" t="s">
        <v>411</v>
      </c>
      <c r="D47" s="656">
        <v>4</v>
      </c>
      <c r="E47" s="656">
        <v>6</v>
      </c>
      <c r="F47" s="1494" t="s">
        <v>4689</v>
      </c>
      <c r="G47" s="494"/>
      <c r="H47" s="494" t="s">
        <v>4632</v>
      </c>
      <c r="I47" s="494" t="s">
        <v>294</v>
      </c>
      <c r="J47" s="494" t="s">
        <v>294</v>
      </c>
      <c r="K47" s="573">
        <v>0</v>
      </c>
      <c r="L47" s="358" t="s">
        <v>411</v>
      </c>
      <c r="M47" s="357" t="s">
        <v>4637</v>
      </c>
      <c r="N47" s="357" t="s">
        <v>4632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2108</v>
      </c>
      <c r="U47" s="357" t="s">
        <v>294</v>
      </c>
      <c r="V47" s="357" t="s">
        <v>294</v>
      </c>
    </row>
    <row r="48" spans="1:22" ht="15" thickBot="1">
      <c r="A48" s="1488"/>
      <c r="B48" s="612" t="s">
        <v>4753</v>
      </c>
      <c r="C48" s="646" t="s">
        <v>22</v>
      </c>
      <c r="D48" s="663">
        <v>20</v>
      </c>
      <c r="E48" s="663">
        <v>0</v>
      </c>
      <c r="F48" s="617" t="s">
        <v>4753</v>
      </c>
      <c r="G48" s="494"/>
      <c r="H48" s="494" t="s">
        <v>4753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4753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4753</v>
      </c>
      <c r="U48" s="357" t="s">
        <v>294</v>
      </c>
      <c r="V48" s="357" t="s">
        <v>294</v>
      </c>
    </row>
    <row r="49" spans="1:22">
      <c r="A49" s="527">
        <v>7</v>
      </c>
      <c r="B49" s="607" t="s">
        <v>4634</v>
      </c>
      <c r="C49" s="604" t="s">
        <v>4761</v>
      </c>
      <c r="D49" s="651">
        <v>4</v>
      </c>
      <c r="E49" s="651">
        <v>4</v>
      </c>
      <c r="F49" s="626" t="s">
        <v>3153</v>
      </c>
      <c r="G49" s="494"/>
      <c r="H49" s="494" t="s">
        <v>3065</v>
      </c>
      <c r="I49" s="494" t="s">
        <v>294</v>
      </c>
      <c r="J49" s="494" t="s">
        <v>294</v>
      </c>
      <c r="K49" s="573">
        <v>0</v>
      </c>
      <c r="L49" s="358" t="s">
        <v>943</v>
      </c>
      <c r="M49" s="357" t="s">
        <v>4634</v>
      </c>
      <c r="N49" s="357" t="s">
        <v>3065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604</v>
      </c>
      <c r="U49" s="357" t="s">
        <v>294</v>
      </c>
      <c r="V49" s="357" t="s">
        <v>294</v>
      </c>
    </row>
    <row r="50" spans="1:22">
      <c r="A50" s="527"/>
      <c r="B50" s="607" t="s">
        <v>4710</v>
      </c>
      <c r="C50" s="611" t="s">
        <v>4712</v>
      </c>
      <c r="D50" s="656">
        <v>5</v>
      </c>
      <c r="E50" s="656">
        <v>9</v>
      </c>
      <c r="F50" s="617" t="s">
        <v>4700</v>
      </c>
      <c r="G50" s="494"/>
      <c r="H50" s="494" t="s">
        <v>4698</v>
      </c>
      <c r="I50" s="494" t="s">
        <v>294</v>
      </c>
      <c r="J50" s="494" t="s">
        <v>294</v>
      </c>
      <c r="K50" s="573">
        <v>0</v>
      </c>
      <c r="L50" s="358" t="s">
        <v>4712</v>
      </c>
      <c r="M50" s="357" t="s">
        <v>4710</v>
      </c>
      <c r="N50" s="357" t="s">
        <v>4698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4700</v>
      </c>
      <c r="U50" s="357" t="s">
        <v>294</v>
      </c>
      <c r="V50" s="357" t="s">
        <v>294</v>
      </c>
    </row>
    <row r="51" spans="1:22">
      <c r="A51" s="527"/>
      <c r="B51" s="607" t="s">
        <v>5886</v>
      </c>
      <c r="C51" s="611" t="s">
        <v>419</v>
      </c>
      <c r="D51" s="656">
        <v>5</v>
      </c>
      <c r="E51" s="656">
        <v>9</v>
      </c>
      <c r="F51" s="617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2119</v>
      </c>
      <c r="M51" s="357" t="s">
        <v>5886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 ht="15" thickBot="1">
      <c r="A52" s="527"/>
      <c r="B52" s="607" t="s">
        <v>5887</v>
      </c>
      <c r="C52" s="634" t="s">
        <v>5888</v>
      </c>
      <c r="D52" s="656">
        <v>4</v>
      </c>
      <c r="E52" s="656">
        <v>6</v>
      </c>
      <c r="F52" s="629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5888</v>
      </c>
      <c r="M52" s="357" t="s">
        <v>5887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 ht="15" thickBot="1">
      <c r="A53" s="527"/>
      <c r="B53" s="612" t="s">
        <v>4753</v>
      </c>
      <c r="C53" s="646" t="s">
        <v>22</v>
      </c>
      <c r="D53" s="663">
        <v>18</v>
      </c>
      <c r="E53" s="663">
        <v>0</v>
      </c>
      <c r="F53" s="1494" t="s">
        <v>4753</v>
      </c>
      <c r="G53" s="494"/>
      <c r="H53" s="494" t="s">
        <v>4753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4753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4753</v>
      </c>
      <c r="U53" s="357" t="s">
        <v>294</v>
      </c>
      <c r="V53" s="357" t="s">
        <v>294</v>
      </c>
    </row>
    <row r="54" spans="1:22">
      <c r="A54" s="526">
        <v>8</v>
      </c>
      <c r="B54" s="607" t="s">
        <v>4731</v>
      </c>
      <c r="C54" s="611" t="s">
        <v>5889</v>
      </c>
      <c r="D54" s="651">
        <v>5</v>
      </c>
      <c r="E54" s="651">
        <v>8</v>
      </c>
      <c r="F54" s="617" t="s">
        <v>5890</v>
      </c>
      <c r="G54" s="494"/>
      <c r="H54" s="494" t="s">
        <v>3052</v>
      </c>
      <c r="I54" s="494" t="s">
        <v>5887</v>
      </c>
      <c r="J54" s="494" t="s">
        <v>294</v>
      </c>
      <c r="K54" s="573">
        <v>0</v>
      </c>
      <c r="L54" s="358" t="s">
        <v>4734</v>
      </c>
      <c r="M54" s="357" t="s">
        <v>4731</v>
      </c>
      <c r="N54" s="357" t="s">
        <v>3052</v>
      </c>
      <c r="O54" s="357" t="s">
        <v>5887</v>
      </c>
      <c r="P54" s="357" t="s">
        <v>294</v>
      </c>
      <c r="Q54" s="357">
        <v>0</v>
      </c>
      <c r="R54" s="357">
        <v>15</v>
      </c>
      <c r="S54" s="357">
        <v>0</v>
      </c>
      <c r="T54" s="357" t="s">
        <v>1181</v>
      </c>
      <c r="U54" s="357" t="s">
        <v>5888</v>
      </c>
      <c r="V54" s="357" t="s">
        <v>294</v>
      </c>
    </row>
    <row r="55" spans="1:22">
      <c r="A55" s="527"/>
      <c r="B55" s="607" t="s">
        <v>5891</v>
      </c>
      <c r="C55" s="611" t="s">
        <v>5892</v>
      </c>
      <c r="D55" s="656">
        <v>5</v>
      </c>
      <c r="E55" s="656">
        <v>9</v>
      </c>
      <c r="F55" s="767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5893</v>
      </c>
      <c r="M55" s="357" t="s">
        <v>5891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527"/>
      <c r="B56" s="607" t="s">
        <v>4774</v>
      </c>
      <c r="C56" s="611" t="s">
        <v>5894</v>
      </c>
      <c r="D56" s="656">
        <v>5</v>
      </c>
      <c r="E56" s="656">
        <v>9</v>
      </c>
      <c r="F56" s="61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4776</v>
      </c>
      <c r="M56" s="357" t="s">
        <v>4774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 ht="15" thickBot="1">
      <c r="A57" s="527"/>
      <c r="B57" s="607" t="s">
        <v>4783</v>
      </c>
      <c r="C57" s="611" t="s">
        <v>5895</v>
      </c>
      <c r="D57" s="656">
        <v>5</v>
      </c>
      <c r="E57" s="656">
        <v>9</v>
      </c>
      <c r="F57" s="617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4785</v>
      </c>
      <c r="M57" s="357" t="s">
        <v>4783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 ht="15" thickBot="1">
      <c r="A58" s="1488"/>
      <c r="B58" s="612" t="s">
        <v>4753</v>
      </c>
      <c r="C58" s="646" t="s">
        <v>22</v>
      </c>
      <c r="D58" s="663">
        <v>20</v>
      </c>
      <c r="E58" s="663">
        <v>0</v>
      </c>
      <c r="F58" s="793" t="s">
        <v>4753</v>
      </c>
      <c r="G58" s="494"/>
      <c r="H58" s="494" t="s">
        <v>4753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4753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4753</v>
      </c>
      <c r="U58" s="357" t="s">
        <v>294</v>
      </c>
      <c r="V58" s="357" t="s">
        <v>294</v>
      </c>
    </row>
    <row r="59" spans="1:22">
      <c r="A59" s="526">
        <v>9</v>
      </c>
      <c r="B59" s="607" t="s">
        <v>5896</v>
      </c>
      <c r="C59" s="1491" t="s">
        <v>5897</v>
      </c>
      <c r="D59" s="651">
        <v>5</v>
      </c>
      <c r="E59" s="651">
        <v>8</v>
      </c>
      <c r="F59" s="617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5898</v>
      </c>
      <c r="M59" s="357" t="s">
        <v>5896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527"/>
      <c r="B60" s="607" t="s">
        <v>866</v>
      </c>
      <c r="C60" s="611" t="s">
        <v>4742</v>
      </c>
      <c r="D60" s="656">
        <v>4</v>
      </c>
      <c r="E60" s="656">
        <v>4</v>
      </c>
      <c r="F60" s="61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4742</v>
      </c>
      <c r="M60" s="357" t="s">
        <v>866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27"/>
      <c r="B61" s="607" t="s">
        <v>4786</v>
      </c>
      <c r="C61" s="611" t="s">
        <v>4788</v>
      </c>
      <c r="D61" s="656">
        <v>5</v>
      </c>
      <c r="E61" s="656">
        <v>9</v>
      </c>
      <c r="F61" s="617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4788</v>
      </c>
      <c r="M61" s="357" t="s">
        <v>4786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 ht="15" thickBot="1">
      <c r="A62" s="527"/>
      <c r="B62" s="607" t="s">
        <v>4780</v>
      </c>
      <c r="C62" s="1492" t="s">
        <v>5899</v>
      </c>
      <c r="D62" s="656">
        <v>5</v>
      </c>
      <c r="E62" s="656">
        <v>9</v>
      </c>
      <c r="F62" s="617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4782</v>
      </c>
      <c r="M62" s="357" t="s">
        <v>4780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 ht="15" thickBot="1">
      <c r="A63" s="1488"/>
      <c r="B63" s="612"/>
      <c r="C63" s="1495" t="s">
        <v>22</v>
      </c>
      <c r="D63" s="663">
        <v>19</v>
      </c>
      <c r="E63" s="663">
        <v>0</v>
      </c>
      <c r="F63" s="793" t="s">
        <v>4753</v>
      </c>
      <c r="G63" s="494"/>
      <c r="H63" s="494" t="s">
        <v>4753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4753</v>
      </c>
      <c r="U63" s="357" t="s">
        <v>294</v>
      </c>
      <c r="V63" s="357" t="s">
        <v>294</v>
      </c>
    </row>
    <row r="64" spans="1:22">
      <c r="A64" s="526">
        <v>10</v>
      </c>
      <c r="B64" s="607" t="s">
        <v>5900</v>
      </c>
      <c r="C64" s="1491" t="s">
        <v>4778</v>
      </c>
      <c r="D64" s="651">
        <v>4</v>
      </c>
      <c r="E64" s="651">
        <v>4</v>
      </c>
      <c r="F64" s="617" t="s">
        <v>943</v>
      </c>
      <c r="G64" s="494"/>
      <c r="H64" s="494" t="s">
        <v>4634</v>
      </c>
      <c r="I64" s="494" t="s">
        <v>294</v>
      </c>
      <c r="J64" s="494" t="s">
        <v>294</v>
      </c>
      <c r="K64" s="573">
        <v>0</v>
      </c>
      <c r="L64" s="358" t="s">
        <v>4659</v>
      </c>
      <c r="M64" s="357" t="s">
        <v>5900</v>
      </c>
      <c r="N64" s="357" t="s">
        <v>4634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943</v>
      </c>
      <c r="U64" s="357" t="s">
        <v>294</v>
      </c>
      <c r="V64" s="357" t="s">
        <v>294</v>
      </c>
    </row>
    <row r="65" spans="1:22">
      <c r="A65" s="527"/>
      <c r="B65" s="607" t="s">
        <v>4660</v>
      </c>
      <c r="C65" s="611" t="s">
        <v>4779</v>
      </c>
      <c r="D65" s="656">
        <v>4</v>
      </c>
      <c r="E65" s="656">
        <v>4</v>
      </c>
      <c r="F65" s="617" t="s">
        <v>374</v>
      </c>
      <c r="G65" s="494"/>
      <c r="H65" s="494" t="s">
        <v>4649</v>
      </c>
      <c r="I65" s="494" t="s">
        <v>294</v>
      </c>
      <c r="J65" s="494" t="s">
        <v>294</v>
      </c>
      <c r="K65" s="573">
        <v>0</v>
      </c>
      <c r="L65" s="358" t="s">
        <v>4663</v>
      </c>
      <c r="M65" s="357" t="s">
        <v>4660</v>
      </c>
      <c r="N65" s="357" t="s">
        <v>4649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774</v>
      </c>
      <c r="U65" s="357" t="s">
        <v>294</v>
      </c>
      <c r="V65" s="357" t="s">
        <v>294</v>
      </c>
    </row>
    <row r="66" spans="1:22">
      <c r="A66" s="527"/>
      <c r="B66" s="607" t="s">
        <v>5901</v>
      </c>
      <c r="C66" s="611" t="s">
        <v>4329</v>
      </c>
      <c r="D66" s="656">
        <v>8</v>
      </c>
      <c r="E66" s="656">
        <v>12</v>
      </c>
      <c r="F66" s="617" t="s">
        <v>5889</v>
      </c>
      <c r="G66" s="494"/>
      <c r="H66" s="494" t="s">
        <v>4731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5901</v>
      </c>
      <c r="N66" s="357" t="s">
        <v>4731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4734</v>
      </c>
      <c r="U66" s="357" t="s">
        <v>294</v>
      </c>
      <c r="V66" s="357" t="s">
        <v>294</v>
      </c>
    </row>
    <row r="67" spans="1:22">
      <c r="A67" s="527"/>
      <c r="B67" s="607" t="s">
        <v>876</v>
      </c>
      <c r="C67" s="611" t="s">
        <v>4594</v>
      </c>
      <c r="D67" s="656">
        <v>4</v>
      </c>
      <c r="E67" s="656">
        <v>4</v>
      </c>
      <c r="F67" s="617"/>
      <c r="G67" s="494"/>
      <c r="H67" s="494"/>
      <c r="I67" s="494"/>
      <c r="J67" s="494"/>
      <c r="K67" s="573">
        <v>0</v>
      </c>
      <c r="L67" s="358"/>
    </row>
    <row r="68" spans="1:22" ht="15" thickBot="1">
      <c r="A68" s="527"/>
      <c r="B68" s="607" t="s">
        <v>1116</v>
      </c>
      <c r="C68" s="1496" t="s">
        <v>2137</v>
      </c>
      <c r="D68" s="656">
        <v>4</v>
      </c>
      <c r="E68" s="656">
        <v>4</v>
      </c>
      <c r="F68" s="629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2137</v>
      </c>
      <c r="M68" s="357" t="s">
        <v>1116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 ht="15" thickBot="1">
      <c r="A69" s="527"/>
      <c r="B69" s="1497" t="s">
        <v>4753</v>
      </c>
      <c r="C69" s="1495" t="s">
        <v>22</v>
      </c>
      <c r="D69" s="663">
        <v>20</v>
      </c>
      <c r="E69" s="663">
        <v>0</v>
      </c>
      <c r="F69" s="1498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4753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2197"/>
      <c r="B70" s="1499" t="s">
        <v>4753</v>
      </c>
      <c r="C70" s="646" t="s">
        <v>111</v>
      </c>
      <c r="D70" s="614">
        <v>200</v>
      </c>
      <c r="E70" s="614">
        <v>0</v>
      </c>
      <c r="F70" s="793" t="s">
        <v>4753</v>
      </c>
      <c r="G70" s="494"/>
      <c r="H70" s="494" t="s">
        <v>4753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4753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4753</v>
      </c>
      <c r="U70" s="357" t="s">
        <v>294</v>
      </c>
      <c r="V70" s="357" t="s">
        <v>294</v>
      </c>
    </row>
    <row r="71" spans="1:22">
      <c r="L71" s="358" t="s">
        <v>294</v>
      </c>
      <c r="M71" s="357" t="s">
        <v>294</v>
      </c>
      <c r="N71" s="357" t="s">
        <v>294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E9762-363B-429A-9C0B-02E56BEF6293}">
  <sheetPr codeName="Hoja20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500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166">
        <v>1</v>
      </c>
      <c r="B9" s="1473" t="s">
        <v>3049</v>
      </c>
      <c r="C9" s="1487" t="s">
        <v>3533</v>
      </c>
      <c r="D9" s="651">
        <v>5</v>
      </c>
      <c r="E9" s="651">
        <v>8</v>
      </c>
      <c r="F9" s="12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3049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171"/>
      <c r="B10" s="1467" t="s">
        <v>3034</v>
      </c>
      <c r="C10" s="1468" t="s">
        <v>3543</v>
      </c>
      <c r="D10" s="656">
        <v>5</v>
      </c>
      <c r="E10" s="656">
        <v>8</v>
      </c>
      <c r="F10" s="1301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3034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171"/>
      <c r="B11" s="1467" t="s">
        <v>499</v>
      </c>
      <c r="C11" s="1468" t="s">
        <v>500</v>
      </c>
      <c r="D11" s="656">
        <v>4</v>
      </c>
      <c r="E11" s="656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882</v>
      </c>
      <c r="M11" s="357" t="s">
        <v>499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171"/>
      <c r="B12" s="1467" t="s">
        <v>4612</v>
      </c>
      <c r="C12" s="1469" t="s">
        <v>4614</v>
      </c>
      <c r="D12" s="656">
        <v>3</v>
      </c>
      <c r="E12" s="656">
        <v>4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4614</v>
      </c>
      <c r="M12" s="357" t="s">
        <v>4612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171"/>
      <c r="B13" s="1467" t="s">
        <v>3035</v>
      </c>
      <c r="C13" s="1469" t="s">
        <v>438</v>
      </c>
      <c r="D13" s="656">
        <v>2</v>
      </c>
      <c r="E13" s="656">
        <v>3</v>
      </c>
      <c r="F13" s="68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3035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171"/>
      <c r="B14" s="1467" t="s">
        <v>4609</v>
      </c>
      <c r="C14" s="1469" t="s">
        <v>4611</v>
      </c>
      <c r="D14" s="759">
        <v>3</v>
      </c>
      <c r="E14" s="759">
        <v>4</v>
      </c>
      <c r="F14" s="68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4611</v>
      </c>
      <c r="M14" s="357" t="s">
        <v>4609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1470"/>
      <c r="B15" s="1471"/>
      <c r="C15" s="1472" t="s">
        <v>22</v>
      </c>
      <c r="D15" s="725">
        <v>22</v>
      </c>
      <c r="E15" s="726">
        <v>31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190">
        <v>2</v>
      </c>
      <c r="B16" s="1473" t="s">
        <v>3050</v>
      </c>
      <c r="C16" s="1469" t="s">
        <v>3991</v>
      </c>
      <c r="D16" s="651">
        <v>5</v>
      </c>
      <c r="E16" s="651">
        <v>8</v>
      </c>
      <c r="F16" s="1474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1171"/>
      <c r="B17" s="1467" t="s">
        <v>3036</v>
      </c>
      <c r="C17" s="1469" t="s">
        <v>471</v>
      </c>
      <c r="D17" s="656">
        <v>5</v>
      </c>
      <c r="E17" s="656">
        <v>8</v>
      </c>
      <c r="F17" s="496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1171"/>
      <c r="B18" s="1467" t="s">
        <v>4615</v>
      </c>
      <c r="C18" s="1469" t="s">
        <v>4617</v>
      </c>
      <c r="D18" s="656">
        <v>3</v>
      </c>
      <c r="E18" s="656">
        <v>4</v>
      </c>
      <c r="F18" s="496" t="s">
        <v>500</v>
      </c>
      <c r="G18" s="494"/>
      <c r="H18" s="494" t="s">
        <v>499</v>
      </c>
      <c r="I18" s="494" t="s">
        <v>294</v>
      </c>
      <c r="J18" s="494" t="s">
        <v>294</v>
      </c>
      <c r="K18" s="573">
        <v>0</v>
      </c>
      <c r="L18" s="358" t="s">
        <v>4617</v>
      </c>
      <c r="M18" s="357" t="s">
        <v>4615</v>
      </c>
      <c r="N18" s="357" t="s">
        <v>499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882</v>
      </c>
      <c r="U18" s="357" t="s">
        <v>294</v>
      </c>
      <c r="V18" s="357" t="s">
        <v>294</v>
      </c>
    </row>
    <row r="19" spans="1:22">
      <c r="A19" s="1171"/>
      <c r="B19" s="1467" t="s">
        <v>4646</v>
      </c>
      <c r="C19" s="1469" t="s">
        <v>4648</v>
      </c>
      <c r="D19" s="656">
        <v>3</v>
      </c>
      <c r="E19" s="656">
        <v>4</v>
      </c>
      <c r="F19" s="496" t="s">
        <v>4754</v>
      </c>
      <c r="G19" s="494"/>
      <c r="H19" s="494" t="s">
        <v>4612</v>
      </c>
      <c r="I19" s="494" t="s">
        <v>294</v>
      </c>
      <c r="J19" s="494" t="s">
        <v>294</v>
      </c>
      <c r="K19" s="573">
        <v>0</v>
      </c>
      <c r="L19" s="358" t="s">
        <v>4648</v>
      </c>
      <c r="M19" s="357" t="s">
        <v>4646</v>
      </c>
      <c r="N19" s="357" t="s">
        <v>4612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4614</v>
      </c>
      <c r="U19" s="357" t="s">
        <v>294</v>
      </c>
      <c r="V19" s="357" t="s">
        <v>294</v>
      </c>
    </row>
    <row r="20" spans="1:22">
      <c r="A20" s="1171"/>
      <c r="B20" s="1467" t="s">
        <v>36</v>
      </c>
      <c r="C20" s="1469" t="s">
        <v>1131</v>
      </c>
      <c r="D20" s="656">
        <v>1</v>
      </c>
      <c r="E20" s="656">
        <v>1</v>
      </c>
      <c r="F20" s="4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171"/>
      <c r="B21" s="1475" t="s">
        <v>3051</v>
      </c>
      <c r="C21" s="1469" t="s">
        <v>335</v>
      </c>
      <c r="D21" s="759">
        <v>2</v>
      </c>
      <c r="E21" s="759">
        <v>3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3051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1177"/>
      <c r="B22" s="1471"/>
      <c r="C22" s="1472" t="s">
        <v>22</v>
      </c>
      <c r="D22" s="725">
        <v>19</v>
      </c>
      <c r="E22" s="726">
        <v>28</v>
      </c>
      <c r="F22" s="130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181">
        <v>3</v>
      </c>
      <c r="B23" s="1476" t="s">
        <v>3115</v>
      </c>
      <c r="C23" s="1469" t="s">
        <v>562</v>
      </c>
      <c r="D23" s="651">
        <v>5</v>
      </c>
      <c r="E23" s="651">
        <v>8</v>
      </c>
      <c r="F23" s="495" t="s">
        <v>3991</v>
      </c>
      <c r="G23" s="494"/>
      <c r="H23" s="494" t="s">
        <v>3050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3115</v>
      </c>
      <c r="N23" s="357" t="s">
        <v>3050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1171"/>
      <c r="B24" s="1467" t="s">
        <v>3038</v>
      </c>
      <c r="C24" s="1469" t="s">
        <v>140</v>
      </c>
      <c r="D24" s="656">
        <v>5</v>
      </c>
      <c r="E24" s="656">
        <v>8</v>
      </c>
      <c r="F24" s="496" t="s">
        <v>471</v>
      </c>
      <c r="G24" s="494"/>
      <c r="H24" s="494" t="s">
        <v>3036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3038</v>
      </c>
      <c r="N24" s="357" t="s">
        <v>3036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1171"/>
      <c r="B25" s="1467" t="s">
        <v>29</v>
      </c>
      <c r="C25" s="1469" t="s">
        <v>2389</v>
      </c>
      <c r="D25" s="656">
        <v>2</v>
      </c>
      <c r="E25" s="656">
        <v>2</v>
      </c>
      <c r="F25" s="4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171"/>
      <c r="B26" s="1467" t="s">
        <v>3039</v>
      </c>
      <c r="C26" s="1469" t="s">
        <v>1179</v>
      </c>
      <c r="D26" s="656">
        <v>3</v>
      </c>
      <c r="E26" s="656">
        <v>4</v>
      </c>
      <c r="F26" s="687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3039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1171"/>
      <c r="B27" s="1467" t="s">
        <v>40</v>
      </c>
      <c r="C27" s="1469" t="s">
        <v>1180</v>
      </c>
      <c r="D27" s="656">
        <v>1</v>
      </c>
      <c r="E27" s="656">
        <v>1</v>
      </c>
      <c r="F27" s="496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1171"/>
      <c r="B28" s="1467" t="s">
        <v>4619</v>
      </c>
      <c r="C28" s="1469" t="s">
        <v>4621</v>
      </c>
      <c r="D28" s="759">
        <v>3</v>
      </c>
      <c r="E28" s="759">
        <v>4</v>
      </c>
      <c r="F28" s="496" t="s">
        <v>4611</v>
      </c>
      <c r="G28" s="494"/>
      <c r="H28" s="494" t="s">
        <v>4609</v>
      </c>
      <c r="I28" s="494" t="s">
        <v>294</v>
      </c>
      <c r="J28" s="494" t="s">
        <v>294</v>
      </c>
      <c r="K28" s="573">
        <v>0</v>
      </c>
      <c r="L28" s="358" t="s">
        <v>4621</v>
      </c>
      <c r="M28" s="357" t="s">
        <v>4619</v>
      </c>
      <c r="N28" s="357" t="s">
        <v>4609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4611</v>
      </c>
      <c r="U28" s="357" t="s">
        <v>294</v>
      </c>
      <c r="V28" s="357" t="s">
        <v>294</v>
      </c>
    </row>
    <row r="29" spans="1:22" ht="15" thickBot="1">
      <c r="A29" s="1171"/>
      <c r="B29" s="1471"/>
      <c r="C29" s="1472" t="s">
        <v>22</v>
      </c>
      <c r="D29" s="725">
        <v>19</v>
      </c>
      <c r="E29" s="726">
        <v>27</v>
      </c>
      <c r="F29" s="69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166">
        <v>4</v>
      </c>
      <c r="B30" s="1476" t="s">
        <v>3065</v>
      </c>
      <c r="C30" s="1469" t="s">
        <v>3153</v>
      </c>
      <c r="D30" s="651">
        <v>5</v>
      </c>
      <c r="E30" s="651">
        <v>8</v>
      </c>
      <c r="F30" s="496" t="s">
        <v>3991</v>
      </c>
      <c r="G30" s="494"/>
      <c r="H30" s="494" t="s">
        <v>3050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3065</v>
      </c>
      <c r="N30" s="357" t="s">
        <v>3050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1190"/>
      <c r="B31" s="1476" t="s">
        <v>4632</v>
      </c>
      <c r="C31" s="1469" t="s">
        <v>4689</v>
      </c>
      <c r="D31" s="656">
        <v>3</v>
      </c>
      <c r="E31" s="656">
        <v>4</v>
      </c>
      <c r="F31" s="496" t="s">
        <v>3991</v>
      </c>
      <c r="G31" s="494"/>
      <c r="H31" s="494" t="s">
        <v>3050</v>
      </c>
      <c r="I31" s="494" t="s">
        <v>294</v>
      </c>
      <c r="J31" s="494" t="s">
        <v>294</v>
      </c>
      <c r="K31" s="573">
        <v>0</v>
      </c>
      <c r="L31" s="358" t="s">
        <v>2108</v>
      </c>
      <c r="M31" s="357" t="s">
        <v>4632</v>
      </c>
      <c r="N31" s="357" t="s">
        <v>3050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1190"/>
      <c r="B32" s="1476" t="s">
        <v>901</v>
      </c>
      <c r="C32" s="1469" t="s">
        <v>879</v>
      </c>
      <c r="D32" s="656">
        <v>3</v>
      </c>
      <c r="E32" s="656">
        <v>4</v>
      </c>
      <c r="F32" s="686" t="s">
        <v>500</v>
      </c>
      <c r="G32" s="494"/>
      <c r="H32" s="494" t="s">
        <v>499</v>
      </c>
      <c r="I32" s="494" t="s">
        <v>294</v>
      </c>
      <c r="J32" s="494" t="s">
        <v>294</v>
      </c>
      <c r="K32" s="573">
        <v>0</v>
      </c>
      <c r="L32" s="358" t="s">
        <v>2103</v>
      </c>
      <c r="M32" s="357" t="s">
        <v>901</v>
      </c>
      <c r="N32" s="357" t="s">
        <v>499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882</v>
      </c>
      <c r="U32" s="357" t="s">
        <v>294</v>
      </c>
      <c r="V32" s="357" t="s">
        <v>294</v>
      </c>
    </row>
    <row r="33" spans="1:22">
      <c r="A33" s="1190"/>
      <c r="B33" s="1476" t="s">
        <v>868</v>
      </c>
      <c r="C33" s="1469" t="s">
        <v>869</v>
      </c>
      <c r="D33" s="656">
        <v>3</v>
      </c>
      <c r="E33" s="656">
        <v>4</v>
      </c>
      <c r="F33" s="686" t="s">
        <v>3533</v>
      </c>
      <c r="G33" s="494"/>
      <c r="H33" s="494" t="s">
        <v>3049</v>
      </c>
      <c r="I33" s="494" t="s">
        <v>294</v>
      </c>
      <c r="J33" s="494" t="s">
        <v>294</v>
      </c>
      <c r="K33" s="573">
        <v>0</v>
      </c>
      <c r="L33" s="358" t="s">
        <v>2113</v>
      </c>
      <c r="M33" s="357" t="s">
        <v>868</v>
      </c>
      <c r="N33" s="357" t="s">
        <v>3049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3170</v>
      </c>
      <c r="U33" s="357" t="s">
        <v>294</v>
      </c>
      <c r="V33" s="357" t="s">
        <v>294</v>
      </c>
    </row>
    <row r="34" spans="1:22">
      <c r="A34" s="1190"/>
      <c r="B34" s="1476" t="s">
        <v>3121</v>
      </c>
      <c r="C34" s="1469" t="s">
        <v>873</v>
      </c>
      <c r="D34" s="656">
        <v>3</v>
      </c>
      <c r="E34" s="656">
        <v>6</v>
      </c>
      <c r="F34" s="496" t="s">
        <v>2389</v>
      </c>
      <c r="G34" s="494"/>
      <c r="H34" s="494" t="s">
        <v>29</v>
      </c>
      <c r="I34" s="494" t="s">
        <v>294</v>
      </c>
      <c r="J34" s="494" t="s">
        <v>294</v>
      </c>
      <c r="K34" s="573">
        <v>0</v>
      </c>
      <c r="L34" s="358" t="s">
        <v>2114</v>
      </c>
      <c r="M34" s="357" t="s">
        <v>3121</v>
      </c>
      <c r="N34" s="357" t="s">
        <v>29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609</v>
      </c>
      <c r="U34" s="357" t="s">
        <v>294</v>
      </c>
      <c r="V34" s="357" t="s">
        <v>294</v>
      </c>
    </row>
    <row r="35" spans="1:22" ht="15" thickBot="1">
      <c r="A35" s="1190"/>
      <c r="B35" s="1467" t="s">
        <v>3037</v>
      </c>
      <c r="C35" s="1469" t="s">
        <v>4294</v>
      </c>
      <c r="D35" s="759">
        <v>2</v>
      </c>
      <c r="E35" s="759">
        <v>3</v>
      </c>
      <c r="F35" s="686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3207</v>
      </c>
      <c r="M35" s="357" t="s">
        <v>3037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1310"/>
      <c r="B36" s="1477"/>
      <c r="C36" s="1472" t="s">
        <v>22</v>
      </c>
      <c r="D36" s="725">
        <v>19</v>
      </c>
      <c r="E36" s="726">
        <v>29</v>
      </c>
      <c r="F36" s="69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166">
        <v>5</v>
      </c>
      <c r="B37" s="1473" t="s">
        <v>317</v>
      </c>
      <c r="C37" s="1469" t="s">
        <v>4755</v>
      </c>
      <c r="D37" s="651">
        <v>5</v>
      </c>
      <c r="E37" s="651">
        <v>8</v>
      </c>
      <c r="F37" s="496" t="s">
        <v>4617</v>
      </c>
      <c r="G37" s="494"/>
      <c r="H37" s="494" t="s">
        <v>4615</v>
      </c>
      <c r="I37" s="494" t="s">
        <v>294</v>
      </c>
      <c r="J37" s="494" t="s">
        <v>294</v>
      </c>
      <c r="K37" s="574">
        <v>0</v>
      </c>
      <c r="L37" s="358" t="s">
        <v>4625</v>
      </c>
      <c r="M37" s="357" t="s">
        <v>317</v>
      </c>
      <c r="N37" s="357" t="s">
        <v>4615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4617</v>
      </c>
      <c r="U37" s="357" t="s">
        <v>294</v>
      </c>
      <c r="V37" s="357" t="s">
        <v>294</v>
      </c>
    </row>
    <row r="38" spans="1:22">
      <c r="A38" s="1190"/>
      <c r="B38" s="1476" t="s">
        <v>5874</v>
      </c>
      <c r="C38" s="1469" t="s">
        <v>4655</v>
      </c>
      <c r="D38" s="656">
        <v>3</v>
      </c>
      <c r="E38" s="656">
        <v>4</v>
      </c>
      <c r="F38" s="496" t="s">
        <v>879</v>
      </c>
      <c r="G38" s="494"/>
      <c r="H38" s="494" t="s">
        <v>901</v>
      </c>
      <c r="I38" s="494" t="s">
        <v>294</v>
      </c>
      <c r="J38" s="494" t="s">
        <v>294</v>
      </c>
      <c r="K38" s="573">
        <v>0</v>
      </c>
      <c r="L38" s="358" t="s">
        <v>4655</v>
      </c>
      <c r="M38" s="357" t="s">
        <v>5874</v>
      </c>
      <c r="N38" s="357" t="s">
        <v>901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2103</v>
      </c>
      <c r="U38" s="357" t="s">
        <v>294</v>
      </c>
      <c r="V38" s="357" t="s">
        <v>294</v>
      </c>
    </row>
    <row r="39" spans="1:22">
      <c r="A39" s="1190"/>
      <c r="B39" s="1476" t="s">
        <v>4634</v>
      </c>
      <c r="C39" s="1469" t="s">
        <v>4761</v>
      </c>
      <c r="D39" s="656">
        <v>4</v>
      </c>
      <c r="E39" s="656">
        <v>4</v>
      </c>
      <c r="F39" s="496" t="s">
        <v>3153</v>
      </c>
      <c r="G39" s="494"/>
      <c r="H39" s="494" t="s">
        <v>3065</v>
      </c>
      <c r="I39" s="494" t="s">
        <v>294</v>
      </c>
      <c r="J39" s="494" t="s">
        <v>294</v>
      </c>
      <c r="K39" s="574">
        <v>0</v>
      </c>
      <c r="L39" s="358" t="s">
        <v>943</v>
      </c>
      <c r="M39" s="357" t="s">
        <v>4634</v>
      </c>
      <c r="N39" s="357" t="s">
        <v>3065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1190"/>
      <c r="B40" s="1476" t="s">
        <v>4629</v>
      </c>
      <c r="C40" s="1469" t="s">
        <v>4756</v>
      </c>
      <c r="D40" s="656">
        <v>3</v>
      </c>
      <c r="E40" s="656">
        <v>4</v>
      </c>
      <c r="F40" s="496" t="s">
        <v>869</v>
      </c>
      <c r="G40" s="494"/>
      <c r="H40" s="494" t="s">
        <v>868</v>
      </c>
      <c r="I40" s="494" t="s">
        <v>294</v>
      </c>
      <c r="J40" s="494" t="s">
        <v>294</v>
      </c>
      <c r="K40" s="573">
        <v>0</v>
      </c>
      <c r="L40" s="358" t="s">
        <v>4631</v>
      </c>
      <c r="M40" s="357" t="s">
        <v>4629</v>
      </c>
      <c r="N40" s="357" t="s">
        <v>868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2113</v>
      </c>
      <c r="U40" s="357" t="s">
        <v>294</v>
      </c>
      <c r="V40" s="357" t="s">
        <v>294</v>
      </c>
    </row>
    <row r="41" spans="1:22">
      <c r="A41" s="1190"/>
      <c r="B41" s="1476" t="s">
        <v>1111</v>
      </c>
      <c r="C41" s="1469" t="s">
        <v>1126</v>
      </c>
      <c r="D41" s="656">
        <v>3</v>
      </c>
      <c r="E41" s="656">
        <v>4</v>
      </c>
      <c r="F41" s="496" t="s">
        <v>1180</v>
      </c>
      <c r="G41" s="494"/>
      <c r="H41" s="494" t="s">
        <v>40</v>
      </c>
      <c r="I41" s="494" t="s">
        <v>294</v>
      </c>
      <c r="J41" s="494" t="s">
        <v>294</v>
      </c>
      <c r="K41" s="573">
        <v>0</v>
      </c>
      <c r="L41" s="358" t="s">
        <v>1126</v>
      </c>
      <c r="M41" s="357" t="s">
        <v>1111</v>
      </c>
      <c r="N41" s="357" t="s">
        <v>40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1180</v>
      </c>
      <c r="U41" s="357" t="s">
        <v>294</v>
      </c>
      <c r="V41" s="357" t="s">
        <v>294</v>
      </c>
    </row>
    <row r="42" spans="1:22" ht="15" thickBot="1">
      <c r="A42" s="1190"/>
      <c r="B42" s="1476" t="s">
        <v>3052</v>
      </c>
      <c r="C42" s="1469" t="s">
        <v>1181</v>
      </c>
      <c r="D42" s="759">
        <v>4</v>
      </c>
      <c r="E42" s="759">
        <v>6</v>
      </c>
      <c r="F42" s="496" t="s">
        <v>438</v>
      </c>
      <c r="G42" s="494"/>
      <c r="H42" s="494" t="s">
        <v>3035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3052</v>
      </c>
      <c r="N42" s="357" t="s">
        <v>3035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1310"/>
      <c r="B43" s="1477"/>
      <c r="C43" s="1472" t="s">
        <v>22</v>
      </c>
      <c r="D43" s="725">
        <v>22</v>
      </c>
      <c r="E43" s="726">
        <v>28</v>
      </c>
      <c r="F43" s="131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166">
        <v>6</v>
      </c>
      <c r="B44" s="1476" t="s">
        <v>3040</v>
      </c>
      <c r="C44" s="1469" t="s">
        <v>3998</v>
      </c>
      <c r="D44" s="651">
        <v>3</v>
      </c>
      <c r="E44" s="651">
        <v>4</v>
      </c>
      <c r="F44" s="686" t="s">
        <v>1179</v>
      </c>
      <c r="G44" s="494"/>
      <c r="H44" s="494" t="s">
        <v>3039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3040</v>
      </c>
      <c r="N44" s="357" t="s">
        <v>3039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1190"/>
      <c r="B45" s="1476" t="s">
        <v>4641</v>
      </c>
      <c r="C45" s="1469" t="s">
        <v>571</v>
      </c>
      <c r="D45" s="656">
        <v>6</v>
      </c>
      <c r="E45" s="656">
        <v>8</v>
      </c>
      <c r="F45" s="686" t="s">
        <v>4761</v>
      </c>
      <c r="G45" s="494"/>
      <c r="H45" s="494" t="s">
        <v>4634</v>
      </c>
      <c r="I45" s="494" t="s">
        <v>294</v>
      </c>
      <c r="J45" s="494" t="s">
        <v>294</v>
      </c>
      <c r="K45" s="573">
        <v>0</v>
      </c>
      <c r="L45" s="358" t="s">
        <v>622</v>
      </c>
      <c r="M45" s="357" t="s">
        <v>4641</v>
      </c>
      <c r="N45" s="357" t="s">
        <v>4634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943</v>
      </c>
      <c r="U45" s="357" t="s">
        <v>294</v>
      </c>
      <c r="V45" s="357" t="s">
        <v>294</v>
      </c>
    </row>
    <row r="46" spans="1:22">
      <c r="A46" s="1190"/>
      <c r="B46" s="1476" t="s">
        <v>1110</v>
      </c>
      <c r="C46" s="1469" t="s">
        <v>408</v>
      </c>
      <c r="D46" s="656">
        <v>3</v>
      </c>
      <c r="E46" s="656">
        <v>4</v>
      </c>
      <c r="F46" s="496" t="s">
        <v>4611</v>
      </c>
      <c r="G46" s="494"/>
      <c r="H46" s="494" t="s">
        <v>4609</v>
      </c>
      <c r="I46" s="494" t="s">
        <v>294</v>
      </c>
      <c r="J46" s="494" t="s">
        <v>294</v>
      </c>
      <c r="K46" s="573">
        <v>0</v>
      </c>
      <c r="L46" s="358" t="s">
        <v>408</v>
      </c>
      <c r="M46" s="357" t="s">
        <v>1110</v>
      </c>
      <c r="N46" s="357" t="s">
        <v>4609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4611</v>
      </c>
      <c r="U46" s="357" t="s">
        <v>294</v>
      </c>
      <c r="V46" s="357" t="s">
        <v>294</v>
      </c>
    </row>
    <row r="47" spans="1:22">
      <c r="A47" s="1190"/>
      <c r="B47" s="1476" t="s">
        <v>38</v>
      </c>
      <c r="C47" s="1469" t="s">
        <v>331</v>
      </c>
      <c r="D47" s="656">
        <v>1</v>
      </c>
      <c r="E47" s="656">
        <v>1</v>
      </c>
      <c r="F47" s="496" t="s">
        <v>335</v>
      </c>
      <c r="G47" s="494"/>
      <c r="H47" s="494" t="s">
        <v>3051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3051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335</v>
      </c>
      <c r="U47" s="357" t="s">
        <v>294</v>
      </c>
      <c r="V47" s="357" t="s">
        <v>294</v>
      </c>
    </row>
    <row r="48" spans="1:22">
      <c r="A48" s="1190"/>
      <c r="B48" s="1476" t="s">
        <v>5736</v>
      </c>
      <c r="C48" s="1469" t="s">
        <v>738</v>
      </c>
      <c r="D48" s="656">
        <v>4</v>
      </c>
      <c r="E48" s="656">
        <v>6</v>
      </c>
      <c r="F48" s="496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738</v>
      </c>
      <c r="M48" s="357" t="s">
        <v>5736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1190"/>
      <c r="B49" s="1476" t="s">
        <v>5875</v>
      </c>
      <c r="C49" s="1469" t="s">
        <v>411</v>
      </c>
      <c r="D49" s="759">
        <v>4</v>
      </c>
      <c r="E49" s="759">
        <v>6</v>
      </c>
      <c r="F49" s="686" t="s">
        <v>4689</v>
      </c>
      <c r="G49" s="494"/>
      <c r="H49" s="494" t="s">
        <v>4632</v>
      </c>
      <c r="I49" s="494" t="s">
        <v>294</v>
      </c>
      <c r="J49" s="494" t="s">
        <v>294</v>
      </c>
      <c r="K49" s="573">
        <v>0</v>
      </c>
      <c r="L49" s="358" t="s">
        <v>411</v>
      </c>
      <c r="M49" s="357" t="s">
        <v>5875</v>
      </c>
      <c r="N49" s="357" t="s">
        <v>4632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2108</v>
      </c>
      <c r="U49" s="357" t="s">
        <v>294</v>
      </c>
      <c r="V49" s="357" t="s">
        <v>294</v>
      </c>
    </row>
    <row r="50" spans="1:22" ht="15" thickBot="1">
      <c r="A50" s="1310"/>
      <c r="B50" s="1478"/>
      <c r="C50" s="1472" t="s">
        <v>22</v>
      </c>
      <c r="D50" s="725">
        <v>21</v>
      </c>
      <c r="E50" s="726">
        <v>21</v>
      </c>
      <c r="F50" s="131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1190">
        <v>7</v>
      </c>
      <c r="B51" s="1476" t="s">
        <v>4649</v>
      </c>
      <c r="C51" s="1469" t="s">
        <v>374</v>
      </c>
      <c r="D51" s="651">
        <v>4</v>
      </c>
      <c r="E51" s="651">
        <v>4</v>
      </c>
      <c r="F51" s="496" t="s">
        <v>331</v>
      </c>
      <c r="G51" s="494"/>
      <c r="H51" s="494" t="s">
        <v>38</v>
      </c>
      <c r="I51" s="494" t="s">
        <v>294</v>
      </c>
      <c r="J51" s="494" t="s">
        <v>294</v>
      </c>
      <c r="K51" s="573">
        <v>0</v>
      </c>
      <c r="L51" s="358" t="s">
        <v>774</v>
      </c>
      <c r="M51" s="357" t="s">
        <v>4649</v>
      </c>
      <c r="N51" s="357" t="s">
        <v>38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331</v>
      </c>
      <c r="U51" s="357" t="s">
        <v>294</v>
      </c>
      <c r="V51" s="357" t="s">
        <v>294</v>
      </c>
    </row>
    <row r="52" spans="1:22">
      <c r="A52" s="1190"/>
      <c r="B52" s="1476" t="s">
        <v>373</v>
      </c>
      <c r="C52" s="1469" t="s">
        <v>4555</v>
      </c>
      <c r="D52" s="656">
        <v>3</v>
      </c>
      <c r="E52" s="656">
        <v>4</v>
      </c>
      <c r="F52" s="496" t="s">
        <v>3153</v>
      </c>
      <c r="G52" s="494"/>
      <c r="H52" s="494" t="s">
        <v>3065</v>
      </c>
      <c r="I52" s="494" t="s">
        <v>294</v>
      </c>
      <c r="J52" s="494" t="s">
        <v>294</v>
      </c>
      <c r="K52" s="573">
        <v>0</v>
      </c>
      <c r="L52" s="358" t="s">
        <v>2115</v>
      </c>
      <c r="M52" s="357" t="s">
        <v>373</v>
      </c>
      <c r="N52" s="357" t="s">
        <v>3065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604</v>
      </c>
      <c r="U52" s="357" t="s">
        <v>294</v>
      </c>
      <c r="V52" s="357" t="s">
        <v>294</v>
      </c>
    </row>
    <row r="53" spans="1:22">
      <c r="A53" s="1190"/>
      <c r="B53" s="1476" t="s">
        <v>4667</v>
      </c>
      <c r="C53" s="1469" t="s">
        <v>5870</v>
      </c>
      <c r="D53" s="656">
        <v>3</v>
      </c>
      <c r="E53" s="656">
        <v>4</v>
      </c>
      <c r="F53" s="496" t="s">
        <v>4761</v>
      </c>
      <c r="G53" s="494"/>
      <c r="H53" s="494" t="s">
        <v>4634</v>
      </c>
      <c r="I53" s="494" t="s">
        <v>294</v>
      </c>
      <c r="J53" s="494" t="s">
        <v>294</v>
      </c>
      <c r="K53" s="573">
        <v>0</v>
      </c>
      <c r="L53" s="358" t="s">
        <v>4669</v>
      </c>
      <c r="M53" s="357" t="s">
        <v>4667</v>
      </c>
      <c r="N53" s="357" t="s">
        <v>4634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943</v>
      </c>
      <c r="U53" s="357" t="s">
        <v>294</v>
      </c>
      <c r="V53" s="357" t="s">
        <v>294</v>
      </c>
    </row>
    <row r="54" spans="1:22">
      <c r="A54" s="1190"/>
      <c r="B54" s="1476" t="s">
        <v>5876</v>
      </c>
      <c r="C54" s="1469" t="s">
        <v>4773</v>
      </c>
      <c r="D54" s="656">
        <v>6</v>
      </c>
      <c r="E54" s="656">
        <v>8</v>
      </c>
      <c r="F54" s="496" t="s">
        <v>571</v>
      </c>
      <c r="G54" s="494"/>
      <c r="H54" s="494" t="s">
        <v>4641</v>
      </c>
      <c r="I54" s="494" t="s">
        <v>294</v>
      </c>
      <c r="J54" s="494" t="s">
        <v>294</v>
      </c>
      <c r="K54" s="573">
        <v>0</v>
      </c>
      <c r="L54" s="358" t="s">
        <v>4653</v>
      </c>
      <c r="M54" s="357" t="s">
        <v>5876</v>
      </c>
      <c r="N54" s="357" t="s">
        <v>4641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622</v>
      </c>
      <c r="U54" s="357" t="s">
        <v>294</v>
      </c>
      <c r="V54" s="357" t="s">
        <v>294</v>
      </c>
    </row>
    <row r="55" spans="1:22" ht="15" thickBot="1">
      <c r="A55" s="1190"/>
      <c r="B55" s="1476" t="s">
        <v>5877</v>
      </c>
      <c r="C55" s="1469" t="s">
        <v>4645</v>
      </c>
      <c r="D55" s="656">
        <v>5</v>
      </c>
      <c r="E55" s="656">
        <v>8</v>
      </c>
      <c r="F55" s="496" t="s">
        <v>411</v>
      </c>
      <c r="G55" s="494"/>
      <c r="H55" s="494" t="s">
        <v>5875</v>
      </c>
      <c r="I55" s="494" t="s">
        <v>294</v>
      </c>
      <c r="J55" s="494" t="s">
        <v>294</v>
      </c>
      <c r="K55" s="573">
        <v>0</v>
      </c>
      <c r="L55" s="358" t="s">
        <v>4645</v>
      </c>
      <c r="M55" s="357" t="s">
        <v>5877</v>
      </c>
      <c r="N55" s="357" t="s">
        <v>5875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411</v>
      </c>
      <c r="U55" s="357" t="s">
        <v>294</v>
      </c>
      <c r="V55" s="357" t="s">
        <v>294</v>
      </c>
    </row>
    <row r="56" spans="1:22" ht="15" thickBot="1">
      <c r="A56" s="1310"/>
      <c r="B56" s="1477"/>
      <c r="C56" s="1472" t="s">
        <v>22</v>
      </c>
      <c r="D56" s="726">
        <v>21</v>
      </c>
      <c r="E56" s="726">
        <v>0</v>
      </c>
      <c r="F56" s="131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1166">
        <v>8</v>
      </c>
      <c r="B57" s="1476" t="s">
        <v>5878</v>
      </c>
      <c r="C57" s="1469" t="s">
        <v>4778</v>
      </c>
      <c r="D57" s="651">
        <v>6</v>
      </c>
      <c r="E57" s="651">
        <v>8</v>
      </c>
      <c r="F57" s="686" t="s">
        <v>943</v>
      </c>
      <c r="G57" s="494"/>
      <c r="H57" s="494" t="s">
        <v>4634</v>
      </c>
      <c r="I57" s="494" t="s">
        <v>294</v>
      </c>
      <c r="J57" s="494" t="s">
        <v>294</v>
      </c>
      <c r="K57" s="573">
        <v>0</v>
      </c>
      <c r="L57" s="358" t="s">
        <v>4659</v>
      </c>
      <c r="M57" s="357" t="s">
        <v>5878</v>
      </c>
      <c r="N57" s="357" t="s">
        <v>4634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943</v>
      </c>
      <c r="U57" s="357" t="s">
        <v>294</v>
      </c>
      <c r="V57" s="357" t="s">
        <v>294</v>
      </c>
    </row>
    <row r="58" spans="1:22">
      <c r="A58" s="1190"/>
      <c r="B58" s="1476" t="s">
        <v>4660</v>
      </c>
      <c r="C58" s="1469" t="s">
        <v>4779</v>
      </c>
      <c r="D58" s="656">
        <v>4</v>
      </c>
      <c r="E58" s="656">
        <v>4</v>
      </c>
      <c r="F58" s="496" t="s">
        <v>374</v>
      </c>
      <c r="G58" s="494"/>
      <c r="H58" s="494" t="s">
        <v>4649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4649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774</v>
      </c>
      <c r="U58" s="357" t="s">
        <v>294</v>
      </c>
      <c r="V58" s="357" t="s">
        <v>294</v>
      </c>
    </row>
    <row r="59" spans="1:22" ht="15" thickBot="1">
      <c r="A59" s="1190"/>
      <c r="B59" s="1476" t="s">
        <v>3116</v>
      </c>
      <c r="C59" s="1469" t="s">
        <v>3155</v>
      </c>
      <c r="D59" s="656">
        <v>8</v>
      </c>
      <c r="E59" s="656">
        <v>14</v>
      </c>
      <c r="F59" s="496" t="s">
        <v>5858</v>
      </c>
      <c r="G59" s="494"/>
      <c r="H59" s="494" t="s">
        <v>3052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3116</v>
      </c>
      <c r="N59" s="357" t="s">
        <v>3052</v>
      </c>
      <c r="O59" s="357" t="s">
        <v>294</v>
      </c>
      <c r="P59" s="357" t="s">
        <v>294</v>
      </c>
      <c r="Q59" s="357">
        <v>130</v>
      </c>
      <c r="R59" s="357">
        <v>17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1310"/>
      <c r="B60" s="1478"/>
      <c r="C60" s="1479" t="s">
        <v>22</v>
      </c>
      <c r="D60" s="726">
        <v>18</v>
      </c>
      <c r="E60" s="726">
        <v>0</v>
      </c>
      <c r="F60" s="1309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166">
        <v>9</v>
      </c>
      <c r="B61" s="1473" t="s">
        <v>3117</v>
      </c>
      <c r="C61" s="1480" t="s">
        <v>4161</v>
      </c>
      <c r="D61" s="651">
        <v>8</v>
      </c>
      <c r="E61" s="651">
        <v>12</v>
      </c>
      <c r="F61" s="495" t="s">
        <v>5879</v>
      </c>
      <c r="G61" s="494"/>
      <c r="H61" s="494" t="s">
        <v>3040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3117</v>
      </c>
      <c r="N61" s="357" t="s">
        <v>3040</v>
      </c>
      <c r="O61" s="357" t="s">
        <v>294</v>
      </c>
      <c r="P61" s="357" t="s">
        <v>294</v>
      </c>
      <c r="Q61" s="357">
        <v>150</v>
      </c>
      <c r="R61" s="357">
        <v>34</v>
      </c>
      <c r="S61" s="357">
        <v>0</v>
      </c>
      <c r="T61" s="357" t="s">
        <v>3259</v>
      </c>
      <c r="U61" s="357" t="s">
        <v>2111</v>
      </c>
      <c r="V61" s="357" t="s">
        <v>294</v>
      </c>
    </row>
    <row r="62" spans="1:22">
      <c r="A62" s="1190"/>
      <c r="B62" s="1476" t="s">
        <v>1114</v>
      </c>
      <c r="C62" s="1469" t="s">
        <v>878</v>
      </c>
      <c r="D62" s="656">
        <v>4</v>
      </c>
      <c r="E62" s="656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 t="s">
        <v>878</v>
      </c>
      <c r="M62" s="357" t="s">
        <v>1114</v>
      </c>
      <c r="N62" s="357" t="s">
        <v>294</v>
      </c>
      <c r="O62" s="357" t="s">
        <v>294</v>
      </c>
      <c r="P62" s="357" t="s">
        <v>294</v>
      </c>
      <c r="Q62" s="357">
        <v>150</v>
      </c>
      <c r="R62" s="357">
        <v>0</v>
      </c>
      <c r="S62" s="357">
        <v>0</v>
      </c>
      <c r="T62" s="357" t="s">
        <v>2111</v>
      </c>
      <c r="U62" s="357" t="s">
        <v>294</v>
      </c>
      <c r="V62" s="357" t="s">
        <v>294</v>
      </c>
    </row>
    <row r="63" spans="1:22">
      <c r="A63" s="1190"/>
      <c r="B63" s="1476" t="s">
        <v>4591</v>
      </c>
      <c r="C63" s="1469" t="s">
        <v>4592</v>
      </c>
      <c r="D63" s="656">
        <v>4</v>
      </c>
      <c r="E63" s="656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1190"/>
      <c r="B64" s="1476" t="s">
        <v>876</v>
      </c>
      <c r="C64" s="1469" t="s">
        <v>4594</v>
      </c>
      <c r="D64" s="656">
        <v>4</v>
      </c>
      <c r="E64" s="656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1190"/>
      <c r="B65" s="1476" t="s">
        <v>5880</v>
      </c>
      <c r="C65" s="1469" t="s">
        <v>4672</v>
      </c>
      <c r="D65" s="656">
        <v>8</v>
      </c>
      <c r="E65" s="656">
        <v>12</v>
      </c>
      <c r="F65" s="496" t="s">
        <v>4779</v>
      </c>
      <c r="G65" s="494"/>
      <c r="H65" s="494" t="s">
        <v>4660</v>
      </c>
      <c r="I65" s="494" t="s">
        <v>294</v>
      </c>
      <c r="J65" s="494" t="s">
        <v>294</v>
      </c>
      <c r="K65" s="573">
        <v>0</v>
      </c>
      <c r="L65" s="358" t="s">
        <v>4672</v>
      </c>
      <c r="M65" s="357" t="s">
        <v>5880</v>
      </c>
      <c r="N65" s="357" t="s">
        <v>4660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4663</v>
      </c>
      <c r="U65" s="357" t="s">
        <v>294</v>
      </c>
      <c r="V65" s="357" t="s">
        <v>294</v>
      </c>
    </row>
    <row r="66" spans="1:22" ht="15" thickBot="1">
      <c r="A66" s="1310"/>
      <c r="B66" s="1478"/>
      <c r="C66" s="1481" t="s">
        <v>22</v>
      </c>
      <c r="D66" s="726">
        <v>20</v>
      </c>
      <c r="E66" s="726">
        <v>0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166">
        <v>10</v>
      </c>
      <c r="B67" s="1476" t="s">
        <v>5881</v>
      </c>
      <c r="C67" s="1468" t="s">
        <v>5737</v>
      </c>
      <c r="D67" s="651">
        <v>7</v>
      </c>
      <c r="E67" s="651">
        <v>12</v>
      </c>
      <c r="F67" s="1065" t="s">
        <v>4672</v>
      </c>
      <c r="G67" s="494"/>
      <c r="H67" s="494" t="s">
        <v>5880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5881</v>
      </c>
      <c r="N67" s="357" t="s">
        <v>5880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4672</v>
      </c>
      <c r="U67" s="357" t="s">
        <v>294</v>
      </c>
      <c r="V67" s="357" t="s">
        <v>294</v>
      </c>
    </row>
    <row r="68" spans="1:22">
      <c r="A68" s="1190"/>
      <c r="B68" s="1476" t="s">
        <v>3118</v>
      </c>
      <c r="C68" s="1468" t="s">
        <v>4329</v>
      </c>
      <c r="D68" s="656">
        <v>8</v>
      </c>
      <c r="E68" s="656">
        <v>12</v>
      </c>
      <c r="F68" s="1065" t="s">
        <v>4161</v>
      </c>
      <c r="G68" s="494"/>
      <c r="H68" s="494" t="s">
        <v>3117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3118</v>
      </c>
      <c r="N68" s="357" t="s">
        <v>3117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190"/>
      <c r="B69" s="1476" t="s">
        <v>1116</v>
      </c>
      <c r="C69" s="1468" t="s">
        <v>2137</v>
      </c>
      <c r="D69" s="656">
        <v>4</v>
      </c>
      <c r="E69" s="656">
        <v>4</v>
      </c>
      <c r="F69" s="1065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1190"/>
      <c r="B70" s="1476" t="s">
        <v>866</v>
      </c>
      <c r="C70" s="1468" t="s">
        <v>4602</v>
      </c>
      <c r="D70" s="656">
        <v>4</v>
      </c>
      <c r="E70" s="656">
        <v>4</v>
      </c>
      <c r="F70" s="1065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1190"/>
      <c r="B71" s="1476" t="s">
        <v>5865</v>
      </c>
      <c r="C71" s="1468" t="s">
        <v>4604</v>
      </c>
      <c r="D71" s="656">
        <v>4</v>
      </c>
      <c r="E71" s="656">
        <v>4</v>
      </c>
      <c r="F71" s="496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1310"/>
      <c r="B72" s="1477"/>
      <c r="C72" s="1482" t="s">
        <v>22</v>
      </c>
      <c r="D72" s="726">
        <v>19</v>
      </c>
      <c r="E72" s="726">
        <v>0</v>
      </c>
      <c r="F72" s="11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484"/>
      <c r="B73" s="1485"/>
      <c r="C73" s="1486" t="s">
        <v>111</v>
      </c>
      <c r="D73" s="663">
        <v>200</v>
      </c>
      <c r="E73" s="663">
        <v>0</v>
      </c>
      <c r="F73" s="131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EEC09-B887-473A-AA69-1291E778C863}">
  <sheetPr codeName="Hoja21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500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166">
        <v>1</v>
      </c>
      <c r="B9" s="1466" t="s">
        <v>3049</v>
      </c>
      <c r="C9" s="1291" t="s">
        <v>3533</v>
      </c>
      <c r="D9" s="651">
        <v>5</v>
      </c>
      <c r="E9" s="651">
        <v>8</v>
      </c>
      <c r="F9" s="12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3049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171"/>
      <c r="B10" s="1467" t="s">
        <v>3034</v>
      </c>
      <c r="C10" s="1468" t="s">
        <v>3543</v>
      </c>
      <c r="D10" s="656">
        <v>5</v>
      </c>
      <c r="E10" s="656">
        <v>8</v>
      </c>
      <c r="F10" s="1301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3034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171"/>
      <c r="B11" s="1467" t="s">
        <v>499</v>
      </c>
      <c r="C11" s="1468" t="s">
        <v>500</v>
      </c>
      <c r="D11" s="656">
        <v>4</v>
      </c>
      <c r="E11" s="656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882</v>
      </c>
      <c r="M11" s="357" t="s">
        <v>499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171"/>
      <c r="B12" s="1467" t="s">
        <v>4612</v>
      </c>
      <c r="C12" s="1469" t="s">
        <v>4614</v>
      </c>
      <c r="D12" s="656">
        <v>3</v>
      </c>
      <c r="E12" s="656">
        <v>4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4614</v>
      </c>
      <c r="M12" s="357" t="s">
        <v>4612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171"/>
      <c r="B13" s="1467" t="s">
        <v>3035</v>
      </c>
      <c r="C13" s="1469" t="s">
        <v>438</v>
      </c>
      <c r="D13" s="656">
        <v>2</v>
      </c>
      <c r="E13" s="656">
        <v>3</v>
      </c>
      <c r="F13" s="68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3035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171"/>
      <c r="B14" s="1467" t="s">
        <v>4609</v>
      </c>
      <c r="C14" s="1469" t="s">
        <v>4611</v>
      </c>
      <c r="D14" s="759">
        <v>3</v>
      </c>
      <c r="E14" s="759">
        <v>4</v>
      </c>
      <c r="F14" s="68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4611</v>
      </c>
      <c r="M14" s="357" t="s">
        <v>4609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1470"/>
      <c r="B15" s="1471"/>
      <c r="C15" s="1472" t="s">
        <v>22</v>
      </c>
      <c r="D15" s="725">
        <v>22</v>
      </c>
      <c r="E15" s="726">
        <v>0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190">
        <v>2</v>
      </c>
      <c r="B16" s="1473" t="s">
        <v>3050</v>
      </c>
      <c r="C16" s="1469" t="s">
        <v>3991</v>
      </c>
      <c r="D16" s="651">
        <v>5</v>
      </c>
      <c r="E16" s="651">
        <v>8</v>
      </c>
      <c r="F16" s="1474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1171"/>
      <c r="B17" s="1467" t="s">
        <v>3036</v>
      </c>
      <c r="C17" s="1469" t="s">
        <v>471</v>
      </c>
      <c r="D17" s="656">
        <v>5</v>
      </c>
      <c r="E17" s="656">
        <v>8</v>
      </c>
      <c r="F17" s="496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1171"/>
      <c r="B18" s="1467" t="s">
        <v>5866</v>
      </c>
      <c r="C18" s="1469" t="s">
        <v>4617</v>
      </c>
      <c r="D18" s="656">
        <v>3</v>
      </c>
      <c r="E18" s="656">
        <v>4</v>
      </c>
      <c r="F18" s="496" t="s">
        <v>500</v>
      </c>
      <c r="G18" s="494"/>
      <c r="H18" s="494" t="s">
        <v>499</v>
      </c>
      <c r="I18" s="494" t="s">
        <v>294</v>
      </c>
      <c r="J18" s="494" t="s">
        <v>294</v>
      </c>
      <c r="K18" s="573">
        <v>0</v>
      </c>
      <c r="L18" s="358" t="s">
        <v>4617</v>
      </c>
      <c r="M18" s="357" t="s">
        <v>5866</v>
      </c>
      <c r="N18" s="357" t="s">
        <v>499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882</v>
      </c>
      <c r="U18" s="357" t="s">
        <v>294</v>
      </c>
      <c r="V18" s="357" t="s">
        <v>294</v>
      </c>
    </row>
    <row r="19" spans="1:22">
      <c r="A19" s="1171"/>
      <c r="B19" s="1467" t="s">
        <v>4646</v>
      </c>
      <c r="C19" s="1469" t="s">
        <v>4648</v>
      </c>
      <c r="D19" s="656">
        <v>3</v>
      </c>
      <c r="E19" s="656">
        <v>4</v>
      </c>
      <c r="F19" s="496" t="s">
        <v>4754</v>
      </c>
      <c r="G19" s="494"/>
      <c r="H19" s="494" t="s">
        <v>4612</v>
      </c>
      <c r="I19" s="494" t="s">
        <v>294</v>
      </c>
      <c r="J19" s="494" t="s">
        <v>294</v>
      </c>
      <c r="K19" s="573">
        <v>0</v>
      </c>
      <c r="L19" s="358" t="s">
        <v>4648</v>
      </c>
      <c r="M19" s="357" t="s">
        <v>4646</v>
      </c>
      <c r="N19" s="357" t="s">
        <v>4612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4614</v>
      </c>
      <c r="U19" s="357" t="s">
        <v>294</v>
      </c>
      <c r="V19" s="357" t="s">
        <v>294</v>
      </c>
    </row>
    <row r="20" spans="1:22">
      <c r="A20" s="1171"/>
      <c r="B20" s="1467" t="s">
        <v>36</v>
      </c>
      <c r="C20" s="1469" t="s">
        <v>1131</v>
      </c>
      <c r="D20" s="656">
        <v>1</v>
      </c>
      <c r="E20" s="656">
        <v>1</v>
      </c>
      <c r="F20" s="4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171"/>
      <c r="B21" s="1475" t="s">
        <v>3051</v>
      </c>
      <c r="C21" s="1469" t="s">
        <v>335</v>
      </c>
      <c r="D21" s="759">
        <v>2</v>
      </c>
      <c r="E21" s="759">
        <v>3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3051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1177"/>
      <c r="B22" s="1471"/>
      <c r="C22" s="1472" t="s">
        <v>22</v>
      </c>
      <c r="D22" s="725">
        <v>19</v>
      </c>
      <c r="E22" s="726">
        <v>0</v>
      </c>
      <c r="F22" s="130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181">
        <v>3</v>
      </c>
      <c r="B23" s="1476" t="s">
        <v>3115</v>
      </c>
      <c r="C23" s="1469" t="s">
        <v>562</v>
      </c>
      <c r="D23" s="651">
        <v>5</v>
      </c>
      <c r="E23" s="651">
        <v>8</v>
      </c>
      <c r="F23" s="495" t="s">
        <v>3991</v>
      </c>
      <c r="G23" s="494"/>
      <c r="H23" s="494" t="s">
        <v>3050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3115</v>
      </c>
      <c r="N23" s="357" t="s">
        <v>3050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1171"/>
      <c r="B24" s="1467" t="s">
        <v>3038</v>
      </c>
      <c r="C24" s="1469" t="s">
        <v>140</v>
      </c>
      <c r="D24" s="656">
        <v>5</v>
      </c>
      <c r="E24" s="656">
        <v>8</v>
      </c>
      <c r="F24" s="496" t="s">
        <v>471</v>
      </c>
      <c r="G24" s="494"/>
      <c r="H24" s="494" t="s">
        <v>3036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3038</v>
      </c>
      <c r="N24" s="357" t="s">
        <v>3036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1171"/>
      <c r="B25" s="1467" t="s">
        <v>29</v>
      </c>
      <c r="C25" s="1469" t="s">
        <v>2389</v>
      </c>
      <c r="D25" s="656">
        <v>2</v>
      </c>
      <c r="E25" s="656">
        <v>2</v>
      </c>
      <c r="F25" s="4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171"/>
      <c r="B26" s="1467" t="s">
        <v>3039</v>
      </c>
      <c r="C26" s="1469" t="s">
        <v>1179</v>
      </c>
      <c r="D26" s="656">
        <v>3</v>
      </c>
      <c r="E26" s="656">
        <v>4</v>
      </c>
      <c r="F26" s="687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3039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1171"/>
      <c r="B27" s="1467" t="s">
        <v>40</v>
      </c>
      <c r="C27" s="1469" t="s">
        <v>1180</v>
      </c>
      <c r="D27" s="656">
        <v>1</v>
      </c>
      <c r="E27" s="656">
        <v>1</v>
      </c>
      <c r="F27" s="496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1171"/>
      <c r="B28" s="1467" t="s">
        <v>4619</v>
      </c>
      <c r="C28" s="1469" t="s">
        <v>4621</v>
      </c>
      <c r="D28" s="759">
        <v>3</v>
      </c>
      <c r="E28" s="759">
        <v>4</v>
      </c>
      <c r="F28" s="496" t="s">
        <v>4611</v>
      </c>
      <c r="G28" s="494"/>
      <c r="H28" s="494" t="s">
        <v>4609</v>
      </c>
      <c r="I28" s="494" t="s">
        <v>294</v>
      </c>
      <c r="J28" s="494" t="s">
        <v>294</v>
      </c>
      <c r="K28" s="573">
        <v>0</v>
      </c>
      <c r="L28" s="358" t="s">
        <v>4621</v>
      </c>
      <c r="M28" s="357" t="s">
        <v>4619</v>
      </c>
      <c r="N28" s="357" t="s">
        <v>4609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4611</v>
      </c>
      <c r="U28" s="357" t="s">
        <v>294</v>
      </c>
      <c r="V28" s="357" t="s">
        <v>294</v>
      </c>
    </row>
    <row r="29" spans="1:22" ht="15" thickBot="1">
      <c r="A29" s="1171"/>
      <c r="B29" s="1471"/>
      <c r="C29" s="1472" t="s">
        <v>22</v>
      </c>
      <c r="D29" s="725">
        <v>19</v>
      </c>
      <c r="E29" s="726">
        <v>0</v>
      </c>
      <c r="F29" s="69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166">
        <v>4</v>
      </c>
      <c r="B30" s="1476" t="s">
        <v>3065</v>
      </c>
      <c r="C30" s="1469" t="s">
        <v>3153</v>
      </c>
      <c r="D30" s="651">
        <v>5</v>
      </c>
      <c r="E30" s="651">
        <v>8</v>
      </c>
      <c r="F30" s="496" t="s">
        <v>3991</v>
      </c>
      <c r="G30" s="494"/>
      <c r="H30" s="494" t="s">
        <v>3050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3065</v>
      </c>
      <c r="N30" s="357" t="s">
        <v>3050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1190"/>
      <c r="B31" s="1476" t="s">
        <v>4632</v>
      </c>
      <c r="C31" s="1469" t="s">
        <v>4689</v>
      </c>
      <c r="D31" s="656">
        <v>3</v>
      </c>
      <c r="E31" s="656">
        <v>4</v>
      </c>
      <c r="F31" s="496" t="s">
        <v>3991</v>
      </c>
      <c r="G31" s="494"/>
      <c r="H31" s="494" t="s">
        <v>3050</v>
      </c>
      <c r="I31" s="494" t="s">
        <v>294</v>
      </c>
      <c r="J31" s="494" t="s">
        <v>294</v>
      </c>
      <c r="K31" s="573">
        <v>0</v>
      </c>
      <c r="L31" s="358" t="s">
        <v>2108</v>
      </c>
      <c r="M31" s="357" t="s">
        <v>4632</v>
      </c>
      <c r="N31" s="357" t="s">
        <v>3050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1190"/>
      <c r="B32" s="1476" t="s">
        <v>901</v>
      </c>
      <c r="C32" s="1469" t="s">
        <v>879</v>
      </c>
      <c r="D32" s="656">
        <v>3</v>
      </c>
      <c r="E32" s="656">
        <v>4</v>
      </c>
      <c r="F32" s="686" t="s">
        <v>500</v>
      </c>
      <c r="G32" s="494"/>
      <c r="H32" s="494" t="s">
        <v>499</v>
      </c>
      <c r="I32" s="494" t="s">
        <v>294</v>
      </c>
      <c r="J32" s="494" t="s">
        <v>294</v>
      </c>
      <c r="K32" s="573">
        <v>0</v>
      </c>
      <c r="L32" s="358" t="s">
        <v>2103</v>
      </c>
      <c r="M32" s="357" t="s">
        <v>901</v>
      </c>
      <c r="N32" s="357" t="s">
        <v>499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882</v>
      </c>
      <c r="U32" s="357" t="s">
        <v>294</v>
      </c>
      <c r="V32" s="357" t="s">
        <v>294</v>
      </c>
    </row>
    <row r="33" spans="1:22">
      <c r="A33" s="1190"/>
      <c r="B33" s="1476" t="s">
        <v>3120</v>
      </c>
      <c r="C33" s="1469" t="s">
        <v>869</v>
      </c>
      <c r="D33" s="656">
        <v>3</v>
      </c>
      <c r="E33" s="656">
        <v>4</v>
      </c>
      <c r="F33" s="686" t="s">
        <v>3533</v>
      </c>
      <c r="G33" s="494"/>
      <c r="H33" s="494" t="s">
        <v>3049</v>
      </c>
      <c r="I33" s="494" t="s">
        <v>294</v>
      </c>
      <c r="J33" s="494" t="s">
        <v>294</v>
      </c>
      <c r="K33" s="573">
        <v>0</v>
      </c>
      <c r="L33" s="358" t="s">
        <v>2113</v>
      </c>
      <c r="M33" s="357" t="s">
        <v>3120</v>
      </c>
      <c r="N33" s="357" t="s">
        <v>3049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3170</v>
      </c>
      <c r="U33" s="357" t="s">
        <v>294</v>
      </c>
      <c r="V33" s="357" t="s">
        <v>294</v>
      </c>
    </row>
    <row r="34" spans="1:22">
      <c r="A34" s="1190"/>
      <c r="B34" s="1476" t="s">
        <v>3121</v>
      </c>
      <c r="C34" s="1469" t="s">
        <v>873</v>
      </c>
      <c r="D34" s="656">
        <v>3</v>
      </c>
      <c r="E34" s="656">
        <v>6</v>
      </c>
      <c r="F34" s="496" t="s">
        <v>2389</v>
      </c>
      <c r="G34" s="494"/>
      <c r="H34" s="494" t="s">
        <v>29</v>
      </c>
      <c r="I34" s="494" t="s">
        <v>294</v>
      </c>
      <c r="J34" s="494" t="s">
        <v>294</v>
      </c>
      <c r="K34" s="573">
        <v>0</v>
      </c>
      <c r="L34" s="358" t="s">
        <v>2114</v>
      </c>
      <c r="M34" s="357" t="s">
        <v>3121</v>
      </c>
      <c r="N34" s="357" t="s">
        <v>29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609</v>
      </c>
      <c r="U34" s="357" t="s">
        <v>294</v>
      </c>
      <c r="V34" s="357" t="s">
        <v>294</v>
      </c>
    </row>
    <row r="35" spans="1:22" ht="15" thickBot="1">
      <c r="A35" s="1190"/>
      <c r="B35" s="1467" t="s">
        <v>3037</v>
      </c>
      <c r="C35" s="1469" t="s">
        <v>4294</v>
      </c>
      <c r="D35" s="759">
        <v>2</v>
      </c>
      <c r="E35" s="759">
        <v>3</v>
      </c>
      <c r="F35" s="686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3207</v>
      </c>
      <c r="M35" s="357" t="s">
        <v>3037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1310"/>
      <c r="B36" s="1477"/>
      <c r="C36" s="1472" t="s">
        <v>22</v>
      </c>
      <c r="D36" s="725">
        <v>19</v>
      </c>
      <c r="E36" s="726">
        <v>0</v>
      </c>
      <c r="F36" s="69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166">
        <v>5</v>
      </c>
      <c r="B37" s="1473" t="s">
        <v>4622</v>
      </c>
      <c r="C37" s="1469" t="s">
        <v>4755</v>
      </c>
      <c r="D37" s="651">
        <v>5</v>
      </c>
      <c r="E37" s="651">
        <v>8</v>
      </c>
      <c r="F37" s="496" t="s">
        <v>4617</v>
      </c>
      <c r="G37" s="494"/>
      <c r="H37" s="494" t="s">
        <v>5866</v>
      </c>
      <c r="I37" s="494" t="s">
        <v>294</v>
      </c>
      <c r="J37" s="494" t="s">
        <v>294</v>
      </c>
      <c r="K37" s="574">
        <v>0</v>
      </c>
      <c r="L37" s="358" t="s">
        <v>4625</v>
      </c>
      <c r="M37" s="357" t="s">
        <v>4622</v>
      </c>
      <c r="N37" s="357" t="s">
        <v>5866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4617</v>
      </c>
      <c r="U37" s="357" t="s">
        <v>294</v>
      </c>
      <c r="V37" s="357" t="s">
        <v>294</v>
      </c>
    </row>
    <row r="38" spans="1:22">
      <c r="A38" s="1190"/>
      <c r="B38" s="1476" t="s">
        <v>5735</v>
      </c>
      <c r="C38" s="1469" t="s">
        <v>4655</v>
      </c>
      <c r="D38" s="656">
        <v>3</v>
      </c>
      <c r="E38" s="656">
        <v>4</v>
      </c>
      <c r="F38" s="496" t="s">
        <v>879</v>
      </c>
      <c r="G38" s="494"/>
      <c r="H38" s="494" t="s">
        <v>901</v>
      </c>
      <c r="I38" s="494" t="s">
        <v>294</v>
      </c>
      <c r="J38" s="494" t="s">
        <v>294</v>
      </c>
      <c r="K38" s="573">
        <v>0</v>
      </c>
      <c r="L38" s="358" t="s">
        <v>4655</v>
      </c>
      <c r="M38" s="357" t="s">
        <v>5735</v>
      </c>
      <c r="N38" s="357" t="s">
        <v>901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2103</v>
      </c>
      <c r="U38" s="357" t="s">
        <v>294</v>
      </c>
      <c r="V38" s="357" t="s">
        <v>294</v>
      </c>
    </row>
    <row r="39" spans="1:22">
      <c r="A39" s="1190"/>
      <c r="B39" s="1476" t="s">
        <v>4634</v>
      </c>
      <c r="C39" s="1469" t="s">
        <v>4761</v>
      </c>
      <c r="D39" s="656">
        <v>4</v>
      </c>
      <c r="E39" s="656">
        <v>4</v>
      </c>
      <c r="F39" s="496" t="s">
        <v>3153</v>
      </c>
      <c r="G39" s="494"/>
      <c r="H39" s="494" t="s">
        <v>3065</v>
      </c>
      <c r="I39" s="494" t="s">
        <v>294</v>
      </c>
      <c r="J39" s="494" t="s">
        <v>294</v>
      </c>
      <c r="K39" s="574">
        <v>0</v>
      </c>
      <c r="L39" s="358" t="s">
        <v>943</v>
      </c>
      <c r="M39" s="357" t="s">
        <v>4634</v>
      </c>
      <c r="N39" s="357" t="s">
        <v>3065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1190"/>
      <c r="B40" s="1476" t="s">
        <v>4629</v>
      </c>
      <c r="C40" s="1469" t="s">
        <v>4756</v>
      </c>
      <c r="D40" s="656">
        <v>3</v>
      </c>
      <c r="E40" s="656">
        <v>4</v>
      </c>
      <c r="F40" s="496" t="s">
        <v>869</v>
      </c>
      <c r="G40" s="494"/>
      <c r="H40" s="494" t="s">
        <v>3120</v>
      </c>
      <c r="I40" s="494" t="s">
        <v>294</v>
      </c>
      <c r="J40" s="494" t="s">
        <v>294</v>
      </c>
      <c r="K40" s="573">
        <v>0</v>
      </c>
      <c r="L40" s="358" t="s">
        <v>4631</v>
      </c>
      <c r="M40" s="357" t="s">
        <v>4629</v>
      </c>
      <c r="N40" s="357" t="s">
        <v>3120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2113</v>
      </c>
      <c r="U40" s="357" t="s">
        <v>294</v>
      </c>
      <c r="V40" s="357" t="s">
        <v>294</v>
      </c>
    </row>
    <row r="41" spans="1:22">
      <c r="A41" s="1190"/>
      <c r="B41" s="1476" t="s">
        <v>3122</v>
      </c>
      <c r="C41" s="1469" t="s">
        <v>1126</v>
      </c>
      <c r="D41" s="656">
        <v>3</v>
      </c>
      <c r="E41" s="656">
        <v>4</v>
      </c>
      <c r="F41" s="496" t="s">
        <v>1180</v>
      </c>
      <c r="G41" s="494"/>
      <c r="H41" s="494" t="s">
        <v>40</v>
      </c>
      <c r="I41" s="494" t="s">
        <v>294</v>
      </c>
      <c r="J41" s="494" t="s">
        <v>294</v>
      </c>
      <c r="K41" s="573">
        <v>0</v>
      </c>
      <c r="L41" s="358" t="s">
        <v>1126</v>
      </c>
      <c r="M41" s="357" t="s">
        <v>3122</v>
      </c>
      <c r="N41" s="357" t="s">
        <v>40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1180</v>
      </c>
      <c r="U41" s="357" t="s">
        <v>294</v>
      </c>
      <c r="V41" s="357" t="s">
        <v>294</v>
      </c>
    </row>
    <row r="42" spans="1:22" ht="15" thickBot="1">
      <c r="A42" s="1190"/>
      <c r="B42" s="1476" t="s">
        <v>3052</v>
      </c>
      <c r="C42" s="1469" t="s">
        <v>1181</v>
      </c>
      <c r="D42" s="759">
        <v>4</v>
      </c>
      <c r="E42" s="759">
        <v>6</v>
      </c>
      <c r="F42" s="496" t="s">
        <v>438</v>
      </c>
      <c r="G42" s="494"/>
      <c r="H42" s="494" t="s">
        <v>3035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3052</v>
      </c>
      <c r="N42" s="357" t="s">
        <v>3035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1310"/>
      <c r="B43" s="1477"/>
      <c r="C43" s="1472" t="s">
        <v>22</v>
      </c>
      <c r="D43" s="725">
        <v>22</v>
      </c>
      <c r="E43" s="726">
        <v>0</v>
      </c>
      <c r="F43" s="131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166">
        <v>6</v>
      </c>
      <c r="B44" s="1476" t="s">
        <v>3040</v>
      </c>
      <c r="C44" s="1469" t="s">
        <v>3998</v>
      </c>
      <c r="D44" s="651">
        <v>3</v>
      </c>
      <c r="E44" s="651">
        <v>4</v>
      </c>
      <c r="F44" s="686" t="s">
        <v>1179</v>
      </c>
      <c r="G44" s="494"/>
      <c r="H44" s="494" t="s">
        <v>3039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3040</v>
      </c>
      <c r="N44" s="357" t="s">
        <v>3039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1190"/>
      <c r="B45" s="1476" t="s">
        <v>5867</v>
      </c>
      <c r="C45" s="1469" t="s">
        <v>571</v>
      </c>
      <c r="D45" s="656">
        <v>6</v>
      </c>
      <c r="E45" s="656">
        <v>8</v>
      </c>
      <c r="F45" s="686" t="s">
        <v>4761</v>
      </c>
      <c r="G45" s="494"/>
      <c r="H45" s="494" t="s">
        <v>4634</v>
      </c>
      <c r="I45" s="494" t="s">
        <v>294</v>
      </c>
      <c r="J45" s="494" t="s">
        <v>294</v>
      </c>
      <c r="K45" s="573">
        <v>0</v>
      </c>
      <c r="L45" s="358" t="s">
        <v>622</v>
      </c>
      <c r="M45" s="357" t="s">
        <v>5867</v>
      </c>
      <c r="N45" s="357" t="s">
        <v>4634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943</v>
      </c>
      <c r="U45" s="357" t="s">
        <v>294</v>
      </c>
      <c r="V45" s="357" t="s">
        <v>294</v>
      </c>
    </row>
    <row r="46" spans="1:22">
      <c r="A46" s="1190"/>
      <c r="B46" s="1476" t="s">
        <v>1110</v>
      </c>
      <c r="C46" s="1469" t="s">
        <v>408</v>
      </c>
      <c r="D46" s="656">
        <v>3</v>
      </c>
      <c r="E46" s="656">
        <v>4</v>
      </c>
      <c r="F46" s="496" t="s">
        <v>4611</v>
      </c>
      <c r="G46" s="494"/>
      <c r="H46" s="494" t="s">
        <v>4609</v>
      </c>
      <c r="I46" s="494" t="s">
        <v>294</v>
      </c>
      <c r="J46" s="494" t="s">
        <v>294</v>
      </c>
      <c r="K46" s="573">
        <v>0</v>
      </c>
      <c r="L46" s="358" t="s">
        <v>408</v>
      </c>
      <c r="M46" s="357" t="s">
        <v>1110</v>
      </c>
      <c r="N46" s="357" t="s">
        <v>4609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4611</v>
      </c>
      <c r="U46" s="357" t="s">
        <v>294</v>
      </c>
      <c r="V46" s="357" t="s">
        <v>294</v>
      </c>
    </row>
    <row r="47" spans="1:22">
      <c r="A47" s="1190"/>
      <c r="B47" s="1476" t="s">
        <v>38</v>
      </c>
      <c r="C47" s="1469" t="s">
        <v>331</v>
      </c>
      <c r="D47" s="656">
        <v>1</v>
      </c>
      <c r="E47" s="656">
        <v>1</v>
      </c>
      <c r="F47" s="496" t="s">
        <v>335</v>
      </c>
      <c r="G47" s="494"/>
      <c r="H47" s="494" t="s">
        <v>3051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3051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335</v>
      </c>
      <c r="U47" s="357" t="s">
        <v>294</v>
      </c>
      <c r="V47" s="357" t="s">
        <v>294</v>
      </c>
    </row>
    <row r="48" spans="1:22">
      <c r="A48" s="1190"/>
      <c r="B48" s="1476" t="s">
        <v>5868</v>
      </c>
      <c r="C48" s="1469" t="s">
        <v>738</v>
      </c>
      <c r="D48" s="656">
        <v>4</v>
      </c>
      <c r="E48" s="656">
        <v>6</v>
      </c>
      <c r="F48" s="496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738</v>
      </c>
      <c r="M48" s="357" t="s">
        <v>5868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1190"/>
      <c r="B49" s="1476" t="s">
        <v>4637</v>
      </c>
      <c r="C49" s="1469" t="s">
        <v>411</v>
      </c>
      <c r="D49" s="759">
        <v>4</v>
      </c>
      <c r="E49" s="759">
        <v>6</v>
      </c>
      <c r="F49" s="686" t="s">
        <v>4689</v>
      </c>
      <c r="G49" s="494"/>
      <c r="H49" s="494" t="s">
        <v>4632</v>
      </c>
      <c r="I49" s="494" t="s">
        <v>294</v>
      </c>
      <c r="J49" s="494" t="s">
        <v>294</v>
      </c>
      <c r="K49" s="573">
        <v>0</v>
      </c>
      <c r="L49" s="358" t="s">
        <v>411</v>
      </c>
      <c r="M49" s="357" t="s">
        <v>4637</v>
      </c>
      <c r="N49" s="357" t="s">
        <v>4632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2108</v>
      </c>
      <c r="U49" s="357" t="s">
        <v>294</v>
      </c>
      <c r="V49" s="357" t="s">
        <v>294</v>
      </c>
    </row>
    <row r="50" spans="1:22" ht="15" thickBot="1">
      <c r="A50" s="1310"/>
      <c r="B50" s="1478"/>
      <c r="C50" s="1472" t="s">
        <v>22</v>
      </c>
      <c r="D50" s="725">
        <v>21</v>
      </c>
      <c r="E50" s="726">
        <v>0</v>
      </c>
      <c r="F50" s="131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1190">
        <v>7</v>
      </c>
      <c r="B51" s="1476" t="s">
        <v>3127</v>
      </c>
      <c r="C51" s="1469" t="s">
        <v>374</v>
      </c>
      <c r="D51" s="651">
        <v>4</v>
      </c>
      <c r="E51" s="651">
        <v>4</v>
      </c>
      <c r="F51" s="496" t="s">
        <v>331</v>
      </c>
      <c r="G51" s="494"/>
      <c r="H51" s="494" t="s">
        <v>38</v>
      </c>
      <c r="I51" s="494" t="s">
        <v>294</v>
      </c>
      <c r="J51" s="494" t="s">
        <v>294</v>
      </c>
      <c r="K51" s="573">
        <v>0</v>
      </c>
      <c r="L51" s="358" t="s">
        <v>774</v>
      </c>
      <c r="M51" s="357" t="s">
        <v>3127</v>
      </c>
      <c r="N51" s="357" t="s">
        <v>38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331</v>
      </c>
      <c r="U51" s="357" t="s">
        <v>294</v>
      </c>
      <c r="V51" s="357" t="s">
        <v>294</v>
      </c>
    </row>
    <row r="52" spans="1:22">
      <c r="A52" s="1190"/>
      <c r="B52" s="1476" t="s">
        <v>4554</v>
      </c>
      <c r="C52" s="1469" t="s">
        <v>4555</v>
      </c>
      <c r="D52" s="656">
        <v>3</v>
      </c>
      <c r="E52" s="656">
        <v>4</v>
      </c>
      <c r="F52" s="496" t="s">
        <v>3153</v>
      </c>
      <c r="G52" s="494"/>
      <c r="H52" s="494" t="s">
        <v>3065</v>
      </c>
      <c r="I52" s="494" t="s">
        <v>294</v>
      </c>
      <c r="J52" s="494" t="s">
        <v>294</v>
      </c>
      <c r="K52" s="573">
        <v>0</v>
      </c>
      <c r="L52" s="358" t="s">
        <v>2115</v>
      </c>
      <c r="M52" s="357" t="s">
        <v>4554</v>
      </c>
      <c r="N52" s="357" t="s">
        <v>3065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604</v>
      </c>
      <c r="U52" s="357" t="s">
        <v>294</v>
      </c>
      <c r="V52" s="357" t="s">
        <v>294</v>
      </c>
    </row>
    <row r="53" spans="1:22">
      <c r="A53" s="1190"/>
      <c r="B53" s="1476" t="s">
        <v>5869</v>
      </c>
      <c r="C53" s="1469" t="s">
        <v>5870</v>
      </c>
      <c r="D53" s="656">
        <v>3</v>
      </c>
      <c r="E53" s="656">
        <v>4</v>
      </c>
      <c r="F53" s="496" t="s">
        <v>4761</v>
      </c>
      <c r="G53" s="494"/>
      <c r="H53" s="494" t="s">
        <v>4634</v>
      </c>
      <c r="I53" s="494" t="s">
        <v>294</v>
      </c>
      <c r="J53" s="494" t="s">
        <v>294</v>
      </c>
      <c r="K53" s="573">
        <v>0</v>
      </c>
      <c r="L53" s="358" t="s">
        <v>4669</v>
      </c>
      <c r="M53" s="357" t="s">
        <v>5869</v>
      </c>
      <c r="N53" s="357" t="s">
        <v>4634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943</v>
      </c>
      <c r="U53" s="357" t="s">
        <v>294</v>
      </c>
      <c r="V53" s="357" t="s">
        <v>294</v>
      </c>
    </row>
    <row r="54" spans="1:22">
      <c r="A54" s="1190"/>
      <c r="B54" s="1476" t="s">
        <v>4651</v>
      </c>
      <c r="C54" s="1469" t="s">
        <v>4773</v>
      </c>
      <c r="D54" s="656">
        <v>6</v>
      </c>
      <c r="E54" s="656">
        <v>8</v>
      </c>
      <c r="F54" s="496" t="s">
        <v>571</v>
      </c>
      <c r="G54" s="494"/>
      <c r="H54" s="494" t="s">
        <v>5867</v>
      </c>
      <c r="I54" s="494" t="s">
        <v>294</v>
      </c>
      <c r="J54" s="494" t="s">
        <v>294</v>
      </c>
      <c r="K54" s="573">
        <v>0</v>
      </c>
      <c r="L54" s="358" t="s">
        <v>4653</v>
      </c>
      <c r="M54" s="357" t="s">
        <v>4651</v>
      </c>
      <c r="N54" s="357" t="s">
        <v>5867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622</v>
      </c>
      <c r="U54" s="357" t="s">
        <v>294</v>
      </c>
      <c r="V54" s="357" t="s">
        <v>294</v>
      </c>
    </row>
    <row r="55" spans="1:22" ht="15" thickBot="1">
      <c r="A55" s="1190"/>
      <c r="B55" s="1476" t="s">
        <v>4643</v>
      </c>
      <c r="C55" s="1469" t="s">
        <v>4645</v>
      </c>
      <c r="D55" s="656">
        <v>5</v>
      </c>
      <c r="E55" s="656">
        <v>8</v>
      </c>
      <c r="F55" s="496" t="s">
        <v>411</v>
      </c>
      <c r="G55" s="494"/>
      <c r="H55" s="494" t="s">
        <v>4637</v>
      </c>
      <c r="I55" s="494" t="s">
        <v>294</v>
      </c>
      <c r="J55" s="494" t="s">
        <v>294</v>
      </c>
      <c r="K55" s="573">
        <v>0</v>
      </c>
      <c r="L55" s="358" t="s">
        <v>4645</v>
      </c>
      <c r="M55" s="357" t="s">
        <v>4643</v>
      </c>
      <c r="N55" s="357" t="s">
        <v>4637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411</v>
      </c>
      <c r="U55" s="357" t="s">
        <v>294</v>
      </c>
      <c r="V55" s="357" t="s">
        <v>294</v>
      </c>
    </row>
    <row r="56" spans="1:22" ht="15" thickBot="1">
      <c r="A56" s="1310"/>
      <c r="B56" s="1477"/>
      <c r="C56" s="1472" t="s">
        <v>22</v>
      </c>
      <c r="D56" s="726">
        <v>21</v>
      </c>
      <c r="E56" s="726">
        <v>0</v>
      </c>
      <c r="F56" s="131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1166">
        <v>8</v>
      </c>
      <c r="B57" s="1476" t="s">
        <v>4656</v>
      </c>
      <c r="C57" s="1469" t="s">
        <v>4778</v>
      </c>
      <c r="D57" s="651">
        <v>6</v>
      </c>
      <c r="E57" s="651">
        <v>8</v>
      </c>
      <c r="F57" s="686" t="s">
        <v>943</v>
      </c>
      <c r="G57" s="494"/>
      <c r="H57" s="494" t="s">
        <v>4634</v>
      </c>
      <c r="I57" s="494" t="s">
        <v>294</v>
      </c>
      <c r="J57" s="494" t="s">
        <v>294</v>
      </c>
      <c r="K57" s="573">
        <v>0</v>
      </c>
      <c r="L57" s="358" t="s">
        <v>4659</v>
      </c>
      <c r="M57" s="357" t="s">
        <v>4656</v>
      </c>
      <c r="N57" s="357" t="s">
        <v>4634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943</v>
      </c>
      <c r="U57" s="357" t="s">
        <v>294</v>
      </c>
      <c r="V57" s="357" t="s">
        <v>294</v>
      </c>
    </row>
    <row r="58" spans="1:22">
      <c r="A58" s="1190"/>
      <c r="B58" s="1476" t="s">
        <v>5871</v>
      </c>
      <c r="C58" s="1469" t="s">
        <v>4779</v>
      </c>
      <c r="D58" s="656">
        <v>4</v>
      </c>
      <c r="E58" s="656">
        <v>4</v>
      </c>
      <c r="F58" s="496" t="s">
        <v>374</v>
      </c>
      <c r="G58" s="494"/>
      <c r="H58" s="494" t="s">
        <v>3127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5871</v>
      </c>
      <c r="N58" s="357" t="s">
        <v>3127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774</v>
      </c>
      <c r="U58" s="357" t="s">
        <v>294</v>
      </c>
      <c r="V58" s="357" t="s">
        <v>294</v>
      </c>
    </row>
    <row r="59" spans="1:22" ht="15" thickBot="1">
      <c r="A59" s="1190"/>
      <c r="B59" s="1476" t="s">
        <v>3116</v>
      </c>
      <c r="C59" s="1469" t="s">
        <v>3155</v>
      </c>
      <c r="D59" s="656">
        <v>8</v>
      </c>
      <c r="E59" s="656">
        <v>14</v>
      </c>
      <c r="F59" s="496" t="s">
        <v>5872</v>
      </c>
      <c r="G59" s="494"/>
      <c r="H59" s="494" t="s">
        <v>3052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3116</v>
      </c>
      <c r="N59" s="357" t="s">
        <v>3052</v>
      </c>
      <c r="O59" s="357" t="s">
        <v>294</v>
      </c>
      <c r="P59" s="357" t="s">
        <v>294</v>
      </c>
      <c r="Q59" s="357">
        <v>130</v>
      </c>
      <c r="R59" s="357">
        <v>16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1310"/>
      <c r="B60" s="1478"/>
      <c r="C60" s="1479" t="s">
        <v>22</v>
      </c>
      <c r="D60" s="726">
        <v>18</v>
      </c>
      <c r="E60" s="726">
        <v>0</v>
      </c>
      <c r="F60" s="1309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166">
        <v>9</v>
      </c>
      <c r="B61" s="1473" t="s">
        <v>3117</v>
      </c>
      <c r="C61" s="1480" t="s">
        <v>4161</v>
      </c>
      <c r="D61" s="651">
        <v>8</v>
      </c>
      <c r="E61" s="651">
        <v>12</v>
      </c>
      <c r="F61" s="495" t="s">
        <v>5873</v>
      </c>
      <c r="G61" s="494"/>
      <c r="H61" s="494" t="s">
        <v>3040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3117</v>
      </c>
      <c r="N61" s="357" t="s">
        <v>3040</v>
      </c>
      <c r="O61" s="357" t="s">
        <v>294</v>
      </c>
      <c r="P61" s="357" t="s">
        <v>294</v>
      </c>
      <c r="Q61" s="357">
        <v>150</v>
      </c>
      <c r="R61" s="357">
        <v>33</v>
      </c>
      <c r="S61" s="357">
        <v>0</v>
      </c>
      <c r="T61" s="357" t="s">
        <v>3259</v>
      </c>
      <c r="U61" s="357" t="s">
        <v>2111</v>
      </c>
      <c r="V61" s="357" t="s">
        <v>294</v>
      </c>
    </row>
    <row r="62" spans="1:22">
      <c r="A62" s="1190"/>
      <c r="B62" s="1476" t="s">
        <v>4590</v>
      </c>
      <c r="C62" s="1469" t="s">
        <v>878</v>
      </c>
      <c r="D62" s="656">
        <v>4</v>
      </c>
      <c r="E62" s="656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 t="s">
        <v>878</v>
      </c>
      <c r="M62" s="357" t="s">
        <v>4590</v>
      </c>
      <c r="N62" s="357" t="s">
        <v>294</v>
      </c>
      <c r="O62" s="357" t="s">
        <v>294</v>
      </c>
      <c r="P62" s="357" t="s">
        <v>294</v>
      </c>
      <c r="Q62" s="357">
        <v>150</v>
      </c>
      <c r="R62" s="357">
        <v>0</v>
      </c>
      <c r="S62" s="357">
        <v>0</v>
      </c>
      <c r="T62" s="357" t="s">
        <v>2111</v>
      </c>
      <c r="U62" s="357" t="s">
        <v>294</v>
      </c>
      <c r="V62" s="357" t="s">
        <v>294</v>
      </c>
    </row>
    <row r="63" spans="1:22">
      <c r="A63" s="1190"/>
      <c r="B63" s="1476" t="s">
        <v>4591</v>
      </c>
      <c r="C63" s="1469" t="s">
        <v>4592</v>
      </c>
      <c r="D63" s="656">
        <v>4</v>
      </c>
      <c r="E63" s="656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1190"/>
      <c r="B64" s="1476" t="s">
        <v>4593</v>
      </c>
      <c r="C64" s="1469" t="s">
        <v>4594</v>
      </c>
      <c r="D64" s="656">
        <v>4</v>
      </c>
      <c r="E64" s="656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1190"/>
      <c r="B65" s="1476" t="s">
        <v>4670</v>
      </c>
      <c r="C65" s="1469" t="s">
        <v>4672</v>
      </c>
      <c r="D65" s="656">
        <v>8</v>
      </c>
      <c r="E65" s="656">
        <v>12</v>
      </c>
      <c r="F65" s="496" t="s">
        <v>4779</v>
      </c>
      <c r="G65" s="494"/>
      <c r="H65" s="494" t="s">
        <v>5871</v>
      </c>
      <c r="I65" s="494" t="s">
        <v>294</v>
      </c>
      <c r="J65" s="494" t="s">
        <v>294</v>
      </c>
      <c r="K65" s="573">
        <v>0</v>
      </c>
      <c r="L65" s="358" t="s">
        <v>4672</v>
      </c>
      <c r="M65" s="357" t="s">
        <v>4670</v>
      </c>
      <c r="N65" s="357" t="s">
        <v>5871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4663</v>
      </c>
      <c r="U65" s="357" t="s">
        <v>294</v>
      </c>
      <c r="V65" s="357" t="s">
        <v>294</v>
      </c>
    </row>
    <row r="66" spans="1:22" ht="15" thickBot="1">
      <c r="A66" s="1310"/>
      <c r="B66" s="1478"/>
      <c r="C66" s="1481" t="s">
        <v>22</v>
      </c>
      <c r="D66" s="726">
        <v>20</v>
      </c>
      <c r="E66" s="726">
        <v>0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166">
        <v>10</v>
      </c>
      <c r="B67" s="1476" t="s">
        <v>4675</v>
      </c>
      <c r="C67" s="1468" t="s">
        <v>5737</v>
      </c>
      <c r="D67" s="651">
        <v>7</v>
      </c>
      <c r="E67" s="651">
        <v>12</v>
      </c>
      <c r="F67" s="1065" t="s">
        <v>4672</v>
      </c>
      <c r="G67" s="494"/>
      <c r="H67" s="494" t="s">
        <v>4670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4675</v>
      </c>
      <c r="N67" s="357" t="s">
        <v>4670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4672</v>
      </c>
      <c r="U67" s="357" t="s">
        <v>294</v>
      </c>
      <c r="V67" s="357" t="s">
        <v>294</v>
      </c>
    </row>
    <row r="68" spans="1:22">
      <c r="A68" s="1190"/>
      <c r="B68" s="1476" t="s">
        <v>3118</v>
      </c>
      <c r="C68" s="1468" t="s">
        <v>4329</v>
      </c>
      <c r="D68" s="656">
        <v>8</v>
      </c>
      <c r="E68" s="656">
        <v>12</v>
      </c>
      <c r="F68" s="1065" t="s">
        <v>4161</v>
      </c>
      <c r="G68" s="494"/>
      <c r="H68" s="494" t="s">
        <v>3117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3118</v>
      </c>
      <c r="N68" s="357" t="s">
        <v>3117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190"/>
      <c r="B69" s="1476" t="s">
        <v>4599</v>
      </c>
      <c r="C69" s="1468" t="s">
        <v>2137</v>
      </c>
      <c r="D69" s="656">
        <v>4</v>
      </c>
      <c r="E69" s="656">
        <v>4</v>
      </c>
      <c r="F69" s="1065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1190"/>
      <c r="B70" s="1476" t="s">
        <v>4601</v>
      </c>
      <c r="C70" s="1468" t="s">
        <v>4602</v>
      </c>
      <c r="D70" s="656">
        <v>4</v>
      </c>
      <c r="E70" s="656">
        <v>4</v>
      </c>
      <c r="F70" s="1065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1190"/>
      <c r="B71" s="1476" t="s">
        <v>4603</v>
      </c>
      <c r="C71" s="1468" t="s">
        <v>4604</v>
      </c>
      <c r="D71" s="656">
        <v>4</v>
      </c>
      <c r="E71" s="656">
        <v>4</v>
      </c>
      <c r="F71" s="496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4603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1310"/>
      <c r="B72" s="1477"/>
      <c r="C72" s="1482" t="s">
        <v>22</v>
      </c>
      <c r="D72" s="726">
        <v>19</v>
      </c>
      <c r="E72" s="726">
        <v>0</v>
      </c>
      <c r="F72" s="1483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484"/>
      <c r="B73" s="1485"/>
      <c r="C73" s="1486" t="s">
        <v>111</v>
      </c>
      <c r="D73" s="663">
        <v>324</v>
      </c>
      <c r="E73" s="663">
        <v>0</v>
      </c>
      <c r="F73" s="131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CE30E-8578-46D4-9941-02E9E4F32421}">
  <sheetPr codeName="Hoja22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36</v>
      </c>
      <c r="C9" s="531" t="s">
        <v>1131</v>
      </c>
      <c r="D9" s="651">
        <v>1</v>
      </c>
      <c r="E9" s="651">
        <v>1</v>
      </c>
      <c r="F9" s="883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1131</v>
      </c>
      <c r="M9" s="357" t="s">
        <v>36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3049</v>
      </c>
      <c r="C10" s="520" t="s">
        <v>3533</v>
      </c>
      <c r="D10" s="656">
        <v>5</v>
      </c>
      <c r="E10" s="656">
        <v>8</v>
      </c>
      <c r="F10" s="52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3035</v>
      </c>
      <c r="C11" s="523" t="s">
        <v>438</v>
      </c>
      <c r="D11" s="656">
        <v>2</v>
      </c>
      <c r="E11" s="656">
        <v>3</v>
      </c>
      <c r="F11" s="52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3035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3034</v>
      </c>
      <c r="C12" s="520" t="s">
        <v>3543</v>
      </c>
      <c r="D12" s="656">
        <v>5</v>
      </c>
      <c r="E12" s="656">
        <v>8</v>
      </c>
      <c r="F12" s="523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499</v>
      </c>
      <c r="C13" s="523" t="s">
        <v>500</v>
      </c>
      <c r="D13" s="656">
        <v>4</v>
      </c>
      <c r="E13" s="656">
        <v>4</v>
      </c>
      <c r="F13" s="52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1367" t="s">
        <v>366</v>
      </c>
      <c r="C14" s="1460" t="s">
        <v>367</v>
      </c>
      <c r="D14" s="759">
        <v>3</v>
      </c>
      <c r="E14" s="759">
        <v>4</v>
      </c>
      <c r="F14" s="524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367</v>
      </c>
      <c r="M14" s="357" t="s">
        <v>366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0"/>
      <c r="C15" s="565" t="s">
        <v>22</v>
      </c>
      <c r="D15" s="725">
        <v>20</v>
      </c>
      <c r="E15" s="726">
        <v>0</v>
      </c>
      <c r="F15" s="52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15">
        <v>2</v>
      </c>
      <c r="B16" s="47" t="s">
        <v>3050</v>
      </c>
      <c r="C16" s="523" t="s">
        <v>3991</v>
      </c>
      <c r="D16" s="651">
        <v>5</v>
      </c>
      <c r="E16" s="656">
        <v>8</v>
      </c>
      <c r="F16" s="520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29</v>
      </c>
      <c r="C17" s="523" t="s">
        <v>2389</v>
      </c>
      <c r="D17" s="656">
        <v>2</v>
      </c>
      <c r="E17" s="656">
        <v>2</v>
      </c>
      <c r="F17" s="523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3036</v>
      </c>
      <c r="C18" s="523" t="s">
        <v>471</v>
      </c>
      <c r="D18" s="656">
        <v>5</v>
      </c>
      <c r="E18" s="656">
        <v>8</v>
      </c>
      <c r="F18" s="520" t="s">
        <v>3543</v>
      </c>
      <c r="G18" s="494"/>
      <c r="H18" s="494" t="s">
        <v>3034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3036</v>
      </c>
      <c r="N18" s="357" t="s">
        <v>3034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515"/>
      <c r="B19" s="47" t="s">
        <v>40</v>
      </c>
      <c r="C19" s="520" t="s">
        <v>1180</v>
      </c>
      <c r="D19" s="656">
        <v>1</v>
      </c>
      <c r="E19" s="656">
        <v>1</v>
      </c>
      <c r="F19" s="520" t="s">
        <v>1131</v>
      </c>
      <c r="G19" s="494"/>
      <c r="H19" s="494" t="s">
        <v>36</v>
      </c>
      <c r="I19" s="494" t="s">
        <v>294</v>
      </c>
      <c r="J19" s="494" t="s">
        <v>294</v>
      </c>
      <c r="K19" s="573">
        <v>0</v>
      </c>
      <c r="L19" s="358" t="s">
        <v>1180</v>
      </c>
      <c r="M19" s="357" t="s">
        <v>40</v>
      </c>
      <c r="N19" s="357" t="s">
        <v>36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1131</v>
      </c>
      <c r="U19" s="357" t="s">
        <v>294</v>
      </c>
      <c r="V19" s="357" t="s">
        <v>294</v>
      </c>
    </row>
    <row r="20" spans="1:22">
      <c r="A20" s="515"/>
      <c r="B20" s="47" t="s">
        <v>4680</v>
      </c>
      <c r="C20" s="523" t="s">
        <v>1109</v>
      </c>
      <c r="D20" s="656">
        <v>4</v>
      </c>
      <c r="E20" s="656">
        <v>4</v>
      </c>
      <c r="F20" s="523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1109</v>
      </c>
      <c r="M20" s="357" t="s">
        <v>4680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47" t="s">
        <v>5420</v>
      </c>
      <c r="C21" s="523" t="s">
        <v>4621</v>
      </c>
      <c r="D21" s="759">
        <v>4</v>
      </c>
      <c r="E21" s="759">
        <v>6</v>
      </c>
      <c r="F21" s="523" t="s">
        <v>367</v>
      </c>
      <c r="G21" s="494"/>
      <c r="H21" s="494" t="s">
        <v>366</v>
      </c>
      <c r="I21" s="494" t="s">
        <v>294</v>
      </c>
      <c r="J21" s="494" t="s">
        <v>294</v>
      </c>
      <c r="K21" s="573">
        <v>0</v>
      </c>
      <c r="L21" s="358" t="s">
        <v>4621</v>
      </c>
      <c r="M21" s="357" t="s">
        <v>5420</v>
      </c>
      <c r="N21" s="357" t="s">
        <v>366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367</v>
      </c>
      <c r="U21" s="357" t="s">
        <v>294</v>
      </c>
      <c r="V21" s="357" t="s">
        <v>294</v>
      </c>
    </row>
    <row r="22" spans="1:22" ht="15" thickBot="1">
      <c r="A22" s="515"/>
      <c r="B22" s="48"/>
      <c r="C22" s="538" t="s">
        <v>22</v>
      </c>
      <c r="D22" s="206">
        <v>21</v>
      </c>
      <c r="E22" s="206">
        <v>0</v>
      </c>
      <c r="F22" s="14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7" t="s">
        <v>3115</v>
      </c>
      <c r="C23" s="520" t="s">
        <v>562</v>
      </c>
      <c r="D23" s="651">
        <v>5</v>
      </c>
      <c r="E23" s="651">
        <v>8</v>
      </c>
      <c r="F23" s="523" t="s">
        <v>3991</v>
      </c>
      <c r="G23" s="494"/>
      <c r="H23" s="494" t="s">
        <v>3050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3115</v>
      </c>
      <c r="N23" s="357" t="s">
        <v>3050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7" t="s">
        <v>3038</v>
      </c>
      <c r="C24" s="520" t="s">
        <v>140</v>
      </c>
      <c r="D24" s="656">
        <v>5</v>
      </c>
      <c r="E24" s="656">
        <v>8</v>
      </c>
      <c r="F24" s="523" t="s">
        <v>471</v>
      </c>
      <c r="G24" s="494"/>
      <c r="H24" s="494" t="s">
        <v>3036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3038</v>
      </c>
      <c r="N24" s="357" t="s">
        <v>3036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47" t="s">
        <v>5846</v>
      </c>
      <c r="C25" s="523" t="s">
        <v>5723</v>
      </c>
      <c r="D25" s="656">
        <v>3</v>
      </c>
      <c r="E25" s="656">
        <v>6</v>
      </c>
      <c r="F25" s="520" t="s">
        <v>2389</v>
      </c>
      <c r="G25" s="494"/>
      <c r="H25" s="494" t="s">
        <v>29</v>
      </c>
      <c r="I25" s="494" t="s">
        <v>294</v>
      </c>
      <c r="J25" s="494" t="s">
        <v>294</v>
      </c>
      <c r="K25" s="573">
        <v>0</v>
      </c>
      <c r="L25" s="358" t="s">
        <v>5423</v>
      </c>
      <c r="M25" s="357" t="s">
        <v>5846</v>
      </c>
      <c r="N25" s="357" t="s">
        <v>29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609</v>
      </c>
      <c r="U25" s="357" t="s">
        <v>294</v>
      </c>
      <c r="V25" s="357" t="s">
        <v>294</v>
      </c>
    </row>
    <row r="26" spans="1:22">
      <c r="A26" s="515"/>
      <c r="B26" s="47" t="s">
        <v>5847</v>
      </c>
      <c r="C26" s="520" t="s">
        <v>5724</v>
      </c>
      <c r="D26" s="656">
        <v>2</v>
      </c>
      <c r="E26" s="656">
        <v>2</v>
      </c>
      <c r="F26" s="1462" t="s">
        <v>438</v>
      </c>
      <c r="G26" s="494"/>
      <c r="H26" s="494" t="s">
        <v>3035</v>
      </c>
      <c r="I26" s="494" t="s">
        <v>294</v>
      </c>
      <c r="J26" s="494" t="s">
        <v>294</v>
      </c>
      <c r="K26" s="573">
        <v>0</v>
      </c>
      <c r="L26" s="358" t="s">
        <v>5426</v>
      </c>
      <c r="M26" s="357" t="s">
        <v>5847</v>
      </c>
      <c r="N26" s="357" t="s">
        <v>3035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438</v>
      </c>
      <c r="U26" s="357" t="s">
        <v>294</v>
      </c>
      <c r="V26" s="357" t="s">
        <v>294</v>
      </c>
    </row>
    <row r="27" spans="1:22">
      <c r="A27" s="515"/>
      <c r="B27" s="47" t="s">
        <v>5848</v>
      </c>
      <c r="C27" s="523" t="s">
        <v>4756</v>
      </c>
      <c r="D27" s="656">
        <v>3</v>
      </c>
      <c r="E27" s="656">
        <v>4</v>
      </c>
      <c r="F27" s="608" t="s">
        <v>4621</v>
      </c>
      <c r="G27" s="494"/>
      <c r="H27" s="494" t="s">
        <v>5420</v>
      </c>
      <c r="I27" s="494" t="s">
        <v>294</v>
      </c>
      <c r="J27" s="494" t="s">
        <v>294</v>
      </c>
      <c r="K27" s="573">
        <v>0</v>
      </c>
      <c r="L27" s="358" t="s">
        <v>4631</v>
      </c>
      <c r="M27" s="357" t="s">
        <v>5848</v>
      </c>
      <c r="N27" s="357" t="s">
        <v>5420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4621</v>
      </c>
      <c r="U27" s="357" t="s">
        <v>294</v>
      </c>
      <c r="V27" s="357" t="s">
        <v>294</v>
      </c>
    </row>
    <row r="28" spans="1:22" ht="15" thickBot="1">
      <c r="A28" s="515"/>
      <c r="B28" s="47" t="s">
        <v>1110</v>
      </c>
      <c r="C28" s="523" t="s">
        <v>408</v>
      </c>
      <c r="D28" s="759">
        <v>3</v>
      </c>
      <c r="E28" s="759">
        <v>4</v>
      </c>
      <c r="F28" s="523" t="s">
        <v>367</v>
      </c>
      <c r="G28" s="494"/>
      <c r="H28" s="494" t="s">
        <v>366</v>
      </c>
      <c r="I28" s="494" t="s">
        <v>294</v>
      </c>
      <c r="J28" s="494" t="s">
        <v>294</v>
      </c>
      <c r="K28" s="573">
        <v>0</v>
      </c>
      <c r="L28" s="358" t="s">
        <v>408</v>
      </c>
      <c r="M28" s="357" t="s">
        <v>1110</v>
      </c>
      <c r="N28" s="357" t="s">
        <v>366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367</v>
      </c>
      <c r="U28" s="357" t="s">
        <v>294</v>
      </c>
      <c r="V28" s="357" t="s">
        <v>294</v>
      </c>
    </row>
    <row r="29" spans="1:22" ht="15" thickBot="1">
      <c r="A29" s="517"/>
      <c r="B29" s="48"/>
      <c r="C29" s="538" t="s">
        <v>22</v>
      </c>
      <c r="D29" s="206">
        <v>21</v>
      </c>
      <c r="E29" s="206">
        <v>0</v>
      </c>
      <c r="F29" s="14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>
        <v>4</v>
      </c>
      <c r="B30" s="46" t="s">
        <v>3051</v>
      </c>
      <c r="C30" s="883" t="s">
        <v>335</v>
      </c>
      <c r="D30" s="651">
        <v>2</v>
      </c>
      <c r="E30" s="651">
        <v>3</v>
      </c>
      <c r="F30" s="883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335</v>
      </c>
      <c r="M30" s="357" t="s">
        <v>3051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3065</v>
      </c>
      <c r="C31" s="523" t="s">
        <v>3153</v>
      </c>
      <c r="D31" s="656">
        <v>5</v>
      </c>
      <c r="E31" s="656">
        <v>8</v>
      </c>
      <c r="F31" s="523" t="s">
        <v>3991</v>
      </c>
      <c r="G31" s="494"/>
      <c r="H31" s="494" t="s">
        <v>3050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3065</v>
      </c>
      <c r="N31" s="357" t="s">
        <v>3050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47" t="s">
        <v>4561</v>
      </c>
      <c r="C32" s="523" t="s">
        <v>4562</v>
      </c>
      <c r="D32" s="656">
        <v>3</v>
      </c>
      <c r="E32" s="656">
        <v>4</v>
      </c>
      <c r="F32" s="523" t="s">
        <v>3991</v>
      </c>
      <c r="G32" s="494"/>
      <c r="H32" s="494" t="s">
        <v>3050</v>
      </c>
      <c r="I32" s="494" t="s">
        <v>294</v>
      </c>
      <c r="J32" s="494" t="s">
        <v>294</v>
      </c>
      <c r="K32" s="573">
        <v>0</v>
      </c>
      <c r="L32" s="358" t="s">
        <v>4563</v>
      </c>
      <c r="M32" s="357" t="s">
        <v>4561</v>
      </c>
      <c r="N32" s="357" t="s">
        <v>3050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5427</v>
      </c>
      <c r="C33" s="523" t="s">
        <v>5725</v>
      </c>
      <c r="D33" s="656">
        <v>3</v>
      </c>
      <c r="E33" s="656">
        <v>6</v>
      </c>
      <c r="F33" s="520" t="s">
        <v>5723</v>
      </c>
      <c r="G33" s="494"/>
      <c r="H33" s="494" t="s">
        <v>5846</v>
      </c>
      <c r="I33" s="494" t="s">
        <v>294</v>
      </c>
      <c r="J33" s="494" t="s">
        <v>294</v>
      </c>
      <c r="K33" s="573">
        <v>0</v>
      </c>
      <c r="L33" s="358" t="s">
        <v>5429</v>
      </c>
      <c r="M33" s="357" t="s">
        <v>5427</v>
      </c>
      <c r="N33" s="357" t="s">
        <v>5846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5423</v>
      </c>
      <c r="U33" s="357" t="s">
        <v>294</v>
      </c>
      <c r="V33" s="357" t="s">
        <v>294</v>
      </c>
    </row>
    <row r="34" spans="1:22">
      <c r="A34" s="515"/>
      <c r="B34" s="1358" t="s">
        <v>5849</v>
      </c>
      <c r="C34" s="523" t="s">
        <v>5726</v>
      </c>
      <c r="D34" s="656">
        <v>4</v>
      </c>
      <c r="E34" s="656">
        <v>4</v>
      </c>
      <c r="F34" s="523" t="s">
        <v>500</v>
      </c>
      <c r="G34" s="494"/>
      <c r="H34" s="494" t="s">
        <v>499</v>
      </c>
      <c r="I34" s="494" t="s">
        <v>294</v>
      </c>
      <c r="J34" s="494" t="s">
        <v>294</v>
      </c>
      <c r="K34" s="573">
        <v>0</v>
      </c>
      <c r="L34" s="358" t="s">
        <v>5432</v>
      </c>
      <c r="M34" s="357" t="s">
        <v>5849</v>
      </c>
      <c r="N34" s="357" t="s">
        <v>499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882</v>
      </c>
      <c r="U34" s="357" t="s">
        <v>294</v>
      </c>
      <c r="V34" s="357" t="s">
        <v>294</v>
      </c>
    </row>
    <row r="35" spans="1:22" ht="15" thickBot="1">
      <c r="A35" s="515"/>
      <c r="B35" s="1153" t="s">
        <v>3037</v>
      </c>
      <c r="C35" s="537" t="s">
        <v>4294</v>
      </c>
      <c r="D35" s="759">
        <v>2</v>
      </c>
      <c r="E35" s="759">
        <v>3</v>
      </c>
      <c r="F35" s="1463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3207</v>
      </c>
      <c r="M35" s="357" t="s">
        <v>3037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1233"/>
      <c r="B36" s="50"/>
      <c r="C36" s="952" t="s">
        <v>22</v>
      </c>
      <c r="D36" s="206">
        <v>19</v>
      </c>
      <c r="E36" s="206">
        <v>0</v>
      </c>
      <c r="F36" s="146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235">
        <v>5</v>
      </c>
      <c r="B37" s="47" t="s">
        <v>3039</v>
      </c>
      <c r="C37" s="1138" t="s">
        <v>1179</v>
      </c>
      <c r="D37" s="651">
        <v>3</v>
      </c>
      <c r="E37" s="651">
        <v>4</v>
      </c>
      <c r="F37" s="523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2100</v>
      </c>
      <c r="M37" s="357" t="s">
        <v>3039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47" t="s">
        <v>1111</v>
      </c>
      <c r="C38" s="608" t="s">
        <v>1126</v>
      </c>
      <c r="D38" s="656">
        <v>3</v>
      </c>
      <c r="E38" s="656">
        <v>4</v>
      </c>
      <c r="F38" s="520" t="s">
        <v>1180</v>
      </c>
      <c r="G38" s="494"/>
      <c r="H38" s="494" t="s">
        <v>40</v>
      </c>
      <c r="I38" s="494" t="s">
        <v>294</v>
      </c>
      <c r="J38" s="494" t="s">
        <v>294</v>
      </c>
      <c r="K38" s="573">
        <v>0</v>
      </c>
      <c r="L38" s="358" t="s">
        <v>1126</v>
      </c>
      <c r="M38" s="357" t="s">
        <v>1111</v>
      </c>
      <c r="N38" s="357" t="s">
        <v>40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1180</v>
      </c>
      <c r="U38" s="357" t="s">
        <v>294</v>
      </c>
      <c r="V38" s="357" t="s">
        <v>294</v>
      </c>
    </row>
    <row r="39" spans="1:22">
      <c r="A39" s="515"/>
      <c r="B39" s="47" t="s">
        <v>38</v>
      </c>
      <c r="C39" s="611" t="s">
        <v>331</v>
      </c>
      <c r="D39" s="656">
        <v>1</v>
      </c>
      <c r="E39" s="656">
        <v>1</v>
      </c>
      <c r="F39" s="520" t="s">
        <v>335</v>
      </c>
      <c r="G39" s="494"/>
      <c r="H39" s="494" t="s">
        <v>3051</v>
      </c>
      <c r="I39" s="494" t="s">
        <v>294</v>
      </c>
      <c r="J39" s="494" t="s">
        <v>294</v>
      </c>
      <c r="K39" s="574">
        <v>0</v>
      </c>
      <c r="L39" s="358" t="s">
        <v>331</v>
      </c>
      <c r="M39" s="357" t="s">
        <v>38</v>
      </c>
      <c r="N39" s="357" t="s">
        <v>3051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335</v>
      </c>
      <c r="U39" s="357" t="s">
        <v>294</v>
      </c>
      <c r="V39" s="357" t="s">
        <v>294</v>
      </c>
    </row>
    <row r="40" spans="1:22">
      <c r="A40" s="515"/>
      <c r="B40" s="47" t="s">
        <v>5433</v>
      </c>
      <c r="C40" s="608" t="s">
        <v>5727</v>
      </c>
      <c r="D40" s="656">
        <v>5</v>
      </c>
      <c r="E40" s="656">
        <v>8</v>
      </c>
      <c r="F40" s="523" t="s">
        <v>3153</v>
      </c>
      <c r="G40" s="494"/>
      <c r="H40" s="494" t="s">
        <v>3065</v>
      </c>
      <c r="I40" s="494" t="s">
        <v>294</v>
      </c>
      <c r="J40" s="494" t="s">
        <v>294</v>
      </c>
      <c r="K40" s="573">
        <v>0</v>
      </c>
      <c r="L40" s="358" t="s">
        <v>5435</v>
      </c>
      <c r="M40" s="357" t="s">
        <v>5433</v>
      </c>
      <c r="N40" s="357" t="s">
        <v>3065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515"/>
      <c r="B41" s="47" t="s">
        <v>5850</v>
      </c>
      <c r="C41" s="608" t="s">
        <v>5438</v>
      </c>
      <c r="D41" s="656">
        <v>4</v>
      </c>
      <c r="E41" s="656">
        <v>6</v>
      </c>
      <c r="F41" s="520" t="s">
        <v>1109</v>
      </c>
      <c r="G41" s="494"/>
      <c r="H41" s="494" t="s">
        <v>4680</v>
      </c>
      <c r="I41" s="494" t="s">
        <v>294</v>
      </c>
      <c r="J41" s="494" t="s">
        <v>294</v>
      </c>
      <c r="K41" s="573">
        <v>0</v>
      </c>
      <c r="L41" s="358" t="s">
        <v>5438</v>
      </c>
      <c r="M41" s="357" t="s">
        <v>5850</v>
      </c>
      <c r="N41" s="357" t="s">
        <v>4680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" thickBot="1">
      <c r="A42" s="515"/>
      <c r="B42" s="50" t="s">
        <v>860</v>
      </c>
      <c r="C42" s="634" t="s">
        <v>738</v>
      </c>
      <c r="D42" s="759">
        <v>4</v>
      </c>
      <c r="E42" s="759">
        <v>6</v>
      </c>
      <c r="F42" s="1462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738</v>
      </c>
      <c r="M42" s="357" t="s">
        <v>860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1233"/>
      <c r="B43" s="50"/>
      <c r="C43" s="952" t="s">
        <v>22</v>
      </c>
      <c r="D43" s="517">
        <v>20</v>
      </c>
      <c r="E43" s="517">
        <v>0</v>
      </c>
      <c r="F43" s="48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235">
        <v>6</v>
      </c>
      <c r="B44" s="46" t="s">
        <v>3040</v>
      </c>
      <c r="C44" s="1138" t="s">
        <v>3998</v>
      </c>
      <c r="D44" s="651">
        <v>3</v>
      </c>
      <c r="E44" s="651">
        <v>4</v>
      </c>
      <c r="F44" s="523" t="s">
        <v>1179</v>
      </c>
      <c r="G44" s="494"/>
      <c r="H44" s="494" t="s">
        <v>3039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3040</v>
      </c>
      <c r="N44" s="357" t="s">
        <v>3039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15"/>
      <c r="B45" s="47" t="s">
        <v>5851</v>
      </c>
      <c r="C45" s="608" t="s">
        <v>5441</v>
      </c>
      <c r="D45" s="656">
        <v>6</v>
      </c>
      <c r="E45" s="656">
        <v>8</v>
      </c>
      <c r="F45" s="523" t="s">
        <v>4562</v>
      </c>
      <c r="G45" s="494"/>
      <c r="H45" s="494" t="s">
        <v>4561</v>
      </c>
      <c r="I45" s="494" t="s">
        <v>294</v>
      </c>
      <c r="J45" s="494" t="s">
        <v>294</v>
      </c>
      <c r="K45" s="573">
        <v>0</v>
      </c>
      <c r="L45" s="358" t="s">
        <v>5441</v>
      </c>
      <c r="M45" s="357" t="s">
        <v>5851</v>
      </c>
      <c r="N45" s="357" t="s">
        <v>4561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4563</v>
      </c>
      <c r="U45" s="357" t="s">
        <v>294</v>
      </c>
      <c r="V45" s="357" t="s">
        <v>294</v>
      </c>
    </row>
    <row r="46" spans="1:22">
      <c r="A46" s="515"/>
      <c r="B46" s="47" t="s">
        <v>5442</v>
      </c>
      <c r="C46" s="611" t="s">
        <v>5728</v>
      </c>
      <c r="D46" s="656">
        <v>4</v>
      </c>
      <c r="E46" s="656">
        <v>6</v>
      </c>
      <c r="F46" s="520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5444</v>
      </c>
      <c r="M46" s="357" t="s">
        <v>5442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47" t="s">
        <v>5852</v>
      </c>
      <c r="C47" s="608" t="s">
        <v>5447</v>
      </c>
      <c r="D47" s="656">
        <v>3</v>
      </c>
      <c r="E47" s="656">
        <v>4</v>
      </c>
      <c r="F47" s="523" t="s">
        <v>1126</v>
      </c>
      <c r="G47" s="494"/>
      <c r="H47" s="494" t="s">
        <v>1111</v>
      </c>
      <c r="I47" s="494" t="s">
        <v>294</v>
      </c>
      <c r="J47" s="494" t="s">
        <v>294</v>
      </c>
      <c r="K47" s="573">
        <v>0</v>
      </c>
      <c r="L47" s="358" t="s">
        <v>5447</v>
      </c>
      <c r="M47" s="357" t="s">
        <v>5852</v>
      </c>
      <c r="N47" s="357" t="s">
        <v>1111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1126</v>
      </c>
      <c r="U47" s="357" t="s">
        <v>294</v>
      </c>
      <c r="V47" s="357" t="s">
        <v>294</v>
      </c>
    </row>
    <row r="48" spans="1:22" ht="15" thickBot="1">
      <c r="A48" s="515"/>
      <c r="B48" s="50" t="s">
        <v>5853</v>
      </c>
      <c r="C48" s="634" t="s">
        <v>1113</v>
      </c>
      <c r="D48" s="656">
        <v>4</v>
      </c>
      <c r="E48" s="656">
        <v>4</v>
      </c>
      <c r="F48" s="1464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1113</v>
      </c>
      <c r="M48" s="357" t="s">
        <v>5853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1233"/>
      <c r="B49" s="48"/>
      <c r="C49" s="646" t="s">
        <v>22</v>
      </c>
      <c r="D49" s="622">
        <v>20</v>
      </c>
      <c r="E49" s="622">
        <v>0</v>
      </c>
      <c r="F49" s="48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1235">
        <v>7</v>
      </c>
      <c r="B50" s="47" t="s">
        <v>5854</v>
      </c>
      <c r="C50" s="608" t="s">
        <v>5450</v>
      </c>
      <c r="D50" s="651">
        <v>3</v>
      </c>
      <c r="E50" s="651">
        <v>4</v>
      </c>
      <c r="F50" s="523" t="s">
        <v>5447</v>
      </c>
      <c r="G50" s="494"/>
      <c r="H50" s="494" t="s">
        <v>5852</v>
      </c>
      <c r="I50" s="494" t="s">
        <v>294</v>
      </c>
      <c r="J50" s="494" t="s">
        <v>294</v>
      </c>
      <c r="K50" s="573">
        <v>0</v>
      </c>
      <c r="L50" s="358" t="s">
        <v>5450</v>
      </c>
      <c r="M50" s="357" t="s">
        <v>5854</v>
      </c>
      <c r="N50" s="357" t="s">
        <v>5852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5447</v>
      </c>
      <c r="U50" s="357" t="s">
        <v>294</v>
      </c>
      <c r="V50" s="357" t="s">
        <v>294</v>
      </c>
    </row>
    <row r="51" spans="1:22">
      <c r="A51" s="515"/>
      <c r="B51" s="47" t="s">
        <v>5451</v>
      </c>
      <c r="C51" s="608" t="s">
        <v>5855</v>
      </c>
      <c r="D51" s="656">
        <v>6</v>
      </c>
      <c r="E51" s="656">
        <v>10</v>
      </c>
      <c r="F51" s="520" t="s">
        <v>5441</v>
      </c>
      <c r="G51" s="494"/>
      <c r="H51" s="494" t="s">
        <v>5851</v>
      </c>
      <c r="I51" s="494" t="s">
        <v>294</v>
      </c>
      <c r="J51" s="494" t="s">
        <v>294</v>
      </c>
      <c r="K51" s="573">
        <v>0</v>
      </c>
      <c r="L51" s="358" t="s">
        <v>5353</v>
      </c>
      <c r="M51" s="357" t="s">
        <v>5451</v>
      </c>
      <c r="N51" s="357" t="s">
        <v>5851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5441</v>
      </c>
      <c r="U51" s="357" t="s">
        <v>294</v>
      </c>
      <c r="V51" s="357" t="s">
        <v>294</v>
      </c>
    </row>
    <row r="52" spans="1:22">
      <c r="A52" s="515"/>
      <c r="B52" s="47" t="s">
        <v>5856</v>
      </c>
      <c r="C52" s="611" t="s">
        <v>5455</v>
      </c>
      <c r="D52" s="656">
        <v>4</v>
      </c>
      <c r="E52" s="656">
        <v>6</v>
      </c>
      <c r="F52" s="520" t="s">
        <v>5725</v>
      </c>
      <c r="G52" s="494"/>
      <c r="H52" s="494" t="s">
        <v>5427</v>
      </c>
      <c r="I52" s="494" t="s">
        <v>294</v>
      </c>
      <c r="J52" s="494" t="s">
        <v>294</v>
      </c>
      <c r="K52" s="573">
        <v>0</v>
      </c>
      <c r="L52" s="358" t="s">
        <v>5455</v>
      </c>
      <c r="M52" s="357" t="s">
        <v>5856</v>
      </c>
      <c r="N52" s="357" t="s">
        <v>5427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5429</v>
      </c>
      <c r="U52" s="357" t="s">
        <v>294</v>
      </c>
      <c r="V52" s="357" t="s">
        <v>294</v>
      </c>
    </row>
    <row r="53" spans="1:22">
      <c r="A53" s="515"/>
      <c r="B53" s="47" t="s">
        <v>3052</v>
      </c>
      <c r="C53" s="608" t="s">
        <v>1181</v>
      </c>
      <c r="D53" s="656">
        <v>4</v>
      </c>
      <c r="E53" s="656">
        <v>6</v>
      </c>
      <c r="F53" s="523" t="s">
        <v>438</v>
      </c>
      <c r="G53" s="494"/>
      <c r="H53" s="494" t="s">
        <v>3035</v>
      </c>
      <c r="I53" s="494" t="s">
        <v>294</v>
      </c>
      <c r="J53" s="494" t="s">
        <v>294</v>
      </c>
      <c r="K53" s="573">
        <v>0</v>
      </c>
      <c r="L53" s="358" t="s">
        <v>1181</v>
      </c>
      <c r="M53" s="357" t="s">
        <v>3052</v>
      </c>
      <c r="N53" s="357" t="s">
        <v>3035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438</v>
      </c>
      <c r="U53" s="357" t="s">
        <v>294</v>
      </c>
      <c r="V53" s="357" t="s">
        <v>294</v>
      </c>
    </row>
    <row r="54" spans="1:22" ht="15" thickBot="1">
      <c r="A54" s="515"/>
      <c r="B54" s="949" t="s">
        <v>5857</v>
      </c>
      <c r="C54" s="634" t="s">
        <v>5777</v>
      </c>
      <c r="D54" s="656">
        <v>4</v>
      </c>
      <c r="E54" s="656">
        <v>6</v>
      </c>
      <c r="F54" s="611" t="s">
        <v>4562</v>
      </c>
      <c r="G54" s="494"/>
      <c r="H54" s="494" t="s">
        <v>4561</v>
      </c>
      <c r="I54" s="494" t="s">
        <v>294</v>
      </c>
      <c r="J54" s="494" t="s">
        <v>294</v>
      </c>
      <c r="K54" s="573">
        <v>0</v>
      </c>
      <c r="L54" s="358" t="s">
        <v>5128</v>
      </c>
      <c r="M54" s="357" t="s">
        <v>5857</v>
      </c>
      <c r="N54" s="357" t="s">
        <v>4561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4563</v>
      </c>
      <c r="U54" s="357" t="s">
        <v>294</v>
      </c>
      <c r="V54" s="357" t="s">
        <v>294</v>
      </c>
    </row>
    <row r="55" spans="1:22" ht="15" thickBot="1">
      <c r="A55" s="1233"/>
      <c r="B55" s="48"/>
      <c r="C55" s="646" t="s">
        <v>22</v>
      </c>
      <c r="D55" s="622">
        <v>21</v>
      </c>
      <c r="E55" s="622">
        <v>0</v>
      </c>
      <c r="F55" s="48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1235">
        <v>8</v>
      </c>
      <c r="B56" s="47" t="s">
        <v>3116</v>
      </c>
      <c r="C56" s="608" t="s">
        <v>3155</v>
      </c>
      <c r="D56" s="651">
        <v>8</v>
      </c>
      <c r="E56" s="651">
        <v>14</v>
      </c>
      <c r="F56" s="520" t="s">
        <v>5858</v>
      </c>
      <c r="G56" s="494"/>
      <c r="H56" s="494" t="s">
        <v>3052</v>
      </c>
      <c r="I56" s="494" t="s">
        <v>294</v>
      </c>
      <c r="J56" s="494" t="s">
        <v>294</v>
      </c>
      <c r="K56" s="573">
        <v>130</v>
      </c>
      <c r="L56" s="358" t="s">
        <v>4589</v>
      </c>
      <c r="M56" s="357" t="s">
        <v>3116</v>
      </c>
      <c r="N56" s="357" t="s">
        <v>3052</v>
      </c>
      <c r="O56" s="357" t="s">
        <v>294</v>
      </c>
      <c r="P56" s="357" t="s">
        <v>294</v>
      </c>
      <c r="Q56" s="357">
        <v>130</v>
      </c>
      <c r="R56" s="357">
        <v>17</v>
      </c>
      <c r="S56" s="357">
        <v>0</v>
      </c>
      <c r="T56" s="357" t="s">
        <v>1181</v>
      </c>
      <c r="U56" s="357" t="s">
        <v>2110</v>
      </c>
      <c r="V56" s="357" t="s">
        <v>294</v>
      </c>
    </row>
    <row r="57" spans="1:22">
      <c r="A57" s="515"/>
      <c r="B57" s="47" t="s">
        <v>5859</v>
      </c>
      <c r="C57" s="608" t="s">
        <v>5460</v>
      </c>
      <c r="D57" s="656">
        <v>3</v>
      </c>
      <c r="E57" s="656">
        <v>4</v>
      </c>
      <c r="F57" s="520" t="s">
        <v>5450</v>
      </c>
      <c r="G57" s="494"/>
      <c r="H57" s="494" t="s">
        <v>5854</v>
      </c>
      <c r="I57" s="494" t="s">
        <v>294</v>
      </c>
      <c r="J57" s="494" t="s">
        <v>294</v>
      </c>
      <c r="K57" s="573">
        <v>0</v>
      </c>
      <c r="L57" s="358" t="s">
        <v>5460</v>
      </c>
      <c r="M57" s="357" t="s">
        <v>5859</v>
      </c>
      <c r="N57" s="357" t="s">
        <v>5854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5450</v>
      </c>
      <c r="U57" s="357" t="s">
        <v>294</v>
      </c>
      <c r="V57" s="357" t="s">
        <v>294</v>
      </c>
    </row>
    <row r="58" spans="1:22">
      <c r="A58" s="515"/>
      <c r="B58" s="47" t="s">
        <v>5461</v>
      </c>
      <c r="C58" s="523" t="s">
        <v>5729</v>
      </c>
      <c r="D58" s="656">
        <v>6</v>
      </c>
      <c r="E58" s="656">
        <v>10</v>
      </c>
      <c r="F58" s="520" t="s">
        <v>5727</v>
      </c>
      <c r="G58" s="494"/>
      <c r="H58" s="494" t="s">
        <v>5433</v>
      </c>
      <c r="I58" s="494" t="s">
        <v>294</v>
      </c>
      <c r="J58" s="494" t="s">
        <v>294</v>
      </c>
      <c r="K58" s="573">
        <v>0</v>
      </c>
      <c r="L58" s="358" t="s">
        <v>5463</v>
      </c>
      <c r="M58" s="357" t="s">
        <v>5461</v>
      </c>
      <c r="N58" s="357" t="s">
        <v>5433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5435</v>
      </c>
      <c r="U58" s="357" t="s">
        <v>294</v>
      </c>
      <c r="V58" s="357" t="s">
        <v>294</v>
      </c>
    </row>
    <row r="59" spans="1:22" ht="15" thickBot="1">
      <c r="A59" s="515"/>
      <c r="B59" s="47" t="s">
        <v>5860</v>
      </c>
      <c r="C59" s="523" t="s">
        <v>5467</v>
      </c>
      <c r="D59" s="656">
        <v>5</v>
      </c>
      <c r="E59" s="656">
        <v>8</v>
      </c>
      <c r="F59" s="523" t="s">
        <v>5441</v>
      </c>
      <c r="G59" s="494"/>
      <c r="H59" s="494" t="s">
        <v>5851</v>
      </c>
      <c r="I59" s="494" t="s">
        <v>294</v>
      </c>
      <c r="J59" s="494" t="s">
        <v>294</v>
      </c>
      <c r="K59" s="573">
        <v>0</v>
      </c>
      <c r="L59" s="358" t="s">
        <v>5467</v>
      </c>
      <c r="M59" s="357" t="s">
        <v>5860</v>
      </c>
      <c r="N59" s="357" t="s">
        <v>5851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5441</v>
      </c>
      <c r="U59" s="357" t="s">
        <v>294</v>
      </c>
      <c r="V59" s="357" t="s">
        <v>294</v>
      </c>
    </row>
    <row r="60" spans="1:22" ht="15" thickBot="1">
      <c r="A60" s="1233"/>
      <c r="B60" s="48"/>
      <c r="C60" s="538" t="s">
        <v>22</v>
      </c>
      <c r="D60" s="206">
        <v>22</v>
      </c>
      <c r="E60" s="206">
        <v>0</v>
      </c>
      <c r="F60" s="534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235">
        <v>9</v>
      </c>
      <c r="B61" s="47" t="s">
        <v>3117</v>
      </c>
      <c r="C61" s="523" t="s">
        <v>4161</v>
      </c>
      <c r="D61" s="651">
        <v>8</v>
      </c>
      <c r="E61" s="651">
        <v>12</v>
      </c>
      <c r="F61" s="1465" t="s">
        <v>5861</v>
      </c>
      <c r="G61" s="494"/>
      <c r="H61" s="494" t="s">
        <v>3040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3117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36</v>
      </c>
      <c r="S61" s="357">
        <v>0</v>
      </c>
      <c r="T61" s="357" t="s">
        <v>3041</v>
      </c>
      <c r="U61" s="357" t="s">
        <v>2111</v>
      </c>
      <c r="V61" s="357" t="s">
        <v>294</v>
      </c>
    </row>
    <row r="62" spans="1:22">
      <c r="A62" s="515"/>
      <c r="B62" s="47" t="s">
        <v>5862</v>
      </c>
      <c r="C62" s="523" t="s">
        <v>5472</v>
      </c>
      <c r="D62" s="656">
        <v>6</v>
      </c>
      <c r="E62" s="656">
        <v>10</v>
      </c>
      <c r="F62" s="523" t="s">
        <v>5855</v>
      </c>
      <c r="G62" s="494"/>
      <c r="H62" s="494" t="s">
        <v>5451</v>
      </c>
      <c r="I62" s="494" t="s">
        <v>294</v>
      </c>
      <c r="J62" s="494" t="s">
        <v>294</v>
      </c>
      <c r="K62" s="573">
        <v>0</v>
      </c>
      <c r="L62" s="358" t="s">
        <v>5472</v>
      </c>
      <c r="M62" s="357" t="s">
        <v>5862</v>
      </c>
      <c r="N62" s="357" t="s">
        <v>5451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5353</v>
      </c>
      <c r="U62" s="357" t="s">
        <v>294</v>
      </c>
      <c r="V62" s="357" t="s">
        <v>294</v>
      </c>
    </row>
    <row r="63" spans="1:22">
      <c r="A63" s="515"/>
      <c r="B63" s="47" t="s">
        <v>1114</v>
      </c>
      <c r="C63" s="523" t="s">
        <v>878</v>
      </c>
      <c r="D63" s="656">
        <v>4</v>
      </c>
      <c r="E63" s="656">
        <v>4</v>
      </c>
      <c r="F63" s="523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5863</v>
      </c>
      <c r="C64" s="523" t="s">
        <v>4592</v>
      </c>
      <c r="D64" s="656">
        <v>4</v>
      </c>
      <c r="E64" s="656">
        <v>4</v>
      </c>
      <c r="F64" s="523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47" t="s">
        <v>876</v>
      </c>
      <c r="C65" s="523" t="s">
        <v>4594</v>
      </c>
      <c r="D65" s="656">
        <v>4</v>
      </c>
      <c r="E65" s="656">
        <v>4</v>
      </c>
      <c r="F65" s="524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1233"/>
      <c r="B66" s="48"/>
      <c r="C66" s="538"/>
      <c r="D66" s="206">
        <v>18</v>
      </c>
      <c r="E66" s="206">
        <v>0</v>
      </c>
      <c r="F66" s="53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294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235">
        <v>10</v>
      </c>
      <c r="B67" s="47" t="s">
        <v>3118</v>
      </c>
      <c r="C67" s="523" t="s">
        <v>4329</v>
      </c>
      <c r="D67" s="651">
        <v>8</v>
      </c>
      <c r="E67" s="651">
        <v>12</v>
      </c>
      <c r="F67" s="523" t="s">
        <v>4161</v>
      </c>
      <c r="G67" s="494"/>
      <c r="H67" s="494" t="s">
        <v>3117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3118</v>
      </c>
      <c r="N67" s="357" t="s">
        <v>3117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>
      <c r="A68" s="515"/>
      <c r="B68" s="47" t="s">
        <v>5864</v>
      </c>
      <c r="C68" s="523" t="s">
        <v>5733</v>
      </c>
      <c r="D68" s="656">
        <v>6</v>
      </c>
      <c r="E68" s="656">
        <v>8</v>
      </c>
      <c r="F68" s="523" t="s">
        <v>5472</v>
      </c>
      <c r="G68" s="494"/>
      <c r="H68" s="494" t="s">
        <v>5862</v>
      </c>
      <c r="I68" s="494" t="s">
        <v>294</v>
      </c>
      <c r="J68" s="494" t="s">
        <v>294</v>
      </c>
      <c r="K68" s="573">
        <v>0</v>
      </c>
      <c r="L68" s="358" t="s">
        <v>5479</v>
      </c>
      <c r="M68" s="357" t="s">
        <v>5864</v>
      </c>
      <c r="N68" s="357" t="s">
        <v>5862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5472</v>
      </c>
      <c r="U68" s="357" t="s">
        <v>294</v>
      </c>
      <c r="V68" s="357" t="s">
        <v>294</v>
      </c>
    </row>
    <row r="69" spans="1:22">
      <c r="A69" s="515"/>
      <c r="B69" s="47" t="s">
        <v>1116</v>
      </c>
      <c r="C69" s="523" t="s">
        <v>2137</v>
      </c>
      <c r="D69" s="656">
        <v>4</v>
      </c>
      <c r="E69" s="656">
        <v>4</v>
      </c>
      <c r="F69" s="523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866</v>
      </c>
      <c r="C70" s="523" t="s">
        <v>4742</v>
      </c>
      <c r="D70" s="656">
        <v>4</v>
      </c>
      <c r="E70" s="656">
        <v>4</v>
      </c>
      <c r="F70" s="523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5865</v>
      </c>
      <c r="C71" s="523" t="s">
        <v>945</v>
      </c>
      <c r="D71" s="656">
        <v>4</v>
      </c>
      <c r="E71" s="656">
        <v>4</v>
      </c>
      <c r="F71" s="523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1233"/>
      <c r="B72" s="48" t="s">
        <v>4753</v>
      </c>
      <c r="C72" s="538"/>
      <c r="D72" s="206">
        <v>18</v>
      </c>
      <c r="E72" s="206">
        <v>0</v>
      </c>
      <c r="F72" s="146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294</v>
      </c>
      <c r="M72" s="357" t="s">
        <v>4753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34"/>
      <c r="B73" s="537"/>
      <c r="C73" s="565" t="s">
        <v>111</v>
      </c>
      <c r="D73" s="545">
        <v>200</v>
      </c>
      <c r="E73" s="545">
        <v>0</v>
      </c>
      <c r="F73" s="524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2D622-4FE4-439B-8B2A-93DC55D210BB}">
  <sheetPr codeName="Sheet7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3.88671875" style="357" customWidth="1"/>
    <col min="9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3035</v>
      </c>
      <c r="C9" s="604" t="s">
        <v>438</v>
      </c>
      <c r="D9" s="651">
        <v>2</v>
      </c>
      <c r="E9" s="605">
        <v>3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4482</v>
      </c>
      <c r="C10" s="608" t="s">
        <v>3533</v>
      </c>
      <c r="D10" s="656">
        <v>5</v>
      </c>
      <c r="E10" s="609">
        <v>6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4482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3037</v>
      </c>
      <c r="C11" s="611" t="s">
        <v>4294</v>
      </c>
      <c r="D11" s="656">
        <v>2</v>
      </c>
      <c r="E11" s="609">
        <v>3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3037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4485</v>
      </c>
      <c r="C12" s="611" t="s">
        <v>3543</v>
      </c>
      <c r="D12" s="656">
        <v>5</v>
      </c>
      <c r="E12" s="609">
        <v>6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4485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9861</v>
      </c>
      <c r="C13" s="611" t="s">
        <v>9176</v>
      </c>
      <c r="D13" s="656">
        <v>4</v>
      </c>
      <c r="E13" s="607">
        <v>7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9861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40" t="s">
        <v>9748</v>
      </c>
      <c r="C14" s="611" t="s">
        <v>9072</v>
      </c>
      <c r="D14" s="759">
        <v>2</v>
      </c>
      <c r="E14" s="609">
        <v>2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9748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9"/>
      <c r="C15" s="646" t="s">
        <v>22</v>
      </c>
      <c r="D15" s="725">
        <v>20</v>
      </c>
      <c r="E15" s="614">
        <v>27</v>
      </c>
      <c r="F15" s="62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7" t="s">
        <v>6034</v>
      </c>
      <c r="C16" s="611" t="s">
        <v>3991</v>
      </c>
      <c r="D16" s="651">
        <v>5</v>
      </c>
      <c r="E16" s="609">
        <v>6</v>
      </c>
      <c r="F16" s="626" t="s">
        <v>3533</v>
      </c>
      <c r="G16" s="494"/>
      <c r="H16" s="494" t="s">
        <v>4482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6034</v>
      </c>
      <c r="N16" s="357" t="s">
        <v>4482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4486</v>
      </c>
      <c r="C17" s="611" t="s">
        <v>471</v>
      </c>
      <c r="D17" s="656">
        <v>5</v>
      </c>
      <c r="E17" s="609">
        <v>6</v>
      </c>
      <c r="F17" s="617" t="s">
        <v>3543</v>
      </c>
      <c r="G17" s="494"/>
      <c r="H17" s="494" t="s">
        <v>4485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4486</v>
      </c>
      <c r="N17" s="357" t="s">
        <v>4485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611" t="s">
        <v>1131</v>
      </c>
      <c r="D18" s="656">
        <v>1</v>
      </c>
      <c r="E18" s="609">
        <v>1</v>
      </c>
      <c r="F18" s="63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9074</v>
      </c>
      <c r="C19" s="611" t="s">
        <v>9075</v>
      </c>
      <c r="D19" s="656">
        <v>3</v>
      </c>
      <c r="E19" s="609">
        <v>4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9076</v>
      </c>
      <c r="M19" s="357" t="s">
        <v>9074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3039</v>
      </c>
      <c r="C20" s="611" t="s">
        <v>1179</v>
      </c>
      <c r="D20" s="656">
        <v>3</v>
      </c>
      <c r="E20" s="609">
        <v>4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3039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607" t="s">
        <v>9894</v>
      </c>
      <c r="C21" s="611" t="s">
        <v>9814</v>
      </c>
      <c r="D21" s="759">
        <v>3</v>
      </c>
      <c r="E21" s="607">
        <v>5</v>
      </c>
      <c r="F21" s="7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9079</v>
      </c>
      <c r="M21" s="357" t="s">
        <v>9894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28"/>
      <c r="B22" s="622"/>
      <c r="C22" s="646" t="s">
        <v>22</v>
      </c>
      <c r="D22" s="725">
        <v>20</v>
      </c>
      <c r="E22" s="614">
        <v>26</v>
      </c>
      <c r="F22" s="64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7">
        <v>3</v>
      </c>
      <c r="B23" s="607" t="s">
        <v>29</v>
      </c>
      <c r="C23" s="611" t="s">
        <v>2389</v>
      </c>
      <c r="D23" s="651">
        <v>2</v>
      </c>
      <c r="E23" s="609">
        <v>2</v>
      </c>
      <c r="F23" s="62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4490</v>
      </c>
      <c r="C24" s="611" t="s">
        <v>140</v>
      </c>
      <c r="D24" s="656">
        <v>5</v>
      </c>
      <c r="E24" s="609">
        <v>6</v>
      </c>
      <c r="F24" s="633" t="s">
        <v>471</v>
      </c>
      <c r="G24" s="494"/>
      <c r="H24" s="494" t="s">
        <v>4486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4490</v>
      </c>
      <c r="N24" s="357" t="s">
        <v>4486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27"/>
      <c r="B25" s="607" t="s">
        <v>9895</v>
      </c>
      <c r="C25" s="611" t="s">
        <v>9178</v>
      </c>
      <c r="D25" s="656">
        <v>4</v>
      </c>
      <c r="E25" s="607">
        <v>6</v>
      </c>
      <c r="F25" s="617" t="s">
        <v>9075</v>
      </c>
      <c r="G25" s="494"/>
      <c r="H25" s="494" t="s">
        <v>9074</v>
      </c>
      <c r="I25" s="494" t="s">
        <v>294</v>
      </c>
      <c r="J25" s="494" t="s">
        <v>294</v>
      </c>
      <c r="K25" s="573">
        <v>0</v>
      </c>
      <c r="L25" s="358" t="s">
        <v>9082</v>
      </c>
      <c r="M25" s="357" t="s">
        <v>9895</v>
      </c>
      <c r="N25" s="357" t="s">
        <v>9074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9076</v>
      </c>
      <c r="U25" s="357" t="s">
        <v>294</v>
      </c>
      <c r="V25" s="357" t="s">
        <v>294</v>
      </c>
    </row>
    <row r="26" spans="1:22">
      <c r="A26" s="527"/>
      <c r="B26" s="607" t="s">
        <v>40</v>
      </c>
      <c r="C26" s="611" t="s">
        <v>1180</v>
      </c>
      <c r="D26" s="656">
        <v>1</v>
      </c>
      <c r="E26" s="609">
        <v>1</v>
      </c>
      <c r="F26" s="617" t="s">
        <v>1131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527"/>
      <c r="B27" s="607" t="s">
        <v>9896</v>
      </c>
      <c r="C27" s="611" t="s">
        <v>9085</v>
      </c>
      <c r="D27" s="656">
        <v>4</v>
      </c>
      <c r="E27" s="607">
        <v>7</v>
      </c>
      <c r="F27" s="617" t="s">
        <v>9897</v>
      </c>
      <c r="G27" s="494"/>
      <c r="H27" s="494" t="s">
        <v>9894</v>
      </c>
      <c r="I27" s="494" t="s">
        <v>294</v>
      </c>
      <c r="J27" s="494" t="s">
        <v>294</v>
      </c>
      <c r="K27" s="573">
        <v>0</v>
      </c>
      <c r="L27" s="358" t="s">
        <v>9085</v>
      </c>
      <c r="M27" s="357" t="s">
        <v>9896</v>
      </c>
      <c r="N27" s="357" t="s">
        <v>9894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9079</v>
      </c>
      <c r="U27" s="357" t="s">
        <v>294</v>
      </c>
      <c r="V27" s="357" t="s">
        <v>294</v>
      </c>
    </row>
    <row r="28" spans="1:22" ht="15" thickBot="1">
      <c r="A28" s="527"/>
      <c r="B28" s="607" t="s">
        <v>9898</v>
      </c>
      <c r="C28" s="611" t="s">
        <v>9815</v>
      </c>
      <c r="D28" s="759">
        <v>4</v>
      </c>
      <c r="E28" s="607">
        <v>6</v>
      </c>
      <c r="F28" s="617" t="s">
        <v>9897</v>
      </c>
      <c r="G28" s="494"/>
      <c r="H28" s="494" t="s">
        <v>9894</v>
      </c>
      <c r="I28" s="494" t="s">
        <v>294</v>
      </c>
      <c r="J28" s="494" t="s">
        <v>294</v>
      </c>
      <c r="K28" s="573">
        <v>0</v>
      </c>
      <c r="L28" s="358" t="s">
        <v>9088</v>
      </c>
      <c r="M28" s="357" t="s">
        <v>9898</v>
      </c>
      <c r="N28" s="357" t="s">
        <v>9894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9079</v>
      </c>
      <c r="U28" s="357" t="s">
        <v>294</v>
      </c>
      <c r="V28" s="357" t="s">
        <v>294</v>
      </c>
    </row>
    <row r="29" spans="1:22" ht="15" thickBot="1">
      <c r="A29" s="528"/>
      <c r="B29" s="612"/>
      <c r="C29" s="646" t="s">
        <v>22</v>
      </c>
      <c r="D29" s="725">
        <v>20</v>
      </c>
      <c r="E29" s="614">
        <v>28</v>
      </c>
      <c r="F29" s="64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7" t="s">
        <v>9899</v>
      </c>
      <c r="C30" s="611" t="s">
        <v>9090</v>
      </c>
      <c r="D30" s="651">
        <v>4</v>
      </c>
      <c r="E30" s="609">
        <v>6</v>
      </c>
      <c r="F30" s="617" t="s">
        <v>140</v>
      </c>
      <c r="G30" s="494"/>
      <c r="H30" s="494" t="s">
        <v>4490</v>
      </c>
      <c r="I30" s="494" t="s">
        <v>294</v>
      </c>
      <c r="J30" s="494" t="s">
        <v>294</v>
      </c>
      <c r="K30" s="573">
        <v>0</v>
      </c>
      <c r="L30" s="358" t="s">
        <v>9091</v>
      </c>
      <c r="M30" s="357" t="s">
        <v>9899</v>
      </c>
      <c r="N30" s="357" t="s">
        <v>4490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602</v>
      </c>
      <c r="U30" s="357" t="s">
        <v>294</v>
      </c>
      <c r="V30" s="357" t="s">
        <v>294</v>
      </c>
    </row>
    <row r="31" spans="1:22">
      <c r="A31" s="527"/>
      <c r="B31" s="607" t="s">
        <v>9900</v>
      </c>
      <c r="C31" s="611" t="s">
        <v>9093</v>
      </c>
      <c r="D31" s="656">
        <v>5</v>
      </c>
      <c r="E31" s="609">
        <v>9</v>
      </c>
      <c r="F31" s="617" t="s">
        <v>3991</v>
      </c>
      <c r="G31" s="494"/>
      <c r="H31" s="494" t="s">
        <v>6034</v>
      </c>
      <c r="I31" s="494" t="s">
        <v>294</v>
      </c>
      <c r="J31" s="494" t="s">
        <v>294</v>
      </c>
      <c r="K31" s="573">
        <v>0</v>
      </c>
      <c r="L31" s="358" t="s">
        <v>9094</v>
      </c>
      <c r="M31" s="357" t="s">
        <v>9900</v>
      </c>
      <c r="N31" s="357" t="s">
        <v>6034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27"/>
      <c r="B32" s="607" t="s">
        <v>3051</v>
      </c>
      <c r="C32" s="611" t="s">
        <v>335</v>
      </c>
      <c r="D32" s="656">
        <v>2</v>
      </c>
      <c r="E32" s="609">
        <v>3</v>
      </c>
      <c r="F32" s="617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335</v>
      </c>
      <c r="M32" s="357" t="s">
        <v>3051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27"/>
      <c r="B33" s="607" t="s">
        <v>9901</v>
      </c>
      <c r="C33" s="611" t="s">
        <v>9817</v>
      </c>
      <c r="D33" s="656">
        <v>3</v>
      </c>
      <c r="E33" s="607">
        <v>5</v>
      </c>
      <c r="F33" s="617" t="s">
        <v>9902</v>
      </c>
      <c r="G33" s="494"/>
      <c r="H33" s="494" t="s">
        <v>9896</v>
      </c>
      <c r="I33" s="494" t="s">
        <v>294</v>
      </c>
      <c r="J33" s="494" t="s">
        <v>294</v>
      </c>
      <c r="K33" s="573">
        <v>0</v>
      </c>
      <c r="L33" s="358" t="s">
        <v>9097</v>
      </c>
      <c r="M33" s="357" t="s">
        <v>9901</v>
      </c>
      <c r="N33" s="357" t="s">
        <v>9896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9085</v>
      </c>
      <c r="U33" s="357" t="s">
        <v>294</v>
      </c>
      <c r="V33" s="357" t="s">
        <v>294</v>
      </c>
    </row>
    <row r="34" spans="1:22">
      <c r="A34" s="527"/>
      <c r="B34" s="607" t="s">
        <v>9098</v>
      </c>
      <c r="C34" s="611" t="s">
        <v>9756</v>
      </c>
      <c r="D34" s="656">
        <v>3</v>
      </c>
      <c r="E34" s="609">
        <v>5</v>
      </c>
      <c r="F34" s="617" t="s">
        <v>9178</v>
      </c>
      <c r="G34" s="494"/>
      <c r="H34" s="494" t="s">
        <v>9895</v>
      </c>
      <c r="I34" s="494" t="s">
        <v>294</v>
      </c>
      <c r="J34" s="494" t="s">
        <v>294</v>
      </c>
      <c r="K34" s="573">
        <v>0</v>
      </c>
      <c r="L34" s="358" t="s">
        <v>9100</v>
      </c>
      <c r="M34" s="357" t="s">
        <v>9098</v>
      </c>
      <c r="N34" s="357" t="s">
        <v>9895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9082</v>
      </c>
      <c r="U34" s="357" t="s">
        <v>294</v>
      </c>
      <c r="V34" s="357" t="s">
        <v>294</v>
      </c>
    </row>
    <row r="35" spans="1:22" ht="15" thickBot="1">
      <c r="A35" s="527"/>
      <c r="B35" s="607" t="s">
        <v>9903</v>
      </c>
      <c r="C35" s="611" t="s">
        <v>9102</v>
      </c>
      <c r="D35" s="759">
        <v>4</v>
      </c>
      <c r="E35" s="609">
        <v>7</v>
      </c>
      <c r="F35" s="617" t="s">
        <v>9902</v>
      </c>
      <c r="G35" s="494"/>
      <c r="H35" s="494" t="s">
        <v>9896</v>
      </c>
      <c r="I35" s="494" t="s">
        <v>294</v>
      </c>
      <c r="J35" s="494" t="s">
        <v>294</v>
      </c>
      <c r="K35" s="573">
        <v>0</v>
      </c>
      <c r="L35" s="358" t="s">
        <v>9102</v>
      </c>
      <c r="M35" s="357" t="s">
        <v>9903</v>
      </c>
      <c r="N35" s="357" t="s">
        <v>9896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9085</v>
      </c>
      <c r="U35" s="357" t="s">
        <v>294</v>
      </c>
      <c r="V35" s="357" t="s">
        <v>294</v>
      </c>
    </row>
    <row r="36" spans="1:22" ht="15" thickBot="1">
      <c r="A36" s="528"/>
      <c r="B36" s="612"/>
      <c r="C36" s="646" t="s">
        <v>22</v>
      </c>
      <c r="D36" s="725">
        <v>21</v>
      </c>
      <c r="E36" s="614">
        <v>35</v>
      </c>
      <c r="F36" s="64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7">
        <v>5</v>
      </c>
      <c r="B37" s="607" t="s">
        <v>3052</v>
      </c>
      <c r="C37" s="611" t="s">
        <v>1181</v>
      </c>
      <c r="D37" s="651">
        <v>4</v>
      </c>
      <c r="E37" s="609">
        <v>6</v>
      </c>
      <c r="F37" s="617" t="s">
        <v>438</v>
      </c>
      <c r="G37" s="494"/>
      <c r="H37" s="494" t="s">
        <v>3035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3052</v>
      </c>
      <c r="N37" s="357" t="s">
        <v>3035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527"/>
      <c r="B38" s="607" t="s">
        <v>9904</v>
      </c>
      <c r="C38" s="611" t="s">
        <v>9105</v>
      </c>
      <c r="D38" s="656">
        <v>3</v>
      </c>
      <c r="E38" s="607">
        <v>5</v>
      </c>
      <c r="F38" s="617" t="s">
        <v>9093</v>
      </c>
      <c r="G38" s="494"/>
      <c r="H38" s="494" t="s">
        <v>9900</v>
      </c>
      <c r="I38" s="494" t="s">
        <v>294</v>
      </c>
      <c r="J38" s="494" t="s">
        <v>294</v>
      </c>
      <c r="K38" s="573">
        <v>0</v>
      </c>
      <c r="L38" s="358" t="s">
        <v>9105</v>
      </c>
      <c r="M38" s="357" t="s">
        <v>9904</v>
      </c>
      <c r="N38" s="357" t="s">
        <v>9900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9094</v>
      </c>
      <c r="U38" s="357" t="s">
        <v>294</v>
      </c>
      <c r="V38" s="357" t="s">
        <v>294</v>
      </c>
    </row>
    <row r="39" spans="1:22">
      <c r="A39" s="527"/>
      <c r="B39" s="607" t="s">
        <v>9905</v>
      </c>
      <c r="C39" s="611" t="s">
        <v>9818</v>
      </c>
      <c r="D39" s="656">
        <v>4</v>
      </c>
      <c r="E39" s="607">
        <v>7</v>
      </c>
      <c r="F39" s="617" t="s">
        <v>9817</v>
      </c>
      <c r="G39" s="494"/>
      <c r="H39" s="494" t="s">
        <v>9901</v>
      </c>
      <c r="I39" s="494" t="s">
        <v>294</v>
      </c>
      <c r="J39" s="494" t="s">
        <v>294</v>
      </c>
      <c r="K39" s="574">
        <v>0</v>
      </c>
      <c r="L39" s="358" t="s">
        <v>9108</v>
      </c>
      <c r="M39" s="357" t="s">
        <v>9905</v>
      </c>
      <c r="N39" s="357" t="s">
        <v>9901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9097</v>
      </c>
      <c r="U39" s="357" t="s">
        <v>294</v>
      </c>
      <c r="V39" s="357" t="s">
        <v>294</v>
      </c>
    </row>
    <row r="40" spans="1:22">
      <c r="A40" s="527"/>
      <c r="B40" s="607" t="s">
        <v>9883</v>
      </c>
      <c r="C40" s="611" t="s">
        <v>9759</v>
      </c>
      <c r="D40" s="656">
        <v>3</v>
      </c>
      <c r="E40" s="607">
        <v>5</v>
      </c>
      <c r="F40" s="617" t="s">
        <v>3991</v>
      </c>
      <c r="G40" s="494"/>
      <c r="H40" s="494" t="s">
        <v>6034</v>
      </c>
      <c r="I40" s="494" t="s">
        <v>294</v>
      </c>
      <c r="J40" s="494" t="s">
        <v>294</v>
      </c>
      <c r="K40" s="573">
        <v>0</v>
      </c>
      <c r="L40" s="358" t="s">
        <v>9111</v>
      </c>
      <c r="M40" s="357" t="s">
        <v>9883</v>
      </c>
      <c r="N40" s="357" t="s">
        <v>6034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593</v>
      </c>
      <c r="U40" s="357" t="s">
        <v>294</v>
      </c>
      <c r="V40" s="357" t="s">
        <v>294</v>
      </c>
    </row>
    <row r="41" spans="1:22">
      <c r="A41" s="527"/>
      <c r="B41" s="607" t="s">
        <v>9906</v>
      </c>
      <c r="C41" s="611" t="s">
        <v>9819</v>
      </c>
      <c r="D41" s="656">
        <v>3</v>
      </c>
      <c r="E41" s="609">
        <v>5</v>
      </c>
      <c r="F41" s="617" t="s">
        <v>9815</v>
      </c>
      <c r="G41" s="494"/>
      <c r="H41" s="494" t="s">
        <v>9898</v>
      </c>
      <c r="I41" s="494" t="s">
        <v>294</v>
      </c>
      <c r="J41" s="494" t="s">
        <v>294</v>
      </c>
      <c r="K41" s="573">
        <v>0</v>
      </c>
      <c r="L41" s="358" t="s">
        <v>9114</v>
      </c>
      <c r="M41" s="357" t="s">
        <v>9906</v>
      </c>
      <c r="N41" s="357" t="s">
        <v>9898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9088</v>
      </c>
      <c r="U41" s="357" t="s">
        <v>294</v>
      </c>
      <c r="V41" s="357" t="s">
        <v>294</v>
      </c>
    </row>
    <row r="42" spans="1:22" ht="15" thickBot="1">
      <c r="A42" s="527"/>
      <c r="B42" s="607" t="s">
        <v>9115</v>
      </c>
      <c r="C42" s="611" t="s">
        <v>9117</v>
      </c>
      <c r="D42" s="759">
        <v>4</v>
      </c>
      <c r="E42" s="609">
        <v>7</v>
      </c>
      <c r="F42" s="617" t="s">
        <v>9090</v>
      </c>
      <c r="G42" s="494"/>
      <c r="H42" s="494" t="s">
        <v>9899</v>
      </c>
      <c r="I42" s="494" t="s">
        <v>294</v>
      </c>
      <c r="J42" s="494" t="s">
        <v>294</v>
      </c>
      <c r="K42" s="573">
        <v>0</v>
      </c>
      <c r="L42" s="358" t="s">
        <v>9117</v>
      </c>
      <c r="M42" s="357" t="s">
        <v>9115</v>
      </c>
      <c r="N42" s="357" t="s">
        <v>9899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9091</v>
      </c>
      <c r="U42" s="357" t="s">
        <v>294</v>
      </c>
      <c r="V42" s="357" t="s">
        <v>294</v>
      </c>
    </row>
    <row r="43" spans="1:22" ht="15" thickBot="1">
      <c r="A43" s="528"/>
      <c r="B43" s="622"/>
      <c r="C43" s="646" t="s">
        <v>22</v>
      </c>
      <c r="D43" s="725">
        <v>21</v>
      </c>
      <c r="E43" s="614">
        <v>35</v>
      </c>
      <c r="F43" s="64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>
        <v>6</v>
      </c>
      <c r="B44" s="607" t="s">
        <v>3040</v>
      </c>
      <c r="C44" s="611" t="s">
        <v>3998</v>
      </c>
      <c r="D44" s="651">
        <v>3</v>
      </c>
      <c r="E44" s="609">
        <v>4</v>
      </c>
      <c r="F44" s="617" t="s">
        <v>1179</v>
      </c>
      <c r="G44" s="494"/>
      <c r="H44" s="494" t="s">
        <v>3039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3040</v>
      </c>
      <c r="N44" s="357" t="s">
        <v>3039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27"/>
      <c r="B45" s="607" t="s">
        <v>38</v>
      </c>
      <c r="C45" s="611" t="s">
        <v>331</v>
      </c>
      <c r="D45" s="656">
        <v>1</v>
      </c>
      <c r="E45" s="609">
        <v>1</v>
      </c>
      <c r="F45" s="617" t="s">
        <v>335</v>
      </c>
      <c r="G45" s="494"/>
      <c r="H45" s="494" t="s">
        <v>3051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3051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527"/>
      <c r="B46" s="607" t="s">
        <v>9907</v>
      </c>
      <c r="C46" s="611" t="s">
        <v>9119</v>
      </c>
      <c r="D46" s="656">
        <v>3</v>
      </c>
      <c r="E46" s="609">
        <v>5</v>
      </c>
      <c r="F46" s="617" t="s">
        <v>9105</v>
      </c>
      <c r="G46" s="494"/>
      <c r="H46" s="494" t="s">
        <v>9904</v>
      </c>
      <c r="I46" s="494" t="s">
        <v>294</v>
      </c>
      <c r="J46" s="494" t="s">
        <v>294</v>
      </c>
      <c r="K46" s="573">
        <v>0</v>
      </c>
      <c r="L46" s="358" t="s">
        <v>9120</v>
      </c>
      <c r="M46" s="357" t="s">
        <v>9907</v>
      </c>
      <c r="N46" s="357" t="s">
        <v>9904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9105</v>
      </c>
      <c r="U46" s="357" t="s">
        <v>294</v>
      </c>
      <c r="V46" s="357" t="s">
        <v>294</v>
      </c>
    </row>
    <row r="47" spans="1:22">
      <c r="A47" s="527"/>
      <c r="B47" s="607" t="s">
        <v>9908</v>
      </c>
      <c r="C47" s="611" t="s">
        <v>9122</v>
      </c>
      <c r="D47" s="656">
        <v>3</v>
      </c>
      <c r="E47" s="607">
        <v>5</v>
      </c>
      <c r="F47" s="633" t="s">
        <v>9759</v>
      </c>
      <c r="G47" s="494"/>
      <c r="H47" s="494" t="s">
        <v>9883</v>
      </c>
      <c r="I47" s="494" t="s">
        <v>294</v>
      </c>
      <c r="J47" s="494" t="s">
        <v>294</v>
      </c>
      <c r="K47" s="573">
        <v>0</v>
      </c>
      <c r="L47" s="358" t="s">
        <v>9123</v>
      </c>
      <c r="M47" s="357" t="s">
        <v>9908</v>
      </c>
      <c r="N47" s="357" t="s">
        <v>9883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9111</v>
      </c>
      <c r="U47" s="357" t="s">
        <v>294</v>
      </c>
      <c r="V47" s="357" t="s">
        <v>294</v>
      </c>
    </row>
    <row r="48" spans="1:22">
      <c r="A48" s="527"/>
      <c r="B48" s="607" t="s">
        <v>9887</v>
      </c>
      <c r="C48" s="611" t="s">
        <v>9758</v>
      </c>
      <c r="D48" s="656">
        <v>3</v>
      </c>
      <c r="E48" s="609">
        <v>5</v>
      </c>
      <c r="F48" s="766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9126</v>
      </c>
      <c r="M48" s="357" t="s">
        <v>9887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527"/>
      <c r="B49" s="607" t="s">
        <v>9909</v>
      </c>
      <c r="C49" s="611" t="s">
        <v>9128</v>
      </c>
      <c r="D49" s="759">
        <v>6</v>
      </c>
      <c r="E49" s="607">
        <v>11</v>
      </c>
      <c r="F49" s="617" t="s">
        <v>9819</v>
      </c>
      <c r="G49" s="494"/>
      <c r="H49" s="494" t="s">
        <v>9906</v>
      </c>
      <c r="I49" s="494" t="s">
        <v>294</v>
      </c>
      <c r="J49" s="494" t="s">
        <v>294</v>
      </c>
      <c r="K49" s="573">
        <v>0</v>
      </c>
      <c r="L49" s="358" t="s">
        <v>9129</v>
      </c>
      <c r="M49" s="357" t="s">
        <v>9909</v>
      </c>
      <c r="N49" s="357" t="s">
        <v>9906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9114</v>
      </c>
      <c r="U49" s="357" t="s">
        <v>294</v>
      </c>
      <c r="V49" s="357" t="s">
        <v>294</v>
      </c>
    </row>
    <row r="50" spans="1:22" ht="15" thickBot="1">
      <c r="A50" s="528"/>
      <c r="B50" s="622"/>
      <c r="C50" s="646" t="s">
        <v>22</v>
      </c>
      <c r="D50" s="725">
        <v>19</v>
      </c>
      <c r="E50" s="614">
        <v>31</v>
      </c>
      <c r="F50" s="64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 ht="17.100000000000001" customHeight="1">
      <c r="A51" s="526">
        <v>7</v>
      </c>
      <c r="B51" s="2143" t="s">
        <v>9875</v>
      </c>
      <c r="C51" s="2167" t="s">
        <v>9876</v>
      </c>
      <c r="D51" s="2166">
        <v>3</v>
      </c>
      <c r="E51" s="2145">
        <v>5</v>
      </c>
      <c r="F51" s="617"/>
      <c r="G51" s="494" t="s">
        <v>241</v>
      </c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9132</v>
      </c>
      <c r="M51" s="357" t="s">
        <v>9875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 ht="17.100000000000001" customHeight="1">
      <c r="A52" s="527"/>
      <c r="B52" s="2143" t="s">
        <v>9877</v>
      </c>
      <c r="C52" s="2144" t="s">
        <v>9135</v>
      </c>
      <c r="D52" s="2143">
        <v>3</v>
      </c>
      <c r="E52" s="2145">
        <v>5</v>
      </c>
      <c r="F52" s="617"/>
      <c r="G52" s="494" t="s">
        <v>241</v>
      </c>
      <c r="H52" s="494"/>
      <c r="I52" s="494"/>
      <c r="J52" s="494"/>
      <c r="K52" s="573">
        <v>0</v>
      </c>
      <c r="L52" s="358" t="s">
        <v>9135</v>
      </c>
      <c r="M52" s="357" t="s">
        <v>9877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</row>
    <row r="53" spans="1:22">
      <c r="A53" s="527"/>
      <c r="B53" s="607" t="s">
        <v>9910</v>
      </c>
      <c r="C53" s="611" t="s">
        <v>9761</v>
      </c>
      <c r="D53" s="656">
        <v>3</v>
      </c>
      <c r="E53" s="609">
        <v>5</v>
      </c>
      <c r="F53" s="617" t="s">
        <v>9093</v>
      </c>
      <c r="G53" s="494"/>
      <c r="H53" s="494" t="s">
        <v>9900</v>
      </c>
      <c r="I53" s="494" t="s">
        <v>294</v>
      </c>
      <c r="J53" s="494" t="s">
        <v>294</v>
      </c>
      <c r="K53" s="573">
        <v>0</v>
      </c>
      <c r="L53" s="358" t="s">
        <v>9138</v>
      </c>
      <c r="M53" s="357" t="s">
        <v>9910</v>
      </c>
      <c r="N53" s="357" t="s">
        <v>9900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9094</v>
      </c>
      <c r="U53" s="357" t="s">
        <v>294</v>
      </c>
      <c r="V53" s="357" t="s">
        <v>294</v>
      </c>
    </row>
    <row r="54" spans="1:22">
      <c r="A54" s="527"/>
      <c r="B54" s="607" t="s">
        <v>9911</v>
      </c>
      <c r="C54" s="611" t="s">
        <v>9140</v>
      </c>
      <c r="D54" s="656">
        <v>3</v>
      </c>
      <c r="E54" s="607">
        <v>5</v>
      </c>
      <c r="F54" s="617" t="s">
        <v>9119</v>
      </c>
      <c r="G54" s="494"/>
      <c r="H54" s="494" t="s">
        <v>9907</v>
      </c>
      <c r="I54" s="494" t="s">
        <v>294</v>
      </c>
      <c r="J54" s="494" t="s">
        <v>294</v>
      </c>
      <c r="K54" s="573">
        <v>0</v>
      </c>
      <c r="L54" s="358" t="s">
        <v>9141</v>
      </c>
      <c r="M54" s="357" t="s">
        <v>9911</v>
      </c>
      <c r="N54" s="357" t="s">
        <v>9907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9120</v>
      </c>
      <c r="U54" s="357" t="s">
        <v>294</v>
      </c>
      <c r="V54" s="357" t="s">
        <v>294</v>
      </c>
    </row>
    <row r="55" spans="1:22">
      <c r="A55" s="527"/>
      <c r="B55" s="607" t="s">
        <v>9912</v>
      </c>
      <c r="C55" s="611" t="s">
        <v>9143</v>
      </c>
      <c r="D55" s="656">
        <v>4</v>
      </c>
      <c r="E55" s="607">
        <v>8</v>
      </c>
      <c r="F55" s="617" t="s">
        <v>9128</v>
      </c>
      <c r="G55" s="494"/>
      <c r="H55" s="494" t="s">
        <v>9909</v>
      </c>
      <c r="I55" s="494" t="s">
        <v>294</v>
      </c>
      <c r="J55" s="494" t="s">
        <v>294</v>
      </c>
      <c r="K55" s="573">
        <v>0</v>
      </c>
      <c r="L55" s="358" t="s">
        <v>9144</v>
      </c>
      <c r="M55" s="357" t="s">
        <v>9912</v>
      </c>
      <c r="N55" s="357" t="s">
        <v>9909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9129</v>
      </c>
      <c r="U55" s="357" t="s">
        <v>294</v>
      </c>
      <c r="V55" s="357" t="s">
        <v>294</v>
      </c>
    </row>
    <row r="56" spans="1:22">
      <c r="A56" s="527"/>
      <c r="B56" s="607" t="s">
        <v>9882</v>
      </c>
      <c r="C56" s="611" t="s">
        <v>9147</v>
      </c>
      <c r="D56" s="656">
        <v>4</v>
      </c>
      <c r="E56" s="609">
        <v>7</v>
      </c>
      <c r="F56" s="617" t="s">
        <v>9818</v>
      </c>
      <c r="G56" s="494"/>
      <c r="H56" s="494" t="s">
        <v>9905</v>
      </c>
      <c r="I56" s="494" t="s">
        <v>294</v>
      </c>
      <c r="J56" s="494" t="s">
        <v>294</v>
      </c>
      <c r="K56" s="573">
        <v>0</v>
      </c>
      <c r="L56" s="358" t="s">
        <v>9147</v>
      </c>
      <c r="M56" s="357" t="s">
        <v>9882</v>
      </c>
      <c r="N56" s="357" t="s">
        <v>9905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9108</v>
      </c>
      <c r="U56" s="357" t="s">
        <v>294</v>
      </c>
      <c r="V56" s="357" t="s">
        <v>294</v>
      </c>
    </row>
    <row r="57" spans="1:22" ht="15" thickBot="1">
      <c r="A57" s="527"/>
      <c r="B57" s="640" t="s">
        <v>9913</v>
      </c>
      <c r="C57" s="611" t="s">
        <v>9149</v>
      </c>
      <c r="D57" s="759">
        <v>4</v>
      </c>
      <c r="E57" s="609">
        <v>7</v>
      </c>
      <c r="F57" s="617" t="s">
        <v>9122</v>
      </c>
      <c r="G57" s="494"/>
      <c r="H57" s="494" t="s">
        <v>9908</v>
      </c>
      <c r="I57" s="494" t="s">
        <v>294</v>
      </c>
      <c r="J57" s="494" t="s">
        <v>294</v>
      </c>
      <c r="K57" s="573">
        <v>0</v>
      </c>
      <c r="L57" s="358" t="s">
        <v>9150</v>
      </c>
      <c r="M57" s="357" t="s">
        <v>9913</v>
      </c>
      <c r="N57" s="357" t="s">
        <v>9908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9123</v>
      </c>
      <c r="U57" s="357" t="s">
        <v>294</v>
      </c>
      <c r="V57" s="357" t="s">
        <v>294</v>
      </c>
    </row>
    <row r="58" spans="1:22" ht="15" thickBot="1">
      <c r="A58" s="528"/>
      <c r="B58" s="619"/>
      <c r="C58" s="646" t="s">
        <v>22</v>
      </c>
      <c r="D58" s="725">
        <v>21</v>
      </c>
      <c r="E58" s="614">
        <v>37</v>
      </c>
      <c r="F58" s="64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26">
        <v>8</v>
      </c>
      <c r="B59" s="607" t="s">
        <v>9762</v>
      </c>
      <c r="C59" s="611" t="s">
        <v>3155</v>
      </c>
      <c r="D59" s="656">
        <v>8</v>
      </c>
      <c r="E59" s="607">
        <v>14</v>
      </c>
      <c r="F59" s="767" t="s">
        <v>9827</v>
      </c>
      <c r="G59" s="494"/>
      <c r="H59" s="494" t="s">
        <v>3052</v>
      </c>
      <c r="I59" s="494" t="s">
        <v>9912</v>
      </c>
      <c r="J59" s="494" t="s">
        <v>294</v>
      </c>
      <c r="K59" s="573">
        <v>0</v>
      </c>
      <c r="L59" s="358" t="s">
        <v>4589</v>
      </c>
      <c r="M59" s="357" t="s">
        <v>9762</v>
      </c>
      <c r="N59" s="357" t="s">
        <v>3052</v>
      </c>
      <c r="O59" s="357" t="s">
        <v>9912</v>
      </c>
      <c r="P59" s="357" t="s">
        <v>294</v>
      </c>
      <c r="Q59" s="357">
        <v>0</v>
      </c>
      <c r="R59" s="357">
        <v>15</v>
      </c>
      <c r="S59" s="357">
        <v>0</v>
      </c>
      <c r="T59" s="357" t="s">
        <v>1181</v>
      </c>
      <c r="U59" s="357" t="s">
        <v>9144</v>
      </c>
      <c r="V59" s="357" t="s">
        <v>294</v>
      </c>
    </row>
    <row r="60" spans="1:22">
      <c r="A60" s="527"/>
      <c r="B60" s="607" t="s">
        <v>9914</v>
      </c>
      <c r="C60" s="611" t="s">
        <v>9154</v>
      </c>
      <c r="D60" s="656">
        <v>3</v>
      </c>
      <c r="E60" s="609">
        <v>5</v>
      </c>
      <c r="F60" s="767" t="s">
        <v>9140</v>
      </c>
      <c r="G60" s="494"/>
      <c r="H60" s="494" t="s">
        <v>9911</v>
      </c>
      <c r="I60" s="494" t="s">
        <v>294</v>
      </c>
      <c r="J60" s="494" t="s">
        <v>294</v>
      </c>
      <c r="K60" s="573">
        <v>0</v>
      </c>
      <c r="L60" s="358" t="s">
        <v>9155</v>
      </c>
      <c r="M60" s="357" t="s">
        <v>9914</v>
      </c>
      <c r="N60" s="357" t="s">
        <v>9911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9141</v>
      </c>
      <c r="U60" s="357" t="s">
        <v>294</v>
      </c>
      <c r="V60" s="357" t="s">
        <v>294</v>
      </c>
    </row>
    <row r="61" spans="1:22">
      <c r="A61" s="527"/>
      <c r="B61" s="607" t="s">
        <v>9915</v>
      </c>
      <c r="C61" s="611" t="s">
        <v>9157</v>
      </c>
      <c r="D61" s="656">
        <v>6</v>
      </c>
      <c r="E61" s="607">
        <v>11</v>
      </c>
      <c r="F61" s="617" t="s">
        <v>9149</v>
      </c>
      <c r="G61" s="494"/>
      <c r="H61" s="494" t="s">
        <v>9913</v>
      </c>
      <c r="I61" s="494" t="s">
        <v>294</v>
      </c>
      <c r="J61" s="494" t="s">
        <v>294</v>
      </c>
      <c r="K61" s="573">
        <v>0</v>
      </c>
      <c r="L61" s="358" t="s">
        <v>9158</v>
      </c>
      <c r="M61" s="357" t="s">
        <v>9915</v>
      </c>
      <c r="N61" s="357" t="s">
        <v>9913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9150</v>
      </c>
      <c r="U61" s="357" t="s">
        <v>294</v>
      </c>
      <c r="V61" s="357" t="s">
        <v>294</v>
      </c>
    </row>
    <row r="62" spans="1:22" ht="15" thickBot="1">
      <c r="A62" s="527"/>
      <c r="B62" s="607" t="s">
        <v>9916</v>
      </c>
      <c r="C62" s="611" t="s">
        <v>9161</v>
      </c>
      <c r="D62" s="759">
        <v>4</v>
      </c>
      <c r="E62" s="607">
        <v>8</v>
      </c>
      <c r="F62" s="621" t="s">
        <v>9143</v>
      </c>
      <c r="G62" s="494"/>
      <c r="H62" s="494" t="s">
        <v>9912</v>
      </c>
      <c r="I62" s="494" t="s">
        <v>294</v>
      </c>
      <c r="J62" s="494" t="s">
        <v>294</v>
      </c>
      <c r="K62" s="573">
        <v>0</v>
      </c>
      <c r="L62" s="358" t="s">
        <v>9161</v>
      </c>
      <c r="M62" s="357" t="s">
        <v>9916</v>
      </c>
      <c r="N62" s="357" t="s">
        <v>9912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9144</v>
      </c>
      <c r="U62" s="357" t="s">
        <v>294</v>
      </c>
      <c r="V62" s="357" t="s">
        <v>294</v>
      </c>
    </row>
    <row r="63" spans="1:22" ht="15" thickBot="1">
      <c r="A63" s="528"/>
      <c r="B63" s="612"/>
      <c r="C63" s="646" t="s">
        <v>22</v>
      </c>
      <c r="D63" s="725">
        <v>21</v>
      </c>
      <c r="E63" s="614">
        <v>38</v>
      </c>
      <c r="F63" s="641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 ht="20.399999999999999">
      <c r="A64" s="526">
        <v>9</v>
      </c>
      <c r="B64" s="607" t="s">
        <v>9764</v>
      </c>
      <c r="C64" s="768" t="s">
        <v>4161</v>
      </c>
      <c r="D64" s="656">
        <v>8</v>
      </c>
      <c r="E64" s="607">
        <v>12</v>
      </c>
      <c r="F64" s="769" t="s">
        <v>9828</v>
      </c>
      <c r="G64" s="494"/>
      <c r="H64" s="494" t="s">
        <v>3040</v>
      </c>
      <c r="I64" s="494" t="s">
        <v>9915</v>
      </c>
      <c r="J64" s="494" t="s">
        <v>294</v>
      </c>
      <c r="K64" s="573">
        <v>0</v>
      </c>
      <c r="L64" s="358" t="s">
        <v>4161</v>
      </c>
      <c r="M64" s="357" t="s">
        <v>9764</v>
      </c>
      <c r="N64" s="357" t="s">
        <v>3040</v>
      </c>
      <c r="O64" s="357" t="s">
        <v>9915</v>
      </c>
      <c r="P64" s="357" t="s">
        <v>294</v>
      </c>
      <c r="Q64" s="357">
        <v>0</v>
      </c>
      <c r="R64" s="357">
        <v>34</v>
      </c>
      <c r="S64" s="357">
        <v>0</v>
      </c>
      <c r="T64" s="357" t="s">
        <v>3259</v>
      </c>
      <c r="U64" s="357" t="s">
        <v>9158</v>
      </c>
      <c r="V64" s="357" t="s">
        <v>294</v>
      </c>
    </row>
    <row r="65" spans="1:22">
      <c r="A65" s="527"/>
      <c r="B65" s="607" t="s">
        <v>9917</v>
      </c>
      <c r="C65" s="611" t="s">
        <v>9165</v>
      </c>
      <c r="D65" s="656">
        <v>6</v>
      </c>
      <c r="E65" s="607">
        <v>11</v>
      </c>
      <c r="F65" s="617" t="s">
        <v>9154</v>
      </c>
      <c r="G65" s="494"/>
      <c r="H65" s="494" t="s">
        <v>9914</v>
      </c>
      <c r="I65" s="494" t="s">
        <v>294</v>
      </c>
      <c r="J65" s="494" t="s">
        <v>294</v>
      </c>
      <c r="K65" s="573">
        <v>0</v>
      </c>
      <c r="L65" s="358" t="s">
        <v>9165</v>
      </c>
      <c r="M65" s="357" t="s">
        <v>9917</v>
      </c>
      <c r="N65" s="357" t="s">
        <v>9914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9155</v>
      </c>
      <c r="U65" s="357" t="s">
        <v>294</v>
      </c>
      <c r="V65" s="357" t="s">
        <v>294</v>
      </c>
    </row>
    <row r="66" spans="1:22" ht="15" thickBot="1">
      <c r="A66" s="527"/>
      <c r="B66" s="607" t="s">
        <v>9918</v>
      </c>
      <c r="C66" s="611" t="s">
        <v>9167</v>
      </c>
      <c r="D66" s="759">
        <v>4</v>
      </c>
      <c r="E66" s="609">
        <v>7</v>
      </c>
      <c r="F66" s="767" t="s">
        <v>9147</v>
      </c>
      <c r="G66" s="494"/>
      <c r="H66" s="494" t="s">
        <v>9882</v>
      </c>
      <c r="I66" s="494" t="s">
        <v>294</v>
      </c>
      <c r="J66" s="494" t="s">
        <v>294</v>
      </c>
      <c r="K66" s="573">
        <v>0</v>
      </c>
      <c r="L66" s="358" t="s">
        <v>9167</v>
      </c>
      <c r="M66" s="357" t="s">
        <v>9918</v>
      </c>
      <c r="N66" s="357" t="s">
        <v>9882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9147</v>
      </c>
      <c r="U66" s="357" t="s">
        <v>294</v>
      </c>
      <c r="V66" s="357" t="s">
        <v>294</v>
      </c>
    </row>
    <row r="67" spans="1:22" ht="15" thickBot="1">
      <c r="A67" s="528"/>
      <c r="B67" s="612"/>
      <c r="C67" s="646" t="s">
        <v>22</v>
      </c>
      <c r="D67" s="725">
        <v>18</v>
      </c>
      <c r="E67" s="614">
        <v>30</v>
      </c>
      <c r="F67" s="64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26">
        <v>10</v>
      </c>
      <c r="B68" s="607" t="s">
        <v>9767</v>
      </c>
      <c r="C68" s="611" t="s">
        <v>4329</v>
      </c>
      <c r="D68" s="656">
        <v>8</v>
      </c>
      <c r="E68" s="607">
        <v>12</v>
      </c>
      <c r="F68" s="617" t="s">
        <v>4161</v>
      </c>
      <c r="G68" s="494"/>
      <c r="H68" s="494" t="s">
        <v>9764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9767</v>
      </c>
      <c r="N68" s="357" t="s">
        <v>9764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27"/>
      <c r="B69" s="607" t="s">
        <v>9919</v>
      </c>
      <c r="C69" s="611" t="s">
        <v>9170</v>
      </c>
      <c r="D69" s="656">
        <v>5</v>
      </c>
      <c r="E69" s="609">
        <v>9</v>
      </c>
      <c r="F69" s="617" t="s">
        <v>9167</v>
      </c>
      <c r="G69" s="494"/>
      <c r="H69" s="494" t="s">
        <v>9918</v>
      </c>
      <c r="I69" s="494" t="s">
        <v>294</v>
      </c>
      <c r="J69" s="494" t="s">
        <v>294</v>
      </c>
      <c r="K69" s="573">
        <v>0</v>
      </c>
      <c r="L69" s="358" t="s">
        <v>9171</v>
      </c>
      <c r="M69" s="357" t="s">
        <v>9919</v>
      </c>
      <c r="N69" s="357" t="s">
        <v>9918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9167</v>
      </c>
      <c r="U69" s="357" t="s">
        <v>294</v>
      </c>
      <c r="V69" s="357" t="s">
        <v>294</v>
      </c>
    </row>
    <row r="70" spans="1:22" ht="15" thickBot="1">
      <c r="A70" s="527"/>
      <c r="B70" s="607" t="s">
        <v>9172</v>
      </c>
      <c r="C70" s="611" t="s">
        <v>9173</v>
      </c>
      <c r="D70" s="759">
        <v>6</v>
      </c>
      <c r="E70" s="609">
        <v>11</v>
      </c>
      <c r="F70" s="629" t="s">
        <v>9165</v>
      </c>
      <c r="G70" s="494"/>
      <c r="H70" s="494" t="s">
        <v>9917</v>
      </c>
      <c r="I70" s="494" t="s">
        <v>294</v>
      </c>
      <c r="J70" s="494" t="s">
        <v>294</v>
      </c>
      <c r="K70" s="573">
        <v>0</v>
      </c>
      <c r="L70" s="358" t="s">
        <v>9174</v>
      </c>
      <c r="M70" s="357" t="s">
        <v>9172</v>
      </c>
      <c r="N70" s="357" t="s">
        <v>9917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9165</v>
      </c>
      <c r="U70" s="357" t="s">
        <v>294</v>
      </c>
      <c r="V70" s="357" t="s">
        <v>294</v>
      </c>
    </row>
    <row r="71" spans="1:22" ht="15" thickBot="1">
      <c r="A71" s="528"/>
      <c r="B71" s="622"/>
      <c r="C71" s="646" t="s">
        <v>22</v>
      </c>
      <c r="D71" s="725">
        <v>19</v>
      </c>
      <c r="E71" s="614">
        <v>32</v>
      </c>
      <c r="F71" s="64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771"/>
      <c r="B72" s="645"/>
      <c r="C72" s="952" t="s">
        <v>111</v>
      </c>
      <c r="D72" s="647">
        <v>200</v>
      </c>
      <c r="E72" s="614">
        <v>0</v>
      </c>
      <c r="F72" s="2186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2160"/>
      <c r="B73" s="2160"/>
      <c r="C73" s="2160"/>
      <c r="D73" s="2160"/>
      <c r="E73" s="2160"/>
      <c r="F73" s="2056"/>
      <c r="G73" s="494"/>
      <c r="H73" s="494"/>
      <c r="I73" s="494"/>
      <c r="J73" s="494"/>
      <c r="K73" s="573"/>
      <c r="L73" s="358"/>
    </row>
    <row r="74" spans="1:22">
      <c r="A74" s="2160"/>
      <c r="B74" s="2160"/>
      <c r="C74" s="2160"/>
      <c r="D74" s="2160"/>
      <c r="E74" s="2160"/>
      <c r="F74" s="2056"/>
      <c r="G74" s="494"/>
      <c r="H74" s="494"/>
      <c r="I74" s="494"/>
      <c r="J74" s="494"/>
      <c r="K74" s="573"/>
      <c r="L74" s="358"/>
    </row>
    <row r="75" spans="1:22">
      <c r="A75" s="2160"/>
      <c r="B75" s="2160"/>
      <c r="C75" s="2160"/>
      <c r="D75" s="2160"/>
      <c r="E75" s="2160"/>
      <c r="F75" s="2056"/>
      <c r="G75" s="494"/>
      <c r="H75" s="494"/>
      <c r="I75" s="494"/>
      <c r="J75" s="494"/>
      <c r="K75" s="573"/>
      <c r="L75" s="358"/>
    </row>
    <row r="76" spans="1:22">
      <c r="A76" s="2160"/>
      <c r="B76" s="2160"/>
      <c r="C76" s="2160"/>
      <c r="D76" s="2160"/>
      <c r="E76" s="2160"/>
      <c r="F76" s="2056"/>
      <c r="G76" s="494"/>
      <c r="H76" s="494"/>
      <c r="I76" s="494"/>
      <c r="J76" s="494"/>
      <c r="K76" s="1743"/>
      <c r="L76" s="358"/>
    </row>
    <row r="77" spans="1:22">
      <c r="A77" s="2160"/>
      <c r="B77" s="2160"/>
      <c r="C77" s="2160"/>
      <c r="D77" s="2160"/>
      <c r="E77" s="2160"/>
      <c r="F77" s="2056"/>
      <c r="G77" s="494"/>
      <c r="H77" s="494"/>
      <c r="I77" s="494"/>
      <c r="J77" s="494"/>
      <c r="K77" s="642"/>
      <c r="L77" s="358"/>
    </row>
    <row r="78" spans="1:22">
      <c r="A78" s="2160"/>
      <c r="B78" s="2160"/>
      <c r="C78" s="2160"/>
      <c r="D78" s="2160"/>
      <c r="E78" s="2160"/>
      <c r="F78" s="494"/>
      <c r="G78" s="494"/>
      <c r="H78" s="494"/>
      <c r="I78" s="494"/>
      <c r="J78" s="494"/>
      <c r="K78" s="642"/>
      <c r="L78" s="358"/>
    </row>
    <row r="79" spans="1:22">
      <c r="A79" s="2160"/>
      <c r="B79" s="2160"/>
      <c r="C79" s="2160"/>
      <c r="D79" s="2160"/>
      <c r="E79" s="2160"/>
      <c r="F79" s="494"/>
      <c r="G79" s="494"/>
      <c r="H79" s="494"/>
      <c r="I79" s="494"/>
      <c r="J79" s="494"/>
      <c r="K79" s="642"/>
      <c r="L79" s="358"/>
    </row>
    <row r="80" spans="1:22">
      <c r="A80" s="2160"/>
      <c r="B80" s="2160"/>
      <c r="C80" s="2160"/>
      <c r="D80" s="2160"/>
      <c r="E80" s="2160"/>
      <c r="F80" s="494"/>
      <c r="G80" s="494"/>
      <c r="H80" s="494"/>
      <c r="I80" s="494"/>
      <c r="J80" s="494"/>
      <c r="K80" s="642"/>
      <c r="L80" s="358"/>
    </row>
    <row r="81" spans="1:12">
      <c r="A81" s="2160"/>
      <c r="B81" s="2160"/>
      <c r="C81" s="2160"/>
      <c r="D81" s="2160"/>
      <c r="E81" s="2160"/>
      <c r="F81" s="494"/>
      <c r="G81" s="494"/>
      <c r="H81" s="494"/>
      <c r="I81" s="494"/>
      <c r="J81" s="494"/>
      <c r="K81" s="642"/>
      <c r="L81" s="358"/>
    </row>
    <row r="82" spans="1:12">
      <c r="A82" s="2160"/>
      <c r="B82" s="2160"/>
      <c r="C82" s="2160"/>
      <c r="D82" s="2160"/>
      <c r="E82" s="2160"/>
      <c r="F82" s="494"/>
      <c r="G82" s="494"/>
      <c r="H82" s="494"/>
      <c r="I82" s="494"/>
      <c r="J82" s="494"/>
      <c r="K82" s="642"/>
      <c r="L82" s="358"/>
    </row>
    <row r="83" spans="1:12">
      <c r="A83" s="2160"/>
      <c r="B83" s="2160"/>
      <c r="C83" s="2160"/>
      <c r="D83" s="2160"/>
      <c r="E83" s="2160"/>
      <c r="F83" s="494"/>
      <c r="G83" s="494"/>
      <c r="H83" s="494"/>
      <c r="I83" s="494"/>
      <c r="J83" s="494"/>
      <c r="K83" s="642"/>
      <c r="L83" s="358"/>
    </row>
    <row r="84" spans="1:12">
      <c r="A84" s="2160"/>
      <c r="B84" s="2160"/>
      <c r="C84" s="2160"/>
      <c r="D84" s="2160"/>
      <c r="E84" s="2160"/>
      <c r="F84" s="494"/>
      <c r="G84" s="494"/>
      <c r="H84" s="494"/>
      <c r="I84" s="494"/>
      <c r="J84" s="494"/>
      <c r="K84" s="642"/>
      <c r="L84" s="358"/>
    </row>
    <row r="85" spans="1:12">
      <c r="A85" s="2160"/>
      <c r="B85" s="2160"/>
      <c r="C85" s="2160"/>
      <c r="D85" s="2160"/>
      <c r="E85" s="2160"/>
      <c r="F85" s="494"/>
      <c r="G85" s="494"/>
      <c r="H85" s="494"/>
      <c r="I85" s="494"/>
      <c r="J85" s="494"/>
      <c r="K85" s="642"/>
      <c r="L85" s="358"/>
    </row>
    <row r="86" spans="1:12">
      <c r="A86" s="2160"/>
      <c r="B86" s="2160"/>
      <c r="C86" s="2160"/>
      <c r="D86" s="2160"/>
      <c r="E86" s="2160"/>
      <c r="F86" s="494"/>
      <c r="G86" s="494"/>
      <c r="H86" s="494"/>
      <c r="I86" s="494"/>
      <c r="J86" s="494"/>
      <c r="K86" s="642"/>
      <c r="L86" s="358"/>
    </row>
    <row r="87" spans="1:12">
      <c r="A87" s="2160"/>
      <c r="B87" s="2160"/>
      <c r="C87" s="2160"/>
      <c r="D87" s="2160"/>
      <c r="E87" s="2160"/>
      <c r="F87" s="494"/>
      <c r="G87" s="494"/>
      <c r="H87" s="494"/>
      <c r="I87" s="494"/>
      <c r="J87" s="494"/>
      <c r="K87" s="642"/>
      <c r="L87" s="358"/>
    </row>
    <row r="88" spans="1:12">
      <c r="A88" s="2160"/>
      <c r="B88" s="2160"/>
      <c r="C88" s="2160"/>
      <c r="D88" s="2160"/>
      <c r="E88" s="2160"/>
      <c r="F88" s="494"/>
      <c r="G88" s="494"/>
      <c r="H88" s="494"/>
      <c r="I88" s="494"/>
      <c r="J88" s="494"/>
      <c r="K88" s="642"/>
      <c r="L88" s="358"/>
    </row>
    <row r="89" spans="1:12">
      <c r="A89" s="2160"/>
      <c r="B89" s="2160"/>
      <c r="C89" s="2160"/>
      <c r="D89" s="2160"/>
      <c r="E89" s="2160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9E050-D29A-4442-91B8-BDB4C6526F38}">
  <sheetPr codeName="Sheet8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3.109375" style="357" customWidth="1"/>
    <col min="9" max="9" width="13.33203125" style="357" customWidth="1"/>
    <col min="10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3035</v>
      </c>
      <c r="C9" s="604" t="s">
        <v>438</v>
      </c>
      <c r="D9" s="651">
        <v>2</v>
      </c>
      <c r="E9" s="605">
        <v>3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4482</v>
      </c>
      <c r="C10" s="608" t="s">
        <v>3533</v>
      </c>
      <c r="D10" s="656">
        <v>5</v>
      </c>
      <c r="E10" s="609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4482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3037</v>
      </c>
      <c r="C11" s="608" t="s">
        <v>4294</v>
      </c>
      <c r="D11" s="656">
        <v>2</v>
      </c>
      <c r="E11" s="609">
        <v>3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3037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4485</v>
      </c>
      <c r="C12" s="611" t="s">
        <v>3543</v>
      </c>
      <c r="D12" s="656">
        <v>5</v>
      </c>
      <c r="E12" s="609">
        <v>6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4485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9860</v>
      </c>
      <c r="C13" s="611" t="s">
        <v>9520</v>
      </c>
      <c r="D13" s="656">
        <v>3</v>
      </c>
      <c r="E13" s="607">
        <v>5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9520</v>
      </c>
      <c r="M13" s="357" t="s">
        <v>9860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07" t="s">
        <v>9861</v>
      </c>
      <c r="C14" s="611" t="s">
        <v>9176</v>
      </c>
      <c r="D14" s="759">
        <v>4</v>
      </c>
      <c r="E14" s="607">
        <v>7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9070</v>
      </c>
      <c r="M14" s="357" t="s">
        <v>9861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2"/>
      <c r="C15" s="646" t="s">
        <v>22</v>
      </c>
      <c r="D15" s="725">
        <v>21</v>
      </c>
      <c r="E15" s="2157">
        <v>0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6034</v>
      </c>
      <c r="C16" s="611" t="s">
        <v>3991</v>
      </c>
      <c r="D16" s="651">
        <v>5</v>
      </c>
      <c r="E16" s="609">
        <v>6</v>
      </c>
      <c r="F16" s="616" t="s">
        <v>3533</v>
      </c>
      <c r="G16" s="494"/>
      <c r="H16" s="494" t="s">
        <v>4482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6034</v>
      </c>
      <c r="N16" s="357" t="s">
        <v>4482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607"/>
      <c r="B17" s="607" t="s">
        <v>4486</v>
      </c>
      <c r="C17" s="611" t="s">
        <v>471</v>
      </c>
      <c r="D17" s="656">
        <v>5</v>
      </c>
      <c r="E17" s="609">
        <v>6</v>
      </c>
      <c r="F17" s="618" t="s">
        <v>3543</v>
      </c>
      <c r="G17" s="494"/>
      <c r="H17" s="494" t="s">
        <v>4485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4486</v>
      </c>
      <c r="N17" s="357" t="s">
        <v>4485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607"/>
      <c r="B18" s="607" t="s">
        <v>3051</v>
      </c>
      <c r="C18" s="611" t="s">
        <v>335</v>
      </c>
      <c r="D18" s="656">
        <v>2</v>
      </c>
      <c r="E18" s="609">
        <v>3</v>
      </c>
      <c r="F18" s="6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3051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607"/>
      <c r="B19" s="607" t="s">
        <v>36</v>
      </c>
      <c r="C19" s="611" t="s">
        <v>1131</v>
      </c>
      <c r="D19" s="656">
        <v>1</v>
      </c>
      <c r="E19" s="609">
        <v>1</v>
      </c>
      <c r="F19" s="61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1131</v>
      </c>
      <c r="M19" s="357" t="s">
        <v>36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607"/>
      <c r="B20" s="607" t="s">
        <v>9862</v>
      </c>
      <c r="C20" s="611" t="s">
        <v>9525</v>
      </c>
      <c r="D20" s="656">
        <v>4</v>
      </c>
      <c r="E20" s="607">
        <v>7</v>
      </c>
      <c r="F20" s="618" t="s">
        <v>9520</v>
      </c>
      <c r="G20" s="494"/>
      <c r="H20" s="494" t="s">
        <v>9860</v>
      </c>
      <c r="I20" s="494" t="s">
        <v>294</v>
      </c>
      <c r="J20" s="494" t="s">
        <v>294</v>
      </c>
      <c r="K20" s="573">
        <v>0</v>
      </c>
      <c r="L20" s="358" t="s">
        <v>9525</v>
      </c>
      <c r="M20" s="357" t="s">
        <v>9862</v>
      </c>
      <c r="N20" s="357" t="s">
        <v>9860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9520</v>
      </c>
      <c r="U20" s="357" t="s">
        <v>294</v>
      </c>
      <c r="V20" s="357" t="s">
        <v>294</v>
      </c>
    </row>
    <row r="21" spans="1:22" ht="15" thickBot="1">
      <c r="A21" s="607"/>
      <c r="B21" s="619" t="s">
        <v>9863</v>
      </c>
      <c r="C21" s="611" t="s">
        <v>9527</v>
      </c>
      <c r="D21" s="759">
        <v>4</v>
      </c>
      <c r="E21" s="607">
        <v>7</v>
      </c>
      <c r="F21" s="618" t="s">
        <v>9176</v>
      </c>
      <c r="G21" s="494"/>
      <c r="H21" s="494" t="s">
        <v>9861</v>
      </c>
      <c r="I21" s="494" t="s">
        <v>294</v>
      </c>
      <c r="J21" s="494" t="s">
        <v>294</v>
      </c>
      <c r="K21" s="573">
        <v>0</v>
      </c>
      <c r="L21" s="358" t="s">
        <v>9527</v>
      </c>
      <c r="M21" s="357" t="s">
        <v>9863</v>
      </c>
      <c r="N21" s="357" t="s">
        <v>9861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9070</v>
      </c>
      <c r="U21" s="357" t="s">
        <v>294</v>
      </c>
      <c r="V21" s="357" t="s">
        <v>294</v>
      </c>
    </row>
    <row r="22" spans="1:22" ht="15" thickBot="1">
      <c r="A22" s="619"/>
      <c r="B22" s="528"/>
      <c r="C22" s="646" t="s">
        <v>22</v>
      </c>
      <c r="D22" s="725">
        <v>21</v>
      </c>
      <c r="E22" s="2157">
        <v>0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603" t="s">
        <v>29</v>
      </c>
      <c r="C23" s="604" t="s">
        <v>2389</v>
      </c>
      <c r="D23" s="651">
        <v>2</v>
      </c>
      <c r="E23" s="609">
        <v>2</v>
      </c>
      <c r="F23" s="618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40</v>
      </c>
      <c r="C24" s="611" t="s">
        <v>1180</v>
      </c>
      <c r="D24" s="656">
        <v>1</v>
      </c>
      <c r="E24" s="609">
        <v>1</v>
      </c>
      <c r="F24" s="618" t="s">
        <v>1131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27"/>
      <c r="B25" s="607" t="s">
        <v>4490</v>
      </c>
      <c r="C25" s="611" t="s">
        <v>140</v>
      </c>
      <c r="D25" s="656">
        <v>5</v>
      </c>
      <c r="E25" s="609">
        <v>6</v>
      </c>
      <c r="F25" s="618" t="s">
        <v>471</v>
      </c>
      <c r="G25" s="494"/>
      <c r="H25" s="494" t="s">
        <v>4486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4490</v>
      </c>
      <c r="N25" s="357" t="s">
        <v>4486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27"/>
      <c r="B26" s="607" t="s">
        <v>9864</v>
      </c>
      <c r="C26" s="611" t="s">
        <v>9533</v>
      </c>
      <c r="D26" s="656">
        <v>4</v>
      </c>
      <c r="E26" s="607">
        <v>7</v>
      </c>
      <c r="F26" s="618" t="s">
        <v>9525</v>
      </c>
      <c r="G26" s="494"/>
      <c r="H26" s="494" t="s">
        <v>9862</v>
      </c>
      <c r="I26" s="494" t="s">
        <v>294</v>
      </c>
      <c r="J26" s="494" t="s">
        <v>294</v>
      </c>
      <c r="K26" s="573">
        <v>0</v>
      </c>
      <c r="L26" s="358" t="s">
        <v>9533</v>
      </c>
      <c r="M26" s="357" t="s">
        <v>9864</v>
      </c>
      <c r="N26" s="357" t="s">
        <v>9862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9525</v>
      </c>
      <c r="U26" s="357" t="s">
        <v>294</v>
      </c>
      <c r="V26" s="357" t="s">
        <v>294</v>
      </c>
    </row>
    <row r="27" spans="1:22">
      <c r="A27" s="527"/>
      <c r="B27" s="607" t="s">
        <v>9865</v>
      </c>
      <c r="C27" s="611" t="s">
        <v>9529</v>
      </c>
      <c r="D27" s="656">
        <v>3</v>
      </c>
      <c r="E27" s="607">
        <v>5</v>
      </c>
      <c r="F27" s="61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9529</v>
      </c>
      <c r="M27" s="357" t="s">
        <v>9865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7"/>
      <c r="B28" s="607" t="s">
        <v>9866</v>
      </c>
      <c r="C28" s="611" t="s">
        <v>9535</v>
      </c>
      <c r="D28" s="759">
        <v>5</v>
      </c>
      <c r="E28" s="609">
        <v>9</v>
      </c>
      <c r="F28" s="618" t="s">
        <v>9527</v>
      </c>
      <c r="G28" s="494"/>
      <c r="H28" s="494" t="s">
        <v>9863</v>
      </c>
      <c r="I28" s="494" t="s">
        <v>294</v>
      </c>
      <c r="J28" s="494" t="s">
        <v>294</v>
      </c>
      <c r="K28" s="573">
        <v>0</v>
      </c>
      <c r="L28" s="358" t="s">
        <v>9535</v>
      </c>
      <c r="M28" s="357" t="s">
        <v>9866</v>
      </c>
      <c r="N28" s="357" t="s">
        <v>9863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9527</v>
      </c>
      <c r="U28" s="357" t="s">
        <v>294</v>
      </c>
      <c r="V28" s="357" t="s">
        <v>294</v>
      </c>
    </row>
    <row r="29" spans="1:22" ht="15" thickBot="1">
      <c r="A29" s="528"/>
      <c r="B29" s="612"/>
      <c r="C29" s="646" t="s">
        <v>22</v>
      </c>
      <c r="D29" s="725">
        <v>20</v>
      </c>
      <c r="E29" s="2157">
        <v>0</v>
      </c>
      <c r="F29" s="67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3" t="s">
        <v>3039</v>
      </c>
      <c r="C30" s="604" t="s">
        <v>1179</v>
      </c>
      <c r="D30" s="651">
        <v>3</v>
      </c>
      <c r="E30" s="609">
        <v>4</v>
      </c>
      <c r="F30" s="60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2100</v>
      </c>
      <c r="M30" s="357" t="s">
        <v>3039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607"/>
      <c r="B31" s="607" t="s">
        <v>9649</v>
      </c>
      <c r="C31" s="611" t="s">
        <v>9352</v>
      </c>
      <c r="D31" s="656">
        <v>3</v>
      </c>
      <c r="E31" s="609">
        <v>4</v>
      </c>
      <c r="F31" s="618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9188</v>
      </c>
      <c r="M31" s="357" t="s">
        <v>9649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607"/>
      <c r="B32" s="607" t="s">
        <v>9867</v>
      </c>
      <c r="C32" s="611" t="s">
        <v>9190</v>
      </c>
      <c r="D32" s="656">
        <v>4</v>
      </c>
      <c r="E32" s="607">
        <v>6</v>
      </c>
      <c r="F32" s="610" t="s">
        <v>9529</v>
      </c>
      <c r="G32" s="494"/>
      <c r="H32" s="494" t="s">
        <v>9865</v>
      </c>
      <c r="I32" s="494" t="s">
        <v>294</v>
      </c>
      <c r="J32" s="494" t="s">
        <v>294</v>
      </c>
      <c r="K32" s="573">
        <v>0</v>
      </c>
      <c r="L32" s="358" t="s">
        <v>9191</v>
      </c>
      <c r="M32" s="357" t="s">
        <v>9867</v>
      </c>
      <c r="N32" s="357" t="s">
        <v>9865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9529</v>
      </c>
      <c r="U32" s="357" t="s">
        <v>294</v>
      </c>
      <c r="V32" s="357" t="s">
        <v>294</v>
      </c>
    </row>
    <row r="33" spans="1:22">
      <c r="A33" s="607"/>
      <c r="B33" s="607" t="s">
        <v>9868</v>
      </c>
      <c r="C33" s="611" t="s">
        <v>8703</v>
      </c>
      <c r="D33" s="656">
        <v>3</v>
      </c>
      <c r="E33" s="609">
        <v>5</v>
      </c>
      <c r="F33" s="618" t="s">
        <v>9535</v>
      </c>
      <c r="G33" s="494"/>
      <c r="H33" s="494" t="s">
        <v>9866</v>
      </c>
      <c r="I33" s="494" t="s">
        <v>294</v>
      </c>
      <c r="J33" s="494" t="s">
        <v>294</v>
      </c>
      <c r="K33" s="573">
        <v>0</v>
      </c>
      <c r="L33" s="358" t="s">
        <v>8704</v>
      </c>
      <c r="M33" s="357" t="s">
        <v>9868</v>
      </c>
      <c r="N33" s="357" t="s">
        <v>9866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9535</v>
      </c>
      <c r="U33" s="357" t="s">
        <v>294</v>
      </c>
      <c r="V33" s="357" t="s">
        <v>294</v>
      </c>
    </row>
    <row r="34" spans="1:22">
      <c r="A34" s="607"/>
      <c r="B34" s="607" t="s">
        <v>9869</v>
      </c>
      <c r="C34" s="611" t="s">
        <v>9545</v>
      </c>
      <c r="D34" s="656">
        <v>4</v>
      </c>
      <c r="E34" s="609">
        <v>7</v>
      </c>
      <c r="F34" s="618" t="s">
        <v>9533</v>
      </c>
      <c r="G34" s="494"/>
      <c r="H34" s="494" t="s">
        <v>9864</v>
      </c>
      <c r="I34" s="494" t="s">
        <v>294</v>
      </c>
      <c r="J34" s="494" t="s">
        <v>294</v>
      </c>
      <c r="K34" s="573">
        <v>0</v>
      </c>
      <c r="L34" s="358" t="s">
        <v>9545</v>
      </c>
      <c r="M34" s="357" t="s">
        <v>9869</v>
      </c>
      <c r="N34" s="357" t="s">
        <v>9864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9533</v>
      </c>
      <c r="U34" s="357" t="s">
        <v>294</v>
      </c>
      <c r="V34" s="357" t="s">
        <v>294</v>
      </c>
    </row>
    <row r="35" spans="1:22" ht="15" thickBot="1">
      <c r="A35" s="607"/>
      <c r="B35" s="607" t="s">
        <v>9870</v>
      </c>
      <c r="C35" s="634" t="s">
        <v>9547</v>
      </c>
      <c r="D35" s="759">
        <v>2</v>
      </c>
      <c r="E35" s="607">
        <v>4</v>
      </c>
      <c r="F35" s="678" t="s">
        <v>9535</v>
      </c>
      <c r="G35" s="494"/>
      <c r="H35" s="494" t="s">
        <v>9866</v>
      </c>
      <c r="I35" s="494" t="s">
        <v>294</v>
      </c>
      <c r="J35" s="494" t="s">
        <v>294</v>
      </c>
      <c r="K35" s="573">
        <v>0</v>
      </c>
      <c r="L35" s="358" t="s">
        <v>9547</v>
      </c>
      <c r="M35" s="357" t="s">
        <v>9870</v>
      </c>
      <c r="N35" s="357" t="s">
        <v>9866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9535</v>
      </c>
      <c r="U35" s="357" t="s">
        <v>294</v>
      </c>
      <c r="V35" s="357" t="s">
        <v>294</v>
      </c>
    </row>
    <row r="36" spans="1:22" ht="15" thickBot="1">
      <c r="A36" s="619"/>
      <c r="B36" s="612"/>
      <c r="C36" s="1142" t="s">
        <v>22</v>
      </c>
      <c r="D36" s="725">
        <v>19</v>
      </c>
      <c r="E36" s="2157">
        <v>0</v>
      </c>
      <c r="F36" s="90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6">
        <v>5</v>
      </c>
      <c r="B37" s="603" t="s">
        <v>3040</v>
      </c>
      <c r="C37" s="604" t="s">
        <v>3998</v>
      </c>
      <c r="D37" s="651">
        <v>3</v>
      </c>
      <c r="E37" s="609">
        <v>4</v>
      </c>
      <c r="F37" s="616" t="s">
        <v>1179</v>
      </c>
      <c r="G37" s="494"/>
      <c r="H37" s="494" t="s">
        <v>3039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3040</v>
      </c>
      <c r="N37" s="357" t="s">
        <v>3039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607"/>
      <c r="B38" s="607" t="s">
        <v>3052</v>
      </c>
      <c r="C38" s="611" t="s">
        <v>1181</v>
      </c>
      <c r="D38" s="656">
        <v>4</v>
      </c>
      <c r="E38" s="609">
        <v>6</v>
      </c>
      <c r="F38" s="618" t="s">
        <v>438</v>
      </c>
      <c r="G38" s="494"/>
      <c r="H38" s="494" t="s">
        <v>3035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3052</v>
      </c>
      <c r="N38" s="357" t="s">
        <v>3035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>
      <c r="A39" s="607"/>
      <c r="B39" s="607" t="s">
        <v>9871</v>
      </c>
      <c r="C39" s="611" t="s">
        <v>9549</v>
      </c>
      <c r="D39" s="656">
        <v>3</v>
      </c>
      <c r="E39" s="607">
        <v>5</v>
      </c>
      <c r="F39" s="618" t="s">
        <v>9190</v>
      </c>
      <c r="G39" s="494"/>
      <c r="H39" s="494" t="s">
        <v>9867</v>
      </c>
      <c r="I39" s="494" t="s">
        <v>294</v>
      </c>
      <c r="J39" s="494" t="s">
        <v>294</v>
      </c>
      <c r="K39" s="574">
        <v>0</v>
      </c>
      <c r="L39" s="358" t="s">
        <v>9549</v>
      </c>
      <c r="M39" s="357" t="s">
        <v>9871</v>
      </c>
      <c r="N39" s="357" t="s">
        <v>9867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9191</v>
      </c>
      <c r="U39" s="357" t="s">
        <v>294</v>
      </c>
      <c r="V39" s="357" t="s">
        <v>294</v>
      </c>
    </row>
    <row r="40" spans="1:22">
      <c r="A40" s="607"/>
      <c r="B40" s="607" t="s">
        <v>9872</v>
      </c>
      <c r="C40" s="611" t="s">
        <v>9551</v>
      </c>
      <c r="D40" s="656">
        <v>3</v>
      </c>
      <c r="E40" s="607">
        <v>5</v>
      </c>
      <c r="F40" s="618" t="s">
        <v>8703</v>
      </c>
      <c r="G40" s="494"/>
      <c r="H40" s="494" t="s">
        <v>9868</v>
      </c>
      <c r="I40" s="494" t="s">
        <v>294</v>
      </c>
      <c r="J40" s="494" t="s">
        <v>294</v>
      </c>
      <c r="K40" s="573">
        <v>0</v>
      </c>
      <c r="L40" s="358" t="s">
        <v>9551</v>
      </c>
      <c r="M40" s="357" t="s">
        <v>9872</v>
      </c>
      <c r="N40" s="357" t="s">
        <v>9868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8704</v>
      </c>
      <c r="U40" s="357" t="s">
        <v>294</v>
      </c>
      <c r="V40" s="357" t="s">
        <v>294</v>
      </c>
    </row>
    <row r="41" spans="1:22">
      <c r="A41" s="607"/>
      <c r="B41" s="607" t="s">
        <v>9873</v>
      </c>
      <c r="C41" s="611" t="s">
        <v>9553</v>
      </c>
      <c r="D41" s="656">
        <v>3</v>
      </c>
      <c r="E41" s="607">
        <v>6</v>
      </c>
      <c r="F41" s="618" t="s">
        <v>9547</v>
      </c>
      <c r="G41" s="494"/>
      <c r="H41" s="494" t="s">
        <v>9870</v>
      </c>
      <c r="I41" s="494" t="s">
        <v>294</v>
      </c>
      <c r="J41" s="494" t="s">
        <v>294</v>
      </c>
      <c r="K41" s="573">
        <v>0</v>
      </c>
      <c r="L41" s="358" t="s">
        <v>9553</v>
      </c>
      <c r="M41" s="357" t="s">
        <v>9873</v>
      </c>
      <c r="N41" s="357" t="s">
        <v>9870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9547</v>
      </c>
      <c r="U41" s="357" t="s">
        <v>294</v>
      </c>
      <c r="V41" s="357" t="s">
        <v>294</v>
      </c>
    </row>
    <row r="42" spans="1:22" ht="15" thickBot="1">
      <c r="A42" s="607"/>
      <c r="B42" s="607" t="s">
        <v>9874</v>
      </c>
      <c r="C42" s="634" t="s">
        <v>9555</v>
      </c>
      <c r="D42" s="759">
        <v>3</v>
      </c>
      <c r="E42" s="607">
        <v>5</v>
      </c>
      <c r="F42" s="678" t="s">
        <v>9352</v>
      </c>
      <c r="G42" s="494"/>
      <c r="H42" s="494" t="s">
        <v>9649</v>
      </c>
      <c r="I42" s="494" t="s">
        <v>294</v>
      </c>
      <c r="J42" s="494" t="s">
        <v>294</v>
      </c>
      <c r="K42" s="573">
        <v>0</v>
      </c>
      <c r="L42" s="358" t="s">
        <v>9556</v>
      </c>
      <c r="M42" s="357" t="s">
        <v>9874</v>
      </c>
      <c r="N42" s="357" t="s">
        <v>9649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9188</v>
      </c>
      <c r="U42" s="357" t="s">
        <v>294</v>
      </c>
      <c r="V42" s="357" t="s">
        <v>294</v>
      </c>
    </row>
    <row r="43" spans="1:22" ht="15" thickBot="1">
      <c r="A43" s="619"/>
      <c r="B43" s="622"/>
      <c r="C43" s="952" t="s">
        <v>22</v>
      </c>
      <c r="D43" s="725">
        <v>19</v>
      </c>
      <c r="E43" s="2157">
        <v>0</v>
      </c>
      <c r="F43" s="90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 ht="17.399999999999999" customHeight="1">
      <c r="A44" s="526">
        <v>6</v>
      </c>
      <c r="B44" s="2166" t="s">
        <v>9875</v>
      </c>
      <c r="C44" s="2167" t="s">
        <v>9876</v>
      </c>
      <c r="D44" s="2166">
        <v>3</v>
      </c>
      <c r="E44" s="2145">
        <v>5</v>
      </c>
      <c r="F44" s="618"/>
      <c r="G44" s="494" t="s">
        <v>241</v>
      </c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9132</v>
      </c>
      <c r="M44" s="357" t="s">
        <v>9875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 ht="18.600000000000001" customHeight="1">
      <c r="A45" s="527"/>
      <c r="B45" s="2143" t="s">
        <v>9877</v>
      </c>
      <c r="C45" s="2144" t="s">
        <v>9135</v>
      </c>
      <c r="D45" s="2143">
        <v>3</v>
      </c>
      <c r="E45" s="2145">
        <v>5</v>
      </c>
      <c r="F45" s="618"/>
      <c r="G45" s="494" t="s">
        <v>241</v>
      </c>
      <c r="H45" s="494"/>
      <c r="I45" s="494"/>
      <c r="J45" s="494"/>
      <c r="K45" s="573">
        <v>0</v>
      </c>
      <c r="L45" s="358" t="s">
        <v>9135</v>
      </c>
      <c r="M45" s="357" t="s">
        <v>9877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</row>
    <row r="46" spans="1:22">
      <c r="A46" s="527"/>
      <c r="B46" s="607" t="s">
        <v>9878</v>
      </c>
      <c r="C46" s="611" t="s">
        <v>9558</v>
      </c>
      <c r="D46" s="656">
        <v>4</v>
      </c>
      <c r="E46" s="607">
        <v>7</v>
      </c>
      <c r="F46" s="618" t="s">
        <v>9555</v>
      </c>
      <c r="G46" s="494"/>
      <c r="H46" s="494" t="s">
        <v>9874</v>
      </c>
      <c r="I46" s="494" t="s">
        <v>294</v>
      </c>
      <c r="J46" s="494" t="s">
        <v>294</v>
      </c>
      <c r="K46" s="573">
        <v>0</v>
      </c>
      <c r="L46" s="358" t="s">
        <v>9558</v>
      </c>
      <c r="M46" s="357" t="s">
        <v>9878</v>
      </c>
      <c r="N46" s="357" t="s">
        <v>9874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9556</v>
      </c>
      <c r="U46" s="357" t="s">
        <v>294</v>
      </c>
      <c r="V46" s="357" t="s">
        <v>294</v>
      </c>
    </row>
    <row r="47" spans="1:22">
      <c r="A47" s="527"/>
      <c r="B47" s="607" t="s">
        <v>9879</v>
      </c>
      <c r="C47" s="611" t="s">
        <v>8714</v>
      </c>
      <c r="D47" s="656">
        <v>4</v>
      </c>
      <c r="E47" s="607">
        <v>7</v>
      </c>
      <c r="F47" s="618" t="s">
        <v>9549</v>
      </c>
      <c r="G47" s="494"/>
      <c r="H47" s="494" t="s">
        <v>9871</v>
      </c>
      <c r="I47" s="494" t="s">
        <v>294</v>
      </c>
      <c r="J47" s="494" t="s">
        <v>294</v>
      </c>
      <c r="K47" s="573">
        <v>0</v>
      </c>
      <c r="L47" s="358" t="s">
        <v>8715</v>
      </c>
      <c r="M47" s="357" t="s">
        <v>9879</v>
      </c>
      <c r="N47" s="357" t="s">
        <v>9871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9549</v>
      </c>
      <c r="U47" s="357" t="s">
        <v>294</v>
      </c>
      <c r="V47" s="357" t="s">
        <v>294</v>
      </c>
    </row>
    <row r="48" spans="1:22">
      <c r="A48" s="527"/>
      <c r="B48" s="607" t="s">
        <v>9880</v>
      </c>
      <c r="C48" s="611" t="s">
        <v>9562</v>
      </c>
      <c r="D48" s="656">
        <v>3</v>
      </c>
      <c r="E48" s="609">
        <v>6</v>
      </c>
      <c r="F48" s="618" t="s">
        <v>9553</v>
      </c>
      <c r="G48" s="494"/>
      <c r="H48" s="494" t="s">
        <v>9873</v>
      </c>
      <c r="I48" s="494" t="s">
        <v>294</v>
      </c>
      <c r="J48" s="494" t="s">
        <v>294</v>
      </c>
      <c r="K48" s="573">
        <v>0</v>
      </c>
      <c r="L48" s="358" t="s">
        <v>9563</v>
      </c>
      <c r="M48" s="357" t="s">
        <v>9880</v>
      </c>
      <c r="N48" s="357" t="s">
        <v>9873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9553</v>
      </c>
      <c r="U48" s="357" t="s">
        <v>294</v>
      </c>
      <c r="V48" s="357" t="s">
        <v>294</v>
      </c>
    </row>
    <row r="49" spans="1:22">
      <c r="A49" s="527"/>
      <c r="B49" s="607" t="s">
        <v>9881</v>
      </c>
      <c r="C49" s="611" t="s">
        <v>9565</v>
      </c>
      <c r="D49" s="656">
        <v>4</v>
      </c>
      <c r="E49" s="607">
        <v>7</v>
      </c>
      <c r="F49" s="618" t="s">
        <v>9551</v>
      </c>
      <c r="G49" s="494"/>
      <c r="H49" s="494" t="s">
        <v>9872</v>
      </c>
      <c r="I49" s="494" t="s">
        <v>294</v>
      </c>
      <c r="J49" s="494" t="s">
        <v>294</v>
      </c>
      <c r="K49" s="573">
        <v>0</v>
      </c>
      <c r="L49" s="358" t="s">
        <v>9565</v>
      </c>
      <c r="M49" s="357" t="s">
        <v>9881</v>
      </c>
      <c r="N49" s="357" t="s">
        <v>9872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9551</v>
      </c>
      <c r="U49" s="357" t="s">
        <v>294</v>
      </c>
      <c r="V49" s="357" t="s">
        <v>294</v>
      </c>
    </row>
    <row r="50" spans="1:22" ht="15" thickBot="1">
      <c r="A50" s="527"/>
      <c r="B50" s="607" t="s">
        <v>9882</v>
      </c>
      <c r="C50" s="634" t="s">
        <v>9147</v>
      </c>
      <c r="D50" s="759">
        <v>4</v>
      </c>
      <c r="E50" s="609">
        <v>7</v>
      </c>
      <c r="F50" s="610" t="s">
        <v>9553</v>
      </c>
      <c r="G50" s="494"/>
      <c r="H50" s="494" t="s">
        <v>9873</v>
      </c>
      <c r="I50" s="494" t="s">
        <v>294</v>
      </c>
      <c r="J50" s="494" t="s">
        <v>294</v>
      </c>
      <c r="K50" s="573">
        <v>0</v>
      </c>
      <c r="L50" s="358" t="s">
        <v>9147</v>
      </c>
      <c r="M50" s="357" t="s">
        <v>9882</v>
      </c>
      <c r="N50" s="357" t="s">
        <v>9873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9553</v>
      </c>
      <c r="U50" s="357" t="s">
        <v>294</v>
      </c>
      <c r="V50" s="357" t="s">
        <v>294</v>
      </c>
    </row>
    <row r="51" spans="1:22" ht="15" thickBot="1">
      <c r="A51" s="528"/>
      <c r="B51" s="622"/>
      <c r="C51" s="646" t="s">
        <v>22</v>
      </c>
      <c r="D51" s="725">
        <v>22</v>
      </c>
      <c r="E51" s="2157">
        <v>0</v>
      </c>
      <c r="F51" s="677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26">
        <v>7</v>
      </c>
      <c r="B52" s="607" t="s">
        <v>9883</v>
      </c>
      <c r="C52" s="611" t="s">
        <v>9759</v>
      </c>
      <c r="D52" s="651">
        <v>3</v>
      </c>
      <c r="E52" s="607">
        <v>5</v>
      </c>
      <c r="F52" s="610" t="s">
        <v>3991</v>
      </c>
      <c r="G52" s="494"/>
      <c r="H52" s="494" t="s">
        <v>6034</v>
      </c>
      <c r="I52" s="494" t="s">
        <v>294</v>
      </c>
      <c r="J52" s="494" t="s">
        <v>294</v>
      </c>
      <c r="K52" s="573">
        <v>0</v>
      </c>
      <c r="L52" s="358" t="s">
        <v>9111</v>
      </c>
      <c r="M52" s="357" t="s">
        <v>9883</v>
      </c>
      <c r="N52" s="357" t="s">
        <v>6034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593</v>
      </c>
      <c r="U52" s="357" t="s">
        <v>294</v>
      </c>
      <c r="V52" s="357" t="s">
        <v>294</v>
      </c>
    </row>
    <row r="53" spans="1:22">
      <c r="A53" s="527"/>
      <c r="B53" s="607" t="s">
        <v>9884</v>
      </c>
      <c r="C53" s="611" t="s">
        <v>9569</v>
      </c>
      <c r="D53" s="656">
        <v>8</v>
      </c>
      <c r="E53" s="609">
        <v>15</v>
      </c>
      <c r="F53" s="618" t="s">
        <v>9562</v>
      </c>
      <c r="G53" s="494"/>
      <c r="H53" s="494" t="s">
        <v>9880</v>
      </c>
      <c r="I53" s="494" t="s">
        <v>294</v>
      </c>
      <c r="J53" s="494" t="s">
        <v>294</v>
      </c>
      <c r="K53" s="573">
        <v>0</v>
      </c>
      <c r="L53" s="358" t="s">
        <v>9570</v>
      </c>
      <c r="M53" s="357" t="s">
        <v>9884</v>
      </c>
      <c r="N53" s="357" t="s">
        <v>9880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9563</v>
      </c>
      <c r="U53" s="357" t="s">
        <v>294</v>
      </c>
      <c r="V53" s="357" t="s">
        <v>294</v>
      </c>
    </row>
    <row r="54" spans="1:22">
      <c r="A54" s="527"/>
      <c r="B54" s="607" t="s">
        <v>9885</v>
      </c>
      <c r="C54" s="611" t="s">
        <v>9797</v>
      </c>
      <c r="D54" s="656">
        <v>5</v>
      </c>
      <c r="E54" s="607">
        <v>9</v>
      </c>
      <c r="F54" s="618" t="s">
        <v>9549</v>
      </c>
      <c r="G54" s="494"/>
      <c r="H54" s="494" t="s">
        <v>9871</v>
      </c>
      <c r="I54" s="494" t="s">
        <v>294</v>
      </c>
      <c r="J54" s="494" t="s">
        <v>294</v>
      </c>
      <c r="K54" s="573">
        <v>0</v>
      </c>
      <c r="L54" s="358" t="s">
        <v>9621</v>
      </c>
      <c r="M54" s="357" t="s">
        <v>9885</v>
      </c>
      <c r="N54" s="357" t="s">
        <v>9871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9549</v>
      </c>
      <c r="U54" s="357" t="s">
        <v>294</v>
      </c>
      <c r="V54" s="357" t="s">
        <v>294</v>
      </c>
    </row>
    <row r="55" spans="1:22" ht="15" thickBot="1">
      <c r="A55" s="527"/>
      <c r="B55" s="607" t="s">
        <v>9886</v>
      </c>
      <c r="C55" s="634" t="s">
        <v>9577</v>
      </c>
      <c r="D55" s="656">
        <v>4</v>
      </c>
      <c r="E55" s="609">
        <v>8</v>
      </c>
      <c r="F55" s="618" t="s">
        <v>9147</v>
      </c>
      <c r="G55" s="494"/>
      <c r="H55" s="494" t="s">
        <v>9882</v>
      </c>
      <c r="I55" s="494" t="s">
        <v>294</v>
      </c>
      <c r="J55" s="494" t="s">
        <v>294</v>
      </c>
      <c r="K55" s="573">
        <v>0</v>
      </c>
      <c r="L55" s="358" t="s">
        <v>9577</v>
      </c>
      <c r="M55" s="357" t="s">
        <v>9886</v>
      </c>
      <c r="N55" s="357" t="s">
        <v>9882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9147</v>
      </c>
      <c r="U55" s="357" t="s">
        <v>294</v>
      </c>
      <c r="V55" s="357" t="s">
        <v>294</v>
      </c>
    </row>
    <row r="56" spans="1:22" ht="15" thickBot="1">
      <c r="A56" s="528"/>
      <c r="B56" s="622"/>
      <c r="C56" s="646" t="s">
        <v>22</v>
      </c>
      <c r="D56" s="663">
        <v>20</v>
      </c>
      <c r="E56" s="2157">
        <v>0</v>
      </c>
      <c r="F56" s="67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6">
        <v>8</v>
      </c>
      <c r="B57" s="607" t="s">
        <v>9887</v>
      </c>
      <c r="C57" s="1141" t="s">
        <v>9888</v>
      </c>
      <c r="D57" s="651">
        <v>3</v>
      </c>
      <c r="E57" s="609">
        <v>5</v>
      </c>
      <c r="F57" s="633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9126</v>
      </c>
      <c r="M57" s="357" t="s">
        <v>9887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607"/>
      <c r="B58" s="607" t="s">
        <v>9762</v>
      </c>
      <c r="C58" s="611" t="s">
        <v>3155</v>
      </c>
      <c r="D58" s="656">
        <v>8</v>
      </c>
      <c r="E58" s="609">
        <v>14</v>
      </c>
      <c r="F58" s="618" t="s">
        <v>9798</v>
      </c>
      <c r="G58" s="494"/>
      <c r="H58" s="494" t="s">
        <v>3052</v>
      </c>
      <c r="I58" s="494" t="s">
        <v>9885</v>
      </c>
      <c r="J58" s="494" t="s">
        <v>294</v>
      </c>
      <c r="K58" s="573">
        <v>0</v>
      </c>
      <c r="L58" s="358" t="s">
        <v>4589</v>
      </c>
      <c r="M58" s="357" t="s">
        <v>9762</v>
      </c>
      <c r="N58" s="357" t="s">
        <v>3052</v>
      </c>
      <c r="O58" s="357" t="s">
        <v>9885</v>
      </c>
      <c r="P58" s="357" t="s">
        <v>294</v>
      </c>
      <c r="Q58" s="357">
        <v>0</v>
      </c>
      <c r="R58" s="357">
        <v>15</v>
      </c>
      <c r="S58" s="357">
        <v>0</v>
      </c>
      <c r="T58" s="357" t="s">
        <v>1181</v>
      </c>
      <c r="U58" s="357" t="s">
        <v>9621</v>
      </c>
      <c r="V58" s="357" t="s">
        <v>294</v>
      </c>
    </row>
    <row r="59" spans="1:22">
      <c r="A59" s="607"/>
      <c r="B59" s="607" t="s">
        <v>9889</v>
      </c>
      <c r="C59" s="611" t="s">
        <v>9199</v>
      </c>
      <c r="D59" s="656">
        <v>4</v>
      </c>
      <c r="E59" s="609">
        <v>8</v>
      </c>
      <c r="F59" s="618" t="s">
        <v>9577</v>
      </c>
      <c r="G59" s="494"/>
      <c r="H59" s="494" t="s">
        <v>9886</v>
      </c>
      <c r="I59" s="494" t="s">
        <v>294</v>
      </c>
      <c r="J59" s="494" t="s">
        <v>294</v>
      </c>
      <c r="K59" s="573">
        <v>0</v>
      </c>
      <c r="L59" s="358" t="s">
        <v>9200</v>
      </c>
      <c r="M59" s="357" t="s">
        <v>9889</v>
      </c>
      <c r="N59" s="357" t="s">
        <v>9886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9577</v>
      </c>
      <c r="U59" s="357" t="s">
        <v>294</v>
      </c>
      <c r="V59" s="357" t="s">
        <v>294</v>
      </c>
    </row>
    <row r="60" spans="1:22" ht="15" thickBot="1">
      <c r="A60" s="607"/>
      <c r="B60" s="619" t="s">
        <v>9890</v>
      </c>
      <c r="C60" s="634" t="s">
        <v>9574</v>
      </c>
      <c r="D60" s="656">
        <v>6</v>
      </c>
      <c r="E60" s="609">
        <v>11</v>
      </c>
      <c r="F60" s="618" t="s">
        <v>9797</v>
      </c>
      <c r="G60" s="494"/>
      <c r="H60" s="494" t="s">
        <v>9885</v>
      </c>
      <c r="I60" s="494" t="s">
        <v>294</v>
      </c>
      <c r="J60" s="494" t="s">
        <v>294</v>
      </c>
      <c r="K60" s="573">
        <v>0</v>
      </c>
      <c r="L60" s="358" t="s">
        <v>9575</v>
      </c>
      <c r="M60" s="357" t="s">
        <v>9890</v>
      </c>
      <c r="N60" s="357" t="s">
        <v>9885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9621</v>
      </c>
      <c r="U60" s="357" t="s">
        <v>294</v>
      </c>
      <c r="V60" s="357" t="s">
        <v>294</v>
      </c>
    </row>
    <row r="61" spans="1:22" ht="15" thickBot="1">
      <c r="A61" s="619"/>
      <c r="B61" s="622"/>
      <c r="C61" s="1142" t="s">
        <v>22</v>
      </c>
      <c r="D61" s="663">
        <v>21</v>
      </c>
      <c r="E61" s="2157">
        <v>0</v>
      </c>
      <c r="F61" s="677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526">
        <v>9</v>
      </c>
      <c r="B62" s="607" t="s">
        <v>38</v>
      </c>
      <c r="C62" s="604" t="s">
        <v>331</v>
      </c>
      <c r="D62" s="651">
        <v>1</v>
      </c>
      <c r="E62" s="609">
        <v>1</v>
      </c>
      <c r="F62" s="633" t="s">
        <v>335</v>
      </c>
      <c r="G62" s="494"/>
      <c r="H62" s="494" t="s">
        <v>3051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3051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335</v>
      </c>
      <c r="U62" s="357" t="s">
        <v>294</v>
      </c>
      <c r="V62" s="357" t="s">
        <v>294</v>
      </c>
    </row>
    <row r="63" spans="1:22">
      <c r="A63" s="607"/>
      <c r="B63" s="607" t="s">
        <v>9764</v>
      </c>
      <c r="C63" s="611" t="s">
        <v>4161</v>
      </c>
      <c r="D63" s="656">
        <v>8</v>
      </c>
      <c r="E63" s="609">
        <v>12</v>
      </c>
      <c r="F63" s="618" t="s">
        <v>9799</v>
      </c>
      <c r="G63" s="494"/>
      <c r="H63" s="494" t="s">
        <v>3040</v>
      </c>
      <c r="I63" s="494" t="s">
        <v>9890</v>
      </c>
      <c r="J63" s="494" t="s">
        <v>294</v>
      </c>
      <c r="K63" s="573">
        <v>0</v>
      </c>
      <c r="L63" s="358" t="s">
        <v>4161</v>
      </c>
      <c r="M63" s="357" t="s">
        <v>9764</v>
      </c>
      <c r="N63" s="357" t="s">
        <v>3040</v>
      </c>
      <c r="O63" s="357" t="s">
        <v>9890</v>
      </c>
      <c r="P63" s="357" t="s">
        <v>294</v>
      </c>
      <c r="Q63" s="357">
        <v>0</v>
      </c>
      <c r="R63" s="357">
        <v>33</v>
      </c>
      <c r="S63" s="357">
        <v>0</v>
      </c>
      <c r="T63" s="357" t="s">
        <v>3259</v>
      </c>
      <c r="U63" s="357" t="s">
        <v>9575</v>
      </c>
      <c r="V63" s="357" t="s">
        <v>294</v>
      </c>
    </row>
    <row r="64" spans="1:22">
      <c r="A64" s="607"/>
      <c r="B64" s="607" t="s">
        <v>9891</v>
      </c>
      <c r="C64" s="611" t="s">
        <v>9593</v>
      </c>
      <c r="D64" s="656">
        <v>4</v>
      </c>
      <c r="E64" s="609">
        <v>8</v>
      </c>
      <c r="F64" s="618" t="s">
        <v>9199</v>
      </c>
      <c r="G64" s="494"/>
      <c r="H64" s="494" t="s">
        <v>9889</v>
      </c>
      <c r="I64" s="494" t="s">
        <v>294</v>
      </c>
      <c r="J64" s="494" t="s">
        <v>294</v>
      </c>
      <c r="K64" s="573">
        <v>0</v>
      </c>
      <c r="L64" s="358" t="s">
        <v>9593</v>
      </c>
      <c r="M64" s="357" t="s">
        <v>9891</v>
      </c>
      <c r="N64" s="357" t="s">
        <v>9889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9200</v>
      </c>
      <c r="U64" s="357" t="s">
        <v>294</v>
      </c>
      <c r="V64" s="357" t="s">
        <v>294</v>
      </c>
    </row>
    <row r="65" spans="1:22" ht="15" thickBot="1">
      <c r="A65" s="607"/>
      <c r="B65" s="607" t="s">
        <v>9892</v>
      </c>
      <c r="C65" s="634" t="s">
        <v>9630</v>
      </c>
      <c r="D65" s="656">
        <v>6</v>
      </c>
      <c r="E65" s="609">
        <v>11</v>
      </c>
      <c r="F65" s="618" t="s">
        <v>9574</v>
      </c>
      <c r="G65" s="494"/>
      <c r="H65" s="494" t="s">
        <v>9890</v>
      </c>
      <c r="I65" s="494" t="s">
        <v>294</v>
      </c>
      <c r="J65" s="494" t="s">
        <v>294</v>
      </c>
      <c r="K65" s="573">
        <v>0</v>
      </c>
      <c r="L65" s="358" t="s">
        <v>9584</v>
      </c>
      <c r="M65" s="357" t="s">
        <v>9892</v>
      </c>
      <c r="N65" s="357" t="s">
        <v>9890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9575</v>
      </c>
      <c r="U65" s="357" t="s">
        <v>294</v>
      </c>
      <c r="V65" s="357" t="s">
        <v>294</v>
      </c>
    </row>
    <row r="66" spans="1:22" ht="15" thickBot="1">
      <c r="A66" s="619"/>
      <c r="B66" s="622"/>
      <c r="C66" s="952" t="s">
        <v>22</v>
      </c>
      <c r="D66" s="663">
        <v>19</v>
      </c>
      <c r="E66" s="2157">
        <v>0</v>
      </c>
      <c r="F66" s="61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607" t="s">
        <v>9767</v>
      </c>
      <c r="C67" s="604" t="s">
        <v>4329</v>
      </c>
      <c r="D67" s="651">
        <v>8</v>
      </c>
      <c r="E67" s="609">
        <v>12</v>
      </c>
      <c r="F67" s="616" t="s">
        <v>4161</v>
      </c>
      <c r="G67" s="494"/>
      <c r="H67" s="494" t="s">
        <v>9764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9767</v>
      </c>
      <c r="N67" s="357" t="s">
        <v>9764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15" thickBot="1">
      <c r="A68" s="527"/>
      <c r="B68" s="607" t="s">
        <v>9893</v>
      </c>
      <c r="C68" s="634" t="s">
        <v>9632</v>
      </c>
      <c r="D68" s="656">
        <v>10</v>
      </c>
      <c r="E68" s="609">
        <v>19</v>
      </c>
      <c r="F68" s="618" t="s">
        <v>9630</v>
      </c>
      <c r="G68" s="494"/>
      <c r="H68" s="494" t="s">
        <v>9892</v>
      </c>
      <c r="I68" s="494" t="s">
        <v>294</v>
      </c>
      <c r="J68" s="494" t="s">
        <v>294</v>
      </c>
      <c r="K68" s="573">
        <v>0</v>
      </c>
      <c r="L68" s="358" t="s">
        <v>9591</v>
      </c>
      <c r="M68" s="357" t="s">
        <v>9893</v>
      </c>
      <c r="N68" s="357" t="s">
        <v>9892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9584</v>
      </c>
      <c r="U68" s="357" t="s">
        <v>294</v>
      </c>
      <c r="V68" s="357" t="s">
        <v>294</v>
      </c>
    </row>
    <row r="69" spans="1:22" ht="15" thickBot="1">
      <c r="A69" s="527"/>
      <c r="B69" s="622"/>
      <c r="C69" s="646" t="s">
        <v>22</v>
      </c>
      <c r="D69" s="614">
        <v>18</v>
      </c>
      <c r="E69" s="2157">
        <v>0</v>
      </c>
      <c r="F69" s="677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528"/>
      <c r="B70" s="2099"/>
      <c r="C70" s="952" t="s">
        <v>111</v>
      </c>
      <c r="D70" s="631">
        <v>200</v>
      </c>
      <c r="E70" s="614">
        <v>0</v>
      </c>
      <c r="F70" s="2100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60"/>
      <c r="B71" s="2160"/>
      <c r="C71" s="2160"/>
      <c r="D71" s="2160"/>
      <c r="E71" s="2160"/>
      <c r="F71" s="2056"/>
      <c r="G71" s="494"/>
      <c r="H71" s="494"/>
      <c r="I71" s="494"/>
      <c r="J71" s="494"/>
      <c r="K71" s="573"/>
      <c r="L71" s="358"/>
    </row>
    <row r="72" spans="1:22">
      <c r="A72" s="2160"/>
      <c r="B72" s="2160"/>
      <c r="C72" s="2160"/>
      <c r="D72" s="2160"/>
      <c r="E72" s="2160"/>
      <c r="F72" s="2056"/>
      <c r="G72" s="494"/>
      <c r="H72" s="494"/>
      <c r="I72" s="494"/>
      <c r="J72" s="494"/>
      <c r="K72" s="573"/>
      <c r="L72" s="358"/>
    </row>
    <row r="73" spans="1:22">
      <c r="A73" s="2160"/>
      <c r="B73" s="2160"/>
      <c r="C73" s="2160"/>
      <c r="D73" s="2160"/>
      <c r="E73" s="2160"/>
      <c r="F73" s="2056"/>
      <c r="G73" s="494"/>
      <c r="H73" s="494"/>
      <c r="I73" s="494"/>
      <c r="J73" s="494"/>
      <c r="K73" s="573"/>
      <c r="L73" s="358"/>
    </row>
    <row r="74" spans="1:22">
      <c r="A74" s="2160"/>
      <c r="B74" s="2160"/>
      <c r="C74" s="2160"/>
      <c r="D74" s="2160"/>
      <c r="E74" s="2160"/>
      <c r="F74" s="2056"/>
      <c r="G74" s="494"/>
      <c r="H74" s="494"/>
      <c r="I74" s="494"/>
      <c r="J74" s="494"/>
      <c r="K74" s="573"/>
      <c r="L74" s="358"/>
    </row>
    <row r="75" spans="1:22">
      <c r="A75" s="2160"/>
      <c r="B75" s="2160"/>
      <c r="C75" s="2160"/>
      <c r="D75" s="2160"/>
      <c r="E75" s="2160"/>
      <c r="F75" s="2056"/>
      <c r="G75" s="494"/>
      <c r="H75" s="494"/>
      <c r="I75" s="494"/>
      <c r="J75" s="494"/>
      <c r="K75" s="573"/>
      <c r="L75" s="358"/>
    </row>
    <row r="76" spans="1:22">
      <c r="A76" s="2160"/>
      <c r="B76" s="2160"/>
      <c r="C76" s="2160"/>
      <c r="D76" s="2160"/>
      <c r="E76" s="2160"/>
      <c r="F76" s="2056"/>
      <c r="G76" s="494"/>
      <c r="H76" s="494"/>
      <c r="I76" s="494"/>
      <c r="J76" s="494"/>
      <c r="K76" s="1743"/>
      <c r="L76" s="358"/>
    </row>
    <row r="77" spans="1:22">
      <c r="A77" s="2160"/>
      <c r="B77" s="2160"/>
      <c r="C77" s="2160"/>
      <c r="D77" s="2160"/>
      <c r="E77" s="2160"/>
      <c r="F77" s="2056"/>
      <c r="G77" s="494"/>
      <c r="H77" s="494"/>
      <c r="I77" s="494"/>
      <c r="J77" s="494"/>
      <c r="K77" s="642"/>
      <c r="L77" s="358"/>
    </row>
    <row r="78" spans="1:22">
      <c r="A78" s="2160"/>
      <c r="B78" s="2160"/>
      <c r="C78" s="2160"/>
      <c r="D78" s="2160"/>
      <c r="E78" s="2160"/>
      <c r="F78" s="494"/>
      <c r="G78" s="494"/>
      <c r="H78" s="494"/>
      <c r="I78" s="494"/>
      <c r="J78" s="494"/>
      <c r="K78" s="642"/>
      <c r="L78" s="358"/>
    </row>
    <row r="79" spans="1:22">
      <c r="A79" s="2160"/>
      <c r="B79" s="2160"/>
      <c r="C79" s="2160"/>
      <c r="D79" s="2160"/>
      <c r="E79" s="2160"/>
      <c r="F79" s="494"/>
      <c r="G79" s="494"/>
      <c r="H79" s="494"/>
      <c r="I79" s="494"/>
      <c r="J79" s="494"/>
      <c r="K79" s="642"/>
      <c r="L79" s="358"/>
    </row>
    <row r="80" spans="1:22">
      <c r="A80" s="2160"/>
      <c r="B80" s="2160"/>
      <c r="C80" s="2160"/>
      <c r="D80" s="2160"/>
      <c r="E80" s="2160"/>
      <c r="F80" s="494"/>
      <c r="G80" s="494"/>
      <c r="H80" s="494"/>
      <c r="I80" s="494"/>
      <c r="J80" s="494"/>
      <c r="K80" s="642"/>
      <c r="L80" s="358"/>
    </row>
    <row r="81" spans="1:12">
      <c r="A81" s="2160"/>
      <c r="B81" s="2160"/>
      <c r="C81" s="2160"/>
      <c r="D81" s="2160"/>
      <c r="E81" s="2160"/>
      <c r="F81" s="494"/>
      <c r="G81" s="494"/>
      <c r="H81" s="494"/>
      <c r="I81" s="494"/>
      <c r="J81" s="494"/>
      <c r="K81" s="642"/>
      <c r="L81" s="358"/>
    </row>
    <row r="82" spans="1:12">
      <c r="A82" s="2160"/>
      <c r="B82" s="2160"/>
      <c r="C82" s="2160"/>
      <c r="D82" s="2160"/>
      <c r="E82" s="2160"/>
      <c r="F82" s="494"/>
      <c r="G82" s="494"/>
      <c r="H82" s="494"/>
      <c r="I82" s="494"/>
      <c r="J82" s="494"/>
      <c r="K82" s="642"/>
      <c r="L82" s="358"/>
    </row>
    <row r="83" spans="1:12">
      <c r="A83" s="2160"/>
      <c r="B83" s="2160"/>
      <c r="C83" s="2160"/>
      <c r="D83" s="2160"/>
      <c r="E83" s="2160"/>
      <c r="F83" s="494"/>
      <c r="G83" s="494"/>
      <c r="H83" s="494"/>
      <c r="I83" s="494"/>
      <c r="J83" s="494"/>
      <c r="K83" s="642"/>
      <c r="L83" s="358"/>
    </row>
    <row r="84" spans="1:12">
      <c r="A84" s="2160"/>
      <c r="B84" s="2160"/>
      <c r="C84" s="2160"/>
      <c r="D84" s="2160"/>
      <c r="E84" s="2160"/>
      <c r="F84" s="494"/>
      <c r="G84" s="494"/>
      <c r="H84" s="494"/>
      <c r="I84" s="494"/>
      <c r="J84" s="494"/>
      <c r="K84" s="642"/>
      <c r="L84" s="358"/>
    </row>
    <row r="85" spans="1:12">
      <c r="A85" s="2160"/>
      <c r="B85" s="2160"/>
      <c r="C85" s="2160"/>
      <c r="D85" s="2160"/>
      <c r="E85" s="2160"/>
      <c r="F85" s="494"/>
      <c r="G85" s="494"/>
      <c r="H85" s="494"/>
      <c r="I85" s="494"/>
      <c r="J85" s="494"/>
      <c r="K85" s="642"/>
      <c r="L85" s="358"/>
    </row>
    <row r="86" spans="1:12">
      <c r="A86" s="2160"/>
      <c r="B86" s="2160"/>
      <c r="C86" s="2160"/>
      <c r="D86" s="2160"/>
      <c r="E86" s="2160"/>
      <c r="F86" s="494"/>
      <c r="G86" s="494"/>
      <c r="H86" s="494"/>
      <c r="I86" s="494"/>
      <c r="J86" s="494"/>
      <c r="K86" s="642"/>
      <c r="L86" s="358"/>
    </row>
    <row r="87" spans="1:12">
      <c r="A87" s="2160"/>
      <c r="B87" s="2160"/>
      <c r="C87" s="2160"/>
      <c r="D87" s="2160"/>
      <c r="E87" s="2160"/>
      <c r="F87" s="494"/>
      <c r="G87" s="494"/>
      <c r="H87" s="494"/>
      <c r="I87" s="494"/>
      <c r="J87" s="494"/>
      <c r="K87" s="642"/>
      <c r="L87" s="358"/>
    </row>
    <row r="88" spans="1:12">
      <c r="A88" s="2160"/>
      <c r="B88" s="2160"/>
      <c r="C88" s="2160"/>
      <c r="D88" s="2160"/>
      <c r="E88" s="2160"/>
      <c r="F88" s="494"/>
      <c r="G88" s="494"/>
      <c r="H88" s="494"/>
      <c r="I88" s="494"/>
      <c r="J88" s="494"/>
      <c r="K88" s="642"/>
      <c r="L88" s="358"/>
    </row>
    <row r="89" spans="1:12">
      <c r="A89" s="2160"/>
      <c r="B89" s="2160"/>
      <c r="C89" s="2160"/>
      <c r="D89" s="2160"/>
      <c r="E89" s="2160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D3FE1-94BA-402D-B1AE-704729D84B64}">
  <sheetPr codeName="Sheet9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3035</v>
      </c>
      <c r="C9" s="531" t="s">
        <v>438</v>
      </c>
      <c r="D9" s="651">
        <v>2</v>
      </c>
      <c r="E9" s="2161">
        <v>3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3049</v>
      </c>
      <c r="C10" s="523" t="s">
        <v>3533</v>
      </c>
      <c r="D10" s="656">
        <v>5</v>
      </c>
      <c r="E10" s="2141">
        <v>8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3037</v>
      </c>
      <c r="C11" s="520" t="s">
        <v>4294</v>
      </c>
      <c r="D11" s="656">
        <v>2</v>
      </c>
      <c r="E11" s="2141">
        <v>3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3037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3034</v>
      </c>
      <c r="C12" s="520" t="s">
        <v>3543</v>
      </c>
      <c r="D12" s="656">
        <v>5</v>
      </c>
      <c r="E12" s="2141">
        <v>8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9068</v>
      </c>
      <c r="C13" s="520" t="s">
        <v>9176</v>
      </c>
      <c r="D13" s="656">
        <v>4</v>
      </c>
      <c r="E13" s="2141">
        <v>4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9748</v>
      </c>
      <c r="C14" s="520" t="s">
        <v>9072</v>
      </c>
      <c r="D14" s="759">
        <v>2</v>
      </c>
      <c r="E14" s="2156">
        <v>2</v>
      </c>
      <c r="F14" s="61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9748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38" t="s">
        <v>22</v>
      </c>
      <c r="D15" s="49">
        <v>20</v>
      </c>
      <c r="E15" s="2184">
        <v>28</v>
      </c>
      <c r="F15" s="61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3050</v>
      </c>
      <c r="C16" s="520" t="s">
        <v>3991</v>
      </c>
      <c r="D16" s="656">
        <v>5</v>
      </c>
      <c r="E16" s="2161">
        <v>8</v>
      </c>
      <c r="F16" s="616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3036</v>
      </c>
      <c r="C17" s="520" t="s">
        <v>471</v>
      </c>
      <c r="D17" s="656">
        <v>5</v>
      </c>
      <c r="E17" s="2141">
        <v>8</v>
      </c>
      <c r="F17" s="618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36</v>
      </c>
      <c r="C18" s="520" t="s">
        <v>1131</v>
      </c>
      <c r="D18" s="656">
        <v>1</v>
      </c>
      <c r="E18" s="2141">
        <v>1</v>
      </c>
      <c r="F18" s="6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9768</v>
      </c>
      <c r="C19" s="520" t="s">
        <v>9075</v>
      </c>
      <c r="D19" s="656">
        <v>3</v>
      </c>
      <c r="E19" s="2141">
        <v>4</v>
      </c>
      <c r="F19" s="61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9076</v>
      </c>
      <c r="M19" s="357" t="s">
        <v>9768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9769</v>
      </c>
      <c r="C20" s="520" t="s">
        <v>9529</v>
      </c>
      <c r="D20" s="656">
        <v>3</v>
      </c>
      <c r="E20" s="2141">
        <v>4</v>
      </c>
      <c r="F20" s="61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9529</v>
      </c>
      <c r="M20" s="357" t="s">
        <v>9769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50" t="s">
        <v>9350</v>
      </c>
      <c r="C21" s="520" t="s">
        <v>9351</v>
      </c>
      <c r="D21" s="759">
        <v>4</v>
      </c>
      <c r="E21" s="2156">
        <v>6</v>
      </c>
      <c r="F21" s="618" t="s">
        <v>9176</v>
      </c>
      <c r="G21" s="494"/>
      <c r="H21" s="494" t="s">
        <v>9068</v>
      </c>
      <c r="I21" s="494" t="s">
        <v>294</v>
      </c>
      <c r="J21" s="494" t="s">
        <v>294</v>
      </c>
      <c r="K21" s="573">
        <v>0</v>
      </c>
      <c r="L21" s="358" t="s">
        <v>9351</v>
      </c>
      <c r="M21" s="357" t="s">
        <v>9350</v>
      </c>
      <c r="N21" s="357" t="s">
        <v>9068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9070</v>
      </c>
      <c r="U21" s="357" t="s">
        <v>294</v>
      </c>
      <c r="V21" s="357" t="s">
        <v>294</v>
      </c>
    </row>
    <row r="22" spans="1:22" ht="15" thickBot="1">
      <c r="A22" s="517"/>
      <c r="B22" s="517"/>
      <c r="C22" s="538" t="s">
        <v>22</v>
      </c>
      <c r="D22" s="545">
        <v>21</v>
      </c>
      <c r="E22" s="2184">
        <v>31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7" t="s">
        <v>3039</v>
      </c>
      <c r="C23" s="520" t="s">
        <v>1179</v>
      </c>
      <c r="D23" s="656">
        <v>3</v>
      </c>
      <c r="E23" s="2161">
        <v>4</v>
      </c>
      <c r="F23" s="67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3039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40</v>
      </c>
      <c r="C24" s="520" t="s">
        <v>1180</v>
      </c>
      <c r="D24" s="656">
        <v>1</v>
      </c>
      <c r="E24" s="2141">
        <v>1</v>
      </c>
      <c r="F24" s="618" t="s">
        <v>1131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15"/>
      <c r="B25" s="47" t="s">
        <v>3038</v>
      </c>
      <c r="C25" s="520" t="s">
        <v>140</v>
      </c>
      <c r="D25" s="656">
        <v>5</v>
      </c>
      <c r="E25" s="2141">
        <v>8</v>
      </c>
      <c r="F25" s="618" t="s">
        <v>471</v>
      </c>
      <c r="G25" s="494"/>
      <c r="H25" s="494" t="s">
        <v>3036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3038</v>
      </c>
      <c r="N25" s="357" t="s">
        <v>3036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47" t="s">
        <v>9770</v>
      </c>
      <c r="C26" s="520" t="s">
        <v>9178</v>
      </c>
      <c r="D26" s="656">
        <v>4</v>
      </c>
      <c r="E26" s="2141">
        <v>4</v>
      </c>
      <c r="F26" s="618" t="s">
        <v>9075</v>
      </c>
      <c r="G26" s="494"/>
      <c r="H26" s="494" t="s">
        <v>9768</v>
      </c>
      <c r="I26" s="494" t="s">
        <v>294</v>
      </c>
      <c r="J26" s="494" t="s">
        <v>294</v>
      </c>
      <c r="K26" s="573">
        <v>0</v>
      </c>
      <c r="L26" s="358" t="s">
        <v>9082</v>
      </c>
      <c r="M26" s="357" t="s">
        <v>9770</v>
      </c>
      <c r="N26" s="357" t="s">
        <v>9768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9076</v>
      </c>
      <c r="U26" s="357" t="s">
        <v>294</v>
      </c>
      <c r="V26" s="357" t="s">
        <v>294</v>
      </c>
    </row>
    <row r="27" spans="1:22">
      <c r="A27" s="515"/>
      <c r="B27" s="47" t="s">
        <v>9649</v>
      </c>
      <c r="C27" s="520" t="s">
        <v>9352</v>
      </c>
      <c r="D27" s="656">
        <v>3</v>
      </c>
      <c r="E27" s="2141">
        <v>4</v>
      </c>
      <c r="F27" s="61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9188</v>
      </c>
      <c r="M27" s="357" t="s">
        <v>9649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47" t="s">
        <v>9771</v>
      </c>
      <c r="C28" s="520" t="s">
        <v>9184</v>
      </c>
      <c r="D28" s="759">
        <v>4</v>
      </c>
      <c r="E28" s="2156">
        <v>6</v>
      </c>
      <c r="F28" s="610" t="s">
        <v>9075</v>
      </c>
      <c r="G28" s="494"/>
      <c r="H28" s="494" t="s">
        <v>9768</v>
      </c>
      <c r="I28" s="494" t="s">
        <v>294</v>
      </c>
      <c r="J28" s="494" t="s">
        <v>294</v>
      </c>
      <c r="K28" s="573">
        <v>0</v>
      </c>
      <c r="L28" s="358" t="s">
        <v>9185</v>
      </c>
      <c r="M28" s="357" t="s">
        <v>9771</v>
      </c>
      <c r="N28" s="357" t="s">
        <v>9768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9076</v>
      </c>
      <c r="U28" s="357" t="s">
        <v>294</v>
      </c>
      <c r="V28" s="357" t="s">
        <v>294</v>
      </c>
    </row>
    <row r="29" spans="1:22" ht="15" thickBot="1">
      <c r="A29" s="517"/>
      <c r="B29" s="48"/>
      <c r="C29" s="2126" t="s">
        <v>22</v>
      </c>
      <c r="D29" s="49">
        <v>20</v>
      </c>
      <c r="E29" s="2184">
        <v>27</v>
      </c>
      <c r="F29" s="67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7" t="s">
        <v>29</v>
      </c>
      <c r="C30" s="520" t="s">
        <v>2389</v>
      </c>
      <c r="D30" s="656">
        <v>2</v>
      </c>
      <c r="E30" s="2161">
        <v>2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609</v>
      </c>
      <c r="M30" s="357" t="s">
        <v>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9774</v>
      </c>
      <c r="C31" s="520" t="s">
        <v>9190</v>
      </c>
      <c r="D31" s="656">
        <v>4</v>
      </c>
      <c r="E31" s="2141">
        <v>4</v>
      </c>
      <c r="F31" s="618" t="s">
        <v>9178</v>
      </c>
      <c r="G31" s="494"/>
      <c r="H31" s="494" t="s">
        <v>9770</v>
      </c>
      <c r="I31" s="494" t="s">
        <v>294</v>
      </c>
      <c r="J31" s="494" t="s">
        <v>294</v>
      </c>
      <c r="K31" s="573">
        <v>0</v>
      </c>
      <c r="L31" s="358" t="s">
        <v>9191</v>
      </c>
      <c r="M31" s="357" t="s">
        <v>9774</v>
      </c>
      <c r="N31" s="357" t="s">
        <v>9770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9082</v>
      </c>
      <c r="U31" s="357" t="s">
        <v>294</v>
      </c>
      <c r="V31" s="357" t="s">
        <v>294</v>
      </c>
    </row>
    <row r="32" spans="1:22">
      <c r="A32" s="515"/>
      <c r="B32" s="47" t="s">
        <v>9773</v>
      </c>
      <c r="C32" s="520" t="s">
        <v>9090</v>
      </c>
      <c r="D32" s="656">
        <v>4</v>
      </c>
      <c r="E32" s="2141">
        <v>4</v>
      </c>
      <c r="F32" s="618" t="s">
        <v>140</v>
      </c>
      <c r="G32" s="494"/>
      <c r="H32" s="494" t="s">
        <v>3038</v>
      </c>
      <c r="I32" s="494" t="s">
        <v>294</v>
      </c>
      <c r="J32" s="494" t="s">
        <v>294</v>
      </c>
      <c r="K32" s="573">
        <v>0</v>
      </c>
      <c r="L32" s="358" t="s">
        <v>9091</v>
      </c>
      <c r="M32" s="357" t="s">
        <v>9773</v>
      </c>
      <c r="N32" s="357" t="s">
        <v>3038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602</v>
      </c>
      <c r="U32" s="357" t="s">
        <v>294</v>
      </c>
      <c r="V32" s="357" t="s">
        <v>294</v>
      </c>
    </row>
    <row r="33" spans="1:22">
      <c r="A33" s="515"/>
      <c r="B33" s="47" t="s">
        <v>9772</v>
      </c>
      <c r="C33" s="520" t="s">
        <v>9102</v>
      </c>
      <c r="D33" s="656">
        <v>4</v>
      </c>
      <c r="E33" s="2141">
        <v>6</v>
      </c>
      <c r="F33" s="618" t="s">
        <v>9184</v>
      </c>
      <c r="G33" s="494"/>
      <c r="H33" s="494" t="s">
        <v>9771</v>
      </c>
      <c r="I33" s="494" t="s">
        <v>294</v>
      </c>
      <c r="J33" s="494" t="s">
        <v>294</v>
      </c>
      <c r="K33" s="573">
        <v>0</v>
      </c>
      <c r="L33" s="358" t="s">
        <v>9102</v>
      </c>
      <c r="M33" s="357" t="s">
        <v>9772</v>
      </c>
      <c r="N33" s="357" t="s">
        <v>9771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9185</v>
      </c>
      <c r="U33" s="357" t="s">
        <v>294</v>
      </c>
      <c r="V33" s="357" t="s">
        <v>294</v>
      </c>
    </row>
    <row r="34" spans="1:22">
      <c r="A34" s="515"/>
      <c r="B34" s="47" t="s">
        <v>9098</v>
      </c>
      <c r="C34" s="520" t="s">
        <v>9756</v>
      </c>
      <c r="D34" s="656">
        <v>3</v>
      </c>
      <c r="E34" s="2141">
        <v>4</v>
      </c>
      <c r="F34" s="618" t="s">
        <v>9178</v>
      </c>
      <c r="G34" s="494"/>
      <c r="H34" s="494" t="s">
        <v>9770</v>
      </c>
      <c r="I34" s="494" t="s">
        <v>294</v>
      </c>
      <c r="J34" s="494" t="s">
        <v>294</v>
      </c>
      <c r="K34" s="573">
        <v>0</v>
      </c>
      <c r="L34" s="358" t="s">
        <v>9100</v>
      </c>
      <c r="M34" s="357" t="s">
        <v>9098</v>
      </c>
      <c r="N34" s="357" t="s">
        <v>9770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9082</v>
      </c>
      <c r="U34" s="357" t="s">
        <v>294</v>
      </c>
      <c r="V34" s="357" t="s">
        <v>294</v>
      </c>
    </row>
    <row r="35" spans="1:22" ht="15" thickBot="1">
      <c r="A35" s="515"/>
      <c r="B35" s="47" t="s">
        <v>3051</v>
      </c>
      <c r="C35" s="520" t="s">
        <v>335</v>
      </c>
      <c r="D35" s="759">
        <v>2</v>
      </c>
      <c r="E35" s="2156">
        <v>3</v>
      </c>
      <c r="F35" s="618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335</v>
      </c>
      <c r="M35" s="357" t="s">
        <v>3051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17"/>
      <c r="B36" s="206"/>
      <c r="C36" s="538" t="s">
        <v>22</v>
      </c>
      <c r="D36" s="49">
        <v>19</v>
      </c>
      <c r="E36" s="2184">
        <v>23</v>
      </c>
      <c r="F36" s="67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3052</v>
      </c>
      <c r="C37" s="520" t="s">
        <v>1181</v>
      </c>
      <c r="D37" s="656">
        <v>4</v>
      </c>
      <c r="E37" s="2161">
        <v>6</v>
      </c>
      <c r="F37" s="618" t="s">
        <v>438</v>
      </c>
      <c r="G37" s="494"/>
      <c r="H37" s="494" t="s">
        <v>3035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3052</v>
      </c>
      <c r="N37" s="357" t="s">
        <v>3035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515"/>
      <c r="B38" s="2143" t="s">
        <v>9130</v>
      </c>
      <c r="C38" s="2144" t="s">
        <v>9750</v>
      </c>
      <c r="D38" s="2143">
        <v>3</v>
      </c>
      <c r="E38" s="2145">
        <v>4</v>
      </c>
      <c r="F38" s="618"/>
      <c r="G38" s="494" t="s">
        <v>241</v>
      </c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9751</v>
      </c>
      <c r="M38" s="357" t="s">
        <v>9130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/>
      <c r="B39" s="2143" t="s">
        <v>9133</v>
      </c>
      <c r="C39" s="2144" t="s">
        <v>9752</v>
      </c>
      <c r="D39" s="2143">
        <v>3</v>
      </c>
      <c r="E39" s="2145">
        <v>4</v>
      </c>
      <c r="F39" s="618"/>
      <c r="G39" s="494" t="s">
        <v>241</v>
      </c>
      <c r="H39" s="494"/>
      <c r="I39" s="494"/>
      <c r="J39" s="494"/>
      <c r="K39" s="573">
        <v>0</v>
      </c>
      <c r="L39" s="358" t="s">
        <v>9752</v>
      </c>
      <c r="M39" s="357" t="s">
        <v>9133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</row>
    <row r="40" spans="1:22">
      <c r="A40" s="515"/>
      <c r="B40" s="47" t="s">
        <v>9109</v>
      </c>
      <c r="C40" s="520" t="s">
        <v>9759</v>
      </c>
      <c r="D40" s="656">
        <v>3</v>
      </c>
      <c r="E40" s="2141">
        <v>4</v>
      </c>
      <c r="F40" s="618" t="s">
        <v>3991</v>
      </c>
      <c r="G40" s="494"/>
      <c r="H40" s="494" t="s">
        <v>3050</v>
      </c>
      <c r="I40" s="494" t="s">
        <v>294</v>
      </c>
      <c r="J40" s="494" t="s">
        <v>294</v>
      </c>
      <c r="K40" s="574">
        <v>0</v>
      </c>
      <c r="L40" s="358" t="s">
        <v>9111</v>
      </c>
      <c r="M40" s="357" t="s">
        <v>9109</v>
      </c>
      <c r="N40" s="357" t="s">
        <v>3050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593</v>
      </c>
      <c r="U40" s="357" t="s">
        <v>294</v>
      </c>
      <c r="V40" s="357" t="s">
        <v>294</v>
      </c>
    </row>
    <row r="41" spans="1:22">
      <c r="A41" s="515"/>
      <c r="B41" s="47" t="s">
        <v>9775</v>
      </c>
      <c r="C41" s="520" t="s">
        <v>9205</v>
      </c>
      <c r="D41" s="656">
        <v>4</v>
      </c>
      <c r="E41" s="2141">
        <v>6</v>
      </c>
      <c r="F41" s="618" t="s">
        <v>9102</v>
      </c>
      <c r="G41" s="494"/>
      <c r="H41" s="494" t="s">
        <v>9772</v>
      </c>
      <c r="I41" s="494" t="s">
        <v>294</v>
      </c>
      <c r="J41" s="494" t="s">
        <v>294</v>
      </c>
      <c r="K41" s="573">
        <v>0</v>
      </c>
      <c r="L41" s="358" t="s">
        <v>9206</v>
      </c>
      <c r="M41" s="357" t="s">
        <v>9775</v>
      </c>
      <c r="N41" s="357" t="s">
        <v>9772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9102</v>
      </c>
      <c r="U41" s="357" t="s">
        <v>294</v>
      </c>
      <c r="V41" s="357" t="s">
        <v>294</v>
      </c>
    </row>
    <row r="42" spans="1:22">
      <c r="A42" s="515"/>
      <c r="B42" s="47" t="s">
        <v>9115</v>
      </c>
      <c r="C42" s="520" t="s">
        <v>9117</v>
      </c>
      <c r="D42" s="656">
        <v>4</v>
      </c>
      <c r="E42" s="2141">
        <v>6</v>
      </c>
      <c r="F42" s="618" t="s">
        <v>9090</v>
      </c>
      <c r="G42" s="494"/>
      <c r="H42" s="494" t="s">
        <v>9773</v>
      </c>
      <c r="I42" s="494" t="s">
        <v>294</v>
      </c>
      <c r="J42" s="494" t="s">
        <v>294</v>
      </c>
      <c r="K42" s="573">
        <v>0</v>
      </c>
      <c r="L42" s="358" t="s">
        <v>9117</v>
      </c>
      <c r="M42" s="357" t="s">
        <v>9115</v>
      </c>
      <c r="N42" s="357" t="s">
        <v>9773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9091</v>
      </c>
      <c r="U42" s="357" t="s">
        <v>294</v>
      </c>
      <c r="V42" s="357" t="s">
        <v>294</v>
      </c>
    </row>
    <row r="43" spans="1:22" ht="15" thickBot="1">
      <c r="A43" s="515"/>
      <c r="B43" s="47" t="s">
        <v>9830</v>
      </c>
      <c r="C43" s="520" t="s">
        <v>9356</v>
      </c>
      <c r="D43" s="759">
        <v>3</v>
      </c>
      <c r="E43" s="2156">
        <v>4</v>
      </c>
      <c r="F43" s="618" t="s">
        <v>9351</v>
      </c>
      <c r="G43" s="494"/>
      <c r="H43" s="494" t="s">
        <v>9350</v>
      </c>
      <c r="I43" s="494" t="s">
        <v>294</v>
      </c>
      <c r="J43" s="494" t="s">
        <v>294</v>
      </c>
      <c r="K43" s="573">
        <v>0</v>
      </c>
      <c r="L43" s="358" t="s">
        <v>9356</v>
      </c>
      <c r="M43" s="357" t="s">
        <v>9830</v>
      </c>
      <c r="N43" s="357" t="s">
        <v>9350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9351</v>
      </c>
      <c r="U43" s="357" t="s">
        <v>294</v>
      </c>
      <c r="V43" s="357" t="s">
        <v>294</v>
      </c>
    </row>
    <row r="44" spans="1:22" ht="15" thickBot="1">
      <c r="A44" s="517"/>
      <c r="B44" s="48"/>
      <c r="C44" s="538" t="s">
        <v>22</v>
      </c>
      <c r="D44" s="49">
        <v>21</v>
      </c>
      <c r="E44" s="2184">
        <v>30</v>
      </c>
      <c r="F44" s="677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47" t="s">
        <v>38</v>
      </c>
      <c r="C45" s="520" t="s">
        <v>331</v>
      </c>
      <c r="D45" s="656">
        <v>1</v>
      </c>
      <c r="E45" s="2161">
        <v>1</v>
      </c>
      <c r="F45" s="618" t="s">
        <v>335</v>
      </c>
      <c r="G45" s="494"/>
      <c r="H45" s="494" t="s">
        <v>3051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3051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515"/>
      <c r="B46" s="47" t="s">
        <v>3040</v>
      </c>
      <c r="C46" s="520" t="s">
        <v>3998</v>
      </c>
      <c r="D46" s="656">
        <v>3</v>
      </c>
      <c r="E46" s="2141">
        <v>4</v>
      </c>
      <c r="F46" s="618" t="s">
        <v>1179</v>
      </c>
      <c r="G46" s="494"/>
      <c r="H46" s="494" t="s">
        <v>3039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3040</v>
      </c>
      <c r="N46" s="357" t="s">
        <v>3039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2100</v>
      </c>
      <c r="U46" s="357" t="s">
        <v>294</v>
      </c>
      <c r="V46" s="357" t="s">
        <v>294</v>
      </c>
    </row>
    <row r="47" spans="1:22">
      <c r="A47" s="515"/>
      <c r="B47" s="47" t="s">
        <v>9136</v>
      </c>
      <c r="C47" s="520" t="s">
        <v>9761</v>
      </c>
      <c r="D47" s="656">
        <v>3</v>
      </c>
      <c r="E47" s="2141">
        <v>4</v>
      </c>
      <c r="F47" s="618" t="s">
        <v>9190</v>
      </c>
      <c r="G47" s="494"/>
      <c r="H47" s="494" t="s">
        <v>9774</v>
      </c>
      <c r="I47" s="494" t="s">
        <v>294</v>
      </c>
      <c r="J47" s="494" t="s">
        <v>294</v>
      </c>
      <c r="K47" s="573">
        <v>0</v>
      </c>
      <c r="L47" s="358" t="s">
        <v>9138</v>
      </c>
      <c r="M47" s="357" t="s">
        <v>9136</v>
      </c>
      <c r="N47" s="357" t="s">
        <v>9774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9191</v>
      </c>
      <c r="U47" s="357" t="s">
        <v>294</v>
      </c>
      <c r="V47" s="357" t="s">
        <v>294</v>
      </c>
    </row>
    <row r="48" spans="1:22">
      <c r="A48" s="515"/>
      <c r="B48" s="47" t="s">
        <v>9124</v>
      </c>
      <c r="C48" s="520" t="s">
        <v>9758</v>
      </c>
      <c r="D48" s="656">
        <v>3</v>
      </c>
      <c r="E48" s="2141">
        <v>4</v>
      </c>
      <c r="F48" s="617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9126</v>
      </c>
      <c r="M48" s="357" t="s">
        <v>9124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47" t="s">
        <v>9685</v>
      </c>
      <c r="C49" s="1287" t="s">
        <v>9196</v>
      </c>
      <c r="D49" s="656">
        <v>3</v>
      </c>
      <c r="E49" s="2141">
        <v>4</v>
      </c>
      <c r="F49" s="618" t="s">
        <v>9184</v>
      </c>
      <c r="G49" s="494"/>
      <c r="H49" s="494" t="s">
        <v>9771</v>
      </c>
      <c r="I49" s="494" t="s">
        <v>294</v>
      </c>
      <c r="J49" s="494" t="s">
        <v>294</v>
      </c>
      <c r="K49" s="573">
        <v>0</v>
      </c>
      <c r="L49" s="358" t="s">
        <v>9197</v>
      </c>
      <c r="M49" s="357" t="s">
        <v>9685</v>
      </c>
      <c r="N49" s="357" t="s">
        <v>9771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9185</v>
      </c>
      <c r="U49" s="357" t="s">
        <v>294</v>
      </c>
      <c r="V49" s="357" t="s">
        <v>294</v>
      </c>
    </row>
    <row r="50" spans="1:22">
      <c r="A50" s="515"/>
      <c r="B50" s="47" t="s">
        <v>9359</v>
      </c>
      <c r="C50" s="520" t="s">
        <v>8703</v>
      </c>
      <c r="D50" s="656">
        <v>3</v>
      </c>
      <c r="E50" s="2141">
        <v>4</v>
      </c>
      <c r="F50" s="610" t="s">
        <v>9220</v>
      </c>
      <c r="G50" s="494"/>
      <c r="H50" s="494" t="s">
        <v>9775</v>
      </c>
      <c r="I50" s="494" t="s">
        <v>294</v>
      </c>
      <c r="J50" s="494" t="s">
        <v>294</v>
      </c>
      <c r="K50" s="573">
        <v>0</v>
      </c>
      <c r="L50" s="358" t="s">
        <v>8704</v>
      </c>
      <c r="M50" s="357" t="s">
        <v>9359</v>
      </c>
      <c r="N50" s="357" t="s">
        <v>9775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9222</v>
      </c>
      <c r="U50" s="357" t="s">
        <v>294</v>
      </c>
      <c r="V50" s="357" t="s">
        <v>294</v>
      </c>
    </row>
    <row r="51" spans="1:22" ht="15" thickBot="1">
      <c r="A51" s="515"/>
      <c r="B51" s="47" t="s">
        <v>9855</v>
      </c>
      <c r="C51" s="520" t="s">
        <v>9358</v>
      </c>
      <c r="D51" s="759">
        <v>3</v>
      </c>
      <c r="E51" s="2156">
        <v>6</v>
      </c>
      <c r="F51" s="618" t="s">
        <v>9356</v>
      </c>
      <c r="G51" s="494"/>
      <c r="H51" s="494" t="s">
        <v>9830</v>
      </c>
      <c r="I51" s="494" t="s">
        <v>294</v>
      </c>
      <c r="J51" s="494" t="s">
        <v>294</v>
      </c>
      <c r="K51" s="573">
        <v>0</v>
      </c>
      <c r="L51" s="358" t="s">
        <v>9358</v>
      </c>
      <c r="M51" s="357" t="s">
        <v>9855</v>
      </c>
      <c r="N51" s="357" t="s">
        <v>9830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9356</v>
      </c>
      <c r="U51" s="357" t="s">
        <v>294</v>
      </c>
      <c r="V51" s="357" t="s">
        <v>294</v>
      </c>
    </row>
    <row r="52" spans="1:22" ht="15" thickBot="1">
      <c r="A52" s="517"/>
      <c r="B52" s="206"/>
      <c r="C52" s="538" t="s">
        <v>22</v>
      </c>
      <c r="D52" s="49">
        <v>19</v>
      </c>
      <c r="E52" s="2184">
        <v>27</v>
      </c>
      <c r="F52" s="677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7</v>
      </c>
      <c r="B53" s="47" t="s">
        <v>4804</v>
      </c>
      <c r="C53" s="520" t="s">
        <v>3054</v>
      </c>
      <c r="D53" s="656">
        <v>3</v>
      </c>
      <c r="E53" s="2161">
        <v>4</v>
      </c>
      <c r="F53" s="618" t="s">
        <v>9759</v>
      </c>
      <c r="G53" s="494"/>
      <c r="H53" s="494" t="s">
        <v>9109</v>
      </c>
      <c r="I53" s="494" t="s">
        <v>294</v>
      </c>
      <c r="J53" s="494" t="s">
        <v>294</v>
      </c>
      <c r="K53" s="573">
        <v>0</v>
      </c>
      <c r="L53" s="358" t="s">
        <v>2132</v>
      </c>
      <c r="M53" s="357" t="s">
        <v>4804</v>
      </c>
      <c r="N53" s="357" t="s">
        <v>9109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9111</v>
      </c>
      <c r="U53" s="357" t="s">
        <v>294</v>
      </c>
      <c r="V53" s="357" t="s">
        <v>294</v>
      </c>
    </row>
    <row r="54" spans="1:22">
      <c r="A54" s="515"/>
      <c r="B54" s="47" t="s">
        <v>9213</v>
      </c>
      <c r="C54" s="520" t="s">
        <v>9214</v>
      </c>
      <c r="D54" s="656">
        <v>5</v>
      </c>
      <c r="E54" s="2141">
        <v>8</v>
      </c>
      <c r="F54" s="610" t="s">
        <v>9117</v>
      </c>
      <c r="G54" s="494"/>
      <c r="H54" s="494" t="s">
        <v>9115</v>
      </c>
      <c r="I54" s="494" t="s">
        <v>294</v>
      </c>
      <c r="J54" s="494" t="s">
        <v>294</v>
      </c>
      <c r="K54" s="573">
        <v>0</v>
      </c>
      <c r="L54" s="358" t="s">
        <v>9216</v>
      </c>
      <c r="M54" s="357" t="s">
        <v>9213</v>
      </c>
      <c r="N54" s="357" t="s">
        <v>9115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9117</v>
      </c>
      <c r="U54" s="357" t="s">
        <v>294</v>
      </c>
      <c r="V54" s="357" t="s">
        <v>294</v>
      </c>
    </row>
    <row r="55" spans="1:22">
      <c r="A55" s="515"/>
      <c r="B55" s="47" t="s">
        <v>9360</v>
      </c>
      <c r="C55" s="520" t="s">
        <v>9361</v>
      </c>
      <c r="D55" s="656">
        <v>4</v>
      </c>
      <c r="E55" s="2141">
        <v>6</v>
      </c>
      <c r="F55" s="2059" t="s">
        <v>8703</v>
      </c>
      <c r="G55" s="494"/>
      <c r="H55" s="494" t="s">
        <v>9359</v>
      </c>
      <c r="I55" s="494" t="s">
        <v>294</v>
      </c>
      <c r="J55" s="494" t="s">
        <v>294</v>
      </c>
      <c r="K55" s="573">
        <v>0</v>
      </c>
      <c r="L55" s="358" t="s">
        <v>9361</v>
      </c>
      <c r="M55" s="357" t="s">
        <v>9360</v>
      </c>
      <c r="N55" s="357" t="s">
        <v>9359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8704</v>
      </c>
      <c r="U55" s="357" t="s">
        <v>294</v>
      </c>
      <c r="V55" s="357" t="s">
        <v>294</v>
      </c>
    </row>
    <row r="56" spans="1:22">
      <c r="A56" s="515"/>
      <c r="B56" s="47" t="s">
        <v>9731</v>
      </c>
      <c r="C56" s="520" t="s">
        <v>9363</v>
      </c>
      <c r="D56" s="656">
        <v>4</v>
      </c>
      <c r="E56" s="2141">
        <v>6</v>
      </c>
      <c r="F56" s="618" t="s">
        <v>9356</v>
      </c>
      <c r="G56" s="494"/>
      <c r="H56" s="494" t="s">
        <v>9830</v>
      </c>
      <c r="I56" s="494" t="s">
        <v>294</v>
      </c>
      <c r="J56" s="494" t="s">
        <v>294</v>
      </c>
      <c r="K56" s="573">
        <v>0</v>
      </c>
      <c r="L56" s="358" t="s">
        <v>9364</v>
      </c>
      <c r="M56" s="357" t="s">
        <v>9731</v>
      </c>
      <c r="N56" s="357" t="s">
        <v>9830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9356</v>
      </c>
      <c r="U56" s="357" t="s">
        <v>294</v>
      </c>
      <c r="V56" s="357" t="s">
        <v>294</v>
      </c>
    </row>
    <row r="57" spans="1:22" ht="15" thickBot="1">
      <c r="A57" s="515"/>
      <c r="B57" s="47" t="s">
        <v>9822</v>
      </c>
      <c r="C57" s="520" t="s">
        <v>9128</v>
      </c>
      <c r="D57" s="656">
        <v>6</v>
      </c>
      <c r="E57" s="2156">
        <v>10</v>
      </c>
      <c r="F57" s="618" t="s">
        <v>9358</v>
      </c>
      <c r="G57" s="494"/>
      <c r="H57" s="494" t="s">
        <v>9855</v>
      </c>
      <c r="I57" s="494" t="s">
        <v>294</v>
      </c>
      <c r="J57" s="494" t="s">
        <v>294</v>
      </c>
      <c r="K57" s="573">
        <v>0</v>
      </c>
      <c r="L57" s="358" t="s">
        <v>9129</v>
      </c>
      <c r="M57" s="357" t="s">
        <v>9822</v>
      </c>
      <c r="N57" s="357" t="s">
        <v>9855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9358</v>
      </c>
      <c r="U57" s="357" t="s">
        <v>294</v>
      </c>
      <c r="V57" s="357" t="s">
        <v>294</v>
      </c>
    </row>
    <row r="58" spans="1:22" ht="15" thickBot="1">
      <c r="A58" s="517"/>
      <c r="B58" s="206"/>
      <c r="C58" s="538" t="s">
        <v>22</v>
      </c>
      <c r="D58" s="49">
        <v>22</v>
      </c>
      <c r="E58" s="2184">
        <v>34</v>
      </c>
      <c r="F58" s="677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8</v>
      </c>
      <c r="B59" s="47" t="s">
        <v>9762</v>
      </c>
      <c r="C59" s="520" t="s">
        <v>3155</v>
      </c>
      <c r="D59" s="656">
        <v>8</v>
      </c>
      <c r="E59" s="2161">
        <v>14</v>
      </c>
      <c r="F59" s="618" t="s">
        <v>9856</v>
      </c>
      <c r="G59" s="494"/>
      <c r="H59" s="494" t="s">
        <v>3052</v>
      </c>
      <c r="I59" s="494" t="s">
        <v>9136</v>
      </c>
      <c r="J59" s="494" t="s">
        <v>294</v>
      </c>
      <c r="K59" s="573">
        <v>0</v>
      </c>
      <c r="L59" s="358" t="s">
        <v>4589</v>
      </c>
      <c r="M59" s="357" t="s">
        <v>9762</v>
      </c>
      <c r="N59" s="357" t="s">
        <v>3052</v>
      </c>
      <c r="O59" s="357" t="s">
        <v>9136</v>
      </c>
      <c r="P59" s="357" t="s">
        <v>294</v>
      </c>
      <c r="Q59" s="357">
        <v>0</v>
      </c>
      <c r="R59" s="357">
        <v>15</v>
      </c>
      <c r="S59" s="357">
        <v>0</v>
      </c>
      <c r="T59" s="357" t="s">
        <v>1181</v>
      </c>
      <c r="U59" s="357" t="s">
        <v>9138</v>
      </c>
      <c r="V59" s="357" t="s">
        <v>294</v>
      </c>
    </row>
    <row r="60" spans="1:22">
      <c r="A60" s="515"/>
      <c r="B60" s="47" t="s">
        <v>9857</v>
      </c>
      <c r="C60" s="520" t="s">
        <v>9733</v>
      </c>
      <c r="D60" s="656">
        <v>7</v>
      </c>
      <c r="E60" s="2141">
        <v>10</v>
      </c>
      <c r="F60" s="618" t="s">
        <v>9363</v>
      </c>
      <c r="G60" s="494"/>
      <c r="H60" s="494" t="s">
        <v>9731</v>
      </c>
      <c r="I60" s="494" t="s">
        <v>294</v>
      </c>
      <c r="J60" s="494" t="s">
        <v>294</v>
      </c>
      <c r="K60" s="573">
        <v>0</v>
      </c>
      <c r="L60" s="358" t="s">
        <v>9368</v>
      </c>
      <c r="M60" s="357" t="s">
        <v>9857</v>
      </c>
      <c r="N60" s="357" t="s">
        <v>9731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9364</v>
      </c>
      <c r="U60" s="357" t="s">
        <v>294</v>
      </c>
      <c r="V60" s="357" t="s">
        <v>294</v>
      </c>
    </row>
    <row r="61" spans="1:22" ht="15" thickBot="1">
      <c r="A61" s="515"/>
      <c r="B61" s="47" t="s">
        <v>9826</v>
      </c>
      <c r="C61" s="520" t="s">
        <v>9143</v>
      </c>
      <c r="D61" s="656">
        <v>4</v>
      </c>
      <c r="E61" s="2156">
        <v>8</v>
      </c>
      <c r="F61" s="618" t="s">
        <v>9128</v>
      </c>
      <c r="G61" s="494"/>
      <c r="H61" s="494" t="s">
        <v>9822</v>
      </c>
      <c r="I61" s="494" t="s">
        <v>294</v>
      </c>
      <c r="J61" s="494" t="s">
        <v>294</v>
      </c>
      <c r="K61" s="573">
        <v>0</v>
      </c>
      <c r="L61" s="358" t="s">
        <v>9144</v>
      </c>
      <c r="M61" s="357" t="s">
        <v>9826</v>
      </c>
      <c r="N61" s="357" t="s">
        <v>9822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9129</v>
      </c>
      <c r="U61" s="357" t="s">
        <v>294</v>
      </c>
      <c r="V61" s="357" t="s">
        <v>294</v>
      </c>
    </row>
    <row r="62" spans="1:22" ht="15" thickBot="1">
      <c r="A62" s="517"/>
      <c r="B62" s="48"/>
      <c r="C62" s="538" t="s">
        <v>22</v>
      </c>
      <c r="D62" s="49">
        <v>19</v>
      </c>
      <c r="E62" s="2184">
        <v>32</v>
      </c>
      <c r="F62" s="677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602">
        <v>9</v>
      </c>
      <c r="B63" s="47" t="s">
        <v>9764</v>
      </c>
      <c r="C63" s="520" t="s">
        <v>4161</v>
      </c>
      <c r="D63" s="656">
        <v>8</v>
      </c>
      <c r="E63" s="2161">
        <v>12</v>
      </c>
      <c r="F63" s="616" t="s">
        <v>9858</v>
      </c>
      <c r="G63" s="494"/>
      <c r="H63" s="494" t="s">
        <v>3040</v>
      </c>
      <c r="I63" s="494" t="s">
        <v>9826</v>
      </c>
      <c r="J63" s="494" t="s">
        <v>294</v>
      </c>
      <c r="K63" s="573">
        <v>0</v>
      </c>
      <c r="L63" s="358" t="s">
        <v>4161</v>
      </c>
      <c r="M63" s="357" t="s">
        <v>9764</v>
      </c>
      <c r="N63" s="357" t="s">
        <v>3040</v>
      </c>
      <c r="O63" s="357" t="s">
        <v>9826</v>
      </c>
      <c r="P63" s="357" t="s">
        <v>294</v>
      </c>
      <c r="Q63" s="357">
        <v>0</v>
      </c>
      <c r="R63" s="357">
        <v>33</v>
      </c>
      <c r="S63" s="357">
        <v>0</v>
      </c>
      <c r="T63" s="357" t="s">
        <v>3259</v>
      </c>
      <c r="U63" s="357" t="s">
        <v>9144</v>
      </c>
      <c r="V63" s="357" t="s">
        <v>294</v>
      </c>
    </row>
    <row r="64" spans="1:22">
      <c r="A64" s="515"/>
      <c r="B64" s="47" t="s">
        <v>9656</v>
      </c>
      <c r="C64" s="520" t="s">
        <v>9832</v>
      </c>
      <c r="D64" s="656">
        <v>7</v>
      </c>
      <c r="E64" s="2141">
        <v>12</v>
      </c>
      <c r="F64" s="618" t="s">
        <v>9363</v>
      </c>
      <c r="G64" s="494"/>
      <c r="H64" s="494" t="s">
        <v>9731</v>
      </c>
      <c r="I64" s="494" t="s">
        <v>294</v>
      </c>
      <c r="J64" s="494" t="s">
        <v>294</v>
      </c>
      <c r="K64" s="573">
        <v>0</v>
      </c>
      <c r="L64" s="358" t="s">
        <v>9300</v>
      </c>
      <c r="M64" s="357" t="s">
        <v>9656</v>
      </c>
      <c r="N64" s="357" t="s">
        <v>9731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9364</v>
      </c>
      <c r="U64" s="357" t="s">
        <v>294</v>
      </c>
      <c r="V64" s="357" t="s">
        <v>294</v>
      </c>
    </row>
    <row r="65" spans="1:22" ht="15" thickBot="1">
      <c r="A65" s="515"/>
      <c r="B65" s="47" t="s">
        <v>9787</v>
      </c>
      <c r="C65" s="520" t="s">
        <v>9253</v>
      </c>
      <c r="D65" s="656">
        <v>6</v>
      </c>
      <c r="E65" s="2156">
        <v>10</v>
      </c>
      <c r="F65" s="618" t="s">
        <v>9143</v>
      </c>
      <c r="G65" s="494"/>
      <c r="H65" s="494" t="s">
        <v>9826</v>
      </c>
      <c r="I65" s="494" t="s">
        <v>294</v>
      </c>
      <c r="J65" s="494" t="s">
        <v>294</v>
      </c>
      <c r="K65" s="573">
        <v>0</v>
      </c>
      <c r="L65" s="358" t="s">
        <v>9254</v>
      </c>
      <c r="M65" s="357" t="s">
        <v>9787</v>
      </c>
      <c r="N65" s="357" t="s">
        <v>9826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9144</v>
      </c>
      <c r="U65" s="357" t="s">
        <v>294</v>
      </c>
      <c r="V65" s="357" t="s">
        <v>294</v>
      </c>
    </row>
    <row r="66" spans="1:22" ht="15" thickBot="1">
      <c r="A66" s="517"/>
      <c r="B66" s="48"/>
      <c r="C66" s="538" t="s">
        <v>22</v>
      </c>
      <c r="D66" s="49">
        <v>21</v>
      </c>
      <c r="E66" s="2184">
        <v>34</v>
      </c>
      <c r="F66" s="61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9767</v>
      </c>
      <c r="C67" s="532" t="s">
        <v>4329</v>
      </c>
      <c r="D67" s="656">
        <v>8</v>
      </c>
      <c r="E67" s="2161">
        <v>12</v>
      </c>
      <c r="F67" s="616" t="s">
        <v>4161</v>
      </c>
      <c r="G67" s="494"/>
      <c r="H67" s="494" t="s">
        <v>9764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9767</v>
      </c>
      <c r="N67" s="357" t="s">
        <v>9764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15" thickBot="1">
      <c r="A68" s="515"/>
      <c r="B68" s="47" t="s">
        <v>9859</v>
      </c>
      <c r="C68" s="520" t="s">
        <v>9375</v>
      </c>
      <c r="D68" s="656">
        <v>10</v>
      </c>
      <c r="E68" s="2156">
        <v>20</v>
      </c>
      <c r="F68" s="678" t="s">
        <v>9832</v>
      </c>
      <c r="G68" s="494"/>
      <c r="H68" s="494" t="s">
        <v>9656</v>
      </c>
      <c r="I68" s="494" t="s">
        <v>294</v>
      </c>
      <c r="J68" s="494" t="s">
        <v>294</v>
      </c>
      <c r="K68" s="573">
        <v>0</v>
      </c>
      <c r="L68" s="358" t="s">
        <v>9377</v>
      </c>
      <c r="M68" s="357" t="s">
        <v>9859</v>
      </c>
      <c r="N68" s="357" t="s">
        <v>9656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9300</v>
      </c>
      <c r="U68" s="357" t="s">
        <v>294</v>
      </c>
      <c r="V68" s="357" t="s">
        <v>294</v>
      </c>
    </row>
    <row r="69" spans="1:22" ht="15" thickBot="1">
      <c r="A69" s="517"/>
      <c r="B69" s="2127"/>
      <c r="C69" s="646" t="s">
        <v>22</v>
      </c>
      <c r="D69" s="49">
        <v>18</v>
      </c>
      <c r="E69" s="2185">
        <v>32</v>
      </c>
      <c r="F69" s="679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522"/>
      <c r="B70" s="522"/>
      <c r="C70" s="646" t="s">
        <v>111</v>
      </c>
      <c r="D70" s="49">
        <v>200</v>
      </c>
      <c r="E70" s="522">
        <v>0</v>
      </c>
      <c r="F70" s="2100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60"/>
      <c r="B71" s="2160"/>
      <c r="C71" s="2160"/>
      <c r="D71" s="2160"/>
      <c r="E71" s="2160"/>
      <c r="F71" s="2056"/>
      <c r="G71" s="494"/>
      <c r="H71" s="494"/>
      <c r="I71" s="494"/>
      <c r="J71" s="494"/>
      <c r="K71" s="573"/>
      <c r="L71" s="358"/>
    </row>
    <row r="72" spans="1:22">
      <c r="A72" s="2160"/>
      <c r="B72" s="2160"/>
      <c r="C72" s="2160"/>
      <c r="D72" s="2160"/>
      <c r="E72" s="2160"/>
      <c r="F72" s="2056"/>
      <c r="G72" s="494"/>
      <c r="H72" s="494"/>
      <c r="I72" s="494"/>
      <c r="J72" s="494"/>
      <c r="K72" s="573"/>
      <c r="L72" s="358"/>
    </row>
    <row r="73" spans="1:22">
      <c r="A73" s="2160"/>
      <c r="B73" s="2160"/>
      <c r="C73" s="2160"/>
      <c r="D73" s="2160"/>
      <c r="E73" s="2160"/>
      <c r="F73" s="2056"/>
      <c r="G73" s="494"/>
      <c r="H73" s="494"/>
      <c r="I73" s="494"/>
      <c r="J73" s="494"/>
      <c r="K73" s="573"/>
      <c r="L73" s="358"/>
    </row>
    <row r="74" spans="1:22">
      <c r="A74" s="2160"/>
      <c r="B74" s="2160"/>
      <c r="C74" s="2160"/>
      <c r="D74" s="2160"/>
      <c r="E74" s="2160"/>
      <c r="F74" s="2056"/>
      <c r="G74" s="494"/>
      <c r="H74" s="494"/>
      <c r="I74" s="494"/>
      <c r="J74" s="494"/>
      <c r="K74" s="573"/>
      <c r="L74" s="358"/>
    </row>
    <row r="75" spans="1:22">
      <c r="A75" s="2160"/>
      <c r="B75" s="2160"/>
      <c r="C75" s="2160"/>
      <c r="D75" s="2160"/>
      <c r="E75" s="2160"/>
      <c r="F75" s="2056"/>
      <c r="G75" s="494"/>
      <c r="H75" s="494"/>
      <c r="I75" s="494"/>
      <c r="J75" s="494"/>
      <c r="K75" s="573"/>
      <c r="L75" s="358"/>
    </row>
    <row r="76" spans="1:22">
      <c r="A76" s="2160"/>
      <c r="B76" s="2160"/>
      <c r="C76" s="2160"/>
      <c r="D76" s="2160"/>
      <c r="E76" s="2160"/>
      <c r="F76" s="2056"/>
      <c r="G76" s="494"/>
      <c r="H76" s="494"/>
      <c r="I76" s="494"/>
      <c r="J76" s="494"/>
      <c r="K76" s="1743"/>
      <c r="L76" s="358"/>
    </row>
    <row r="77" spans="1:22">
      <c r="A77" s="2160"/>
      <c r="B77" s="2160"/>
      <c r="C77" s="2160"/>
      <c r="D77" s="2160"/>
      <c r="E77" s="2160"/>
      <c r="F77" s="2056"/>
      <c r="G77" s="494"/>
      <c r="H77" s="494"/>
      <c r="I77" s="494"/>
      <c r="J77" s="494"/>
      <c r="K77" s="642"/>
      <c r="L77" s="358"/>
    </row>
    <row r="78" spans="1:22">
      <c r="A78" s="2160"/>
      <c r="B78" s="2160"/>
      <c r="C78" s="2160"/>
      <c r="D78" s="2160"/>
      <c r="E78" s="2160"/>
      <c r="F78" s="494"/>
      <c r="G78" s="494"/>
      <c r="H78" s="494"/>
      <c r="I78" s="494"/>
      <c r="J78" s="494"/>
      <c r="K78" s="642"/>
      <c r="L78" s="358"/>
    </row>
    <row r="79" spans="1:22">
      <c r="A79" s="2160"/>
      <c r="B79" s="2160"/>
      <c r="C79" s="2160"/>
      <c r="D79" s="2160"/>
      <c r="E79" s="2160"/>
      <c r="F79" s="494"/>
      <c r="G79" s="494"/>
      <c r="H79" s="494"/>
      <c r="I79" s="494"/>
      <c r="J79" s="494"/>
      <c r="K79" s="642"/>
      <c r="L79" s="358"/>
    </row>
    <row r="80" spans="1:22">
      <c r="A80" s="2160"/>
      <c r="B80" s="2160"/>
      <c r="C80" s="2160"/>
      <c r="D80" s="2160"/>
      <c r="E80" s="2160"/>
      <c r="F80" s="494"/>
      <c r="G80" s="494"/>
      <c r="H80" s="494"/>
      <c r="I80" s="494"/>
      <c r="J80" s="494"/>
      <c r="K80" s="642"/>
      <c r="L80" s="358"/>
    </row>
    <row r="81" spans="1:12">
      <c r="A81" s="2160"/>
      <c r="B81" s="2160"/>
      <c r="C81" s="2160"/>
      <c r="D81" s="2160"/>
      <c r="E81" s="2160"/>
      <c r="F81" s="494"/>
      <c r="G81" s="494"/>
      <c r="H81" s="494"/>
      <c r="I81" s="494"/>
      <c r="J81" s="494"/>
      <c r="K81" s="642"/>
      <c r="L81" s="358"/>
    </row>
    <row r="82" spans="1:12">
      <c r="A82" s="2160"/>
      <c r="B82" s="2160"/>
      <c r="C82" s="2160"/>
      <c r="D82" s="2160"/>
      <c r="E82" s="2160"/>
      <c r="F82" s="494"/>
      <c r="G82" s="494"/>
      <c r="H82" s="494"/>
      <c r="I82" s="494"/>
      <c r="J82" s="494"/>
      <c r="K82" s="642"/>
      <c r="L82" s="358"/>
    </row>
    <row r="83" spans="1:12">
      <c r="A83" s="2160"/>
      <c r="B83" s="2160"/>
      <c r="C83" s="2160"/>
      <c r="D83" s="2160"/>
      <c r="E83" s="2160"/>
      <c r="F83" s="494"/>
      <c r="G83" s="494"/>
      <c r="H83" s="494"/>
      <c r="I83" s="494"/>
      <c r="J83" s="494"/>
      <c r="K83" s="642"/>
      <c r="L83" s="358"/>
    </row>
    <row r="84" spans="1:12">
      <c r="A84" s="2160"/>
      <c r="B84" s="2160"/>
      <c r="C84" s="2160"/>
      <c r="D84" s="2160"/>
      <c r="E84" s="2160"/>
      <c r="F84" s="494"/>
      <c r="G84" s="494"/>
      <c r="H84" s="494"/>
      <c r="I84" s="494"/>
      <c r="J84" s="494"/>
      <c r="K84" s="642"/>
      <c r="L84" s="358"/>
    </row>
    <row r="85" spans="1:12">
      <c r="A85" s="2160"/>
      <c r="B85" s="2160"/>
      <c r="C85" s="2160"/>
      <c r="D85" s="2160"/>
      <c r="E85" s="2160"/>
      <c r="F85" s="494"/>
      <c r="G85" s="494"/>
      <c r="H85" s="494"/>
      <c r="I85" s="494"/>
      <c r="J85" s="494"/>
      <c r="K85" s="642"/>
      <c r="L85" s="358"/>
    </row>
    <row r="86" spans="1:12">
      <c r="A86" s="2160"/>
      <c r="B86" s="2160"/>
      <c r="C86" s="2160"/>
      <c r="D86" s="2160"/>
      <c r="E86" s="2160"/>
      <c r="F86" s="494"/>
      <c r="G86" s="494"/>
      <c r="H86" s="494"/>
      <c r="I86" s="494"/>
      <c r="J86" s="494"/>
      <c r="K86" s="642"/>
      <c r="L86" s="358"/>
    </row>
    <row r="87" spans="1:12">
      <c r="A87" s="2160"/>
      <c r="B87" s="2160"/>
      <c r="C87" s="2160"/>
      <c r="D87" s="2160"/>
      <c r="E87" s="2160"/>
      <c r="F87" s="494"/>
      <c r="G87" s="494"/>
      <c r="H87" s="494"/>
      <c r="I87" s="494"/>
      <c r="J87" s="494"/>
      <c r="K87" s="642"/>
      <c r="L87" s="358"/>
    </row>
    <row r="88" spans="1:12">
      <c r="A88" s="2160"/>
      <c r="B88" s="2160"/>
      <c r="C88" s="2160"/>
      <c r="D88" s="2160"/>
      <c r="E88" s="2160"/>
      <c r="F88" s="494"/>
      <c r="G88" s="494"/>
      <c r="H88" s="494"/>
      <c r="I88" s="494"/>
      <c r="J88" s="494"/>
      <c r="K88" s="642"/>
      <c r="L88" s="358"/>
    </row>
    <row r="89" spans="1:12">
      <c r="A89" s="2160"/>
      <c r="B89" s="2160"/>
      <c r="C89" s="2160"/>
      <c r="D89" s="2160"/>
      <c r="E89" s="2160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BE21D-4E6E-4EE1-837C-3A3722D513E1}">
  <sheetPr codeName="Sheet10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494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3035</v>
      </c>
      <c r="C9" s="604" t="s">
        <v>438</v>
      </c>
      <c r="D9" s="651">
        <v>2</v>
      </c>
      <c r="E9" s="2161">
        <v>3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3049</v>
      </c>
      <c r="C10" s="608" t="s">
        <v>3533</v>
      </c>
      <c r="D10" s="656">
        <v>5</v>
      </c>
      <c r="E10" s="2141">
        <v>8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3037</v>
      </c>
      <c r="C11" s="611" t="s">
        <v>4294</v>
      </c>
      <c r="D11" s="656">
        <v>2</v>
      </c>
      <c r="E11" s="2141">
        <v>3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3037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3034</v>
      </c>
      <c r="C12" s="611" t="s">
        <v>3543</v>
      </c>
      <c r="D12" s="656">
        <v>5</v>
      </c>
      <c r="E12" s="2141">
        <v>8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9068</v>
      </c>
      <c r="C13" s="611" t="s">
        <v>9176</v>
      </c>
      <c r="D13" s="656">
        <v>4</v>
      </c>
      <c r="E13" s="2141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607" t="s">
        <v>9748</v>
      </c>
      <c r="C14" s="611" t="s">
        <v>9072</v>
      </c>
      <c r="D14" s="759">
        <v>2</v>
      </c>
      <c r="E14" s="2156">
        <v>2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9748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612"/>
      <c r="C15" s="646" t="s">
        <v>22</v>
      </c>
      <c r="D15" s="614">
        <v>20</v>
      </c>
      <c r="E15" s="2154">
        <v>28</v>
      </c>
      <c r="F15" s="62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03" t="s">
        <v>3050</v>
      </c>
      <c r="C16" s="611" t="s">
        <v>3991</v>
      </c>
      <c r="D16" s="656">
        <v>5</v>
      </c>
      <c r="E16" s="2161">
        <v>8</v>
      </c>
      <c r="F16" s="626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607" t="s">
        <v>36</v>
      </c>
      <c r="C17" s="611" t="s">
        <v>1131</v>
      </c>
      <c r="D17" s="656">
        <v>1</v>
      </c>
      <c r="E17" s="2141">
        <v>1</v>
      </c>
      <c r="F17" s="633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607" t="s">
        <v>3036</v>
      </c>
      <c r="C18" s="611" t="s">
        <v>471</v>
      </c>
      <c r="D18" s="656">
        <v>5</v>
      </c>
      <c r="E18" s="2141">
        <v>8</v>
      </c>
      <c r="F18" s="617" t="s">
        <v>3543</v>
      </c>
      <c r="G18" s="494"/>
      <c r="H18" s="494" t="s">
        <v>3034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3036</v>
      </c>
      <c r="N18" s="357" t="s">
        <v>3034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515"/>
      <c r="B19" s="607" t="s">
        <v>9768</v>
      </c>
      <c r="C19" s="611" t="s">
        <v>9075</v>
      </c>
      <c r="D19" s="656">
        <v>3</v>
      </c>
      <c r="E19" s="2141">
        <v>4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9076</v>
      </c>
      <c r="M19" s="357" t="s">
        <v>9768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607" t="s">
        <v>9180</v>
      </c>
      <c r="C20" s="611" t="s">
        <v>9846</v>
      </c>
      <c r="D20" s="656">
        <v>3</v>
      </c>
      <c r="E20" s="2141">
        <v>4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9182</v>
      </c>
      <c r="M20" s="357" t="s">
        <v>9180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607" t="s">
        <v>9320</v>
      </c>
      <c r="C21" s="634" t="s">
        <v>9321</v>
      </c>
      <c r="D21" s="759">
        <v>4</v>
      </c>
      <c r="E21" s="2156">
        <v>6</v>
      </c>
      <c r="F21" s="61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9321</v>
      </c>
      <c r="M21" s="357" t="s">
        <v>9320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612"/>
      <c r="C22" s="646" t="s">
        <v>22</v>
      </c>
      <c r="D22" s="614">
        <v>21</v>
      </c>
      <c r="E22" s="2154">
        <v>31</v>
      </c>
      <c r="F22" s="793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15">
        <v>3</v>
      </c>
      <c r="B23" s="607" t="s">
        <v>3039</v>
      </c>
      <c r="C23" s="604" t="s">
        <v>1179</v>
      </c>
      <c r="D23" s="656">
        <v>3</v>
      </c>
      <c r="E23" s="2161">
        <v>4</v>
      </c>
      <c r="F23" s="700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3039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607" t="s">
        <v>40</v>
      </c>
      <c r="C24" s="611" t="s">
        <v>1180</v>
      </c>
      <c r="D24" s="656">
        <v>1</v>
      </c>
      <c r="E24" s="2141">
        <v>1</v>
      </c>
      <c r="F24" s="617" t="s">
        <v>1131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15"/>
      <c r="B25" s="607" t="s">
        <v>3038</v>
      </c>
      <c r="C25" s="611" t="s">
        <v>140</v>
      </c>
      <c r="D25" s="656">
        <v>5</v>
      </c>
      <c r="E25" s="2141">
        <v>8</v>
      </c>
      <c r="F25" s="617" t="s">
        <v>471</v>
      </c>
      <c r="G25" s="494"/>
      <c r="H25" s="494" t="s">
        <v>3036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3038</v>
      </c>
      <c r="N25" s="357" t="s">
        <v>3036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607" t="s">
        <v>9770</v>
      </c>
      <c r="C26" s="611" t="s">
        <v>9178</v>
      </c>
      <c r="D26" s="656">
        <v>4</v>
      </c>
      <c r="E26" s="2141">
        <v>4</v>
      </c>
      <c r="F26" s="617" t="s">
        <v>9075</v>
      </c>
      <c r="G26" s="494"/>
      <c r="H26" s="494" t="s">
        <v>9768</v>
      </c>
      <c r="I26" s="494" t="s">
        <v>294</v>
      </c>
      <c r="J26" s="494" t="s">
        <v>294</v>
      </c>
      <c r="K26" s="573">
        <v>0</v>
      </c>
      <c r="L26" s="358" t="s">
        <v>9082</v>
      </c>
      <c r="M26" s="357" t="s">
        <v>9770</v>
      </c>
      <c r="N26" s="357" t="s">
        <v>9768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9076</v>
      </c>
      <c r="U26" s="357" t="s">
        <v>294</v>
      </c>
      <c r="V26" s="357" t="s">
        <v>294</v>
      </c>
    </row>
    <row r="27" spans="1:22">
      <c r="A27" s="515"/>
      <c r="B27" s="607" t="s">
        <v>9649</v>
      </c>
      <c r="C27" s="611" t="s">
        <v>9352</v>
      </c>
      <c r="D27" s="656">
        <v>3</v>
      </c>
      <c r="E27" s="2141">
        <v>4</v>
      </c>
      <c r="F27" s="617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9188</v>
      </c>
      <c r="M27" s="357" t="s">
        <v>9649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607" t="s">
        <v>9771</v>
      </c>
      <c r="C28" s="634" t="s">
        <v>9184</v>
      </c>
      <c r="D28" s="759">
        <v>4</v>
      </c>
      <c r="E28" s="2156">
        <v>6</v>
      </c>
      <c r="F28" s="617" t="s">
        <v>9075</v>
      </c>
      <c r="G28" s="494"/>
      <c r="H28" s="494" t="s">
        <v>9768</v>
      </c>
      <c r="I28" s="494" t="s">
        <v>294</v>
      </c>
      <c r="J28" s="494" t="s">
        <v>294</v>
      </c>
      <c r="K28" s="573">
        <v>0</v>
      </c>
      <c r="L28" s="358" t="s">
        <v>9185</v>
      </c>
      <c r="M28" s="357" t="s">
        <v>9771</v>
      </c>
      <c r="N28" s="357" t="s">
        <v>9768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9076</v>
      </c>
      <c r="U28" s="357" t="s">
        <v>294</v>
      </c>
      <c r="V28" s="357" t="s">
        <v>294</v>
      </c>
    </row>
    <row r="29" spans="1:22" ht="15" thickBot="1">
      <c r="A29" s="517"/>
      <c r="B29" s="612"/>
      <c r="C29" s="646" t="s">
        <v>22</v>
      </c>
      <c r="D29" s="614">
        <v>20</v>
      </c>
      <c r="E29" s="2154">
        <v>27</v>
      </c>
      <c r="F29" s="62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607" t="s">
        <v>29</v>
      </c>
      <c r="C30" s="604" t="s">
        <v>2389</v>
      </c>
      <c r="D30" s="656">
        <v>2</v>
      </c>
      <c r="E30" s="2161">
        <v>2</v>
      </c>
      <c r="F30" s="62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609</v>
      </c>
      <c r="M30" s="357" t="s">
        <v>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607" t="s">
        <v>9773</v>
      </c>
      <c r="C31" s="611" t="s">
        <v>9090</v>
      </c>
      <c r="D31" s="656">
        <v>4</v>
      </c>
      <c r="E31" s="2141">
        <v>4</v>
      </c>
      <c r="F31" s="617" t="s">
        <v>140</v>
      </c>
      <c r="G31" s="494"/>
      <c r="H31" s="494" t="s">
        <v>3038</v>
      </c>
      <c r="I31" s="494" t="s">
        <v>294</v>
      </c>
      <c r="J31" s="494" t="s">
        <v>294</v>
      </c>
      <c r="K31" s="573">
        <v>0</v>
      </c>
      <c r="L31" s="358" t="s">
        <v>9091</v>
      </c>
      <c r="M31" s="357" t="s">
        <v>9773</v>
      </c>
      <c r="N31" s="357" t="s">
        <v>3038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602</v>
      </c>
      <c r="U31" s="357" t="s">
        <v>294</v>
      </c>
      <c r="V31" s="357" t="s">
        <v>294</v>
      </c>
    </row>
    <row r="32" spans="1:22">
      <c r="A32" s="515"/>
      <c r="B32" s="607" t="s">
        <v>9772</v>
      </c>
      <c r="C32" s="611" t="s">
        <v>9102</v>
      </c>
      <c r="D32" s="656">
        <v>4</v>
      </c>
      <c r="E32" s="2141">
        <v>6</v>
      </c>
      <c r="F32" s="617" t="s">
        <v>9184</v>
      </c>
      <c r="G32" s="494"/>
      <c r="H32" s="494" t="s">
        <v>9771</v>
      </c>
      <c r="I32" s="494" t="s">
        <v>294</v>
      </c>
      <c r="J32" s="494" t="s">
        <v>294</v>
      </c>
      <c r="K32" s="573">
        <v>0</v>
      </c>
      <c r="L32" s="358" t="s">
        <v>9102</v>
      </c>
      <c r="M32" s="357" t="s">
        <v>9772</v>
      </c>
      <c r="N32" s="357" t="s">
        <v>9771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9185</v>
      </c>
      <c r="U32" s="357" t="s">
        <v>294</v>
      </c>
      <c r="V32" s="357" t="s">
        <v>294</v>
      </c>
    </row>
    <row r="33" spans="1:22">
      <c r="A33" s="515"/>
      <c r="B33" s="607" t="s">
        <v>9098</v>
      </c>
      <c r="C33" s="611" t="s">
        <v>9756</v>
      </c>
      <c r="D33" s="656">
        <v>3</v>
      </c>
      <c r="E33" s="2141">
        <v>4</v>
      </c>
      <c r="F33" s="617" t="s">
        <v>9178</v>
      </c>
      <c r="G33" s="494"/>
      <c r="H33" s="494" t="s">
        <v>9770</v>
      </c>
      <c r="I33" s="494" t="s">
        <v>294</v>
      </c>
      <c r="J33" s="494" t="s">
        <v>294</v>
      </c>
      <c r="K33" s="573">
        <v>0</v>
      </c>
      <c r="L33" s="358" t="s">
        <v>9100</v>
      </c>
      <c r="M33" s="357" t="s">
        <v>9098</v>
      </c>
      <c r="N33" s="357" t="s">
        <v>9770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9082</v>
      </c>
      <c r="U33" s="357" t="s">
        <v>294</v>
      </c>
      <c r="V33" s="357" t="s">
        <v>294</v>
      </c>
    </row>
    <row r="34" spans="1:22">
      <c r="A34" s="515"/>
      <c r="B34" s="607" t="s">
        <v>9685</v>
      </c>
      <c r="C34" s="611" t="s">
        <v>9196</v>
      </c>
      <c r="D34" s="656">
        <v>3</v>
      </c>
      <c r="E34" s="2141">
        <v>4</v>
      </c>
      <c r="F34" s="617" t="s">
        <v>9184</v>
      </c>
      <c r="G34" s="494"/>
      <c r="H34" s="494" t="s">
        <v>9771</v>
      </c>
      <c r="I34" s="494" t="s">
        <v>294</v>
      </c>
      <c r="J34" s="494" t="s">
        <v>294</v>
      </c>
      <c r="K34" s="573">
        <v>0</v>
      </c>
      <c r="L34" s="358" t="s">
        <v>9197</v>
      </c>
      <c r="M34" s="357" t="s">
        <v>9685</v>
      </c>
      <c r="N34" s="357" t="s">
        <v>9771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9185</v>
      </c>
      <c r="U34" s="357" t="s">
        <v>294</v>
      </c>
      <c r="V34" s="357" t="s">
        <v>294</v>
      </c>
    </row>
    <row r="35" spans="1:22" ht="15" thickBot="1">
      <c r="A35" s="515"/>
      <c r="B35" s="619" t="s">
        <v>3051</v>
      </c>
      <c r="C35" s="611" t="s">
        <v>335</v>
      </c>
      <c r="D35" s="759">
        <v>2</v>
      </c>
      <c r="E35" s="2156">
        <v>3</v>
      </c>
      <c r="F35" s="629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335</v>
      </c>
      <c r="M35" s="357" t="s">
        <v>3051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17"/>
      <c r="B36" s="1547"/>
      <c r="C36" s="646" t="s">
        <v>22</v>
      </c>
      <c r="D36" s="614">
        <v>18</v>
      </c>
      <c r="E36" s="2154">
        <v>23</v>
      </c>
      <c r="F36" s="61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>
        <v>5</v>
      </c>
      <c r="B37" s="603" t="s">
        <v>3052</v>
      </c>
      <c r="C37" s="611" t="s">
        <v>1181</v>
      </c>
      <c r="D37" s="656">
        <v>4</v>
      </c>
      <c r="E37" s="2161">
        <v>6</v>
      </c>
      <c r="F37" s="626" t="s">
        <v>438</v>
      </c>
      <c r="G37" s="494"/>
      <c r="H37" s="494" t="s">
        <v>3035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3052</v>
      </c>
      <c r="N37" s="357" t="s">
        <v>3035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515"/>
      <c r="B38" s="607" t="s">
        <v>9109</v>
      </c>
      <c r="C38" s="611" t="s">
        <v>9759</v>
      </c>
      <c r="D38" s="656">
        <v>3</v>
      </c>
      <c r="E38" s="2141">
        <v>4</v>
      </c>
      <c r="F38" s="617" t="s">
        <v>3991</v>
      </c>
      <c r="G38" s="494"/>
      <c r="H38" s="494" t="s">
        <v>3050</v>
      </c>
      <c r="I38" s="494" t="s">
        <v>294</v>
      </c>
      <c r="J38" s="494" t="s">
        <v>294</v>
      </c>
      <c r="K38" s="573">
        <v>0</v>
      </c>
      <c r="L38" s="358" t="s">
        <v>9111</v>
      </c>
      <c r="M38" s="357" t="s">
        <v>9109</v>
      </c>
      <c r="N38" s="357" t="s">
        <v>3050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593</v>
      </c>
      <c r="U38" s="357" t="s">
        <v>294</v>
      </c>
      <c r="V38" s="357" t="s">
        <v>294</v>
      </c>
    </row>
    <row r="39" spans="1:22">
      <c r="A39" s="515"/>
      <c r="B39" s="2143" t="s">
        <v>9130</v>
      </c>
      <c r="C39" s="2144" t="s">
        <v>9750</v>
      </c>
      <c r="D39" s="2183">
        <v>3</v>
      </c>
      <c r="E39" s="2145">
        <v>4</v>
      </c>
      <c r="F39" s="617"/>
      <c r="G39" s="494" t="s">
        <v>241</v>
      </c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9751</v>
      </c>
      <c r="M39" s="357" t="s">
        <v>9130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15"/>
      <c r="B40" s="2143" t="s">
        <v>9133</v>
      </c>
      <c r="C40" s="2144" t="s">
        <v>9752</v>
      </c>
      <c r="D40" s="2183">
        <v>3</v>
      </c>
      <c r="E40" s="2145">
        <v>4</v>
      </c>
      <c r="F40" s="617"/>
      <c r="G40" s="494" t="s">
        <v>241</v>
      </c>
      <c r="H40" s="494"/>
      <c r="I40" s="494"/>
      <c r="J40" s="494"/>
      <c r="K40" s="574">
        <v>0</v>
      </c>
      <c r="L40" s="358" t="s">
        <v>9752</v>
      </c>
      <c r="M40" s="357" t="s">
        <v>9133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</row>
    <row r="41" spans="1:22">
      <c r="A41" s="515"/>
      <c r="B41" s="607" t="s">
        <v>9718</v>
      </c>
      <c r="C41" s="611" t="s">
        <v>9318</v>
      </c>
      <c r="D41" s="656">
        <v>5</v>
      </c>
      <c r="E41" s="2141">
        <v>8</v>
      </c>
      <c r="F41" s="617" t="s">
        <v>9184</v>
      </c>
      <c r="G41" s="494"/>
      <c r="H41" s="494" t="s">
        <v>9771</v>
      </c>
      <c r="I41" s="494" t="s">
        <v>294</v>
      </c>
      <c r="J41" s="494" t="s">
        <v>294</v>
      </c>
      <c r="K41" s="573">
        <v>0</v>
      </c>
      <c r="L41" s="358" t="s">
        <v>9319</v>
      </c>
      <c r="M41" s="357" t="s">
        <v>9718</v>
      </c>
      <c r="N41" s="357" t="s">
        <v>9771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9185</v>
      </c>
      <c r="U41" s="357" t="s">
        <v>294</v>
      </c>
      <c r="V41" s="357" t="s">
        <v>294</v>
      </c>
    </row>
    <row r="42" spans="1:22">
      <c r="A42" s="515"/>
      <c r="B42" s="607" t="s">
        <v>9847</v>
      </c>
      <c r="C42" s="611" t="s">
        <v>9275</v>
      </c>
      <c r="D42" s="656">
        <v>4</v>
      </c>
      <c r="E42" s="2141">
        <v>6</v>
      </c>
      <c r="F42" s="617" t="s">
        <v>9090</v>
      </c>
      <c r="G42" s="494"/>
      <c r="H42" s="494" t="s">
        <v>9773</v>
      </c>
      <c r="I42" s="494" t="s">
        <v>294</v>
      </c>
      <c r="J42" s="494" t="s">
        <v>294</v>
      </c>
      <c r="K42" s="573">
        <v>0</v>
      </c>
      <c r="L42" s="358" t="s">
        <v>9276</v>
      </c>
      <c r="M42" s="357" t="s">
        <v>9847</v>
      </c>
      <c r="N42" s="357" t="s">
        <v>9773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9091</v>
      </c>
      <c r="U42" s="357" t="s">
        <v>294</v>
      </c>
      <c r="V42" s="357" t="s">
        <v>294</v>
      </c>
    </row>
    <row r="43" spans="1:22" ht="15" thickBot="1">
      <c r="A43" s="515"/>
      <c r="B43" s="607" t="s">
        <v>9271</v>
      </c>
      <c r="C43" s="611" t="s">
        <v>9323</v>
      </c>
      <c r="D43" s="759">
        <v>2</v>
      </c>
      <c r="E43" s="2156">
        <v>2</v>
      </c>
      <c r="F43" s="629" t="s">
        <v>9848</v>
      </c>
      <c r="G43" s="494"/>
      <c r="H43" s="494" t="s">
        <v>9098</v>
      </c>
      <c r="I43" s="494" t="s">
        <v>294</v>
      </c>
      <c r="J43" s="494" t="s">
        <v>294</v>
      </c>
      <c r="K43" s="573">
        <v>0</v>
      </c>
      <c r="L43" s="358" t="s">
        <v>9324</v>
      </c>
      <c r="M43" s="357" t="s">
        <v>9271</v>
      </c>
      <c r="N43" s="357" t="s">
        <v>9098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9100</v>
      </c>
      <c r="U43" s="357" t="s">
        <v>294</v>
      </c>
      <c r="V43" s="357" t="s">
        <v>294</v>
      </c>
    </row>
    <row r="44" spans="1:22" ht="15" thickBot="1">
      <c r="A44" s="517"/>
      <c r="B44" s="612"/>
      <c r="C44" s="646" t="s">
        <v>22</v>
      </c>
      <c r="D44" s="614">
        <v>21</v>
      </c>
      <c r="E44" s="2154">
        <v>30</v>
      </c>
      <c r="F44" s="629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607" t="s">
        <v>3040</v>
      </c>
      <c r="C45" s="611" t="s">
        <v>3998</v>
      </c>
      <c r="D45" s="656">
        <v>3</v>
      </c>
      <c r="E45" s="2161">
        <v>4</v>
      </c>
      <c r="F45" s="633" t="s">
        <v>1179</v>
      </c>
      <c r="G45" s="494"/>
      <c r="H45" s="494" t="s">
        <v>3039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3040</v>
      </c>
      <c r="N45" s="357" t="s">
        <v>3039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515"/>
      <c r="B46" s="607" t="s">
        <v>38</v>
      </c>
      <c r="C46" s="611" t="s">
        <v>331</v>
      </c>
      <c r="D46" s="656">
        <v>1</v>
      </c>
      <c r="E46" s="2141">
        <v>1</v>
      </c>
      <c r="F46" s="617" t="s">
        <v>335</v>
      </c>
      <c r="G46" s="494"/>
      <c r="H46" s="494" t="s">
        <v>3051</v>
      </c>
      <c r="I46" s="494" t="s">
        <v>294</v>
      </c>
      <c r="J46" s="494" t="s">
        <v>294</v>
      </c>
      <c r="K46" s="573">
        <v>0</v>
      </c>
      <c r="L46" s="358" t="s">
        <v>331</v>
      </c>
      <c r="M46" s="357" t="s">
        <v>38</v>
      </c>
      <c r="N46" s="357" t="s">
        <v>3051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335</v>
      </c>
      <c r="U46" s="357" t="s">
        <v>294</v>
      </c>
      <c r="V46" s="357" t="s">
        <v>294</v>
      </c>
    </row>
    <row r="47" spans="1:22">
      <c r="A47" s="515"/>
      <c r="B47" s="607" t="s">
        <v>9774</v>
      </c>
      <c r="C47" s="611" t="s">
        <v>9190</v>
      </c>
      <c r="D47" s="656">
        <v>4</v>
      </c>
      <c r="E47" s="2141">
        <v>4</v>
      </c>
      <c r="F47" s="617" t="s">
        <v>9178</v>
      </c>
      <c r="G47" s="494"/>
      <c r="H47" s="494" t="s">
        <v>9770</v>
      </c>
      <c r="I47" s="494" t="s">
        <v>294</v>
      </c>
      <c r="J47" s="494" t="s">
        <v>294</v>
      </c>
      <c r="K47" s="573">
        <v>0</v>
      </c>
      <c r="L47" s="358" t="s">
        <v>9191</v>
      </c>
      <c r="M47" s="357" t="s">
        <v>9774</v>
      </c>
      <c r="N47" s="357" t="s">
        <v>9770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9082</v>
      </c>
      <c r="U47" s="357" t="s">
        <v>294</v>
      </c>
      <c r="V47" s="357" t="s">
        <v>294</v>
      </c>
    </row>
    <row r="48" spans="1:22">
      <c r="A48" s="515"/>
      <c r="B48" s="607" t="s">
        <v>9124</v>
      </c>
      <c r="C48" s="611" t="s">
        <v>9758</v>
      </c>
      <c r="D48" s="656">
        <v>3</v>
      </c>
      <c r="E48" s="2141">
        <v>4</v>
      </c>
      <c r="F48" s="617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9126</v>
      </c>
      <c r="M48" s="357" t="s">
        <v>9124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607" t="s">
        <v>9775</v>
      </c>
      <c r="C49" s="611" t="s">
        <v>9205</v>
      </c>
      <c r="D49" s="656">
        <v>4</v>
      </c>
      <c r="E49" s="2141">
        <v>6</v>
      </c>
      <c r="F49" s="617" t="s">
        <v>9102</v>
      </c>
      <c r="G49" s="494"/>
      <c r="H49" s="494" t="s">
        <v>9772</v>
      </c>
      <c r="I49" s="494" t="s">
        <v>294</v>
      </c>
      <c r="J49" s="494" t="s">
        <v>294</v>
      </c>
      <c r="K49" s="573">
        <v>0</v>
      </c>
      <c r="L49" s="358" t="s">
        <v>9206</v>
      </c>
      <c r="M49" s="357" t="s">
        <v>9775</v>
      </c>
      <c r="N49" s="357" t="s">
        <v>9772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9102</v>
      </c>
      <c r="U49" s="357" t="s">
        <v>294</v>
      </c>
      <c r="V49" s="357" t="s">
        <v>294</v>
      </c>
    </row>
    <row r="50" spans="1:22" ht="15" thickBot="1">
      <c r="A50" s="515"/>
      <c r="B50" s="607" t="s">
        <v>9849</v>
      </c>
      <c r="C50" s="611" t="s">
        <v>9326</v>
      </c>
      <c r="D50" s="759">
        <v>4</v>
      </c>
      <c r="E50" s="2156">
        <v>6</v>
      </c>
      <c r="F50" s="633" t="s">
        <v>9196</v>
      </c>
      <c r="G50" s="494"/>
      <c r="H50" s="494" t="s">
        <v>9685</v>
      </c>
      <c r="I50" s="494" t="s">
        <v>294</v>
      </c>
      <c r="J50" s="494" t="s">
        <v>294</v>
      </c>
      <c r="K50" s="573">
        <v>0</v>
      </c>
      <c r="L50" s="358" t="s">
        <v>9327</v>
      </c>
      <c r="M50" s="357" t="s">
        <v>9849</v>
      </c>
      <c r="N50" s="357" t="s">
        <v>9685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9197</v>
      </c>
      <c r="U50" s="357" t="s">
        <v>294</v>
      </c>
      <c r="V50" s="357" t="s">
        <v>294</v>
      </c>
    </row>
    <row r="51" spans="1:22" ht="15" thickBot="1">
      <c r="A51" s="517"/>
      <c r="B51" s="612"/>
      <c r="C51" s="646" t="s">
        <v>22</v>
      </c>
      <c r="D51" s="614">
        <v>19</v>
      </c>
      <c r="E51" s="2154">
        <v>25</v>
      </c>
      <c r="F51" s="793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>
        <v>7</v>
      </c>
      <c r="B52" s="603" t="s">
        <v>9136</v>
      </c>
      <c r="C52" s="611" t="s">
        <v>9761</v>
      </c>
      <c r="D52" s="656">
        <v>3</v>
      </c>
      <c r="E52" s="2161">
        <v>4</v>
      </c>
      <c r="F52" s="626" t="s">
        <v>9190</v>
      </c>
      <c r="G52" s="494"/>
      <c r="H52" s="494" t="s">
        <v>9774</v>
      </c>
      <c r="I52" s="494" t="s">
        <v>294</v>
      </c>
      <c r="J52" s="494" t="s">
        <v>294</v>
      </c>
      <c r="K52" s="573">
        <v>0</v>
      </c>
      <c r="L52" s="358" t="s">
        <v>9138</v>
      </c>
      <c r="M52" s="357" t="s">
        <v>9136</v>
      </c>
      <c r="N52" s="357" t="s">
        <v>9774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9191</v>
      </c>
      <c r="U52" s="357" t="s">
        <v>294</v>
      </c>
      <c r="V52" s="357" t="s">
        <v>294</v>
      </c>
    </row>
    <row r="53" spans="1:22">
      <c r="A53" s="515"/>
      <c r="B53" s="607" t="s">
        <v>4804</v>
      </c>
      <c r="C53" s="611" t="s">
        <v>3054</v>
      </c>
      <c r="D53" s="656">
        <v>3</v>
      </c>
      <c r="E53" s="2141">
        <v>4</v>
      </c>
      <c r="F53" s="617" t="s">
        <v>9759</v>
      </c>
      <c r="G53" s="494"/>
      <c r="H53" s="494" t="s">
        <v>9109</v>
      </c>
      <c r="I53" s="494" t="s">
        <v>294</v>
      </c>
      <c r="J53" s="494" t="s">
        <v>294</v>
      </c>
      <c r="K53" s="573">
        <v>0</v>
      </c>
      <c r="L53" s="358" t="s">
        <v>2132</v>
      </c>
      <c r="M53" s="357" t="s">
        <v>4804</v>
      </c>
      <c r="N53" s="357" t="s">
        <v>9109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9111</v>
      </c>
      <c r="U53" s="357" t="s">
        <v>294</v>
      </c>
      <c r="V53" s="357" t="s">
        <v>294</v>
      </c>
    </row>
    <row r="54" spans="1:22">
      <c r="A54" s="515"/>
      <c r="B54" s="607" t="s">
        <v>9706</v>
      </c>
      <c r="C54" s="611" t="s">
        <v>9281</v>
      </c>
      <c r="D54" s="656">
        <v>4</v>
      </c>
      <c r="E54" s="2141">
        <v>6</v>
      </c>
      <c r="F54" s="617" t="s">
        <v>9205</v>
      </c>
      <c r="G54" s="494"/>
      <c r="H54" s="494" t="s">
        <v>9775</v>
      </c>
      <c r="I54" s="494" t="s">
        <v>294</v>
      </c>
      <c r="J54" s="494" t="s">
        <v>294</v>
      </c>
      <c r="K54" s="573">
        <v>0</v>
      </c>
      <c r="L54" s="358" t="s">
        <v>9282</v>
      </c>
      <c r="M54" s="357" t="s">
        <v>9706</v>
      </c>
      <c r="N54" s="357" t="s">
        <v>9775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9206</v>
      </c>
      <c r="U54" s="357" t="s">
        <v>294</v>
      </c>
      <c r="V54" s="357" t="s">
        <v>294</v>
      </c>
    </row>
    <row r="55" spans="1:22">
      <c r="A55" s="515"/>
      <c r="B55" s="47" t="s">
        <v>9850</v>
      </c>
      <c r="C55" s="611" t="s">
        <v>9333</v>
      </c>
      <c r="D55" s="656">
        <v>4</v>
      </c>
      <c r="E55" s="2141">
        <v>6</v>
      </c>
      <c r="F55" s="617" t="s">
        <v>9275</v>
      </c>
      <c r="G55" s="494"/>
      <c r="H55" s="494" t="s">
        <v>9847</v>
      </c>
      <c r="I55" s="494" t="s">
        <v>294</v>
      </c>
      <c r="J55" s="494" t="s">
        <v>294</v>
      </c>
      <c r="K55" s="573">
        <v>0</v>
      </c>
      <c r="L55" s="358" t="s">
        <v>9333</v>
      </c>
      <c r="M55" s="357" t="s">
        <v>9850</v>
      </c>
      <c r="N55" s="357" t="s">
        <v>9847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9276</v>
      </c>
      <c r="U55" s="357" t="s">
        <v>294</v>
      </c>
      <c r="V55" s="357" t="s">
        <v>294</v>
      </c>
    </row>
    <row r="56" spans="1:22" ht="15" thickBot="1">
      <c r="A56" s="515"/>
      <c r="B56" s="607" t="s">
        <v>9851</v>
      </c>
      <c r="C56" s="611" t="s">
        <v>9335</v>
      </c>
      <c r="D56" s="759">
        <v>6</v>
      </c>
      <c r="E56" s="2156">
        <v>10</v>
      </c>
      <c r="F56" s="629" t="s">
        <v>9205</v>
      </c>
      <c r="G56" s="494"/>
      <c r="H56" s="494" t="s">
        <v>9775</v>
      </c>
      <c r="I56" s="494" t="s">
        <v>294</v>
      </c>
      <c r="J56" s="494" t="s">
        <v>294</v>
      </c>
      <c r="K56" s="573">
        <v>0</v>
      </c>
      <c r="L56" s="358" t="s">
        <v>9335</v>
      </c>
      <c r="M56" s="357" t="s">
        <v>9851</v>
      </c>
      <c r="N56" s="357" t="s">
        <v>9775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9206</v>
      </c>
      <c r="U56" s="357" t="s">
        <v>294</v>
      </c>
      <c r="V56" s="357" t="s">
        <v>294</v>
      </c>
    </row>
    <row r="57" spans="1:22" ht="15" thickBot="1">
      <c r="A57" s="517"/>
      <c r="B57" s="612"/>
      <c r="C57" s="646" t="s">
        <v>22</v>
      </c>
      <c r="D57" s="614">
        <v>20</v>
      </c>
      <c r="E57" s="2154">
        <v>30</v>
      </c>
      <c r="F57" s="793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602">
        <v>8</v>
      </c>
      <c r="B58" s="603" t="s">
        <v>9835</v>
      </c>
      <c r="C58" s="611" t="s">
        <v>3155</v>
      </c>
      <c r="D58" s="656">
        <v>8</v>
      </c>
      <c r="E58" s="2161">
        <v>14</v>
      </c>
      <c r="F58" s="617" t="s">
        <v>9836</v>
      </c>
      <c r="G58" s="494"/>
      <c r="H58" s="494" t="s">
        <v>3052</v>
      </c>
      <c r="I58" s="494" t="s">
        <v>9136</v>
      </c>
      <c r="J58" s="494" t="s">
        <v>294</v>
      </c>
      <c r="K58" s="573">
        <v>0</v>
      </c>
      <c r="L58" s="358" t="s">
        <v>4589</v>
      </c>
      <c r="M58" s="357" t="s">
        <v>9835</v>
      </c>
      <c r="N58" s="357" t="s">
        <v>3052</v>
      </c>
      <c r="O58" s="357" t="s">
        <v>9136</v>
      </c>
      <c r="P58" s="357" t="s">
        <v>294</v>
      </c>
      <c r="Q58" s="357">
        <v>0</v>
      </c>
      <c r="R58" s="357">
        <v>15</v>
      </c>
      <c r="S58" s="357">
        <v>0</v>
      </c>
      <c r="T58" s="357" t="s">
        <v>1181</v>
      </c>
      <c r="U58" s="357" t="s">
        <v>9138</v>
      </c>
      <c r="V58" s="357" t="s">
        <v>294</v>
      </c>
    </row>
    <row r="59" spans="1:22">
      <c r="A59" s="515"/>
      <c r="B59" s="607" t="s">
        <v>9781</v>
      </c>
      <c r="C59" s="611" t="s">
        <v>9229</v>
      </c>
      <c r="D59" s="656">
        <v>5</v>
      </c>
      <c r="E59" s="2141">
        <v>8</v>
      </c>
      <c r="F59" s="617" t="s">
        <v>9281</v>
      </c>
      <c r="G59" s="494"/>
      <c r="H59" s="494" t="s">
        <v>9706</v>
      </c>
      <c r="I59" s="494" t="s">
        <v>294</v>
      </c>
      <c r="J59" s="494" t="s">
        <v>294</v>
      </c>
      <c r="K59" s="573">
        <v>0</v>
      </c>
      <c r="L59" s="358" t="s">
        <v>9230</v>
      </c>
      <c r="M59" s="357" t="s">
        <v>9781</v>
      </c>
      <c r="N59" s="357" t="s">
        <v>9706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9282</v>
      </c>
      <c r="U59" s="357" t="s">
        <v>294</v>
      </c>
      <c r="V59" s="357" t="s">
        <v>294</v>
      </c>
    </row>
    <row r="60" spans="1:22">
      <c r="A60" s="515"/>
      <c r="B60" s="47" t="s">
        <v>9336</v>
      </c>
      <c r="C60" s="611" t="s">
        <v>9337</v>
      </c>
      <c r="D60" s="656">
        <v>5</v>
      </c>
      <c r="E60" s="2141">
        <v>8</v>
      </c>
      <c r="F60" s="617" t="s">
        <v>9333</v>
      </c>
      <c r="G60" s="494"/>
      <c r="H60" s="494" t="s">
        <v>9850</v>
      </c>
      <c r="I60" s="494" t="s">
        <v>294</v>
      </c>
      <c r="J60" s="494" t="s">
        <v>294</v>
      </c>
      <c r="K60" s="573">
        <v>0</v>
      </c>
      <c r="L60" s="358" t="s">
        <v>9338</v>
      </c>
      <c r="M60" s="357" t="s">
        <v>9336</v>
      </c>
      <c r="N60" s="357" t="s">
        <v>9850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9333</v>
      </c>
      <c r="U60" s="357" t="s">
        <v>294</v>
      </c>
      <c r="V60" s="357" t="s">
        <v>294</v>
      </c>
    </row>
    <row r="61" spans="1:22" ht="15" thickBot="1">
      <c r="A61" s="515"/>
      <c r="B61" s="50" t="s">
        <v>9723</v>
      </c>
      <c r="C61" s="611" t="s">
        <v>9340</v>
      </c>
      <c r="D61" s="759">
        <v>4</v>
      </c>
      <c r="E61" s="2156">
        <v>8</v>
      </c>
      <c r="F61" s="617" t="s">
        <v>9335</v>
      </c>
      <c r="G61" s="494"/>
      <c r="H61" s="494" t="s">
        <v>9851</v>
      </c>
      <c r="I61" s="494" t="s">
        <v>294</v>
      </c>
      <c r="J61" s="494" t="s">
        <v>294</v>
      </c>
      <c r="K61" s="573">
        <v>0</v>
      </c>
      <c r="L61" s="358" t="s">
        <v>9341</v>
      </c>
      <c r="M61" s="357" t="s">
        <v>9723</v>
      </c>
      <c r="N61" s="357" t="s">
        <v>9851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9335</v>
      </c>
      <c r="U61" s="357" t="s">
        <v>294</v>
      </c>
      <c r="V61" s="357" t="s">
        <v>294</v>
      </c>
    </row>
    <row r="62" spans="1:22" ht="15" thickBot="1">
      <c r="A62" s="517"/>
      <c r="B62" s="612"/>
      <c r="C62" s="646" t="s">
        <v>22</v>
      </c>
      <c r="D62" s="614">
        <v>22</v>
      </c>
      <c r="E62" s="2154">
        <v>38</v>
      </c>
      <c r="F62" s="793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 ht="20.399999999999999">
      <c r="A63" s="602">
        <v>9</v>
      </c>
      <c r="B63" s="47" t="s">
        <v>9839</v>
      </c>
      <c r="C63" s="611" t="s">
        <v>4161</v>
      </c>
      <c r="D63" s="656">
        <v>8</v>
      </c>
      <c r="E63" s="2161">
        <v>12</v>
      </c>
      <c r="F63" s="767" t="s">
        <v>9852</v>
      </c>
      <c r="G63" s="494"/>
      <c r="H63" s="494" t="s">
        <v>3040</v>
      </c>
      <c r="I63" s="494" t="s">
        <v>9781</v>
      </c>
      <c r="J63" s="494" t="s">
        <v>294</v>
      </c>
      <c r="K63" s="573">
        <v>0</v>
      </c>
      <c r="L63" s="358" t="s">
        <v>4161</v>
      </c>
      <c r="M63" s="357" t="s">
        <v>9839</v>
      </c>
      <c r="N63" s="357" t="s">
        <v>3040</v>
      </c>
      <c r="O63" s="357" t="s">
        <v>9781</v>
      </c>
      <c r="P63" s="357" t="s">
        <v>294</v>
      </c>
      <c r="Q63" s="357">
        <v>0</v>
      </c>
      <c r="R63" s="357">
        <v>33</v>
      </c>
      <c r="S63" s="357">
        <v>0</v>
      </c>
      <c r="T63" s="357" t="s">
        <v>3259</v>
      </c>
      <c r="U63" s="357" t="s">
        <v>9230</v>
      </c>
      <c r="V63" s="357" t="s">
        <v>294</v>
      </c>
    </row>
    <row r="64" spans="1:22">
      <c r="A64" s="515"/>
      <c r="B64" s="607" t="s">
        <v>9853</v>
      </c>
      <c r="C64" s="611" t="s">
        <v>9346</v>
      </c>
      <c r="D64" s="656">
        <v>6</v>
      </c>
      <c r="E64" s="2141">
        <v>12</v>
      </c>
      <c r="F64" s="617" t="s">
        <v>9340</v>
      </c>
      <c r="G64" s="494"/>
      <c r="H64" s="494" t="s">
        <v>9723</v>
      </c>
      <c r="I64" s="494" t="s">
        <v>294</v>
      </c>
      <c r="J64" s="494" t="s">
        <v>294</v>
      </c>
      <c r="K64" s="573">
        <v>0</v>
      </c>
      <c r="L64" s="358" t="s">
        <v>9346</v>
      </c>
      <c r="M64" s="357" t="s">
        <v>9853</v>
      </c>
      <c r="N64" s="357" t="s">
        <v>9723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9341</v>
      </c>
      <c r="U64" s="357" t="s">
        <v>294</v>
      </c>
      <c r="V64" s="357" t="s">
        <v>294</v>
      </c>
    </row>
    <row r="65" spans="1:22" ht="15" thickBot="1">
      <c r="A65" s="515"/>
      <c r="B65" s="47" t="s">
        <v>9727</v>
      </c>
      <c r="C65" s="611" t="s">
        <v>9344</v>
      </c>
      <c r="D65" s="759">
        <v>7</v>
      </c>
      <c r="E65" s="2156">
        <v>12</v>
      </c>
      <c r="F65" s="617" t="s">
        <v>9337</v>
      </c>
      <c r="G65" s="494"/>
      <c r="H65" s="494" t="s">
        <v>9336</v>
      </c>
      <c r="I65" s="494" t="s">
        <v>294</v>
      </c>
      <c r="J65" s="494" t="s">
        <v>294</v>
      </c>
      <c r="K65" s="573">
        <v>0</v>
      </c>
      <c r="L65" s="358" t="s">
        <v>9344</v>
      </c>
      <c r="M65" s="357" t="s">
        <v>9727</v>
      </c>
      <c r="N65" s="357" t="s">
        <v>9336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9338</v>
      </c>
      <c r="U65" s="357" t="s">
        <v>294</v>
      </c>
      <c r="V65" s="357" t="s">
        <v>294</v>
      </c>
    </row>
    <row r="66" spans="1:22" ht="15" thickBot="1">
      <c r="A66" s="517"/>
      <c r="B66" s="48"/>
      <c r="C66" s="646" t="s">
        <v>22</v>
      </c>
      <c r="D66" s="49">
        <v>21</v>
      </c>
      <c r="E66" s="2154">
        <v>36</v>
      </c>
      <c r="F66" s="793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7">
        <v>10</v>
      </c>
      <c r="B67" s="47" t="s">
        <v>9843</v>
      </c>
      <c r="C67" s="611" t="s">
        <v>4329</v>
      </c>
      <c r="D67" s="656">
        <v>8</v>
      </c>
      <c r="E67" s="2161">
        <v>12</v>
      </c>
      <c r="F67" s="617" t="s">
        <v>4161</v>
      </c>
      <c r="G67" s="494"/>
      <c r="H67" s="494" t="s">
        <v>9839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9843</v>
      </c>
      <c r="N67" s="357" t="s">
        <v>9839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15" thickBot="1">
      <c r="A68" s="527"/>
      <c r="B68" s="619" t="s">
        <v>9854</v>
      </c>
      <c r="C68" s="608" t="s">
        <v>9348</v>
      </c>
      <c r="D68" s="759">
        <v>10</v>
      </c>
      <c r="E68" s="2156">
        <v>18</v>
      </c>
      <c r="F68" s="633" t="s">
        <v>9346</v>
      </c>
      <c r="G68" s="494"/>
      <c r="H68" s="494" t="s">
        <v>9853</v>
      </c>
      <c r="I68" s="494" t="s">
        <v>294</v>
      </c>
      <c r="J68" s="494" t="s">
        <v>294</v>
      </c>
      <c r="K68" s="573">
        <v>0</v>
      </c>
      <c r="L68" s="358" t="s">
        <v>9349</v>
      </c>
      <c r="M68" s="357" t="s">
        <v>9854</v>
      </c>
      <c r="N68" s="357" t="s">
        <v>9853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9346</v>
      </c>
      <c r="U68" s="357" t="s">
        <v>294</v>
      </c>
      <c r="V68" s="357" t="s">
        <v>294</v>
      </c>
    </row>
    <row r="69" spans="1:22" ht="15" thickBot="1">
      <c r="A69" s="528"/>
      <c r="B69" s="612"/>
      <c r="C69" s="770" t="s">
        <v>22</v>
      </c>
      <c r="D69" s="614">
        <v>18</v>
      </c>
      <c r="E69" s="2164">
        <v>30</v>
      </c>
      <c r="F69" s="793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1547"/>
      <c r="B70" s="1547"/>
      <c r="C70" s="646" t="s">
        <v>111</v>
      </c>
      <c r="D70" s="614">
        <v>200</v>
      </c>
      <c r="E70" s="645">
        <v>0</v>
      </c>
      <c r="F70" s="2159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60"/>
      <c r="B71" s="2160"/>
      <c r="C71" s="2160"/>
      <c r="D71" s="2160"/>
      <c r="E71" s="2160"/>
      <c r="F71" s="2056"/>
      <c r="G71" s="494"/>
      <c r="H71" s="494"/>
      <c r="I71" s="494"/>
      <c r="J71" s="494"/>
      <c r="K71" s="573"/>
      <c r="L71" s="358"/>
    </row>
    <row r="72" spans="1:22">
      <c r="A72" s="2160"/>
      <c r="B72" s="2160"/>
      <c r="C72" s="2160"/>
      <c r="D72" s="2160"/>
      <c r="E72" s="2160"/>
      <c r="F72" s="2056"/>
      <c r="G72" s="494"/>
      <c r="H72" s="494"/>
      <c r="I72" s="494"/>
      <c r="J72" s="494"/>
      <c r="K72" s="573"/>
      <c r="L72" s="358"/>
    </row>
    <row r="73" spans="1:22">
      <c r="A73" s="2160"/>
      <c r="B73" s="2160"/>
      <c r="C73" s="2160"/>
      <c r="D73" s="2160"/>
      <c r="E73" s="2160"/>
      <c r="F73" s="2056"/>
      <c r="G73" s="494"/>
      <c r="H73" s="494"/>
      <c r="I73" s="494"/>
      <c r="J73" s="494"/>
      <c r="K73" s="573"/>
      <c r="L73" s="358"/>
    </row>
    <row r="74" spans="1:22">
      <c r="A74" s="2160"/>
      <c r="B74" s="2160"/>
      <c r="C74" s="2160"/>
      <c r="D74" s="2160"/>
      <c r="E74" s="2160"/>
      <c r="F74" s="2056"/>
      <c r="G74" s="494"/>
      <c r="H74" s="494"/>
      <c r="I74" s="494"/>
      <c r="J74" s="494"/>
      <c r="K74" s="573"/>
      <c r="L74" s="358"/>
    </row>
    <row r="75" spans="1:22">
      <c r="A75" s="2160"/>
      <c r="B75" s="2160"/>
      <c r="C75" s="2160"/>
      <c r="D75" s="2160"/>
      <c r="E75" s="2160"/>
      <c r="F75" s="2056"/>
      <c r="G75" s="494"/>
      <c r="H75" s="494"/>
      <c r="I75" s="494"/>
      <c r="J75" s="494"/>
      <c r="K75" s="573"/>
      <c r="L75" s="358"/>
    </row>
    <row r="76" spans="1:22">
      <c r="A76" s="2160"/>
      <c r="B76" s="2160"/>
      <c r="C76" s="2160"/>
      <c r="D76" s="2160"/>
      <c r="E76" s="2160"/>
      <c r="F76" s="2056"/>
      <c r="G76" s="494"/>
      <c r="H76" s="494"/>
      <c r="I76" s="494"/>
      <c r="J76" s="494"/>
      <c r="K76" s="1743"/>
      <c r="L76" s="358"/>
    </row>
    <row r="77" spans="1:22">
      <c r="A77" s="2160"/>
      <c r="B77" s="2160"/>
      <c r="C77" s="2160"/>
      <c r="D77" s="2160"/>
      <c r="E77" s="2160"/>
      <c r="F77" s="2056"/>
      <c r="G77" s="494"/>
      <c r="H77" s="494"/>
      <c r="I77" s="494"/>
      <c r="J77" s="494"/>
      <c r="K77" s="642"/>
      <c r="L77" s="358"/>
    </row>
    <row r="78" spans="1:22">
      <c r="A78" s="2160"/>
      <c r="B78" s="2160"/>
      <c r="C78" s="2160"/>
      <c r="D78" s="2160"/>
      <c r="E78" s="2160"/>
      <c r="F78" s="494"/>
      <c r="G78" s="494"/>
      <c r="H78" s="494"/>
      <c r="I78" s="494"/>
      <c r="J78" s="494"/>
      <c r="K78" s="642"/>
      <c r="L78" s="358"/>
    </row>
    <row r="79" spans="1:22">
      <c r="A79" s="2160"/>
      <c r="B79" s="2160"/>
      <c r="C79" s="2160"/>
      <c r="D79" s="2160"/>
      <c r="E79" s="2160"/>
      <c r="F79" s="494"/>
      <c r="G79" s="494"/>
      <c r="H79" s="494"/>
      <c r="I79" s="494"/>
      <c r="J79" s="494"/>
      <c r="K79" s="642"/>
      <c r="L79" s="358"/>
    </row>
    <row r="80" spans="1:22">
      <c r="A80" s="2160"/>
      <c r="B80" s="2160"/>
      <c r="C80" s="2160"/>
      <c r="D80" s="2160"/>
      <c r="E80" s="2160"/>
      <c r="F80" s="494"/>
      <c r="G80" s="494"/>
      <c r="H80" s="494"/>
      <c r="I80" s="494"/>
      <c r="J80" s="494"/>
      <c r="K80" s="642"/>
      <c r="L80" s="358"/>
    </row>
    <row r="81" spans="1:12">
      <c r="A81" s="2160"/>
      <c r="B81" s="2160"/>
      <c r="C81" s="2160"/>
      <c r="D81" s="2160"/>
      <c r="E81" s="2160"/>
      <c r="F81" s="494"/>
      <c r="G81" s="494"/>
      <c r="H81" s="494"/>
      <c r="I81" s="494"/>
      <c r="J81" s="494"/>
      <c r="K81" s="642"/>
      <c r="L81" s="358"/>
    </row>
    <row r="82" spans="1:12">
      <c r="A82" s="2160"/>
      <c r="B82" s="2160"/>
      <c r="C82" s="2160"/>
      <c r="D82" s="2160"/>
      <c r="E82" s="2160"/>
      <c r="F82" s="494"/>
      <c r="G82" s="494"/>
      <c r="H82" s="494"/>
      <c r="I82" s="494"/>
      <c r="J82" s="494"/>
      <c r="K82" s="642"/>
      <c r="L82" s="358"/>
    </row>
    <row r="83" spans="1:12">
      <c r="A83" s="2160"/>
      <c r="B83" s="2160"/>
      <c r="C83" s="2160"/>
      <c r="D83" s="2160"/>
      <c r="E83" s="2160"/>
      <c r="F83" s="494"/>
      <c r="G83" s="494"/>
      <c r="H83" s="494"/>
      <c r="I83" s="494"/>
      <c r="J83" s="494"/>
      <c r="K83" s="642"/>
      <c r="L83" s="358"/>
    </row>
    <row r="84" spans="1:12">
      <c r="A84" s="2160"/>
      <c r="B84" s="2160"/>
      <c r="C84" s="2160"/>
      <c r="D84" s="2160"/>
      <c r="E84" s="2160"/>
      <c r="F84" s="494"/>
      <c r="G84" s="494"/>
      <c r="H84" s="494"/>
      <c r="I84" s="494"/>
      <c r="J84" s="494"/>
      <c r="K84" s="642"/>
      <c r="L84" s="358"/>
    </row>
    <row r="85" spans="1:12">
      <c r="A85" s="2160"/>
      <c r="B85" s="2160"/>
      <c r="C85" s="2160"/>
      <c r="D85" s="2160"/>
      <c r="E85" s="2160"/>
      <c r="F85" s="494"/>
      <c r="G85" s="494"/>
      <c r="H85" s="494"/>
      <c r="I85" s="494"/>
      <c r="J85" s="494"/>
      <c r="K85" s="642"/>
      <c r="L85" s="358"/>
    </row>
    <row r="86" spans="1:12">
      <c r="A86" s="2160"/>
      <c r="B86" s="2160"/>
      <c r="C86" s="2160"/>
      <c r="D86" s="2160"/>
      <c r="E86" s="2160"/>
      <c r="F86" s="494"/>
      <c r="G86" s="494"/>
      <c r="H86" s="494"/>
      <c r="I86" s="494"/>
      <c r="J86" s="494"/>
      <c r="K86" s="642"/>
      <c r="L86" s="358"/>
    </row>
    <row r="87" spans="1:12">
      <c r="A87" s="2160"/>
      <c r="B87" s="2160"/>
      <c r="C87" s="2160"/>
      <c r="D87" s="2160"/>
      <c r="E87" s="2160"/>
      <c r="F87" s="494"/>
      <c r="G87" s="494"/>
      <c r="H87" s="494"/>
      <c r="I87" s="494"/>
      <c r="J87" s="494"/>
      <c r="K87" s="642"/>
      <c r="L87" s="358"/>
    </row>
    <row r="88" spans="1:12">
      <c r="A88" s="2160"/>
      <c r="B88" s="2160"/>
      <c r="C88" s="2160"/>
      <c r="D88" s="2160"/>
      <c r="E88" s="2160"/>
      <c r="F88" s="494"/>
      <c r="G88" s="494"/>
      <c r="H88" s="494"/>
      <c r="I88" s="494"/>
      <c r="J88" s="494"/>
      <c r="K88" s="642"/>
      <c r="L88" s="358"/>
    </row>
    <row r="89" spans="1:12">
      <c r="A89" s="2160"/>
      <c r="B89" s="2160"/>
      <c r="C89" s="2160"/>
      <c r="D89" s="2160"/>
      <c r="E89" s="2160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B90E-40E4-4C21-831D-B821817BD525}">
  <sheetPr codeName="Sheet11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3049</v>
      </c>
      <c r="C9" s="604" t="s">
        <v>3533</v>
      </c>
      <c r="D9" s="651">
        <v>5</v>
      </c>
      <c r="E9" s="2161">
        <v>8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3049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3035</v>
      </c>
      <c r="C10" s="608" t="s">
        <v>438</v>
      </c>
      <c r="D10" s="656">
        <v>2</v>
      </c>
      <c r="E10" s="2141">
        <v>3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438</v>
      </c>
      <c r="M10" s="357" t="s">
        <v>3035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3037</v>
      </c>
      <c r="C11" s="611" t="s">
        <v>4294</v>
      </c>
      <c r="D11" s="656">
        <v>2</v>
      </c>
      <c r="E11" s="2141">
        <v>3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3037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3034</v>
      </c>
      <c r="C12" s="611" t="s">
        <v>3543</v>
      </c>
      <c r="D12" s="656">
        <v>5</v>
      </c>
      <c r="E12" s="2141">
        <v>8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9068</v>
      </c>
      <c r="C13" s="611" t="s">
        <v>9176</v>
      </c>
      <c r="D13" s="656">
        <v>4</v>
      </c>
      <c r="E13" s="2141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07" t="s">
        <v>9748</v>
      </c>
      <c r="C14" s="611" t="s">
        <v>9072</v>
      </c>
      <c r="D14" s="759">
        <v>2</v>
      </c>
      <c r="E14" s="2156">
        <v>2</v>
      </c>
      <c r="F14" s="633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9748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22"/>
      <c r="C15" s="646" t="s">
        <v>22</v>
      </c>
      <c r="D15" s="614">
        <v>20</v>
      </c>
      <c r="E15" s="2154">
        <v>28</v>
      </c>
      <c r="F15" s="64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3050</v>
      </c>
      <c r="C16" s="604" t="s">
        <v>3991</v>
      </c>
      <c r="D16" s="651">
        <v>5</v>
      </c>
      <c r="E16" s="2161">
        <v>8</v>
      </c>
      <c r="F16" s="617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3036</v>
      </c>
      <c r="C17" s="611" t="s">
        <v>471</v>
      </c>
      <c r="D17" s="656">
        <v>5</v>
      </c>
      <c r="E17" s="2141">
        <v>8</v>
      </c>
      <c r="F17" s="617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611" t="s">
        <v>1131</v>
      </c>
      <c r="D18" s="656">
        <v>1</v>
      </c>
      <c r="E18" s="2141">
        <v>1</v>
      </c>
      <c r="F18" s="61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9320</v>
      </c>
      <c r="C19" s="611" t="s">
        <v>9321</v>
      </c>
      <c r="D19" s="656">
        <v>4</v>
      </c>
      <c r="E19" s="2141">
        <v>6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9321</v>
      </c>
      <c r="M19" s="357" t="s">
        <v>9320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9768</v>
      </c>
      <c r="C20" s="611" t="s">
        <v>9075</v>
      </c>
      <c r="D20" s="656">
        <v>3</v>
      </c>
      <c r="E20" s="2141">
        <v>4</v>
      </c>
      <c r="F20" s="633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9076</v>
      </c>
      <c r="M20" s="357" t="s">
        <v>9768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619" t="s">
        <v>9649</v>
      </c>
      <c r="C21" s="634" t="s">
        <v>9352</v>
      </c>
      <c r="D21" s="759">
        <v>3</v>
      </c>
      <c r="E21" s="2156">
        <v>4</v>
      </c>
      <c r="F21" s="61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9188</v>
      </c>
      <c r="M21" s="357" t="s">
        <v>9649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28"/>
      <c r="B22" s="528"/>
      <c r="C22" s="646" t="s">
        <v>22</v>
      </c>
      <c r="D22" s="614">
        <v>21</v>
      </c>
      <c r="E22" s="2154">
        <v>31</v>
      </c>
      <c r="F22" s="64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603" t="s">
        <v>29</v>
      </c>
      <c r="C23" s="604" t="s">
        <v>2389</v>
      </c>
      <c r="D23" s="651">
        <v>2</v>
      </c>
      <c r="E23" s="2161">
        <v>2</v>
      </c>
      <c r="F23" s="62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40</v>
      </c>
      <c r="C24" s="611" t="s">
        <v>1180</v>
      </c>
      <c r="D24" s="656">
        <v>1</v>
      </c>
      <c r="E24" s="2141">
        <v>1</v>
      </c>
      <c r="F24" s="617" t="s">
        <v>1131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27"/>
      <c r="B25" s="607" t="s">
        <v>3038</v>
      </c>
      <c r="C25" s="611" t="s">
        <v>140</v>
      </c>
      <c r="D25" s="656">
        <v>5</v>
      </c>
      <c r="E25" s="2141">
        <v>8</v>
      </c>
      <c r="F25" s="617" t="s">
        <v>471</v>
      </c>
      <c r="G25" s="494"/>
      <c r="H25" s="494" t="s">
        <v>3036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3038</v>
      </c>
      <c r="N25" s="357" t="s">
        <v>3036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27"/>
      <c r="B26" s="607" t="s">
        <v>9770</v>
      </c>
      <c r="C26" s="611" t="s">
        <v>9178</v>
      </c>
      <c r="D26" s="656">
        <v>4</v>
      </c>
      <c r="E26" s="2141">
        <v>4</v>
      </c>
      <c r="F26" s="617" t="s">
        <v>9075</v>
      </c>
      <c r="G26" s="494"/>
      <c r="H26" s="494" t="s">
        <v>9768</v>
      </c>
      <c r="I26" s="494" t="s">
        <v>294</v>
      </c>
      <c r="J26" s="494" t="s">
        <v>294</v>
      </c>
      <c r="K26" s="573">
        <v>0</v>
      </c>
      <c r="L26" s="358" t="s">
        <v>9082</v>
      </c>
      <c r="M26" s="357" t="s">
        <v>9770</v>
      </c>
      <c r="N26" s="357" t="s">
        <v>9768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9076</v>
      </c>
      <c r="U26" s="357" t="s">
        <v>294</v>
      </c>
      <c r="V26" s="357" t="s">
        <v>294</v>
      </c>
    </row>
    <row r="27" spans="1:22">
      <c r="A27" s="527"/>
      <c r="B27" s="47" t="s">
        <v>9771</v>
      </c>
      <c r="C27" s="611" t="s">
        <v>9184</v>
      </c>
      <c r="D27" s="656">
        <v>4</v>
      </c>
      <c r="E27" s="2141">
        <v>6</v>
      </c>
      <c r="F27" s="617" t="s">
        <v>9075</v>
      </c>
      <c r="G27" s="494"/>
      <c r="H27" s="494" t="s">
        <v>9768</v>
      </c>
      <c r="I27" s="494" t="s">
        <v>294</v>
      </c>
      <c r="J27" s="494" t="s">
        <v>294</v>
      </c>
      <c r="K27" s="573">
        <v>0</v>
      </c>
      <c r="L27" s="358" t="s">
        <v>9185</v>
      </c>
      <c r="M27" s="357" t="s">
        <v>9771</v>
      </c>
      <c r="N27" s="357" t="s">
        <v>9768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9076</v>
      </c>
      <c r="U27" s="357" t="s">
        <v>294</v>
      </c>
      <c r="V27" s="357" t="s">
        <v>294</v>
      </c>
    </row>
    <row r="28" spans="1:22" ht="15" thickBot="1">
      <c r="A28" s="527"/>
      <c r="B28" s="619" t="s">
        <v>3051</v>
      </c>
      <c r="C28" s="611" t="s">
        <v>335</v>
      </c>
      <c r="D28" s="759">
        <v>2</v>
      </c>
      <c r="E28" s="2156">
        <v>3</v>
      </c>
      <c r="F28" s="62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335</v>
      </c>
      <c r="M28" s="357" t="s">
        <v>3051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28"/>
      <c r="B29" s="612"/>
      <c r="C29" s="646" t="s">
        <v>22</v>
      </c>
      <c r="D29" s="614">
        <v>18</v>
      </c>
      <c r="E29" s="2154">
        <v>24</v>
      </c>
      <c r="F29" s="64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7" t="s">
        <v>3039</v>
      </c>
      <c r="C30" s="611" t="s">
        <v>1179</v>
      </c>
      <c r="D30" s="651">
        <v>3</v>
      </c>
      <c r="E30" s="2161">
        <v>4</v>
      </c>
      <c r="F30" s="617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2100</v>
      </c>
      <c r="M30" s="357" t="s">
        <v>3039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607" t="s">
        <v>9772</v>
      </c>
      <c r="C31" s="611" t="s">
        <v>9102</v>
      </c>
      <c r="D31" s="656">
        <v>4</v>
      </c>
      <c r="E31" s="2141">
        <v>6</v>
      </c>
      <c r="F31" s="617" t="s">
        <v>9184</v>
      </c>
      <c r="G31" s="494"/>
      <c r="H31" s="494" t="s">
        <v>9771</v>
      </c>
      <c r="I31" s="494" t="s">
        <v>294</v>
      </c>
      <c r="J31" s="494" t="s">
        <v>294</v>
      </c>
      <c r="K31" s="573">
        <v>0</v>
      </c>
      <c r="L31" s="358" t="s">
        <v>9102</v>
      </c>
      <c r="M31" s="357" t="s">
        <v>9772</v>
      </c>
      <c r="N31" s="357" t="s">
        <v>9771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9185</v>
      </c>
      <c r="U31" s="357" t="s">
        <v>294</v>
      </c>
      <c r="V31" s="357" t="s">
        <v>294</v>
      </c>
    </row>
    <row r="32" spans="1:22">
      <c r="A32" s="527"/>
      <c r="B32" s="607" t="s">
        <v>9774</v>
      </c>
      <c r="C32" s="611" t="s">
        <v>9190</v>
      </c>
      <c r="D32" s="656">
        <v>4</v>
      </c>
      <c r="E32" s="2141">
        <v>4</v>
      </c>
      <c r="F32" s="617" t="s">
        <v>9178</v>
      </c>
      <c r="G32" s="494"/>
      <c r="H32" s="494" t="s">
        <v>9770</v>
      </c>
      <c r="I32" s="494" t="s">
        <v>294</v>
      </c>
      <c r="J32" s="494" t="s">
        <v>294</v>
      </c>
      <c r="K32" s="573">
        <v>0</v>
      </c>
      <c r="L32" s="358" t="s">
        <v>9191</v>
      </c>
      <c r="M32" s="357" t="s">
        <v>9774</v>
      </c>
      <c r="N32" s="357" t="s">
        <v>9770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9082</v>
      </c>
      <c r="U32" s="357" t="s">
        <v>294</v>
      </c>
      <c r="V32" s="357" t="s">
        <v>294</v>
      </c>
    </row>
    <row r="33" spans="1:22">
      <c r="A33" s="527"/>
      <c r="B33" s="607" t="s">
        <v>9098</v>
      </c>
      <c r="C33" s="611" t="s">
        <v>9756</v>
      </c>
      <c r="D33" s="656">
        <v>3</v>
      </c>
      <c r="E33" s="2141">
        <v>4</v>
      </c>
      <c r="F33" s="617" t="s">
        <v>9178</v>
      </c>
      <c r="G33" s="494"/>
      <c r="H33" s="494" t="s">
        <v>9770</v>
      </c>
      <c r="I33" s="494" t="s">
        <v>294</v>
      </c>
      <c r="J33" s="494" t="s">
        <v>294</v>
      </c>
      <c r="K33" s="573">
        <v>0</v>
      </c>
      <c r="L33" s="358" t="s">
        <v>9100</v>
      </c>
      <c r="M33" s="357" t="s">
        <v>9098</v>
      </c>
      <c r="N33" s="357" t="s">
        <v>9770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9082</v>
      </c>
      <c r="U33" s="357" t="s">
        <v>294</v>
      </c>
      <c r="V33" s="357" t="s">
        <v>294</v>
      </c>
    </row>
    <row r="34" spans="1:22">
      <c r="A34" s="527"/>
      <c r="B34" s="607" t="s">
        <v>9124</v>
      </c>
      <c r="C34" s="611" t="s">
        <v>9758</v>
      </c>
      <c r="D34" s="656">
        <v>3</v>
      </c>
      <c r="E34" s="2141">
        <v>4</v>
      </c>
      <c r="F34" s="63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9126</v>
      </c>
      <c r="M34" s="357" t="s">
        <v>9124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27"/>
      <c r="B35" s="607" t="s">
        <v>9198</v>
      </c>
      <c r="C35" s="611" t="s">
        <v>9199</v>
      </c>
      <c r="D35" s="759">
        <v>4</v>
      </c>
      <c r="E35" s="2156">
        <v>6</v>
      </c>
      <c r="F35" s="617" t="s">
        <v>9321</v>
      </c>
      <c r="G35" s="494"/>
      <c r="H35" s="494" t="s">
        <v>9320</v>
      </c>
      <c r="I35" s="494" t="s">
        <v>294</v>
      </c>
      <c r="J35" s="494" t="s">
        <v>294</v>
      </c>
      <c r="K35" s="573">
        <v>0</v>
      </c>
      <c r="L35" s="358" t="s">
        <v>9200</v>
      </c>
      <c r="M35" s="357" t="s">
        <v>9198</v>
      </c>
      <c r="N35" s="357" t="s">
        <v>9320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9321</v>
      </c>
      <c r="U35" s="357" t="s">
        <v>294</v>
      </c>
      <c r="V35" s="357" t="s">
        <v>294</v>
      </c>
    </row>
    <row r="36" spans="1:22" ht="15" thickBot="1">
      <c r="A36" s="528"/>
      <c r="B36" s="612"/>
      <c r="C36" s="646" t="s">
        <v>22</v>
      </c>
      <c r="D36" s="614">
        <v>21</v>
      </c>
      <c r="E36" s="2154">
        <v>28</v>
      </c>
      <c r="F36" s="149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6">
        <v>5</v>
      </c>
      <c r="B37" s="607" t="s">
        <v>3040</v>
      </c>
      <c r="C37" s="611" t="s">
        <v>3998</v>
      </c>
      <c r="D37" s="651">
        <v>3</v>
      </c>
      <c r="E37" s="2161">
        <v>4</v>
      </c>
      <c r="F37" s="626" t="s">
        <v>1179</v>
      </c>
      <c r="G37" s="494"/>
      <c r="H37" s="494" t="s">
        <v>3039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3040</v>
      </c>
      <c r="N37" s="357" t="s">
        <v>3039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527"/>
      <c r="B38" s="607" t="s">
        <v>3052</v>
      </c>
      <c r="C38" s="611" t="s">
        <v>1181</v>
      </c>
      <c r="D38" s="656">
        <v>4</v>
      </c>
      <c r="E38" s="2141">
        <v>6</v>
      </c>
      <c r="F38" s="633" t="s">
        <v>438</v>
      </c>
      <c r="G38" s="494"/>
      <c r="H38" s="494" t="s">
        <v>3035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3052</v>
      </c>
      <c r="N38" s="357" t="s">
        <v>3035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>
      <c r="A39" s="527"/>
      <c r="B39" s="607" t="s">
        <v>9109</v>
      </c>
      <c r="C39" s="611" t="s">
        <v>9759</v>
      </c>
      <c r="D39" s="656">
        <v>3</v>
      </c>
      <c r="E39" s="2141">
        <v>4</v>
      </c>
      <c r="F39" s="617" t="s">
        <v>3991</v>
      </c>
      <c r="G39" s="494"/>
      <c r="H39" s="494" t="s">
        <v>3050</v>
      </c>
      <c r="I39" s="494" t="s">
        <v>294</v>
      </c>
      <c r="J39" s="494" t="s">
        <v>294</v>
      </c>
      <c r="K39" s="574">
        <v>0</v>
      </c>
      <c r="L39" s="358" t="s">
        <v>9111</v>
      </c>
      <c r="M39" s="357" t="s">
        <v>9109</v>
      </c>
      <c r="N39" s="357" t="s">
        <v>3050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593</v>
      </c>
      <c r="U39" s="357" t="s">
        <v>294</v>
      </c>
      <c r="V39" s="357" t="s">
        <v>294</v>
      </c>
    </row>
    <row r="40" spans="1:22">
      <c r="A40" s="527"/>
      <c r="B40" s="607" t="s">
        <v>9685</v>
      </c>
      <c r="C40" s="611" t="s">
        <v>9196</v>
      </c>
      <c r="D40" s="656">
        <v>3</v>
      </c>
      <c r="E40" s="2141">
        <v>4</v>
      </c>
      <c r="F40" s="617" t="s">
        <v>9184</v>
      </c>
      <c r="G40" s="494"/>
      <c r="H40" s="494" t="s">
        <v>9771</v>
      </c>
      <c r="I40" s="494" t="s">
        <v>294</v>
      </c>
      <c r="J40" s="494" t="s">
        <v>294</v>
      </c>
      <c r="K40" s="573">
        <v>0</v>
      </c>
      <c r="L40" s="358" t="s">
        <v>9197</v>
      </c>
      <c r="M40" s="357" t="s">
        <v>9685</v>
      </c>
      <c r="N40" s="357" t="s">
        <v>9771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9185</v>
      </c>
      <c r="U40" s="357" t="s">
        <v>294</v>
      </c>
      <c r="V40" s="357" t="s">
        <v>294</v>
      </c>
    </row>
    <row r="41" spans="1:22">
      <c r="A41" s="527"/>
      <c r="B41" s="607" t="s">
        <v>9350</v>
      </c>
      <c r="C41" s="611" t="s">
        <v>9351</v>
      </c>
      <c r="D41" s="656">
        <v>4</v>
      </c>
      <c r="E41" s="2141">
        <v>6</v>
      </c>
      <c r="F41" s="617" t="s">
        <v>9176</v>
      </c>
      <c r="G41" s="494"/>
      <c r="H41" s="494" t="s">
        <v>9068</v>
      </c>
      <c r="I41" s="494" t="s">
        <v>294</v>
      </c>
      <c r="J41" s="494" t="s">
        <v>294</v>
      </c>
      <c r="K41" s="573">
        <v>0</v>
      </c>
      <c r="L41" s="358" t="s">
        <v>9351</v>
      </c>
      <c r="M41" s="357" t="s">
        <v>9350</v>
      </c>
      <c r="N41" s="357" t="s">
        <v>9068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9070</v>
      </c>
      <c r="U41" s="357" t="s">
        <v>294</v>
      </c>
      <c r="V41" s="357" t="s">
        <v>294</v>
      </c>
    </row>
    <row r="42" spans="1:22" ht="15" thickBot="1">
      <c r="A42" s="527"/>
      <c r="B42" s="607" t="s">
        <v>9115</v>
      </c>
      <c r="C42" s="611" t="s">
        <v>9117</v>
      </c>
      <c r="D42" s="759">
        <v>4</v>
      </c>
      <c r="E42" s="2156">
        <v>6</v>
      </c>
      <c r="F42" s="765" t="s">
        <v>9199</v>
      </c>
      <c r="G42" s="494"/>
      <c r="H42" s="494" t="s">
        <v>9198</v>
      </c>
      <c r="I42" s="494" t="s">
        <v>294</v>
      </c>
      <c r="J42" s="494" t="s">
        <v>294</v>
      </c>
      <c r="K42" s="573">
        <v>0</v>
      </c>
      <c r="L42" s="358" t="s">
        <v>9117</v>
      </c>
      <c r="M42" s="357" t="s">
        <v>9115</v>
      </c>
      <c r="N42" s="357" t="s">
        <v>9198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9200</v>
      </c>
      <c r="U42" s="357" t="s">
        <v>294</v>
      </c>
      <c r="V42" s="357" t="s">
        <v>294</v>
      </c>
    </row>
    <row r="43" spans="1:22" ht="15" thickBot="1">
      <c r="A43" s="528"/>
      <c r="B43" s="622"/>
      <c r="C43" s="646" t="s">
        <v>22</v>
      </c>
      <c r="D43" s="614">
        <v>21</v>
      </c>
      <c r="E43" s="2154">
        <v>30</v>
      </c>
      <c r="F43" s="63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>
        <v>6</v>
      </c>
      <c r="B44" s="603" t="s">
        <v>38</v>
      </c>
      <c r="C44" s="611" t="s">
        <v>331</v>
      </c>
      <c r="D44" s="651">
        <v>1</v>
      </c>
      <c r="E44" s="2161">
        <v>1</v>
      </c>
      <c r="F44" s="617" t="s">
        <v>335</v>
      </c>
      <c r="G44" s="494"/>
      <c r="H44" s="494" t="s">
        <v>3051</v>
      </c>
      <c r="I44" s="494" t="s">
        <v>294</v>
      </c>
      <c r="J44" s="494" t="s">
        <v>294</v>
      </c>
      <c r="K44" s="573">
        <v>0</v>
      </c>
      <c r="L44" s="358" t="s">
        <v>331</v>
      </c>
      <c r="M44" s="357" t="s">
        <v>38</v>
      </c>
      <c r="N44" s="357" t="s">
        <v>3051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335</v>
      </c>
      <c r="U44" s="357" t="s">
        <v>294</v>
      </c>
      <c r="V44" s="357" t="s">
        <v>294</v>
      </c>
    </row>
    <row r="45" spans="1:22">
      <c r="A45" s="527"/>
      <c r="B45" s="2143" t="s">
        <v>9130</v>
      </c>
      <c r="C45" s="2144" t="s">
        <v>9750</v>
      </c>
      <c r="D45" s="2143">
        <v>3</v>
      </c>
      <c r="E45" s="2145">
        <v>4</v>
      </c>
      <c r="F45" s="617"/>
      <c r="G45" s="494" t="s">
        <v>241</v>
      </c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9751</v>
      </c>
      <c r="M45" s="357" t="s">
        <v>9130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27"/>
      <c r="B46" s="2143" t="s">
        <v>9133</v>
      </c>
      <c r="C46" s="2144" t="s">
        <v>9752</v>
      </c>
      <c r="D46" s="2143">
        <v>3</v>
      </c>
      <c r="E46" s="2145">
        <v>4</v>
      </c>
      <c r="F46" s="617"/>
      <c r="G46" s="494" t="s">
        <v>241</v>
      </c>
      <c r="H46" s="494"/>
      <c r="I46" s="494"/>
      <c r="J46" s="494"/>
      <c r="K46" s="573">
        <v>0</v>
      </c>
      <c r="L46" s="358" t="s">
        <v>9752</v>
      </c>
      <c r="M46" s="357" t="s">
        <v>9133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</row>
    <row r="47" spans="1:22">
      <c r="A47" s="527"/>
      <c r="B47" s="607" t="s">
        <v>9136</v>
      </c>
      <c r="C47" s="627" t="s">
        <v>9761</v>
      </c>
      <c r="D47" s="656">
        <v>3</v>
      </c>
      <c r="E47" s="2141">
        <v>4</v>
      </c>
      <c r="F47" s="617" t="s">
        <v>9190</v>
      </c>
      <c r="G47" s="494"/>
      <c r="H47" s="494" t="s">
        <v>9774</v>
      </c>
      <c r="I47" s="494" t="s">
        <v>294</v>
      </c>
      <c r="J47" s="494" t="s">
        <v>294</v>
      </c>
      <c r="K47" s="573">
        <v>0</v>
      </c>
      <c r="L47" s="358" t="s">
        <v>9138</v>
      </c>
      <c r="M47" s="357" t="s">
        <v>9136</v>
      </c>
      <c r="N47" s="357" t="s">
        <v>9774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9191</v>
      </c>
      <c r="U47" s="357" t="s">
        <v>294</v>
      </c>
      <c r="V47" s="357" t="s">
        <v>294</v>
      </c>
    </row>
    <row r="48" spans="1:22">
      <c r="A48" s="527"/>
      <c r="B48" s="607" t="s">
        <v>9778</v>
      </c>
      <c r="C48" s="611" t="s">
        <v>9219</v>
      </c>
      <c r="D48" s="656">
        <v>5</v>
      </c>
      <c r="E48" s="2141">
        <v>8</v>
      </c>
      <c r="F48" s="617" t="s">
        <v>9117</v>
      </c>
      <c r="G48" s="494"/>
      <c r="H48" s="494" t="s">
        <v>9115</v>
      </c>
      <c r="I48" s="494" t="s">
        <v>294</v>
      </c>
      <c r="J48" s="494" t="s">
        <v>294</v>
      </c>
      <c r="K48" s="573">
        <v>0</v>
      </c>
      <c r="L48" s="358" t="s">
        <v>9221</v>
      </c>
      <c r="M48" s="357" t="s">
        <v>9778</v>
      </c>
      <c r="N48" s="357" t="s">
        <v>9115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9117</v>
      </c>
      <c r="U48" s="357" t="s">
        <v>294</v>
      </c>
      <c r="V48" s="357" t="s">
        <v>294</v>
      </c>
    </row>
    <row r="49" spans="1:22">
      <c r="A49" s="527"/>
      <c r="B49" s="607" t="s">
        <v>9830</v>
      </c>
      <c r="C49" s="611" t="s">
        <v>9356</v>
      </c>
      <c r="D49" s="656">
        <v>3</v>
      </c>
      <c r="E49" s="2141">
        <v>4</v>
      </c>
      <c r="F49" s="617" t="s">
        <v>9351</v>
      </c>
      <c r="G49" s="494"/>
      <c r="H49" s="494" t="s">
        <v>9350</v>
      </c>
      <c r="I49" s="494" t="s">
        <v>294</v>
      </c>
      <c r="J49" s="494" t="s">
        <v>294</v>
      </c>
      <c r="K49" s="573">
        <v>0</v>
      </c>
      <c r="L49" s="358" t="s">
        <v>9356</v>
      </c>
      <c r="M49" s="357" t="s">
        <v>9830</v>
      </c>
      <c r="N49" s="357" t="s">
        <v>9350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9351</v>
      </c>
      <c r="U49" s="357" t="s">
        <v>294</v>
      </c>
      <c r="V49" s="357" t="s">
        <v>294</v>
      </c>
    </row>
    <row r="50" spans="1:22" ht="15" thickBot="1">
      <c r="A50" s="527"/>
      <c r="B50" s="50" t="s">
        <v>9831</v>
      </c>
      <c r="C50" s="611" t="s">
        <v>9832</v>
      </c>
      <c r="D50" s="759">
        <v>7</v>
      </c>
      <c r="E50" s="2156">
        <v>12</v>
      </c>
      <c r="F50" s="617" t="s">
        <v>9351</v>
      </c>
      <c r="G50" s="494"/>
      <c r="H50" s="494" t="s">
        <v>9350</v>
      </c>
      <c r="I50" s="494" t="s">
        <v>294</v>
      </c>
      <c r="J50" s="494" t="s">
        <v>294</v>
      </c>
      <c r="K50" s="573">
        <v>0</v>
      </c>
      <c r="L50" s="358" t="s">
        <v>9300</v>
      </c>
      <c r="M50" s="357" t="s">
        <v>9831</v>
      </c>
      <c r="N50" s="357" t="s">
        <v>9350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9351</v>
      </c>
      <c r="U50" s="357" t="s">
        <v>294</v>
      </c>
      <c r="V50" s="357" t="s">
        <v>294</v>
      </c>
    </row>
    <row r="51" spans="1:22" ht="15" thickBot="1">
      <c r="A51" s="527"/>
      <c r="B51" s="622"/>
      <c r="C51" s="646" t="s">
        <v>22</v>
      </c>
      <c r="D51" s="614">
        <v>22</v>
      </c>
      <c r="E51" s="2154">
        <v>33</v>
      </c>
      <c r="F51" s="641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26">
        <v>7</v>
      </c>
      <c r="B52" s="607" t="s">
        <v>9213</v>
      </c>
      <c r="C52" s="611" t="s">
        <v>9214</v>
      </c>
      <c r="D52" s="656">
        <v>5</v>
      </c>
      <c r="E52" s="2161">
        <v>8</v>
      </c>
      <c r="F52" s="626" t="s">
        <v>9117</v>
      </c>
      <c r="G52" s="494"/>
      <c r="H52" s="494" t="s">
        <v>9115</v>
      </c>
      <c r="I52" s="494" t="s">
        <v>294</v>
      </c>
      <c r="J52" s="494" t="s">
        <v>294</v>
      </c>
      <c r="K52" s="573">
        <v>0</v>
      </c>
      <c r="L52" s="358" t="s">
        <v>9216</v>
      </c>
      <c r="M52" s="357" t="s">
        <v>9213</v>
      </c>
      <c r="N52" s="357" t="s">
        <v>9115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9117</v>
      </c>
      <c r="U52" s="357" t="s">
        <v>294</v>
      </c>
      <c r="V52" s="357" t="s">
        <v>294</v>
      </c>
    </row>
    <row r="53" spans="1:22">
      <c r="A53" s="527"/>
      <c r="B53" s="607" t="s">
        <v>9833</v>
      </c>
      <c r="C53" s="611" t="s">
        <v>9290</v>
      </c>
      <c r="D53" s="656">
        <v>5</v>
      </c>
      <c r="E53" s="2141">
        <v>8</v>
      </c>
      <c r="F53" s="633" t="s">
        <v>9356</v>
      </c>
      <c r="G53" s="494"/>
      <c r="H53" s="494" t="s">
        <v>9830</v>
      </c>
      <c r="I53" s="494" t="s">
        <v>294</v>
      </c>
      <c r="J53" s="494" t="s">
        <v>294</v>
      </c>
      <c r="K53" s="573">
        <v>0</v>
      </c>
      <c r="L53" s="358" t="s">
        <v>9291</v>
      </c>
      <c r="M53" s="357" t="s">
        <v>9833</v>
      </c>
      <c r="N53" s="357" t="s">
        <v>9830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9356</v>
      </c>
      <c r="U53" s="357" t="s">
        <v>294</v>
      </c>
      <c r="V53" s="357" t="s">
        <v>294</v>
      </c>
    </row>
    <row r="54" spans="1:22">
      <c r="A54" s="527"/>
      <c r="B54" s="607" t="s">
        <v>9834</v>
      </c>
      <c r="C54" s="611" t="s">
        <v>9293</v>
      </c>
      <c r="D54" s="656">
        <v>5</v>
      </c>
      <c r="E54" s="2141">
        <v>8</v>
      </c>
      <c r="F54" s="617" t="s">
        <v>9219</v>
      </c>
      <c r="G54" s="494"/>
      <c r="H54" s="494" t="s">
        <v>9778</v>
      </c>
      <c r="I54" s="494" t="s">
        <v>294</v>
      </c>
      <c r="J54" s="494" t="s">
        <v>294</v>
      </c>
      <c r="K54" s="573">
        <v>0</v>
      </c>
      <c r="L54" s="358" t="s">
        <v>9294</v>
      </c>
      <c r="M54" s="357" t="s">
        <v>9834</v>
      </c>
      <c r="N54" s="357" t="s">
        <v>9778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9221</v>
      </c>
      <c r="U54" s="357" t="s">
        <v>294</v>
      </c>
      <c r="V54" s="357" t="s">
        <v>294</v>
      </c>
    </row>
    <row r="55" spans="1:22" ht="15" thickBot="1">
      <c r="A55" s="527"/>
      <c r="B55" s="607" t="s">
        <v>9718</v>
      </c>
      <c r="C55" s="611" t="s">
        <v>9318</v>
      </c>
      <c r="D55" s="759">
        <v>5</v>
      </c>
      <c r="E55" s="2156">
        <v>8</v>
      </c>
      <c r="F55" s="629" t="s">
        <v>9184</v>
      </c>
      <c r="G55" s="494"/>
      <c r="H55" s="494" t="s">
        <v>9771</v>
      </c>
      <c r="I55" s="494" t="s">
        <v>294</v>
      </c>
      <c r="J55" s="494" t="s">
        <v>294</v>
      </c>
      <c r="K55" s="573">
        <v>0</v>
      </c>
      <c r="L55" s="358" t="s">
        <v>9319</v>
      </c>
      <c r="M55" s="357" t="s">
        <v>9718</v>
      </c>
      <c r="N55" s="357" t="s">
        <v>9771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9185</v>
      </c>
      <c r="U55" s="357" t="s">
        <v>294</v>
      </c>
      <c r="V55" s="357" t="s">
        <v>294</v>
      </c>
    </row>
    <row r="56" spans="1:22" ht="15" thickBot="1">
      <c r="A56" s="527"/>
      <c r="B56" s="622"/>
      <c r="C56" s="646" t="s">
        <v>22</v>
      </c>
      <c r="D56" s="614">
        <v>20</v>
      </c>
      <c r="E56" s="2154">
        <v>32</v>
      </c>
      <c r="F56" s="64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6">
        <v>8</v>
      </c>
      <c r="B57" s="603" t="s">
        <v>9835</v>
      </c>
      <c r="C57" s="611" t="s">
        <v>3155</v>
      </c>
      <c r="D57" s="656">
        <v>8</v>
      </c>
      <c r="E57" s="2161">
        <v>14</v>
      </c>
      <c r="F57" s="729" t="s">
        <v>9836</v>
      </c>
      <c r="G57" s="494"/>
      <c r="H57" s="494" t="s">
        <v>3052</v>
      </c>
      <c r="I57" s="494" t="s">
        <v>9136</v>
      </c>
      <c r="J57" s="494" t="s">
        <v>294</v>
      </c>
      <c r="K57" s="573">
        <v>0</v>
      </c>
      <c r="L57" s="358" t="s">
        <v>4589</v>
      </c>
      <c r="M57" s="357" t="s">
        <v>9835</v>
      </c>
      <c r="N57" s="357" t="s">
        <v>3052</v>
      </c>
      <c r="O57" s="357" t="s">
        <v>9136</v>
      </c>
      <c r="P57" s="357" t="s">
        <v>294</v>
      </c>
      <c r="Q57" s="357">
        <v>0</v>
      </c>
      <c r="R57" s="357">
        <v>15</v>
      </c>
      <c r="S57" s="357">
        <v>0</v>
      </c>
      <c r="T57" s="357" t="s">
        <v>1181</v>
      </c>
      <c r="U57" s="357" t="s">
        <v>9138</v>
      </c>
      <c r="V57" s="357" t="s">
        <v>294</v>
      </c>
    </row>
    <row r="58" spans="1:22">
      <c r="A58" s="527"/>
      <c r="B58" s="607" t="s">
        <v>4804</v>
      </c>
      <c r="C58" s="611" t="s">
        <v>3054</v>
      </c>
      <c r="D58" s="656">
        <v>3</v>
      </c>
      <c r="E58" s="2141">
        <v>4</v>
      </c>
      <c r="F58" s="617" t="s">
        <v>9759</v>
      </c>
      <c r="G58" s="494"/>
      <c r="H58" s="494" t="s">
        <v>9109</v>
      </c>
      <c r="I58" s="494" t="s">
        <v>294</v>
      </c>
      <c r="J58" s="494" t="s">
        <v>294</v>
      </c>
      <c r="K58" s="573">
        <v>0</v>
      </c>
      <c r="L58" s="358" t="s">
        <v>2132</v>
      </c>
      <c r="M58" s="357" t="s">
        <v>4804</v>
      </c>
      <c r="N58" s="357" t="s">
        <v>9109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9111</v>
      </c>
      <c r="U58" s="357" t="s">
        <v>294</v>
      </c>
      <c r="V58" s="357" t="s">
        <v>294</v>
      </c>
    </row>
    <row r="59" spans="1:22">
      <c r="A59" s="527"/>
      <c r="B59" s="607" t="s">
        <v>9837</v>
      </c>
      <c r="C59" s="611" t="s">
        <v>9402</v>
      </c>
      <c r="D59" s="656">
        <v>6</v>
      </c>
      <c r="E59" s="2141">
        <v>10</v>
      </c>
      <c r="F59" s="617" t="s">
        <v>9293</v>
      </c>
      <c r="G59" s="494"/>
      <c r="H59" s="494" t="s">
        <v>9834</v>
      </c>
      <c r="I59" s="494" t="s">
        <v>294</v>
      </c>
      <c r="J59" s="494" t="s">
        <v>294</v>
      </c>
      <c r="K59" s="573">
        <v>0</v>
      </c>
      <c r="L59" s="358" t="s">
        <v>9403</v>
      </c>
      <c r="M59" s="357" t="s">
        <v>9837</v>
      </c>
      <c r="N59" s="357" t="s">
        <v>9834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9294</v>
      </c>
      <c r="U59" s="357" t="s">
        <v>294</v>
      </c>
      <c r="V59" s="357" t="s">
        <v>294</v>
      </c>
    </row>
    <row r="60" spans="1:22" ht="15" thickBot="1">
      <c r="A60" s="527"/>
      <c r="B60" s="607" t="s">
        <v>9838</v>
      </c>
      <c r="C60" s="611" t="s">
        <v>9405</v>
      </c>
      <c r="D60" s="759">
        <v>2</v>
      </c>
      <c r="E60" s="2156">
        <v>4</v>
      </c>
      <c r="F60" s="617" t="s">
        <v>9758</v>
      </c>
      <c r="G60" s="494"/>
      <c r="H60" s="494" t="s">
        <v>9124</v>
      </c>
      <c r="I60" s="494" t="s">
        <v>294</v>
      </c>
      <c r="J60" s="494" t="s">
        <v>294</v>
      </c>
      <c r="K60" s="573">
        <v>0</v>
      </c>
      <c r="L60" s="358" t="s">
        <v>9406</v>
      </c>
      <c r="M60" s="357" t="s">
        <v>9838</v>
      </c>
      <c r="N60" s="357" t="s">
        <v>9124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9126</v>
      </c>
      <c r="U60" s="357" t="s">
        <v>294</v>
      </c>
      <c r="V60" s="357" t="s">
        <v>294</v>
      </c>
    </row>
    <row r="61" spans="1:22" ht="15" thickBot="1">
      <c r="A61" s="528"/>
      <c r="B61" s="612"/>
      <c r="C61" s="646" t="s">
        <v>22</v>
      </c>
      <c r="D61" s="614">
        <v>19</v>
      </c>
      <c r="E61" s="2154">
        <v>32</v>
      </c>
      <c r="F61" s="64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 ht="20.399999999999999">
      <c r="A62" s="526">
        <v>9</v>
      </c>
      <c r="B62" s="47" t="s">
        <v>9839</v>
      </c>
      <c r="C62" s="611" t="s">
        <v>4161</v>
      </c>
      <c r="D62" s="656">
        <v>8</v>
      </c>
      <c r="E62" s="2161">
        <v>12</v>
      </c>
      <c r="F62" s="767" t="s">
        <v>9840</v>
      </c>
      <c r="G62" s="494"/>
      <c r="H62" s="494" t="s">
        <v>3040</v>
      </c>
      <c r="I62" s="494" t="s">
        <v>9838</v>
      </c>
      <c r="J62" s="494" t="s">
        <v>294</v>
      </c>
      <c r="K62" s="573">
        <v>0</v>
      </c>
      <c r="L62" s="358" t="s">
        <v>4161</v>
      </c>
      <c r="M62" s="357" t="s">
        <v>9839</v>
      </c>
      <c r="N62" s="357" t="s">
        <v>3040</v>
      </c>
      <c r="O62" s="357" t="s">
        <v>9838</v>
      </c>
      <c r="P62" s="357" t="s">
        <v>294</v>
      </c>
      <c r="Q62" s="357">
        <v>0</v>
      </c>
      <c r="R62" s="357">
        <v>33</v>
      </c>
      <c r="S62" s="357">
        <v>0</v>
      </c>
      <c r="T62" s="357" t="s">
        <v>3259</v>
      </c>
      <c r="U62" s="357" t="s">
        <v>9406</v>
      </c>
      <c r="V62" s="357" t="s">
        <v>294</v>
      </c>
    </row>
    <row r="63" spans="1:22">
      <c r="A63" s="527"/>
      <c r="B63" s="47" t="s">
        <v>9841</v>
      </c>
      <c r="C63" s="611" t="s">
        <v>9395</v>
      </c>
      <c r="D63" s="656">
        <v>5</v>
      </c>
      <c r="E63" s="2141">
        <v>8</v>
      </c>
      <c r="F63" s="617" t="s">
        <v>9832</v>
      </c>
      <c r="G63" s="494"/>
      <c r="H63" s="494" t="s">
        <v>9831</v>
      </c>
      <c r="I63" s="494" t="s">
        <v>294</v>
      </c>
      <c r="J63" s="494" t="s">
        <v>294</v>
      </c>
      <c r="K63" s="573">
        <v>0</v>
      </c>
      <c r="L63" s="358" t="s">
        <v>9396</v>
      </c>
      <c r="M63" s="357" t="s">
        <v>9841</v>
      </c>
      <c r="N63" s="357" t="s">
        <v>9831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9300</v>
      </c>
      <c r="U63" s="357" t="s">
        <v>294</v>
      </c>
      <c r="V63" s="357" t="s">
        <v>294</v>
      </c>
    </row>
    <row r="64" spans="1:22" ht="15" thickBot="1">
      <c r="A64" s="527"/>
      <c r="B64" s="47" t="s">
        <v>9842</v>
      </c>
      <c r="C64" s="611" t="s">
        <v>9412</v>
      </c>
      <c r="D64" s="759">
        <v>5</v>
      </c>
      <c r="E64" s="2156">
        <v>8</v>
      </c>
      <c r="F64" s="617" t="s">
        <v>3054</v>
      </c>
      <c r="G64" s="494"/>
      <c r="H64" s="494" t="s">
        <v>4804</v>
      </c>
      <c r="I64" s="494" t="s">
        <v>294</v>
      </c>
      <c r="J64" s="494" t="s">
        <v>294</v>
      </c>
      <c r="K64" s="573">
        <v>0</v>
      </c>
      <c r="L64" s="358" t="s">
        <v>9412</v>
      </c>
      <c r="M64" s="357" t="s">
        <v>9842</v>
      </c>
      <c r="N64" s="357" t="s">
        <v>4804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2132</v>
      </c>
      <c r="U64" s="357" t="s">
        <v>294</v>
      </c>
      <c r="V64" s="357" t="s">
        <v>294</v>
      </c>
    </row>
    <row r="65" spans="1:22" ht="15" thickBot="1">
      <c r="A65" s="528"/>
      <c r="B65" s="612"/>
      <c r="C65" s="646" t="s">
        <v>22</v>
      </c>
      <c r="D65" s="614">
        <v>18</v>
      </c>
      <c r="E65" s="2154">
        <v>28</v>
      </c>
      <c r="F65" s="625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26">
        <v>10</v>
      </c>
      <c r="B66" s="47" t="s">
        <v>9843</v>
      </c>
      <c r="C66" s="611" t="s">
        <v>4329</v>
      </c>
      <c r="D66" s="656">
        <v>8</v>
      </c>
      <c r="E66" s="2161">
        <v>12</v>
      </c>
      <c r="F66" s="2132" t="s">
        <v>4161</v>
      </c>
      <c r="G66" s="494"/>
      <c r="H66" s="494" t="s">
        <v>9839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9843</v>
      </c>
      <c r="N66" s="357" t="s">
        <v>9839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4161</v>
      </c>
      <c r="U66" s="357" t="s">
        <v>294</v>
      </c>
      <c r="V66" s="357" t="s">
        <v>294</v>
      </c>
    </row>
    <row r="67" spans="1:22">
      <c r="A67" s="527"/>
      <c r="B67" s="607" t="s">
        <v>9844</v>
      </c>
      <c r="C67" s="611" t="s">
        <v>9409</v>
      </c>
      <c r="D67" s="656">
        <v>7</v>
      </c>
      <c r="E67" s="2141">
        <v>12</v>
      </c>
      <c r="F67" s="2133" t="s">
        <v>9395</v>
      </c>
      <c r="G67" s="494"/>
      <c r="H67" s="494" t="s">
        <v>9841</v>
      </c>
      <c r="I67" s="494" t="s">
        <v>294</v>
      </c>
      <c r="J67" s="494" t="s">
        <v>294</v>
      </c>
      <c r="K67" s="573">
        <v>0</v>
      </c>
      <c r="L67" s="358" t="s">
        <v>9410</v>
      </c>
      <c r="M67" s="357" t="s">
        <v>9844</v>
      </c>
      <c r="N67" s="357" t="s">
        <v>9841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9396</v>
      </c>
      <c r="U67" s="357" t="s">
        <v>294</v>
      </c>
      <c r="V67" s="357" t="s">
        <v>294</v>
      </c>
    </row>
    <row r="68" spans="1:22" ht="15" thickBot="1">
      <c r="A68" s="527"/>
      <c r="B68" s="50" t="s">
        <v>9845</v>
      </c>
      <c r="C68" s="611" t="s">
        <v>9671</v>
      </c>
      <c r="D68" s="759">
        <v>5</v>
      </c>
      <c r="E68" s="2156">
        <v>10</v>
      </c>
      <c r="F68" s="2134" t="s">
        <v>9412</v>
      </c>
      <c r="G68" s="494"/>
      <c r="H68" s="494" t="s">
        <v>9842</v>
      </c>
      <c r="I68" s="494" t="s">
        <v>294</v>
      </c>
      <c r="J68" s="494" t="s">
        <v>294</v>
      </c>
      <c r="K68" s="573">
        <v>0</v>
      </c>
      <c r="L68" s="358" t="s">
        <v>9416</v>
      </c>
      <c r="M68" s="357" t="s">
        <v>9845</v>
      </c>
      <c r="N68" s="357" t="s">
        <v>9842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9412</v>
      </c>
      <c r="U68" s="357" t="s">
        <v>294</v>
      </c>
      <c r="V68" s="357" t="s">
        <v>294</v>
      </c>
    </row>
    <row r="69" spans="1:22" ht="15" thickBot="1">
      <c r="A69" s="2124"/>
      <c r="B69" s="622"/>
      <c r="C69" s="646" t="s">
        <v>22</v>
      </c>
      <c r="D69" s="647">
        <v>20</v>
      </c>
      <c r="E69" s="2164">
        <v>34</v>
      </c>
      <c r="F69" s="632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645"/>
      <c r="B70" s="645"/>
      <c r="C70" s="646" t="s">
        <v>111</v>
      </c>
      <c r="D70" s="644">
        <v>200</v>
      </c>
      <c r="E70" s="614">
        <v>0</v>
      </c>
      <c r="F70" s="2182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60"/>
      <c r="B71" s="2160"/>
      <c r="C71" s="2160"/>
      <c r="D71" s="2160"/>
      <c r="E71" s="2160"/>
      <c r="F71" s="2056"/>
      <c r="G71" s="494"/>
      <c r="H71" s="494"/>
      <c r="I71" s="494"/>
      <c r="J71" s="494"/>
      <c r="K71" s="573"/>
      <c r="L71" s="358"/>
    </row>
    <row r="72" spans="1:22">
      <c r="A72" s="2160"/>
      <c r="B72" s="2160"/>
      <c r="C72" s="2160"/>
      <c r="D72" s="2160"/>
      <c r="E72" s="2160"/>
      <c r="F72" s="2056"/>
      <c r="G72" s="494"/>
      <c r="H72" s="494"/>
      <c r="I72" s="494"/>
      <c r="J72" s="494"/>
      <c r="K72" s="573"/>
      <c r="L72" s="358"/>
    </row>
    <row r="73" spans="1:22">
      <c r="A73" s="2160"/>
      <c r="B73" s="2160"/>
      <c r="C73" s="2160"/>
      <c r="D73" s="2160"/>
      <c r="E73" s="2160"/>
      <c r="F73" s="2056"/>
      <c r="G73" s="494"/>
      <c r="H73" s="494"/>
      <c r="I73" s="494"/>
      <c r="J73" s="494"/>
      <c r="K73" s="573"/>
      <c r="L73" s="358"/>
    </row>
    <row r="74" spans="1:22">
      <c r="A74" s="2160"/>
      <c r="B74" s="2160"/>
      <c r="C74" s="2160"/>
      <c r="D74" s="2160"/>
      <c r="E74" s="2160"/>
      <c r="F74" s="2056"/>
      <c r="G74" s="494"/>
      <c r="H74" s="494"/>
      <c r="I74" s="494"/>
      <c r="J74" s="494"/>
      <c r="K74" s="573"/>
      <c r="L74" s="358"/>
    </row>
    <row r="75" spans="1:22">
      <c r="A75" s="2160"/>
      <c r="B75" s="2160"/>
      <c r="C75" s="2160"/>
      <c r="D75" s="2160"/>
      <c r="E75" s="2160"/>
      <c r="F75" s="2056"/>
      <c r="G75" s="494"/>
      <c r="H75" s="494"/>
      <c r="I75" s="494"/>
      <c r="J75" s="494"/>
      <c r="K75" s="573"/>
      <c r="L75" s="358"/>
    </row>
    <row r="76" spans="1:22">
      <c r="A76" s="2160"/>
      <c r="B76" s="2160"/>
      <c r="C76" s="2160"/>
      <c r="D76" s="2160"/>
      <c r="E76" s="2160"/>
      <c r="F76" s="2056"/>
      <c r="G76" s="494"/>
      <c r="H76" s="494"/>
      <c r="I76" s="494"/>
      <c r="J76" s="494"/>
      <c r="K76" s="1743"/>
      <c r="L76" s="358"/>
    </row>
    <row r="77" spans="1:22">
      <c r="A77" s="2160"/>
      <c r="B77" s="2160"/>
      <c r="C77" s="2160"/>
      <c r="D77" s="2160"/>
      <c r="E77" s="2160"/>
      <c r="F77" s="2056"/>
      <c r="G77" s="494"/>
      <c r="H77" s="494"/>
      <c r="I77" s="494"/>
      <c r="J77" s="494"/>
      <c r="K77" s="642"/>
      <c r="L77" s="358"/>
    </row>
    <row r="78" spans="1:22">
      <c r="A78" s="2160"/>
      <c r="B78" s="2160"/>
      <c r="C78" s="2160"/>
      <c r="D78" s="2160"/>
      <c r="E78" s="2160"/>
      <c r="F78" s="494"/>
      <c r="G78" s="494"/>
      <c r="H78" s="494"/>
      <c r="I78" s="494"/>
      <c r="J78" s="494"/>
      <c r="K78" s="642"/>
      <c r="L78" s="358"/>
    </row>
    <row r="79" spans="1:22">
      <c r="A79" s="2160"/>
      <c r="B79" s="2160"/>
      <c r="C79" s="2160"/>
      <c r="D79" s="2160"/>
      <c r="E79" s="2160"/>
      <c r="F79" s="494"/>
      <c r="G79" s="494"/>
      <c r="H79" s="494"/>
      <c r="I79" s="494"/>
      <c r="J79" s="494"/>
      <c r="K79" s="642"/>
      <c r="L79" s="358"/>
    </row>
    <row r="80" spans="1:22">
      <c r="A80" s="2160"/>
      <c r="B80" s="2160"/>
      <c r="C80" s="2160"/>
      <c r="D80" s="2160"/>
      <c r="E80" s="2160"/>
      <c r="F80" s="494"/>
      <c r="G80" s="494"/>
      <c r="H80" s="494"/>
      <c r="I80" s="494"/>
      <c r="J80" s="494"/>
      <c r="K80" s="642"/>
      <c r="L80" s="358"/>
    </row>
    <row r="81" spans="1:12">
      <c r="A81" s="2160"/>
      <c r="B81" s="2160"/>
      <c r="C81" s="2160"/>
      <c r="D81" s="2160"/>
      <c r="E81" s="2160"/>
      <c r="F81" s="494"/>
      <c r="G81" s="494"/>
      <c r="H81" s="494"/>
      <c r="I81" s="494"/>
      <c r="J81" s="494"/>
      <c r="K81" s="642"/>
      <c r="L81" s="358"/>
    </row>
    <row r="82" spans="1:12">
      <c r="A82" s="2160"/>
      <c r="B82" s="2160"/>
      <c r="C82" s="2160"/>
      <c r="D82" s="2160"/>
      <c r="E82" s="2160"/>
      <c r="F82" s="494"/>
      <c r="G82" s="494"/>
      <c r="H82" s="494"/>
      <c r="I82" s="494"/>
      <c r="J82" s="494"/>
      <c r="K82" s="642"/>
      <c r="L82" s="358"/>
    </row>
    <row r="83" spans="1:12">
      <c r="A83" s="2160"/>
      <c r="B83" s="2160"/>
      <c r="C83" s="2160"/>
      <c r="D83" s="2160"/>
      <c r="E83" s="2160"/>
      <c r="F83" s="494"/>
      <c r="G83" s="494"/>
      <c r="H83" s="494"/>
      <c r="I83" s="494"/>
      <c r="J83" s="494"/>
      <c r="K83" s="642"/>
      <c r="L83" s="358"/>
    </row>
    <row r="84" spans="1:12">
      <c r="A84" s="2160"/>
      <c r="B84" s="2160"/>
      <c r="C84" s="2160"/>
      <c r="D84" s="2160"/>
      <c r="E84" s="2160"/>
      <c r="F84" s="494"/>
      <c r="G84" s="494"/>
      <c r="H84" s="494"/>
      <c r="I84" s="494"/>
      <c r="J84" s="494"/>
      <c r="K84" s="642"/>
      <c r="L84" s="358"/>
    </row>
    <row r="85" spans="1:12">
      <c r="A85" s="2160"/>
      <c r="B85" s="2160"/>
      <c r="C85" s="2160"/>
      <c r="D85" s="2160"/>
      <c r="E85" s="2160"/>
      <c r="F85" s="494"/>
      <c r="G85" s="494"/>
      <c r="H85" s="494"/>
      <c r="I85" s="494"/>
      <c r="J85" s="494"/>
      <c r="K85" s="642"/>
      <c r="L85" s="358"/>
    </row>
    <row r="86" spans="1:12">
      <c r="A86" s="2160"/>
      <c r="B86" s="2160"/>
      <c r="C86" s="2160"/>
      <c r="D86" s="2160"/>
      <c r="E86" s="2160"/>
      <c r="F86" s="494"/>
      <c r="G86" s="494"/>
      <c r="H86" s="494"/>
      <c r="I86" s="494"/>
      <c r="J86" s="494"/>
      <c r="K86" s="642"/>
      <c r="L86" s="358"/>
    </row>
    <row r="87" spans="1:12">
      <c r="A87" s="2160"/>
      <c r="B87" s="2160"/>
      <c r="C87" s="2160"/>
      <c r="D87" s="2160"/>
      <c r="E87" s="2160"/>
      <c r="F87" s="494"/>
      <c r="G87" s="494"/>
      <c r="H87" s="494"/>
      <c r="I87" s="494"/>
      <c r="J87" s="494"/>
      <c r="K87" s="642"/>
      <c r="L87" s="358"/>
    </row>
    <row r="88" spans="1:12">
      <c r="A88" s="2160"/>
      <c r="B88" s="2160"/>
      <c r="C88" s="2160"/>
      <c r="D88" s="2160"/>
      <c r="E88" s="2160"/>
      <c r="F88" s="494"/>
      <c r="G88" s="494"/>
      <c r="H88" s="494"/>
      <c r="I88" s="494"/>
      <c r="J88" s="494"/>
      <c r="K88" s="642"/>
      <c r="L88" s="358"/>
    </row>
    <row r="89" spans="1:12">
      <c r="A89" s="2160"/>
      <c r="B89" s="2160"/>
      <c r="C89" s="2160"/>
      <c r="D89" s="2160"/>
      <c r="E89" s="2160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61359-9931-4BFB-A432-7D6708DEAE1F}">
  <sheetPr codeName="Sheet12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3035</v>
      </c>
      <c r="C9" s="604" t="s">
        <v>438</v>
      </c>
      <c r="D9" s="651">
        <v>2</v>
      </c>
      <c r="E9" s="2161">
        <v>3</v>
      </c>
      <c r="F9" s="14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3049</v>
      </c>
      <c r="C10" s="608" t="s">
        <v>3533</v>
      </c>
      <c r="D10" s="656">
        <v>5</v>
      </c>
      <c r="E10" s="2141">
        <v>8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3037</v>
      </c>
      <c r="C11" s="611" t="s">
        <v>4294</v>
      </c>
      <c r="D11" s="656">
        <v>2</v>
      </c>
      <c r="E11" s="2141">
        <v>3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3037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3034</v>
      </c>
      <c r="C12" s="611" t="s">
        <v>3543</v>
      </c>
      <c r="D12" s="656">
        <v>5</v>
      </c>
      <c r="E12" s="2141">
        <v>8</v>
      </c>
      <c r="F12" s="633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9068</v>
      </c>
      <c r="C13" s="611" t="s">
        <v>9176</v>
      </c>
      <c r="D13" s="656">
        <v>4</v>
      </c>
      <c r="E13" s="2141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07" t="s">
        <v>9748</v>
      </c>
      <c r="C14" s="611" t="s">
        <v>9072</v>
      </c>
      <c r="D14" s="759">
        <v>2</v>
      </c>
      <c r="E14" s="2148">
        <v>2</v>
      </c>
      <c r="F14" s="633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9748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2"/>
      <c r="C15" s="646" t="s">
        <v>22</v>
      </c>
      <c r="D15" s="614">
        <v>20</v>
      </c>
      <c r="E15" s="2154">
        <v>28</v>
      </c>
      <c r="F15" s="217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7" t="s">
        <v>3050</v>
      </c>
      <c r="C16" s="611" t="s">
        <v>3991</v>
      </c>
      <c r="D16" s="651">
        <v>5</v>
      </c>
      <c r="E16" s="2172">
        <v>8</v>
      </c>
      <c r="F16" s="633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3036</v>
      </c>
      <c r="C17" s="611" t="s">
        <v>471</v>
      </c>
      <c r="D17" s="656">
        <v>5</v>
      </c>
      <c r="E17" s="2173">
        <v>8</v>
      </c>
      <c r="F17" s="633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611" t="s">
        <v>1131</v>
      </c>
      <c r="D18" s="656">
        <v>1</v>
      </c>
      <c r="E18" s="2173">
        <v>1</v>
      </c>
      <c r="F18" s="63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9768</v>
      </c>
      <c r="C19" s="611" t="s">
        <v>9075</v>
      </c>
      <c r="D19" s="656">
        <v>3</v>
      </c>
      <c r="E19" s="2173">
        <v>4</v>
      </c>
      <c r="F19" s="633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9076</v>
      </c>
      <c r="M19" s="357" t="s">
        <v>9768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3039</v>
      </c>
      <c r="C20" s="611" t="s">
        <v>1179</v>
      </c>
      <c r="D20" s="656">
        <v>3</v>
      </c>
      <c r="E20" s="2173">
        <v>4</v>
      </c>
      <c r="F20" s="633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3039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607" t="s">
        <v>9813</v>
      </c>
      <c r="C21" s="611" t="s">
        <v>9814</v>
      </c>
      <c r="D21" s="759">
        <v>3</v>
      </c>
      <c r="E21" s="2174">
        <v>4</v>
      </c>
      <c r="F21" s="7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9079</v>
      </c>
      <c r="M21" s="357" t="s">
        <v>9813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28"/>
      <c r="B22" s="622"/>
      <c r="C22" s="646" t="s">
        <v>22</v>
      </c>
      <c r="D22" s="614">
        <v>20</v>
      </c>
      <c r="E22" s="2154">
        <v>29</v>
      </c>
      <c r="F22" s="217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7">
        <v>3</v>
      </c>
      <c r="B23" s="607" t="s">
        <v>29</v>
      </c>
      <c r="C23" s="611" t="s">
        <v>2389</v>
      </c>
      <c r="D23" s="651">
        <v>2</v>
      </c>
      <c r="E23" s="2172">
        <v>2</v>
      </c>
      <c r="F23" s="140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3038</v>
      </c>
      <c r="C24" s="611" t="s">
        <v>140</v>
      </c>
      <c r="D24" s="656">
        <v>5</v>
      </c>
      <c r="E24" s="2173">
        <v>8</v>
      </c>
      <c r="F24" s="633" t="s">
        <v>471</v>
      </c>
      <c r="G24" s="494"/>
      <c r="H24" s="494" t="s">
        <v>3036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3038</v>
      </c>
      <c r="N24" s="357" t="s">
        <v>3036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27"/>
      <c r="B25" s="47" t="s">
        <v>9770</v>
      </c>
      <c r="C25" s="520" t="s">
        <v>9178</v>
      </c>
      <c r="D25" s="656">
        <v>4</v>
      </c>
      <c r="E25" s="2173">
        <v>4</v>
      </c>
      <c r="F25" s="633" t="s">
        <v>9075</v>
      </c>
      <c r="G25" s="494"/>
      <c r="H25" s="494" t="s">
        <v>9768</v>
      </c>
      <c r="I25" s="494" t="s">
        <v>294</v>
      </c>
      <c r="J25" s="494" t="s">
        <v>294</v>
      </c>
      <c r="K25" s="573">
        <v>0</v>
      </c>
      <c r="L25" s="358" t="s">
        <v>9082</v>
      </c>
      <c r="M25" s="357" t="s">
        <v>9770</v>
      </c>
      <c r="N25" s="357" t="s">
        <v>9768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9076</v>
      </c>
      <c r="U25" s="357" t="s">
        <v>294</v>
      </c>
      <c r="V25" s="357" t="s">
        <v>294</v>
      </c>
    </row>
    <row r="26" spans="1:22">
      <c r="A26" s="527"/>
      <c r="B26" s="607" t="s">
        <v>40</v>
      </c>
      <c r="C26" s="611" t="s">
        <v>1180</v>
      </c>
      <c r="D26" s="656">
        <v>1</v>
      </c>
      <c r="E26" s="2173">
        <v>1</v>
      </c>
      <c r="F26" s="633" t="s">
        <v>1131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527"/>
      <c r="B27" s="607" t="s">
        <v>9083</v>
      </c>
      <c r="C27" s="611" t="s">
        <v>9085</v>
      </c>
      <c r="D27" s="656">
        <v>4</v>
      </c>
      <c r="E27" s="2173">
        <v>6</v>
      </c>
      <c r="F27" s="633" t="s">
        <v>9814</v>
      </c>
      <c r="G27" s="494"/>
      <c r="H27" s="494" t="s">
        <v>9813</v>
      </c>
      <c r="I27" s="494" t="s">
        <v>294</v>
      </c>
      <c r="J27" s="494" t="s">
        <v>294</v>
      </c>
      <c r="K27" s="573">
        <v>0</v>
      </c>
      <c r="L27" s="358" t="s">
        <v>9085</v>
      </c>
      <c r="M27" s="357" t="s">
        <v>9083</v>
      </c>
      <c r="N27" s="357" t="s">
        <v>9813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9079</v>
      </c>
      <c r="U27" s="357" t="s">
        <v>294</v>
      </c>
      <c r="V27" s="357" t="s">
        <v>294</v>
      </c>
    </row>
    <row r="28" spans="1:22" ht="15" thickBot="1">
      <c r="A28" s="527"/>
      <c r="B28" s="607" t="s">
        <v>9086</v>
      </c>
      <c r="C28" s="611" t="s">
        <v>9815</v>
      </c>
      <c r="D28" s="759">
        <v>4</v>
      </c>
      <c r="E28" s="2174">
        <v>4</v>
      </c>
      <c r="F28" s="765" t="s">
        <v>9814</v>
      </c>
      <c r="G28" s="494"/>
      <c r="H28" s="494" t="s">
        <v>9813</v>
      </c>
      <c r="I28" s="494" t="s">
        <v>294</v>
      </c>
      <c r="J28" s="494" t="s">
        <v>294</v>
      </c>
      <c r="K28" s="573">
        <v>0</v>
      </c>
      <c r="L28" s="358" t="s">
        <v>9088</v>
      </c>
      <c r="M28" s="357" t="s">
        <v>9086</v>
      </c>
      <c r="N28" s="357" t="s">
        <v>9813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9079</v>
      </c>
      <c r="U28" s="357" t="s">
        <v>294</v>
      </c>
      <c r="V28" s="357" t="s">
        <v>294</v>
      </c>
    </row>
    <row r="29" spans="1:22" ht="15" thickBot="1">
      <c r="A29" s="528"/>
      <c r="B29" s="612"/>
      <c r="C29" s="646" t="s">
        <v>22</v>
      </c>
      <c r="D29" s="614">
        <v>20</v>
      </c>
      <c r="E29" s="2154">
        <v>25</v>
      </c>
      <c r="F29" s="2175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7" t="s">
        <v>9773</v>
      </c>
      <c r="C30" s="611" t="s">
        <v>9090</v>
      </c>
      <c r="D30" s="651">
        <v>4</v>
      </c>
      <c r="E30" s="2172">
        <v>4</v>
      </c>
      <c r="F30" s="1406" t="s">
        <v>140</v>
      </c>
      <c r="G30" s="494"/>
      <c r="H30" s="494" t="s">
        <v>3038</v>
      </c>
      <c r="I30" s="494" t="s">
        <v>294</v>
      </c>
      <c r="J30" s="494" t="s">
        <v>294</v>
      </c>
      <c r="K30" s="573">
        <v>0</v>
      </c>
      <c r="L30" s="358" t="s">
        <v>9091</v>
      </c>
      <c r="M30" s="357" t="s">
        <v>9773</v>
      </c>
      <c r="N30" s="357" t="s">
        <v>3038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602</v>
      </c>
      <c r="U30" s="357" t="s">
        <v>294</v>
      </c>
      <c r="V30" s="357" t="s">
        <v>294</v>
      </c>
    </row>
    <row r="31" spans="1:22">
      <c r="A31" s="527"/>
      <c r="B31" s="607" t="s">
        <v>9816</v>
      </c>
      <c r="C31" s="611" t="s">
        <v>9093</v>
      </c>
      <c r="D31" s="656">
        <v>5</v>
      </c>
      <c r="E31" s="2173">
        <v>8</v>
      </c>
      <c r="F31" s="633" t="s">
        <v>3991</v>
      </c>
      <c r="G31" s="494"/>
      <c r="H31" s="494" t="s">
        <v>3050</v>
      </c>
      <c r="I31" s="494" t="s">
        <v>294</v>
      </c>
      <c r="J31" s="494" t="s">
        <v>294</v>
      </c>
      <c r="K31" s="573">
        <v>0</v>
      </c>
      <c r="L31" s="358" t="s">
        <v>9094</v>
      </c>
      <c r="M31" s="357" t="s">
        <v>9816</v>
      </c>
      <c r="N31" s="357" t="s">
        <v>3050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27"/>
      <c r="B32" s="607" t="s">
        <v>3051</v>
      </c>
      <c r="C32" s="611" t="s">
        <v>335</v>
      </c>
      <c r="D32" s="656">
        <v>2</v>
      </c>
      <c r="E32" s="2173">
        <v>3</v>
      </c>
      <c r="F32" s="633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335</v>
      </c>
      <c r="M32" s="357" t="s">
        <v>3051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27"/>
      <c r="B33" s="607" t="s">
        <v>9095</v>
      </c>
      <c r="C33" s="611" t="s">
        <v>9817</v>
      </c>
      <c r="D33" s="656">
        <v>3</v>
      </c>
      <c r="E33" s="2173">
        <v>4</v>
      </c>
      <c r="F33" s="633" t="s">
        <v>9085</v>
      </c>
      <c r="G33" s="494"/>
      <c r="H33" s="494" t="s">
        <v>9083</v>
      </c>
      <c r="I33" s="494" t="s">
        <v>294</v>
      </c>
      <c r="J33" s="494" t="s">
        <v>294</v>
      </c>
      <c r="K33" s="573">
        <v>0</v>
      </c>
      <c r="L33" s="358" t="s">
        <v>9097</v>
      </c>
      <c r="M33" s="357" t="s">
        <v>9095</v>
      </c>
      <c r="N33" s="357" t="s">
        <v>9083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9085</v>
      </c>
      <c r="U33" s="357" t="s">
        <v>294</v>
      </c>
      <c r="V33" s="357" t="s">
        <v>294</v>
      </c>
    </row>
    <row r="34" spans="1:22">
      <c r="A34" s="527"/>
      <c r="B34" s="607" t="s">
        <v>9098</v>
      </c>
      <c r="C34" s="611" t="s">
        <v>9756</v>
      </c>
      <c r="D34" s="656">
        <v>3</v>
      </c>
      <c r="E34" s="2173">
        <v>4</v>
      </c>
      <c r="F34" s="633" t="s">
        <v>9178</v>
      </c>
      <c r="G34" s="494"/>
      <c r="H34" s="494" t="s">
        <v>9770</v>
      </c>
      <c r="I34" s="494" t="s">
        <v>294</v>
      </c>
      <c r="J34" s="494" t="s">
        <v>294</v>
      </c>
      <c r="K34" s="573">
        <v>0</v>
      </c>
      <c r="L34" s="358" t="s">
        <v>9100</v>
      </c>
      <c r="M34" s="357" t="s">
        <v>9098</v>
      </c>
      <c r="N34" s="357" t="s">
        <v>9770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9082</v>
      </c>
      <c r="U34" s="357" t="s">
        <v>294</v>
      </c>
      <c r="V34" s="357" t="s">
        <v>294</v>
      </c>
    </row>
    <row r="35" spans="1:22" ht="15" thickBot="1">
      <c r="A35" s="527"/>
      <c r="B35" s="607" t="s">
        <v>9772</v>
      </c>
      <c r="C35" s="611" t="s">
        <v>9102</v>
      </c>
      <c r="D35" s="759">
        <v>4</v>
      </c>
      <c r="E35" s="2174">
        <v>6</v>
      </c>
      <c r="F35" s="765" t="s">
        <v>9085</v>
      </c>
      <c r="G35" s="494"/>
      <c r="H35" s="494" t="s">
        <v>9083</v>
      </c>
      <c r="I35" s="494" t="s">
        <v>294</v>
      </c>
      <c r="J35" s="494" t="s">
        <v>294</v>
      </c>
      <c r="K35" s="573">
        <v>0</v>
      </c>
      <c r="L35" s="358" t="s">
        <v>9102</v>
      </c>
      <c r="M35" s="357" t="s">
        <v>9772</v>
      </c>
      <c r="N35" s="357" t="s">
        <v>9083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9085</v>
      </c>
      <c r="U35" s="357" t="s">
        <v>294</v>
      </c>
      <c r="V35" s="357" t="s">
        <v>294</v>
      </c>
    </row>
    <row r="36" spans="1:22" ht="15" thickBot="1">
      <c r="A36" s="528"/>
      <c r="B36" s="612"/>
      <c r="C36" s="646" t="s">
        <v>22</v>
      </c>
      <c r="D36" s="614">
        <v>21</v>
      </c>
      <c r="E36" s="2154">
        <v>29</v>
      </c>
      <c r="F36" s="2175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7">
        <v>5</v>
      </c>
      <c r="B37" s="607" t="s">
        <v>3052</v>
      </c>
      <c r="C37" s="611" t="s">
        <v>1181</v>
      </c>
      <c r="D37" s="651">
        <v>4</v>
      </c>
      <c r="E37" s="2172">
        <v>6</v>
      </c>
      <c r="F37" s="1406" t="s">
        <v>438</v>
      </c>
      <c r="G37" s="494"/>
      <c r="H37" s="494" t="s">
        <v>3035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3052</v>
      </c>
      <c r="N37" s="357" t="s">
        <v>3035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527"/>
      <c r="B38" s="607" t="s">
        <v>9103</v>
      </c>
      <c r="C38" s="611" t="s">
        <v>9105</v>
      </c>
      <c r="D38" s="656">
        <v>3</v>
      </c>
      <c r="E38" s="2173">
        <v>4</v>
      </c>
      <c r="F38" s="633" t="s">
        <v>9093</v>
      </c>
      <c r="G38" s="494"/>
      <c r="H38" s="494" t="s">
        <v>9816</v>
      </c>
      <c r="I38" s="494" t="s">
        <v>294</v>
      </c>
      <c r="J38" s="494" t="s">
        <v>294</v>
      </c>
      <c r="K38" s="573">
        <v>0</v>
      </c>
      <c r="L38" s="358" t="s">
        <v>9105</v>
      </c>
      <c r="M38" s="357" t="s">
        <v>9103</v>
      </c>
      <c r="N38" s="357" t="s">
        <v>9816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9094</v>
      </c>
      <c r="U38" s="357" t="s">
        <v>294</v>
      </c>
      <c r="V38" s="357" t="s">
        <v>294</v>
      </c>
    </row>
    <row r="39" spans="1:22">
      <c r="A39" s="527"/>
      <c r="B39" s="607" t="s">
        <v>9106</v>
      </c>
      <c r="C39" s="611" t="s">
        <v>9818</v>
      </c>
      <c r="D39" s="656">
        <v>4</v>
      </c>
      <c r="E39" s="2173">
        <v>6</v>
      </c>
      <c r="F39" s="633" t="s">
        <v>9817</v>
      </c>
      <c r="G39" s="494"/>
      <c r="H39" s="494" t="s">
        <v>9095</v>
      </c>
      <c r="I39" s="494" t="s">
        <v>294</v>
      </c>
      <c r="J39" s="494" t="s">
        <v>294</v>
      </c>
      <c r="K39" s="574">
        <v>0</v>
      </c>
      <c r="L39" s="358" t="s">
        <v>9108</v>
      </c>
      <c r="M39" s="357" t="s">
        <v>9106</v>
      </c>
      <c r="N39" s="357" t="s">
        <v>9095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9097</v>
      </c>
      <c r="U39" s="357" t="s">
        <v>294</v>
      </c>
      <c r="V39" s="357" t="s">
        <v>294</v>
      </c>
    </row>
    <row r="40" spans="1:22">
      <c r="A40" s="527"/>
      <c r="B40" s="607" t="s">
        <v>9109</v>
      </c>
      <c r="C40" s="611" t="s">
        <v>9759</v>
      </c>
      <c r="D40" s="656">
        <v>3</v>
      </c>
      <c r="E40" s="2173">
        <v>4</v>
      </c>
      <c r="F40" s="633" t="s">
        <v>3991</v>
      </c>
      <c r="G40" s="494"/>
      <c r="H40" s="494" t="s">
        <v>3050</v>
      </c>
      <c r="I40" s="494" t="s">
        <v>294</v>
      </c>
      <c r="J40" s="494" t="s">
        <v>294</v>
      </c>
      <c r="K40" s="573">
        <v>0</v>
      </c>
      <c r="L40" s="358" t="s">
        <v>9111</v>
      </c>
      <c r="M40" s="357" t="s">
        <v>9109</v>
      </c>
      <c r="N40" s="357" t="s">
        <v>3050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593</v>
      </c>
      <c r="U40" s="357" t="s">
        <v>294</v>
      </c>
      <c r="V40" s="357" t="s">
        <v>294</v>
      </c>
    </row>
    <row r="41" spans="1:22">
      <c r="A41" s="527"/>
      <c r="B41" s="607" t="s">
        <v>9112</v>
      </c>
      <c r="C41" s="611" t="s">
        <v>9819</v>
      </c>
      <c r="D41" s="656">
        <v>3</v>
      </c>
      <c r="E41" s="2173">
        <v>4</v>
      </c>
      <c r="F41" s="633" t="s">
        <v>9815</v>
      </c>
      <c r="G41" s="494"/>
      <c r="H41" s="494" t="s">
        <v>9086</v>
      </c>
      <c r="I41" s="494" t="s">
        <v>294</v>
      </c>
      <c r="J41" s="494" t="s">
        <v>294</v>
      </c>
      <c r="K41" s="573">
        <v>0</v>
      </c>
      <c r="L41" s="358" t="s">
        <v>9114</v>
      </c>
      <c r="M41" s="357" t="s">
        <v>9112</v>
      </c>
      <c r="N41" s="357" t="s">
        <v>9086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9088</v>
      </c>
      <c r="U41" s="357" t="s">
        <v>294</v>
      </c>
      <c r="V41" s="357" t="s">
        <v>294</v>
      </c>
    </row>
    <row r="42" spans="1:22" ht="15" thickBot="1">
      <c r="A42" s="527"/>
      <c r="B42" s="607" t="s">
        <v>9115</v>
      </c>
      <c r="C42" s="611" t="s">
        <v>9117</v>
      </c>
      <c r="D42" s="759">
        <v>4</v>
      </c>
      <c r="E42" s="2174">
        <v>6</v>
      </c>
      <c r="F42" s="765" t="s">
        <v>9090</v>
      </c>
      <c r="G42" s="494"/>
      <c r="H42" s="494" t="s">
        <v>9773</v>
      </c>
      <c r="I42" s="494" t="s">
        <v>294</v>
      </c>
      <c r="J42" s="494" t="s">
        <v>294</v>
      </c>
      <c r="K42" s="573">
        <v>0</v>
      </c>
      <c r="L42" s="358" t="s">
        <v>9117</v>
      </c>
      <c r="M42" s="357" t="s">
        <v>9115</v>
      </c>
      <c r="N42" s="357" t="s">
        <v>9773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9091</v>
      </c>
      <c r="U42" s="357" t="s">
        <v>294</v>
      </c>
      <c r="V42" s="357" t="s">
        <v>294</v>
      </c>
    </row>
    <row r="43" spans="1:22" ht="15" thickBot="1">
      <c r="A43" s="528"/>
      <c r="B43" s="622"/>
      <c r="C43" s="646" t="s">
        <v>22</v>
      </c>
      <c r="D43" s="614">
        <v>21</v>
      </c>
      <c r="E43" s="2154">
        <v>30</v>
      </c>
      <c r="F43" s="2175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>
        <v>6</v>
      </c>
      <c r="B44" s="607" t="s">
        <v>3040</v>
      </c>
      <c r="C44" s="611" t="s">
        <v>3998</v>
      </c>
      <c r="D44" s="651">
        <v>3</v>
      </c>
      <c r="E44" s="2172">
        <v>4</v>
      </c>
      <c r="F44" s="1406" t="s">
        <v>1179</v>
      </c>
      <c r="G44" s="494"/>
      <c r="H44" s="494" t="s">
        <v>3039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3040</v>
      </c>
      <c r="N44" s="357" t="s">
        <v>3039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27"/>
      <c r="B45" s="607" t="s">
        <v>38</v>
      </c>
      <c r="C45" s="611" t="s">
        <v>331</v>
      </c>
      <c r="D45" s="656">
        <v>1</v>
      </c>
      <c r="E45" s="2173">
        <v>1</v>
      </c>
      <c r="F45" s="633" t="s">
        <v>335</v>
      </c>
      <c r="G45" s="494"/>
      <c r="H45" s="494" t="s">
        <v>3051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3051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527"/>
      <c r="B46" s="607" t="s">
        <v>9118</v>
      </c>
      <c r="C46" s="611" t="s">
        <v>9119</v>
      </c>
      <c r="D46" s="656">
        <v>3</v>
      </c>
      <c r="E46" s="2142">
        <v>4</v>
      </c>
      <c r="F46" s="633" t="s">
        <v>9820</v>
      </c>
      <c r="G46" s="494"/>
      <c r="H46" s="494" t="s">
        <v>9103</v>
      </c>
      <c r="I46" s="494" t="s">
        <v>294</v>
      </c>
      <c r="J46" s="494" t="s">
        <v>294</v>
      </c>
      <c r="K46" s="573">
        <v>0</v>
      </c>
      <c r="L46" s="358" t="s">
        <v>9120</v>
      </c>
      <c r="M46" s="357" t="s">
        <v>9118</v>
      </c>
      <c r="N46" s="357" t="s">
        <v>9103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9820</v>
      </c>
      <c r="U46" s="357" t="s">
        <v>294</v>
      </c>
      <c r="V46" s="357" t="s">
        <v>294</v>
      </c>
    </row>
    <row r="47" spans="1:22">
      <c r="A47" s="527"/>
      <c r="B47" s="607" t="s">
        <v>9821</v>
      </c>
      <c r="C47" s="611" t="s">
        <v>9122</v>
      </c>
      <c r="D47" s="656">
        <v>3</v>
      </c>
      <c r="E47" s="2173">
        <v>4</v>
      </c>
      <c r="F47" s="633" t="s">
        <v>9759</v>
      </c>
      <c r="G47" s="494"/>
      <c r="H47" s="494" t="s">
        <v>9109</v>
      </c>
      <c r="I47" s="494" t="s">
        <v>294</v>
      </c>
      <c r="J47" s="494" t="s">
        <v>294</v>
      </c>
      <c r="K47" s="573">
        <v>0</v>
      </c>
      <c r="L47" s="358" t="s">
        <v>9123</v>
      </c>
      <c r="M47" s="357" t="s">
        <v>9821</v>
      </c>
      <c r="N47" s="357" t="s">
        <v>9109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9111</v>
      </c>
      <c r="U47" s="357" t="s">
        <v>294</v>
      </c>
      <c r="V47" s="357" t="s">
        <v>294</v>
      </c>
    </row>
    <row r="48" spans="1:22">
      <c r="A48" s="527"/>
      <c r="B48" s="607" t="s">
        <v>9124</v>
      </c>
      <c r="C48" s="611" t="s">
        <v>9758</v>
      </c>
      <c r="D48" s="656">
        <v>3</v>
      </c>
      <c r="E48" s="2173">
        <v>4</v>
      </c>
      <c r="F48" s="633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9126</v>
      </c>
      <c r="M48" s="357" t="s">
        <v>9124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527"/>
      <c r="B49" s="607" t="s">
        <v>9822</v>
      </c>
      <c r="C49" s="611" t="s">
        <v>9128</v>
      </c>
      <c r="D49" s="759">
        <v>6</v>
      </c>
      <c r="E49" s="2174">
        <v>10</v>
      </c>
      <c r="F49" s="765" t="s">
        <v>9819</v>
      </c>
      <c r="G49" s="494"/>
      <c r="H49" s="494" t="s">
        <v>9112</v>
      </c>
      <c r="I49" s="494" t="s">
        <v>294</v>
      </c>
      <c r="J49" s="494" t="s">
        <v>294</v>
      </c>
      <c r="K49" s="573">
        <v>0</v>
      </c>
      <c r="L49" s="358" t="s">
        <v>9129</v>
      </c>
      <c r="M49" s="357" t="s">
        <v>9822</v>
      </c>
      <c r="N49" s="357" t="s">
        <v>9112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9114</v>
      </c>
      <c r="U49" s="357" t="s">
        <v>294</v>
      </c>
      <c r="V49" s="357" t="s">
        <v>294</v>
      </c>
    </row>
    <row r="50" spans="1:22" ht="15" thickBot="1">
      <c r="A50" s="528"/>
      <c r="B50" s="622"/>
      <c r="C50" s="646" t="s">
        <v>22</v>
      </c>
      <c r="D50" s="614">
        <v>19</v>
      </c>
      <c r="E50" s="2157">
        <v>27</v>
      </c>
      <c r="F50" s="143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26">
        <v>7</v>
      </c>
      <c r="B51" s="2143" t="s">
        <v>9130</v>
      </c>
      <c r="C51" s="2167" t="s">
        <v>9750</v>
      </c>
      <c r="D51" s="2166">
        <v>3</v>
      </c>
      <c r="E51" s="2176">
        <v>4</v>
      </c>
      <c r="F51" s="1406"/>
      <c r="G51" s="494" t="s">
        <v>241</v>
      </c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9751</v>
      </c>
      <c r="M51" s="357" t="s">
        <v>9130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27"/>
      <c r="B52" s="2143" t="s">
        <v>9133</v>
      </c>
      <c r="C52" s="2144" t="s">
        <v>9752</v>
      </c>
      <c r="D52" s="2143">
        <v>3</v>
      </c>
      <c r="E52" s="2176">
        <v>4</v>
      </c>
      <c r="F52" s="633"/>
      <c r="G52" s="494" t="s">
        <v>241</v>
      </c>
      <c r="H52" s="494"/>
      <c r="I52" s="494"/>
      <c r="J52" s="494"/>
      <c r="K52" s="573">
        <v>0</v>
      </c>
      <c r="L52" s="358" t="s">
        <v>9752</v>
      </c>
      <c r="M52" s="357" t="s">
        <v>9133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</row>
    <row r="53" spans="1:22">
      <c r="A53" s="527"/>
      <c r="B53" s="607" t="s">
        <v>9136</v>
      </c>
      <c r="C53" s="611" t="s">
        <v>9761</v>
      </c>
      <c r="D53" s="656">
        <v>3</v>
      </c>
      <c r="E53" s="2173">
        <v>4</v>
      </c>
      <c r="F53" s="633" t="s">
        <v>9093</v>
      </c>
      <c r="G53" s="494"/>
      <c r="H53" s="494" t="s">
        <v>9816</v>
      </c>
      <c r="I53" s="494" t="s">
        <v>294</v>
      </c>
      <c r="J53" s="494" t="s">
        <v>294</v>
      </c>
      <c r="K53" s="573">
        <v>0</v>
      </c>
      <c r="L53" s="358" t="s">
        <v>9138</v>
      </c>
      <c r="M53" s="357" t="s">
        <v>9136</v>
      </c>
      <c r="N53" s="357" t="s">
        <v>9816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9094</v>
      </c>
      <c r="U53" s="357" t="s">
        <v>294</v>
      </c>
      <c r="V53" s="357" t="s">
        <v>294</v>
      </c>
    </row>
    <row r="54" spans="1:22">
      <c r="A54" s="527"/>
      <c r="B54" s="607" t="s">
        <v>9823</v>
      </c>
      <c r="C54" s="611" t="s">
        <v>9140</v>
      </c>
      <c r="D54" s="656">
        <v>3</v>
      </c>
      <c r="E54" s="2173">
        <v>4</v>
      </c>
      <c r="F54" s="633" t="s">
        <v>9824</v>
      </c>
      <c r="G54" s="494"/>
      <c r="H54" s="494" t="s">
        <v>9118</v>
      </c>
      <c r="I54" s="494" t="s">
        <v>294</v>
      </c>
      <c r="J54" s="494" t="s">
        <v>294</v>
      </c>
      <c r="K54" s="573">
        <v>0</v>
      </c>
      <c r="L54" s="358" t="s">
        <v>9141</v>
      </c>
      <c r="M54" s="357" t="s">
        <v>9823</v>
      </c>
      <c r="N54" s="357" t="s">
        <v>9118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9825</v>
      </c>
      <c r="U54" s="357" t="s">
        <v>294</v>
      </c>
      <c r="V54" s="357" t="s">
        <v>294</v>
      </c>
    </row>
    <row r="55" spans="1:22">
      <c r="A55" s="527"/>
      <c r="B55" s="607" t="s">
        <v>9826</v>
      </c>
      <c r="C55" s="611" t="s">
        <v>9143</v>
      </c>
      <c r="D55" s="656">
        <v>4</v>
      </c>
      <c r="E55" s="2173">
        <v>8</v>
      </c>
      <c r="F55" s="633" t="s">
        <v>9128</v>
      </c>
      <c r="G55" s="494"/>
      <c r="H55" s="494" t="s">
        <v>9822</v>
      </c>
      <c r="I55" s="494" t="s">
        <v>294</v>
      </c>
      <c r="J55" s="494" t="s">
        <v>294</v>
      </c>
      <c r="K55" s="573">
        <v>0</v>
      </c>
      <c r="L55" s="358" t="s">
        <v>9144</v>
      </c>
      <c r="M55" s="357" t="s">
        <v>9826</v>
      </c>
      <c r="N55" s="357" t="s">
        <v>9822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9129</v>
      </c>
      <c r="U55" s="357" t="s">
        <v>294</v>
      </c>
      <c r="V55" s="357" t="s">
        <v>294</v>
      </c>
    </row>
    <row r="56" spans="1:22">
      <c r="A56" s="527"/>
      <c r="B56" s="607" t="s">
        <v>9795</v>
      </c>
      <c r="C56" s="611" t="s">
        <v>9147</v>
      </c>
      <c r="D56" s="656">
        <v>4</v>
      </c>
      <c r="E56" s="2173">
        <v>6</v>
      </c>
      <c r="F56" s="633" t="s">
        <v>9818</v>
      </c>
      <c r="G56" s="494"/>
      <c r="H56" s="494" t="s">
        <v>9106</v>
      </c>
      <c r="I56" s="494" t="s">
        <v>294</v>
      </c>
      <c r="J56" s="494" t="s">
        <v>294</v>
      </c>
      <c r="K56" s="573">
        <v>0</v>
      </c>
      <c r="L56" s="358" t="s">
        <v>9147</v>
      </c>
      <c r="M56" s="357" t="s">
        <v>9795</v>
      </c>
      <c r="N56" s="357" t="s">
        <v>9106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9108</v>
      </c>
      <c r="U56" s="357" t="s">
        <v>294</v>
      </c>
      <c r="V56" s="357" t="s">
        <v>294</v>
      </c>
    </row>
    <row r="57" spans="1:22" ht="15" thickBot="1">
      <c r="A57" s="527"/>
      <c r="B57" s="640" t="s">
        <v>9148</v>
      </c>
      <c r="C57" s="611" t="s">
        <v>9150</v>
      </c>
      <c r="D57" s="759">
        <v>4</v>
      </c>
      <c r="E57" s="2174">
        <v>6</v>
      </c>
      <c r="F57" s="765" t="s">
        <v>9122</v>
      </c>
      <c r="G57" s="494"/>
      <c r="H57" s="494" t="s">
        <v>9821</v>
      </c>
      <c r="I57" s="494" t="s">
        <v>294</v>
      </c>
      <c r="J57" s="494" t="s">
        <v>294</v>
      </c>
      <c r="K57" s="573">
        <v>0</v>
      </c>
      <c r="L57" s="358" t="s">
        <v>9150</v>
      </c>
      <c r="M57" s="357" t="s">
        <v>9148</v>
      </c>
      <c r="N57" s="357" t="s">
        <v>9821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9123</v>
      </c>
      <c r="U57" s="357" t="s">
        <v>294</v>
      </c>
      <c r="V57" s="357" t="s">
        <v>294</v>
      </c>
    </row>
    <row r="58" spans="1:22" ht="15" thickBot="1">
      <c r="A58" s="528"/>
      <c r="B58" s="607"/>
      <c r="C58" s="1142" t="s">
        <v>22</v>
      </c>
      <c r="D58" s="614">
        <v>21</v>
      </c>
      <c r="E58" s="2154">
        <v>32</v>
      </c>
      <c r="F58" s="1432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26">
        <v>8</v>
      </c>
      <c r="B59" s="2149" t="s">
        <v>9762</v>
      </c>
      <c r="C59" s="2177" t="s">
        <v>3155</v>
      </c>
      <c r="D59" s="656">
        <v>8</v>
      </c>
      <c r="E59" s="2172">
        <v>14</v>
      </c>
      <c r="F59" s="895" t="s">
        <v>9827</v>
      </c>
      <c r="G59" s="494"/>
      <c r="H59" s="494" t="s">
        <v>3052</v>
      </c>
      <c r="I59" s="494" t="s">
        <v>9826</v>
      </c>
      <c r="J59" s="494" t="s">
        <v>294</v>
      </c>
      <c r="K59" s="573">
        <v>0</v>
      </c>
      <c r="L59" s="358" t="s">
        <v>4589</v>
      </c>
      <c r="M59" s="357" t="s">
        <v>9762</v>
      </c>
      <c r="N59" s="357" t="s">
        <v>3052</v>
      </c>
      <c r="O59" s="357" t="s">
        <v>9826</v>
      </c>
      <c r="P59" s="357" t="s">
        <v>294</v>
      </c>
      <c r="Q59" s="357">
        <v>0</v>
      </c>
      <c r="R59" s="357">
        <v>15</v>
      </c>
      <c r="S59" s="357">
        <v>0</v>
      </c>
      <c r="T59" s="357" t="s">
        <v>1181</v>
      </c>
      <c r="U59" s="357" t="s">
        <v>9144</v>
      </c>
      <c r="V59" s="357" t="s">
        <v>294</v>
      </c>
    </row>
    <row r="60" spans="1:22">
      <c r="A60" s="527"/>
      <c r="B60" s="2150" t="s">
        <v>9153</v>
      </c>
      <c r="C60" s="2178" t="s">
        <v>9154</v>
      </c>
      <c r="D60" s="656">
        <v>3</v>
      </c>
      <c r="E60" s="2173">
        <v>4</v>
      </c>
      <c r="F60" s="729" t="s">
        <v>9140</v>
      </c>
      <c r="G60" s="494"/>
      <c r="H60" s="494" t="s">
        <v>9823</v>
      </c>
      <c r="I60" s="494" t="s">
        <v>294</v>
      </c>
      <c r="J60" s="494" t="s">
        <v>294</v>
      </c>
      <c r="K60" s="573">
        <v>0</v>
      </c>
      <c r="L60" s="358" t="s">
        <v>9155</v>
      </c>
      <c r="M60" s="357" t="s">
        <v>9153</v>
      </c>
      <c r="N60" s="357" t="s">
        <v>9823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9141</v>
      </c>
      <c r="U60" s="357" t="s">
        <v>294</v>
      </c>
      <c r="V60" s="357" t="s">
        <v>294</v>
      </c>
    </row>
    <row r="61" spans="1:22">
      <c r="A61" s="527"/>
      <c r="B61" s="2150" t="s">
        <v>9156</v>
      </c>
      <c r="C61" s="2178" t="s">
        <v>9157</v>
      </c>
      <c r="D61" s="656">
        <v>6</v>
      </c>
      <c r="E61" s="2173">
        <v>10</v>
      </c>
      <c r="F61" s="633" t="s">
        <v>9149</v>
      </c>
      <c r="G61" s="494"/>
      <c r="H61" s="494" t="s">
        <v>9148</v>
      </c>
      <c r="I61" s="494" t="s">
        <v>294</v>
      </c>
      <c r="J61" s="494" t="s">
        <v>294</v>
      </c>
      <c r="K61" s="573">
        <v>0</v>
      </c>
      <c r="L61" s="358" t="s">
        <v>9158</v>
      </c>
      <c r="M61" s="357" t="s">
        <v>9156</v>
      </c>
      <c r="N61" s="357" t="s">
        <v>9148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9150</v>
      </c>
      <c r="U61" s="357" t="s">
        <v>294</v>
      </c>
      <c r="V61" s="357" t="s">
        <v>294</v>
      </c>
    </row>
    <row r="62" spans="1:22" ht="15" thickBot="1">
      <c r="A62" s="527"/>
      <c r="B62" s="2153" t="s">
        <v>9159</v>
      </c>
      <c r="C62" s="2179" t="s">
        <v>9161</v>
      </c>
      <c r="D62" s="759">
        <v>4</v>
      </c>
      <c r="E62" s="2174">
        <v>8</v>
      </c>
      <c r="F62" s="2180" t="s">
        <v>9143</v>
      </c>
      <c r="G62" s="494"/>
      <c r="H62" s="494" t="s">
        <v>9826</v>
      </c>
      <c r="I62" s="494" t="s">
        <v>294</v>
      </c>
      <c r="J62" s="494" t="s">
        <v>294</v>
      </c>
      <c r="K62" s="573">
        <v>0</v>
      </c>
      <c r="L62" s="358" t="s">
        <v>9161</v>
      </c>
      <c r="M62" s="357" t="s">
        <v>9159</v>
      </c>
      <c r="N62" s="357" t="s">
        <v>9826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9144</v>
      </c>
      <c r="U62" s="357" t="s">
        <v>294</v>
      </c>
      <c r="V62" s="357" t="s">
        <v>294</v>
      </c>
    </row>
    <row r="63" spans="1:22" ht="15" thickBot="1">
      <c r="A63" s="528"/>
      <c r="B63" s="619"/>
      <c r="C63" s="952" t="s">
        <v>22</v>
      </c>
      <c r="D63" s="614">
        <v>21</v>
      </c>
      <c r="E63" s="2154">
        <v>36</v>
      </c>
      <c r="F63" s="1432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 ht="20.399999999999999">
      <c r="A64" s="526">
        <v>9</v>
      </c>
      <c r="B64" s="607" t="s">
        <v>9764</v>
      </c>
      <c r="C64" s="768" t="s">
        <v>4161</v>
      </c>
      <c r="D64" s="656">
        <v>8</v>
      </c>
      <c r="E64" s="2172">
        <v>12</v>
      </c>
      <c r="F64" s="895" t="s">
        <v>9828</v>
      </c>
      <c r="G64" s="494"/>
      <c r="H64" s="494" t="s">
        <v>3040</v>
      </c>
      <c r="I64" s="494" t="s">
        <v>9156</v>
      </c>
      <c r="J64" s="494" t="s">
        <v>294</v>
      </c>
      <c r="K64" s="573">
        <v>0</v>
      </c>
      <c r="L64" s="358" t="s">
        <v>4161</v>
      </c>
      <c r="M64" s="357" t="s">
        <v>9764</v>
      </c>
      <c r="N64" s="357" t="s">
        <v>3040</v>
      </c>
      <c r="O64" s="357" t="s">
        <v>9156</v>
      </c>
      <c r="P64" s="357" t="s">
        <v>294</v>
      </c>
      <c r="Q64" s="357">
        <v>0</v>
      </c>
      <c r="R64" s="357">
        <v>34</v>
      </c>
      <c r="S64" s="357">
        <v>0</v>
      </c>
      <c r="T64" s="357" t="s">
        <v>3259</v>
      </c>
      <c r="U64" s="357" t="s">
        <v>9158</v>
      </c>
      <c r="V64" s="357" t="s">
        <v>294</v>
      </c>
    </row>
    <row r="65" spans="1:22">
      <c r="A65" s="527"/>
      <c r="B65" s="607" t="s">
        <v>9829</v>
      </c>
      <c r="C65" s="611" t="s">
        <v>9165</v>
      </c>
      <c r="D65" s="656">
        <v>6</v>
      </c>
      <c r="E65" s="2173">
        <v>10</v>
      </c>
      <c r="F65" s="633" t="s">
        <v>9154</v>
      </c>
      <c r="G65" s="494"/>
      <c r="H65" s="494" t="s">
        <v>9153</v>
      </c>
      <c r="I65" s="494" t="s">
        <v>294</v>
      </c>
      <c r="J65" s="494" t="s">
        <v>294</v>
      </c>
      <c r="K65" s="573">
        <v>0</v>
      </c>
      <c r="L65" s="358" t="s">
        <v>9165</v>
      </c>
      <c r="M65" s="357" t="s">
        <v>9829</v>
      </c>
      <c r="N65" s="357" t="s">
        <v>9153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9155</v>
      </c>
      <c r="U65" s="357" t="s">
        <v>294</v>
      </c>
      <c r="V65" s="357" t="s">
        <v>294</v>
      </c>
    </row>
    <row r="66" spans="1:22" ht="15" thickBot="1">
      <c r="A66" s="527"/>
      <c r="B66" s="607" t="s">
        <v>9166</v>
      </c>
      <c r="C66" s="611" t="s">
        <v>9167</v>
      </c>
      <c r="D66" s="759">
        <v>4</v>
      </c>
      <c r="E66" s="2174">
        <v>6</v>
      </c>
      <c r="F66" s="682" t="s">
        <v>9147</v>
      </c>
      <c r="G66" s="494"/>
      <c r="H66" s="494" t="s">
        <v>9795</v>
      </c>
      <c r="I66" s="494" t="s">
        <v>294</v>
      </c>
      <c r="J66" s="494" t="s">
        <v>294</v>
      </c>
      <c r="K66" s="573">
        <v>0</v>
      </c>
      <c r="L66" s="358" t="s">
        <v>9167</v>
      </c>
      <c r="M66" s="357" t="s">
        <v>9166</v>
      </c>
      <c r="N66" s="357" t="s">
        <v>9795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9147</v>
      </c>
      <c r="U66" s="357" t="s">
        <v>294</v>
      </c>
      <c r="V66" s="357" t="s">
        <v>294</v>
      </c>
    </row>
    <row r="67" spans="1:22" ht="15" thickBot="1">
      <c r="A67" s="528"/>
      <c r="B67" s="612"/>
      <c r="C67" s="646" t="s">
        <v>22</v>
      </c>
      <c r="D67" s="614">
        <v>18</v>
      </c>
      <c r="E67" s="2154">
        <v>28</v>
      </c>
      <c r="F67" s="1432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26">
        <v>10</v>
      </c>
      <c r="B68" s="607" t="s">
        <v>9767</v>
      </c>
      <c r="C68" s="611" t="s">
        <v>4329</v>
      </c>
      <c r="D68" s="656">
        <v>8</v>
      </c>
      <c r="E68" s="2172">
        <v>12</v>
      </c>
      <c r="F68" s="1406" t="s">
        <v>4161</v>
      </c>
      <c r="G68" s="494"/>
      <c r="H68" s="494" t="s">
        <v>9764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9767</v>
      </c>
      <c r="N68" s="357" t="s">
        <v>9764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27"/>
      <c r="B69" s="607" t="s">
        <v>9169</v>
      </c>
      <c r="C69" s="611" t="s">
        <v>9170</v>
      </c>
      <c r="D69" s="656">
        <v>5</v>
      </c>
      <c r="E69" s="2173">
        <v>8</v>
      </c>
      <c r="F69" s="633" t="s">
        <v>9167</v>
      </c>
      <c r="G69" s="494"/>
      <c r="H69" s="494" t="s">
        <v>9166</v>
      </c>
      <c r="I69" s="494" t="s">
        <v>294</v>
      </c>
      <c r="J69" s="494" t="s">
        <v>294</v>
      </c>
      <c r="K69" s="573">
        <v>0</v>
      </c>
      <c r="L69" s="358" t="s">
        <v>9171</v>
      </c>
      <c r="M69" s="357" t="s">
        <v>9169</v>
      </c>
      <c r="N69" s="357" t="s">
        <v>9166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9167</v>
      </c>
      <c r="U69" s="357" t="s">
        <v>294</v>
      </c>
      <c r="V69" s="357" t="s">
        <v>294</v>
      </c>
    </row>
    <row r="70" spans="1:22" ht="15" thickBot="1">
      <c r="A70" s="527"/>
      <c r="B70" s="607" t="s">
        <v>9172</v>
      </c>
      <c r="C70" s="611" t="s">
        <v>9173</v>
      </c>
      <c r="D70" s="759">
        <v>6</v>
      </c>
      <c r="E70" s="2174">
        <v>10</v>
      </c>
      <c r="F70" s="765" t="s">
        <v>9165</v>
      </c>
      <c r="G70" s="494"/>
      <c r="H70" s="494" t="s">
        <v>9829</v>
      </c>
      <c r="I70" s="494" t="s">
        <v>294</v>
      </c>
      <c r="J70" s="494" t="s">
        <v>294</v>
      </c>
      <c r="K70" s="573">
        <v>0</v>
      </c>
      <c r="L70" s="358" t="s">
        <v>9174</v>
      </c>
      <c r="M70" s="357" t="s">
        <v>9172</v>
      </c>
      <c r="N70" s="357" t="s">
        <v>9829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9165</v>
      </c>
      <c r="U70" s="357" t="s">
        <v>294</v>
      </c>
      <c r="V70" s="357" t="s">
        <v>294</v>
      </c>
    </row>
    <row r="71" spans="1:22" ht="15" thickBot="1">
      <c r="A71" s="528"/>
      <c r="B71" s="622"/>
      <c r="C71" s="770" t="s">
        <v>22</v>
      </c>
      <c r="D71" s="614">
        <v>19</v>
      </c>
      <c r="E71" s="2164">
        <v>30</v>
      </c>
      <c r="F71" s="1432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645"/>
      <c r="B72" s="645"/>
      <c r="C72" s="646" t="s">
        <v>111</v>
      </c>
      <c r="D72" s="614">
        <v>200</v>
      </c>
      <c r="E72" s="645">
        <v>0</v>
      </c>
      <c r="F72" s="218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2160"/>
      <c r="B73" s="2160"/>
      <c r="C73" s="2160"/>
      <c r="D73" s="2160"/>
      <c r="E73" s="2160"/>
      <c r="F73" s="2056"/>
      <c r="G73" s="494"/>
      <c r="H73" s="494"/>
      <c r="I73" s="494"/>
      <c r="J73" s="494"/>
      <c r="K73" s="573"/>
      <c r="L73" s="358"/>
    </row>
    <row r="74" spans="1:22">
      <c r="A74" s="2160"/>
      <c r="B74" s="2160"/>
      <c r="C74" s="2160"/>
      <c r="D74" s="2160"/>
      <c r="E74" s="2160"/>
      <c r="F74" s="2056"/>
      <c r="G74" s="494"/>
      <c r="H74" s="494"/>
      <c r="I74" s="494"/>
      <c r="J74" s="494"/>
      <c r="K74" s="573"/>
      <c r="L74" s="358"/>
    </row>
    <row r="75" spans="1:22">
      <c r="A75" s="2160"/>
      <c r="B75" s="2160"/>
      <c r="C75" s="2160"/>
      <c r="D75" s="2160"/>
      <c r="E75" s="2160"/>
      <c r="F75" s="2056"/>
      <c r="G75" s="494"/>
      <c r="H75" s="494"/>
      <c r="I75" s="494"/>
      <c r="J75" s="494"/>
      <c r="K75" s="573"/>
      <c r="L75" s="358"/>
    </row>
    <row r="76" spans="1:22">
      <c r="A76" s="2160"/>
      <c r="B76" s="2160"/>
      <c r="C76" s="2160"/>
      <c r="D76" s="2160"/>
      <c r="E76" s="2160"/>
      <c r="F76" s="2056"/>
      <c r="G76" s="494"/>
      <c r="H76" s="494"/>
      <c r="I76" s="494"/>
      <c r="J76" s="494"/>
      <c r="K76" s="1743"/>
      <c r="L76" s="358"/>
    </row>
    <row r="77" spans="1:22">
      <c r="A77" s="2160"/>
      <c r="B77" s="2160"/>
      <c r="C77" s="2160"/>
      <c r="D77" s="2160"/>
      <c r="E77" s="2160"/>
      <c r="F77" s="2056"/>
      <c r="G77" s="494"/>
      <c r="H77" s="494"/>
      <c r="I77" s="494"/>
      <c r="J77" s="494"/>
      <c r="K77" s="642"/>
      <c r="L77" s="358"/>
    </row>
    <row r="78" spans="1:22">
      <c r="A78" s="2160"/>
      <c r="B78" s="2160"/>
      <c r="C78" s="2160"/>
      <c r="D78" s="2160"/>
      <c r="E78" s="2160"/>
      <c r="F78" s="494"/>
      <c r="G78" s="494"/>
      <c r="H78" s="494"/>
      <c r="I78" s="494"/>
      <c r="J78" s="494"/>
      <c r="K78" s="642"/>
      <c r="L78" s="358"/>
    </row>
    <row r="79" spans="1:22">
      <c r="A79" s="2160"/>
      <c r="B79" s="2160"/>
      <c r="C79" s="2160"/>
      <c r="D79" s="2160"/>
      <c r="E79" s="2160"/>
      <c r="F79" s="494"/>
      <c r="G79" s="494"/>
      <c r="H79" s="494"/>
      <c r="I79" s="494"/>
      <c r="J79" s="494"/>
      <c r="K79" s="642"/>
      <c r="L79" s="358"/>
    </row>
    <row r="80" spans="1:22">
      <c r="A80" s="2160"/>
      <c r="B80" s="2160"/>
      <c r="C80" s="2160"/>
      <c r="D80" s="2160"/>
      <c r="E80" s="2160"/>
      <c r="F80" s="494"/>
      <c r="G80" s="494"/>
      <c r="H80" s="494"/>
      <c r="I80" s="494"/>
      <c r="J80" s="494"/>
      <c r="K80" s="642"/>
      <c r="L80" s="358"/>
    </row>
    <row r="81" spans="1:12">
      <c r="A81" s="2160"/>
      <c r="B81" s="2160"/>
      <c r="C81" s="2160"/>
      <c r="D81" s="2160"/>
      <c r="E81" s="2160"/>
      <c r="F81" s="494"/>
      <c r="G81" s="494"/>
      <c r="H81" s="494"/>
      <c r="I81" s="494"/>
      <c r="J81" s="494"/>
      <c r="K81" s="642"/>
      <c r="L81" s="358"/>
    </row>
    <row r="82" spans="1:12">
      <c r="A82" s="2160"/>
      <c r="B82" s="2160"/>
      <c r="C82" s="2160"/>
      <c r="D82" s="2160"/>
      <c r="E82" s="2160"/>
      <c r="F82" s="494"/>
      <c r="G82" s="494"/>
      <c r="H82" s="494"/>
      <c r="I82" s="494"/>
      <c r="J82" s="494"/>
      <c r="K82" s="642"/>
      <c r="L82" s="358"/>
    </row>
    <row r="83" spans="1:12">
      <c r="A83" s="2160"/>
      <c r="B83" s="2160"/>
      <c r="C83" s="2160"/>
      <c r="D83" s="2160"/>
      <c r="E83" s="2160"/>
      <c r="F83" s="494"/>
      <c r="G83" s="494"/>
      <c r="H83" s="494"/>
      <c r="I83" s="494"/>
      <c r="J83" s="494"/>
      <c r="K83" s="642"/>
      <c r="L83" s="358"/>
    </row>
    <row r="84" spans="1:12">
      <c r="A84" s="2160"/>
      <c r="B84" s="2160"/>
      <c r="C84" s="2160"/>
      <c r="D84" s="2160"/>
      <c r="E84" s="2160"/>
      <c r="F84" s="494"/>
      <c r="G84" s="494"/>
      <c r="H84" s="494"/>
      <c r="I84" s="494"/>
      <c r="J84" s="494"/>
      <c r="K84" s="642"/>
      <c r="L84" s="358"/>
    </row>
    <row r="85" spans="1:12">
      <c r="A85" s="2160"/>
      <c r="B85" s="2160"/>
      <c r="C85" s="2160"/>
      <c r="D85" s="2160"/>
      <c r="E85" s="2160"/>
      <c r="F85" s="494"/>
      <c r="G85" s="494"/>
      <c r="H85" s="494"/>
      <c r="I85" s="494"/>
      <c r="J85" s="494"/>
      <c r="K85" s="642"/>
      <c r="L85" s="358"/>
    </row>
    <row r="86" spans="1:12">
      <c r="A86" s="2160"/>
      <c r="B86" s="2160"/>
      <c r="C86" s="2160"/>
      <c r="D86" s="2160"/>
      <c r="E86" s="2160"/>
      <c r="F86" s="494"/>
      <c r="G86" s="494"/>
      <c r="H86" s="494"/>
      <c r="I86" s="494"/>
      <c r="J86" s="494"/>
      <c r="K86" s="642"/>
      <c r="L86" s="358"/>
    </row>
    <row r="87" spans="1:12">
      <c r="A87" s="2160"/>
      <c r="B87" s="2160"/>
      <c r="C87" s="2160"/>
      <c r="D87" s="2160"/>
      <c r="E87" s="2160"/>
      <c r="F87" s="494"/>
      <c r="G87" s="494"/>
      <c r="H87" s="494"/>
      <c r="I87" s="494"/>
      <c r="J87" s="494"/>
      <c r="K87" s="642"/>
      <c r="L87" s="358"/>
    </row>
    <row r="88" spans="1:12">
      <c r="A88" s="2160"/>
      <c r="B88" s="2160"/>
      <c r="C88" s="2160"/>
      <c r="D88" s="2160"/>
      <c r="E88" s="2160"/>
      <c r="F88" s="494"/>
      <c r="G88" s="494"/>
      <c r="H88" s="494"/>
      <c r="I88" s="494"/>
      <c r="J88" s="494"/>
      <c r="K88" s="642"/>
      <c r="L88" s="358"/>
    </row>
    <row r="89" spans="1:12">
      <c r="A89" s="2160"/>
      <c r="B89" s="2160"/>
      <c r="C89" s="2160"/>
      <c r="D89" s="2160"/>
      <c r="E89" s="2160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conditionalFormatting sqref="B59:B61">
    <cfRule type="duplicateValues" dxfId="10" priority="1"/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B1B3-CA3D-4564-AF2F-D467EFB329A1}">
  <sheetPr codeName="Sheet13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3035</v>
      </c>
      <c r="C9" s="1064" t="s">
        <v>438</v>
      </c>
      <c r="D9" s="651">
        <v>2</v>
      </c>
      <c r="E9" s="2161">
        <v>3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3049</v>
      </c>
      <c r="C10" s="1292" t="s">
        <v>3533</v>
      </c>
      <c r="D10" s="656">
        <v>5</v>
      </c>
      <c r="E10" s="2141">
        <v>8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3037</v>
      </c>
      <c r="C11" s="1292" t="s">
        <v>4294</v>
      </c>
      <c r="D11" s="656">
        <v>2</v>
      </c>
      <c r="E11" s="2141">
        <v>3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3037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3034</v>
      </c>
      <c r="C12" s="1063" t="s">
        <v>3543</v>
      </c>
      <c r="D12" s="656">
        <v>5</v>
      </c>
      <c r="E12" s="2141">
        <v>8</v>
      </c>
      <c r="F12" s="1301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9519</v>
      </c>
      <c r="C13" s="1063" t="s">
        <v>9520</v>
      </c>
      <c r="D13" s="656">
        <v>3</v>
      </c>
      <c r="E13" s="2141">
        <v>4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9520</v>
      </c>
      <c r="M13" s="357" t="s">
        <v>9519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07" t="s">
        <v>9068</v>
      </c>
      <c r="C14" s="1063" t="s">
        <v>9176</v>
      </c>
      <c r="D14" s="759">
        <v>4</v>
      </c>
      <c r="E14" s="1025">
        <v>4</v>
      </c>
      <c r="F14" s="129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9070</v>
      </c>
      <c r="M14" s="357" t="s">
        <v>9068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2"/>
      <c r="C15" s="703" t="s">
        <v>22</v>
      </c>
      <c r="D15" s="614">
        <v>21</v>
      </c>
      <c r="E15" s="2154">
        <v>30</v>
      </c>
      <c r="F15" s="70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3050</v>
      </c>
      <c r="C16" s="1063" t="s">
        <v>3991</v>
      </c>
      <c r="D16" s="651">
        <v>5</v>
      </c>
      <c r="E16" s="2140">
        <v>8</v>
      </c>
      <c r="F16" s="1067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3036</v>
      </c>
      <c r="C17" s="1063" t="s">
        <v>471</v>
      </c>
      <c r="D17" s="656">
        <v>5</v>
      </c>
      <c r="E17" s="2142">
        <v>8</v>
      </c>
      <c r="F17" s="1065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1063" t="s">
        <v>1131</v>
      </c>
      <c r="D18" s="656">
        <v>1</v>
      </c>
      <c r="E18" s="2141">
        <v>1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3051</v>
      </c>
      <c r="C19" s="1063" t="s">
        <v>335</v>
      </c>
      <c r="D19" s="656">
        <v>2</v>
      </c>
      <c r="E19" s="2141">
        <v>3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3051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9800</v>
      </c>
      <c r="C20" s="1063" t="s">
        <v>9525</v>
      </c>
      <c r="D20" s="656">
        <v>4</v>
      </c>
      <c r="E20" s="2141">
        <v>6</v>
      </c>
      <c r="F20" s="1065" t="s">
        <v>9520</v>
      </c>
      <c r="G20" s="494"/>
      <c r="H20" s="494" t="s">
        <v>9519</v>
      </c>
      <c r="I20" s="494" t="s">
        <v>294</v>
      </c>
      <c r="J20" s="494" t="s">
        <v>294</v>
      </c>
      <c r="K20" s="573">
        <v>0</v>
      </c>
      <c r="L20" s="358" t="s">
        <v>9525</v>
      </c>
      <c r="M20" s="357" t="s">
        <v>9800</v>
      </c>
      <c r="N20" s="357" t="s">
        <v>9519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9520</v>
      </c>
      <c r="U20" s="357" t="s">
        <v>294</v>
      </c>
      <c r="V20" s="357" t="s">
        <v>294</v>
      </c>
    </row>
    <row r="21" spans="1:22" ht="15" thickBot="1">
      <c r="A21" s="527"/>
      <c r="B21" s="619" t="s">
        <v>9603</v>
      </c>
      <c r="C21" s="1063" t="s">
        <v>9527</v>
      </c>
      <c r="D21" s="759">
        <v>4</v>
      </c>
      <c r="E21" s="2156">
        <v>6</v>
      </c>
      <c r="F21" s="1065" t="s">
        <v>9176</v>
      </c>
      <c r="G21" s="494"/>
      <c r="H21" s="494" t="s">
        <v>9068</v>
      </c>
      <c r="I21" s="494" t="s">
        <v>294</v>
      </c>
      <c r="J21" s="494" t="s">
        <v>294</v>
      </c>
      <c r="K21" s="573">
        <v>0</v>
      </c>
      <c r="L21" s="358" t="s">
        <v>9527</v>
      </c>
      <c r="M21" s="357" t="s">
        <v>9603</v>
      </c>
      <c r="N21" s="357" t="s">
        <v>9068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9070</v>
      </c>
      <c r="U21" s="357" t="s">
        <v>294</v>
      </c>
      <c r="V21" s="357" t="s">
        <v>294</v>
      </c>
    </row>
    <row r="22" spans="1:22" ht="15" thickBot="1">
      <c r="A22" s="528"/>
      <c r="B22" s="528"/>
      <c r="C22" s="703" t="s">
        <v>22</v>
      </c>
      <c r="D22" s="614">
        <v>21</v>
      </c>
      <c r="E22" s="2154">
        <v>32</v>
      </c>
      <c r="F22" s="70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603" t="s">
        <v>29</v>
      </c>
      <c r="C23" s="1064" t="s">
        <v>2389</v>
      </c>
      <c r="D23" s="651">
        <v>2</v>
      </c>
      <c r="E23" s="2161">
        <v>2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40</v>
      </c>
      <c r="C24" s="1063" t="s">
        <v>1180</v>
      </c>
      <c r="D24" s="656">
        <v>1</v>
      </c>
      <c r="E24" s="2141">
        <v>1</v>
      </c>
      <c r="F24" s="1065" t="s">
        <v>1131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27"/>
      <c r="B25" s="607" t="s">
        <v>3038</v>
      </c>
      <c r="C25" s="1063" t="s">
        <v>140</v>
      </c>
      <c r="D25" s="656">
        <v>5</v>
      </c>
      <c r="E25" s="2141">
        <v>8</v>
      </c>
      <c r="F25" s="1065" t="s">
        <v>471</v>
      </c>
      <c r="G25" s="494"/>
      <c r="H25" s="494" t="s">
        <v>3036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3038</v>
      </c>
      <c r="N25" s="357" t="s">
        <v>3036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27"/>
      <c r="B26" s="607" t="s">
        <v>9801</v>
      </c>
      <c r="C26" s="1063" t="s">
        <v>9533</v>
      </c>
      <c r="D26" s="656">
        <v>4</v>
      </c>
      <c r="E26" s="2141">
        <v>6</v>
      </c>
      <c r="F26" s="1065" t="s">
        <v>9525</v>
      </c>
      <c r="G26" s="494"/>
      <c r="H26" s="494" t="s">
        <v>9800</v>
      </c>
      <c r="I26" s="494" t="s">
        <v>294</v>
      </c>
      <c r="J26" s="494" t="s">
        <v>294</v>
      </c>
      <c r="K26" s="573">
        <v>0</v>
      </c>
      <c r="L26" s="358" t="s">
        <v>9533</v>
      </c>
      <c r="M26" s="357" t="s">
        <v>9801</v>
      </c>
      <c r="N26" s="357" t="s">
        <v>9800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9525</v>
      </c>
      <c r="U26" s="357" t="s">
        <v>294</v>
      </c>
      <c r="V26" s="357" t="s">
        <v>294</v>
      </c>
    </row>
    <row r="27" spans="1:22">
      <c r="A27" s="527"/>
      <c r="B27" s="607" t="s">
        <v>9769</v>
      </c>
      <c r="C27" s="1063" t="s">
        <v>9529</v>
      </c>
      <c r="D27" s="656">
        <v>3</v>
      </c>
      <c r="E27" s="2141">
        <v>4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9529</v>
      </c>
      <c r="M27" s="357" t="s">
        <v>9769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7"/>
      <c r="B28" s="607" t="s">
        <v>9607</v>
      </c>
      <c r="C28" s="1063" t="s">
        <v>9535</v>
      </c>
      <c r="D28" s="759">
        <v>5</v>
      </c>
      <c r="E28" s="2156">
        <v>8</v>
      </c>
      <c r="F28" s="1065" t="s">
        <v>9527</v>
      </c>
      <c r="G28" s="494"/>
      <c r="H28" s="494" t="s">
        <v>9603</v>
      </c>
      <c r="I28" s="494" t="s">
        <v>294</v>
      </c>
      <c r="J28" s="494" t="s">
        <v>294</v>
      </c>
      <c r="K28" s="573">
        <v>0</v>
      </c>
      <c r="L28" s="358" t="s">
        <v>9535</v>
      </c>
      <c r="M28" s="357" t="s">
        <v>9607</v>
      </c>
      <c r="N28" s="357" t="s">
        <v>9603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9527</v>
      </c>
      <c r="U28" s="357" t="s">
        <v>294</v>
      </c>
      <c r="V28" s="357" t="s">
        <v>294</v>
      </c>
    </row>
    <row r="29" spans="1:22" ht="15" thickBot="1">
      <c r="A29" s="528"/>
      <c r="B29" s="612"/>
      <c r="C29" s="703" t="s">
        <v>22</v>
      </c>
      <c r="D29" s="614">
        <v>20</v>
      </c>
      <c r="E29" s="2154">
        <v>29</v>
      </c>
      <c r="F29" s="70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3" t="s">
        <v>3039</v>
      </c>
      <c r="C30" s="1064" t="s">
        <v>1179</v>
      </c>
      <c r="D30" s="651">
        <v>3</v>
      </c>
      <c r="E30" s="2161">
        <v>4</v>
      </c>
      <c r="F30" s="137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2100</v>
      </c>
      <c r="M30" s="357" t="s">
        <v>3039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607" t="s">
        <v>9109</v>
      </c>
      <c r="C31" s="1063" t="s">
        <v>9759</v>
      </c>
      <c r="D31" s="656">
        <v>3</v>
      </c>
      <c r="E31" s="2141">
        <v>4</v>
      </c>
      <c r="F31" s="633" t="s">
        <v>3991</v>
      </c>
      <c r="G31" s="494"/>
      <c r="H31" s="494" t="s">
        <v>3050</v>
      </c>
      <c r="I31" s="494" t="s">
        <v>294</v>
      </c>
      <c r="J31" s="494" t="s">
        <v>294</v>
      </c>
      <c r="K31" s="573">
        <v>0</v>
      </c>
      <c r="L31" s="358" t="s">
        <v>9111</v>
      </c>
      <c r="M31" s="357" t="s">
        <v>9109</v>
      </c>
      <c r="N31" s="357" t="s">
        <v>3050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27"/>
      <c r="B32" s="607" t="s">
        <v>9649</v>
      </c>
      <c r="C32" s="1063" t="s">
        <v>9352</v>
      </c>
      <c r="D32" s="656">
        <v>3</v>
      </c>
      <c r="E32" s="2141">
        <v>4</v>
      </c>
      <c r="F32" s="1065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9188</v>
      </c>
      <c r="M32" s="357" t="s">
        <v>9649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27"/>
      <c r="B33" s="607" t="s">
        <v>9774</v>
      </c>
      <c r="C33" s="1063" t="s">
        <v>9190</v>
      </c>
      <c r="D33" s="656">
        <v>4</v>
      </c>
      <c r="E33" s="2141">
        <v>4</v>
      </c>
      <c r="F33" s="633" t="s">
        <v>9529</v>
      </c>
      <c r="G33" s="494"/>
      <c r="H33" s="494" t="s">
        <v>9769</v>
      </c>
      <c r="I33" s="494" t="s">
        <v>294</v>
      </c>
      <c r="J33" s="494" t="s">
        <v>294</v>
      </c>
      <c r="K33" s="573">
        <v>0</v>
      </c>
      <c r="L33" s="358" t="s">
        <v>9191</v>
      </c>
      <c r="M33" s="357" t="s">
        <v>9774</v>
      </c>
      <c r="N33" s="357" t="s">
        <v>9769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9529</v>
      </c>
      <c r="U33" s="357" t="s">
        <v>294</v>
      </c>
      <c r="V33" s="357" t="s">
        <v>294</v>
      </c>
    </row>
    <row r="34" spans="1:22">
      <c r="A34" s="527"/>
      <c r="B34" s="47" t="s">
        <v>9359</v>
      </c>
      <c r="C34" s="1063" t="s">
        <v>8703</v>
      </c>
      <c r="D34" s="656">
        <v>3</v>
      </c>
      <c r="E34" s="2141">
        <v>4</v>
      </c>
      <c r="F34" s="1065" t="s">
        <v>9535</v>
      </c>
      <c r="G34" s="494"/>
      <c r="H34" s="494" t="s">
        <v>9607</v>
      </c>
      <c r="I34" s="494" t="s">
        <v>294</v>
      </c>
      <c r="J34" s="494" t="s">
        <v>294</v>
      </c>
      <c r="K34" s="573">
        <v>0</v>
      </c>
      <c r="L34" s="358" t="s">
        <v>8704</v>
      </c>
      <c r="M34" s="357" t="s">
        <v>9359</v>
      </c>
      <c r="N34" s="357" t="s">
        <v>9607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9535</v>
      </c>
      <c r="U34" s="357" t="s">
        <v>294</v>
      </c>
      <c r="V34" s="357" t="s">
        <v>294</v>
      </c>
    </row>
    <row r="35" spans="1:22">
      <c r="A35" s="527"/>
      <c r="B35" s="607" t="s">
        <v>9610</v>
      </c>
      <c r="C35" s="1063" t="s">
        <v>9545</v>
      </c>
      <c r="D35" s="656">
        <v>4</v>
      </c>
      <c r="E35" s="2141">
        <v>6</v>
      </c>
      <c r="F35" s="1065" t="s">
        <v>9533</v>
      </c>
      <c r="G35" s="494"/>
      <c r="H35" s="494" t="s">
        <v>9801</v>
      </c>
      <c r="I35" s="494" t="s">
        <v>294</v>
      </c>
      <c r="J35" s="494" t="s">
        <v>294</v>
      </c>
      <c r="K35" s="573">
        <v>0</v>
      </c>
      <c r="L35" s="358" t="s">
        <v>9545</v>
      </c>
      <c r="M35" s="357" t="s">
        <v>9610</v>
      </c>
      <c r="N35" s="357" t="s">
        <v>9801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9533</v>
      </c>
      <c r="U35" s="357" t="s">
        <v>294</v>
      </c>
      <c r="V35" s="357" t="s">
        <v>294</v>
      </c>
    </row>
    <row r="36" spans="1:22" ht="15" thickBot="1">
      <c r="A36" s="527"/>
      <c r="B36" s="607" t="s">
        <v>9546</v>
      </c>
      <c r="C36" s="1066" t="s">
        <v>9547</v>
      </c>
      <c r="D36" s="759">
        <v>2</v>
      </c>
      <c r="E36" s="2156">
        <v>4</v>
      </c>
      <c r="F36" s="1069" t="s">
        <v>9535</v>
      </c>
      <c r="G36" s="494"/>
      <c r="H36" s="494" t="s">
        <v>9607</v>
      </c>
      <c r="I36" s="494" t="s">
        <v>294</v>
      </c>
      <c r="J36" s="494" t="s">
        <v>294</v>
      </c>
      <c r="K36" s="573">
        <v>0</v>
      </c>
      <c r="L36" s="358" t="s">
        <v>9547</v>
      </c>
      <c r="M36" s="357" t="s">
        <v>9546</v>
      </c>
      <c r="N36" s="357" t="s">
        <v>9607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9535</v>
      </c>
      <c r="U36" s="357" t="s">
        <v>294</v>
      </c>
      <c r="V36" s="357" t="s">
        <v>294</v>
      </c>
    </row>
    <row r="37" spans="1:22" ht="15" thickBot="1">
      <c r="A37" s="528"/>
      <c r="B37" s="612"/>
      <c r="C37" s="1334" t="s">
        <v>22</v>
      </c>
      <c r="D37" s="1722">
        <v>22</v>
      </c>
      <c r="E37" s="2154">
        <v>30</v>
      </c>
      <c r="F37" s="773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26">
        <v>5</v>
      </c>
      <c r="B38" s="603" t="s">
        <v>3040</v>
      </c>
      <c r="C38" s="1064" t="s">
        <v>3998</v>
      </c>
      <c r="D38" s="651">
        <v>3</v>
      </c>
      <c r="E38" s="2161">
        <v>4</v>
      </c>
      <c r="F38" s="1067" t="s">
        <v>1179</v>
      </c>
      <c r="G38" s="494"/>
      <c r="H38" s="494" t="s">
        <v>3039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3040</v>
      </c>
      <c r="N38" s="357" t="s">
        <v>3039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27"/>
      <c r="B39" s="607" t="s">
        <v>3052</v>
      </c>
      <c r="C39" s="1063" t="s">
        <v>1181</v>
      </c>
      <c r="D39" s="656">
        <v>4</v>
      </c>
      <c r="E39" s="2141">
        <v>6</v>
      </c>
      <c r="F39" s="1065" t="s">
        <v>438</v>
      </c>
      <c r="G39" s="494"/>
      <c r="H39" s="494" t="s">
        <v>3035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3052</v>
      </c>
      <c r="N39" s="357" t="s">
        <v>3035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>
      <c r="A40" s="527"/>
      <c r="B40" s="607" t="s">
        <v>9124</v>
      </c>
      <c r="C40" s="1063" t="s">
        <v>9792</v>
      </c>
      <c r="D40" s="656">
        <v>3</v>
      </c>
      <c r="E40" s="2141">
        <v>4</v>
      </c>
      <c r="F40" s="633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9793</v>
      </c>
      <c r="M40" s="357" t="s">
        <v>9124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7"/>
      <c r="B41" s="607" t="s">
        <v>9548</v>
      </c>
      <c r="C41" s="1063" t="s">
        <v>9549</v>
      </c>
      <c r="D41" s="656">
        <v>3</v>
      </c>
      <c r="E41" s="2141">
        <v>4</v>
      </c>
      <c r="F41" s="1065" t="s">
        <v>9190</v>
      </c>
      <c r="G41" s="494"/>
      <c r="H41" s="494" t="s">
        <v>9774</v>
      </c>
      <c r="I41" s="494" t="s">
        <v>294</v>
      </c>
      <c r="J41" s="494" t="s">
        <v>294</v>
      </c>
      <c r="K41" s="573">
        <v>0</v>
      </c>
      <c r="L41" s="358" t="s">
        <v>9549</v>
      </c>
      <c r="M41" s="357" t="s">
        <v>9548</v>
      </c>
      <c r="N41" s="357" t="s">
        <v>9774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9191</v>
      </c>
      <c r="U41" s="357" t="s">
        <v>294</v>
      </c>
      <c r="V41" s="357" t="s">
        <v>294</v>
      </c>
    </row>
    <row r="42" spans="1:22">
      <c r="A42" s="527"/>
      <c r="B42" s="860" t="s">
        <v>9802</v>
      </c>
      <c r="C42" s="1063" t="s">
        <v>9551</v>
      </c>
      <c r="D42" s="656">
        <v>3</v>
      </c>
      <c r="E42" s="2141">
        <v>4</v>
      </c>
      <c r="F42" s="1065" t="s">
        <v>8703</v>
      </c>
      <c r="G42" s="494"/>
      <c r="H42" s="494" t="s">
        <v>9359</v>
      </c>
      <c r="I42" s="494" t="s">
        <v>294</v>
      </c>
      <c r="J42" s="494" t="s">
        <v>294</v>
      </c>
      <c r="K42" s="573">
        <v>0</v>
      </c>
      <c r="L42" s="358" t="s">
        <v>9551</v>
      </c>
      <c r="M42" s="357" t="s">
        <v>9802</v>
      </c>
      <c r="N42" s="357" t="s">
        <v>9359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8704</v>
      </c>
      <c r="U42" s="357" t="s">
        <v>294</v>
      </c>
      <c r="V42" s="357" t="s">
        <v>294</v>
      </c>
    </row>
    <row r="43" spans="1:22">
      <c r="A43" s="527"/>
      <c r="B43" s="607" t="s">
        <v>9552</v>
      </c>
      <c r="C43" s="1063" t="s">
        <v>9553</v>
      </c>
      <c r="D43" s="656">
        <v>3</v>
      </c>
      <c r="E43" s="2141">
        <v>6</v>
      </c>
      <c r="F43" s="1065" t="s">
        <v>9547</v>
      </c>
      <c r="G43" s="494"/>
      <c r="H43" s="494" t="s">
        <v>9546</v>
      </c>
      <c r="I43" s="494" t="s">
        <v>294</v>
      </c>
      <c r="J43" s="494" t="s">
        <v>294</v>
      </c>
      <c r="K43" s="573">
        <v>0</v>
      </c>
      <c r="L43" s="358" t="s">
        <v>9553</v>
      </c>
      <c r="M43" s="357" t="s">
        <v>9552</v>
      </c>
      <c r="N43" s="357" t="s">
        <v>9546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9547</v>
      </c>
      <c r="U43" s="357" t="s">
        <v>294</v>
      </c>
      <c r="V43" s="357" t="s">
        <v>294</v>
      </c>
    </row>
    <row r="44" spans="1:22" ht="15" thickBot="1">
      <c r="A44" s="527"/>
      <c r="B44" s="607" t="s">
        <v>9554</v>
      </c>
      <c r="C44" s="1066" t="s">
        <v>9555</v>
      </c>
      <c r="D44" s="759">
        <v>3</v>
      </c>
      <c r="E44" s="2156">
        <v>4</v>
      </c>
      <c r="F44" s="1069" t="s">
        <v>9352</v>
      </c>
      <c r="G44" s="494"/>
      <c r="H44" s="494" t="s">
        <v>9649</v>
      </c>
      <c r="I44" s="494" t="s">
        <v>294</v>
      </c>
      <c r="J44" s="494" t="s">
        <v>294</v>
      </c>
      <c r="K44" s="573">
        <v>0</v>
      </c>
      <c r="L44" s="358" t="s">
        <v>9556</v>
      </c>
      <c r="M44" s="357" t="s">
        <v>9554</v>
      </c>
      <c r="N44" s="357" t="s">
        <v>9649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9188</v>
      </c>
      <c r="U44" s="357" t="s">
        <v>294</v>
      </c>
      <c r="V44" s="357" t="s">
        <v>294</v>
      </c>
    </row>
    <row r="45" spans="1:22" ht="15" thickBot="1">
      <c r="A45" s="528"/>
      <c r="B45" s="622"/>
      <c r="C45" s="1336" t="s">
        <v>22</v>
      </c>
      <c r="D45" s="614">
        <v>22</v>
      </c>
      <c r="E45" s="2157">
        <v>32</v>
      </c>
      <c r="F45" s="773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26">
        <v>6</v>
      </c>
      <c r="B46" s="2166" t="s">
        <v>9130</v>
      </c>
      <c r="C46" s="2167" t="s">
        <v>9750</v>
      </c>
      <c r="D46" s="2166">
        <v>3</v>
      </c>
      <c r="E46" s="2143">
        <v>4</v>
      </c>
      <c r="F46" s="1065"/>
      <c r="G46" s="494" t="s">
        <v>241</v>
      </c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9751</v>
      </c>
      <c r="M46" s="357" t="s">
        <v>9130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27"/>
      <c r="B47" s="2143" t="s">
        <v>9133</v>
      </c>
      <c r="C47" s="2144" t="s">
        <v>9752</v>
      </c>
      <c r="D47" s="2143">
        <v>3</v>
      </c>
      <c r="E47" s="2143">
        <v>4</v>
      </c>
      <c r="F47" s="1065"/>
      <c r="G47" s="494" t="s">
        <v>241</v>
      </c>
      <c r="H47" s="494"/>
      <c r="I47" s="494"/>
      <c r="J47" s="494"/>
      <c r="K47" s="573">
        <v>0</v>
      </c>
      <c r="L47" s="358" t="s">
        <v>9752</v>
      </c>
      <c r="M47" s="357" t="s">
        <v>9133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</row>
    <row r="48" spans="1:22">
      <c r="A48" s="527"/>
      <c r="B48" s="860" t="s">
        <v>9803</v>
      </c>
      <c r="C48" s="1063" t="s">
        <v>9558</v>
      </c>
      <c r="D48" s="656">
        <v>4</v>
      </c>
      <c r="E48" s="2141">
        <v>6</v>
      </c>
      <c r="F48" s="1065" t="s">
        <v>9555</v>
      </c>
      <c r="G48" s="494"/>
      <c r="H48" s="494" t="s">
        <v>9554</v>
      </c>
      <c r="I48" s="494" t="s">
        <v>294</v>
      </c>
      <c r="J48" s="494" t="s">
        <v>294</v>
      </c>
      <c r="K48" s="573">
        <v>0</v>
      </c>
      <c r="L48" s="358" t="s">
        <v>9558</v>
      </c>
      <c r="M48" s="357" t="s">
        <v>9803</v>
      </c>
      <c r="N48" s="357" t="s">
        <v>9554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9556</v>
      </c>
      <c r="U48" s="357" t="s">
        <v>294</v>
      </c>
      <c r="V48" s="357" t="s">
        <v>294</v>
      </c>
    </row>
    <row r="49" spans="1:22">
      <c r="A49" s="527"/>
      <c r="B49" s="860" t="s">
        <v>9616</v>
      </c>
      <c r="C49" s="1063" t="s">
        <v>8714</v>
      </c>
      <c r="D49" s="656">
        <v>4</v>
      </c>
      <c r="E49" s="2141">
        <v>6</v>
      </c>
      <c r="F49" s="1065" t="s">
        <v>9549</v>
      </c>
      <c r="G49" s="494"/>
      <c r="H49" s="494" t="s">
        <v>9548</v>
      </c>
      <c r="I49" s="494" t="s">
        <v>294</v>
      </c>
      <c r="J49" s="494" t="s">
        <v>294</v>
      </c>
      <c r="K49" s="573">
        <v>0</v>
      </c>
      <c r="L49" s="358" t="s">
        <v>8715</v>
      </c>
      <c r="M49" s="357" t="s">
        <v>9616</v>
      </c>
      <c r="N49" s="357" t="s">
        <v>9548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9549</v>
      </c>
      <c r="U49" s="357" t="s">
        <v>294</v>
      </c>
      <c r="V49" s="357" t="s">
        <v>294</v>
      </c>
    </row>
    <row r="50" spans="1:22">
      <c r="A50" s="527"/>
      <c r="B50" s="860" t="s">
        <v>9804</v>
      </c>
      <c r="C50" s="1063" t="s">
        <v>9562</v>
      </c>
      <c r="D50" s="656">
        <v>3</v>
      </c>
      <c r="E50" s="2141">
        <v>6</v>
      </c>
      <c r="F50" s="1065" t="s">
        <v>9553</v>
      </c>
      <c r="G50" s="494"/>
      <c r="H50" s="494" t="s">
        <v>9552</v>
      </c>
      <c r="I50" s="494" t="s">
        <v>294</v>
      </c>
      <c r="J50" s="494" t="s">
        <v>294</v>
      </c>
      <c r="K50" s="573">
        <v>0</v>
      </c>
      <c r="L50" s="358" t="s">
        <v>9563</v>
      </c>
      <c r="M50" s="357" t="s">
        <v>9804</v>
      </c>
      <c r="N50" s="357" t="s">
        <v>9552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9553</v>
      </c>
      <c r="U50" s="357" t="s">
        <v>294</v>
      </c>
      <c r="V50" s="357" t="s">
        <v>294</v>
      </c>
    </row>
    <row r="51" spans="1:22">
      <c r="A51" s="527"/>
      <c r="B51" s="860" t="s">
        <v>9805</v>
      </c>
      <c r="C51" s="1063" t="s">
        <v>9565</v>
      </c>
      <c r="D51" s="656">
        <v>4</v>
      </c>
      <c r="E51" s="2141">
        <v>6</v>
      </c>
      <c r="F51" s="1065" t="s">
        <v>9551</v>
      </c>
      <c r="G51" s="494"/>
      <c r="H51" s="494" t="s">
        <v>9802</v>
      </c>
      <c r="I51" s="494" t="s">
        <v>294</v>
      </c>
      <c r="J51" s="494" t="s">
        <v>294</v>
      </c>
      <c r="K51" s="573">
        <v>0</v>
      </c>
      <c r="L51" s="358" t="s">
        <v>9565</v>
      </c>
      <c r="M51" s="357" t="s">
        <v>9805</v>
      </c>
      <c r="N51" s="357" t="s">
        <v>9802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9551</v>
      </c>
      <c r="U51" s="357" t="s">
        <v>294</v>
      </c>
      <c r="V51" s="357" t="s">
        <v>294</v>
      </c>
    </row>
    <row r="52" spans="1:22" ht="15" thickBot="1">
      <c r="A52" s="527"/>
      <c r="B52" s="860" t="s">
        <v>9795</v>
      </c>
      <c r="C52" s="1066" t="s">
        <v>9147</v>
      </c>
      <c r="D52" s="759">
        <v>4</v>
      </c>
      <c r="E52" s="2156">
        <v>6</v>
      </c>
      <c r="F52" s="1290" t="s">
        <v>9553</v>
      </c>
      <c r="G52" s="494"/>
      <c r="H52" s="494" t="s">
        <v>9552</v>
      </c>
      <c r="I52" s="494" t="s">
        <v>294</v>
      </c>
      <c r="J52" s="494" t="s">
        <v>294</v>
      </c>
      <c r="K52" s="573">
        <v>0</v>
      </c>
      <c r="L52" s="358" t="s">
        <v>9147</v>
      </c>
      <c r="M52" s="357" t="s">
        <v>9795</v>
      </c>
      <c r="N52" s="357" t="s">
        <v>9552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9553</v>
      </c>
      <c r="U52" s="357" t="s">
        <v>294</v>
      </c>
      <c r="V52" s="357" t="s">
        <v>294</v>
      </c>
    </row>
    <row r="53" spans="1:22" ht="15" thickBot="1">
      <c r="A53" s="528"/>
      <c r="B53" s="622"/>
      <c r="C53" s="1334" t="s">
        <v>22</v>
      </c>
      <c r="D53" s="614">
        <v>22</v>
      </c>
      <c r="E53" s="2154">
        <v>34</v>
      </c>
      <c r="F53" s="70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26">
        <v>7</v>
      </c>
      <c r="B54" s="860" t="s">
        <v>38</v>
      </c>
      <c r="C54" s="1064" t="s">
        <v>331</v>
      </c>
      <c r="D54" s="656">
        <v>1</v>
      </c>
      <c r="E54" s="2161">
        <v>1</v>
      </c>
      <c r="F54" s="1065" t="s">
        <v>335</v>
      </c>
      <c r="G54" s="494"/>
      <c r="H54" s="494" t="s">
        <v>3051</v>
      </c>
      <c r="I54" s="494" t="s">
        <v>294</v>
      </c>
      <c r="J54" s="494" t="s">
        <v>294</v>
      </c>
      <c r="K54" s="573">
        <v>0</v>
      </c>
      <c r="L54" s="358" t="s">
        <v>331</v>
      </c>
      <c r="M54" s="357" t="s">
        <v>38</v>
      </c>
      <c r="N54" s="357" t="s">
        <v>3051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335</v>
      </c>
      <c r="U54" s="357" t="s">
        <v>294</v>
      </c>
      <c r="V54" s="357" t="s">
        <v>294</v>
      </c>
    </row>
    <row r="55" spans="1:22">
      <c r="A55" s="527"/>
      <c r="B55" s="860" t="s">
        <v>9806</v>
      </c>
      <c r="C55" s="1063" t="s">
        <v>9569</v>
      </c>
      <c r="D55" s="656">
        <v>8</v>
      </c>
      <c r="E55" s="2141">
        <v>14</v>
      </c>
      <c r="F55" s="1065" t="s">
        <v>9562</v>
      </c>
      <c r="G55" s="494"/>
      <c r="H55" s="494" t="s">
        <v>9804</v>
      </c>
      <c r="I55" s="494" t="s">
        <v>294</v>
      </c>
      <c r="J55" s="494" t="s">
        <v>294</v>
      </c>
      <c r="K55" s="573">
        <v>0</v>
      </c>
      <c r="L55" s="358" t="s">
        <v>9570</v>
      </c>
      <c r="M55" s="357" t="s">
        <v>9806</v>
      </c>
      <c r="N55" s="357" t="s">
        <v>9804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9563</v>
      </c>
      <c r="U55" s="357" t="s">
        <v>294</v>
      </c>
      <c r="V55" s="357" t="s">
        <v>294</v>
      </c>
    </row>
    <row r="56" spans="1:22">
      <c r="A56" s="527"/>
      <c r="B56" s="860" t="s">
        <v>9807</v>
      </c>
      <c r="C56" s="1063" t="s">
        <v>9797</v>
      </c>
      <c r="D56" s="656">
        <v>5</v>
      </c>
      <c r="E56" s="2141">
        <v>8</v>
      </c>
      <c r="F56" s="1065" t="s">
        <v>9549</v>
      </c>
      <c r="G56" s="494"/>
      <c r="H56" s="494" t="s">
        <v>9548</v>
      </c>
      <c r="I56" s="494" t="s">
        <v>294</v>
      </c>
      <c r="J56" s="494" t="s">
        <v>294</v>
      </c>
      <c r="K56" s="573">
        <v>0</v>
      </c>
      <c r="L56" s="358" t="s">
        <v>9621</v>
      </c>
      <c r="M56" s="357" t="s">
        <v>9807</v>
      </c>
      <c r="N56" s="357" t="s">
        <v>9548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9549</v>
      </c>
      <c r="U56" s="357" t="s">
        <v>294</v>
      </c>
      <c r="V56" s="357" t="s">
        <v>294</v>
      </c>
    </row>
    <row r="57" spans="1:22" ht="15" thickBot="1">
      <c r="A57" s="527"/>
      <c r="B57" s="860" t="s">
        <v>9808</v>
      </c>
      <c r="C57" s="1066" t="s">
        <v>9577</v>
      </c>
      <c r="D57" s="759">
        <v>4</v>
      </c>
      <c r="E57" s="2156">
        <v>8</v>
      </c>
      <c r="F57" s="1065" t="s">
        <v>9147</v>
      </c>
      <c r="G57" s="494"/>
      <c r="H57" s="494" t="s">
        <v>9795</v>
      </c>
      <c r="I57" s="494" t="s">
        <v>294</v>
      </c>
      <c r="J57" s="494" t="s">
        <v>294</v>
      </c>
      <c r="K57" s="573">
        <v>0</v>
      </c>
      <c r="L57" s="358" t="s">
        <v>9577</v>
      </c>
      <c r="M57" s="357" t="s">
        <v>9808</v>
      </c>
      <c r="N57" s="357" t="s">
        <v>9795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9147</v>
      </c>
      <c r="U57" s="357" t="s">
        <v>294</v>
      </c>
      <c r="V57" s="357" t="s">
        <v>294</v>
      </c>
    </row>
    <row r="58" spans="1:22" ht="15" thickBot="1">
      <c r="A58" s="528"/>
      <c r="B58" s="612"/>
      <c r="C58" s="1333" t="s">
        <v>22</v>
      </c>
      <c r="D58" s="614">
        <v>18</v>
      </c>
      <c r="E58" s="2154">
        <v>31</v>
      </c>
      <c r="F58" s="70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26">
        <v>8</v>
      </c>
      <c r="B59" s="860" t="s">
        <v>9762</v>
      </c>
      <c r="C59" s="1064" t="s">
        <v>3155</v>
      </c>
      <c r="D59" s="656">
        <v>8</v>
      </c>
      <c r="E59" s="2161">
        <v>14</v>
      </c>
      <c r="F59" s="1065" t="s">
        <v>9798</v>
      </c>
      <c r="G59" s="494"/>
      <c r="H59" s="494" t="s">
        <v>3052</v>
      </c>
      <c r="I59" s="494" t="s">
        <v>9807</v>
      </c>
      <c r="J59" s="494" t="s">
        <v>294</v>
      </c>
      <c r="K59" s="573">
        <v>0</v>
      </c>
      <c r="L59" s="358" t="s">
        <v>4589</v>
      </c>
      <c r="M59" s="357" t="s">
        <v>9762</v>
      </c>
      <c r="N59" s="357" t="s">
        <v>3052</v>
      </c>
      <c r="O59" s="357" t="s">
        <v>9807</v>
      </c>
      <c r="P59" s="357" t="s">
        <v>294</v>
      </c>
      <c r="Q59" s="357">
        <v>0</v>
      </c>
      <c r="R59" s="357">
        <v>15</v>
      </c>
      <c r="S59" s="357">
        <v>0</v>
      </c>
      <c r="T59" s="357" t="s">
        <v>1181</v>
      </c>
      <c r="U59" s="357" t="s">
        <v>9621</v>
      </c>
      <c r="V59" s="357" t="s">
        <v>294</v>
      </c>
    </row>
    <row r="60" spans="1:22">
      <c r="A60" s="527"/>
      <c r="B60" s="860" t="s">
        <v>9198</v>
      </c>
      <c r="C60" s="1063" t="s">
        <v>9199</v>
      </c>
      <c r="D60" s="656">
        <v>4</v>
      </c>
      <c r="E60" s="2141">
        <v>6</v>
      </c>
      <c r="F60" s="1065" t="s">
        <v>9577</v>
      </c>
      <c r="G60" s="494"/>
      <c r="H60" s="494" t="s">
        <v>9808</v>
      </c>
      <c r="I60" s="494" t="s">
        <v>294</v>
      </c>
      <c r="J60" s="494" t="s">
        <v>294</v>
      </c>
      <c r="K60" s="573">
        <v>0</v>
      </c>
      <c r="L60" s="358" t="s">
        <v>9200</v>
      </c>
      <c r="M60" s="357" t="s">
        <v>9198</v>
      </c>
      <c r="N60" s="357" t="s">
        <v>9808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9577</v>
      </c>
      <c r="U60" s="357" t="s">
        <v>294</v>
      </c>
      <c r="V60" s="357" t="s">
        <v>294</v>
      </c>
    </row>
    <row r="61" spans="1:22" ht="15" thickBot="1">
      <c r="A61" s="527"/>
      <c r="B61" s="860" t="s">
        <v>9809</v>
      </c>
      <c r="C61" s="1063" t="s">
        <v>9574</v>
      </c>
      <c r="D61" s="759">
        <v>6</v>
      </c>
      <c r="E61" s="2156">
        <v>10</v>
      </c>
      <c r="F61" s="1065" t="s">
        <v>9797</v>
      </c>
      <c r="G61" s="494"/>
      <c r="H61" s="494" t="s">
        <v>9807</v>
      </c>
      <c r="I61" s="494" t="s">
        <v>294</v>
      </c>
      <c r="J61" s="494" t="s">
        <v>294</v>
      </c>
      <c r="K61" s="573">
        <v>0</v>
      </c>
      <c r="L61" s="358" t="s">
        <v>9575</v>
      </c>
      <c r="M61" s="357" t="s">
        <v>9809</v>
      </c>
      <c r="N61" s="357" t="s">
        <v>9807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9621</v>
      </c>
      <c r="U61" s="357" t="s">
        <v>294</v>
      </c>
      <c r="V61" s="357" t="s">
        <v>294</v>
      </c>
    </row>
    <row r="62" spans="1:22" ht="15" thickBot="1">
      <c r="A62" s="528"/>
      <c r="B62" s="612"/>
      <c r="C62" s="1334" t="s">
        <v>22</v>
      </c>
      <c r="D62" s="614">
        <v>18</v>
      </c>
      <c r="E62" s="2154">
        <v>30</v>
      </c>
      <c r="F62" s="701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526">
        <v>9</v>
      </c>
      <c r="B63" s="47" t="s">
        <v>9764</v>
      </c>
      <c r="C63" s="1064" t="s">
        <v>4161</v>
      </c>
      <c r="D63" s="656">
        <v>8</v>
      </c>
      <c r="E63" s="2161">
        <v>12</v>
      </c>
      <c r="F63" s="1067" t="s">
        <v>9799</v>
      </c>
      <c r="G63" s="494"/>
      <c r="H63" s="494" t="s">
        <v>3040</v>
      </c>
      <c r="I63" s="494" t="s">
        <v>9809</v>
      </c>
      <c r="J63" s="494" t="s">
        <v>294</v>
      </c>
      <c r="K63" s="573">
        <v>0</v>
      </c>
      <c r="L63" s="358" t="s">
        <v>4161</v>
      </c>
      <c r="M63" s="357" t="s">
        <v>9764</v>
      </c>
      <c r="N63" s="357" t="s">
        <v>3040</v>
      </c>
      <c r="O63" s="357" t="s">
        <v>9809</v>
      </c>
      <c r="P63" s="357" t="s">
        <v>294</v>
      </c>
      <c r="Q63" s="357">
        <v>0</v>
      </c>
      <c r="R63" s="357">
        <v>33</v>
      </c>
      <c r="S63" s="357">
        <v>0</v>
      </c>
      <c r="T63" s="357" t="s">
        <v>3259</v>
      </c>
      <c r="U63" s="357" t="s">
        <v>9575</v>
      </c>
      <c r="V63" s="357" t="s">
        <v>294</v>
      </c>
    </row>
    <row r="64" spans="1:22">
      <c r="A64" s="527"/>
      <c r="B64" s="860" t="s">
        <v>9810</v>
      </c>
      <c r="C64" s="1063" t="s">
        <v>9593</v>
      </c>
      <c r="D64" s="656">
        <v>4</v>
      </c>
      <c r="E64" s="2141">
        <v>8</v>
      </c>
      <c r="F64" s="1065" t="s">
        <v>9199</v>
      </c>
      <c r="G64" s="494"/>
      <c r="H64" s="494" t="s">
        <v>9198</v>
      </c>
      <c r="I64" s="494" t="s">
        <v>294</v>
      </c>
      <c r="J64" s="494" t="s">
        <v>294</v>
      </c>
      <c r="K64" s="573">
        <v>0</v>
      </c>
      <c r="L64" s="358" t="s">
        <v>9593</v>
      </c>
      <c r="M64" s="357" t="s">
        <v>9810</v>
      </c>
      <c r="N64" s="357" t="s">
        <v>9198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9200</v>
      </c>
      <c r="U64" s="357" t="s">
        <v>294</v>
      </c>
      <c r="V64" s="357" t="s">
        <v>294</v>
      </c>
    </row>
    <row r="65" spans="1:22" ht="15" thickBot="1">
      <c r="A65" s="527"/>
      <c r="B65" s="860" t="s">
        <v>9811</v>
      </c>
      <c r="C65" s="1066" t="s">
        <v>9630</v>
      </c>
      <c r="D65" s="759">
        <v>6</v>
      </c>
      <c r="E65" s="2156">
        <v>10</v>
      </c>
      <c r="F65" s="1065" t="s">
        <v>9574</v>
      </c>
      <c r="G65" s="494"/>
      <c r="H65" s="494" t="s">
        <v>9809</v>
      </c>
      <c r="I65" s="494" t="s">
        <v>294</v>
      </c>
      <c r="J65" s="494" t="s">
        <v>294</v>
      </c>
      <c r="K65" s="573">
        <v>0</v>
      </c>
      <c r="L65" s="358" t="s">
        <v>9584</v>
      </c>
      <c r="M65" s="357" t="s">
        <v>9811</v>
      </c>
      <c r="N65" s="357" t="s">
        <v>9809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9575</v>
      </c>
      <c r="U65" s="357" t="s">
        <v>294</v>
      </c>
      <c r="V65" s="357" t="s">
        <v>294</v>
      </c>
    </row>
    <row r="66" spans="1:22" ht="15" thickBot="1">
      <c r="A66" s="528"/>
      <c r="B66" s="612"/>
      <c r="C66" s="1336" t="s">
        <v>22</v>
      </c>
      <c r="D66" s="614">
        <v>18</v>
      </c>
      <c r="E66" s="2169">
        <v>30</v>
      </c>
      <c r="F66" s="70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47" t="s">
        <v>9767</v>
      </c>
      <c r="C67" s="1064" t="s">
        <v>4329</v>
      </c>
      <c r="D67" s="656">
        <v>8</v>
      </c>
      <c r="E67" s="2141">
        <v>12</v>
      </c>
      <c r="F67" s="1067" t="s">
        <v>4161</v>
      </c>
      <c r="G67" s="494"/>
      <c r="H67" s="494" t="s">
        <v>9764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9767</v>
      </c>
      <c r="N67" s="357" t="s">
        <v>9764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15" thickBot="1">
      <c r="A68" s="527"/>
      <c r="B68" s="1117" t="s">
        <v>9812</v>
      </c>
      <c r="C68" s="1066" t="s">
        <v>9632</v>
      </c>
      <c r="D68" s="759">
        <v>10</v>
      </c>
      <c r="E68" s="2156">
        <v>18</v>
      </c>
      <c r="F68" s="1065" t="s">
        <v>9630</v>
      </c>
      <c r="G68" s="494"/>
      <c r="H68" s="494" t="s">
        <v>9811</v>
      </c>
      <c r="I68" s="494" t="s">
        <v>294</v>
      </c>
      <c r="J68" s="494" t="s">
        <v>294</v>
      </c>
      <c r="K68" s="573">
        <v>0</v>
      </c>
      <c r="L68" s="358" t="s">
        <v>9591</v>
      </c>
      <c r="M68" s="357" t="s">
        <v>9812</v>
      </c>
      <c r="N68" s="357" t="s">
        <v>9811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9584</v>
      </c>
      <c r="U68" s="357" t="s">
        <v>294</v>
      </c>
      <c r="V68" s="357" t="s">
        <v>294</v>
      </c>
    </row>
    <row r="69" spans="1:22" ht="15" thickBot="1">
      <c r="A69" s="2124"/>
      <c r="B69" s="622"/>
      <c r="C69" s="703" t="s">
        <v>22</v>
      </c>
      <c r="D69" s="614">
        <v>18</v>
      </c>
      <c r="E69" s="2170">
        <v>30</v>
      </c>
      <c r="F69" s="70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2124"/>
      <c r="B70" s="528"/>
      <c r="C70" s="1685" t="s">
        <v>111</v>
      </c>
      <c r="D70" s="631">
        <v>200</v>
      </c>
      <c r="E70" s="2168">
        <v>0</v>
      </c>
      <c r="F70" s="705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60"/>
      <c r="B71" s="2160"/>
      <c r="C71" s="2160"/>
      <c r="D71" s="2160"/>
      <c r="E71" s="2160"/>
      <c r="F71" s="2056"/>
      <c r="G71" s="494"/>
      <c r="H71" s="494"/>
      <c r="I71" s="494"/>
      <c r="J71" s="494"/>
      <c r="K71" s="573"/>
      <c r="L71" s="358"/>
    </row>
    <row r="72" spans="1:22">
      <c r="A72" s="2160"/>
      <c r="B72" s="2160"/>
      <c r="C72" s="2160"/>
      <c r="D72" s="2160"/>
      <c r="E72" s="2160"/>
      <c r="F72" s="2056"/>
      <c r="G72" s="494"/>
      <c r="H72" s="494"/>
      <c r="I72" s="494"/>
      <c r="J72" s="494"/>
      <c r="K72" s="573"/>
      <c r="L72" s="358"/>
    </row>
    <row r="73" spans="1:22">
      <c r="A73" s="2160"/>
      <c r="B73" s="2160"/>
      <c r="C73" s="2160"/>
      <c r="D73" s="2160"/>
      <c r="E73" s="2160"/>
      <c r="F73" s="2056"/>
      <c r="G73" s="494"/>
      <c r="H73" s="494"/>
      <c r="I73" s="494"/>
      <c r="J73" s="494"/>
      <c r="K73" s="573"/>
      <c r="L73" s="358"/>
    </row>
    <row r="74" spans="1:22">
      <c r="A74" s="2160"/>
      <c r="B74" s="2160"/>
      <c r="C74" s="2160"/>
      <c r="D74" s="2160"/>
      <c r="E74" s="2160"/>
      <c r="F74" s="2056"/>
      <c r="G74" s="494"/>
      <c r="H74" s="494"/>
      <c r="I74" s="494"/>
      <c r="J74" s="494"/>
      <c r="K74" s="573"/>
      <c r="L74" s="358"/>
    </row>
    <row r="75" spans="1:22">
      <c r="A75" s="2160"/>
      <c r="B75" s="2160"/>
      <c r="C75" s="2160"/>
      <c r="D75" s="2160"/>
      <c r="E75" s="2160"/>
      <c r="F75" s="2056"/>
      <c r="G75" s="494"/>
      <c r="H75" s="494"/>
      <c r="I75" s="494"/>
      <c r="J75" s="494"/>
      <c r="K75" s="573"/>
      <c r="L75" s="358"/>
    </row>
    <row r="76" spans="1:22">
      <c r="A76" s="2160"/>
      <c r="B76" s="2160"/>
      <c r="C76" s="2160"/>
      <c r="D76" s="2160"/>
      <c r="E76" s="2160"/>
      <c r="F76" s="2056"/>
      <c r="G76" s="494"/>
      <c r="H76" s="494"/>
      <c r="I76" s="494"/>
      <c r="J76" s="494"/>
      <c r="K76" s="1743"/>
      <c r="L76" s="358"/>
    </row>
    <row r="77" spans="1:22">
      <c r="A77" s="2160"/>
      <c r="B77" s="2160"/>
      <c r="C77" s="2160"/>
      <c r="D77" s="2160"/>
      <c r="E77" s="2160"/>
      <c r="F77" s="2056"/>
      <c r="G77" s="494"/>
      <c r="H77" s="494"/>
      <c r="I77" s="494"/>
      <c r="J77" s="494"/>
      <c r="K77" s="642"/>
      <c r="L77" s="358"/>
    </row>
    <row r="78" spans="1:22">
      <c r="A78" s="2160"/>
      <c r="B78" s="2160"/>
      <c r="C78" s="2160"/>
      <c r="D78" s="2160"/>
      <c r="E78" s="2160"/>
      <c r="F78" s="494"/>
      <c r="G78" s="494"/>
      <c r="H78" s="494"/>
      <c r="I78" s="494"/>
      <c r="J78" s="494"/>
      <c r="K78" s="642"/>
      <c r="L78" s="358"/>
    </row>
    <row r="79" spans="1:22">
      <c r="A79" s="2160"/>
      <c r="B79" s="2160"/>
      <c r="C79" s="2160"/>
      <c r="D79" s="2160"/>
      <c r="E79" s="2160"/>
      <c r="F79" s="494"/>
      <c r="G79" s="494"/>
      <c r="H79" s="494"/>
      <c r="I79" s="494"/>
      <c r="J79" s="494"/>
      <c r="K79" s="642"/>
      <c r="L79" s="358"/>
    </row>
    <row r="80" spans="1:22">
      <c r="A80" s="2160"/>
      <c r="B80" s="2160"/>
      <c r="C80" s="2160"/>
      <c r="D80" s="2160"/>
      <c r="E80" s="2160"/>
      <c r="F80" s="494"/>
      <c r="G80" s="494"/>
      <c r="H80" s="494"/>
      <c r="I80" s="494"/>
      <c r="J80" s="494"/>
      <c r="K80" s="642"/>
      <c r="L80" s="358"/>
    </row>
    <row r="81" spans="1:12">
      <c r="A81" s="2160"/>
      <c r="B81" s="2160"/>
      <c r="C81" s="2160"/>
      <c r="D81" s="2160"/>
      <c r="E81" s="2160"/>
      <c r="F81" s="494"/>
      <c r="G81" s="494"/>
      <c r="H81" s="494"/>
      <c r="I81" s="494"/>
      <c r="J81" s="494"/>
      <c r="K81" s="642"/>
      <c r="L81" s="358"/>
    </row>
    <row r="82" spans="1:12">
      <c r="A82" s="2160"/>
      <c r="B82" s="2160"/>
      <c r="C82" s="2160"/>
      <c r="D82" s="2160"/>
      <c r="E82" s="2160"/>
      <c r="F82" s="494"/>
      <c r="G82" s="494"/>
      <c r="H82" s="494"/>
      <c r="I82" s="494"/>
      <c r="J82" s="494"/>
      <c r="K82" s="642"/>
      <c r="L82" s="358"/>
    </row>
    <row r="83" spans="1:12">
      <c r="A83" s="2160"/>
      <c r="B83" s="2160"/>
      <c r="C83" s="2160"/>
      <c r="D83" s="2160"/>
      <c r="E83" s="2160"/>
      <c r="F83" s="494"/>
      <c r="G83" s="494"/>
      <c r="H83" s="494"/>
      <c r="I83" s="494"/>
      <c r="J83" s="494"/>
      <c r="K83" s="642"/>
      <c r="L83" s="358"/>
    </row>
    <row r="84" spans="1:12">
      <c r="A84" s="2160"/>
      <c r="B84" s="2160"/>
      <c r="C84" s="2160"/>
      <c r="D84" s="2160"/>
      <c r="E84" s="2160"/>
      <c r="F84" s="494"/>
      <c r="G84" s="494"/>
      <c r="H84" s="494"/>
      <c r="I84" s="494"/>
      <c r="J84" s="494"/>
      <c r="K84" s="642"/>
      <c r="L84" s="358"/>
    </row>
    <row r="85" spans="1:12">
      <c r="A85" s="2160"/>
      <c r="B85" s="2160"/>
      <c r="C85" s="2160"/>
      <c r="D85" s="2160"/>
      <c r="E85" s="2160"/>
      <c r="F85" s="494"/>
      <c r="G85" s="494"/>
      <c r="H85" s="494"/>
      <c r="I85" s="494"/>
      <c r="J85" s="494"/>
      <c r="K85" s="642"/>
      <c r="L85" s="358"/>
    </row>
    <row r="86" spans="1:12">
      <c r="A86" s="2160"/>
      <c r="B86" s="2160"/>
      <c r="C86" s="2160"/>
      <c r="D86" s="2160"/>
      <c r="E86" s="2160"/>
      <c r="F86" s="494"/>
      <c r="G86" s="494"/>
      <c r="H86" s="494"/>
      <c r="I86" s="494"/>
      <c r="J86" s="494"/>
      <c r="K86" s="642"/>
      <c r="L86" s="358"/>
    </row>
    <row r="87" spans="1:12">
      <c r="A87" s="2160"/>
      <c r="B87" s="2160"/>
      <c r="C87" s="2160"/>
      <c r="D87" s="2160"/>
      <c r="E87" s="2160"/>
      <c r="F87" s="494"/>
      <c r="G87" s="494"/>
      <c r="H87" s="494"/>
      <c r="I87" s="494"/>
      <c r="J87" s="494"/>
      <c r="K87" s="642"/>
      <c r="L87" s="358"/>
    </row>
    <row r="88" spans="1:12">
      <c r="A88" s="2160"/>
      <c r="B88" s="2160"/>
      <c r="C88" s="2160"/>
      <c r="D88" s="2160"/>
      <c r="E88" s="2160"/>
      <c r="F88" s="494"/>
      <c r="G88" s="494"/>
      <c r="H88" s="494"/>
      <c r="I88" s="494"/>
      <c r="J88" s="494"/>
      <c r="K88" s="642"/>
      <c r="L88" s="358"/>
    </row>
    <row r="89" spans="1:12">
      <c r="A89" s="2160"/>
      <c r="B89" s="2160"/>
      <c r="C89" s="2160"/>
      <c r="D89" s="2160"/>
      <c r="E89" s="2160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B50B0-16F8-4F6B-9801-CC70898DD001}">
  <sheetPr codeName="Sheet14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3035</v>
      </c>
      <c r="C9" s="1064" t="s">
        <v>438</v>
      </c>
      <c r="D9" s="651">
        <v>2</v>
      </c>
      <c r="E9" s="2161">
        <v>3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3049</v>
      </c>
      <c r="C10" s="1292" t="s">
        <v>3533</v>
      </c>
      <c r="D10" s="656">
        <v>5</v>
      </c>
      <c r="E10" s="2141">
        <v>8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3037</v>
      </c>
      <c r="C11" s="1292" t="s">
        <v>4294</v>
      </c>
      <c r="D11" s="656">
        <v>2</v>
      </c>
      <c r="E11" s="2141">
        <v>3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3037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3034</v>
      </c>
      <c r="C12" s="1063" t="s">
        <v>3543</v>
      </c>
      <c r="D12" s="656">
        <v>5</v>
      </c>
      <c r="E12" s="2141">
        <v>8</v>
      </c>
      <c r="F12" s="1301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9519</v>
      </c>
      <c r="C13" s="1063" t="s">
        <v>9520</v>
      </c>
      <c r="D13" s="656">
        <v>3</v>
      </c>
      <c r="E13" s="2141">
        <v>4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9520</v>
      </c>
      <c r="M13" s="357" t="s">
        <v>9519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07" t="s">
        <v>9068</v>
      </c>
      <c r="C14" s="1063" t="s">
        <v>9176</v>
      </c>
      <c r="D14" s="759">
        <v>4</v>
      </c>
      <c r="E14" s="1025">
        <v>4</v>
      </c>
      <c r="F14" s="129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9070</v>
      </c>
      <c r="M14" s="357" t="s">
        <v>9068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2"/>
      <c r="C15" s="703" t="s">
        <v>22</v>
      </c>
      <c r="D15" s="614">
        <v>21</v>
      </c>
      <c r="E15" s="2154">
        <v>30</v>
      </c>
      <c r="F15" s="70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3050</v>
      </c>
      <c r="C16" s="1063" t="s">
        <v>3991</v>
      </c>
      <c r="D16" s="651">
        <v>5</v>
      </c>
      <c r="E16" s="2140">
        <v>8</v>
      </c>
      <c r="F16" s="1067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3036</v>
      </c>
      <c r="C17" s="1063" t="s">
        <v>471</v>
      </c>
      <c r="D17" s="656">
        <v>5</v>
      </c>
      <c r="E17" s="2141">
        <v>8</v>
      </c>
      <c r="F17" s="1065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1063" t="s">
        <v>1131</v>
      </c>
      <c r="D18" s="656">
        <v>1</v>
      </c>
      <c r="E18" s="2141">
        <v>1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3051</v>
      </c>
      <c r="C19" s="1063" t="s">
        <v>335</v>
      </c>
      <c r="D19" s="656">
        <v>2</v>
      </c>
      <c r="E19" s="2141">
        <v>3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3051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9602</v>
      </c>
      <c r="C20" s="1063" t="s">
        <v>9525</v>
      </c>
      <c r="D20" s="656">
        <v>4</v>
      </c>
      <c r="E20" s="2141">
        <v>6</v>
      </c>
      <c r="F20" s="1065" t="s">
        <v>9520</v>
      </c>
      <c r="G20" s="494"/>
      <c r="H20" s="494" t="s">
        <v>9519</v>
      </c>
      <c r="I20" s="494" t="s">
        <v>294</v>
      </c>
      <c r="J20" s="494" t="s">
        <v>294</v>
      </c>
      <c r="K20" s="573">
        <v>0</v>
      </c>
      <c r="L20" s="358" t="s">
        <v>9525</v>
      </c>
      <c r="M20" s="357" t="s">
        <v>9602</v>
      </c>
      <c r="N20" s="357" t="s">
        <v>9519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9520</v>
      </c>
      <c r="U20" s="357" t="s">
        <v>294</v>
      </c>
      <c r="V20" s="357" t="s">
        <v>294</v>
      </c>
    </row>
    <row r="21" spans="1:22" ht="15" thickBot="1">
      <c r="A21" s="527"/>
      <c r="B21" s="619" t="s">
        <v>9603</v>
      </c>
      <c r="C21" s="1063" t="s">
        <v>9527</v>
      </c>
      <c r="D21" s="759">
        <v>4</v>
      </c>
      <c r="E21" s="2156">
        <v>6</v>
      </c>
      <c r="F21" s="1065" t="s">
        <v>9176</v>
      </c>
      <c r="G21" s="494"/>
      <c r="H21" s="494" t="s">
        <v>9068</v>
      </c>
      <c r="I21" s="494" t="s">
        <v>294</v>
      </c>
      <c r="J21" s="494" t="s">
        <v>294</v>
      </c>
      <c r="K21" s="573">
        <v>0</v>
      </c>
      <c r="L21" s="358" t="s">
        <v>9527</v>
      </c>
      <c r="M21" s="357" t="s">
        <v>9603</v>
      </c>
      <c r="N21" s="357" t="s">
        <v>9068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9070</v>
      </c>
      <c r="U21" s="357" t="s">
        <v>294</v>
      </c>
      <c r="V21" s="357" t="s">
        <v>294</v>
      </c>
    </row>
    <row r="22" spans="1:22" ht="15" thickBot="1">
      <c r="A22" s="528"/>
      <c r="B22" s="528"/>
      <c r="C22" s="703" t="s">
        <v>22</v>
      </c>
      <c r="D22" s="614">
        <v>21</v>
      </c>
      <c r="E22" s="2154">
        <v>32</v>
      </c>
      <c r="F22" s="70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603" t="s">
        <v>29</v>
      </c>
      <c r="C23" s="1064" t="s">
        <v>2389</v>
      </c>
      <c r="D23" s="651">
        <v>2</v>
      </c>
      <c r="E23" s="2161">
        <v>2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40</v>
      </c>
      <c r="C24" s="1063" t="s">
        <v>1180</v>
      </c>
      <c r="D24" s="656">
        <v>1</v>
      </c>
      <c r="E24" s="2141">
        <v>1</v>
      </c>
      <c r="F24" s="1065" t="s">
        <v>1131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27"/>
      <c r="B25" s="607" t="s">
        <v>3038</v>
      </c>
      <c r="C25" s="1063" t="s">
        <v>140</v>
      </c>
      <c r="D25" s="656">
        <v>5</v>
      </c>
      <c r="E25" s="2141">
        <v>8</v>
      </c>
      <c r="F25" s="1065" t="s">
        <v>471</v>
      </c>
      <c r="G25" s="494"/>
      <c r="H25" s="494" t="s">
        <v>3036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3038</v>
      </c>
      <c r="N25" s="357" t="s">
        <v>3036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27"/>
      <c r="B26" s="607" t="s">
        <v>9604</v>
      </c>
      <c r="C26" s="1063" t="s">
        <v>9533</v>
      </c>
      <c r="D26" s="656">
        <v>4</v>
      </c>
      <c r="E26" s="1022">
        <v>6</v>
      </c>
      <c r="F26" s="1065" t="s">
        <v>9525</v>
      </c>
      <c r="G26" s="494"/>
      <c r="H26" s="494" t="s">
        <v>9602</v>
      </c>
      <c r="I26" s="494" t="s">
        <v>294</v>
      </c>
      <c r="J26" s="494" t="s">
        <v>294</v>
      </c>
      <c r="K26" s="573">
        <v>0</v>
      </c>
      <c r="L26" s="358" t="s">
        <v>9533</v>
      </c>
      <c r="M26" s="357" t="s">
        <v>9604</v>
      </c>
      <c r="N26" s="357" t="s">
        <v>9602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9525</v>
      </c>
      <c r="U26" s="357" t="s">
        <v>294</v>
      </c>
      <c r="V26" s="357" t="s">
        <v>294</v>
      </c>
    </row>
    <row r="27" spans="1:22">
      <c r="A27" s="527"/>
      <c r="B27" s="607" t="s">
        <v>9749</v>
      </c>
      <c r="C27" s="1063" t="s">
        <v>9529</v>
      </c>
      <c r="D27" s="656">
        <v>3</v>
      </c>
      <c r="E27" s="2141">
        <v>4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9529</v>
      </c>
      <c r="M27" s="357" t="s">
        <v>9749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7"/>
      <c r="B28" s="607" t="s">
        <v>9790</v>
      </c>
      <c r="C28" s="1063" t="s">
        <v>9535</v>
      </c>
      <c r="D28" s="759">
        <v>5</v>
      </c>
      <c r="E28" s="2165">
        <v>8</v>
      </c>
      <c r="F28" s="1065" t="s">
        <v>9527</v>
      </c>
      <c r="G28" s="494"/>
      <c r="H28" s="494" t="s">
        <v>9603</v>
      </c>
      <c r="I28" s="494" t="s">
        <v>294</v>
      </c>
      <c r="J28" s="494" t="s">
        <v>294</v>
      </c>
      <c r="K28" s="573">
        <v>0</v>
      </c>
      <c r="L28" s="358" t="s">
        <v>9535</v>
      </c>
      <c r="M28" s="357" t="s">
        <v>9790</v>
      </c>
      <c r="N28" s="357" t="s">
        <v>9603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9527</v>
      </c>
      <c r="U28" s="357" t="s">
        <v>294</v>
      </c>
      <c r="V28" s="357" t="s">
        <v>294</v>
      </c>
    </row>
    <row r="29" spans="1:22" ht="15" thickBot="1">
      <c r="A29" s="528"/>
      <c r="B29" s="612"/>
      <c r="C29" s="703" t="s">
        <v>22</v>
      </c>
      <c r="D29" s="614">
        <v>20</v>
      </c>
      <c r="E29" s="2154">
        <v>29</v>
      </c>
      <c r="F29" s="70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3" t="s">
        <v>3039</v>
      </c>
      <c r="C30" s="1064" t="s">
        <v>1179</v>
      </c>
      <c r="D30" s="651">
        <v>3</v>
      </c>
      <c r="E30" s="2161">
        <v>4</v>
      </c>
      <c r="F30" s="137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2100</v>
      </c>
      <c r="M30" s="357" t="s">
        <v>3039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607" t="s">
        <v>9109</v>
      </c>
      <c r="C31" s="1063" t="s">
        <v>9759</v>
      </c>
      <c r="D31" s="656">
        <v>3</v>
      </c>
      <c r="E31" s="2141">
        <v>4</v>
      </c>
      <c r="F31" s="633" t="s">
        <v>3991</v>
      </c>
      <c r="G31" s="494"/>
      <c r="H31" s="494" t="s">
        <v>3050</v>
      </c>
      <c r="I31" s="494" t="s">
        <v>294</v>
      </c>
      <c r="J31" s="494" t="s">
        <v>294</v>
      </c>
      <c r="K31" s="573">
        <v>0</v>
      </c>
      <c r="L31" s="358" t="s">
        <v>9111</v>
      </c>
      <c r="M31" s="357" t="s">
        <v>9109</v>
      </c>
      <c r="N31" s="357" t="s">
        <v>3050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27"/>
      <c r="B32" s="607" t="s">
        <v>9753</v>
      </c>
      <c r="C32" s="1063" t="s">
        <v>9352</v>
      </c>
      <c r="D32" s="656">
        <v>3</v>
      </c>
      <c r="E32" s="2141">
        <v>4</v>
      </c>
      <c r="F32" s="1065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9188</v>
      </c>
      <c r="M32" s="357" t="s">
        <v>9753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27"/>
      <c r="B33" s="607" t="s">
        <v>9189</v>
      </c>
      <c r="C33" s="1063" t="s">
        <v>9190</v>
      </c>
      <c r="D33" s="656">
        <v>4</v>
      </c>
      <c r="E33" s="2141">
        <v>4</v>
      </c>
      <c r="F33" s="633" t="s">
        <v>9529</v>
      </c>
      <c r="G33" s="494"/>
      <c r="H33" s="494" t="s">
        <v>9749</v>
      </c>
      <c r="I33" s="494" t="s">
        <v>294</v>
      </c>
      <c r="J33" s="494" t="s">
        <v>294</v>
      </c>
      <c r="K33" s="573">
        <v>0</v>
      </c>
      <c r="L33" s="358" t="s">
        <v>9191</v>
      </c>
      <c r="M33" s="357" t="s">
        <v>9189</v>
      </c>
      <c r="N33" s="357" t="s">
        <v>9749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9529</v>
      </c>
      <c r="U33" s="357" t="s">
        <v>294</v>
      </c>
      <c r="V33" s="357" t="s">
        <v>294</v>
      </c>
    </row>
    <row r="34" spans="1:22">
      <c r="A34" s="527"/>
      <c r="B34" s="47" t="s">
        <v>9359</v>
      </c>
      <c r="C34" s="1063" t="s">
        <v>8703</v>
      </c>
      <c r="D34" s="656">
        <v>3</v>
      </c>
      <c r="E34" s="2141">
        <v>4</v>
      </c>
      <c r="F34" s="1065" t="s">
        <v>9535</v>
      </c>
      <c r="G34" s="494"/>
      <c r="H34" s="494" t="s">
        <v>9790</v>
      </c>
      <c r="I34" s="494" t="s">
        <v>294</v>
      </c>
      <c r="J34" s="494" t="s">
        <v>294</v>
      </c>
      <c r="K34" s="573">
        <v>0</v>
      </c>
      <c r="L34" s="358" t="s">
        <v>8704</v>
      </c>
      <c r="M34" s="357" t="s">
        <v>9359</v>
      </c>
      <c r="N34" s="357" t="s">
        <v>9790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9535</v>
      </c>
      <c r="U34" s="357" t="s">
        <v>294</v>
      </c>
      <c r="V34" s="357" t="s">
        <v>294</v>
      </c>
    </row>
    <row r="35" spans="1:22">
      <c r="A35" s="527"/>
      <c r="B35" s="607" t="s">
        <v>9610</v>
      </c>
      <c r="C35" s="1063" t="s">
        <v>9545</v>
      </c>
      <c r="D35" s="656">
        <v>4</v>
      </c>
      <c r="E35" s="2141">
        <v>6</v>
      </c>
      <c r="F35" s="1065" t="s">
        <v>9533</v>
      </c>
      <c r="G35" s="494"/>
      <c r="H35" s="494" t="s">
        <v>9604</v>
      </c>
      <c r="I35" s="494" t="s">
        <v>294</v>
      </c>
      <c r="J35" s="494" t="s">
        <v>294</v>
      </c>
      <c r="K35" s="573">
        <v>0</v>
      </c>
      <c r="L35" s="358" t="s">
        <v>9545</v>
      </c>
      <c r="M35" s="357" t="s">
        <v>9610</v>
      </c>
      <c r="N35" s="357" t="s">
        <v>9604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9533</v>
      </c>
      <c r="U35" s="357" t="s">
        <v>294</v>
      </c>
      <c r="V35" s="357" t="s">
        <v>294</v>
      </c>
    </row>
    <row r="36" spans="1:22" ht="15" thickBot="1">
      <c r="A36" s="527"/>
      <c r="B36" s="607" t="s">
        <v>9791</v>
      </c>
      <c r="C36" s="1066" t="s">
        <v>9547</v>
      </c>
      <c r="D36" s="656">
        <v>2</v>
      </c>
      <c r="E36" s="2156">
        <v>4</v>
      </c>
      <c r="F36" s="1069" t="s">
        <v>9535</v>
      </c>
      <c r="G36" s="494"/>
      <c r="H36" s="494" t="s">
        <v>9790</v>
      </c>
      <c r="I36" s="494" t="s">
        <v>294</v>
      </c>
      <c r="J36" s="494" t="s">
        <v>294</v>
      </c>
      <c r="K36" s="573">
        <v>0</v>
      </c>
      <c r="L36" s="358" t="s">
        <v>9547</v>
      </c>
      <c r="M36" s="357" t="s">
        <v>9791</v>
      </c>
      <c r="N36" s="357" t="s">
        <v>9790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9535</v>
      </c>
      <c r="U36" s="357" t="s">
        <v>294</v>
      </c>
      <c r="V36" s="357" t="s">
        <v>294</v>
      </c>
    </row>
    <row r="37" spans="1:22" ht="15" thickBot="1">
      <c r="A37" s="528"/>
      <c r="B37" s="612"/>
      <c r="C37" s="1334" t="s">
        <v>22</v>
      </c>
      <c r="D37" s="1722">
        <v>22</v>
      </c>
      <c r="E37" s="2154">
        <v>30</v>
      </c>
      <c r="F37" s="773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26">
        <v>5</v>
      </c>
      <c r="B38" s="603" t="s">
        <v>3040</v>
      </c>
      <c r="C38" s="1064" t="s">
        <v>3998</v>
      </c>
      <c r="D38" s="651">
        <v>3</v>
      </c>
      <c r="E38" s="2161">
        <v>4</v>
      </c>
      <c r="F38" s="1067" t="s">
        <v>1179</v>
      </c>
      <c r="G38" s="494"/>
      <c r="H38" s="494" t="s">
        <v>3039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3040</v>
      </c>
      <c r="N38" s="357" t="s">
        <v>3039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27"/>
      <c r="B39" s="607" t="s">
        <v>3052</v>
      </c>
      <c r="C39" s="1063" t="s">
        <v>1181</v>
      </c>
      <c r="D39" s="656">
        <v>4</v>
      </c>
      <c r="E39" s="2141">
        <v>6</v>
      </c>
      <c r="F39" s="1065" t="s">
        <v>438</v>
      </c>
      <c r="G39" s="494"/>
      <c r="H39" s="494" t="s">
        <v>3035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3052</v>
      </c>
      <c r="N39" s="357" t="s">
        <v>3035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>
      <c r="A40" s="527"/>
      <c r="B40" s="607" t="s">
        <v>9757</v>
      </c>
      <c r="C40" s="1063" t="s">
        <v>9792</v>
      </c>
      <c r="D40" s="656">
        <v>3</v>
      </c>
      <c r="E40" s="2141">
        <v>4</v>
      </c>
      <c r="F40" s="633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9793</v>
      </c>
      <c r="M40" s="357" t="s">
        <v>9757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7"/>
      <c r="B41" s="607" t="s">
        <v>9548</v>
      </c>
      <c r="C41" s="1063" t="s">
        <v>9549</v>
      </c>
      <c r="D41" s="656">
        <v>3</v>
      </c>
      <c r="E41" s="2141">
        <v>4</v>
      </c>
      <c r="F41" s="1065" t="s">
        <v>9190</v>
      </c>
      <c r="G41" s="494"/>
      <c r="H41" s="494" t="s">
        <v>9189</v>
      </c>
      <c r="I41" s="494" t="s">
        <v>294</v>
      </c>
      <c r="J41" s="494" t="s">
        <v>294</v>
      </c>
      <c r="K41" s="573">
        <v>0</v>
      </c>
      <c r="L41" s="358" t="s">
        <v>9549</v>
      </c>
      <c r="M41" s="357" t="s">
        <v>9548</v>
      </c>
      <c r="N41" s="357" t="s">
        <v>9189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9191</v>
      </c>
      <c r="U41" s="357" t="s">
        <v>294</v>
      </c>
      <c r="V41" s="357" t="s">
        <v>294</v>
      </c>
    </row>
    <row r="42" spans="1:22">
      <c r="A42" s="527"/>
      <c r="B42" s="860" t="s">
        <v>9612</v>
      </c>
      <c r="C42" s="1063" t="s">
        <v>9551</v>
      </c>
      <c r="D42" s="656">
        <v>3</v>
      </c>
      <c r="E42" s="2141">
        <v>4</v>
      </c>
      <c r="F42" s="1065" t="s">
        <v>8703</v>
      </c>
      <c r="G42" s="494"/>
      <c r="H42" s="494" t="s">
        <v>9359</v>
      </c>
      <c r="I42" s="494" t="s">
        <v>294</v>
      </c>
      <c r="J42" s="494" t="s">
        <v>294</v>
      </c>
      <c r="K42" s="573">
        <v>0</v>
      </c>
      <c r="L42" s="358" t="s">
        <v>9551</v>
      </c>
      <c r="M42" s="357" t="s">
        <v>9612</v>
      </c>
      <c r="N42" s="357" t="s">
        <v>9359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8704</v>
      </c>
      <c r="U42" s="357" t="s">
        <v>294</v>
      </c>
      <c r="V42" s="357" t="s">
        <v>294</v>
      </c>
    </row>
    <row r="43" spans="1:22">
      <c r="A43" s="527"/>
      <c r="B43" s="607" t="s">
        <v>9552</v>
      </c>
      <c r="C43" s="1063" t="s">
        <v>9553</v>
      </c>
      <c r="D43" s="656">
        <v>3</v>
      </c>
      <c r="E43" s="2141">
        <v>6</v>
      </c>
      <c r="F43" s="1065" t="s">
        <v>9547</v>
      </c>
      <c r="G43" s="494"/>
      <c r="H43" s="494" t="s">
        <v>9791</v>
      </c>
      <c r="I43" s="494" t="s">
        <v>294</v>
      </c>
      <c r="J43" s="494" t="s">
        <v>294</v>
      </c>
      <c r="K43" s="573">
        <v>0</v>
      </c>
      <c r="L43" s="358" t="s">
        <v>9553</v>
      </c>
      <c r="M43" s="357" t="s">
        <v>9552</v>
      </c>
      <c r="N43" s="357" t="s">
        <v>9791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9547</v>
      </c>
      <c r="U43" s="357" t="s">
        <v>294</v>
      </c>
      <c r="V43" s="357" t="s">
        <v>294</v>
      </c>
    </row>
    <row r="44" spans="1:22" ht="15" thickBot="1">
      <c r="A44" s="527"/>
      <c r="B44" s="607" t="s">
        <v>9794</v>
      </c>
      <c r="C44" s="1066" t="s">
        <v>9555</v>
      </c>
      <c r="D44" s="656">
        <v>3</v>
      </c>
      <c r="E44" s="2156">
        <v>4</v>
      </c>
      <c r="F44" s="1069" t="s">
        <v>9352</v>
      </c>
      <c r="G44" s="494"/>
      <c r="H44" s="494" t="s">
        <v>9753</v>
      </c>
      <c r="I44" s="494" t="s">
        <v>294</v>
      </c>
      <c r="J44" s="494" t="s">
        <v>294</v>
      </c>
      <c r="K44" s="573">
        <v>0</v>
      </c>
      <c r="L44" s="358" t="s">
        <v>9556</v>
      </c>
      <c r="M44" s="357" t="s">
        <v>9794</v>
      </c>
      <c r="N44" s="357" t="s">
        <v>9753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9188</v>
      </c>
      <c r="U44" s="357" t="s">
        <v>294</v>
      </c>
      <c r="V44" s="357" t="s">
        <v>294</v>
      </c>
    </row>
    <row r="45" spans="1:22" ht="15" thickBot="1">
      <c r="A45" s="528"/>
      <c r="B45" s="622"/>
      <c r="C45" s="1336" t="s">
        <v>22</v>
      </c>
      <c r="D45" s="614">
        <v>22</v>
      </c>
      <c r="E45" s="2157">
        <v>32</v>
      </c>
      <c r="F45" s="773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26">
        <v>6</v>
      </c>
      <c r="B46" s="2166" t="s">
        <v>9130</v>
      </c>
      <c r="C46" s="2167" t="s">
        <v>9750</v>
      </c>
      <c r="D46" s="2166">
        <v>3</v>
      </c>
      <c r="E46" s="2145">
        <v>4</v>
      </c>
      <c r="F46" s="1065"/>
      <c r="G46" s="494" t="s">
        <v>241</v>
      </c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9751</v>
      </c>
      <c r="M46" s="357" t="s">
        <v>9130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27"/>
      <c r="B47" s="2143" t="s">
        <v>9133</v>
      </c>
      <c r="C47" s="2144" t="s">
        <v>9752</v>
      </c>
      <c r="D47" s="2143">
        <v>3</v>
      </c>
      <c r="E47" s="2145">
        <v>4</v>
      </c>
      <c r="F47" s="1065"/>
      <c r="G47" s="494" t="s">
        <v>241</v>
      </c>
      <c r="H47" s="494"/>
      <c r="I47" s="494"/>
      <c r="J47" s="494"/>
      <c r="K47" s="573">
        <v>0</v>
      </c>
      <c r="L47" s="358" t="s">
        <v>9752</v>
      </c>
      <c r="M47" s="357" t="s">
        <v>9133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</row>
    <row r="48" spans="1:22">
      <c r="A48" s="527"/>
      <c r="B48" s="860" t="s">
        <v>9615</v>
      </c>
      <c r="C48" s="1063" t="s">
        <v>9558</v>
      </c>
      <c r="D48" s="656">
        <v>4</v>
      </c>
      <c r="E48" s="2150">
        <v>6</v>
      </c>
      <c r="F48" s="1065" t="s">
        <v>9555</v>
      </c>
      <c r="G48" s="494"/>
      <c r="H48" s="494" t="s">
        <v>9794</v>
      </c>
      <c r="I48" s="494" t="s">
        <v>294</v>
      </c>
      <c r="J48" s="494" t="s">
        <v>294</v>
      </c>
      <c r="K48" s="573">
        <v>0</v>
      </c>
      <c r="L48" s="358" t="s">
        <v>9558</v>
      </c>
      <c r="M48" s="357" t="s">
        <v>9615</v>
      </c>
      <c r="N48" s="357" t="s">
        <v>9794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9556</v>
      </c>
      <c r="U48" s="357" t="s">
        <v>294</v>
      </c>
      <c r="V48" s="357" t="s">
        <v>294</v>
      </c>
    </row>
    <row r="49" spans="1:22">
      <c r="A49" s="527"/>
      <c r="B49" s="860" t="s">
        <v>9616</v>
      </c>
      <c r="C49" s="1063" t="s">
        <v>8714</v>
      </c>
      <c r="D49" s="656">
        <v>4</v>
      </c>
      <c r="E49" s="2150">
        <v>6</v>
      </c>
      <c r="F49" s="1065" t="s">
        <v>9549</v>
      </c>
      <c r="G49" s="494"/>
      <c r="H49" s="494" t="s">
        <v>9548</v>
      </c>
      <c r="I49" s="494" t="s">
        <v>294</v>
      </c>
      <c r="J49" s="494" t="s">
        <v>294</v>
      </c>
      <c r="K49" s="573">
        <v>0</v>
      </c>
      <c r="L49" s="358" t="s">
        <v>8715</v>
      </c>
      <c r="M49" s="357" t="s">
        <v>9616</v>
      </c>
      <c r="N49" s="357" t="s">
        <v>9548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9549</v>
      </c>
      <c r="U49" s="357" t="s">
        <v>294</v>
      </c>
      <c r="V49" s="357" t="s">
        <v>294</v>
      </c>
    </row>
    <row r="50" spans="1:22">
      <c r="A50" s="527"/>
      <c r="B50" s="860" t="s">
        <v>9561</v>
      </c>
      <c r="C50" s="1063" t="s">
        <v>9562</v>
      </c>
      <c r="D50" s="656">
        <v>3</v>
      </c>
      <c r="E50" s="2150">
        <v>6</v>
      </c>
      <c r="F50" s="1065" t="s">
        <v>9553</v>
      </c>
      <c r="G50" s="494"/>
      <c r="H50" s="494" t="s">
        <v>9552</v>
      </c>
      <c r="I50" s="494" t="s">
        <v>294</v>
      </c>
      <c r="J50" s="494" t="s">
        <v>294</v>
      </c>
      <c r="K50" s="573">
        <v>0</v>
      </c>
      <c r="L50" s="358" t="s">
        <v>9563</v>
      </c>
      <c r="M50" s="357" t="s">
        <v>9561</v>
      </c>
      <c r="N50" s="357" t="s">
        <v>9552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9553</v>
      </c>
      <c r="U50" s="357" t="s">
        <v>294</v>
      </c>
      <c r="V50" s="357" t="s">
        <v>294</v>
      </c>
    </row>
    <row r="51" spans="1:22">
      <c r="A51" s="527"/>
      <c r="B51" s="860" t="s">
        <v>9617</v>
      </c>
      <c r="C51" s="1063" t="s">
        <v>9565</v>
      </c>
      <c r="D51" s="656">
        <v>4</v>
      </c>
      <c r="E51" s="2150">
        <v>6</v>
      </c>
      <c r="F51" s="1065" t="s">
        <v>9551</v>
      </c>
      <c r="G51" s="494"/>
      <c r="H51" s="494" t="s">
        <v>9612</v>
      </c>
      <c r="I51" s="494" t="s">
        <v>294</v>
      </c>
      <c r="J51" s="494" t="s">
        <v>294</v>
      </c>
      <c r="K51" s="573">
        <v>0</v>
      </c>
      <c r="L51" s="358" t="s">
        <v>9565</v>
      </c>
      <c r="M51" s="357" t="s">
        <v>9617</v>
      </c>
      <c r="N51" s="357" t="s">
        <v>9612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9551</v>
      </c>
      <c r="U51" s="357" t="s">
        <v>294</v>
      </c>
      <c r="V51" s="357" t="s">
        <v>294</v>
      </c>
    </row>
    <row r="52" spans="1:22" ht="15" thickBot="1">
      <c r="A52" s="527"/>
      <c r="B52" s="860" t="s">
        <v>9795</v>
      </c>
      <c r="C52" s="1066" t="s">
        <v>9147</v>
      </c>
      <c r="D52" s="759">
        <v>4</v>
      </c>
      <c r="E52" s="2153">
        <v>6</v>
      </c>
      <c r="F52" s="1290" t="s">
        <v>9553</v>
      </c>
      <c r="G52" s="494"/>
      <c r="H52" s="494" t="s">
        <v>9552</v>
      </c>
      <c r="I52" s="494" t="s">
        <v>294</v>
      </c>
      <c r="J52" s="494" t="s">
        <v>294</v>
      </c>
      <c r="K52" s="573">
        <v>0</v>
      </c>
      <c r="L52" s="358" t="s">
        <v>9147</v>
      </c>
      <c r="M52" s="357" t="s">
        <v>9795</v>
      </c>
      <c r="N52" s="357" t="s">
        <v>9552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9553</v>
      </c>
      <c r="U52" s="357" t="s">
        <v>294</v>
      </c>
      <c r="V52" s="357" t="s">
        <v>294</v>
      </c>
    </row>
    <row r="53" spans="1:22" ht="15" thickBot="1">
      <c r="A53" s="528"/>
      <c r="B53" s="622"/>
      <c r="C53" s="1334"/>
      <c r="D53" s="614">
        <v>22</v>
      </c>
      <c r="E53" s="2154">
        <v>34</v>
      </c>
      <c r="F53" s="70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294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26">
        <v>7</v>
      </c>
      <c r="B54" s="860" t="s">
        <v>38</v>
      </c>
      <c r="C54" s="1064" t="s">
        <v>331</v>
      </c>
      <c r="D54" s="656">
        <v>1</v>
      </c>
      <c r="E54" s="2149">
        <v>1</v>
      </c>
      <c r="F54" s="1065" t="s">
        <v>335</v>
      </c>
      <c r="G54" s="494"/>
      <c r="H54" s="494" t="s">
        <v>3051</v>
      </c>
      <c r="I54" s="494" t="s">
        <v>294</v>
      </c>
      <c r="J54" s="494" t="s">
        <v>294</v>
      </c>
      <c r="K54" s="573">
        <v>0</v>
      </c>
      <c r="L54" s="358" t="s">
        <v>331</v>
      </c>
      <c r="M54" s="357" t="s">
        <v>38</v>
      </c>
      <c r="N54" s="357" t="s">
        <v>3051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335</v>
      </c>
      <c r="U54" s="357" t="s">
        <v>294</v>
      </c>
      <c r="V54" s="357" t="s">
        <v>294</v>
      </c>
    </row>
    <row r="55" spans="1:22">
      <c r="A55" s="527"/>
      <c r="B55" s="860" t="s">
        <v>9618</v>
      </c>
      <c r="C55" s="1063" t="s">
        <v>9569</v>
      </c>
      <c r="D55" s="656">
        <v>8</v>
      </c>
      <c r="E55" s="2150">
        <v>14</v>
      </c>
      <c r="F55" s="1065" t="s">
        <v>9562</v>
      </c>
      <c r="G55" s="494"/>
      <c r="H55" s="494" t="s">
        <v>9561</v>
      </c>
      <c r="I55" s="494" t="s">
        <v>294</v>
      </c>
      <c r="J55" s="494" t="s">
        <v>294</v>
      </c>
      <c r="K55" s="573">
        <v>0</v>
      </c>
      <c r="L55" s="358" t="s">
        <v>9570</v>
      </c>
      <c r="M55" s="357" t="s">
        <v>9618</v>
      </c>
      <c r="N55" s="357" t="s">
        <v>9561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9563</v>
      </c>
      <c r="U55" s="357" t="s">
        <v>294</v>
      </c>
      <c r="V55" s="357" t="s">
        <v>294</v>
      </c>
    </row>
    <row r="56" spans="1:22">
      <c r="A56" s="527"/>
      <c r="B56" s="860" t="s">
        <v>9796</v>
      </c>
      <c r="C56" s="1063" t="s">
        <v>9797</v>
      </c>
      <c r="D56" s="656">
        <v>5</v>
      </c>
      <c r="E56" s="2150">
        <v>8</v>
      </c>
      <c r="F56" s="1065" t="s">
        <v>9549</v>
      </c>
      <c r="G56" s="494"/>
      <c r="H56" s="494" t="s">
        <v>9548</v>
      </c>
      <c r="I56" s="494" t="s">
        <v>294</v>
      </c>
      <c r="J56" s="494" t="s">
        <v>294</v>
      </c>
      <c r="K56" s="573">
        <v>0</v>
      </c>
      <c r="L56" s="358" t="s">
        <v>9621</v>
      </c>
      <c r="M56" s="357" t="s">
        <v>9796</v>
      </c>
      <c r="N56" s="357" t="s">
        <v>9548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9549</v>
      </c>
      <c r="U56" s="357" t="s">
        <v>294</v>
      </c>
      <c r="V56" s="357" t="s">
        <v>294</v>
      </c>
    </row>
    <row r="57" spans="1:22" ht="15" thickBot="1">
      <c r="A57" s="527"/>
      <c r="B57" s="860" t="s">
        <v>9622</v>
      </c>
      <c r="C57" s="1066" t="s">
        <v>9577</v>
      </c>
      <c r="D57" s="759">
        <v>4</v>
      </c>
      <c r="E57" s="2153">
        <v>8</v>
      </c>
      <c r="F57" s="1065" t="s">
        <v>9147</v>
      </c>
      <c r="G57" s="494"/>
      <c r="H57" s="494" t="s">
        <v>9795</v>
      </c>
      <c r="I57" s="494" t="s">
        <v>294</v>
      </c>
      <c r="J57" s="494" t="s">
        <v>294</v>
      </c>
      <c r="K57" s="573">
        <v>0</v>
      </c>
      <c r="L57" s="358" t="s">
        <v>9577</v>
      </c>
      <c r="M57" s="357" t="s">
        <v>9622</v>
      </c>
      <c r="N57" s="357" t="s">
        <v>9795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9147</v>
      </c>
      <c r="U57" s="357" t="s">
        <v>294</v>
      </c>
      <c r="V57" s="357" t="s">
        <v>294</v>
      </c>
    </row>
    <row r="58" spans="1:22" ht="15" thickBot="1">
      <c r="A58" s="528"/>
      <c r="B58" s="612"/>
      <c r="C58" s="1333" t="s">
        <v>22</v>
      </c>
      <c r="D58" s="614">
        <v>18</v>
      </c>
      <c r="E58" s="2154">
        <v>31</v>
      </c>
      <c r="F58" s="70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26">
        <v>8</v>
      </c>
      <c r="B59" s="860" t="s">
        <v>9762</v>
      </c>
      <c r="C59" s="1064" t="s">
        <v>3155</v>
      </c>
      <c r="D59" s="656">
        <v>8</v>
      </c>
      <c r="E59" s="2149">
        <v>14</v>
      </c>
      <c r="F59" s="1065" t="s">
        <v>9798</v>
      </c>
      <c r="G59" s="494"/>
      <c r="H59" s="494" t="s">
        <v>3052</v>
      </c>
      <c r="I59" s="494" t="s">
        <v>9796</v>
      </c>
      <c r="J59" s="494" t="s">
        <v>294</v>
      </c>
      <c r="K59" s="573">
        <v>0</v>
      </c>
      <c r="L59" s="358" t="s">
        <v>4589</v>
      </c>
      <c r="M59" s="357" t="s">
        <v>9762</v>
      </c>
      <c r="N59" s="357" t="s">
        <v>3052</v>
      </c>
      <c r="O59" s="357" t="s">
        <v>9796</v>
      </c>
      <c r="P59" s="357" t="s">
        <v>294</v>
      </c>
      <c r="Q59" s="357">
        <v>0</v>
      </c>
      <c r="R59" s="357">
        <v>15</v>
      </c>
      <c r="S59" s="357">
        <v>0</v>
      </c>
      <c r="T59" s="357" t="s">
        <v>1181</v>
      </c>
      <c r="U59" s="357" t="s">
        <v>9621</v>
      </c>
      <c r="V59" s="357" t="s">
        <v>294</v>
      </c>
    </row>
    <row r="60" spans="1:22">
      <c r="A60" s="527"/>
      <c r="B60" s="860" t="s">
        <v>9198</v>
      </c>
      <c r="C60" s="1063" t="s">
        <v>9199</v>
      </c>
      <c r="D60" s="656">
        <v>4</v>
      </c>
      <c r="E60" s="2150">
        <v>6</v>
      </c>
      <c r="F60" s="1065" t="s">
        <v>9577</v>
      </c>
      <c r="G60" s="494"/>
      <c r="H60" s="494" t="s">
        <v>9622</v>
      </c>
      <c r="I60" s="494" t="s">
        <v>294</v>
      </c>
      <c r="J60" s="494" t="s">
        <v>294</v>
      </c>
      <c r="K60" s="573">
        <v>0</v>
      </c>
      <c r="L60" s="358" t="s">
        <v>9200</v>
      </c>
      <c r="M60" s="357" t="s">
        <v>9198</v>
      </c>
      <c r="N60" s="357" t="s">
        <v>9622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9577</v>
      </c>
      <c r="U60" s="357" t="s">
        <v>294</v>
      </c>
      <c r="V60" s="357" t="s">
        <v>294</v>
      </c>
    </row>
    <row r="61" spans="1:22" ht="15" thickBot="1">
      <c r="A61" s="527"/>
      <c r="B61" s="860" t="s">
        <v>9626</v>
      </c>
      <c r="C61" s="1063" t="s">
        <v>9574</v>
      </c>
      <c r="D61" s="759">
        <v>6</v>
      </c>
      <c r="E61" s="2153">
        <v>10</v>
      </c>
      <c r="F61" s="1065" t="s">
        <v>9797</v>
      </c>
      <c r="G61" s="494"/>
      <c r="H61" s="494" t="s">
        <v>9796</v>
      </c>
      <c r="I61" s="494" t="s">
        <v>294</v>
      </c>
      <c r="J61" s="494" t="s">
        <v>294</v>
      </c>
      <c r="K61" s="573">
        <v>0</v>
      </c>
      <c r="L61" s="358" t="s">
        <v>9575</v>
      </c>
      <c r="M61" s="357" t="s">
        <v>9626</v>
      </c>
      <c r="N61" s="357" t="s">
        <v>9796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9621</v>
      </c>
      <c r="U61" s="357" t="s">
        <v>294</v>
      </c>
      <c r="V61" s="357" t="s">
        <v>294</v>
      </c>
    </row>
    <row r="62" spans="1:22" ht="15" thickBot="1">
      <c r="A62" s="528"/>
      <c r="B62" s="612"/>
      <c r="C62" s="1334" t="s">
        <v>22</v>
      </c>
      <c r="D62" s="614">
        <v>18</v>
      </c>
      <c r="E62" s="2154">
        <v>30</v>
      </c>
      <c r="F62" s="701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526">
        <v>9</v>
      </c>
      <c r="B63" s="47" t="s">
        <v>9764</v>
      </c>
      <c r="C63" s="1064" t="s">
        <v>4161</v>
      </c>
      <c r="D63" s="656">
        <v>8</v>
      </c>
      <c r="E63" s="2161">
        <v>12</v>
      </c>
      <c r="F63" s="1067" t="s">
        <v>9799</v>
      </c>
      <c r="G63" s="494"/>
      <c r="H63" s="494" t="s">
        <v>3040</v>
      </c>
      <c r="I63" s="494" t="s">
        <v>9626</v>
      </c>
      <c r="J63" s="494" t="s">
        <v>294</v>
      </c>
      <c r="K63" s="573">
        <v>0</v>
      </c>
      <c r="L63" s="358" t="s">
        <v>4161</v>
      </c>
      <c r="M63" s="357" t="s">
        <v>9764</v>
      </c>
      <c r="N63" s="357" t="s">
        <v>3040</v>
      </c>
      <c r="O63" s="357" t="s">
        <v>9626</v>
      </c>
      <c r="P63" s="357" t="s">
        <v>294</v>
      </c>
      <c r="Q63" s="357">
        <v>0</v>
      </c>
      <c r="R63" s="357">
        <v>33</v>
      </c>
      <c r="S63" s="357">
        <v>0</v>
      </c>
      <c r="T63" s="357" t="s">
        <v>3259</v>
      </c>
      <c r="U63" s="357" t="s">
        <v>9575</v>
      </c>
      <c r="V63" s="357" t="s">
        <v>294</v>
      </c>
    </row>
    <row r="64" spans="1:22">
      <c r="A64" s="527"/>
      <c r="B64" s="860" t="s">
        <v>9628</v>
      </c>
      <c r="C64" s="1063" t="s">
        <v>9593</v>
      </c>
      <c r="D64" s="656">
        <v>4</v>
      </c>
      <c r="E64" s="2141">
        <v>8</v>
      </c>
      <c r="F64" s="1065" t="s">
        <v>9199</v>
      </c>
      <c r="G64" s="494"/>
      <c r="H64" s="494" t="s">
        <v>9198</v>
      </c>
      <c r="I64" s="494" t="s">
        <v>294</v>
      </c>
      <c r="J64" s="494" t="s">
        <v>294</v>
      </c>
      <c r="K64" s="573">
        <v>0</v>
      </c>
      <c r="L64" s="358" t="s">
        <v>9593</v>
      </c>
      <c r="M64" s="357" t="s">
        <v>9628</v>
      </c>
      <c r="N64" s="357" t="s">
        <v>9198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9200</v>
      </c>
      <c r="U64" s="357" t="s">
        <v>294</v>
      </c>
      <c r="V64" s="357" t="s">
        <v>294</v>
      </c>
    </row>
    <row r="65" spans="1:22" ht="15" thickBot="1">
      <c r="A65" s="527"/>
      <c r="B65" s="860" t="s">
        <v>9629</v>
      </c>
      <c r="C65" s="1066" t="s">
        <v>9630</v>
      </c>
      <c r="D65" s="759">
        <v>6</v>
      </c>
      <c r="E65" s="2156">
        <v>10</v>
      </c>
      <c r="F65" s="1065" t="s">
        <v>9574</v>
      </c>
      <c r="G65" s="494"/>
      <c r="H65" s="494" t="s">
        <v>9626</v>
      </c>
      <c r="I65" s="494" t="s">
        <v>294</v>
      </c>
      <c r="J65" s="494" t="s">
        <v>294</v>
      </c>
      <c r="K65" s="573">
        <v>0</v>
      </c>
      <c r="L65" s="358" t="s">
        <v>9584</v>
      </c>
      <c r="M65" s="357" t="s">
        <v>9629</v>
      </c>
      <c r="N65" s="357" t="s">
        <v>9626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9575</v>
      </c>
      <c r="U65" s="357" t="s">
        <v>294</v>
      </c>
      <c r="V65" s="357" t="s">
        <v>294</v>
      </c>
    </row>
    <row r="66" spans="1:22" ht="15" thickBot="1">
      <c r="A66" s="528"/>
      <c r="B66" s="612"/>
      <c r="C66" s="1336" t="s">
        <v>22</v>
      </c>
      <c r="D66" s="614">
        <v>18</v>
      </c>
      <c r="E66" s="2154">
        <v>30</v>
      </c>
      <c r="F66" s="70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47" t="s">
        <v>9767</v>
      </c>
      <c r="C67" s="1064" t="s">
        <v>4329</v>
      </c>
      <c r="D67" s="656">
        <v>8</v>
      </c>
      <c r="E67" s="2161">
        <v>12</v>
      </c>
      <c r="F67" s="1067" t="s">
        <v>4161</v>
      </c>
      <c r="G67" s="494"/>
      <c r="H67" s="494" t="s">
        <v>9764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9767</v>
      </c>
      <c r="N67" s="357" t="s">
        <v>9764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15" thickBot="1">
      <c r="A68" s="527"/>
      <c r="B68" s="1117" t="s">
        <v>9631</v>
      </c>
      <c r="C68" s="1066" t="s">
        <v>9632</v>
      </c>
      <c r="D68" s="759">
        <v>10</v>
      </c>
      <c r="E68" s="2156">
        <v>18</v>
      </c>
      <c r="F68" s="1065" t="s">
        <v>9630</v>
      </c>
      <c r="G68" s="494"/>
      <c r="H68" s="494" t="s">
        <v>9629</v>
      </c>
      <c r="I68" s="494" t="s">
        <v>294</v>
      </c>
      <c r="J68" s="494" t="s">
        <v>294</v>
      </c>
      <c r="K68" s="573">
        <v>0</v>
      </c>
      <c r="L68" s="358" t="s">
        <v>9591</v>
      </c>
      <c r="M68" s="357" t="s">
        <v>9631</v>
      </c>
      <c r="N68" s="357" t="s">
        <v>9629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9584</v>
      </c>
      <c r="U68" s="357" t="s">
        <v>294</v>
      </c>
      <c r="V68" s="357" t="s">
        <v>294</v>
      </c>
    </row>
    <row r="69" spans="1:22" ht="15" thickBot="1">
      <c r="A69" s="2124"/>
      <c r="B69" s="622"/>
      <c r="C69" s="703" t="s">
        <v>22</v>
      </c>
      <c r="D69" s="614">
        <v>18</v>
      </c>
      <c r="E69" s="2164">
        <v>30</v>
      </c>
      <c r="F69" s="70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2124"/>
      <c r="B70" s="528"/>
      <c r="C70" s="1685" t="s">
        <v>111</v>
      </c>
      <c r="D70" s="631">
        <v>200</v>
      </c>
      <c r="E70" s="2168">
        <v>0</v>
      </c>
      <c r="F70" s="705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60"/>
      <c r="B71" s="2160"/>
      <c r="C71" s="2160"/>
      <c r="D71" s="2160"/>
      <c r="E71" s="2160"/>
      <c r="F71" s="2056"/>
      <c r="G71" s="494"/>
      <c r="H71" s="494"/>
      <c r="I71" s="494"/>
      <c r="J71" s="494"/>
      <c r="K71" s="573"/>
      <c r="L71" s="358"/>
    </row>
    <row r="72" spans="1:22">
      <c r="A72" s="2160"/>
      <c r="B72" s="2160"/>
      <c r="C72" s="2160"/>
      <c r="D72" s="2160"/>
      <c r="E72" s="2160"/>
      <c r="F72" s="2056"/>
      <c r="G72" s="494"/>
      <c r="H72" s="494"/>
      <c r="I72" s="494"/>
      <c r="J72" s="494"/>
      <c r="K72" s="573"/>
      <c r="L72" s="358"/>
    </row>
    <row r="73" spans="1:22">
      <c r="A73" s="2160"/>
      <c r="B73" s="2160"/>
      <c r="C73" s="2160"/>
      <c r="D73" s="2160"/>
      <c r="E73" s="2160"/>
      <c r="F73" s="2056"/>
      <c r="G73" s="494"/>
      <c r="H73" s="494"/>
      <c r="I73" s="494"/>
      <c r="J73" s="494"/>
      <c r="K73" s="573"/>
      <c r="L73" s="358"/>
    </row>
    <row r="74" spans="1:22">
      <c r="A74" s="2160"/>
      <c r="B74" s="2160"/>
      <c r="C74" s="2160"/>
      <c r="D74" s="2160"/>
      <c r="E74" s="2160"/>
      <c r="F74" s="2056"/>
      <c r="G74" s="494"/>
      <c r="H74" s="494"/>
      <c r="I74" s="494"/>
      <c r="J74" s="494"/>
      <c r="K74" s="573"/>
      <c r="L74" s="358"/>
    </row>
    <row r="75" spans="1:22">
      <c r="A75" s="2160"/>
      <c r="B75" s="2160"/>
      <c r="C75" s="2160"/>
      <c r="D75" s="2160"/>
      <c r="E75" s="2160"/>
      <c r="F75" s="2056"/>
      <c r="G75" s="494"/>
      <c r="H75" s="494"/>
      <c r="I75" s="494"/>
      <c r="J75" s="494"/>
      <c r="K75" s="573"/>
      <c r="L75" s="358"/>
    </row>
    <row r="76" spans="1:22">
      <c r="A76" s="2160"/>
      <c r="B76" s="2160"/>
      <c r="C76" s="2160"/>
      <c r="D76" s="2160"/>
      <c r="E76" s="2160"/>
      <c r="F76" s="2056"/>
      <c r="G76" s="494"/>
      <c r="H76" s="494"/>
      <c r="I76" s="494"/>
      <c r="J76" s="494"/>
      <c r="K76" s="1743"/>
      <c r="L76" s="358"/>
    </row>
    <row r="77" spans="1:22">
      <c r="A77" s="2160"/>
      <c r="B77" s="2160"/>
      <c r="C77" s="2160"/>
      <c r="D77" s="2160"/>
      <c r="E77" s="2160"/>
      <c r="F77" s="2056"/>
      <c r="G77" s="494"/>
      <c r="H77" s="494"/>
      <c r="I77" s="494"/>
      <c r="J77" s="494"/>
      <c r="K77" s="642"/>
      <c r="L77" s="358"/>
    </row>
    <row r="78" spans="1:22">
      <c r="A78" s="2160"/>
      <c r="B78" s="2160"/>
      <c r="C78" s="2160"/>
      <c r="D78" s="2160"/>
      <c r="E78" s="2160"/>
      <c r="F78" s="494"/>
      <c r="G78" s="494"/>
      <c r="H78" s="494"/>
      <c r="I78" s="494"/>
      <c r="J78" s="494"/>
      <c r="K78" s="642"/>
      <c r="L78" s="358"/>
    </row>
    <row r="79" spans="1:22">
      <c r="A79" s="2160"/>
      <c r="B79" s="2160"/>
      <c r="C79" s="2160"/>
      <c r="D79" s="2160"/>
      <c r="E79" s="2160"/>
      <c r="F79" s="494"/>
      <c r="G79" s="494"/>
      <c r="H79" s="494"/>
      <c r="I79" s="494"/>
      <c r="J79" s="494"/>
      <c r="K79" s="642"/>
      <c r="L79" s="358"/>
    </row>
    <row r="80" spans="1:22">
      <c r="A80" s="2160"/>
      <c r="B80" s="2160"/>
      <c r="C80" s="2160"/>
      <c r="D80" s="2160"/>
      <c r="E80" s="2160"/>
      <c r="F80" s="494"/>
      <c r="G80" s="494"/>
      <c r="H80" s="494"/>
      <c r="I80" s="494"/>
      <c r="J80" s="494"/>
      <c r="K80" s="642"/>
      <c r="L80" s="358"/>
    </row>
    <row r="81" spans="1:12">
      <c r="A81" s="2160"/>
      <c r="B81" s="2160"/>
      <c r="C81" s="2160"/>
      <c r="D81" s="2160"/>
      <c r="E81" s="2160"/>
      <c r="F81" s="494"/>
      <c r="G81" s="494"/>
      <c r="H81" s="494"/>
      <c r="I81" s="494"/>
      <c r="J81" s="494"/>
      <c r="K81" s="642"/>
      <c r="L81" s="358"/>
    </row>
    <row r="82" spans="1:12">
      <c r="A82" s="2160"/>
      <c r="B82" s="2160"/>
      <c r="C82" s="2160"/>
      <c r="D82" s="2160"/>
      <c r="E82" s="2160"/>
      <c r="F82" s="494"/>
      <c r="G82" s="494"/>
      <c r="H82" s="494"/>
      <c r="I82" s="494"/>
      <c r="J82" s="494"/>
      <c r="K82" s="642"/>
      <c r="L82" s="358"/>
    </row>
    <row r="83" spans="1:12">
      <c r="A83" s="2160"/>
      <c r="B83" s="2160"/>
      <c r="C83" s="2160"/>
      <c r="D83" s="2160"/>
      <c r="E83" s="2160"/>
      <c r="F83" s="494"/>
      <c r="G83" s="494"/>
      <c r="H83" s="494"/>
      <c r="I83" s="494"/>
      <c r="J83" s="494"/>
      <c r="K83" s="642"/>
      <c r="L83" s="358"/>
    </row>
    <row r="84" spans="1:12">
      <c r="A84" s="2160"/>
      <c r="B84" s="2160"/>
      <c r="C84" s="2160"/>
      <c r="D84" s="2160"/>
      <c r="E84" s="2160"/>
      <c r="F84" s="494"/>
      <c r="G84" s="494"/>
      <c r="H84" s="494"/>
      <c r="I84" s="494"/>
      <c r="J84" s="494"/>
      <c r="K84" s="642"/>
      <c r="L84" s="358"/>
    </row>
    <row r="85" spans="1:12">
      <c r="A85" s="2160"/>
      <c r="B85" s="2160"/>
      <c r="C85" s="2160"/>
      <c r="D85" s="2160"/>
      <c r="E85" s="2160"/>
      <c r="F85" s="494"/>
      <c r="G85" s="494"/>
      <c r="H85" s="494"/>
      <c r="I85" s="494"/>
      <c r="J85" s="494"/>
      <c r="K85" s="642"/>
      <c r="L85" s="358"/>
    </row>
    <row r="86" spans="1:12">
      <c r="A86" s="2160"/>
      <c r="B86" s="2160"/>
      <c r="C86" s="2160"/>
      <c r="D86" s="2160"/>
      <c r="E86" s="2160"/>
      <c r="F86" s="494"/>
      <c r="G86" s="494"/>
      <c r="H86" s="494"/>
      <c r="I86" s="494"/>
      <c r="J86" s="494"/>
      <c r="K86" s="642"/>
      <c r="L86" s="358"/>
    </row>
    <row r="87" spans="1:12">
      <c r="A87" s="2160"/>
      <c r="B87" s="2160"/>
      <c r="C87" s="2160"/>
      <c r="D87" s="2160"/>
      <c r="E87" s="2160"/>
      <c r="F87" s="494"/>
      <c r="G87" s="494"/>
      <c r="H87" s="494"/>
      <c r="I87" s="494"/>
      <c r="J87" s="494"/>
      <c r="K87" s="642"/>
      <c r="L87" s="358"/>
    </row>
    <row r="88" spans="1:12">
      <c r="A88" s="2160"/>
      <c r="B88" s="2160"/>
      <c r="C88" s="2160"/>
      <c r="D88" s="2160"/>
      <c r="E88" s="2160"/>
      <c r="F88" s="494"/>
      <c r="G88" s="494"/>
      <c r="H88" s="494"/>
      <c r="I88" s="494"/>
      <c r="J88" s="494"/>
      <c r="K88" s="642"/>
      <c r="L88" s="358"/>
    </row>
    <row r="89" spans="1:12">
      <c r="A89" s="2160"/>
      <c r="B89" s="2160"/>
      <c r="C89" s="2160"/>
      <c r="D89" s="2160"/>
      <c r="E89" s="2160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6220-49EC-453F-951C-CE5BF0D834FF}">
  <sheetPr codeName="Sheet15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3035</v>
      </c>
      <c r="C9" s="604" t="s">
        <v>438</v>
      </c>
      <c r="D9" s="651">
        <v>2</v>
      </c>
      <c r="E9" s="2161">
        <v>3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3049</v>
      </c>
      <c r="C10" s="608" t="s">
        <v>3533</v>
      </c>
      <c r="D10" s="656">
        <v>5</v>
      </c>
      <c r="E10" s="2141">
        <v>8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3037</v>
      </c>
      <c r="C11" s="611" t="s">
        <v>4294</v>
      </c>
      <c r="D11" s="656">
        <v>2</v>
      </c>
      <c r="E11" s="2141">
        <v>3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3037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3034</v>
      </c>
      <c r="C12" s="611" t="s">
        <v>3543</v>
      </c>
      <c r="D12" s="656">
        <v>5</v>
      </c>
      <c r="E12" s="2141">
        <v>8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9068</v>
      </c>
      <c r="C13" s="611" t="s">
        <v>9176</v>
      </c>
      <c r="D13" s="656">
        <v>4</v>
      </c>
      <c r="E13" s="2141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9748</v>
      </c>
      <c r="C14" s="611" t="s">
        <v>9072</v>
      </c>
      <c r="D14" s="759">
        <v>2</v>
      </c>
      <c r="E14" s="2156">
        <v>2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9748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9"/>
      <c r="C15" s="646" t="s">
        <v>22</v>
      </c>
      <c r="D15" s="614">
        <v>20</v>
      </c>
      <c r="E15" s="2154">
        <v>28</v>
      </c>
      <c r="F15" s="62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3050</v>
      </c>
      <c r="C16" s="611" t="s">
        <v>3991</v>
      </c>
      <c r="D16" s="651">
        <v>5</v>
      </c>
      <c r="E16" s="2161">
        <v>8</v>
      </c>
      <c r="F16" s="626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3036</v>
      </c>
      <c r="C17" s="611" t="s">
        <v>471</v>
      </c>
      <c r="D17" s="656">
        <v>5</v>
      </c>
      <c r="E17" s="2162">
        <v>8</v>
      </c>
      <c r="F17" s="617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611" t="s">
        <v>1131</v>
      </c>
      <c r="D18" s="656">
        <v>1</v>
      </c>
      <c r="E18" s="2141">
        <v>1</v>
      </c>
      <c r="F18" s="63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9768</v>
      </c>
      <c r="C19" s="611" t="s">
        <v>9075</v>
      </c>
      <c r="D19" s="656">
        <v>3</v>
      </c>
      <c r="E19" s="2162">
        <v>4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9076</v>
      </c>
      <c r="M19" s="357" t="s">
        <v>9768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9769</v>
      </c>
      <c r="C20" s="611" t="s">
        <v>9529</v>
      </c>
      <c r="D20" s="656">
        <v>3</v>
      </c>
      <c r="E20" s="2141">
        <v>4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9529</v>
      </c>
      <c r="M20" s="357" t="s">
        <v>9769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527"/>
      <c r="B21" s="2143" t="s">
        <v>9130</v>
      </c>
      <c r="C21" s="2144" t="s">
        <v>9750</v>
      </c>
      <c r="D21" s="2143">
        <v>3</v>
      </c>
      <c r="E21" s="2145">
        <v>4</v>
      </c>
      <c r="F21" s="617"/>
      <c r="G21" s="494" t="s">
        <v>241</v>
      </c>
      <c r="H21" s="494"/>
      <c r="I21" s="494"/>
      <c r="J21" s="494"/>
      <c r="K21" s="573">
        <v>0</v>
      </c>
      <c r="L21" s="358" t="s">
        <v>9751</v>
      </c>
      <c r="M21" s="357" t="s">
        <v>9130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</row>
    <row r="22" spans="1:22" ht="15" thickBot="1">
      <c r="A22" s="527"/>
      <c r="B22" s="2146" t="s">
        <v>9133</v>
      </c>
      <c r="C22" s="2147" t="s">
        <v>9752</v>
      </c>
      <c r="D22" s="2146">
        <v>3</v>
      </c>
      <c r="E22" s="2145">
        <v>4</v>
      </c>
      <c r="F22" s="765"/>
      <c r="G22" s="494" t="s">
        <v>241</v>
      </c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9752</v>
      </c>
      <c r="M22" s="357" t="s">
        <v>9133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 ht="15" thickBot="1">
      <c r="A23" s="528"/>
      <c r="B23" s="622"/>
      <c r="C23" s="646" t="s">
        <v>22</v>
      </c>
      <c r="D23" s="614">
        <v>20</v>
      </c>
      <c r="E23" s="2157">
        <v>29</v>
      </c>
      <c r="F23" s="641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>
        <v>3</v>
      </c>
      <c r="B24" s="603" t="s">
        <v>40</v>
      </c>
      <c r="C24" s="611" t="s">
        <v>1180</v>
      </c>
      <c r="D24" s="651">
        <v>1</v>
      </c>
      <c r="E24" s="2161">
        <v>1</v>
      </c>
      <c r="F24" s="617" t="s">
        <v>1131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27"/>
      <c r="B25" s="607" t="s">
        <v>3039</v>
      </c>
      <c r="C25" s="611" t="s">
        <v>1179</v>
      </c>
      <c r="D25" s="656">
        <v>3</v>
      </c>
      <c r="E25" s="2141">
        <v>4</v>
      </c>
      <c r="F25" s="70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3039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27"/>
      <c r="B26" s="607" t="s">
        <v>3038</v>
      </c>
      <c r="C26" s="611" t="s">
        <v>140</v>
      </c>
      <c r="D26" s="656">
        <v>5</v>
      </c>
      <c r="E26" s="2162">
        <v>8</v>
      </c>
      <c r="F26" s="617" t="s">
        <v>471</v>
      </c>
      <c r="G26" s="494"/>
      <c r="H26" s="494" t="s">
        <v>3036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3038</v>
      </c>
      <c r="N26" s="357" t="s">
        <v>3036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527"/>
      <c r="B27" s="607" t="s">
        <v>9770</v>
      </c>
      <c r="C27" s="611" t="s">
        <v>9178</v>
      </c>
      <c r="D27" s="656">
        <v>4</v>
      </c>
      <c r="E27" s="2141">
        <v>4</v>
      </c>
      <c r="F27" s="617" t="s">
        <v>9075</v>
      </c>
      <c r="G27" s="494"/>
      <c r="H27" s="494" t="s">
        <v>9768</v>
      </c>
      <c r="I27" s="494" t="s">
        <v>294</v>
      </c>
      <c r="J27" s="494" t="s">
        <v>294</v>
      </c>
      <c r="K27" s="573">
        <v>0</v>
      </c>
      <c r="L27" s="358" t="s">
        <v>9082</v>
      </c>
      <c r="M27" s="357" t="s">
        <v>9770</v>
      </c>
      <c r="N27" s="357" t="s">
        <v>9768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9076</v>
      </c>
      <c r="U27" s="357" t="s">
        <v>294</v>
      </c>
      <c r="V27" s="357" t="s">
        <v>294</v>
      </c>
    </row>
    <row r="28" spans="1:22">
      <c r="A28" s="527"/>
      <c r="B28" s="607" t="s">
        <v>9771</v>
      </c>
      <c r="C28" s="611" t="s">
        <v>9184</v>
      </c>
      <c r="D28" s="656">
        <v>4</v>
      </c>
      <c r="E28" s="2141">
        <v>6</v>
      </c>
      <c r="F28" s="766" t="s">
        <v>9075</v>
      </c>
      <c r="G28" s="494"/>
      <c r="H28" s="494" t="s">
        <v>9768</v>
      </c>
      <c r="I28" s="494" t="s">
        <v>294</v>
      </c>
      <c r="J28" s="494" t="s">
        <v>294</v>
      </c>
      <c r="K28" s="573">
        <v>0</v>
      </c>
      <c r="L28" s="358" t="s">
        <v>9185</v>
      </c>
      <c r="M28" s="357" t="s">
        <v>9771</v>
      </c>
      <c r="N28" s="357" t="s">
        <v>9768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9076</v>
      </c>
      <c r="U28" s="357" t="s">
        <v>294</v>
      </c>
      <c r="V28" s="357" t="s">
        <v>294</v>
      </c>
    </row>
    <row r="29" spans="1:22" ht="15" thickBot="1">
      <c r="A29" s="527"/>
      <c r="B29" s="607" t="s">
        <v>9649</v>
      </c>
      <c r="C29" s="611" t="s">
        <v>9352</v>
      </c>
      <c r="D29" s="759">
        <v>3</v>
      </c>
      <c r="E29" s="2156">
        <v>4</v>
      </c>
      <c r="F29" s="61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9188</v>
      </c>
      <c r="M29" s="357" t="s">
        <v>9649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 ht="15" thickBot="1">
      <c r="A30" s="528"/>
      <c r="B30" s="612"/>
      <c r="C30" s="646" t="s">
        <v>22</v>
      </c>
      <c r="D30" s="614">
        <v>20</v>
      </c>
      <c r="E30" s="2154">
        <v>27</v>
      </c>
      <c r="F30" s="641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6">
        <v>4</v>
      </c>
      <c r="B31" s="607" t="s">
        <v>29</v>
      </c>
      <c r="C31" s="611" t="s">
        <v>2389</v>
      </c>
      <c r="D31" s="651">
        <v>2</v>
      </c>
      <c r="E31" s="2161">
        <v>2</v>
      </c>
      <c r="F31" s="617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27"/>
      <c r="B32" s="607" t="s">
        <v>9772</v>
      </c>
      <c r="C32" s="611" t="s">
        <v>9102</v>
      </c>
      <c r="D32" s="656">
        <v>4</v>
      </c>
      <c r="E32" s="2162">
        <v>6</v>
      </c>
      <c r="F32" s="617" t="s">
        <v>9184</v>
      </c>
      <c r="G32" s="494"/>
      <c r="H32" s="494" t="s">
        <v>9771</v>
      </c>
      <c r="I32" s="494" t="s">
        <v>294</v>
      </c>
      <c r="J32" s="494" t="s">
        <v>294</v>
      </c>
      <c r="K32" s="573">
        <v>0</v>
      </c>
      <c r="L32" s="358" t="s">
        <v>9102</v>
      </c>
      <c r="M32" s="357" t="s">
        <v>9772</v>
      </c>
      <c r="N32" s="357" t="s">
        <v>9771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9185</v>
      </c>
      <c r="U32" s="357" t="s">
        <v>294</v>
      </c>
      <c r="V32" s="357" t="s">
        <v>294</v>
      </c>
    </row>
    <row r="33" spans="1:22">
      <c r="A33" s="527"/>
      <c r="B33" s="607" t="s">
        <v>9773</v>
      </c>
      <c r="C33" s="611" t="s">
        <v>9090</v>
      </c>
      <c r="D33" s="656">
        <v>4</v>
      </c>
      <c r="E33" s="2162">
        <v>4</v>
      </c>
      <c r="F33" s="617" t="s">
        <v>140</v>
      </c>
      <c r="G33" s="494"/>
      <c r="H33" s="494" t="s">
        <v>3038</v>
      </c>
      <c r="I33" s="494" t="s">
        <v>294</v>
      </c>
      <c r="J33" s="494" t="s">
        <v>294</v>
      </c>
      <c r="K33" s="573">
        <v>0</v>
      </c>
      <c r="L33" s="358" t="s">
        <v>9091</v>
      </c>
      <c r="M33" s="357" t="s">
        <v>9773</v>
      </c>
      <c r="N33" s="357" t="s">
        <v>3038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602</v>
      </c>
      <c r="U33" s="357" t="s">
        <v>294</v>
      </c>
      <c r="V33" s="357" t="s">
        <v>294</v>
      </c>
    </row>
    <row r="34" spans="1:22">
      <c r="A34" s="527"/>
      <c r="B34" s="607" t="s">
        <v>9685</v>
      </c>
      <c r="C34" s="611" t="s">
        <v>9196</v>
      </c>
      <c r="D34" s="656">
        <v>3</v>
      </c>
      <c r="E34" s="2141">
        <v>4</v>
      </c>
      <c r="F34" s="617" t="s">
        <v>9184</v>
      </c>
      <c r="G34" s="494"/>
      <c r="H34" s="494" t="s">
        <v>9771</v>
      </c>
      <c r="I34" s="494" t="s">
        <v>294</v>
      </c>
      <c r="J34" s="494" t="s">
        <v>294</v>
      </c>
      <c r="K34" s="573">
        <v>0</v>
      </c>
      <c r="L34" s="358" t="s">
        <v>9197</v>
      </c>
      <c r="M34" s="357" t="s">
        <v>9685</v>
      </c>
      <c r="N34" s="357" t="s">
        <v>9771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9185</v>
      </c>
      <c r="U34" s="357" t="s">
        <v>294</v>
      </c>
      <c r="V34" s="357" t="s">
        <v>294</v>
      </c>
    </row>
    <row r="35" spans="1:22">
      <c r="A35" s="527"/>
      <c r="B35" s="607" t="s">
        <v>9098</v>
      </c>
      <c r="C35" s="611" t="s">
        <v>9756</v>
      </c>
      <c r="D35" s="656">
        <v>3</v>
      </c>
      <c r="E35" s="2141">
        <v>4</v>
      </c>
      <c r="F35" s="617" t="s">
        <v>9178</v>
      </c>
      <c r="G35" s="494"/>
      <c r="H35" s="494" t="s">
        <v>9770</v>
      </c>
      <c r="I35" s="494" t="s">
        <v>294</v>
      </c>
      <c r="J35" s="494" t="s">
        <v>294</v>
      </c>
      <c r="K35" s="573">
        <v>0</v>
      </c>
      <c r="L35" s="358" t="s">
        <v>9100</v>
      </c>
      <c r="M35" s="357" t="s">
        <v>9098</v>
      </c>
      <c r="N35" s="357" t="s">
        <v>9770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9082</v>
      </c>
      <c r="U35" s="357" t="s">
        <v>294</v>
      </c>
      <c r="V35" s="357" t="s">
        <v>294</v>
      </c>
    </row>
    <row r="36" spans="1:22">
      <c r="A36" s="527"/>
      <c r="B36" s="607" t="s">
        <v>9198</v>
      </c>
      <c r="C36" s="611" t="s">
        <v>9199</v>
      </c>
      <c r="D36" s="656">
        <v>4</v>
      </c>
      <c r="E36" s="2141">
        <v>6</v>
      </c>
      <c r="F36" s="617" t="s">
        <v>9184</v>
      </c>
      <c r="G36" s="494"/>
      <c r="H36" s="494" t="s">
        <v>9771</v>
      </c>
      <c r="I36" s="494" t="s">
        <v>294</v>
      </c>
      <c r="J36" s="494" t="s">
        <v>294</v>
      </c>
      <c r="K36" s="573">
        <v>0</v>
      </c>
      <c r="L36" s="358" t="s">
        <v>9200</v>
      </c>
      <c r="M36" s="357" t="s">
        <v>9198</v>
      </c>
      <c r="N36" s="357" t="s">
        <v>9771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9185</v>
      </c>
      <c r="U36" s="357" t="s">
        <v>294</v>
      </c>
      <c r="V36" s="357" t="s">
        <v>294</v>
      </c>
    </row>
    <row r="37" spans="1:22" ht="15" thickBot="1">
      <c r="A37" s="527"/>
      <c r="B37" s="607" t="s">
        <v>3051</v>
      </c>
      <c r="C37" s="611" t="s">
        <v>335</v>
      </c>
      <c r="D37" s="656">
        <v>2</v>
      </c>
      <c r="E37" s="2156">
        <v>3</v>
      </c>
      <c r="F37" s="617"/>
      <c r="G37" s="494"/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335</v>
      </c>
      <c r="M37" s="357" t="s">
        <v>3051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28"/>
      <c r="B38" s="612"/>
      <c r="C38" s="646" t="s">
        <v>22</v>
      </c>
      <c r="D38" s="614">
        <v>22</v>
      </c>
      <c r="E38" s="2154">
        <v>29</v>
      </c>
      <c r="F38" s="641"/>
      <c r="G38" s="494"/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27">
        <v>5</v>
      </c>
      <c r="B39" s="607" t="s">
        <v>9774</v>
      </c>
      <c r="C39" s="611" t="s">
        <v>9190</v>
      </c>
      <c r="D39" s="651">
        <v>4</v>
      </c>
      <c r="E39" s="2140">
        <v>4</v>
      </c>
      <c r="F39" s="617" t="s">
        <v>9178</v>
      </c>
      <c r="G39" s="494"/>
      <c r="H39" s="494" t="s">
        <v>9770</v>
      </c>
      <c r="I39" s="494" t="s">
        <v>294</v>
      </c>
      <c r="J39" s="494" t="s">
        <v>294</v>
      </c>
      <c r="K39" s="573">
        <v>0</v>
      </c>
      <c r="L39" s="358" t="s">
        <v>9191</v>
      </c>
      <c r="M39" s="357" t="s">
        <v>9774</v>
      </c>
      <c r="N39" s="357" t="s">
        <v>9770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9082</v>
      </c>
      <c r="U39" s="357" t="s">
        <v>294</v>
      </c>
      <c r="V39" s="357" t="s">
        <v>294</v>
      </c>
    </row>
    <row r="40" spans="1:22">
      <c r="A40" s="527"/>
      <c r="B40" s="607" t="s">
        <v>9124</v>
      </c>
      <c r="C40" s="611" t="s">
        <v>9758</v>
      </c>
      <c r="D40" s="656">
        <v>3</v>
      </c>
      <c r="E40" s="2141">
        <v>4</v>
      </c>
      <c r="F40" s="617"/>
      <c r="G40" s="494"/>
      <c r="H40" s="494" t="s">
        <v>294</v>
      </c>
      <c r="I40" s="494" t="s">
        <v>294</v>
      </c>
      <c r="J40" s="494" t="s">
        <v>294</v>
      </c>
      <c r="K40" s="574">
        <v>0</v>
      </c>
      <c r="L40" s="358" t="s">
        <v>9126</v>
      </c>
      <c r="M40" s="357" t="s">
        <v>9124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7"/>
      <c r="B41" s="607" t="s">
        <v>9775</v>
      </c>
      <c r="C41" s="611" t="s">
        <v>9205</v>
      </c>
      <c r="D41" s="656">
        <v>4</v>
      </c>
      <c r="E41" s="2141">
        <v>6</v>
      </c>
      <c r="F41" s="617" t="s">
        <v>9102</v>
      </c>
      <c r="G41" s="494"/>
      <c r="H41" s="494" t="s">
        <v>9772</v>
      </c>
      <c r="I41" s="494" t="s">
        <v>294</v>
      </c>
      <c r="J41" s="494" t="s">
        <v>294</v>
      </c>
      <c r="K41" s="573">
        <v>0</v>
      </c>
      <c r="L41" s="358" t="s">
        <v>9206</v>
      </c>
      <c r="M41" s="357" t="s">
        <v>9775</v>
      </c>
      <c r="N41" s="357" t="s">
        <v>9772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9102</v>
      </c>
      <c r="U41" s="357" t="s">
        <v>294</v>
      </c>
      <c r="V41" s="357" t="s">
        <v>294</v>
      </c>
    </row>
    <row r="42" spans="1:22">
      <c r="A42" s="527"/>
      <c r="B42" s="607" t="s">
        <v>9109</v>
      </c>
      <c r="C42" s="611" t="s">
        <v>9759</v>
      </c>
      <c r="D42" s="656">
        <v>3</v>
      </c>
      <c r="E42" s="2141">
        <v>4</v>
      </c>
      <c r="F42" s="617" t="s">
        <v>3991</v>
      </c>
      <c r="G42" s="494"/>
      <c r="H42" s="494" t="s">
        <v>3050</v>
      </c>
      <c r="I42" s="494" t="s">
        <v>294</v>
      </c>
      <c r="J42" s="494" t="s">
        <v>294</v>
      </c>
      <c r="K42" s="573">
        <v>0</v>
      </c>
      <c r="L42" s="358" t="s">
        <v>9111</v>
      </c>
      <c r="M42" s="357" t="s">
        <v>9109</v>
      </c>
      <c r="N42" s="357" t="s">
        <v>3050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593</v>
      </c>
      <c r="U42" s="357" t="s">
        <v>294</v>
      </c>
      <c r="V42" s="357" t="s">
        <v>294</v>
      </c>
    </row>
    <row r="43" spans="1:22" ht="15" thickBot="1">
      <c r="A43" s="527"/>
      <c r="B43" s="607" t="s">
        <v>9776</v>
      </c>
      <c r="C43" s="611" t="s">
        <v>9212</v>
      </c>
      <c r="D43" s="656">
        <v>5</v>
      </c>
      <c r="E43" s="2148">
        <v>8</v>
      </c>
      <c r="F43" s="617" t="s">
        <v>9102</v>
      </c>
      <c r="G43" s="494"/>
      <c r="H43" s="494" t="s">
        <v>9772</v>
      </c>
      <c r="I43" s="494" t="s">
        <v>294</v>
      </c>
      <c r="J43" s="494" t="s">
        <v>294</v>
      </c>
      <c r="K43" s="573">
        <v>0</v>
      </c>
      <c r="L43" s="358" t="s">
        <v>9212</v>
      </c>
      <c r="M43" s="357" t="s">
        <v>9776</v>
      </c>
      <c r="N43" s="357" t="s">
        <v>9772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9102</v>
      </c>
      <c r="U43" s="357" t="s">
        <v>294</v>
      </c>
      <c r="V43" s="357" t="s">
        <v>294</v>
      </c>
    </row>
    <row r="44" spans="1:22" ht="15" thickBot="1">
      <c r="A44" s="528"/>
      <c r="B44" s="622"/>
      <c r="C44" s="646" t="s">
        <v>22</v>
      </c>
      <c r="D44" s="614">
        <v>19</v>
      </c>
      <c r="E44" s="2154">
        <v>26</v>
      </c>
      <c r="F44" s="641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26">
        <v>6</v>
      </c>
      <c r="B45" s="607" t="s">
        <v>3052</v>
      </c>
      <c r="C45" s="611" t="s">
        <v>1181</v>
      </c>
      <c r="D45" s="651">
        <v>4</v>
      </c>
      <c r="E45" s="2140">
        <v>6</v>
      </c>
      <c r="F45" s="626" t="s">
        <v>438</v>
      </c>
      <c r="G45" s="494"/>
      <c r="H45" s="494" t="s">
        <v>3035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3052</v>
      </c>
      <c r="N45" s="357" t="s">
        <v>3035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>
      <c r="A46" s="527"/>
      <c r="B46" s="607" t="s">
        <v>38</v>
      </c>
      <c r="C46" s="611" t="s">
        <v>331</v>
      </c>
      <c r="D46" s="656">
        <v>1</v>
      </c>
      <c r="E46" s="2141">
        <v>1</v>
      </c>
      <c r="F46" s="617" t="s">
        <v>335</v>
      </c>
      <c r="G46" s="494"/>
      <c r="H46" s="494" t="s">
        <v>3051</v>
      </c>
      <c r="I46" s="494" t="s">
        <v>294</v>
      </c>
      <c r="J46" s="494" t="s">
        <v>294</v>
      </c>
      <c r="K46" s="573">
        <v>0</v>
      </c>
      <c r="L46" s="358" t="s">
        <v>331</v>
      </c>
      <c r="M46" s="357" t="s">
        <v>38</v>
      </c>
      <c r="N46" s="357" t="s">
        <v>3051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335</v>
      </c>
      <c r="U46" s="357" t="s">
        <v>294</v>
      </c>
      <c r="V46" s="357" t="s">
        <v>294</v>
      </c>
    </row>
    <row r="47" spans="1:22">
      <c r="A47" s="527"/>
      <c r="B47" s="607" t="s">
        <v>3040</v>
      </c>
      <c r="C47" s="611" t="s">
        <v>3998</v>
      </c>
      <c r="D47" s="656">
        <v>3</v>
      </c>
      <c r="E47" s="2142">
        <v>4</v>
      </c>
      <c r="F47" s="633" t="s">
        <v>1179</v>
      </c>
      <c r="G47" s="494"/>
      <c r="H47" s="494" t="s">
        <v>3039</v>
      </c>
      <c r="I47" s="494" t="s">
        <v>294</v>
      </c>
      <c r="J47" s="494" t="s">
        <v>294</v>
      </c>
      <c r="K47" s="573">
        <v>0</v>
      </c>
      <c r="L47" s="358" t="s">
        <v>3259</v>
      </c>
      <c r="M47" s="357" t="s">
        <v>3040</v>
      </c>
      <c r="N47" s="357" t="s">
        <v>3039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2100</v>
      </c>
      <c r="U47" s="357" t="s">
        <v>294</v>
      </c>
      <c r="V47" s="357" t="s">
        <v>294</v>
      </c>
    </row>
    <row r="48" spans="1:22">
      <c r="A48" s="527"/>
      <c r="B48" s="607" t="s">
        <v>9777</v>
      </c>
      <c r="C48" s="611" t="s">
        <v>9214</v>
      </c>
      <c r="D48" s="656">
        <v>5</v>
      </c>
      <c r="E48" s="2141">
        <v>8</v>
      </c>
      <c r="F48" s="766" t="s">
        <v>9212</v>
      </c>
      <c r="G48" s="494"/>
      <c r="H48" s="494" t="s">
        <v>9776</v>
      </c>
      <c r="I48" s="494" t="s">
        <v>294</v>
      </c>
      <c r="J48" s="494" t="s">
        <v>294</v>
      </c>
      <c r="K48" s="573">
        <v>0</v>
      </c>
      <c r="L48" s="358" t="s">
        <v>9216</v>
      </c>
      <c r="M48" s="357" t="s">
        <v>9777</v>
      </c>
      <c r="N48" s="357" t="s">
        <v>9776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9212</v>
      </c>
      <c r="U48" s="357" t="s">
        <v>294</v>
      </c>
      <c r="V48" s="357" t="s">
        <v>294</v>
      </c>
    </row>
    <row r="49" spans="1:22" ht="15" thickBot="1">
      <c r="A49" s="527"/>
      <c r="B49" s="607" t="s">
        <v>9778</v>
      </c>
      <c r="C49" s="611" t="s">
        <v>9219</v>
      </c>
      <c r="D49" s="656">
        <v>5</v>
      </c>
      <c r="E49" s="2156">
        <v>8</v>
      </c>
      <c r="F49" s="629" t="s">
        <v>9205</v>
      </c>
      <c r="G49" s="494"/>
      <c r="H49" s="494" t="s">
        <v>9775</v>
      </c>
      <c r="I49" s="494" t="s">
        <v>294</v>
      </c>
      <c r="J49" s="494" t="s">
        <v>294</v>
      </c>
      <c r="K49" s="573">
        <v>0</v>
      </c>
      <c r="L49" s="358" t="s">
        <v>9221</v>
      </c>
      <c r="M49" s="357" t="s">
        <v>9778</v>
      </c>
      <c r="N49" s="357" t="s">
        <v>9775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9206</v>
      </c>
      <c r="U49" s="357" t="s">
        <v>294</v>
      </c>
      <c r="V49" s="357" t="s">
        <v>294</v>
      </c>
    </row>
    <row r="50" spans="1:22" ht="15" thickBot="1">
      <c r="A50" s="528"/>
      <c r="B50" s="622"/>
      <c r="C50" s="646" t="s">
        <v>22</v>
      </c>
      <c r="D50" s="614">
        <v>18</v>
      </c>
      <c r="E50" s="2154">
        <v>27</v>
      </c>
      <c r="F50" s="64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26">
        <v>7</v>
      </c>
      <c r="B51" s="46" t="s">
        <v>9136</v>
      </c>
      <c r="C51" s="611" t="s">
        <v>9761</v>
      </c>
      <c r="D51" s="651">
        <v>3</v>
      </c>
      <c r="E51" s="2161">
        <v>4</v>
      </c>
      <c r="F51" s="617" t="s">
        <v>9190</v>
      </c>
      <c r="G51" s="494"/>
      <c r="H51" s="494" t="s">
        <v>9774</v>
      </c>
      <c r="I51" s="494" t="s">
        <v>294</v>
      </c>
      <c r="J51" s="494" t="s">
        <v>294</v>
      </c>
      <c r="K51" s="573">
        <v>0</v>
      </c>
      <c r="L51" s="358" t="s">
        <v>9138</v>
      </c>
      <c r="M51" s="357" t="s">
        <v>9136</v>
      </c>
      <c r="N51" s="357" t="s">
        <v>9774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9191</v>
      </c>
      <c r="U51" s="357" t="s">
        <v>294</v>
      </c>
      <c r="V51" s="357" t="s">
        <v>294</v>
      </c>
    </row>
    <row r="52" spans="1:22">
      <c r="A52" s="527"/>
      <c r="B52" s="607" t="s">
        <v>4804</v>
      </c>
      <c r="C52" s="611" t="s">
        <v>3054</v>
      </c>
      <c r="D52" s="656">
        <v>3</v>
      </c>
      <c r="E52" s="2141">
        <v>4</v>
      </c>
      <c r="F52" s="617" t="s">
        <v>9759</v>
      </c>
      <c r="G52" s="494"/>
      <c r="H52" s="494" t="s">
        <v>9109</v>
      </c>
      <c r="I52" s="494" t="s">
        <v>294</v>
      </c>
      <c r="J52" s="494" t="s">
        <v>294</v>
      </c>
      <c r="K52" s="573">
        <v>0</v>
      </c>
      <c r="L52" s="358" t="s">
        <v>2132</v>
      </c>
      <c r="M52" s="357" t="s">
        <v>4804</v>
      </c>
      <c r="N52" s="357" t="s">
        <v>9109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9111</v>
      </c>
      <c r="U52" s="357" t="s">
        <v>294</v>
      </c>
      <c r="V52" s="357" t="s">
        <v>294</v>
      </c>
    </row>
    <row r="53" spans="1:22">
      <c r="A53" s="527"/>
      <c r="B53" s="607" t="s">
        <v>9779</v>
      </c>
      <c r="C53" s="611" t="s">
        <v>9691</v>
      </c>
      <c r="D53" s="656">
        <v>5</v>
      </c>
      <c r="E53" s="2141">
        <v>8</v>
      </c>
      <c r="F53" s="617" t="s">
        <v>9214</v>
      </c>
      <c r="G53" s="494"/>
      <c r="H53" s="494" t="s">
        <v>9777</v>
      </c>
      <c r="I53" s="494" t="s">
        <v>294</v>
      </c>
      <c r="J53" s="494" t="s">
        <v>294</v>
      </c>
      <c r="K53" s="573">
        <v>0</v>
      </c>
      <c r="L53" s="358" t="s">
        <v>9691</v>
      </c>
      <c r="M53" s="357" t="s">
        <v>9779</v>
      </c>
      <c r="N53" s="357" t="s">
        <v>9777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9216</v>
      </c>
      <c r="U53" s="357" t="s">
        <v>294</v>
      </c>
      <c r="V53" s="357" t="s">
        <v>294</v>
      </c>
    </row>
    <row r="54" spans="1:22">
      <c r="A54" s="527"/>
      <c r="B54" s="607" t="s">
        <v>9780</v>
      </c>
      <c r="C54" s="611" t="s">
        <v>9227</v>
      </c>
      <c r="D54" s="656">
        <v>4</v>
      </c>
      <c r="E54" s="2141">
        <v>8</v>
      </c>
      <c r="F54" s="617" t="s">
        <v>9219</v>
      </c>
      <c r="G54" s="494"/>
      <c r="H54" s="494" t="s">
        <v>9778</v>
      </c>
      <c r="I54" s="494" t="s">
        <v>294</v>
      </c>
      <c r="J54" s="494" t="s">
        <v>294</v>
      </c>
      <c r="K54" s="573">
        <v>0</v>
      </c>
      <c r="L54" s="358" t="s">
        <v>9227</v>
      </c>
      <c r="M54" s="357" t="s">
        <v>9780</v>
      </c>
      <c r="N54" s="357" t="s">
        <v>9778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9221</v>
      </c>
      <c r="U54" s="357" t="s">
        <v>294</v>
      </c>
      <c r="V54" s="357" t="s">
        <v>294</v>
      </c>
    </row>
    <row r="55" spans="1:22" ht="15" thickBot="1">
      <c r="A55" s="527"/>
      <c r="B55" s="607" t="s">
        <v>9781</v>
      </c>
      <c r="C55" s="611" t="s">
        <v>9229</v>
      </c>
      <c r="D55" s="656">
        <v>5</v>
      </c>
      <c r="E55" s="2156">
        <v>8</v>
      </c>
      <c r="F55" s="617" t="s">
        <v>9214</v>
      </c>
      <c r="G55" s="494"/>
      <c r="H55" s="494" t="s">
        <v>9777</v>
      </c>
      <c r="I55" s="494" t="s">
        <v>294</v>
      </c>
      <c r="J55" s="494" t="s">
        <v>294</v>
      </c>
      <c r="K55" s="573">
        <v>0</v>
      </c>
      <c r="L55" s="358" t="s">
        <v>9230</v>
      </c>
      <c r="M55" s="357" t="s">
        <v>9781</v>
      </c>
      <c r="N55" s="357" t="s">
        <v>9777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9216</v>
      </c>
      <c r="U55" s="357" t="s">
        <v>294</v>
      </c>
      <c r="V55" s="357" t="s">
        <v>294</v>
      </c>
    </row>
    <row r="56" spans="1:22" ht="15" thickBot="1">
      <c r="A56" s="528"/>
      <c r="B56" s="612"/>
      <c r="C56" s="646" t="s">
        <v>22</v>
      </c>
      <c r="D56" s="614">
        <v>20</v>
      </c>
      <c r="E56" s="2154">
        <v>32</v>
      </c>
      <c r="F56" s="64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6">
        <v>8</v>
      </c>
      <c r="B57" s="46" t="s">
        <v>9762</v>
      </c>
      <c r="C57" s="611" t="s">
        <v>3155</v>
      </c>
      <c r="D57" s="656">
        <v>8</v>
      </c>
      <c r="E57" s="2140">
        <v>14</v>
      </c>
      <c r="F57" s="767" t="s">
        <v>9782</v>
      </c>
      <c r="G57" s="494"/>
      <c r="H57" s="494" t="s">
        <v>3052</v>
      </c>
      <c r="I57" s="494" t="s">
        <v>9136</v>
      </c>
      <c r="J57" s="494" t="s">
        <v>294</v>
      </c>
      <c r="K57" s="573">
        <v>0</v>
      </c>
      <c r="L57" s="358" t="s">
        <v>4589</v>
      </c>
      <c r="M57" s="357" t="s">
        <v>9762</v>
      </c>
      <c r="N57" s="357" t="s">
        <v>3052</v>
      </c>
      <c r="O57" s="357" t="s">
        <v>9136</v>
      </c>
      <c r="P57" s="357" t="s">
        <v>294</v>
      </c>
      <c r="Q57" s="357">
        <v>0</v>
      </c>
      <c r="R57" s="357">
        <v>16</v>
      </c>
      <c r="S57" s="357">
        <v>0</v>
      </c>
      <c r="T57" s="357" t="s">
        <v>1181</v>
      </c>
      <c r="U57" s="357" t="s">
        <v>9138</v>
      </c>
      <c r="V57" s="357" t="s">
        <v>294</v>
      </c>
    </row>
    <row r="58" spans="1:22">
      <c r="A58" s="527"/>
      <c r="B58" s="607" t="s">
        <v>9783</v>
      </c>
      <c r="C58" s="611" t="s">
        <v>9232</v>
      </c>
      <c r="D58" s="656">
        <v>6</v>
      </c>
      <c r="E58" s="2141">
        <v>10</v>
      </c>
      <c r="F58" s="617" t="s">
        <v>9227</v>
      </c>
      <c r="G58" s="494"/>
      <c r="H58" s="494" t="s">
        <v>9780</v>
      </c>
      <c r="I58" s="494" t="s">
        <v>294</v>
      </c>
      <c r="J58" s="494" t="s">
        <v>294</v>
      </c>
      <c r="K58" s="573">
        <v>0</v>
      </c>
      <c r="L58" s="358" t="s">
        <v>9233</v>
      </c>
      <c r="M58" s="357" t="s">
        <v>9783</v>
      </c>
      <c r="N58" s="357" t="s">
        <v>9780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9227</v>
      </c>
      <c r="U58" s="357" t="s">
        <v>294</v>
      </c>
      <c r="V58" s="357" t="s">
        <v>294</v>
      </c>
    </row>
    <row r="59" spans="1:22" ht="15" thickBot="1">
      <c r="A59" s="527"/>
      <c r="B59" s="619" t="s">
        <v>9784</v>
      </c>
      <c r="C59" s="611" t="s">
        <v>9250</v>
      </c>
      <c r="D59" s="656">
        <v>6</v>
      </c>
      <c r="E59" s="2156">
        <v>10</v>
      </c>
      <c r="F59" s="621" t="s">
        <v>9196</v>
      </c>
      <c r="G59" s="494"/>
      <c r="H59" s="494" t="s">
        <v>9685</v>
      </c>
      <c r="I59" s="494" t="s">
        <v>294</v>
      </c>
      <c r="J59" s="494" t="s">
        <v>294</v>
      </c>
      <c r="K59" s="573">
        <v>0</v>
      </c>
      <c r="L59" s="358" t="s">
        <v>9236</v>
      </c>
      <c r="M59" s="357" t="s">
        <v>9784</v>
      </c>
      <c r="N59" s="357" t="s">
        <v>9685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9197</v>
      </c>
      <c r="U59" s="357" t="s">
        <v>294</v>
      </c>
      <c r="V59" s="357" t="s">
        <v>294</v>
      </c>
    </row>
    <row r="60" spans="1:22" ht="15" thickBot="1">
      <c r="A60" s="528"/>
      <c r="B60" s="612"/>
      <c r="C60" s="646" t="s">
        <v>22</v>
      </c>
      <c r="D60" s="614">
        <v>20</v>
      </c>
      <c r="E60" s="2154">
        <v>34</v>
      </c>
      <c r="F60" s="64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 ht="20.399999999999999">
      <c r="A61" s="526">
        <v>9</v>
      </c>
      <c r="B61" s="46" t="s">
        <v>9764</v>
      </c>
      <c r="C61" s="768" t="s">
        <v>4161</v>
      </c>
      <c r="D61" s="651">
        <v>8</v>
      </c>
      <c r="E61" s="2140">
        <v>12</v>
      </c>
      <c r="F61" s="769" t="s">
        <v>9785</v>
      </c>
      <c r="G61" s="494"/>
      <c r="H61" s="494" t="s">
        <v>3040</v>
      </c>
      <c r="I61" s="494" t="s">
        <v>9783</v>
      </c>
      <c r="J61" s="494" t="s">
        <v>294</v>
      </c>
      <c r="K61" s="573">
        <v>0</v>
      </c>
      <c r="L61" s="358" t="s">
        <v>4161</v>
      </c>
      <c r="M61" s="357" t="s">
        <v>9764</v>
      </c>
      <c r="N61" s="357" t="s">
        <v>3040</v>
      </c>
      <c r="O61" s="357" t="s">
        <v>9783</v>
      </c>
      <c r="P61" s="357" t="s">
        <v>294</v>
      </c>
      <c r="Q61" s="357">
        <v>0</v>
      </c>
      <c r="R61" s="357">
        <v>33</v>
      </c>
      <c r="S61" s="357">
        <v>0</v>
      </c>
      <c r="T61" s="357" t="s">
        <v>3259</v>
      </c>
      <c r="U61" s="357" t="s">
        <v>9233</v>
      </c>
      <c r="V61" s="357" t="s">
        <v>294</v>
      </c>
    </row>
    <row r="62" spans="1:22">
      <c r="A62" s="527"/>
      <c r="B62" s="607" t="s">
        <v>9697</v>
      </c>
      <c r="C62" s="611" t="s">
        <v>9263</v>
      </c>
      <c r="D62" s="656">
        <v>4</v>
      </c>
      <c r="E62" s="2141">
        <v>6</v>
      </c>
      <c r="F62" s="617" t="s">
        <v>9232</v>
      </c>
      <c r="G62" s="494"/>
      <c r="H62" s="494" t="s">
        <v>9783</v>
      </c>
      <c r="I62" s="494" t="s">
        <v>294</v>
      </c>
      <c r="J62" s="494" t="s">
        <v>294</v>
      </c>
      <c r="K62" s="573">
        <v>0</v>
      </c>
      <c r="L62" s="358" t="s">
        <v>9245</v>
      </c>
      <c r="M62" s="357" t="s">
        <v>9697</v>
      </c>
      <c r="N62" s="357" t="s">
        <v>9783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9233</v>
      </c>
      <c r="U62" s="357" t="s">
        <v>294</v>
      </c>
      <c r="V62" s="357" t="s">
        <v>294</v>
      </c>
    </row>
    <row r="63" spans="1:22">
      <c r="A63" s="527"/>
      <c r="B63" s="607" t="s">
        <v>9786</v>
      </c>
      <c r="C63" s="611" t="s">
        <v>9251</v>
      </c>
      <c r="D63" s="656">
        <v>4</v>
      </c>
      <c r="E63" s="2142">
        <v>8</v>
      </c>
      <c r="F63" s="767" t="s">
        <v>9250</v>
      </c>
      <c r="G63" s="494"/>
      <c r="H63" s="494" t="s">
        <v>9784</v>
      </c>
      <c r="I63" s="494" t="s">
        <v>294</v>
      </c>
      <c r="J63" s="494" t="s">
        <v>294</v>
      </c>
      <c r="K63" s="573">
        <v>0</v>
      </c>
      <c r="L63" s="358" t="s">
        <v>9251</v>
      </c>
      <c r="M63" s="357" t="s">
        <v>9786</v>
      </c>
      <c r="N63" s="357" t="s">
        <v>9784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9236</v>
      </c>
      <c r="U63" s="357" t="s">
        <v>294</v>
      </c>
      <c r="V63" s="357" t="s">
        <v>294</v>
      </c>
    </row>
    <row r="64" spans="1:22" ht="15" thickBot="1">
      <c r="A64" s="527"/>
      <c r="B64" s="607" t="s">
        <v>9787</v>
      </c>
      <c r="C64" s="611" t="s">
        <v>9253</v>
      </c>
      <c r="D64" s="656">
        <v>6</v>
      </c>
      <c r="E64" s="2156">
        <v>10</v>
      </c>
      <c r="F64" s="629" t="s">
        <v>9232</v>
      </c>
      <c r="G64" s="494"/>
      <c r="H64" s="494" t="s">
        <v>9783</v>
      </c>
      <c r="I64" s="494" t="s">
        <v>294</v>
      </c>
      <c r="J64" s="494" t="s">
        <v>294</v>
      </c>
      <c r="K64" s="573">
        <v>0</v>
      </c>
      <c r="L64" s="358" t="s">
        <v>9254</v>
      </c>
      <c r="M64" s="357" t="s">
        <v>9787</v>
      </c>
      <c r="N64" s="357" t="s">
        <v>9783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9233</v>
      </c>
      <c r="U64" s="357" t="s">
        <v>294</v>
      </c>
      <c r="V64" s="357" t="s">
        <v>294</v>
      </c>
    </row>
    <row r="65" spans="1:22" ht="15" thickBot="1">
      <c r="A65" s="528"/>
      <c r="B65" s="612"/>
      <c r="C65" s="646" t="s">
        <v>22</v>
      </c>
      <c r="D65" s="614">
        <v>22</v>
      </c>
      <c r="E65" s="2154">
        <v>36</v>
      </c>
      <c r="F65" s="632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26">
        <v>10</v>
      </c>
      <c r="B66" s="47" t="s">
        <v>9767</v>
      </c>
      <c r="C66" s="611" t="s">
        <v>4329</v>
      </c>
      <c r="D66" s="656">
        <v>8</v>
      </c>
      <c r="E66" s="2140">
        <v>12</v>
      </c>
      <c r="F66" s="617" t="s">
        <v>4161</v>
      </c>
      <c r="G66" s="494"/>
      <c r="H66" s="494" t="s">
        <v>9764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9767</v>
      </c>
      <c r="N66" s="357" t="s">
        <v>9764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4161</v>
      </c>
      <c r="U66" s="357" t="s">
        <v>294</v>
      </c>
      <c r="V66" s="357" t="s">
        <v>294</v>
      </c>
    </row>
    <row r="67" spans="1:22">
      <c r="A67" s="527"/>
      <c r="B67" s="607" t="s">
        <v>9788</v>
      </c>
      <c r="C67" s="611" t="s">
        <v>9259</v>
      </c>
      <c r="D67" s="656">
        <v>6</v>
      </c>
      <c r="E67" s="2141">
        <v>12</v>
      </c>
      <c r="F67" s="617" t="s">
        <v>9251</v>
      </c>
      <c r="G67" s="494"/>
      <c r="H67" s="494" t="s">
        <v>9786</v>
      </c>
      <c r="I67" s="494" t="s">
        <v>294</v>
      </c>
      <c r="J67" s="494" t="s">
        <v>294</v>
      </c>
      <c r="K67" s="573">
        <v>0</v>
      </c>
      <c r="L67" s="358" t="s">
        <v>9259</v>
      </c>
      <c r="M67" s="357" t="s">
        <v>9788</v>
      </c>
      <c r="N67" s="357" t="s">
        <v>9786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9251</v>
      </c>
      <c r="U67" s="357" t="s">
        <v>294</v>
      </c>
      <c r="V67" s="357" t="s">
        <v>294</v>
      </c>
    </row>
    <row r="68" spans="1:22" ht="15" thickBot="1">
      <c r="A68" s="527"/>
      <c r="B68" s="619" t="s">
        <v>9789</v>
      </c>
      <c r="C68" s="611" t="s">
        <v>9701</v>
      </c>
      <c r="D68" s="656">
        <v>5</v>
      </c>
      <c r="E68" s="2163">
        <v>10</v>
      </c>
      <c r="F68" s="629" t="s">
        <v>9263</v>
      </c>
      <c r="G68" s="494"/>
      <c r="H68" s="494" t="s">
        <v>9697</v>
      </c>
      <c r="I68" s="494" t="s">
        <v>294</v>
      </c>
      <c r="J68" s="494" t="s">
        <v>294</v>
      </c>
      <c r="K68" s="573">
        <v>0</v>
      </c>
      <c r="L68" s="358" t="s">
        <v>9264</v>
      </c>
      <c r="M68" s="357" t="s">
        <v>9789</v>
      </c>
      <c r="N68" s="357" t="s">
        <v>9697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9245</v>
      </c>
      <c r="U68" s="357" t="s">
        <v>294</v>
      </c>
      <c r="V68" s="357" t="s">
        <v>294</v>
      </c>
    </row>
    <row r="69" spans="1:22" ht="15" thickBot="1">
      <c r="A69" s="528"/>
      <c r="B69" s="622"/>
      <c r="C69" s="770" t="s">
        <v>22</v>
      </c>
      <c r="D69" s="614">
        <v>19</v>
      </c>
      <c r="E69" s="2164">
        <v>34</v>
      </c>
      <c r="F69" s="64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645"/>
      <c r="B70" s="645"/>
      <c r="C70" s="646" t="s">
        <v>111</v>
      </c>
      <c r="D70" s="614">
        <v>200</v>
      </c>
      <c r="E70" s="645">
        <v>0</v>
      </c>
      <c r="F70" s="2159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60"/>
      <c r="B71" s="2160"/>
      <c r="C71" s="2160"/>
      <c r="D71" s="2160"/>
      <c r="E71" s="2160"/>
      <c r="F71" s="2056"/>
      <c r="G71" s="494"/>
      <c r="H71" s="494"/>
      <c r="I71" s="494"/>
      <c r="J71" s="494"/>
      <c r="K71" s="573"/>
      <c r="L71" s="358"/>
    </row>
    <row r="72" spans="1:22">
      <c r="A72" s="2160"/>
      <c r="B72" s="2160"/>
      <c r="C72" s="2160"/>
      <c r="D72" s="2160"/>
      <c r="E72" s="2160"/>
      <c r="F72" s="2056"/>
      <c r="G72" s="494"/>
      <c r="H72" s="494"/>
      <c r="I72" s="494"/>
      <c r="J72" s="494"/>
      <c r="K72" s="573"/>
      <c r="L72" s="358"/>
    </row>
    <row r="73" spans="1:22">
      <c r="A73" s="2160"/>
      <c r="B73" s="2160"/>
      <c r="C73" s="2160"/>
      <c r="D73" s="2160"/>
      <c r="E73" s="2160"/>
      <c r="F73" s="2056"/>
      <c r="G73" s="494"/>
      <c r="H73" s="494"/>
      <c r="I73" s="494"/>
      <c r="J73" s="494"/>
      <c r="K73" s="573"/>
      <c r="L73" s="358"/>
    </row>
    <row r="74" spans="1:22">
      <c r="A74" s="2160"/>
      <c r="B74" s="2160"/>
      <c r="C74" s="2160"/>
      <c r="D74" s="2160"/>
      <c r="E74" s="2160"/>
      <c r="F74" s="2056"/>
      <c r="G74" s="494"/>
      <c r="H74" s="494"/>
      <c r="I74" s="494"/>
      <c r="J74" s="494"/>
      <c r="K74" s="573"/>
      <c r="L74" s="358"/>
    </row>
    <row r="75" spans="1:22">
      <c r="A75" s="2160"/>
      <c r="B75" s="2160"/>
      <c r="C75" s="2160"/>
      <c r="D75" s="2160"/>
      <c r="E75" s="2160"/>
      <c r="F75" s="2056"/>
      <c r="G75" s="494"/>
      <c r="H75" s="494"/>
      <c r="I75" s="494"/>
      <c r="J75" s="494"/>
      <c r="K75" s="573"/>
      <c r="L75" s="358"/>
    </row>
    <row r="76" spans="1:22">
      <c r="A76" s="2160"/>
      <c r="B76" s="2160"/>
      <c r="C76" s="2160"/>
      <c r="D76" s="2160"/>
      <c r="E76" s="2160"/>
      <c r="F76" s="2056"/>
      <c r="G76" s="494"/>
      <c r="H76" s="494"/>
      <c r="I76" s="494"/>
      <c r="J76" s="494"/>
      <c r="K76" s="1743"/>
      <c r="L76" s="358"/>
    </row>
    <row r="77" spans="1:22">
      <c r="A77" s="2160"/>
      <c r="B77" s="2160"/>
      <c r="C77" s="2160"/>
      <c r="D77" s="2160"/>
      <c r="E77" s="2160"/>
      <c r="F77" s="2056"/>
      <c r="G77" s="494"/>
      <c r="H77" s="494"/>
      <c r="I77" s="494"/>
      <c r="J77" s="494"/>
      <c r="K77" s="642"/>
      <c r="L77" s="358"/>
    </row>
    <row r="78" spans="1:22">
      <c r="A78" s="2160"/>
      <c r="B78" s="2160"/>
      <c r="C78" s="2160"/>
      <c r="D78" s="2160"/>
      <c r="E78" s="2160"/>
      <c r="F78" s="494"/>
      <c r="G78" s="494"/>
      <c r="H78" s="494"/>
      <c r="I78" s="494"/>
      <c r="J78" s="494"/>
      <c r="K78" s="642"/>
      <c r="L78" s="358"/>
    </row>
    <row r="79" spans="1:22">
      <c r="A79" s="2160"/>
      <c r="B79" s="2160"/>
      <c r="C79" s="2160"/>
      <c r="D79" s="2160"/>
      <c r="E79" s="2160"/>
      <c r="F79" s="494"/>
      <c r="G79" s="494"/>
      <c r="H79" s="494"/>
      <c r="I79" s="494"/>
      <c r="J79" s="494"/>
      <c r="K79" s="642"/>
      <c r="L79" s="358"/>
    </row>
    <row r="80" spans="1:22">
      <c r="A80" s="2160"/>
      <c r="B80" s="2160"/>
      <c r="C80" s="2160"/>
      <c r="D80" s="2160"/>
      <c r="E80" s="2160"/>
      <c r="F80" s="494"/>
      <c r="G80" s="494"/>
      <c r="H80" s="494"/>
      <c r="I80" s="494"/>
      <c r="J80" s="494"/>
      <c r="K80" s="642"/>
      <c r="L80" s="358"/>
    </row>
    <row r="81" spans="1:12">
      <c r="A81" s="2160"/>
      <c r="B81" s="2160"/>
      <c r="C81" s="2160"/>
      <c r="D81" s="2160"/>
      <c r="E81" s="2160"/>
      <c r="F81" s="494"/>
      <c r="G81" s="494"/>
      <c r="H81" s="494"/>
      <c r="I81" s="494"/>
      <c r="J81" s="494"/>
      <c r="K81" s="642"/>
      <c r="L81" s="358"/>
    </row>
    <row r="82" spans="1:12">
      <c r="A82" s="2160"/>
      <c r="B82" s="2160"/>
      <c r="C82" s="2160"/>
      <c r="D82" s="2160"/>
      <c r="E82" s="2160"/>
      <c r="F82" s="494"/>
      <c r="G82" s="494"/>
      <c r="H82" s="494"/>
      <c r="I82" s="494"/>
      <c r="J82" s="494"/>
      <c r="K82" s="642"/>
      <c r="L82" s="358"/>
    </row>
    <row r="83" spans="1:12">
      <c r="A83" s="2160"/>
      <c r="B83" s="2160"/>
      <c r="C83" s="2160"/>
      <c r="D83" s="2160"/>
      <c r="E83" s="2160"/>
      <c r="F83" s="494"/>
      <c r="G83" s="494"/>
      <c r="H83" s="494"/>
      <c r="I83" s="494"/>
      <c r="J83" s="494"/>
      <c r="K83" s="642"/>
      <c r="L83" s="358"/>
    </row>
    <row r="84" spans="1:12">
      <c r="A84" s="2160"/>
      <c r="B84" s="2160"/>
      <c r="C84" s="2160"/>
      <c r="D84" s="2160"/>
      <c r="E84" s="2160"/>
      <c r="F84" s="494"/>
      <c r="G84" s="494"/>
      <c r="H84" s="494"/>
      <c r="I84" s="494"/>
      <c r="J84" s="494"/>
      <c r="K84" s="642"/>
      <c r="L84" s="358"/>
    </row>
    <row r="85" spans="1:12">
      <c r="A85" s="2160"/>
      <c r="B85" s="2160"/>
      <c r="C85" s="2160"/>
      <c r="D85" s="2160"/>
      <c r="E85" s="2160"/>
      <c r="F85" s="494"/>
      <c r="G85" s="494"/>
      <c r="H85" s="494"/>
      <c r="I85" s="494"/>
      <c r="J85" s="494"/>
      <c r="K85" s="642"/>
      <c r="L85" s="358"/>
    </row>
    <row r="86" spans="1:12">
      <c r="A86" s="2160"/>
      <c r="B86" s="2160"/>
      <c r="C86" s="2160"/>
      <c r="D86" s="2160"/>
      <c r="E86" s="2160"/>
      <c r="F86" s="494"/>
      <c r="G86" s="494"/>
      <c r="H86" s="494"/>
      <c r="I86" s="494"/>
      <c r="J86" s="494"/>
      <c r="K86" s="642"/>
      <c r="L86" s="358"/>
    </row>
    <row r="87" spans="1:12">
      <c r="A87" s="2160"/>
      <c r="B87" s="2160"/>
      <c r="C87" s="2160"/>
      <c r="D87" s="2160"/>
      <c r="E87" s="2160"/>
      <c r="F87" s="494"/>
      <c r="G87" s="494"/>
      <c r="H87" s="494"/>
      <c r="I87" s="494"/>
      <c r="J87" s="494"/>
      <c r="K87" s="642"/>
      <c r="L87" s="358"/>
    </row>
    <row r="88" spans="1:12">
      <c r="A88" s="2160"/>
      <c r="B88" s="2160"/>
      <c r="C88" s="2160"/>
      <c r="D88" s="2160"/>
      <c r="E88" s="2160"/>
      <c r="F88" s="494"/>
      <c r="G88" s="494"/>
      <c r="H88" s="494"/>
      <c r="I88" s="494"/>
      <c r="J88" s="494"/>
      <c r="K88" s="642"/>
      <c r="L88" s="358"/>
    </row>
    <row r="89" spans="1:12">
      <c r="A89" s="2160"/>
      <c r="B89" s="2160"/>
      <c r="C89" s="2160"/>
      <c r="D89" s="2160"/>
      <c r="E89" s="2160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5EDD0-9585-483D-8EE7-A1B8E1BC3C87}">
  <sheetPr codeName="Sheet16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.88671875" style="357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3035</v>
      </c>
      <c r="C9" s="604" t="s">
        <v>438</v>
      </c>
      <c r="D9" s="651">
        <v>2</v>
      </c>
      <c r="E9" s="605">
        <v>3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3049</v>
      </c>
      <c r="C10" s="608" t="s">
        <v>3533</v>
      </c>
      <c r="D10" s="656">
        <v>5</v>
      </c>
      <c r="E10" s="609">
        <v>8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3037</v>
      </c>
      <c r="C11" s="611" t="s">
        <v>4294</v>
      </c>
      <c r="D11" s="656">
        <v>2</v>
      </c>
      <c r="E11" s="609">
        <v>3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3037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3034</v>
      </c>
      <c r="C12" s="611" t="s">
        <v>3543</v>
      </c>
      <c r="D12" s="656">
        <v>5</v>
      </c>
      <c r="E12" s="609">
        <v>8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9068</v>
      </c>
      <c r="C13" s="611" t="s">
        <v>9176</v>
      </c>
      <c r="D13" s="656">
        <v>4</v>
      </c>
      <c r="E13" s="609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9748</v>
      </c>
      <c r="C14" s="611" t="s">
        <v>9072</v>
      </c>
      <c r="D14" s="759">
        <v>2</v>
      </c>
      <c r="E14" s="681">
        <v>2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9748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9"/>
      <c r="C15" s="646" t="s">
        <v>22</v>
      </c>
      <c r="D15" s="725">
        <v>20</v>
      </c>
      <c r="E15" s="2139">
        <v>28</v>
      </c>
      <c r="F15" s="62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3050</v>
      </c>
      <c r="C16" s="611" t="s">
        <v>3991</v>
      </c>
      <c r="D16" s="651">
        <v>5</v>
      </c>
      <c r="E16" s="2140">
        <v>8</v>
      </c>
      <c r="F16" s="626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3036</v>
      </c>
      <c r="C17" s="611" t="s">
        <v>471</v>
      </c>
      <c r="D17" s="656">
        <v>5</v>
      </c>
      <c r="E17" s="2141">
        <v>8</v>
      </c>
      <c r="F17" s="617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611" t="s">
        <v>1131</v>
      </c>
      <c r="D18" s="656">
        <v>1</v>
      </c>
      <c r="E18" s="2142">
        <v>1</v>
      </c>
      <c r="F18" s="63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9074</v>
      </c>
      <c r="C19" s="611" t="s">
        <v>9075</v>
      </c>
      <c r="D19" s="656">
        <v>3</v>
      </c>
      <c r="E19" s="2141">
        <v>4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9076</v>
      </c>
      <c r="M19" s="357" t="s">
        <v>9074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9749</v>
      </c>
      <c r="C20" s="611" t="s">
        <v>9529</v>
      </c>
      <c r="D20" s="656">
        <v>3</v>
      </c>
      <c r="E20" s="2141">
        <v>4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9529</v>
      </c>
      <c r="M20" s="357" t="s">
        <v>9749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527"/>
      <c r="B21" s="2143" t="s">
        <v>9130</v>
      </c>
      <c r="C21" s="2144" t="s">
        <v>9750</v>
      </c>
      <c r="D21" s="2143">
        <v>3</v>
      </c>
      <c r="E21" s="2145">
        <v>4</v>
      </c>
      <c r="F21" s="617"/>
      <c r="G21" s="494" t="s">
        <v>4736</v>
      </c>
      <c r="H21" s="494"/>
      <c r="I21" s="494"/>
      <c r="J21" s="494"/>
      <c r="K21" s="573">
        <v>0</v>
      </c>
      <c r="L21" s="358" t="s">
        <v>9751</v>
      </c>
      <c r="M21" s="357" t="s">
        <v>9130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</row>
    <row r="22" spans="1:22" ht="15" thickBot="1">
      <c r="A22" s="527"/>
      <c r="B22" s="2146" t="s">
        <v>9133</v>
      </c>
      <c r="C22" s="2147" t="s">
        <v>9752</v>
      </c>
      <c r="D22" s="2146">
        <v>3</v>
      </c>
      <c r="E22" s="2145">
        <v>4</v>
      </c>
      <c r="F22" s="765"/>
      <c r="G22" s="494" t="s">
        <v>4736</v>
      </c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9752</v>
      </c>
      <c r="M22" s="357" t="s">
        <v>9133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 ht="15" thickBot="1">
      <c r="A23" s="528"/>
      <c r="B23" s="622"/>
      <c r="C23" s="646" t="s">
        <v>22</v>
      </c>
      <c r="D23" s="725">
        <v>20</v>
      </c>
      <c r="E23" s="2139">
        <v>29</v>
      </c>
      <c r="F23" s="641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>
        <v>3</v>
      </c>
      <c r="B24" s="603" t="s">
        <v>40</v>
      </c>
      <c r="C24" s="611" t="s">
        <v>1180</v>
      </c>
      <c r="D24" s="651">
        <v>1</v>
      </c>
      <c r="E24" s="2140">
        <v>1</v>
      </c>
      <c r="F24" s="617" t="s">
        <v>1131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27"/>
      <c r="B25" s="607" t="s">
        <v>3039</v>
      </c>
      <c r="C25" s="611" t="s">
        <v>1179</v>
      </c>
      <c r="D25" s="656">
        <v>3</v>
      </c>
      <c r="E25" s="2142">
        <v>4</v>
      </c>
      <c r="F25" s="70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3039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27"/>
      <c r="B26" s="607" t="s">
        <v>3038</v>
      </c>
      <c r="C26" s="611" t="s">
        <v>140</v>
      </c>
      <c r="D26" s="656">
        <v>5</v>
      </c>
      <c r="E26" s="2141">
        <v>8</v>
      </c>
      <c r="F26" s="617" t="s">
        <v>471</v>
      </c>
      <c r="G26" s="494"/>
      <c r="H26" s="494" t="s">
        <v>3036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3038</v>
      </c>
      <c r="N26" s="357" t="s">
        <v>3036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527"/>
      <c r="B27" s="607" t="s">
        <v>9080</v>
      </c>
      <c r="C27" s="611" t="s">
        <v>9178</v>
      </c>
      <c r="D27" s="656">
        <v>4</v>
      </c>
      <c r="E27" s="2141">
        <v>4</v>
      </c>
      <c r="F27" s="617" t="s">
        <v>9075</v>
      </c>
      <c r="G27" s="494"/>
      <c r="H27" s="494" t="s">
        <v>9074</v>
      </c>
      <c r="I27" s="494" t="s">
        <v>294</v>
      </c>
      <c r="J27" s="494" t="s">
        <v>294</v>
      </c>
      <c r="K27" s="573">
        <v>0</v>
      </c>
      <c r="L27" s="358" t="s">
        <v>9082</v>
      </c>
      <c r="M27" s="357" t="s">
        <v>9080</v>
      </c>
      <c r="N27" s="357" t="s">
        <v>9074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9076</v>
      </c>
      <c r="U27" s="357" t="s">
        <v>294</v>
      </c>
      <c r="V27" s="357" t="s">
        <v>294</v>
      </c>
    </row>
    <row r="28" spans="1:22">
      <c r="A28" s="527"/>
      <c r="B28" s="607" t="s">
        <v>9183</v>
      </c>
      <c r="C28" s="611" t="s">
        <v>9184</v>
      </c>
      <c r="D28" s="656">
        <v>4</v>
      </c>
      <c r="E28" s="2141">
        <v>6</v>
      </c>
      <c r="F28" s="617" t="s">
        <v>9075</v>
      </c>
      <c r="G28" s="494"/>
      <c r="H28" s="494" t="s">
        <v>9074</v>
      </c>
      <c r="I28" s="494" t="s">
        <v>294</v>
      </c>
      <c r="J28" s="494" t="s">
        <v>294</v>
      </c>
      <c r="K28" s="573">
        <v>0</v>
      </c>
      <c r="L28" s="358" t="s">
        <v>9185</v>
      </c>
      <c r="M28" s="357" t="s">
        <v>9183</v>
      </c>
      <c r="N28" s="357" t="s">
        <v>9074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9076</v>
      </c>
      <c r="U28" s="357" t="s">
        <v>294</v>
      </c>
      <c r="V28" s="357" t="s">
        <v>294</v>
      </c>
    </row>
    <row r="29" spans="1:22" ht="15" thickBot="1">
      <c r="A29" s="527"/>
      <c r="B29" s="607" t="s">
        <v>9753</v>
      </c>
      <c r="C29" s="611" t="s">
        <v>9352</v>
      </c>
      <c r="D29" s="759">
        <v>3</v>
      </c>
      <c r="E29" s="2148">
        <v>4</v>
      </c>
      <c r="F29" s="61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9188</v>
      </c>
      <c r="M29" s="357" t="s">
        <v>9753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 ht="15" thickBot="1">
      <c r="A30" s="528"/>
      <c r="B30" s="612"/>
      <c r="C30" s="646" t="s">
        <v>22</v>
      </c>
      <c r="D30" s="725">
        <v>20</v>
      </c>
      <c r="E30" s="2139">
        <v>27</v>
      </c>
      <c r="F30" s="641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6">
        <v>4</v>
      </c>
      <c r="B31" s="607" t="s">
        <v>29</v>
      </c>
      <c r="C31" s="611" t="s">
        <v>2389</v>
      </c>
      <c r="D31" s="651">
        <v>2</v>
      </c>
      <c r="E31" s="2149">
        <v>2</v>
      </c>
      <c r="F31" s="617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27"/>
      <c r="B32" s="607" t="s">
        <v>9754</v>
      </c>
      <c r="C32" s="611" t="s">
        <v>9102</v>
      </c>
      <c r="D32" s="656">
        <v>4</v>
      </c>
      <c r="E32" s="2150">
        <v>6</v>
      </c>
      <c r="F32" s="617" t="s">
        <v>9184</v>
      </c>
      <c r="G32" s="494"/>
      <c r="H32" s="494" t="s">
        <v>9183</v>
      </c>
      <c r="I32" s="494" t="s">
        <v>294</v>
      </c>
      <c r="J32" s="494" t="s">
        <v>294</v>
      </c>
      <c r="K32" s="573">
        <v>0</v>
      </c>
      <c r="L32" s="358" t="s">
        <v>9102</v>
      </c>
      <c r="M32" s="357" t="s">
        <v>9754</v>
      </c>
      <c r="N32" s="357" t="s">
        <v>9183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9185</v>
      </c>
      <c r="U32" s="357" t="s">
        <v>294</v>
      </c>
      <c r="V32" s="357" t="s">
        <v>294</v>
      </c>
    </row>
    <row r="33" spans="1:22">
      <c r="A33" s="527"/>
      <c r="B33" s="607" t="s">
        <v>9089</v>
      </c>
      <c r="C33" s="611" t="s">
        <v>9090</v>
      </c>
      <c r="D33" s="656">
        <v>4</v>
      </c>
      <c r="E33" s="2150">
        <v>4</v>
      </c>
      <c r="F33" s="617" t="s">
        <v>140</v>
      </c>
      <c r="G33" s="494"/>
      <c r="H33" s="494" t="s">
        <v>3038</v>
      </c>
      <c r="I33" s="494" t="s">
        <v>294</v>
      </c>
      <c r="J33" s="494" t="s">
        <v>294</v>
      </c>
      <c r="K33" s="573">
        <v>0</v>
      </c>
      <c r="L33" s="358" t="s">
        <v>9091</v>
      </c>
      <c r="M33" s="357" t="s">
        <v>9089</v>
      </c>
      <c r="N33" s="357" t="s">
        <v>3038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602</v>
      </c>
      <c r="U33" s="357" t="s">
        <v>294</v>
      </c>
      <c r="V33" s="357" t="s">
        <v>294</v>
      </c>
    </row>
    <row r="34" spans="1:22">
      <c r="A34" s="527"/>
      <c r="B34" s="607" t="s">
        <v>9685</v>
      </c>
      <c r="C34" s="611" t="s">
        <v>9196</v>
      </c>
      <c r="D34" s="656">
        <v>3</v>
      </c>
      <c r="E34" s="2150">
        <v>4</v>
      </c>
      <c r="F34" s="617" t="s">
        <v>9184</v>
      </c>
      <c r="G34" s="494"/>
      <c r="H34" s="494" t="s">
        <v>9183</v>
      </c>
      <c r="I34" s="494" t="s">
        <v>294</v>
      </c>
      <c r="J34" s="494" t="s">
        <v>294</v>
      </c>
      <c r="K34" s="573">
        <v>0</v>
      </c>
      <c r="L34" s="358" t="s">
        <v>9197</v>
      </c>
      <c r="M34" s="357" t="s">
        <v>9685</v>
      </c>
      <c r="N34" s="357" t="s">
        <v>9183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9185</v>
      </c>
      <c r="U34" s="357" t="s">
        <v>294</v>
      </c>
      <c r="V34" s="357" t="s">
        <v>294</v>
      </c>
    </row>
    <row r="35" spans="1:22">
      <c r="A35" s="527"/>
      <c r="B35" s="607" t="s">
        <v>9755</v>
      </c>
      <c r="C35" s="611" t="s">
        <v>9756</v>
      </c>
      <c r="D35" s="656">
        <v>3</v>
      </c>
      <c r="E35" s="2151">
        <v>4</v>
      </c>
      <c r="F35" s="617" t="s">
        <v>9178</v>
      </c>
      <c r="G35" s="494"/>
      <c r="H35" s="494" t="s">
        <v>9080</v>
      </c>
      <c r="I35" s="494" t="s">
        <v>294</v>
      </c>
      <c r="J35" s="494" t="s">
        <v>294</v>
      </c>
      <c r="K35" s="573">
        <v>0</v>
      </c>
      <c r="L35" s="358" t="s">
        <v>9100</v>
      </c>
      <c r="M35" s="357" t="s">
        <v>9755</v>
      </c>
      <c r="N35" s="357" t="s">
        <v>9080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9082</v>
      </c>
      <c r="U35" s="357" t="s">
        <v>294</v>
      </c>
      <c r="V35" s="357" t="s">
        <v>294</v>
      </c>
    </row>
    <row r="36" spans="1:22">
      <c r="A36" s="527"/>
      <c r="B36" s="607" t="s">
        <v>9198</v>
      </c>
      <c r="C36" s="611" t="s">
        <v>9199</v>
      </c>
      <c r="D36" s="656">
        <v>4</v>
      </c>
      <c r="E36" s="2150">
        <v>6</v>
      </c>
      <c r="F36" s="617" t="s">
        <v>9184</v>
      </c>
      <c r="G36" s="494"/>
      <c r="H36" s="494" t="s">
        <v>9183</v>
      </c>
      <c r="I36" s="494" t="s">
        <v>294</v>
      </c>
      <c r="J36" s="494" t="s">
        <v>294</v>
      </c>
      <c r="K36" s="573">
        <v>0</v>
      </c>
      <c r="L36" s="358" t="s">
        <v>9200</v>
      </c>
      <c r="M36" s="357" t="s">
        <v>9198</v>
      </c>
      <c r="N36" s="357" t="s">
        <v>9183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9185</v>
      </c>
      <c r="U36" s="357" t="s">
        <v>294</v>
      </c>
      <c r="V36" s="357" t="s">
        <v>294</v>
      </c>
    </row>
    <row r="37" spans="1:22" ht="15" thickBot="1">
      <c r="A37" s="527"/>
      <c r="B37" s="607" t="s">
        <v>3051</v>
      </c>
      <c r="C37" s="611" t="s">
        <v>335</v>
      </c>
      <c r="D37" s="656">
        <v>2</v>
      </c>
      <c r="E37" s="2152">
        <v>3</v>
      </c>
      <c r="F37" s="617"/>
      <c r="G37" s="494"/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335</v>
      </c>
      <c r="M37" s="357" t="s">
        <v>3051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28"/>
      <c r="B38" s="612"/>
      <c r="C38" s="646" t="s">
        <v>22</v>
      </c>
      <c r="D38" s="726">
        <v>22</v>
      </c>
      <c r="E38" s="2139">
        <v>29</v>
      </c>
      <c r="F38" s="641"/>
      <c r="G38" s="494"/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27">
        <v>5</v>
      </c>
      <c r="B39" s="607" t="s">
        <v>9189</v>
      </c>
      <c r="C39" s="611" t="s">
        <v>9190</v>
      </c>
      <c r="D39" s="651">
        <v>4</v>
      </c>
      <c r="E39" s="2149">
        <v>4</v>
      </c>
      <c r="F39" s="617" t="s">
        <v>9178</v>
      </c>
      <c r="G39" s="494"/>
      <c r="H39" s="494" t="s">
        <v>9080</v>
      </c>
      <c r="I39" s="494" t="s">
        <v>294</v>
      </c>
      <c r="J39" s="494" t="s">
        <v>294</v>
      </c>
      <c r="K39" s="573">
        <v>0</v>
      </c>
      <c r="L39" s="358" t="s">
        <v>9191</v>
      </c>
      <c r="M39" s="357" t="s">
        <v>9189</v>
      </c>
      <c r="N39" s="357" t="s">
        <v>9080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9082</v>
      </c>
      <c r="U39" s="357" t="s">
        <v>294</v>
      </c>
      <c r="V39" s="357" t="s">
        <v>294</v>
      </c>
    </row>
    <row r="40" spans="1:22">
      <c r="A40" s="527"/>
      <c r="B40" s="607" t="s">
        <v>9757</v>
      </c>
      <c r="C40" s="611" t="s">
        <v>9758</v>
      </c>
      <c r="D40" s="656">
        <v>3</v>
      </c>
      <c r="E40" s="2150">
        <v>4</v>
      </c>
      <c r="F40" s="617"/>
      <c r="G40" s="494"/>
      <c r="H40" s="494" t="s">
        <v>294</v>
      </c>
      <c r="I40" s="494" t="s">
        <v>294</v>
      </c>
      <c r="J40" s="494" t="s">
        <v>294</v>
      </c>
      <c r="K40" s="574">
        <v>0</v>
      </c>
      <c r="L40" s="358" t="s">
        <v>9126</v>
      </c>
      <c r="M40" s="357" t="s">
        <v>9757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7"/>
      <c r="B41" s="607" t="s">
        <v>9204</v>
      </c>
      <c r="C41" s="611" t="s">
        <v>9205</v>
      </c>
      <c r="D41" s="656">
        <v>4</v>
      </c>
      <c r="E41" s="2150">
        <v>6</v>
      </c>
      <c r="F41" s="617" t="s">
        <v>9102</v>
      </c>
      <c r="G41" s="494"/>
      <c r="H41" s="494" t="s">
        <v>9754</v>
      </c>
      <c r="I41" s="494" t="s">
        <v>294</v>
      </c>
      <c r="J41" s="494" t="s">
        <v>294</v>
      </c>
      <c r="K41" s="573">
        <v>0</v>
      </c>
      <c r="L41" s="358" t="s">
        <v>9206</v>
      </c>
      <c r="M41" s="357" t="s">
        <v>9204</v>
      </c>
      <c r="N41" s="357" t="s">
        <v>9754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9102</v>
      </c>
      <c r="U41" s="357" t="s">
        <v>294</v>
      </c>
      <c r="V41" s="357" t="s">
        <v>294</v>
      </c>
    </row>
    <row r="42" spans="1:22">
      <c r="A42" s="527"/>
      <c r="B42" s="607" t="s">
        <v>9109</v>
      </c>
      <c r="C42" s="611" t="s">
        <v>9759</v>
      </c>
      <c r="D42" s="656">
        <v>3</v>
      </c>
      <c r="E42" s="2150">
        <v>4</v>
      </c>
      <c r="F42" s="617" t="s">
        <v>3991</v>
      </c>
      <c r="G42" s="494"/>
      <c r="H42" s="494" t="s">
        <v>3050</v>
      </c>
      <c r="I42" s="494" t="s">
        <v>294</v>
      </c>
      <c r="J42" s="494" t="s">
        <v>294</v>
      </c>
      <c r="K42" s="573">
        <v>0</v>
      </c>
      <c r="L42" s="358" t="s">
        <v>9111</v>
      </c>
      <c r="M42" s="357" t="s">
        <v>9109</v>
      </c>
      <c r="N42" s="357" t="s">
        <v>3050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593</v>
      </c>
      <c r="U42" s="357" t="s">
        <v>294</v>
      </c>
      <c r="V42" s="357" t="s">
        <v>294</v>
      </c>
    </row>
    <row r="43" spans="1:22" ht="15" thickBot="1">
      <c r="A43" s="527"/>
      <c r="B43" s="607" t="s">
        <v>9686</v>
      </c>
      <c r="C43" s="611" t="s">
        <v>9212</v>
      </c>
      <c r="D43" s="656">
        <v>5</v>
      </c>
      <c r="E43" s="2153">
        <v>8</v>
      </c>
      <c r="F43" s="617" t="s">
        <v>9102</v>
      </c>
      <c r="G43" s="494"/>
      <c r="H43" s="494" t="s">
        <v>9754</v>
      </c>
      <c r="I43" s="494" t="s">
        <v>294</v>
      </c>
      <c r="J43" s="494" t="s">
        <v>294</v>
      </c>
      <c r="K43" s="573">
        <v>0</v>
      </c>
      <c r="L43" s="358" t="s">
        <v>9212</v>
      </c>
      <c r="M43" s="357" t="s">
        <v>9686</v>
      </c>
      <c r="N43" s="357" t="s">
        <v>9754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9102</v>
      </c>
      <c r="U43" s="357" t="s">
        <v>294</v>
      </c>
      <c r="V43" s="357" t="s">
        <v>294</v>
      </c>
    </row>
    <row r="44" spans="1:22" ht="15" thickBot="1">
      <c r="A44" s="528"/>
      <c r="B44" s="622"/>
      <c r="C44" s="646" t="s">
        <v>22</v>
      </c>
      <c r="D44" s="726">
        <v>19</v>
      </c>
      <c r="E44" s="2139">
        <v>26</v>
      </c>
      <c r="F44" s="641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26">
        <v>6</v>
      </c>
      <c r="B45" s="607" t="s">
        <v>3052</v>
      </c>
      <c r="C45" s="611" t="s">
        <v>1181</v>
      </c>
      <c r="D45" s="651">
        <v>4</v>
      </c>
      <c r="E45" s="2149">
        <v>6</v>
      </c>
      <c r="F45" s="626" t="s">
        <v>438</v>
      </c>
      <c r="G45" s="494"/>
      <c r="H45" s="494" t="s">
        <v>3035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3052</v>
      </c>
      <c r="N45" s="357" t="s">
        <v>3035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>
      <c r="A46" s="527"/>
      <c r="B46" s="607" t="s">
        <v>38</v>
      </c>
      <c r="C46" s="611" t="s">
        <v>331</v>
      </c>
      <c r="D46" s="656">
        <v>1</v>
      </c>
      <c r="E46" s="2150">
        <v>1</v>
      </c>
      <c r="F46" s="617" t="s">
        <v>335</v>
      </c>
      <c r="G46" s="494"/>
      <c r="H46" s="494" t="s">
        <v>3051</v>
      </c>
      <c r="I46" s="494" t="s">
        <v>294</v>
      </c>
      <c r="J46" s="494" t="s">
        <v>294</v>
      </c>
      <c r="K46" s="573">
        <v>0</v>
      </c>
      <c r="L46" s="358" t="s">
        <v>331</v>
      </c>
      <c r="M46" s="357" t="s">
        <v>38</v>
      </c>
      <c r="N46" s="357" t="s">
        <v>3051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335</v>
      </c>
      <c r="U46" s="357" t="s">
        <v>294</v>
      </c>
      <c r="V46" s="357" t="s">
        <v>294</v>
      </c>
    </row>
    <row r="47" spans="1:22">
      <c r="A47" s="527"/>
      <c r="B47" s="607" t="s">
        <v>3040</v>
      </c>
      <c r="C47" s="611" t="s">
        <v>3998</v>
      </c>
      <c r="D47" s="656">
        <v>3</v>
      </c>
      <c r="E47" s="2150">
        <v>4</v>
      </c>
      <c r="F47" s="633" t="s">
        <v>1179</v>
      </c>
      <c r="G47" s="494"/>
      <c r="H47" s="494" t="s">
        <v>3039</v>
      </c>
      <c r="I47" s="494" t="s">
        <v>294</v>
      </c>
      <c r="J47" s="494" t="s">
        <v>294</v>
      </c>
      <c r="K47" s="573">
        <v>0</v>
      </c>
      <c r="L47" s="358" t="s">
        <v>3259</v>
      </c>
      <c r="M47" s="357" t="s">
        <v>3040</v>
      </c>
      <c r="N47" s="357" t="s">
        <v>3039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2100</v>
      </c>
      <c r="U47" s="357" t="s">
        <v>294</v>
      </c>
      <c r="V47" s="357" t="s">
        <v>294</v>
      </c>
    </row>
    <row r="48" spans="1:22">
      <c r="A48" s="527"/>
      <c r="B48" s="607" t="s">
        <v>9213</v>
      </c>
      <c r="C48" s="611" t="s">
        <v>9214</v>
      </c>
      <c r="D48" s="656">
        <v>5</v>
      </c>
      <c r="E48" s="2150">
        <v>8</v>
      </c>
      <c r="F48" s="633" t="s">
        <v>9212</v>
      </c>
      <c r="G48" s="494"/>
      <c r="H48" s="494" t="s">
        <v>9686</v>
      </c>
      <c r="I48" s="494" t="s">
        <v>294</v>
      </c>
      <c r="J48" s="494" t="s">
        <v>294</v>
      </c>
      <c r="K48" s="573">
        <v>0</v>
      </c>
      <c r="L48" s="358" t="s">
        <v>9216</v>
      </c>
      <c r="M48" s="357" t="s">
        <v>9213</v>
      </c>
      <c r="N48" s="357" t="s">
        <v>9686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9212</v>
      </c>
      <c r="U48" s="357" t="s">
        <v>294</v>
      </c>
      <c r="V48" s="357" t="s">
        <v>294</v>
      </c>
    </row>
    <row r="49" spans="1:22" ht="15" thickBot="1">
      <c r="A49" s="527"/>
      <c r="B49" s="607" t="s">
        <v>9689</v>
      </c>
      <c r="C49" s="611" t="s">
        <v>9219</v>
      </c>
      <c r="D49" s="656">
        <v>5</v>
      </c>
      <c r="E49" s="2153">
        <v>8</v>
      </c>
      <c r="F49" s="629" t="s">
        <v>9205</v>
      </c>
      <c r="G49" s="494"/>
      <c r="H49" s="494" t="s">
        <v>9204</v>
      </c>
      <c r="I49" s="494" t="s">
        <v>294</v>
      </c>
      <c r="J49" s="494" t="s">
        <v>294</v>
      </c>
      <c r="K49" s="573">
        <v>0</v>
      </c>
      <c r="L49" s="358" t="s">
        <v>9221</v>
      </c>
      <c r="M49" s="357" t="s">
        <v>9689</v>
      </c>
      <c r="N49" s="357" t="s">
        <v>9204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9206</v>
      </c>
      <c r="U49" s="357" t="s">
        <v>294</v>
      </c>
      <c r="V49" s="357" t="s">
        <v>294</v>
      </c>
    </row>
    <row r="50" spans="1:22" ht="15" thickBot="1">
      <c r="A50" s="528"/>
      <c r="B50" s="622"/>
      <c r="C50" s="646" t="s">
        <v>22</v>
      </c>
      <c r="D50" s="726">
        <v>18</v>
      </c>
      <c r="E50" s="2154">
        <v>27</v>
      </c>
      <c r="F50" s="64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26">
        <v>7</v>
      </c>
      <c r="B51" s="46" t="s">
        <v>9760</v>
      </c>
      <c r="C51" s="611" t="s">
        <v>9761</v>
      </c>
      <c r="D51" s="651">
        <v>3</v>
      </c>
      <c r="E51" s="2149">
        <v>4</v>
      </c>
      <c r="F51" s="617" t="s">
        <v>9190</v>
      </c>
      <c r="G51" s="494"/>
      <c r="H51" s="494" t="s">
        <v>9189</v>
      </c>
      <c r="I51" s="494" t="s">
        <v>294</v>
      </c>
      <c r="J51" s="494" t="s">
        <v>294</v>
      </c>
      <c r="K51" s="573">
        <v>0</v>
      </c>
      <c r="L51" s="358" t="s">
        <v>9138</v>
      </c>
      <c r="M51" s="357" t="s">
        <v>9760</v>
      </c>
      <c r="N51" s="357" t="s">
        <v>9189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9191</v>
      </c>
      <c r="U51" s="357" t="s">
        <v>294</v>
      </c>
      <c r="V51" s="357" t="s">
        <v>294</v>
      </c>
    </row>
    <row r="52" spans="1:22">
      <c r="A52" s="527"/>
      <c r="B52" s="607" t="s">
        <v>3053</v>
      </c>
      <c r="C52" s="611" t="s">
        <v>3054</v>
      </c>
      <c r="D52" s="656">
        <v>3</v>
      </c>
      <c r="E52" s="2151">
        <v>4</v>
      </c>
      <c r="F52" s="617" t="s">
        <v>9759</v>
      </c>
      <c r="G52" s="494"/>
      <c r="H52" s="494" t="s">
        <v>9109</v>
      </c>
      <c r="I52" s="494" t="s">
        <v>294</v>
      </c>
      <c r="J52" s="494" t="s">
        <v>294</v>
      </c>
      <c r="K52" s="573">
        <v>0</v>
      </c>
      <c r="L52" s="358" t="s">
        <v>2132</v>
      </c>
      <c r="M52" s="357" t="s">
        <v>3053</v>
      </c>
      <c r="N52" s="357" t="s">
        <v>9109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9111</v>
      </c>
      <c r="U52" s="357" t="s">
        <v>294</v>
      </c>
      <c r="V52" s="357" t="s">
        <v>294</v>
      </c>
    </row>
    <row r="53" spans="1:22">
      <c r="A53" s="527"/>
      <c r="B53" s="607" t="s">
        <v>9690</v>
      </c>
      <c r="C53" s="611" t="s">
        <v>9691</v>
      </c>
      <c r="D53" s="656">
        <v>5</v>
      </c>
      <c r="E53" s="2150">
        <v>8</v>
      </c>
      <c r="F53" s="617" t="s">
        <v>9214</v>
      </c>
      <c r="G53" s="494"/>
      <c r="H53" s="494" t="s">
        <v>9213</v>
      </c>
      <c r="I53" s="494" t="s">
        <v>294</v>
      </c>
      <c r="J53" s="494" t="s">
        <v>294</v>
      </c>
      <c r="K53" s="573">
        <v>0</v>
      </c>
      <c r="L53" s="358" t="s">
        <v>9691</v>
      </c>
      <c r="M53" s="357" t="s">
        <v>9690</v>
      </c>
      <c r="N53" s="357" t="s">
        <v>9213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9216</v>
      </c>
      <c r="U53" s="357" t="s">
        <v>294</v>
      </c>
      <c r="V53" s="357" t="s">
        <v>294</v>
      </c>
    </row>
    <row r="54" spans="1:22">
      <c r="A54" s="527"/>
      <c r="B54" s="607" t="s">
        <v>9692</v>
      </c>
      <c r="C54" s="611" t="s">
        <v>9227</v>
      </c>
      <c r="D54" s="656">
        <v>4</v>
      </c>
      <c r="E54" s="2150">
        <v>8</v>
      </c>
      <c r="F54" s="617" t="s">
        <v>9219</v>
      </c>
      <c r="G54" s="494"/>
      <c r="H54" s="494" t="s">
        <v>9689</v>
      </c>
      <c r="I54" s="494" t="s">
        <v>294</v>
      </c>
      <c r="J54" s="494" t="s">
        <v>294</v>
      </c>
      <c r="K54" s="573">
        <v>0</v>
      </c>
      <c r="L54" s="358" t="s">
        <v>9227</v>
      </c>
      <c r="M54" s="357" t="s">
        <v>9692</v>
      </c>
      <c r="N54" s="357" t="s">
        <v>9689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9221</v>
      </c>
      <c r="U54" s="357" t="s">
        <v>294</v>
      </c>
      <c r="V54" s="357" t="s">
        <v>294</v>
      </c>
    </row>
    <row r="55" spans="1:22" ht="15" thickBot="1">
      <c r="A55" s="527"/>
      <c r="B55" s="607" t="s">
        <v>9693</v>
      </c>
      <c r="C55" s="611" t="s">
        <v>9229</v>
      </c>
      <c r="D55" s="656">
        <v>5</v>
      </c>
      <c r="E55" s="2153">
        <v>8</v>
      </c>
      <c r="F55" s="617" t="s">
        <v>9214</v>
      </c>
      <c r="G55" s="494"/>
      <c r="H55" s="494" t="s">
        <v>9213</v>
      </c>
      <c r="I55" s="494" t="s">
        <v>294</v>
      </c>
      <c r="J55" s="494" t="s">
        <v>294</v>
      </c>
      <c r="K55" s="573">
        <v>0</v>
      </c>
      <c r="L55" s="358" t="s">
        <v>9230</v>
      </c>
      <c r="M55" s="357" t="s">
        <v>9693</v>
      </c>
      <c r="N55" s="357" t="s">
        <v>9213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9216</v>
      </c>
      <c r="U55" s="357" t="s">
        <v>294</v>
      </c>
      <c r="V55" s="357" t="s">
        <v>294</v>
      </c>
    </row>
    <row r="56" spans="1:22" ht="15" thickBot="1">
      <c r="A56" s="528"/>
      <c r="B56" s="612"/>
      <c r="C56" s="646" t="s">
        <v>22</v>
      </c>
      <c r="D56" s="726">
        <v>20</v>
      </c>
      <c r="E56" s="2154">
        <v>32</v>
      </c>
      <c r="F56" s="64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6">
        <v>8</v>
      </c>
      <c r="B57" s="46" t="s">
        <v>9762</v>
      </c>
      <c r="C57" s="611" t="s">
        <v>3155</v>
      </c>
      <c r="D57" s="656">
        <v>8</v>
      </c>
      <c r="E57" s="2155">
        <v>14</v>
      </c>
      <c r="F57" s="767" t="s">
        <v>9763</v>
      </c>
      <c r="G57" s="494"/>
      <c r="H57" s="494" t="s">
        <v>3052</v>
      </c>
      <c r="I57" s="494" t="s">
        <v>9760</v>
      </c>
      <c r="J57" s="494" t="s">
        <v>294</v>
      </c>
      <c r="K57" s="573">
        <v>0</v>
      </c>
      <c r="L57" s="358" t="s">
        <v>4589</v>
      </c>
      <c r="M57" s="357" t="s">
        <v>9762</v>
      </c>
      <c r="N57" s="357" t="s">
        <v>3052</v>
      </c>
      <c r="O57" s="357" t="s">
        <v>9760</v>
      </c>
      <c r="P57" s="357" t="s">
        <v>294</v>
      </c>
      <c r="Q57" s="357">
        <v>0</v>
      </c>
      <c r="R57" s="357">
        <v>20</v>
      </c>
      <c r="S57" s="357">
        <v>0</v>
      </c>
      <c r="T57" s="357" t="s">
        <v>1181</v>
      </c>
      <c r="U57" s="357" t="s">
        <v>9138</v>
      </c>
      <c r="V57" s="357" t="s">
        <v>294</v>
      </c>
    </row>
    <row r="58" spans="1:22">
      <c r="A58" s="527"/>
      <c r="B58" s="607" t="s">
        <v>9694</v>
      </c>
      <c r="C58" s="611" t="s">
        <v>9232</v>
      </c>
      <c r="D58" s="656">
        <v>6</v>
      </c>
      <c r="E58" s="2150">
        <v>10</v>
      </c>
      <c r="F58" s="617" t="s">
        <v>9227</v>
      </c>
      <c r="G58" s="494"/>
      <c r="H58" s="494" t="s">
        <v>9692</v>
      </c>
      <c r="I58" s="494" t="s">
        <v>294</v>
      </c>
      <c r="J58" s="494" t="s">
        <v>294</v>
      </c>
      <c r="K58" s="573">
        <v>0</v>
      </c>
      <c r="L58" s="358" t="s">
        <v>9233</v>
      </c>
      <c r="M58" s="357" t="s">
        <v>9694</v>
      </c>
      <c r="N58" s="357" t="s">
        <v>9692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9227</v>
      </c>
      <c r="U58" s="357" t="s">
        <v>294</v>
      </c>
      <c r="V58" s="357" t="s">
        <v>294</v>
      </c>
    </row>
    <row r="59" spans="1:22" ht="15" thickBot="1">
      <c r="A59" s="527"/>
      <c r="B59" s="619" t="s">
        <v>9695</v>
      </c>
      <c r="C59" s="611" t="s">
        <v>9250</v>
      </c>
      <c r="D59" s="656">
        <v>6</v>
      </c>
      <c r="E59" s="2153">
        <v>10</v>
      </c>
      <c r="F59" s="617" t="s">
        <v>9196</v>
      </c>
      <c r="G59" s="494"/>
      <c r="H59" s="494" t="s">
        <v>9685</v>
      </c>
      <c r="I59" s="494" t="s">
        <v>294</v>
      </c>
      <c r="J59" s="494" t="s">
        <v>294</v>
      </c>
      <c r="K59" s="573">
        <v>0</v>
      </c>
      <c r="L59" s="358" t="s">
        <v>9236</v>
      </c>
      <c r="M59" s="357" t="s">
        <v>9695</v>
      </c>
      <c r="N59" s="357" t="s">
        <v>9685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9197</v>
      </c>
      <c r="U59" s="357" t="s">
        <v>294</v>
      </c>
      <c r="V59" s="357" t="s">
        <v>294</v>
      </c>
    </row>
    <row r="60" spans="1:22" ht="15" thickBot="1">
      <c r="A60" s="528"/>
      <c r="B60" s="612"/>
      <c r="C60" s="646" t="s">
        <v>22</v>
      </c>
      <c r="D60" s="726">
        <v>20</v>
      </c>
      <c r="E60" s="2154">
        <v>34</v>
      </c>
      <c r="F60" s="64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 ht="20.399999999999999">
      <c r="A61" s="526">
        <v>9</v>
      </c>
      <c r="B61" s="46" t="s">
        <v>9764</v>
      </c>
      <c r="C61" s="768" t="s">
        <v>4161</v>
      </c>
      <c r="D61" s="656">
        <v>8</v>
      </c>
      <c r="E61" s="2155">
        <v>12</v>
      </c>
      <c r="F61" s="769" t="s">
        <v>9765</v>
      </c>
      <c r="G61" s="494"/>
      <c r="H61" s="494" t="s">
        <v>3040</v>
      </c>
      <c r="I61" s="494" t="s">
        <v>9694</v>
      </c>
      <c r="J61" s="494" t="s">
        <v>294</v>
      </c>
      <c r="K61" s="573">
        <v>0</v>
      </c>
      <c r="L61" s="358" t="s">
        <v>4161</v>
      </c>
      <c r="M61" s="357" t="s">
        <v>9764</v>
      </c>
      <c r="N61" s="357" t="s">
        <v>3040</v>
      </c>
      <c r="O61" s="357" t="s">
        <v>9694</v>
      </c>
      <c r="P61" s="357" t="s">
        <v>294</v>
      </c>
      <c r="Q61" s="357">
        <v>0</v>
      </c>
      <c r="R61" s="357">
        <v>32</v>
      </c>
      <c r="S61" s="357">
        <v>0</v>
      </c>
      <c r="T61" s="357" t="s">
        <v>3259</v>
      </c>
      <c r="U61" s="357" t="s">
        <v>9233</v>
      </c>
      <c r="V61" s="357" t="s">
        <v>294</v>
      </c>
    </row>
    <row r="62" spans="1:22">
      <c r="A62" s="527"/>
      <c r="B62" s="607" t="s">
        <v>9766</v>
      </c>
      <c r="C62" s="611" t="s">
        <v>9263</v>
      </c>
      <c r="D62" s="656">
        <v>4</v>
      </c>
      <c r="E62" s="2151">
        <v>6</v>
      </c>
      <c r="F62" s="617" t="s">
        <v>9232</v>
      </c>
      <c r="G62" s="494"/>
      <c r="H62" s="494" t="s">
        <v>9694</v>
      </c>
      <c r="I62" s="494" t="s">
        <v>294</v>
      </c>
      <c r="J62" s="494" t="s">
        <v>294</v>
      </c>
      <c r="K62" s="573">
        <v>0</v>
      </c>
      <c r="L62" s="358" t="s">
        <v>9245</v>
      </c>
      <c r="M62" s="357" t="s">
        <v>9766</v>
      </c>
      <c r="N62" s="357" t="s">
        <v>9694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9233</v>
      </c>
      <c r="U62" s="357" t="s">
        <v>294</v>
      </c>
      <c r="V62" s="357" t="s">
        <v>294</v>
      </c>
    </row>
    <row r="63" spans="1:22">
      <c r="A63" s="527"/>
      <c r="B63" s="607" t="s">
        <v>9698</v>
      </c>
      <c r="C63" s="611" t="s">
        <v>9251</v>
      </c>
      <c r="D63" s="656">
        <v>4</v>
      </c>
      <c r="E63" s="2150">
        <v>8</v>
      </c>
      <c r="F63" s="767" t="s">
        <v>9250</v>
      </c>
      <c r="G63" s="494"/>
      <c r="H63" s="494" t="s">
        <v>9695</v>
      </c>
      <c r="I63" s="494" t="s">
        <v>294</v>
      </c>
      <c r="J63" s="494" t="s">
        <v>294</v>
      </c>
      <c r="K63" s="573">
        <v>0</v>
      </c>
      <c r="L63" s="358" t="s">
        <v>9251</v>
      </c>
      <c r="M63" s="357" t="s">
        <v>9698</v>
      </c>
      <c r="N63" s="357" t="s">
        <v>9695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9236</v>
      </c>
      <c r="U63" s="357" t="s">
        <v>294</v>
      </c>
      <c r="V63" s="357" t="s">
        <v>294</v>
      </c>
    </row>
    <row r="64" spans="1:22" ht="15" thickBot="1">
      <c r="A64" s="527"/>
      <c r="B64" s="607" t="s">
        <v>9699</v>
      </c>
      <c r="C64" s="611" t="s">
        <v>9253</v>
      </c>
      <c r="D64" s="656">
        <v>6</v>
      </c>
      <c r="E64" s="2153">
        <v>10</v>
      </c>
      <c r="F64" s="629" t="s">
        <v>9232</v>
      </c>
      <c r="G64" s="494"/>
      <c r="H64" s="494" t="s">
        <v>9694</v>
      </c>
      <c r="I64" s="494" t="s">
        <v>294</v>
      </c>
      <c r="J64" s="494" t="s">
        <v>294</v>
      </c>
      <c r="K64" s="573">
        <v>0</v>
      </c>
      <c r="L64" s="358" t="s">
        <v>9254</v>
      </c>
      <c r="M64" s="357" t="s">
        <v>9699</v>
      </c>
      <c r="N64" s="357" t="s">
        <v>9694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9233</v>
      </c>
      <c r="U64" s="357" t="s">
        <v>294</v>
      </c>
      <c r="V64" s="357" t="s">
        <v>294</v>
      </c>
    </row>
    <row r="65" spans="1:22" ht="15" thickBot="1">
      <c r="A65" s="528"/>
      <c r="B65" s="612"/>
      <c r="C65" s="646" t="s">
        <v>22</v>
      </c>
      <c r="D65" s="726">
        <v>22</v>
      </c>
      <c r="E65" s="2154">
        <v>36</v>
      </c>
      <c r="F65" s="632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26">
        <v>10</v>
      </c>
      <c r="B66" s="47" t="s">
        <v>9767</v>
      </c>
      <c r="C66" s="611" t="s">
        <v>4329</v>
      </c>
      <c r="D66" s="656">
        <v>8</v>
      </c>
      <c r="E66" s="2155">
        <v>12</v>
      </c>
      <c r="F66" s="617" t="s">
        <v>4161</v>
      </c>
      <c r="G66" s="494"/>
      <c r="H66" s="494" t="s">
        <v>9764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9767</v>
      </c>
      <c r="N66" s="357" t="s">
        <v>9764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4161</v>
      </c>
      <c r="U66" s="357" t="s">
        <v>294</v>
      </c>
      <c r="V66" s="357" t="s">
        <v>294</v>
      </c>
    </row>
    <row r="67" spans="1:22">
      <c r="A67" s="527"/>
      <c r="B67" s="607" t="s">
        <v>9700</v>
      </c>
      <c r="C67" s="611" t="s">
        <v>9259</v>
      </c>
      <c r="D67" s="656">
        <v>6</v>
      </c>
      <c r="E67" s="2150">
        <v>12</v>
      </c>
      <c r="F67" s="617" t="s">
        <v>9251</v>
      </c>
      <c r="G67" s="494"/>
      <c r="H67" s="494" t="s">
        <v>9698</v>
      </c>
      <c r="I67" s="494" t="s">
        <v>294</v>
      </c>
      <c r="J67" s="494" t="s">
        <v>294</v>
      </c>
      <c r="K67" s="573">
        <v>0</v>
      </c>
      <c r="L67" s="358" t="s">
        <v>9259</v>
      </c>
      <c r="M67" s="357" t="s">
        <v>9700</v>
      </c>
      <c r="N67" s="357" t="s">
        <v>9698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9251</v>
      </c>
      <c r="U67" s="357" t="s">
        <v>294</v>
      </c>
      <c r="V67" s="357" t="s">
        <v>294</v>
      </c>
    </row>
    <row r="68" spans="1:22" ht="15" thickBot="1">
      <c r="A68" s="527"/>
      <c r="B68" s="619" t="s">
        <v>9261</v>
      </c>
      <c r="C68" s="611" t="s">
        <v>9701</v>
      </c>
      <c r="D68" s="656">
        <v>5</v>
      </c>
      <c r="E68" s="2156">
        <v>10</v>
      </c>
      <c r="F68" s="629" t="s">
        <v>9263</v>
      </c>
      <c r="G68" s="494"/>
      <c r="H68" s="494" t="s">
        <v>9766</v>
      </c>
      <c r="I68" s="494" t="s">
        <v>294</v>
      </c>
      <c r="J68" s="494" t="s">
        <v>294</v>
      </c>
      <c r="K68" s="573">
        <v>0</v>
      </c>
      <c r="L68" s="358" t="s">
        <v>9264</v>
      </c>
      <c r="M68" s="357" t="s">
        <v>9261</v>
      </c>
      <c r="N68" s="357" t="s">
        <v>9766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9245</v>
      </c>
      <c r="U68" s="357" t="s">
        <v>294</v>
      </c>
      <c r="V68" s="357" t="s">
        <v>294</v>
      </c>
    </row>
    <row r="69" spans="1:22" ht="15" thickBot="1">
      <c r="A69" s="528"/>
      <c r="B69" s="622"/>
      <c r="C69" s="770" t="s">
        <v>22</v>
      </c>
      <c r="D69" s="726">
        <v>19</v>
      </c>
      <c r="E69" s="2157">
        <v>34</v>
      </c>
      <c r="F69" s="2158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645"/>
      <c r="B70" s="645"/>
      <c r="C70" s="646" t="s">
        <v>111</v>
      </c>
      <c r="D70" s="614">
        <v>200</v>
      </c>
      <c r="E70" s="645">
        <v>0</v>
      </c>
      <c r="F70" s="2159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60"/>
      <c r="B71" s="2160"/>
      <c r="C71" s="2160"/>
      <c r="D71" s="2160"/>
      <c r="E71" s="2160"/>
      <c r="F71" s="2056"/>
      <c r="G71" s="494"/>
      <c r="H71" s="494"/>
      <c r="I71" s="494"/>
      <c r="J71" s="494"/>
      <c r="K71" s="573"/>
      <c r="L71" s="358"/>
    </row>
    <row r="72" spans="1:22">
      <c r="A72" s="2160"/>
      <c r="B72" s="2160"/>
      <c r="C72" s="2160"/>
      <c r="D72" s="2160"/>
      <c r="E72" s="2160"/>
      <c r="F72" s="2056"/>
      <c r="G72" s="494"/>
      <c r="H72" s="494"/>
      <c r="I72" s="494"/>
      <c r="J72" s="494"/>
      <c r="K72" s="573"/>
      <c r="L72" s="358"/>
    </row>
    <row r="73" spans="1:22">
      <c r="A73" s="2160"/>
      <c r="B73" s="2160"/>
      <c r="C73" s="2160"/>
      <c r="D73" s="2160"/>
      <c r="E73" s="2160"/>
      <c r="F73" s="2056"/>
      <c r="G73" s="494"/>
      <c r="H73" s="494"/>
      <c r="I73" s="494"/>
      <c r="J73" s="494"/>
      <c r="K73" s="573"/>
      <c r="L73" s="358"/>
    </row>
    <row r="74" spans="1:22">
      <c r="A74" s="2160"/>
      <c r="B74" s="2160"/>
      <c r="C74" s="2160"/>
      <c r="D74" s="2160"/>
      <c r="E74" s="2160"/>
      <c r="F74" s="2056"/>
      <c r="G74" s="494"/>
      <c r="H74" s="494"/>
      <c r="I74" s="494"/>
      <c r="J74" s="494"/>
      <c r="K74" s="573"/>
      <c r="L74" s="358"/>
    </row>
    <row r="75" spans="1:22">
      <c r="A75" s="2160"/>
      <c r="B75" s="2160"/>
      <c r="C75" s="2160"/>
      <c r="D75" s="2160"/>
      <c r="E75" s="2160"/>
      <c r="F75" s="2056"/>
      <c r="G75" s="494"/>
      <c r="H75" s="494"/>
      <c r="I75" s="494"/>
      <c r="J75" s="494"/>
      <c r="K75" s="573"/>
      <c r="L75" s="358"/>
    </row>
    <row r="76" spans="1:22">
      <c r="A76" s="2160"/>
      <c r="B76" s="2160"/>
      <c r="C76" s="2160"/>
      <c r="D76" s="2160"/>
      <c r="E76" s="2160"/>
      <c r="F76" s="2056"/>
      <c r="G76" s="494"/>
      <c r="H76" s="494"/>
      <c r="I76" s="494"/>
      <c r="J76" s="494"/>
      <c r="K76" s="1743"/>
      <c r="L76" s="358"/>
    </row>
    <row r="77" spans="1:22">
      <c r="A77" s="2160"/>
      <c r="B77" s="2160"/>
      <c r="C77" s="2160"/>
      <c r="D77" s="2160"/>
      <c r="E77" s="2160"/>
      <c r="F77" s="2056"/>
      <c r="G77" s="494"/>
      <c r="H77" s="494"/>
      <c r="I77" s="494"/>
      <c r="J77" s="494"/>
      <c r="K77" s="642"/>
      <c r="L77" s="358"/>
    </row>
    <row r="78" spans="1:22">
      <c r="A78" s="2160"/>
      <c r="B78" s="2160"/>
      <c r="C78" s="2160"/>
      <c r="D78" s="2160"/>
      <c r="E78" s="2160"/>
      <c r="F78" s="494"/>
      <c r="G78" s="494"/>
      <c r="H78" s="494"/>
      <c r="I78" s="494"/>
      <c r="J78" s="494"/>
      <c r="K78" s="642"/>
      <c r="L78" s="358"/>
    </row>
    <row r="79" spans="1:22">
      <c r="A79" s="2160"/>
      <c r="B79" s="2160"/>
      <c r="C79" s="2160"/>
      <c r="D79" s="2160"/>
      <c r="E79" s="2160"/>
      <c r="F79" s="494"/>
      <c r="G79" s="494"/>
      <c r="H79" s="494"/>
      <c r="I79" s="494"/>
      <c r="J79" s="494"/>
      <c r="K79" s="642"/>
      <c r="L79" s="358"/>
    </row>
    <row r="80" spans="1:22">
      <c r="A80" s="2160"/>
      <c r="B80" s="2160"/>
      <c r="C80" s="2160"/>
      <c r="D80" s="2160"/>
      <c r="E80" s="2160"/>
      <c r="F80" s="494"/>
      <c r="G80" s="494"/>
      <c r="H80" s="494"/>
      <c r="I80" s="494"/>
      <c r="J80" s="494"/>
      <c r="K80" s="642"/>
      <c r="L80" s="358"/>
    </row>
    <row r="81" spans="1:12">
      <c r="A81" s="2160"/>
      <c r="B81" s="2160"/>
      <c r="C81" s="2160"/>
      <c r="D81" s="2160"/>
      <c r="E81" s="2160"/>
      <c r="F81" s="494"/>
      <c r="G81" s="494"/>
      <c r="H81" s="494"/>
      <c r="I81" s="494"/>
      <c r="J81" s="494"/>
      <c r="K81" s="642"/>
      <c r="L81" s="358"/>
    </row>
    <row r="82" spans="1:12">
      <c r="A82" s="2160"/>
      <c r="B82" s="2160"/>
      <c r="C82" s="2160"/>
      <c r="D82" s="2160"/>
      <c r="E82" s="2160"/>
      <c r="F82" s="494"/>
      <c r="G82" s="494"/>
      <c r="H82" s="494"/>
      <c r="I82" s="494"/>
      <c r="J82" s="494"/>
      <c r="K82" s="642"/>
      <c r="L82" s="358"/>
    </row>
    <row r="83" spans="1:12">
      <c r="A83" s="2160"/>
      <c r="B83" s="2160"/>
      <c r="C83" s="2160"/>
      <c r="D83" s="2160"/>
      <c r="E83" s="2160"/>
      <c r="F83" s="494"/>
      <c r="G83" s="494"/>
      <c r="H83" s="494"/>
      <c r="I83" s="494"/>
      <c r="J83" s="494"/>
      <c r="K83" s="642"/>
      <c r="L83" s="358"/>
    </row>
    <row r="84" spans="1:12">
      <c r="A84" s="2160"/>
      <c r="B84" s="2160"/>
      <c r="C84" s="2160"/>
      <c r="D84" s="2160"/>
      <c r="E84" s="2160"/>
      <c r="F84" s="494"/>
      <c r="G84" s="494"/>
      <c r="H84" s="494"/>
      <c r="I84" s="494"/>
      <c r="J84" s="494"/>
      <c r="K84" s="642"/>
      <c r="L84" s="358"/>
    </row>
    <row r="85" spans="1:12">
      <c r="A85" s="2160"/>
      <c r="B85" s="2160"/>
      <c r="C85" s="2160"/>
      <c r="D85" s="2160"/>
      <c r="E85" s="2160"/>
      <c r="F85" s="494"/>
      <c r="G85" s="494"/>
      <c r="H85" s="494"/>
      <c r="I85" s="494"/>
      <c r="J85" s="494"/>
      <c r="K85" s="642"/>
      <c r="L85" s="358"/>
    </row>
    <row r="86" spans="1:12">
      <c r="A86" s="2160"/>
      <c r="B86" s="2160"/>
      <c r="C86" s="2160"/>
      <c r="D86" s="2160"/>
      <c r="E86" s="2160"/>
      <c r="F86" s="494"/>
      <c r="G86" s="494"/>
      <c r="H86" s="494"/>
      <c r="I86" s="494"/>
      <c r="J86" s="494"/>
      <c r="K86" s="642"/>
      <c r="L86" s="358"/>
    </row>
    <row r="87" spans="1:12">
      <c r="A87" s="2160"/>
      <c r="B87" s="2160"/>
      <c r="C87" s="2160"/>
      <c r="D87" s="2160"/>
      <c r="E87" s="2160"/>
      <c r="F87" s="494"/>
      <c r="G87" s="494"/>
      <c r="H87" s="494"/>
      <c r="I87" s="494"/>
      <c r="J87" s="494"/>
      <c r="K87" s="642"/>
      <c r="L87" s="358"/>
    </row>
    <row r="88" spans="1:12">
      <c r="A88" s="2160"/>
      <c r="B88" s="2160"/>
      <c r="C88" s="2160"/>
      <c r="D88" s="2160"/>
      <c r="E88" s="2160"/>
      <c r="F88" s="494"/>
      <c r="G88" s="494"/>
      <c r="H88" s="494"/>
      <c r="I88" s="494"/>
      <c r="J88" s="494"/>
      <c r="K88" s="642"/>
      <c r="L88" s="358"/>
    </row>
    <row r="89" spans="1:12">
      <c r="A89" s="2160"/>
      <c r="B89" s="2160"/>
      <c r="C89" s="2160"/>
      <c r="D89" s="2160"/>
      <c r="E89" s="2160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C93C-51F2-4799-9233-07B11F2E2F06}">
  <sheetPr codeName="Sheet17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604" t="s">
        <v>11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20</v>
      </c>
      <c r="C10" s="611" t="s">
        <v>21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3168</v>
      </c>
      <c r="C11" s="611" t="s">
        <v>3169</v>
      </c>
      <c r="D11" s="609">
        <v>5</v>
      </c>
      <c r="E11" s="607">
        <v>6</v>
      </c>
      <c r="F11" s="1301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3170</v>
      </c>
      <c r="M11" s="357" t="s">
        <v>3168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9417</v>
      </c>
      <c r="C12" s="611" t="s">
        <v>9418</v>
      </c>
      <c r="D12" s="609">
        <v>3</v>
      </c>
      <c r="E12" s="607">
        <v>4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9419</v>
      </c>
      <c r="M12" s="357" t="s">
        <v>9417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1020</v>
      </c>
      <c r="C13" s="611" t="s">
        <v>3206</v>
      </c>
      <c r="D13" s="609">
        <v>2</v>
      </c>
      <c r="E13" s="607">
        <v>2</v>
      </c>
      <c r="F13" s="1065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9420</v>
      </c>
      <c r="C14" s="634" t="s">
        <v>9421</v>
      </c>
      <c r="D14" s="609">
        <v>3</v>
      </c>
      <c r="E14" s="607">
        <v>4</v>
      </c>
      <c r="F14" s="129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9422</v>
      </c>
      <c r="M14" s="357" t="s">
        <v>9420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527"/>
      <c r="C15" s="1333" t="s">
        <v>22</v>
      </c>
      <c r="D15" s="614">
        <v>20</v>
      </c>
      <c r="E15" s="614">
        <v>24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25</v>
      </c>
      <c r="C16" s="604" t="s">
        <v>138</v>
      </c>
      <c r="D16" s="609">
        <v>3</v>
      </c>
      <c r="E16" s="607">
        <v>4</v>
      </c>
      <c r="F16" s="1376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2100</v>
      </c>
      <c r="M16" s="357" t="s">
        <v>25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27"/>
      <c r="B17" s="607" t="s">
        <v>26</v>
      </c>
      <c r="C17" s="611" t="s">
        <v>52</v>
      </c>
      <c r="D17" s="609">
        <v>5</v>
      </c>
      <c r="E17" s="607">
        <v>6</v>
      </c>
      <c r="F17" s="1065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9423</v>
      </c>
      <c r="C18" s="611" t="s">
        <v>9424</v>
      </c>
      <c r="D18" s="609">
        <v>3</v>
      </c>
      <c r="E18" s="607">
        <v>4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9425</v>
      </c>
      <c r="M18" s="357" t="s">
        <v>9423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9426</v>
      </c>
      <c r="C19" s="611" t="s">
        <v>9739</v>
      </c>
      <c r="D19" s="609">
        <v>3</v>
      </c>
      <c r="E19" s="607">
        <v>4</v>
      </c>
      <c r="F19" s="1065" t="s">
        <v>9418</v>
      </c>
      <c r="G19" s="494"/>
      <c r="H19" s="494" t="s">
        <v>9417</v>
      </c>
      <c r="I19" s="494" t="s">
        <v>294</v>
      </c>
      <c r="J19" s="494" t="s">
        <v>294</v>
      </c>
      <c r="K19" s="573">
        <v>0</v>
      </c>
      <c r="L19" s="358" t="s">
        <v>9428</v>
      </c>
      <c r="M19" s="357" t="s">
        <v>9426</v>
      </c>
      <c r="N19" s="357" t="s">
        <v>9417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9419</v>
      </c>
      <c r="U19" s="357" t="s">
        <v>294</v>
      </c>
      <c r="V19" s="357" t="s">
        <v>294</v>
      </c>
    </row>
    <row r="20" spans="1:22" ht="15" thickBot="1">
      <c r="A20" s="527"/>
      <c r="B20" s="619" t="s">
        <v>3544</v>
      </c>
      <c r="C20" s="634" t="s">
        <v>9378</v>
      </c>
      <c r="D20" s="609">
        <v>5</v>
      </c>
      <c r="E20" s="607">
        <v>6</v>
      </c>
      <c r="F20" s="1069" t="s">
        <v>3169</v>
      </c>
      <c r="G20" s="494"/>
      <c r="H20" s="494" t="s">
        <v>3168</v>
      </c>
      <c r="I20" s="494" t="s">
        <v>294</v>
      </c>
      <c r="J20" s="494" t="s">
        <v>294</v>
      </c>
      <c r="K20" s="573">
        <v>0</v>
      </c>
      <c r="L20" s="358" t="s">
        <v>593</v>
      </c>
      <c r="M20" s="357" t="s">
        <v>3544</v>
      </c>
      <c r="N20" s="357" t="s">
        <v>3168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3170</v>
      </c>
      <c r="U20" s="357" t="s">
        <v>294</v>
      </c>
      <c r="V20" s="357" t="s">
        <v>294</v>
      </c>
    </row>
    <row r="21" spans="1:22" ht="15" thickBot="1">
      <c r="A21" s="528"/>
      <c r="B21" s="622"/>
      <c r="C21" s="1333" t="s">
        <v>22</v>
      </c>
      <c r="D21" s="614">
        <v>19</v>
      </c>
      <c r="E21" s="614">
        <v>24</v>
      </c>
      <c r="F21" s="702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26">
        <v>3</v>
      </c>
      <c r="B22" s="603" t="s">
        <v>33</v>
      </c>
      <c r="C22" s="604" t="s">
        <v>140</v>
      </c>
      <c r="D22" s="609">
        <v>5</v>
      </c>
      <c r="E22" s="609">
        <v>6</v>
      </c>
      <c r="F22" s="1067" t="s">
        <v>52</v>
      </c>
      <c r="G22" s="494"/>
      <c r="H22" s="494" t="s">
        <v>26</v>
      </c>
      <c r="I22" s="494" t="s">
        <v>294</v>
      </c>
      <c r="J22" s="494" t="s">
        <v>294</v>
      </c>
      <c r="K22" s="573">
        <v>0</v>
      </c>
      <c r="L22" s="358" t="s">
        <v>602</v>
      </c>
      <c r="M22" s="357" t="s">
        <v>33</v>
      </c>
      <c r="N22" s="357" t="s">
        <v>26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3412</v>
      </c>
      <c r="U22" s="357" t="s">
        <v>294</v>
      </c>
      <c r="V22" s="357" t="s">
        <v>294</v>
      </c>
    </row>
    <row r="23" spans="1:22">
      <c r="A23" s="527"/>
      <c r="B23" s="607" t="s">
        <v>9429</v>
      </c>
      <c r="C23" s="611" t="s">
        <v>9430</v>
      </c>
      <c r="D23" s="609">
        <v>3</v>
      </c>
      <c r="E23" s="607">
        <v>4</v>
      </c>
      <c r="F23" s="1065" t="s">
        <v>9424</v>
      </c>
      <c r="G23" s="494"/>
      <c r="H23" s="494" t="s">
        <v>9423</v>
      </c>
      <c r="I23" s="494" t="s">
        <v>294</v>
      </c>
      <c r="J23" s="494" t="s">
        <v>294</v>
      </c>
      <c r="K23" s="573">
        <v>0</v>
      </c>
      <c r="L23" s="358" t="s">
        <v>9431</v>
      </c>
      <c r="M23" s="357" t="s">
        <v>9429</v>
      </c>
      <c r="N23" s="357" t="s">
        <v>9423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9425</v>
      </c>
      <c r="U23" s="357" t="s">
        <v>294</v>
      </c>
      <c r="V23" s="357" t="s">
        <v>294</v>
      </c>
    </row>
    <row r="24" spans="1:22">
      <c r="A24" s="527"/>
      <c r="B24" s="607" t="s">
        <v>9432</v>
      </c>
      <c r="C24" s="611" t="s">
        <v>9433</v>
      </c>
      <c r="D24" s="609">
        <v>3</v>
      </c>
      <c r="E24" s="607">
        <v>4</v>
      </c>
      <c r="F24" s="1065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9433</v>
      </c>
      <c r="M24" s="357" t="s">
        <v>9432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27"/>
      <c r="B25" s="607" t="s">
        <v>19</v>
      </c>
      <c r="C25" s="611" t="s">
        <v>3226</v>
      </c>
      <c r="D25" s="609">
        <v>2</v>
      </c>
      <c r="E25" s="607">
        <v>2</v>
      </c>
      <c r="F25" s="1065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335</v>
      </c>
      <c r="M25" s="357" t="s">
        <v>19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27"/>
      <c r="B26" s="607" t="s">
        <v>9434</v>
      </c>
      <c r="C26" s="611" t="s">
        <v>9435</v>
      </c>
      <c r="D26" s="609">
        <v>3</v>
      </c>
      <c r="E26" s="607">
        <v>4</v>
      </c>
      <c r="F26" s="1065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9435</v>
      </c>
      <c r="M26" s="357" t="s">
        <v>9434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27"/>
      <c r="B27" s="619" t="s">
        <v>9436</v>
      </c>
      <c r="C27" s="634" t="s">
        <v>9437</v>
      </c>
      <c r="D27" s="609">
        <v>4</v>
      </c>
      <c r="E27" s="607">
        <v>6</v>
      </c>
      <c r="F27" s="1065" t="s">
        <v>9739</v>
      </c>
      <c r="G27" s="494"/>
      <c r="H27" s="494" t="s">
        <v>9426</v>
      </c>
      <c r="I27" s="494" t="s">
        <v>294</v>
      </c>
      <c r="J27" s="494" t="s">
        <v>294</v>
      </c>
      <c r="K27" s="573">
        <v>0</v>
      </c>
      <c r="L27" s="358" t="s">
        <v>9438</v>
      </c>
      <c r="M27" s="357" t="s">
        <v>9436</v>
      </c>
      <c r="N27" s="357" t="s">
        <v>9426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9428</v>
      </c>
      <c r="U27" s="357" t="s">
        <v>294</v>
      </c>
      <c r="V27" s="357" t="s">
        <v>294</v>
      </c>
    </row>
    <row r="28" spans="1:22" ht="15" thickBot="1">
      <c r="A28" s="528"/>
      <c r="B28" s="622"/>
      <c r="C28" s="1333" t="s">
        <v>22</v>
      </c>
      <c r="D28" s="614">
        <v>20</v>
      </c>
      <c r="E28" s="614">
        <v>26</v>
      </c>
      <c r="F28" s="70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27">
        <v>4</v>
      </c>
      <c r="B29" s="603" t="s">
        <v>9439</v>
      </c>
      <c r="C29" s="604" t="s">
        <v>9440</v>
      </c>
      <c r="D29" s="609">
        <v>5</v>
      </c>
      <c r="E29" s="607">
        <v>8</v>
      </c>
      <c r="F29" s="617" t="s">
        <v>9437</v>
      </c>
      <c r="G29" s="494"/>
      <c r="H29" s="494" t="s">
        <v>9436</v>
      </c>
      <c r="I29" s="494" t="s">
        <v>294</v>
      </c>
      <c r="J29" s="494" t="s">
        <v>294</v>
      </c>
      <c r="K29" s="573">
        <v>0</v>
      </c>
      <c r="L29" s="358" t="s">
        <v>9441</v>
      </c>
      <c r="M29" s="357" t="s">
        <v>9439</v>
      </c>
      <c r="N29" s="357" t="s">
        <v>9436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9438</v>
      </c>
      <c r="U29" s="357" t="s">
        <v>294</v>
      </c>
      <c r="V29" s="357" t="s">
        <v>294</v>
      </c>
    </row>
    <row r="30" spans="1:22">
      <c r="A30" s="527"/>
      <c r="B30" s="607" t="s">
        <v>9442</v>
      </c>
      <c r="C30" s="611" t="s">
        <v>9740</v>
      </c>
      <c r="D30" s="609">
        <v>4</v>
      </c>
      <c r="E30" s="607">
        <v>6</v>
      </c>
      <c r="F30" s="1435" t="s">
        <v>9435</v>
      </c>
      <c r="G30" s="494"/>
      <c r="H30" s="494" t="s">
        <v>9434</v>
      </c>
      <c r="I30" s="494" t="s">
        <v>294</v>
      </c>
      <c r="J30" s="494" t="s">
        <v>294</v>
      </c>
      <c r="K30" s="573">
        <v>0</v>
      </c>
      <c r="L30" s="358" t="s">
        <v>9444</v>
      </c>
      <c r="M30" s="357" t="s">
        <v>9442</v>
      </c>
      <c r="N30" s="357" t="s">
        <v>9434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9435</v>
      </c>
      <c r="U30" s="357" t="s">
        <v>294</v>
      </c>
      <c r="V30" s="357" t="s">
        <v>294</v>
      </c>
    </row>
    <row r="31" spans="1:22">
      <c r="A31" s="527"/>
      <c r="B31" s="607" t="s">
        <v>9445</v>
      </c>
      <c r="C31" s="611" t="s">
        <v>9447</v>
      </c>
      <c r="D31" s="609">
        <v>4</v>
      </c>
      <c r="E31" s="607">
        <v>6</v>
      </c>
      <c r="F31" s="1065" t="s">
        <v>9433</v>
      </c>
      <c r="G31" s="494"/>
      <c r="H31" s="494" t="s">
        <v>9432</v>
      </c>
      <c r="I31" s="494" t="s">
        <v>294</v>
      </c>
      <c r="J31" s="494" t="s">
        <v>294</v>
      </c>
      <c r="K31" s="573">
        <v>0</v>
      </c>
      <c r="L31" s="358" t="s">
        <v>9447</v>
      </c>
      <c r="M31" s="357" t="s">
        <v>9445</v>
      </c>
      <c r="N31" s="357" t="s">
        <v>9432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9433</v>
      </c>
      <c r="U31" s="357" t="s">
        <v>294</v>
      </c>
      <c r="V31" s="357" t="s">
        <v>294</v>
      </c>
    </row>
    <row r="32" spans="1:22">
      <c r="A32" s="527"/>
      <c r="B32" s="607" t="s">
        <v>29</v>
      </c>
      <c r="C32" s="611" t="s">
        <v>53</v>
      </c>
      <c r="D32" s="609">
        <v>2</v>
      </c>
      <c r="E32" s="607">
        <v>2</v>
      </c>
      <c r="F32" s="1065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609</v>
      </c>
      <c r="M32" s="357" t="s">
        <v>29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 ht="15" thickBot="1">
      <c r="A33" s="527"/>
      <c r="B33" s="619" t="s">
        <v>35</v>
      </c>
      <c r="C33" s="634" t="s">
        <v>3258</v>
      </c>
      <c r="D33" s="609">
        <v>3</v>
      </c>
      <c r="E33" s="860">
        <v>4</v>
      </c>
      <c r="F33" s="1069" t="s">
        <v>138</v>
      </c>
      <c r="G33" s="494"/>
      <c r="H33" s="494" t="s">
        <v>25</v>
      </c>
      <c r="I33" s="494" t="s">
        <v>294</v>
      </c>
      <c r="J33" s="494" t="s">
        <v>294</v>
      </c>
      <c r="K33" s="573">
        <v>0</v>
      </c>
      <c r="L33" s="358" t="s">
        <v>3259</v>
      </c>
      <c r="M33" s="357" t="s">
        <v>35</v>
      </c>
      <c r="N33" s="357" t="s">
        <v>25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2100</v>
      </c>
      <c r="U33" s="357" t="s">
        <v>294</v>
      </c>
      <c r="V33" s="357" t="s">
        <v>294</v>
      </c>
    </row>
    <row r="34" spans="1:22" ht="15" thickBot="1">
      <c r="A34" s="528"/>
      <c r="B34" s="622"/>
      <c r="C34" s="1333" t="s">
        <v>22</v>
      </c>
      <c r="D34" s="614">
        <v>18</v>
      </c>
      <c r="E34" s="614">
        <v>26</v>
      </c>
      <c r="F34" s="1328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27">
        <v>5</v>
      </c>
      <c r="B35" s="603" t="s">
        <v>9448</v>
      </c>
      <c r="C35" s="2135" t="s">
        <v>9741</v>
      </c>
      <c r="D35" s="605">
        <v>3</v>
      </c>
      <c r="E35" s="2043">
        <v>6</v>
      </c>
      <c r="F35" s="1067" t="s">
        <v>9740</v>
      </c>
      <c r="G35" s="494"/>
      <c r="H35" s="494" t="s">
        <v>9442</v>
      </c>
      <c r="I35" s="494" t="s">
        <v>294</v>
      </c>
      <c r="J35" s="494" t="s">
        <v>294</v>
      </c>
      <c r="K35" s="573">
        <v>0</v>
      </c>
      <c r="L35" s="358" t="s">
        <v>9450</v>
      </c>
      <c r="M35" s="357" t="s">
        <v>9448</v>
      </c>
      <c r="N35" s="357" t="s">
        <v>9442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9444</v>
      </c>
      <c r="U35" s="357" t="s">
        <v>294</v>
      </c>
      <c r="V35" s="357" t="s">
        <v>294</v>
      </c>
    </row>
    <row r="36" spans="1:22">
      <c r="A36" s="527"/>
      <c r="B36" s="607" t="s">
        <v>9451</v>
      </c>
      <c r="C36" s="645" t="s">
        <v>9452</v>
      </c>
      <c r="D36" s="609">
        <v>5</v>
      </c>
      <c r="E36" s="2043">
        <v>8</v>
      </c>
      <c r="F36" s="1065" t="s">
        <v>9440</v>
      </c>
      <c r="G36" s="494"/>
      <c r="H36" s="494" t="s">
        <v>9439</v>
      </c>
      <c r="I36" s="494" t="s">
        <v>294</v>
      </c>
      <c r="J36" s="494" t="s">
        <v>294</v>
      </c>
      <c r="K36" s="573">
        <v>0</v>
      </c>
      <c r="L36" s="358" t="s">
        <v>9453</v>
      </c>
      <c r="M36" s="357" t="s">
        <v>9451</v>
      </c>
      <c r="N36" s="357" t="s">
        <v>9439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9441</v>
      </c>
      <c r="U36" s="357" t="s">
        <v>294</v>
      </c>
      <c r="V36" s="357" t="s">
        <v>294</v>
      </c>
    </row>
    <row r="37" spans="1:22">
      <c r="A37" s="527"/>
      <c r="B37" s="607" t="s">
        <v>9454</v>
      </c>
      <c r="C37" s="645" t="s">
        <v>9455</v>
      </c>
      <c r="D37" s="609">
        <v>4</v>
      </c>
      <c r="E37" s="2043">
        <v>6</v>
      </c>
      <c r="F37" s="1065" t="s">
        <v>9447</v>
      </c>
      <c r="G37" s="494"/>
      <c r="H37" s="494" t="s">
        <v>9445</v>
      </c>
      <c r="I37" s="494" t="s">
        <v>294</v>
      </c>
      <c r="J37" s="494" t="s">
        <v>294</v>
      </c>
      <c r="K37" s="574">
        <v>0</v>
      </c>
      <c r="L37" s="358" t="s">
        <v>9456</v>
      </c>
      <c r="M37" s="357" t="s">
        <v>9454</v>
      </c>
      <c r="N37" s="357" t="s">
        <v>9445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9447</v>
      </c>
      <c r="U37" s="357" t="s">
        <v>294</v>
      </c>
      <c r="V37" s="357" t="s">
        <v>294</v>
      </c>
    </row>
    <row r="38" spans="1:22">
      <c r="A38" s="527"/>
      <c r="B38" s="607" t="s">
        <v>9457</v>
      </c>
      <c r="C38" s="645" t="s">
        <v>9458</v>
      </c>
      <c r="D38" s="609">
        <v>3</v>
      </c>
      <c r="E38" s="2043">
        <v>4</v>
      </c>
      <c r="F38" s="1065" t="s">
        <v>9440</v>
      </c>
      <c r="G38" s="494"/>
      <c r="H38" s="494" t="s">
        <v>9439</v>
      </c>
      <c r="I38" s="494" t="s">
        <v>294</v>
      </c>
      <c r="J38" s="494" t="s">
        <v>294</v>
      </c>
      <c r="K38" s="573">
        <v>0</v>
      </c>
      <c r="L38" s="358" t="s">
        <v>9459</v>
      </c>
      <c r="M38" s="357" t="s">
        <v>9457</v>
      </c>
      <c r="N38" s="357" t="s">
        <v>9439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9441</v>
      </c>
      <c r="U38" s="357" t="s">
        <v>294</v>
      </c>
      <c r="V38" s="357" t="s">
        <v>294</v>
      </c>
    </row>
    <row r="39" spans="1:22">
      <c r="A39" s="527"/>
      <c r="B39" s="2101" t="s">
        <v>9719</v>
      </c>
      <c r="C39" s="2102" t="s">
        <v>9742</v>
      </c>
      <c r="D39" s="2101">
        <v>3</v>
      </c>
      <c r="E39" s="2103">
        <v>4</v>
      </c>
      <c r="F39" s="1065" t="s">
        <v>9447</v>
      </c>
      <c r="G39" s="494" t="s">
        <v>4736</v>
      </c>
      <c r="H39" s="494" t="s">
        <v>9445</v>
      </c>
      <c r="I39" s="494"/>
      <c r="J39" s="494"/>
      <c r="K39" s="574">
        <v>0</v>
      </c>
      <c r="L39" s="358" t="s">
        <v>9324</v>
      </c>
      <c r="M39" s="357" t="s">
        <v>9719</v>
      </c>
      <c r="N39" s="494" t="s">
        <v>9445</v>
      </c>
      <c r="Q39" s="357">
        <v>0</v>
      </c>
      <c r="R39" s="357">
        <v>0</v>
      </c>
      <c r="S39" s="357">
        <v>0</v>
      </c>
      <c r="T39" s="357" t="s">
        <v>9447</v>
      </c>
    </row>
    <row r="40" spans="1:22">
      <c r="A40" s="527"/>
      <c r="B40" s="2101" t="s">
        <v>3432</v>
      </c>
      <c r="C40" s="2102" t="s">
        <v>3433</v>
      </c>
      <c r="D40" s="2101">
        <v>3</v>
      </c>
      <c r="E40" s="2103">
        <v>4</v>
      </c>
      <c r="F40" s="1065" t="s">
        <v>9447</v>
      </c>
      <c r="G40" s="494" t="s">
        <v>4736</v>
      </c>
      <c r="H40" s="494" t="s">
        <v>9445</v>
      </c>
      <c r="I40" s="494" t="s">
        <v>294</v>
      </c>
      <c r="J40" s="494" t="s">
        <v>294</v>
      </c>
      <c r="K40" s="574">
        <v>0</v>
      </c>
      <c r="L40" s="358" t="s">
        <v>3434</v>
      </c>
      <c r="M40" s="357" t="s">
        <v>3432</v>
      </c>
      <c r="N40" s="357" t="s">
        <v>9445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9447</v>
      </c>
      <c r="U40" s="357" t="s">
        <v>294</v>
      </c>
      <c r="V40" s="357" t="s">
        <v>294</v>
      </c>
    </row>
    <row r="41" spans="1:22" ht="15" thickBot="1">
      <c r="A41" s="527"/>
      <c r="B41" s="619" t="s">
        <v>38</v>
      </c>
      <c r="C41" s="2087" t="s">
        <v>146</v>
      </c>
      <c r="D41" s="681">
        <v>1</v>
      </c>
      <c r="E41" s="2043">
        <v>1</v>
      </c>
      <c r="F41" s="1069" t="s">
        <v>3226</v>
      </c>
      <c r="G41" s="494"/>
      <c r="H41" s="494" t="s">
        <v>19</v>
      </c>
      <c r="I41" s="494" t="s">
        <v>294</v>
      </c>
      <c r="J41" s="494" t="s">
        <v>294</v>
      </c>
      <c r="K41" s="573">
        <v>0</v>
      </c>
      <c r="L41" s="358" t="s">
        <v>331</v>
      </c>
      <c r="M41" s="357" t="s">
        <v>38</v>
      </c>
      <c r="N41" s="357" t="s">
        <v>19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335</v>
      </c>
      <c r="U41" s="357" t="s">
        <v>294</v>
      </c>
      <c r="V41" s="357" t="s">
        <v>294</v>
      </c>
    </row>
    <row r="42" spans="1:22" ht="15" thickBot="1">
      <c r="A42" s="528"/>
      <c r="B42" s="622"/>
      <c r="C42" s="1333" t="s">
        <v>22</v>
      </c>
      <c r="D42" s="614">
        <v>19</v>
      </c>
      <c r="E42" s="614">
        <v>29</v>
      </c>
      <c r="F42" s="702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527">
        <v>6</v>
      </c>
      <c r="B43" s="603" t="s">
        <v>9462</v>
      </c>
      <c r="C43" s="1064" t="s">
        <v>9463</v>
      </c>
      <c r="D43" s="609">
        <v>5</v>
      </c>
      <c r="E43" s="607">
        <v>8</v>
      </c>
      <c r="F43" s="1065" t="s">
        <v>9447</v>
      </c>
      <c r="G43" s="494"/>
      <c r="H43" s="494" t="s">
        <v>9445</v>
      </c>
      <c r="I43" s="494" t="s">
        <v>294</v>
      </c>
      <c r="J43" s="494" t="s">
        <v>294</v>
      </c>
      <c r="K43" s="573">
        <v>0</v>
      </c>
      <c r="L43" s="358" t="s">
        <v>9464</v>
      </c>
      <c r="M43" s="357" t="s">
        <v>9462</v>
      </c>
      <c r="N43" s="357" t="s">
        <v>9445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9447</v>
      </c>
      <c r="U43" s="357" t="s">
        <v>294</v>
      </c>
      <c r="V43" s="357" t="s">
        <v>294</v>
      </c>
    </row>
    <row r="44" spans="1:22">
      <c r="A44" s="527"/>
      <c r="B44" s="607" t="s">
        <v>36</v>
      </c>
      <c r="C44" s="1063" t="s">
        <v>247</v>
      </c>
      <c r="D44" s="609">
        <v>1</v>
      </c>
      <c r="E44" s="607">
        <v>1</v>
      </c>
      <c r="F44" s="1065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1131</v>
      </c>
      <c r="M44" s="357" t="s">
        <v>36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27"/>
      <c r="B45" s="607" t="s">
        <v>3619</v>
      </c>
      <c r="C45" s="1063" t="s">
        <v>142</v>
      </c>
      <c r="D45" s="609">
        <v>6</v>
      </c>
      <c r="E45" s="607">
        <v>10</v>
      </c>
      <c r="F45" s="1065" t="s">
        <v>11</v>
      </c>
      <c r="G45" s="494"/>
      <c r="H45" s="494" t="s">
        <v>10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3619</v>
      </c>
      <c r="N45" s="357" t="s">
        <v>10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>
      <c r="A46" s="527"/>
      <c r="B46" s="607" t="s">
        <v>9465</v>
      </c>
      <c r="C46" s="1063" t="s">
        <v>9466</v>
      </c>
      <c r="D46" s="609">
        <v>3</v>
      </c>
      <c r="E46" s="607">
        <v>4</v>
      </c>
      <c r="F46" s="617" t="s">
        <v>9458</v>
      </c>
      <c r="G46" s="494"/>
      <c r="H46" s="494" t="s">
        <v>9457</v>
      </c>
      <c r="I46" s="494" t="s">
        <v>294</v>
      </c>
      <c r="J46" s="494" t="s">
        <v>294</v>
      </c>
      <c r="K46" s="573">
        <v>0</v>
      </c>
      <c r="L46" s="358" t="s">
        <v>9467</v>
      </c>
      <c r="M46" s="357" t="s">
        <v>9465</v>
      </c>
      <c r="N46" s="357" t="s">
        <v>9457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9459</v>
      </c>
      <c r="U46" s="357" t="s">
        <v>294</v>
      </c>
      <c r="V46" s="357" t="s">
        <v>294</v>
      </c>
    </row>
    <row r="47" spans="1:22">
      <c r="A47" s="527"/>
      <c r="B47" s="607" t="s">
        <v>9468</v>
      </c>
      <c r="C47" s="1063" t="s">
        <v>9469</v>
      </c>
      <c r="D47" s="609">
        <v>4</v>
      </c>
      <c r="E47" s="607">
        <v>6</v>
      </c>
      <c r="F47" s="1290" t="s">
        <v>9455</v>
      </c>
      <c r="G47" s="494"/>
      <c r="H47" s="494" t="s">
        <v>9454</v>
      </c>
      <c r="I47" s="494" t="s">
        <v>294</v>
      </c>
      <c r="J47" s="494" t="s">
        <v>294</v>
      </c>
      <c r="K47" s="573">
        <v>0</v>
      </c>
      <c r="L47" s="358" t="s">
        <v>9470</v>
      </c>
      <c r="M47" s="357" t="s">
        <v>9468</v>
      </c>
      <c r="N47" s="357" t="s">
        <v>9454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9456</v>
      </c>
      <c r="U47" s="357" t="s">
        <v>294</v>
      </c>
      <c r="V47" s="357" t="s">
        <v>294</v>
      </c>
    </row>
    <row r="48" spans="1:22" ht="15" thickBot="1">
      <c r="A48" s="527"/>
      <c r="B48" s="619" t="s">
        <v>9471</v>
      </c>
      <c r="C48" s="1066" t="s">
        <v>9472</v>
      </c>
      <c r="D48" s="609">
        <v>3</v>
      </c>
      <c r="E48" s="607">
        <v>4</v>
      </c>
      <c r="F48" s="1069" t="s">
        <v>9741</v>
      </c>
      <c r="G48" s="494"/>
      <c r="H48" s="494" t="s">
        <v>9448</v>
      </c>
      <c r="I48" s="494" t="s">
        <v>294</v>
      </c>
      <c r="J48" s="494" t="s">
        <v>294</v>
      </c>
      <c r="K48" s="573">
        <v>0</v>
      </c>
      <c r="L48" s="358" t="s">
        <v>9473</v>
      </c>
      <c r="M48" s="357" t="s">
        <v>9471</v>
      </c>
      <c r="N48" s="357" t="s">
        <v>9448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9450</v>
      </c>
      <c r="U48" s="357" t="s">
        <v>294</v>
      </c>
      <c r="V48" s="357" t="s">
        <v>294</v>
      </c>
    </row>
    <row r="49" spans="1:22" ht="15" thickBot="1">
      <c r="A49" s="528"/>
      <c r="B49" s="622"/>
      <c r="C49" s="1333" t="s">
        <v>22</v>
      </c>
      <c r="D49" s="614">
        <v>22</v>
      </c>
      <c r="E49" s="614">
        <v>33</v>
      </c>
      <c r="F49" s="1328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26">
        <v>7</v>
      </c>
      <c r="B50" s="603" t="s">
        <v>9474</v>
      </c>
      <c r="C50" s="604" t="s">
        <v>9475</v>
      </c>
      <c r="D50" s="609">
        <v>6</v>
      </c>
      <c r="E50" s="607">
        <v>10</v>
      </c>
      <c r="F50" s="1067" t="s">
        <v>9452</v>
      </c>
      <c r="G50" s="494"/>
      <c r="H50" s="494" t="s">
        <v>9451</v>
      </c>
      <c r="I50" s="494" t="s">
        <v>294</v>
      </c>
      <c r="J50" s="494" t="s">
        <v>294</v>
      </c>
      <c r="K50" s="573">
        <v>0</v>
      </c>
      <c r="L50" s="358" t="s">
        <v>9475</v>
      </c>
      <c r="M50" s="357" t="s">
        <v>9474</v>
      </c>
      <c r="N50" s="357" t="s">
        <v>9451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9453</v>
      </c>
      <c r="U50" s="357" t="s">
        <v>294</v>
      </c>
      <c r="V50" s="357" t="s">
        <v>294</v>
      </c>
    </row>
    <row r="51" spans="1:22">
      <c r="A51" s="527"/>
      <c r="B51" s="607" t="s">
        <v>40</v>
      </c>
      <c r="C51" s="1063" t="s">
        <v>338</v>
      </c>
      <c r="D51" s="609">
        <v>1</v>
      </c>
      <c r="E51" s="607">
        <v>1</v>
      </c>
      <c r="F51" s="1065" t="s">
        <v>247</v>
      </c>
      <c r="G51" s="494"/>
      <c r="H51" s="494" t="s">
        <v>36</v>
      </c>
      <c r="I51" s="494" t="s">
        <v>294</v>
      </c>
      <c r="J51" s="494" t="s">
        <v>294</v>
      </c>
      <c r="K51" s="573">
        <v>0</v>
      </c>
      <c r="L51" s="358" t="s">
        <v>1180</v>
      </c>
      <c r="M51" s="357" t="s">
        <v>40</v>
      </c>
      <c r="N51" s="357" t="s">
        <v>36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1131</v>
      </c>
      <c r="U51" s="357" t="s">
        <v>294</v>
      </c>
      <c r="V51" s="357" t="s">
        <v>294</v>
      </c>
    </row>
    <row r="52" spans="1:22">
      <c r="A52" s="527"/>
      <c r="B52" s="607" t="s">
        <v>9476</v>
      </c>
      <c r="C52" s="611" t="s">
        <v>9477</v>
      </c>
      <c r="D52" s="609">
        <v>4</v>
      </c>
      <c r="E52" s="607">
        <v>6</v>
      </c>
      <c r="F52" s="1065" t="s">
        <v>9469</v>
      </c>
      <c r="G52" s="494"/>
      <c r="H52" s="494" t="s">
        <v>9468</v>
      </c>
      <c r="I52" s="494" t="s">
        <v>294</v>
      </c>
      <c r="J52" s="494" t="s">
        <v>294</v>
      </c>
      <c r="K52" s="573">
        <v>0</v>
      </c>
      <c r="L52" s="358" t="s">
        <v>9477</v>
      </c>
      <c r="M52" s="357" t="s">
        <v>9476</v>
      </c>
      <c r="N52" s="357" t="s">
        <v>9468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9470</v>
      </c>
      <c r="U52" s="357" t="s">
        <v>294</v>
      </c>
      <c r="V52" s="357" t="s">
        <v>294</v>
      </c>
    </row>
    <row r="53" spans="1:22">
      <c r="A53" s="527"/>
      <c r="B53" s="607" t="s">
        <v>9478</v>
      </c>
      <c r="C53" s="611" t="s">
        <v>9479</v>
      </c>
      <c r="D53" s="609">
        <v>4</v>
      </c>
      <c r="E53" s="607">
        <v>6</v>
      </c>
      <c r="F53" s="1065" t="s">
        <v>9740</v>
      </c>
      <c r="G53" s="494"/>
      <c r="H53" s="494" t="s">
        <v>9442</v>
      </c>
      <c r="I53" s="494" t="s">
        <v>294</v>
      </c>
      <c r="J53" s="494" t="s">
        <v>294</v>
      </c>
      <c r="K53" s="573">
        <v>0</v>
      </c>
      <c r="L53" s="358" t="s">
        <v>9480</v>
      </c>
      <c r="M53" s="357" t="s">
        <v>9478</v>
      </c>
      <c r="N53" s="357" t="s">
        <v>9442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9444</v>
      </c>
      <c r="U53" s="357" t="s">
        <v>294</v>
      </c>
      <c r="V53" s="357" t="s">
        <v>294</v>
      </c>
    </row>
    <row r="54" spans="1:22">
      <c r="A54" s="527"/>
      <c r="B54" s="607" t="s">
        <v>9481</v>
      </c>
      <c r="C54" s="611" t="s">
        <v>9482</v>
      </c>
      <c r="D54" s="609">
        <v>4</v>
      </c>
      <c r="E54" s="607">
        <v>6</v>
      </c>
      <c r="F54" s="1065" t="s">
        <v>9466</v>
      </c>
      <c r="G54" s="494"/>
      <c r="H54" s="494" t="s">
        <v>9465</v>
      </c>
      <c r="I54" s="494" t="s">
        <v>294</v>
      </c>
      <c r="J54" s="494" t="s">
        <v>294</v>
      </c>
      <c r="K54" s="573">
        <v>0</v>
      </c>
      <c r="L54" s="358" t="s">
        <v>9483</v>
      </c>
      <c r="M54" s="357" t="s">
        <v>9481</v>
      </c>
      <c r="N54" s="357" t="s">
        <v>9465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9467</v>
      </c>
      <c r="U54" s="357" t="s">
        <v>294</v>
      </c>
      <c r="V54" s="357" t="s">
        <v>294</v>
      </c>
    </row>
    <row r="55" spans="1:22" ht="15" thickBot="1">
      <c r="A55" s="527"/>
      <c r="B55" s="619" t="s">
        <v>9484</v>
      </c>
      <c r="C55" s="634" t="s">
        <v>9485</v>
      </c>
      <c r="D55" s="609">
        <v>3</v>
      </c>
      <c r="E55" s="607">
        <v>4</v>
      </c>
      <c r="F55" s="1069" t="s">
        <v>146</v>
      </c>
      <c r="G55" s="494"/>
      <c r="H55" s="494" t="s">
        <v>38</v>
      </c>
      <c r="I55" s="494" t="s">
        <v>294</v>
      </c>
      <c r="J55" s="494" t="s">
        <v>294</v>
      </c>
      <c r="K55" s="573">
        <v>0</v>
      </c>
      <c r="L55" s="358" t="s">
        <v>9485</v>
      </c>
      <c r="M55" s="357" t="s">
        <v>9484</v>
      </c>
      <c r="N55" s="357" t="s">
        <v>38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331</v>
      </c>
      <c r="U55" s="357" t="s">
        <v>294</v>
      </c>
      <c r="V55" s="357" t="s">
        <v>294</v>
      </c>
    </row>
    <row r="56" spans="1:22" ht="15" thickBot="1">
      <c r="A56" s="528"/>
      <c r="B56" s="622"/>
      <c r="C56" s="1333" t="s">
        <v>22</v>
      </c>
      <c r="D56" s="614">
        <v>22</v>
      </c>
      <c r="E56" s="614">
        <v>33</v>
      </c>
      <c r="F56" s="702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6">
        <v>8</v>
      </c>
      <c r="B57" s="607" t="s">
        <v>9486</v>
      </c>
      <c r="C57" s="604" t="s">
        <v>1021</v>
      </c>
      <c r="D57" s="609">
        <v>6</v>
      </c>
      <c r="E57" s="607">
        <v>10</v>
      </c>
      <c r="F57" s="1065" t="s">
        <v>9487</v>
      </c>
      <c r="G57" s="494"/>
      <c r="H57" s="494" t="s">
        <v>3619</v>
      </c>
      <c r="I57" s="494" t="s">
        <v>9474</v>
      </c>
      <c r="J57" s="494" t="s">
        <v>294</v>
      </c>
      <c r="K57" s="573">
        <v>0</v>
      </c>
      <c r="L57" s="358" t="s">
        <v>4589</v>
      </c>
      <c r="M57" s="357" t="s">
        <v>9486</v>
      </c>
      <c r="N57" s="357" t="s">
        <v>3619</v>
      </c>
      <c r="O57" s="357" t="s">
        <v>9474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9475</v>
      </c>
      <c r="V57" s="357" t="s">
        <v>294</v>
      </c>
    </row>
    <row r="58" spans="1:22">
      <c r="A58" s="527"/>
      <c r="B58" s="607" t="s">
        <v>9488</v>
      </c>
      <c r="C58" s="611" t="s">
        <v>9743</v>
      </c>
      <c r="D58" s="609">
        <v>4</v>
      </c>
      <c r="E58" s="607">
        <v>6</v>
      </c>
      <c r="F58" s="1065" t="s">
        <v>9463</v>
      </c>
      <c r="G58" s="494"/>
      <c r="H58" s="494" t="s">
        <v>9462</v>
      </c>
      <c r="I58" s="494" t="s">
        <v>294</v>
      </c>
      <c r="J58" s="494" t="s">
        <v>294</v>
      </c>
      <c r="K58" s="573">
        <v>0</v>
      </c>
      <c r="L58" s="358" t="s">
        <v>9490</v>
      </c>
      <c r="M58" s="357" t="s">
        <v>9488</v>
      </c>
      <c r="N58" s="357" t="s">
        <v>9462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9464</v>
      </c>
      <c r="U58" s="357" t="s">
        <v>294</v>
      </c>
      <c r="V58" s="357" t="s">
        <v>294</v>
      </c>
    </row>
    <row r="59" spans="1:22">
      <c r="A59" s="527"/>
      <c r="B59" s="607" t="s">
        <v>9491</v>
      </c>
      <c r="C59" s="611" t="s">
        <v>9492</v>
      </c>
      <c r="D59" s="609">
        <v>6</v>
      </c>
      <c r="E59" s="607">
        <v>10</v>
      </c>
      <c r="F59" s="1065" t="s">
        <v>9475</v>
      </c>
      <c r="G59" s="494"/>
      <c r="H59" s="494" t="s">
        <v>9474</v>
      </c>
      <c r="I59" s="494" t="s">
        <v>294</v>
      </c>
      <c r="J59" s="494" t="s">
        <v>294</v>
      </c>
      <c r="K59" s="573">
        <v>0</v>
      </c>
      <c r="L59" s="358" t="s">
        <v>9493</v>
      </c>
      <c r="M59" s="357" t="s">
        <v>9491</v>
      </c>
      <c r="N59" s="357" t="s">
        <v>9474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9475</v>
      </c>
      <c r="U59" s="357" t="s">
        <v>294</v>
      </c>
      <c r="V59" s="357" t="s">
        <v>294</v>
      </c>
    </row>
    <row r="60" spans="1:22">
      <c r="A60" s="527"/>
      <c r="B60" s="607" t="s">
        <v>9494</v>
      </c>
      <c r="C60" s="611" t="s">
        <v>9744</v>
      </c>
      <c r="D60" s="609">
        <v>2</v>
      </c>
      <c r="E60" s="607">
        <v>2</v>
      </c>
      <c r="F60" s="1065" t="s">
        <v>9485</v>
      </c>
      <c r="G60" s="494"/>
      <c r="H60" s="494" t="s">
        <v>9484</v>
      </c>
      <c r="I60" s="494" t="s">
        <v>294</v>
      </c>
      <c r="J60" s="494" t="s">
        <v>294</v>
      </c>
      <c r="K60" s="573">
        <v>0</v>
      </c>
      <c r="L60" s="358" t="s">
        <v>9496</v>
      </c>
      <c r="M60" s="357" t="s">
        <v>9494</v>
      </c>
      <c r="N60" s="357" t="s">
        <v>9484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9485</v>
      </c>
      <c r="U60" s="357" t="s">
        <v>294</v>
      </c>
      <c r="V60" s="357" t="s">
        <v>294</v>
      </c>
    </row>
    <row r="61" spans="1:22" ht="15" thickBot="1">
      <c r="A61" s="527"/>
      <c r="B61" s="619" t="s">
        <v>9497</v>
      </c>
      <c r="C61" s="634" t="s">
        <v>9498</v>
      </c>
      <c r="D61" s="609">
        <v>4</v>
      </c>
      <c r="E61" s="607">
        <v>6</v>
      </c>
      <c r="F61" s="1065" t="s">
        <v>9482</v>
      </c>
      <c r="G61" s="494"/>
      <c r="H61" s="494" t="s">
        <v>9481</v>
      </c>
      <c r="I61" s="494" t="s">
        <v>294</v>
      </c>
      <c r="J61" s="494" t="s">
        <v>294</v>
      </c>
      <c r="K61" s="573">
        <v>0</v>
      </c>
      <c r="L61" s="358" t="s">
        <v>9499</v>
      </c>
      <c r="M61" s="357" t="s">
        <v>9497</v>
      </c>
      <c r="N61" s="357" t="s">
        <v>9481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9483</v>
      </c>
      <c r="U61" s="357" t="s">
        <v>294</v>
      </c>
      <c r="V61" s="357" t="s">
        <v>294</v>
      </c>
    </row>
    <row r="62" spans="1:22" ht="15" thickBot="1">
      <c r="A62" s="528"/>
      <c r="B62" s="622"/>
      <c r="C62" s="1333" t="s">
        <v>22</v>
      </c>
      <c r="D62" s="614">
        <v>22</v>
      </c>
      <c r="E62" s="614">
        <v>34</v>
      </c>
      <c r="F62" s="701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527">
        <v>9</v>
      </c>
      <c r="B63" s="603" t="s">
        <v>9745</v>
      </c>
      <c r="C63" s="604" t="s">
        <v>325</v>
      </c>
      <c r="D63" s="609">
        <v>7</v>
      </c>
      <c r="E63" s="607">
        <v>12</v>
      </c>
      <c r="F63" s="1067" t="s">
        <v>9501</v>
      </c>
      <c r="G63" s="494"/>
      <c r="H63" s="494" t="s">
        <v>35</v>
      </c>
      <c r="I63" s="494" t="s">
        <v>9488</v>
      </c>
      <c r="J63" s="494" t="s">
        <v>294</v>
      </c>
      <c r="K63" s="573">
        <v>0</v>
      </c>
      <c r="L63" s="358" t="s">
        <v>4161</v>
      </c>
      <c r="M63" s="357" t="s">
        <v>9745</v>
      </c>
      <c r="N63" s="357" t="s">
        <v>35</v>
      </c>
      <c r="O63" s="357" t="s">
        <v>9488</v>
      </c>
      <c r="P63" s="357" t="s">
        <v>294</v>
      </c>
      <c r="Q63" s="357">
        <v>0</v>
      </c>
      <c r="R63" s="357">
        <v>37</v>
      </c>
      <c r="S63" s="357">
        <v>0</v>
      </c>
      <c r="T63" s="357" t="s">
        <v>3259</v>
      </c>
      <c r="U63" s="357" t="s">
        <v>9490</v>
      </c>
      <c r="V63" s="357" t="s">
        <v>294</v>
      </c>
    </row>
    <row r="64" spans="1:22">
      <c r="A64" s="527"/>
      <c r="B64" s="607" t="s">
        <v>9502</v>
      </c>
      <c r="C64" s="611" t="s">
        <v>9503</v>
      </c>
      <c r="D64" s="609">
        <v>5</v>
      </c>
      <c r="E64" s="607">
        <v>8</v>
      </c>
      <c r="F64" s="1065" t="s">
        <v>9504</v>
      </c>
      <c r="G64" s="494"/>
      <c r="H64" s="494" t="s">
        <v>9488</v>
      </c>
      <c r="I64" s="494" t="s">
        <v>294</v>
      </c>
      <c r="J64" s="494" t="s">
        <v>294</v>
      </c>
      <c r="K64" s="573">
        <v>0</v>
      </c>
      <c r="L64" s="358" t="s">
        <v>9505</v>
      </c>
      <c r="M64" s="357" t="s">
        <v>9502</v>
      </c>
      <c r="N64" s="357" t="s">
        <v>9488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9490</v>
      </c>
      <c r="U64" s="357" t="s">
        <v>294</v>
      </c>
      <c r="V64" s="357" t="s">
        <v>294</v>
      </c>
    </row>
    <row r="65" spans="1:22">
      <c r="A65" s="527"/>
      <c r="B65" s="607" t="s">
        <v>9506</v>
      </c>
      <c r="C65" s="611" t="s">
        <v>9507</v>
      </c>
      <c r="D65" s="609">
        <v>5</v>
      </c>
      <c r="E65" s="607">
        <v>8</v>
      </c>
      <c r="F65" s="1065" t="s">
        <v>9492</v>
      </c>
      <c r="G65" s="494"/>
      <c r="H65" s="494" t="s">
        <v>9491</v>
      </c>
      <c r="I65" s="494" t="s">
        <v>294</v>
      </c>
      <c r="J65" s="494" t="s">
        <v>294</v>
      </c>
      <c r="K65" s="573">
        <v>0</v>
      </c>
      <c r="L65" s="358" t="s">
        <v>9508</v>
      </c>
      <c r="M65" s="357" t="s">
        <v>9506</v>
      </c>
      <c r="N65" s="357" t="s">
        <v>9491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9493</v>
      </c>
      <c r="U65" s="357" t="s">
        <v>294</v>
      </c>
      <c r="V65" s="357" t="s">
        <v>294</v>
      </c>
    </row>
    <row r="66" spans="1:22" ht="15" thickBot="1">
      <c r="A66" s="527"/>
      <c r="B66" s="619" t="s">
        <v>9509</v>
      </c>
      <c r="C66" s="634" t="s">
        <v>9510</v>
      </c>
      <c r="D66" s="609">
        <v>5</v>
      </c>
      <c r="E66" s="607">
        <v>8</v>
      </c>
      <c r="F66" s="1069" t="s">
        <v>9475</v>
      </c>
      <c r="G66" s="494"/>
      <c r="H66" s="494" t="s">
        <v>9474</v>
      </c>
      <c r="I66" s="494" t="s">
        <v>294</v>
      </c>
      <c r="J66" s="494" t="s">
        <v>294</v>
      </c>
      <c r="K66" s="573">
        <v>0</v>
      </c>
      <c r="L66" s="358" t="s">
        <v>9511</v>
      </c>
      <c r="M66" s="357" t="s">
        <v>9509</v>
      </c>
      <c r="N66" s="357" t="s">
        <v>9474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9475</v>
      </c>
      <c r="U66" s="357" t="s">
        <v>294</v>
      </c>
      <c r="V66" s="357" t="s">
        <v>294</v>
      </c>
    </row>
    <row r="67" spans="1:22" ht="15" thickBot="1">
      <c r="A67" s="528"/>
      <c r="B67" s="622"/>
      <c r="C67" s="1333" t="s">
        <v>22</v>
      </c>
      <c r="D67" s="614">
        <v>22</v>
      </c>
      <c r="E67" s="614">
        <v>36</v>
      </c>
      <c r="F67" s="704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27">
        <v>10</v>
      </c>
      <c r="B68" s="603" t="s">
        <v>9746</v>
      </c>
      <c r="C68" s="604" t="s">
        <v>3394</v>
      </c>
      <c r="D68" s="609">
        <v>7</v>
      </c>
      <c r="E68" s="607">
        <v>12</v>
      </c>
      <c r="F68" s="1067" t="s">
        <v>325</v>
      </c>
      <c r="G68" s="494"/>
      <c r="H68" s="494" t="s">
        <v>9745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9746</v>
      </c>
      <c r="N68" s="357" t="s">
        <v>9745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27"/>
      <c r="B69" s="607" t="s">
        <v>9513</v>
      </c>
      <c r="C69" s="611" t="s">
        <v>9747</v>
      </c>
      <c r="D69" s="609">
        <v>6</v>
      </c>
      <c r="E69" s="607">
        <v>10</v>
      </c>
      <c r="F69" s="1065" t="s">
        <v>9503</v>
      </c>
      <c r="G69" s="494"/>
      <c r="H69" s="494" t="s">
        <v>9502</v>
      </c>
      <c r="I69" s="494" t="s">
        <v>294</v>
      </c>
      <c r="J69" s="494" t="s">
        <v>294</v>
      </c>
      <c r="K69" s="573">
        <v>0</v>
      </c>
      <c r="L69" s="358" t="s">
        <v>9515</v>
      </c>
      <c r="M69" s="357" t="s">
        <v>9513</v>
      </c>
      <c r="N69" s="357" t="s">
        <v>9502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9505</v>
      </c>
      <c r="U69" s="357" t="s">
        <v>294</v>
      </c>
      <c r="V69" s="357" t="s">
        <v>294</v>
      </c>
    </row>
    <row r="70" spans="1:22" ht="15" thickBot="1">
      <c r="A70" s="527"/>
      <c r="B70" s="619" t="s">
        <v>9516</v>
      </c>
      <c r="C70" s="634" t="s">
        <v>9517</v>
      </c>
      <c r="D70" s="609">
        <v>6</v>
      </c>
      <c r="E70" s="607">
        <v>10</v>
      </c>
      <c r="F70" s="1069" t="s">
        <v>9492</v>
      </c>
      <c r="G70" s="494"/>
      <c r="H70" s="494" t="s">
        <v>9491</v>
      </c>
      <c r="I70" s="494" t="s">
        <v>294</v>
      </c>
      <c r="J70" s="494" t="s">
        <v>294</v>
      </c>
      <c r="K70" s="573">
        <v>0</v>
      </c>
      <c r="L70" s="358" t="s">
        <v>9518</v>
      </c>
      <c r="M70" s="357" t="s">
        <v>9516</v>
      </c>
      <c r="N70" s="357" t="s">
        <v>9491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9493</v>
      </c>
      <c r="U70" s="357" t="s">
        <v>294</v>
      </c>
      <c r="V70" s="357" t="s">
        <v>294</v>
      </c>
    </row>
    <row r="71" spans="1:22" ht="15" thickBot="1">
      <c r="A71" s="2124"/>
      <c r="B71" s="622"/>
      <c r="C71" s="2136" t="s">
        <v>22</v>
      </c>
      <c r="D71" s="644">
        <v>19</v>
      </c>
      <c r="E71" s="614">
        <v>32</v>
      </c>
      <c r="F71" s="2137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539"/>
      <c r="B72" s="612"/>
      <c r="C72" s="2138" t="s">
        <v>111</v>
      </c>
      <c r="D72" s="631">
        <v>203</v>
      </c>
      <c r="E72" s="631">
        <v>297</v>
      </c>
      <c r="F72" s="705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C5E77-D7C7-42AB-BBA2-FCE28583F1A1}">
  <sheetPr codeName="Sheet18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3168</v>
      </c>
      <c r="C9" s="604" t="s">
        <v>3169</v>
      </c>
      <c r="D9" s="605">
        <v>5</v>
      </c>
      <c r="E9" s="603">
        <v>6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10</v>
      </c>
      <c r="C10" s="608" t="s">
        <v>11</v>
      </c>
      <c r="D10" s="609">
        <v>2</v>
      </c>
      <c r="E10" s="607">
        <v>2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438</v>
      </c>
      <c r="M10" s="357" t="s">
        <v>10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1020</v>
      </c>
      <c r="C11" s="611" t="s">
        <v>3206</v>
      </c>
      <c r="D11" s="609">
        <v>2</v>
      </c>
      <c r="E11" s="607">
        <v>2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1020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20</v>
      </c>
      <c r="C12" s="611" t="s">
        <v>21</v>
      </c>
      <c r="D12" s="609">
        <v>5</v>
      </c>
      <c r="E12" s="607">
        <v>6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9068</v>
      </c>
      <c r="C13" s="611" t="s">
        <v>9176</v>
      </c>
      <c r="D13" s="609">
        <v>4</v>
      </c>
      <c r="E13" s="607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07" t="s">
        <v>9071</v>
      </c>
      <c r="C14" s="611" t="s">
        <v>9684</v>
      </c>
      <c r="D14" s="681">
        <v>2</v>
      </c>
      <c r="E14" s="607">
        <v>2</v>
      </c>
      <c r="F14" s="633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9071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22"/>
      <c r="C15" s="646" t="s">
        <v>22</v>
      </c>
      <c r="D15" s="1121">
        <v>20</v>
      </c>
      <c r="E15" s="614">
        <v>22</v>
      </c>
      <c r="F15" s="64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3544</v>
      </c>
      <c r="C16" s="604" t="s">
        <v>3545</v>
      </c>
      <c r="D16" s="605">
        <v>5</v>
      </c>
      <c r="E16" s="607">
        <v>6</v>
      </c>
      <c r="F16" s="617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26</v>
      </c>
      <c r="C17" s="611" t="s">
        <v>52</v>
      </c>
      <c r="D17" s="609">
        <v>5</v>
      </c>
      <c r="E17" s="607">
        <v>6</v>
      </c>
      <c r="F17" s="617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611" t="s">
        <v>247</v>
      </c>
      <c r="D18" s="609">
        <v>1</v>
      </c>
      <c r="E18" s="607">
        <v>1</v>
      </c>
      <c r="F18" s="61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9320</v>
      </c>
      <c r="C19" s="611" t="s">
        <v>9321</v>
      </c>
      <c r="D19" s="609">
        <v>4</v>
      </c>
      <c r="E19" s="607">
        <v>6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9321</v>
      </c>
      <c r="M19" s="357" t="s">
        <v>9320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9074</v>
      </c>
      <c r="C20" s="611" t="s">
        <v>9075</v>
      </c>
      <c r="D20" s="609">
        <v>3</v>
      </c>
      <c r="E20" s="607">
        <v>4</v>
      </c>
      <c r="F20" s="633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9076</v>
      </c>
      <c r="M20" s="357" t="s">
        <v>9074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619" t="s">
        <v>9649</v>
      </c>
      <c r="C21" s="634" t="s">
        <v>9737</v>
      </c>
      <c r="D21" s="681">
        <v>3</v>
      </c>
      <c r="E21" s="607">
        <v>4</v>
      </c>
      <c r="F21" s="61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9188</v>
      </c>
      <c r="M21" s="357" t="s">
        <v>9649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28"/>
      <c r="B22" s="528"/>
      <c r="C22" s="646" t="s">
        <v>22</v>
      </c>
      <c r="D22" s="631">
        <v>21</v>
      </c>
      <c r="E22" s="614">
        <v>27</v>
      </c>
      <c r="F22" s="64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603" t="s">
        <v>29</v>
      </c>
      <c r="C23" s="604" t="s">
        <v>53</v>
      </c>
      <c r="D23" s="605">
        <v>2</v>
      </c>
      <c r="E23" s="607">
        <v>2</v>
      </c>
      <c r="F23" s="62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40</v>
      </c>
      <c r="C24" s="611" t="s">
        <v>338</v>
      </c>
      <c r="D24" s="609">
        <v>1</v>
      </c>
      <c r="E24" s="607">
        <v>1</v>
      </c>
      <c r="F24" s="617" t="s">
        <v>247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27"/>
      <c r="B25" s="607" t="s">
        <v>33</v>
      </c>
      <c r="C25" s="611" t="s">
        <v>140</v>
      </c>
      <c r="D25" s="609">
        <v>5</v>
      </c>
      <c r="E25" s="607">
        <v>6</v>
      </c>
      <c r="F25" s="617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27"/>
      <c r="B26" s="607" t="s">
        <v>9080</v>
      </c>
      <c r="C26" s="611" t="s">
        <v>9082</v>
      </c>
      <c r="D26" s="609">
        <v>4</v>
      </c>
      <c r="E26" s="607">
        <v>4</v>
      </c>
      <c r="F26" s="617" t="s">
        <v>9075</v>
      </c>
      <c r="G26" s="494"/>
      <c r="H26" s="494" t="s">
        <v>9074</v>
      </c>
      <c r="I26" s="494" t="s">
        <v>294</v>
      </c>
      <c r="J26" s="494" t="s">
        <v>294</v>
      </c>
      <c r="K26" s="573">
        <v>0</v>
      </c>
      <c r="L26" s="358" t="s">
        <v>9082</v>
      </c>
      <c r="M26" s="357" t="s">
        <v>9080</v>
      </c>
      <c r="N26" s="357" t="s">
        <v>9074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9076</v>
      </c>
      <c r="U26" s="357" t="s">
        <v>294</v>
      </c>
      <c r="V26" s="357" t="s">
        <v>294</v>
      </c>
    </row>
    <row r="27" spans="1:22">
      <c r="A27" s="527"/>
      <c r="B27" s="47" t="s">
        <v>9183</v>
      </c>
      <c r="C27" s="611" t="s">
        <v>9184</v>
      </c>
      <c r="D27" s="609">
        <v>4</v>
      </c>
      <c r="E27" s="607">
        <v>6</v>
      </c>
      <c r="F27" s="610" t="s">
        <v>9075</v>
      </c>
      <c r="G27" s="494"/>
      <c r="H27" s="494" t="s">
        <v>9074</v>
      </c>
      <c r="I27" s="494" t="s">
        <v>294</v>
      </c>
      <c r="J27" s="494" t="s">
        <v>294</v>
      </c>
      <c r="K27" s="573">
        <v>0</v>
      </c>
      <c r="L27" s="358" t="s">
        <v>9185</v>
      </c>
      <c r="M27" s="357" t="s">
        <v>9183</v>
      </c>
      <c r="N27" s="357" t="s">
        <v>9074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9076</v>
      </c>
      <c r="U27" s="357" t="s">
        <v>294</v>
      </c>
      <c r="V27" s="357" t="s">
        <v>294</v>
      </c>
    </row>
    <row r="28" spans="1:22" ht="15" thickBot="1">
      <c r="A28" s="527"/>
      <c r="B28" s="619" t="s">
        <v>19</v>
      </c>
      <c r="C28" s="611" t="s">
        <v>3226</v>
      </c>
      <c r="D28" s="609">
        <v>2</v>
      </c>
      <c r="E28" s="607">
        <v>2</v>
      </c>
      <c r="F28" s="62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335</v>
      </c>
      <c r="M28" s="357" t="s">
        <v>19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28"/>
      <c r="B29" s="612"/>
      <c r="C29" s="646" t="s">
        <v>22</v>
      </c>
      <c r="D29" s="624">
        <v>18</v>
      </c>
      <c r="E29" s="614">
        <v>21</v>
      </c>
      <c r="F29" s="64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7" t="s">
        <v>25</v>
      </c>
      <c r="C30" s="611" t="s">
        <v>138</v>
      </c>
      <c r="D30" s="605">
        <v>3</v>
      </c>
      <c r="E30" s="607">
        <v>4</v>
      </c>
      <c r="F30" s="617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2100</v>
      </c>
      <c r="M30" s="357" t="s">
        <v>25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607" t="s">
        <v>9101</v>
      </c>
      <c r="C31" s="611" t="s">
        <v>9102</v>
      </c>
      <c r="D31" s="609">
        <v>4</v>
      </c>
      <c r="E31" s="607">
        <v>4</v>
      </c>
      <c r="F31" s="617" t="s">
        <v>9184</v>
      </c>
      <c r="G31" s="494"/>
      <c r="H31" s="494" t="s">
        <v>9183</v>
      </c>
      <c r="I31" s="494" t="s">
        <v>294</v>
      </c>
      <c r="J31" s="494" t="s">
        <v>294</v>
      </c>
      <c r="K31" s="573">
        <v>0</v>
      </c>
      <c r="L31" s="358" t="s">
        <v>9102</v>
      </c>
      <c r="M31" s="357" t="s">
        <v>9101</v>
      </c>
      <c r="N31" s="357" t="s">
        <v>9183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9185</v>
      </c>
      <c r="U31" s="357" t="s">
        <v>294</v>
      </c>
      <c r="V31" s="357" t="s">
        <v>294</v>
      </c>
    </row>
    <row r="32" spans="1:22">
      <c r="A32" s="527"/>
      <c r="B32" s="607" t="s">
        <v>9189</v>
      </c>
      <c r="C32" s="611" t="s">
        <v>9190</v>
      </c>
      <c r="D32" s="609">
        <v>4</v>
      </c>
      <c r="E32" s="607">
        <v>4</v>
      </c>
      <c r="F32" s="617" t="s">
        <v>9178</v>
      </c>
      <c r="G32" s="494"/>
      <c r="H32" s="494" t="s">
        <v>9080</v>
      </c>
      <c r="I32" s="494" t="s">
        <v>294</v>
      </c>
      <c r="J32" s="494" t="s">
        <v>294</v>
      </c>
      <c r="K32" s="573">
        <v>0</v>
      </c>
      <c r="L32" s="358" t="s">
        <v>9191</v>
      </c>
      <c r="M32" s="357" t="s">
        <v>9189</v>
      </c>
      <c r="N32" s="357" t="s">
        <v>9080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9082</v>
      </c>
      <c r="U32" s="357" t="s">
        <v>294</v>
      </c>
      <c r="V32" s="357" t="s">
        <v>294</v>
      </c>
    </row>
    <row r="33" spans="1:22">
      <c r="A33" s="527"/>
      <c r="B33" s="607" t="s">
        <v>9098</v>
      </c>
      <c r="C33" s="611" t="s">
        <v>9099</v>
      </c>
      <c r="D33" s="609">
        <v>3</v>
      </c>
      <c r="E33" s="607">
        <v>4</v>
      </c>
      <c r="F33" s="617" t="s">
        <v>9178</v>
      </c>
      <c r="G33" s="494"/>
      <c r="H33" s="494" t="s">
        <v>9080</v>
      </c>
      <c r="I33" s="494" t="s">
        <v>294</v>
      </c>
      <c r="J33" s="494" t="s">
        <v>294</v>
      </c>
      <c r="K33" s="573">
        <v>0</v>
      </c>
      <c r="L33" s="358" t="s">
        <v>9100</v>
      </c>
      <c r="M33" s="357" t="s">
        <v>9098</v>
      </c>
      <c r="N33" s="357" t="s">
        <v>9080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9082</v>
      </c>
      <c r="U33" s="357" t="s">
        <v>294</v>
      </c>
      <c r="V33" s="357" t="s">
        <v>294</v>
      </c>
    </row>
    <row r="34" spans="1:22">
      <c r="A34" s="527"/>
      <c r="B34" s="607" t="s">
        <v>9124</v>
      </c>
      <c r="C34" s="611" t="s">
        <v>9270</v>
      </c>
      <c r="D34" s="609">
        <v>3</v>
      </c>
      <c r="E34" s="607">
        <v>4</v>
      </c>
      <c r="F34" s="63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9203</v>
      </c>
      <c r="M34" s="357" t="s">
        <v>9124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27"/>
      <c r="B35" s="607" t="s">
        <v>9651</v>
      </c>
      <c r="C35" s="611" t="s">
        <v>9384</v>
      </c>
      <c r="D35" s="681">
        <v>3</v>
      </c>
      <c r="E35" s="607">
        <v>6</v>
      </c>
      <c r="F35" s="617" t="s">
        <v>9321</v>
      </c>
      <c r="G35" s="494"/>
      <c r="H35" s="494" t="s">
        <v>9320</v>
      </c>
      <c r="I35" s="494" t="s">
        <v>294</v>
      </c>
      <c r="J35" s="494" t="s">
        <v>294</v>
      </c>
      <c r="K35" s="573">
        <v>0</v>
      </c>
      <c r="L35" s="358" t="s">
        <v>9385</v>
      </c>
      <c r="M35" s="357" t="s">
        <v>9651</v>
      </c>
      <c r="N35" s="357" t="s">
        <v>9320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9321</v>
      </c>
      <c r="U35" s="357" t="s">
        <v>294</v>
      </c>
      <c r="V35" s="357" t="s">
        <v>294</v>
      </c>
    </row>
    <row r="36" spans="1:22" ht="15" thickBot="1">
      <c r="A36" s="528"/>
      <c r="B36" s="612"/>
      <c r="C36" s="646" t="s">
        <v>22</v>
      </c>
      <c r="D36" s="1121">
        <v>20</v>
      </c>
      <c r="E36" s="614">
        <v>26</v>
      </c>
      <c r="F36" s="149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6">
        <v>5</v>
      </c>
      <c r="B37" s="607" t="s">
        <v>35</v>
      </c>
      <c r="C37" s="611" t="s">
        <v>3258</v>
      </c>
      <c r="D37" s="605">
        <v>3</v>
      </c>
      <c r="E37" s="607">
        <v>4</v>
      </c>
      <c r="F37" s="626" t="s">
        <v>138</v>
      </c>
      <c r="G37" s="494"/>
      <c r="H37" s="494" t="s">
        <v>25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35</v>
      </c>
      <c r="N37" s="357" t="s">
        <v>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527"/>
      <c r="B38" s="607" t="s">
        <v>34</v>
      </c>
      <c r="C38" s="611" t="s">
        <v>142</v>
      </c>
      <c r="D38" s="609">
        <v>4</v>
      </c>
      <c r="E38" s="607">
        <v>6</v>
      </c>
      <c r="F38" s="617" t="s">
        <v>11</v>
      </c>
      <c r="G38" s="494"/>
      <c r="H38" s="494" t="s">
        <v>10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10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>
      <c r="A39" s="527"/>
      <c r="B39" s="607" t="s">
        <v>9109</v>
      </c>
      <c r="C39" s="611" t="s">
        <v>9110</v>
      </c>
      <c r="D39" s="609">
        <v>3</v>
      </c>
      <c r="E39" s="607">
        <v>4</v>
      </c>
      <c r="F39" s="617" t="s">
        <v>9387</v>
      </c>
      <c r="G39" s="494"/>
      <c r="H39" s="494" t="s">
        <v>3544</v>
      </c>
      <c r="I39" s="494" t="s">
        <v>294</v>
      </c>
      <c r="J39" s="494" t="s">
        <v>294</v>
      </c>
      <c r="K39" s="574">
        <v>0</v>
      </c>
      <c r="L39" s="358" t="s">
        <v>9111</v>
      </c>
      <c r="M39" s="357" t="s">
        <v>9109</v>
      </c>
      <c r="N39" s="357" t="s">
        <v>3544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593</v>
      </c>
      <c r="U39" s="357" t="s">
        <v>294</v>
      </c>
      <c r="V39" s="357" t="s">
        <v>294</v>
      </c>
    </row>
    <row r="40" spans="1:22">
      <c r="A40" s="527"/>
      <c r="B40" s="607" t="s">
        <v>9652</v>
      </c>
      <c r="C40" s="611" t="s">
        <v>9380</v>
      </c>
      <c r="D40" s="609">
        <v>4</v>
      </c>
      <c r="E40" s="607">
        <v>8</v>
      </c>
      <c r="F40" s="617" t="s">
        <v>9176</v>
      </c>
      <c r="G40" s="494"/>
      <c r="H40" s="494" t="s">
        <v>9068</v>
      </c>
      <c r="I40" s="494" t="s">
        <v>294</v>
      </c>
      <c r="J40" s="494" t="s">
        <v>294</v>
      </c>
      <c r="K40" s="573">
        <v>0</v>
      </c>
      <c r="L40" s="358" t="s">
        <v>9381</v>
      </c>
      <c r="M40" s="357" t="s">
        <v>9652</v>
      </c>
      <c r="N40" s="357" t="s">
        <v>9068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9070</v>
      </c>
      <c r="U40" s="357" t="s">
        <v>294</v>
      </c>
      <c r="V40" s="357" t="s">
        <v>294</v>
      </c>
    </row>
    <row r="41" spans="1:22">
      <c r="A41" s="527"/>
      <c r="B41" s="607" t="s">
        <v>9653</v>
      </c>
      <c r="C41" s="611" t="s">
        <v>9351</v>
      </c>
      <c r="D41" s="609">
        <v>4</v>
      </c>
      <c r="E41" s="607">
        <v>6</v>
      </c>
      <c r="F41" s="617" t="s">
        <v>9187</v>
      </c>
      <c r="G41" s="494"/>
      <c r="H41" s="494" t="s">
        <v>9649</v>
      </c>
      <c r="I41" s="494" t="s">
        <v>294</v>
      </c>
      <c r="J41" s="494" t="s">
        <v>294</v>
      </c>
      <c r="K41" s="573">
        <v>0</v>
      </c>
      <c r="L41" s="358" t="s">
        <v>9351</v>
      </c>
      <c r="M41" s="357" t="s">
        <v>9653</v>
      </c>
      <c r="N41" s="357" t="s">
        <v>9649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9188</v>
      </c>
      <c r="U41" s="357" t="s">
        <v>294</v>
      </c>
      <c r="V41" s="357" t="s">
        <v>294</v>
      </c>
    </row>
    <row r="42" spans="1:22" ht="15" thickBot="1">
      <c r="A42" s="527"/>
      <c r="B42" s="607" t="s">
        <v>9115</v>
      </c>
      <c r="C42" s="611" t="s">
        <v>9117</v>
      </c>
      <c r="D42" s="681">
        <v>4</v>
      </c>
      <c r="E42" s="607">
        <v>6</v>
      </c>
      <c r="F42" s="765" t="s">
        <v>9385</v>
      </c>
      <c r="G42" s="494"/>
      <c r="H42" s="494" t="s">
        <v>9651</v>
      </c>
      <c r="I42" s="494" t="s">
        <v>294</v>
      </c>
      <c r="J42" s="494" t="s">
        <v>294</v>
      </c>
      <c r="K42" s="573">
        <v>0</v>
      </c>
      <c r="L42" s="358" t="s">
        <v>9117</v>
      </c>
      <c r="M42" s="357" t="s">
        <v>9115</v>
      </c>
      <c r="N42" s="357" t="s">
        <v>9651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9385</v>
      </c>
      <c r="U42" s="357" t="s">
        <v>294</v>
      </c>
      <c r="V42" s="357" t="s">
        <v>294</v>
      </c>
    </row>
    <row r="43" spans="1:22" ht="15" thickBot="1">
      <c r="A43" s="528"/>
      <c r="B43" s="622"/>
      <c r="C43" s="646" t="s">
        <v>22</v>
      </c>
      <c r="D43" s="631">
        <v>22</v>
      </c>
      <c r="E43" s="614">
        <v>34</v>
      </c>
      <c r="F43" s="63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>
        <v>6</v>
      </c>
      <c r="B44" s="2128" t="s">
        <v>38</v>
      </c>
      <c r="C44" s="604" t="s">
        <v>146</v>
      </c>
      <c r="D44" s="2129">
        <v>1</v>
      </c>
      <c r="E44" s="603">
        <v>1</v>
      </c>
      <c r="F44" s="617" t="s">
        <v>3226</v>
      </c>
      <c r="G44" s="494"/>
      <c r="H44" s="494" t="s">
        <v>19</v>
      </c>
      <c r="I44" s="494" t="s">
        <v>294</v>
      </c>
      <c r="J44" s="494" t="s">
        <v>294</v>
      </c>
      <c r="K44" s="573">
        <v>0</v>
      </c>
      <c r="L44" s="358" t="s">
        <v>331</v>
      </c>
      <c r="M44" s="357" t="s">
        <v>38</v>
      </c>
      <c r="N44" s="357" t="s">
        <v>19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335</v>
      </c>
      <c r="U44" s="357" t="s">
        <v>294</v>
      </c>
      <c r="V44" s="357" t="s">
        <v>294</v>
      </c>
    </row>
    <row r="45" spans="1:22">
      <c r="A45" s="527"/>
      <c r="B45" s="2112" t="s">
        <v>9130</v>
      </c>
      <c r="C45" s="2113" t="s">
        <v>9614</v>
      </c>
      <c r="D45" s="2103">
        <v>3</v>
      </c>
      <c r="E45" s="2101">
        <v>4</v>
      </c>
      <c r="F45" s="617"/>
      <c r="G45" s="494" t="s">
        <v>4736</v>
      </c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9132</v>
      </c>
      <c r="M45" s="357" t="s">
        <v>9130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27"/>
      <c r="B46" s="2112" t="s">
        <v>9133</v>
      </c>
      <c r="C46" s="2113" t="s">
        <v>9134</v>
      </c>
      <c r="D46" s="2103">
        <v>3</v>
      </c>
      <c r="E46" s="2101">
        <v>4</v>
      </c>
      <c r="F46" s="617"/>
      <c r="G46" s="494" t="s">
        <v>4736</v>
      </c>
      <c r="H46" s="494"/>
      <c r="I46" s="494"/>
      <c r="J46" s="494"/>
      <c r="K46" s="573">
        <v>0</v>
      </c>
      <c r="L46" s="358" t="s">
        <v>9135</v>
      </c>
      <c r="M46" s="357" t="s">
        <v>9133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</row>
    <row r="47" spans="1:22">
      <c r="A47" s="527"/>
      <c r="B47" s="2130" t="s">
        <v>9136</v>
      </c>
      <c r="C47" s="627" t="s">
        <v>9382</v>
      </c>
      <c r="D47" s="2129">
        <v>3</v>
      </c>
      <c r="E47" s="607">
        <v>4</v>
      </c>
      <c r="F47" s="617" t="s">
        <v>9190</v>
      </c>
      <c r="G47" s="494"/>
      <c r="H47" s="494" t="s">
        <v>9189</v>
      </c>
      <c r="I47" s="494" t="s">
        <v>294</v>
      </c>
      <c r="J47" s="494" t="s">
        <v>294</v>
      </c>
      <c r="K47" s="573">
        <v>0</v>
      </c>
      <c r="L47" s="358" t="s">
        <v>9138</v>
      </c>
      <c r="M47" s="357" t="s">
        <v>9136</v>
      </c>
      <c r="N47" s="357" t="s">
        <v>9189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9191</v>
      </c>
      <c r="U47" s="357" t="s">
        <v>294</v>
      </c>
      <c r="V47" s="357" t="s">
        <v>294</v>
      </c>
    </row>
    <row r="48" spans="1:22">
      <c r="A48" s="527"/>
      <c r="B48" s="2130" t="s">
        <v>9654</v>
      </c>
      <c r="C48" s="611" t="s">
        <v>9389</v>
      </c>
      <c r="D48" s="2129">
        <v>5</v>
      </c>
      <c r="E48" s="607">
        <v>8</v>
      </c>
      <c r="F48" s="617" t="s">
        <v>9380</v>
      </c>
      <c r="G48" s="494"/>
      <c r="H48" s="494" t="s">
        <v>9652</v>
      </c>
      <c r="I48" s="494" t="s">
        <v>294</v>
      </c>
      <c r="J48" s="494" t="s">
        <v>294</v>
      </c>
      <c r="K48" s="573">
        <v>0</v>
      </c>
      <c r="L48" s="358" t="s">
        <v>9390</v>
      </c>
      <c r="M48" s="357" t="s">
        <v>9654</v>
      </c>
      <c r="N48" s="357" t="s">
        <v>9652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9381</v>
      </c>
      <c r="U48" s="357" t="s">
        <v>294</v>
      </c>
      <c r="V48" s="357" t="s">
        <v>294</v>
      </c>
    </row>
    <row r="49" spans="1:22">
      <c r="A49" s="527"/>
      <c r="B49" s="2130" t="s">
        <v>9655</v>
      </c>
      <c r="C49" s="611" t="s">
        <v>9356</v>
      </c>
      <c r="D49" s="2129">
        <v>3</v>
      </c>
      <c r="E49" s="607">
        <v>4</v>
      </c>
      <c r="F49" s="617" t="s">
        <v>9351</v>
      </c>
      <c r="G49" s="494"/>
      <c r="H49" s="494" t="s">
        <v>9653</v>
      </c>
      <c r="I49" s="494" t="s">
        <v>294</v>
      </c>
      <c r="J49" s="494" t="s">
        <v>294</v>
      </c>
      <c r="K49" s="573">
        <v>0</v>
      </c>
      <c r="L49" s="358" t="s">
        <v>9356</v>
      </c>
      <c r="M49" s="357" t="s">
        <v>9655</v>
      </c>
      <c r="N49" s="357" t="s">
        <v>9653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9351</v>
      </c>
      <c r="U49" s="357" t="s">
        <v>294</v>
      </c>
      <c r="V49" s="357" t="s">
        <v>294</v>
      </c>
    </row>
    <row r="50" spans="1:22" ht="15" thickBot="1">
      <c r="A50" s="527"/>
      <c r="B50" s="2131" t="s">
        <v>9656</v>
      </c>
      <c r="C50" s="634" t="s">
        <v>9299</v>
      </c>
      <c r="D50" s="2129">
        <v>7</v>
      </c>
      <c r="E50" s="619">
        <v>12</v>
      </c>
      <c r="F50" s="617" t="s">
        <v>9380</v>
      </c>
      <c r="G50" s="494"/>
      <c r="H50" s="494" t="s">
        <v>9652</v>
      </c>
      <c r="I50" s="494" t="s">
        <v>294</v>
      </c>
      <c r="J50" s="494" t="s">
        <v>294</v>
      </c>
      <c r="K50" s="573">
        <v>0</v>
      </c>
      <c r="L50" s="358" t="s">
        <v>9300</v>
      </c>
      <c r="M50" s="357" t="s">
        <v>9656</v>
      </c>
      <c r="N50" s="357" t="s">
        <v>9652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9381</v>
      </c>
      <c r="U50" s="357" t="s">
        <v>294</v>
      </c>
      <c r="V50" s="357" t="s">
        <v>294</v>
      </c>
    </row>
    <row r="51" spans="1:22" ht="15" thickBot="1">
      <c r="A51" s="527"/>
      <c r="B51" s="622"/>
      <c r="C51" s="646" t="s">
        <v>22</v>
      </c>
      <c r="D51" s="614">
        <v>22</v>
      </c>
      <c r="E51" s="614">
        <v>33</v>
      </c>
      <c r="F51" s="641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26">
        <v>7</v>
      </c>
      <c r="B52" s="607" t="s">
        <v>9213</v>
      </c>
      <c r="C52" s="611" t="s">
        <v>9214</v>
      </c>
      <c r="D52" s="609">
        <v>5</v>
      </c>
      <c r="E52" s="607">
        <v>8</v>
      </c>
      <c r="F52" s="626" t="s">
        <v>9389</v>
      </c>
      <c r="G52" s="494"/>
      <c r="H52" s="494" t="s">
        <v>9654</v>
      </c>
      <c r="I52" s="494" t="s">
        <v>294</v>
      </c>
      <c r="J52" s="494" t="s">
        <v>294</v>
      </c>
      <c r="K52" s="573">
        <v>0</v>
      </c>
      <c r="L52" s="358" t="s">
        <v>9216</v>
      </c>
      <c r="M52" s="357" t="s">
        <v>9213</v>
      </c>
      <c r="N52" s="357" t="s">
        <v>9654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9390</v>
      </c>
      <c r="U52" s="357" t="s">
        <v>294</v>
      </c>
      <c r="V52" s="357" t="s">
        <v>294</v>
      </c>
    </row>
    <row r="53" spans="1:22">
      <c r="A53" s="527"/>
      <c r="B53" s="607" t="s">
        <v>9657</v>
      </c>
      <c r="C53" s="611" t="s">
        <v>9391</v>
      </c>
      <c r="D53" s="609">
        <v>5</v>
      </c>
      <c r="E53" s="607">
        <v>8</v>
      </c>
      <c r="F53" s="633" t="s">
        <v>9299</v>
      </c>
      <c r="G53" s="494"/>
      <c r="H53" s="494" t="s">
        <v>9656</v>
      </c>
      <c r="I53" s="494" t="s">
        <v>294</v>
      </c>
      <c r="J53" s="494" t="s">
        <v>294</v>
      </c>
      <c r="K53" s="573">
        <v>0</v>
      </c>
      <c r="L53" s="358" t="s">
        <v>9291</v>
      </c>
      <c r="M53" s="357" t="s">
        <v>9657</v>
      </c>
      <c r="N53" s="357" t="s">
        <v>9656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9300</v>
      </c>
      <c r="U53" s="357" t="s">
        <v>294</v>
      </c>
      <c r="V53" s="357" t="s">
        <v>294</v>
      </c>
    </row>
    <row r="54" spans="1:22">
      <c r="A54" s="527"/>
      <c r="B54" s="607" t="s">
        <v>9292</v>
      </c>
      <c r="C54" s="611" t="s">
        <v>9293</v>
      </c>
      <c r="D54" s="609">
        <v>5</v>
      </c>
      <c r="E54" s="607">
        <v>8</v>
      </c>
      <c r="F54" s="617" t="s">
        <v>9389</v>
      </c>
      <c r="G54" s="494"/>
      <c r="H54" s="494" t="s">
        <v>9654</v>
      </c>
      <c r="I54" s="494" t="s">
        <v>294</v>
      </c>
      <c r="J54" s="494" t="s">
        <v>294</v>
      </c>
      <c r="K54" s="573">
        <v>0</v>
      </c>
      <c r="L54" s="358" t="s">
        <v>9294</v>
      </c>
      <c r="M54" s="357" t="s">
        <v>9292</v>
      </c>
      <c r="N54" s="357" t="s">
        <v>9654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9390</v>
      </c>
      <c r="U54" s="357" t="s">
        <v>294</v>
      </c>
      <c r="V54" s="357" t="s">
        <v>294</v>
      </c>
    </row>
    <row r="55" spans="1:22" ht="15" thickBot="1">
      <c r="A55" s="527"/>
      <c r="B55" s="607" t="s">
        <v>9660</v>
      </c>
      <c r="C55" s="611" t="s">
        <v>9393</v>
      </c>
      <c r="D55" s="681">
        <v>4</v>
      </c>
      <c r="E55" s="607">
        <v>8</v>
      </c>
      <c r="F55" s="629" t="s">
        <v>9661</v>
      </c>
      <c r="G55" s="494"/>
      <c r="H55" s="494" t="s">
        <v>9655</v>
      </c>
      <c r="I55" s="494" t="s">
        <v>294</v>
      </c>
      <c r="J55" s="494" t="s">
        <v>294</v>
      </c>
      <c r="K55" s="573">
        <v>0</v>
      </c>
      <c r="L55" s="358" t="s">
        <v>9393</v>
      </c>
      <c r="M55" s="357" t="s">
        <v>9660</v>
      </c>
      <c r="N55" s="357" t="s">
        <v>9655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9661</v>
      </c>
      <c r="U55" s="357" t="s">
        <v>294</v>
      </c>
      <c r="V55" s="357" t="s">
        <v>294</v>
      </c>
    </row>
    <row r="56" spans="1:22" ht="15" thickBot="1">
      <c r="A56" s="527"/>
      <c r="B56" s="622"/>
      <c r="C56" s="646" t="s">
        <v>22</v>
      </c>
      <c r="D56" s="1121">
        <v>19</v>
      </c>
      <c r="E56" s="614">
        <v>32</v>
      </c>
      <c r="F56" s="64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 ht="20.399999999999999">
      <c r="A57" s="526">
        <v>8</v>
      </c>
      <c r="B57" s="603" t="s">
        <v>9658</v>
      </c>
      <c r="C57" s="611" t="s">
        <v>1021</v>
      </c>
      <c r="D57" s="605">
        <v>8</v>
      </c>
      <c r="E57" s="607">
        <v>14</v>
      </c>
      <c r="F57" s="729" t="s">
        <v>9400</v>
      </c>
      <c r="G57" s="494"/>
      <c r="H57" s="494" t="s">
        <v>34</v>
      </c>
      <c r="I57" s="494" t="s">
        <v>9136</v>
      </c>
      <c r="J57" s="494" t="s">
        <v>294</v>
      </c>
      <c r="K57" s="573">
        <v>0</v>
      </c>
      <c r="L57" s="358" t="s">
        <v>4589</v>
      </c>
      <c r="M57" s="357" t="s">
        <v>9658</v>
      </c>
      <c r="N57" s="357" t="s">
        <v>34</v>
      </c>
      <c r="O57" s="357" t="s">
        <v>9136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9138</v>
      </c>
      <c r="V57" s="357" t="s">
        <v>294</v>
      </c>
    </row>
    <row r="58" spans="1:22">
      <c r="A58" s="527"/>
      <c r="B58" s="607" t="s">
        <v>4804</v>
      </c>
      <c r="C58" s="611" t="s">
        <v>4805</v>
      </c>
      <c r="D58" s="609">
        <v>3</v>
      </c>
      <c r="E58" s="607">
        <v>4</v>
      </c>
      <c r="F58" s="617" t="s">
        <v>9110</v>
      </c>
      <c r="G58" s="494"/>
      <c r="H58" s="494" t="s">
        <v>9109</v>
      </c>
      <c r="I58" s="494" t="s">
        <v>294</v>
      </c>
      <c r="J58" s="494" t="s">
        <v>294</v>
      </c>
      <c r="K58" s="573">
        <v>0</v>
      </c>
      <c r="L58" s="358" t="s">
        <v>2132</v>
      </c>
      <c r="M58" s="357" t="s">
        <v>4804</v>
      </c>
      <c r="N58" s="357" t="s">
        <v>9109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9111</v>
      </c>
      <c r="U58" s="357" t="s">
        <v>294</v>
      </c>
      <c r="V58" s="357" t="s">
        <v>294</v>
      </c>
    </row>
    <row r="59" spans="1:22">
      <c r="A59" s="527"/>
      <c r="B59" s="607" t="s">
        <v>9662</v>
      </c>
      <c r="C59" s="611" t="s">
        <v>9402</v>
      </c>
      <c r="D59" s="609">
        <v>6</v>
      </c>
      <c r="E59" s="607">
        <v>10</v>
      </c>
      <c r="F59" s="617" t="s">
        <v>9293</v>
      </c>
      <c r="G59" s="494"/>
      <c r="H59" s="494" t="s">
        <v>9292</v>
      </c>
      <c r="I59" s="494" t="s">
        <v>294</v>
      </c>
      <c r="J59" s="494" t="s">
        <v>294</v>
      </c>
      <c r="K59" s="573">
        <v>0</v>
      </c>
      <c r="L59" s="358" t="s">
        <v>9403</v>
      </c>
      <c r="M59" s="357" t="s">
        <v>9662</v>
      </c>
      <c r="N59" s="357" t="s">
        <v>9292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9294</v>
      </c>
      <c r="U59" s="357" t="s">
        <v>294</v>
      </c>
      <c r="V59" s="357" t="s">
        <v>294</v>
      </c>
    </row>
    <row r="60" spans="1:22" ht="15" thickBot="1">
      <c r="A60" s="527"/>
      <c r="B60" s="607" t="s">
        <v>9663</v>
      </c>
      <c r="C60" s="611" t="s">
        <v>9405</v>
      </c>
      <c r="D60" s="681">
        <v>3</v>
      </c>
      <c r="E60" s="607">
        <v>6</v>
      </c>
      <c r="F60" s="617" t="s">
        <v>9270</v>
      </c>
      <c r="G60" s="494"/>
      <c r="H60" s="494" t="s">
        <v>9124</v>
      </c>
      <c r="I60" s="494" t="s">
        <v>294</v>
      </c>
      <c r="J60" s="494" t="s">
        <v>294</v>
      </c>
      <c r="K60" s="573">
        <v>0</v>
      </c>
      <c r="L60" s="358" t="s">
        <v>9406</v>
      </c>
      <c r="M60" s="357" t="s">
        <v>9663</v>
      </c>
      <c r="N60" s="357" t="s">
        <v>9124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9203</v>
      </c>
      <c r="U60" s="357" t="s">
        <v>294</v>
      </c>
      <c r="V60" s="357" t="s">
        <v>294</v>
      </c>
    </row>
    <row r="61" spans="1:22" ht="15" thickBot="1">
      <c r="A61" s="528"/>
      <c r="B61" s="612"/>
      <c r="C61" s="646" t="s">
        <v>22</v>
      </c>
      <c r="D61" s="1121">
        <v>20</v>
      </c>
      <c r="E61" s="614">
        <v>34</v>
      </c>
      <c r="F61" s="64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 ht="20.399999999999999">
      <c r="A62" s="526">
        <v>9</v>
      </c>
      <c r="B62" s="47" t="s">
        <v>9664</v>
      </c>
      <c r="C62" s="611" t="s">
        <v>325</v>
      </c>
      <c r="D62" s="605">
        <v>8</v>
      </c>
      <c r="E62" s="607">
        <v>12</v>
      </c>
      <c r="F62" s="767" t="s">
        <v>9738</v>
      </c>
      <c r="G62" s="494"/>
      <c r="H62" s="494" t="s">
        <v>35</v>
      </c>
      <c r="I62" s="494" t="s">
        <v>9663</v>
      </c>
      <c r="J62" s="494" t="s">
        <v>294</v>
      </c>
      <c r="K62" s="573">
        <v>0</v>
      </c>
      <c r="L62" s="358" t="s">
        <v>4161</v>
      </c>
      <c r="M62" s="357" t="s">
        <v>9664</v>
      </c>
      <c r="N62" s="357" t="s">
        <v>35</v>
      </c>
      <c r="O62" s="357" t="s">
        <v>9663</v>
      </c>
      <c r="P62" s="357" t="s">
        <v>294</v>
      </c>
      <c r="Q62" s="357">
        <v>0</v>
      </c>
      <c r="R62" s="357">
        <v>36</v>
      </c>
      <c r="S62" s="357">
        <v>0</v>
      </c>
      <c r="T62" s="357" t="s">
        <v>3259</v>
      </c>
      <c r="U62" s="357" t="s">
        <v>9406</v>
      </c>
      <c r="V62" s="357" t="s">
        <v>294</v>
      </c>
    </row>
    <row r="63" spans="1:22">
      <c r="A63" s="527"/>
      <c r="B63" s="47" t="s">
        <v>9666</v>
      </c>
      <c r="C63" s="611" t="s">
        <v>9395</v>
      </c>
      <c r="D63" s="609">
        <v>5</v>
      </c>
      <c r="E63" s="607">
        <v>8</v>
      </c>
      <c r="F63" s="617" t="s">
        <v>9299</v>
      </c>
      <c r="G63" s="494"/>
      <c r="H63" s="494" t="s">
        <v>9656</v>
      </c>
      <c r="I63" s="494" t="s">
        <v>294</v>
      </c>
      <c r="J63" s="494" t="s">
        <v>294</v>
      </c>
      <c r="K63" s="573">
        <v>0</v>
      </c>
      <c r="L63" s="358" t="s">
        <v>9396</v>
      </c>
      <c r="M63" s="357" t="s">
        <v>9666</v>
      </c>
      <c r="N63" s="357" t="s">
        <v>9656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9300</v>
      </c>
      <c r="U63" s="357" t="s">
        <v>294</v>
      </c>
      <c r="V63" s="357" t="s">
        <v>294</v>
      </c>
    </row>
    <row r="64" spans="1:22" ht="15" thickBot="1">
      <c r="A64" s="527"/>
      <c r="B64" s="47" t="s">
        <v>9667</v>
      </c>
      <c r="C64" s="611" t="s">
        <v>9412</v>
      </c>
      <c r="D64" s="681">
        <v>5</v>
      </c>
      <c r="E64" s="607">
        <v>8</v>
      </c>
      <c r="F64" s="617" t="s">
        <v>4805</v>
      </c>
      <c r="G64" s="494"/>
      <c r="H64" s="494" t="s">
        <v>4804</v>
      </c>
      <c r="I64" s="494" t="s">
        <v>294</v>
      </c>
      <c r="J64" s="494" t="s">
        <v>294</v>
      </c>
      <c r="K64" s="573">
        <v>0</v>
      </c>
      <c r="L64" s="358" t="s">
        <v>9412</v>
      </c>
      <c r="M64" s="357" t="s">
        <v>9667</v>
      </c>
      <c r="N64" s="357" t="s">
        <v>4804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2132</v>
      </c>
      <c r="U64" s="357" t="s">
        <v>294</v>
      </c>
      <c r="V64" s="357" t="s">
        <v>294</v>
      </c>
    </row>
    <row r="65" spans="1:22" ht="15" thickBot="1">
      <c r="A65" s="528"/>
      <c r="B65" s="612"/>
      <c r="C65" s="646" t="s">
        <v>22</v>
      </c>
      <c r="D65" s="1121">
        <v>18</v>
      </c>
      <c r="E65" s="614">
        <v>28</v>
      </c>
      <c r="F65" s="625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26">
        <v>10</v>
      </c>
      <c r="B66" s="47" t="s">
        <v>9668</v>
      </c>
      <c r="C66" s="611" t="s">
        <v>3394</v>
      </c>
      <c r="D66" s="605">
        <v>8</v>
      </c>
      <c r="E66" s="607">
        <v>12</v>
      </c>
      <c r="F66" s="2132" t="s">
        <v>325</v>
      </c>
      <c r="G66" s="494"/>
      <c r="H66" s="494" t="s">
        <v>9664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9668</v>
      </c>
      <c r="N66" s="357" t="s">
        <v>9664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4161</v>
      </c>
      <c r="U66" s="357" t="s">
        <v>294</v>
      </c>
      <c r="V66" s="357" t="s">
        <v>294</v>
      </c>
    </row>
    <row r="67" spans="1:22">
      <c r="A67" s="527"/>
      <c r="B67" s="607" t="s">
        <v>9669</v>
      </c>
      <c r="C67" s="611" t="s">
        <v>9409</v>
      </c>
      <c r="D67" s="609">
        <v>7</v>
      </c>
      <c r="E67" s="607">
        <v>12</v>
      </c>
      <c r="F67" s="2133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9410</v>
      </c>
      <c r="M67" s="357" t="s">
        <v>9669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15" thickBot="1">
      <c r="A68" s="527"/>
      <c r="B68" s="50" t="s">
        <v>9670</v>
      </c>
      <c r="C68" s="611" t="s">
        <v>9671</v>
      </c>
      <c r="D68" s="681">
        <v>5</v>
      </c>
      <c r="E68" s="607">
        <v>10</v>
      </c>
      <c r="F68" s="2134" t="s">
        <v>9412</v>
      </c>
      <c r="G68" s="494"/>
      <c r="H68" s="494" t="s">
        <v>9667</v>
      </c>
      <c r="I68" s="494" t="s">
        <v>294</v>
      </c>
      <c r="J68" s="494" t="s">
        <v>294</v>
      </c>
      <c r="K68" s="573">
        <v>0</v>
      </c>
      <c r="L68" s="358" t="s">
        <v>9416</v>
      </c>
      <c r="M68" s="357" t="s">
        <v>9670</v>
      </c>
      <c r="N68" s="357" t="s">
        <v>9667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9412</v>
      </c>
      <c r="U68" s="357" t="s">
        <v>294</v>
      </c>
      <c r="V68" s="357" t="s">
        <v>294</v>
      </c>
    </row>
    <row r="69" spans="1:22" ht="15" thickBot="1">
      <c r="A69" s="2124"/>
      <c r="B69" s="622"/>
      <c r="C69" s="646" t="s">
        <v>22</v>
      </c>
      <c r="D69" s="647">
        <v>20</v>
      </c>
      <c r="E69" s="644">
        <v>34</v>
      </c>
      <c r="F69" s="632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645"/>
      <c r="B70" s="645"/>
      <c r="C70" s="646" t="s">
        <v>111</v>
      </c>
      <c r="D70" s="644">
        <v>200</v>
      </c>
      <c r="E70" s="644">
        <v>291</v>
      </c>
      <c r="F70" s="641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02"/>
      <c r="B71" s="2102"/>
      <c r="C71" s="2102"/>
      <c r="D71" s="2102"/>
      <c r="E71" s="2102"/>
      <c r="F71" s="2056"/>
      <c r="G71" s="494"/>
      <c r="H71" s="494"/>
      <c r="I71" s="494"/>
      <c r="J71" s="494"/>
      <c r="K71" s="573"/>
      <c r="L71" s="358"/>
    </row>
    <row r="72" spans="1:22">
      <c r="A72" s="2102"/>
      <c r="B72" s="2102"/>
      <c r="C72" s="2102"/>
      <c r="D72" s="2102"/>
      <c r="E72" s="2102"/>
      <c r="F72" s="2056"/>
      <c r="G72" s="494"/>
      <c r="H72" s="494"/>
      <c r="I72" s="494"/>
      <c r="J72" s="494"/>
      <c r="K72" s="573"/>
      <c r="L72" s="358"/>
    </row>
    <row r="73" spans="1:22">
      <c r="A73" s="2102"/>
      <c r="B73" s="2102"/>
      <c r="C73" s="2102"/>
      <c r="D73" s="2102"/>
      <c r="E73" s="2102"/>
      <c r="F73" s="2056"/>
      <c r="G73" s="494"/>
      <c r="H73" s="494"/>
      <c r="I73" s="494"/>
      <c r="J73" s="494"/>
      <c r="K73" s="573"/>
      <c r="L73" s="358"/>
    </row>
    <row r="74" spans="1:22">
      <c r="A74" s="2102"/>
      <c r="B74" s="2102"/>
      <c r="C74" s="2102"/>
      <c r="D74" s="2102"/>
      <c r="E74" s="2102"/>
      <c r="F74" s="2056"/>
      <c r="G74" s="494"/>
      <c r="H74" s="494"/>
      <c r="I74" s="494"/>
      <c r="J74" s="494"/>
      <c r="K74" s="573"/>
      <c r="L74" s="358"/>
    </row>
    <row r="75" spans="1:22">
      <c r="A75" s="2102"/>
      <c r="B75" s="2102"/>
      <c r="C75" s="2102"/>
      <c r="D75" s="2102"/>
      <c r="E75" s="2102"/>
      <c r="F75" s="2056"/>
      <c r="G75" s="494"/>
      <c r="H75" s="494"/>
      <c r="I75" s="494"/>
      <c r="J75" s="494"/>
      <c r="K75" s="573"/>
      <c r="L75" s="358"/>
    </row>
    <row r="76" spans="1:22">
      <c r="A76" s="2102"/>
      <c r="B76" s="2102"/>
      <c r="C76" s="2102"/>
      <c r="D76" s="2102"/>
      <c r="E76" s="2102"/>
      <c r="F76" s="2056"/>
      <c r="G76" s="494"/>
      <c r="H76" s="494"/>
      <c r="I76" s="494"/>
      <c r="J76" s="494"/>
      <c r="K76" s="1743"/>
      <c r="L76" s="358"/>
    </row>
    <row r="77" spans="1:22">
      <c r="A77" s="2102"/>
      <c r="B77" s="2102"/>
      <c r="C77" s="2102"/>
      <c r="D77" s="2102"/>
      <c r="E77" s="2102"/>
      <c r="F77" s="2056"/>
      <c r="G77" s="494"/>
      <c r="H77" s="494"/>
      <c r="I77" s="494"/>
      <c r="J77" s="494"/>
      <c r="K77" s="642"/>
      <c r="L77" s="358"/>
    </row>
    <row r="78" spans="1:22">
      <c r="A78" s="2102"/>
      <c r="B78" s="2102"/>
      <c r="C78" s="2102"/>
      <c r="D78" s="2102"/>
      <c r="E78" s="2102"/>
      <c r="F78" s="2056"/>
      <c r="G78" s="494"/>
      <c r="H78" s="494"/>
      <c r="I78" s="494"/>
      <c r="J78" s="494"/>
      <c r="K78" s="642"/>
      <c r="L78" s="358"/>
    </row>
    <row r="79" spans="1:22">
      <c r="A79" s="2102"/>
      <c r="B79" s="2102"/>
      <c r="C79" s="2102"/>
      <c r="D79" s="2102"/>
      <c r="E79" s="2102"/>
      <c r="F79" s="2056"/>
      <c r="G79" s="494"/>
      <c r="H79" s="494"/>
      <c r="I79" s="494"/>
      <c r="J79" s="494"/>
      <c r="K79" s="642"/>
      <c r="L79" s="358"/>
    </row>
    <row r="80" spans="1:22">
      <c r="A80" s="494"/>
      <c r="B80" s="494"/>
      <c r="C80" s="494"/>
      <c r="D80" s="494"/>
      <c r="E80" s="494"/>
      <c r="F80" s="494"/>
      <c r="G80" s="494"/>
      <c r="H80" s="494"/>
      <c r="I80" s="494"/>
      <c r="J80" s="494"/>
      <c r="K80" s="642"/>
      <c r="L80" s="358"/>
    </row>
    <row r="81" spans="1:12">
      <c r="A81" s="494"/>
      <c r="B81" s="494"/>
      <c r="C81" s="494"/>
      <c r="D81" s="494"/>
      <c r="E81" s="494"/>
      <c r="F81" s="494"/>
      <c r="G81" s="494"/>
      <c r="H81" s="494"/>
      <c r="I81" s="494"/>
      <c r="J81" s="494"/>
      <c r="K81" s="642"/>
      <c r="L81" s="358"/>
    </row>
    <row r="82" spans="1:12">
      <c r="A82" s="494"/>
      <c r="B82" s="494"/>
      <c r="C82" s="494"/>
      <c r="D82" s="494"/>
      <c r="E82" s="494"/>
      <c r="F82" s="494"/>
      <c r="G82" s="494"/>
      <c r="H82" s="494"/>
      <c r="I82" s="494"/>
      <c r="J82" s="494"/>
      <c r="K82" s="642"/>
      <c r="L82" s="358"/>
    </row>
    <row r="83" spans="1:12">
      <c r="A83" s="494"/>
      <c r="B83" s="494"/>
      <c r="C83" s="494"/>
      <c r="D83" s="494"/>
      <c r="E83" s="494"/>
      <c r="F83" s="494"/>
      <c r="G83" s="494"/>
      <c r="H83" s="494"/>
      <c r="I83" s="494"/>
      <c r="J83" s="494"/>
      <c r="K83" s="642"/>
      <c r="L83" s="358"/>
    </row>
    <row r="84" spans="1:12">
      <c r="A84" s="494"/>
      <c r="B84" s="494"/>
      <c r="C84" s="494"/>
      <c r="D84" s="494"/>
      <c r="E84" s="494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A4F9E-0451-4E12-B787-EA7F3588F96C}">
  <sheetPr codeName="Sheet19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31" t="s">
        <v>11</v>
      </c>
      <c r="D9" s="498">
        <v>2</v>
      </c>
      <c r="E9" s="46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23" t="s">
        <v>3169</v>
      </c>
      <c r="D10" s="499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1020</v>
      </c>
      <c r="C11" s="520" t="s">
        <v>3206</v>
      </c>
      <c r="D11" s="499">
        <v>2</v>
      </c>
      <c r="E11" s="47">
        <v>2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1020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20</v>
      </c>
      <c r="C12" s="520" t="s">
        <v>21</v>
      </c>
      <c r="D12" s="499">
        <v>5</v>
      </c>
      <c r="E12" s="47">
        <v>6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9068</v>
      </c>
      <c r="C13" s="520" t="s">
        <v>9176</v>
      </c>
      <c r="D13" s="499">
        <v>4</v>
      </c>
      <c r="E13" s="47">
        <v>4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9071</v>
      </c>
      <c r="C14" s="520" t="s">
        <v>9684</v>
      </c>
      <c r="D14" s="499">
        <v>2</v>
      </c>
      <c r="E14" s="47">
        <v>2</v>
      </c>
      <c r="F14" s="61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9071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38" t="s">
        <v>22</v>
      </c>
      <c r="D15" s="692">
        <v>20</v>
      </c>
      <c r="E15" s="692">
        <v>22</v>
      </c>
      <c r="F15" s="61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3544</v>
      </c>
      <c r="C16" s="520" t="s">
        <v>3545</v>
      </c>
      <c r="D16" s="498">
        <v>5</v>
      </c>
      <c r="E16" s="46">
        <v>6</v>
      </c>
      <c r="F16" s="61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26</v>
      </c>
      <c r="C17" s="520" t="s">
        <v>52</v>
      </c>
      <c r="D17" s="499">
        <v>5</v>
      </c>
      <c r="E17" s="47">
        <v>6</v>
      </c>
      <c r="F17" s="618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36</v>
      </c>
      <c r="C18" s="520" t="s">
        <v>247</v>
      </c>
      <c r="D18" s="499">
        <v>1</v>
      </c>
      <c r="E18" s="47">
        <v>1</v>
      </c>
      <c r="F18" s="6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9074</v>
      </c>
      <c r="C19" s="520" t="s">
        <v>9075</v>
      </c>
      <c r="D19" s="499">
        <v>3</v>
      </c>
      <c r="E19" s="47">
        <v>4</v>
      </c>
      <c r="F19" s="61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9076</v>
      </c>
      <c r="M19" s="357" t="s">
        <v>9074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9180</v>
      </c>
      <c r="C20" s="520" t="s">
        <v>9181</v>
      </c>
      <c r="D20" s="499">
        <v>3</v>
      </c>
      <c r="E20" s="47">
        <v>4</v>
      </c>
      <c r="F20" s="61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9182</v>
      </c>
      <c r="M20" s="357" t="s">
        <v>9180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50" t="s">
        <v>9350</v>
      </c>
      <c r="C21" s="520" t="s">
        <v>9351</v>
      </c>
      <c r="D21" s="516">
        <v>4</v>
      </c>
      <c r="E21" s="50">
        <v>6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9351</v>
      </c>
      <c r="M21" s="357" t="s">
        <v>9350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517"/>
      <c r="C22" s="538" t="s">
        <v>22</v>
      </c>
      <c r="D22" s="545">
        <v>21</v>
      </c>
      <c r="E22" s="545">
        <v>27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7" t="s">
        <v>25</v>
      </c>
      <c r="C23" s="520" t="s">
        <v>138</v>
      </c>
      <c r="D23" s="499">
        <v>3</v>
      </c>
      <c r="E23" s="47">
        <v>4</v>
      </c>
      <c r="F23" s="67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25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40</v>
      </c>
      <c r="C24" s="520" t="s">
        <v>338</v>
      </c>
      <c r="D24" s="499">
        <v>1</v>
      </c>
      <c r="E24" s="47">
        <v>1</v>
      </c>
      <c r="F24" s="618" t="s">
        <v>247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15"/>
      <c r="B25" s="47" t="s">
        <v>33</v>
      </c>
      <c r="C25" s="520" t="s">
        <v>140</v>
      </c>
      <c r="D25" s="499">
        <v>5</v>
      </c>
      <c r="E25" s="47">
        <v>6</v>
      </c>
      <c r="F25" s="618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47" t="s">
        <v>9080</v>
      </c>
      <c r="C26" s="520" t="s">
        <v>9178</v>
      </c>
      <c r="D26" s="499">
        <v>4</v>
      </c>
      <c r="E26" s="47">
        <v>4</v>
      </c>
      <c r="F26" s="618" t="s">
        <v>9075</v>
      </c>
      <c r="G26" s="494"/>
      <c r="H26" s="494" t="s">
        <v>9074</v>
      </c>
      <c r="I26" s="494" t="s">
        <v>294</v>
      </c>
      <c r="J26" s="494" t="s">
        <v>294</v>
      </c>
      <c r="K26" s="573">
        <v>0</v>
      </c>
      <c r="L26" s="358" t="s">
        <v>9082</v>
      </c>
      <c r="M26" s="357" t="s">
        <v>9080</v>
      </c>
      <c r="N26" s="357" t="s">
        <v>9074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9076</v>
      </c>
      <c r="U26" s="357" t="s">
        <v>294</v>
      </c>
      <c r="V26" s="357" t="s">
        <v>294</v>
      </c>
    </row>
    <row r="27" spans="1:22">
      <c r="A27" s="515"/>
      <c r="B27" s="47" t="s">
        <v>9649</v>
      </c>
      <c r="C27" s="520" t="s">
        <v>9187</v>
      </c>
      <c r="D27" s="499">
        <v>3</v>
      </c>
      <c r="E27" s="47">
        <v>4</v>
      </c>
      <c r="F27" s="61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9188</v>
      </c>
      <c r="M27" s="357" t="s">
        <v>9649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47" t="s">
        <v>9183</v>
      </c>
      <c r="C28" s="520" t="s">
        <v>9184</v>
      </c>
      <c r="D28" s="499">
        <v>4</v>
      </c>
      <c r="E28" s="47">
        <v>6</v>
      </c>
      <c r="F28" s="610" t="s">
        <v>9075</v>
      </c>
      <c r="G28" s="494"/>
      <c r="H28" s="494" t="s">
        <v>9074</v>
      </c>
      <c r="I28" s="494" t="s">
        <v>294</v>
      </c>
      <c r="J28" s="494" t="s">
        <v>294</v>
      </c>
      <c r="K28" s="573">
        <v>0</v>
      </c>
      <c r="L28" s="358" t="s">
        <v>9185</v>
      </c>
      <c r="M28" s="357" t="s">
        <v>9183</v>
      </c>
      <c r="N28" s="357" t="s">
        <v>9074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9076</v>
      </c>
      <c r="U28" s="357" t="s">
        <v>294</v>
      </c>
      <c r="V28" s="357" t="s">
        <v>294</v>
      </c>
    </row>
    <row r="29" spans="1:22" ht="15" thickBot="1">
      <c r="A29" s="517"/>
      <c r="B29" s="48"/>
      <c r="C29" s="2126" t="s">
        <v>22</v>
      </c>
      <c r="D29" s="49">
        <v>20</v>
      </c>
      <c r="E29" s="49">
        <v>25</v>
      </c>
      <c r="F29" s="67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7" t="s">
        <v>29</v>
      </c>
      <c r="C30" s="520" t="s">
        <v>53</v>
      </c>
      <c r="D30" s="499">
        <v>2</v>
      </c>
      <c r="E30" s="47">
        <v>2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609</v>
      </c>
      <c r="M30" s="357" t="s">
        <v>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9189</v>
      </c>
      <c r="C31" s="520" t="s">
        <v>9190</v>
      </c>
      <c r="D31" s="499">
        <v>4</v>
      </c>
      <c r="E31" s="47">
        <v>4</v>
      </c>
      <c r="F31" s="618" t="s">
        <v>9178</v>
      </c>
      <c r="G31" s="494"/>
      <c r="H31" s="494" t="s">
        <v>9080</v>
      </c>
      <c r="I31" s="494" t="s">
        <v>294</v>
      </c>
      <c r="J31" s="494" t="s">
        <v>294</v>
      </c>
      <c r="K31" s="573">
        <v>0</v>
      </c>
      <c r="L31" s="358" t="s">
        <v>9191</v>
      </c>
      <c r="M31" s="357" t="s">
        <v>9189</v>
      </c>
      <c r="N31" s="357" t="s">
        <v>9080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9082</v>
      </c>
      <c r="U31" s="357" t="s">
        <v>294</v>
      </c>
      <c r="V31" s="357" t="s">
        <v>294</v>
      </c>
    </row>
    <row r="32" spans="1:22">
      <c r="A32" s="515"/>
      <c r="B32" s="47" t="s">
        <v>9089</v>
      </c>
      <c r="C32" s="520" t="s">
        <v>9090</v>
      </c>
      <c r="D32" s="499">
        <v>4</v>
      </c>
      <c r="E32" s="47">
        <v>4</v>
      </c>
      <c r="F32" s="618" t="s">
        <v>140</v>
      </c>
      <c r="G32" s="494"/>
      <c r="H32" s="494" t="s">
        <v>33</v>
      </c>
      <c r="I32" s="494" t="s">
        <v>294</v>
      </c>
      <c r="J32" s="494" t="s">
        <v>294</v>
      </c>
      <c r="K32" s="573">
        <v>0</v>
      </c>
      <c r="L32" s="358" t="s">
        <v>9091</v>
      </c>
      <c r="M32" s="357" t="s">
        <v>9089</v>
      </c>
      <c r="N32" s="357" t="s">
        <v>33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602</v>
      </c>
      <c r="U32" s="357" t="s">
        <v>294</v>
      </c>
      <c r="V32" s="357" t="s">
        <v>294</v>
      </c>
    </row>
    <row r="33" spans="1:22">
      <c r="A33" s="515"/>
      <c r="B33" s="47" t="s">
        <v>9101</v>
      </c>
      <c r="C33" s="520" t="s">
        <v>9102</v>
      </c>
      <c r="D33" s="499">
        <v>4</v>
      </c>
      <c r="E33" s="47">
        <v>4</v>
      </c>
      <c r="F33" s="618" t="s">
        <v>9184</v>
      </c>
      <c r="G33" s="494"/>
      <c r="H33" s="494" t="s">
        <v>9183</v>
      </c>
      <c r="I33" s="494" t="s">
        <v>294</v>
      </c>
      <c r="J33" s="494" t="s">
        <v>294</v>
      </c>
      <c r="K33" s="573">
        <v>0</v>
      </c>
      <c r="L33" s="358" t="s">
        <v>9102</v>
      </c>
      <c r="M33" s="357" t="s">
        <v>9101</v>
      </c>
      <c r="N33" s="357" t="s">
        <v>9183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9185</v>
      </c>
      <c r="U33" s="357" t="s">
        <v>294</v>
      </c>
      <c r="V33" s="357" t="s">
        <v>294</v>
      </c>
    </row>
    <row r="34" spans="1:22">
      <c r="A34" s="515"/>
      <c r="B34" s="47" t="s">
        <v>9098</v>
      </c>
      <c r="C34" s="520" t="s">
        <v>9099</v>
      </c>
      <c r="D34" s="499">
        <v>3</v>
      </c>
      <c r="E34" s="47">
        <v>4</v>
      </c>
      <c r="F34" s="618" t="s">
        <v>9729</v>
      </c>
      <c r="G34" s="494"/>
      <c r="H34" s="494" t="s">
        <v>9080</v>
      </c>
      <c r="I34" s="494" t="s">
        <v>294</v>
      </c>
      <c r="J34" s="494" t="s">
        <v>294</v>
      </c>
      <c r="K34" s="573">
        <v>0</v>
      </c>
      <c r="L34" s="358" t="s">
        <v>9100</v>
      </c>
      <c r="M34" s="357" t="s">
        <v>9098</v>
      </c>
      <c r="N34" s="357" t="s">
        <v>9080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9082</v>
      </c>
      <c r="U34" s="357" t="s">
        <v>294</v>
      </c>
      <c r="V34" s="357" t="s">
        <v>294</v>
      </c>
    </row>
    <row r="35" spans="1:22" ht="15" thickBot="1">
      <c r="A35" s="515"/>
      <c r="B35" s="47" t="s">
        <v>19</v>
      </c>
      <c r="C35" s="520" t="s">
        <v>3226</v>
      </c>
      <c r="D35" s="499">
        <v>2</v>
      </c>
      <c r="E35" s="47">
        <v>2</v>
      </c>
      <c r="F35" s="618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335</v>
      </c>
      <c r="M35" s="357" t="s">
        <v>19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17"/>
      <c r="B36" s="206"/>
      <c r="C36" s="538" t="s">
        <v>22</v>
      </c>
      <c r="D36" s="49">
        <v>19</v>
      </c>
      <c r="E36" s="49">
        <v>20</v>
      </c>
      <c r="F36" s="67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6" t="s">
        <v>34</v>
      </c>
      <c r="C37" s="522" t="s">
        <v>142</v>
      </c>
      <c r="D37" s="498">
        <v>4</v>
      </c>
      <c r="E37" s="2047">
        <v>6</v>
      </c>
      <c r="F37" s="618" t="s">
        <v>11</v>
      </c>
      <c r="G37" s="494"/>
      <c r="H37" s="494" t="s">
        <v>10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10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515"/>
      <c r="B38" s="2101" t="s">
        <v>9130</v>
      </c>
      <c r="C38" s="2102" t="s">
        <v>9614</v>
      </c>
      <c r="D38" s="2101">
        <v>3</v>
      </c>
      <c r="E38" s="2103">
        <v>4</v>
      </c>
      <c r="F38" s="618"/>
      <c r="G38" s="494" t="s">
        <v>4736</v>
      </c>
      <c r="H38" s="494"/>
      <c r="I38" s="494"/>
      <c r="J38" s="494"/>
      <c r="K38" s="573">
        <v>0</v>
      </c>
      <c r="L38" s="358" t="s">
        <v>9132</v>
      </c>
      <c r="M38" s="357" t="s">
        <v>9130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</row>
    <row r="39" spans="1:22">
      <c r="A39" s="515"/>
      <c r="B39" s="2101" t="s">
        <v>9133</v>
      </c>
      <c r="C39" s="2102" t="s">
        <v>9134</v>
      </c>
      <c r="D39" s="2101">
        <v>3</v>
      </c>
      <c r="E39" s="2103">
        <v>4</v>
      </c>
      <c r="F39" s="618"/>
      <c r="G39" s="494" t="s">
        <v>4736</v>
      </c>
      <c r="H39" s="494" t="s">
        <v>294</v>
      </c>
      <c r="I39" s="494" t="s">
        <v>294</v>
      </c>
      <c r="J39" s="494" t="s">
        <v>294</v>
      </c>
      <c r="K39" s="573">
        <v>0</v>
      </c>
      <c r="L39" s="358" t="s">
        <v>9135</v>
      </c>
      <c r="M39" s="357" t="s">
        <v>9133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15"/>
      <c r="B40" s="47" t="s">
        <v>9109</v>
      </c>
      <c r="C40" s="522" t="s">
        <v>9717</v>
      </c>
      <c r="D40" s="499">
        <v>3</v>
      </c>
      <c r="E40" s="2047">
        <v>4</v>
      </c>
      <c r="F40" s="618" t="s">
        <v>3545</v>
      </c>
      <c r="G40" s="494"/>
      <c r="H40" s="494" t="s">
        <v>3544</v>
      </c>
      <c r="I40" s="494" t="s">
        <v>294</v>
      </c>
      <c r="J40" s="494" t="s">
        <v>294</v>
      </c>
      <c r="K40" s="574">
        <v>0</v>
      </c>
      <c r="L40" s="358" t="s">
        <v>9111</v>
      </c>
      <c r="M40" s="357" t="s">
        <v>9109</v>
      </c>
      <c r="N40" s="357" t="s">
        <v>3544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593</v>
      </c>
      <c r="U40" s="357" t="s">
        <v>294</v>
      </c>
      <c r="V40" s="357" t="s">
        <v>294</v>
      </c>
    </row>
    <row r="41" spans="1:22">
      <c r="A41" s="515"/>
      <c r="B41" s="47" t="s">
        <v>9204</v>
      </c>
      <c r="C41" s="522" t="s">
        <v>9322</v>
      </c>
      <c r="D41" s="499">
        <v>4</v>
      </c>
      <c r="E41" s="2047">
        <v>6</v>
      </c>
      <c r="F41" s="618" t="s">
        <v>9102</v>
      </c>
      <c r="G41" s="494"/>
      <c r="H41" s="494" t="s">
        <v>9101</v>
      </c>
      <c r="I41" s="494" t="s">
        <v>294</v>
      </c>
      <c r="J41" s="494" t="s">
        <v>294</v>
      </c>
      <c r="K41" s="573">
        <v>0</v>
      </c>
      <c r="L41" s="358" t="s">
        <v>9206</v>
      </c>
      <c r="M41" s="357" t="s">
        <v>9204</v>
      </c>
      <c r="N41" s="357" t="s">
        <v>9101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9102</v>
      </c>
      <c r="U41" s="357" t="s">
        <v>294</v>
      </c>
      <c r="V41" s="357" t="s">
        <v>294</v>
      </c>
    </row>
    <row r="42" spans="1:22">
      <c r="A42" s="515"/>
      <c r="B42" s="47" t="s">
        <v>9115</v>
      </c>
      <c r="C42" s="522" t="s">
        <v>9117</v>
      </c>
      <c r="D42" s="499">
        <v>4</v>
      </c>
      <c r="E42" s="2047">
        <v>6</v>
      </c>
      <c r="F42" s="618" t="s">
        <v>9090</v>
      </c>
      <c r="G42" s="494"/>
      <c r="H42" s="494" t="s">
        <v>9089</v>
      </c>
      <c r="I42" s="494" t="s">
        <v>294</v>
      </c>
      <c r="J42" s="494" t="s">
        <v>294</v>
      </c>
      <c r="K42" s="573">
        <v>0</v>
      </c>
      <c r="L42" s="358" t="s">
        <v>9117</v>
      </c>
      <c r="M42" s="357" t="s">
        <v>9115</v>
      </c>
      <c r="N42" s="357" t="s">
        <v>9089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9091</v>
      </c>
      <c r="U42" s="357" t="s">
        <v>294</v>
      </c>
      <c r="V42" s="357" t="s">
        <v>294</v>
      </c>
    </row>
    <row r="43" spans="1:22" ht="15" thickBot="1">
      <c r="A43" s="515"/>
      <c r="B43" s="50" t="s">
        <v>9655</v>
      </c>
      <c r="C43" s="522" t="s">
        <v>9356</v>
      </c>
      <c r="D43" s="516">
        <v>3</v>
      </c>
      <c r="E43" s="2047">
        <v>4</v>
      </c>
      <c r="F43" s="618" t="s">
        <v>9351</v>
      </c>
      <c r="G43" s="494"/>
      <c r="H43" s="494" t="s">
        <v>9350</v>
      </c>
      <c r="I43" s="494" t="s">
        <v>294</v>
      </c>
      <c r="J43" s="494" t="s">
        <v>294</v>
      </c>
      <c r="K43" s="573">
        <v>0</v>
      </c>
      <c r="L43" s="358" t="s">
        <v>9356</v>
      </c>
      <c r="M43" s="357" t="s">
        <v>9655</v>
      </c>
      <c r="N43" s="357" t="s">
        <v>9350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9351</v>
      </c>
      <c r="U43" s="357" t="s">
        <v>294</v>
      </c>
      <c r="V43" s="357" t="s">
        <v>294</v>
      </c>
    </row>
    <row r="44" spans="1:22" ht="15" thickBot="1">
      <c r="A44" s="517"/>
      <c r="B44" s="48"/>
      <c r="C44" s="538" t="s">
        <v>22</v>
      </c>
      <c r="D44" s="49">
        <v>21</v>
      </c>
      <c r="E44" s="49">
        <v>30</v>
      </c>
      <c r="F44" s="677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46" t="s">
        <v>38</v>
      </c>
      <c r="C45" s="520" t="s">
        <v>146</v>
      </c>
      <c r="D45" s="499">
        <v>1</v>
      </c>
      <c r="E45" s="47">
        <v>1</v>
      </c>
      <c r="F45" s="618" t="s">
        <v>3226</v>
      </c>
      <c r="G45" s="494"/>
      <c r="H45" s="494" t="s">
        <v>19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515"/>
      <c r="B46" s="47" t="s">
        <v>35</v>
      </c>
      <c r="C46" s="520" t="s">
        <v>3258</v>
      </c>
      <c r="D46" s="499">
        <v>3</v>
      </c>
      <c r="E46" s="47">
        <v>4</v>
      </c>
      <c r="F46" s="618" t="s">
        <v>258</v>
      </c>
      <c r="G46" s="494"/>
      <c r="H46" s="494" t="s">
        <v>25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35</v>
      </c>
      <c r="N46" s="357" t="s">
        <v>25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2100</v>
      </c>
      <c r="U46" s="357" t="s">
        <v>294</v>
      </c>
      <c r="V46" s="357" t="s">
        <v>294</v>
      </c>
    </row>
    <row r="47" spans="1:22">
      <c r="A47" s="515"/>
      <c r="B47" s="47" t="s">
        <v>9136</v>
      </c>
      <c r="C47" s="520" t="s">
        <v>9137</v>
      </c>
      <c r="D47" s="499">
        <v>3</v>
      </c>
      <c r="E47" s="47">
        <v>4</v>
      </c>
      <c r="F47" s="618" t="s">
        <v>9190</v>
      </c>
      <c r="G47" s="494"/>
      <c r="H47" s="494" t="s">
        <v>9189</v>
      </c>
      <c r="I47" s="494" t="s">
        <v>294</v>
      </c>
      <c r="J47" s="494" t="s">
        <v>294</v>
      </c>
      <c r="K47" s="573">
        <v>0</v>
      </c>
      <c r="L47" s="358" t="s">
        <v>9138</v>
      </c>
      <c r="M47" s="357" t="s">
        <v>9136</v>
      </c>
      <c r="N47" s="357" t="s">
        <v>9189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9191</v>
      </c>
      <c r="U47" s="357" t="s">
        <v>294</v>
      </c>
      <c r="V47" s="357" t="s">
        <v>294</v>
      </c>
    </row>
    <row r="48" spans="1:22">
      <c r="A48" s="515"/>
      <c r="B48" s="47" t="s">
        <v>9124</v>
      </c>
      <c r="C48" s="520" t="s">
        <v>9125</v>
      </c>
      <c r="D48" s="499">
        <v>3</v>
      </c>
      <c r="E48" s="47">
        <v>4</v>
      </c>
      <c r="F48" s="617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9126</v>
      </c>
      <c r="M48" s="357" t="s">
        <v>9124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47" t="s">
        <v>9685</v>
      </c>
      <c r="C49" s="1287" t="s">
        <v>9196</v>
      </c>
      <c r="D49" s="499">
        <v>3</v>
      </c>
      <c r="E49" s="47">
        <v>4</v>
      </c>
      <c r="F49" s="618" t="s">
        <v>9184</v>
      </c>
      <c r="G49" s="494"/>
      <c r="H49" s="494" t="s">
        <v>9183</v>
      </c>
      <c r="I49" s="494" t="s">
        <v>294</v>
      </c>
      <c r="J49" s="494" t="s">
        <v>294</v>
      </c>
      <c r="K49" s="573">
        <v>0</v>
      </c>
      <c r="L49" s="358" t="s">
        <v>9197</v>
      </c>
      <c r="M49" s="357" t="s">
        <v>9685</v>
      </c>
      <c r="N49" s="357" t="s">
        <v>9183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9185</v>
      </c>
      <c r="U49" s="357" t="s">
        <v>294</v>
      </c>
      <c r="V49" s="357" t="s">
        <v>294</v>
      </c>
    </row>
    <row r="50" spans="1:22">
      <c r="A50" s="515"/>
      <c r="B50" s="47" t="s">
        <v>9359</v>
      </c>
      <c r="C50" s="520" t="s">
        <v>8703</v>
      </c>
      <c r="D50" s="499">
        <v>3</v>
      </c>
      <c r="E50" s="47">
        <v>4</v>
      </c>
      <c r="F50" s="610" t="s">
        <v>9220</v>
      </c>
      <c r="G50" s="494"/>
      <c r="H50" s="494" t="s">
        <v>9204</v>
      </c>
      <c r="I50" s="494" t="s">
        <v>294</v>
      </c>
      <c r="J50" s="494" t="s">
        <v>294</v>
      </c>
      <c r="K50" s="573">
        <v>0</v>
      </c>
      <c r="L50" s="358" t="s">
        <v>8704</v>
      </c>
      <c r="M50" s="357" t="s">
        <v>9359</v>
      </c>
      <c r="N50" s="357" t="s">
        <v>9204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9222</v>
      </c>
      <c r="U50" s="357" t="s">
        <v>294</v>
      </c>
      <c r="V50" s="357" t="s">
        <v>294</v>
      </c>
    </row>
    <row r="51" spans="1:22" ht="15" thickBot="1">
      <c r="A51" s="515"/>
      <c r="B51" s="50" t="s">
        <v>9730</v>
      </c>
      <c r="C51" s="520" t="s">
        <v>9358</v>
      </c>
      <c r="D51" s="499">
        <v>3</v>
      </c>
      <c r="E51" s="47">
        <v>6</v>
      </c>
      <c r="F51" s="618" t="s">
        <v>9356</v>
      </c>
      <c r="G51" s="494"/>
      <c r="H51" s="494" t="s">
        <v>9655</v>
      </c>
      <c r="I51" s="494" t="s">
        <v>294</v>
      </c>
      <c r="J51" s="494" t="s">
        <v>294</v>
      </c>
      <c r="K51" s="573">
        <v>0</v>
      </c>
      <c r="L51" s="358" t="s">
        <v>9358</v>
      </c>
      <c r="M51" s="357" t="s">
        <v>9730</v>
      </c>
      <c r="N51" s="357" t="s">
        <v>9655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9356</v>
      </c>
      <c r="U51" s="357" t="s">
        <v>294</v>
      </c>
      <c r="V51" s="357" t="s">
        <v>294</v>
      </c>
    </row>
    <row r="52" spans="1:22" ht="15" thickBot="1">
      <c r="A52" s="1059"/>
      <c r="B52" s="206"/>
      <c r="C52" s="538" t="s">
        <v>22</v>
      </c>
      <c r="D52" s="49">
        <v>19</v>
      </c>
      <c r="E52" s="49">
        <v>27</v>
      </c>
      <c r="F52" s="677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7</v>
      </c>
      <c r="B53" s="47" t="s">
        <v>4804</v>
      </c>
      <c r="C53" s="520" t="s">
        <v>4805</v>
      </c>
      <c r="D53" s="499">
        <v>3</v>
      </c>
      <c r="E53" s="47">
        <v>4</v>
      </c>
      <c r="F53" s="618" t="s">
        <v>9717</v>
      </c>
      <c r="G53" s="494"/>
      <c r="H53" s="494" t="s">
        <v>9109</v>
      </c>
      <c r="I53" s="494" t="s">
        <v>294</v>
      </c>
      <c r="J53" s="494" t="s">
        <v>294</v>
      </c>
      <c r="K53" s="573">
        <v>0</v>
      </c>
      <c r="L53" s="358" t="s">
        <v>2132</v>
      </c>
      <c r="M53" s="357" t="s">
        <v>4804</v>
      </c>
      <c r="N53" s="357" t="s">
        <v>9109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9111</v>
      </c>
      <c r="U53" s="357" t="s">
        <v>294</v>
      </c>
      <c r="V53" s="357" t="s">
        <v>294</v>
      </c>
    </row>
    <row r="54" spans="1:22">
      <c r="A54" s="515"/>
      <c r="B54" s="47" t="s">
        <v>9213</v>
      </c>
      <c r="C54" s="520" t="s">
        <v>9214</v>
      </c>
      <c r="D54" s="499">
        <v>5</v>
      </c>
      <c r="E54" s="47">
        <v>8</v>
      </c>
      <c r="F54" s="610" t="s">
        <v>9117</v>
      </c>
      <c r="G54" s="494"/>
      <c r="H54" s="494" t="s">
        <v>9115</v>
      </c>
      <c r="I54" s="494" t="s">
        <v>294</v>
      </c>
      <c r="J54" s="494" t="s">
        <v>294</v>
      </c>
      <c r="K54" s="573">
        <v>0</v>
      </c>
      <c r="L54" s="358" t="s">
        <v>9216</v>
      </c>
      <c r="M54" s="357" t="s">
        <v>9213</v>
      </c>
      <c r="N54" s="357" t="s">
        <v>9115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9117</v>
      </c>
      <c r="U54" s="357" t="s">
        <v>294</v>
      </c>
      <c r="V54" s="357" t="s">
        <v>294</v>
      </c>
    </row>
    <row r="55" spans="1:22">
      <c r="A55" s="515"/>
      <c r="B55" s="47" t="s">
        <v>9360</v>
      </c>
      <c r="C55" s="520" t="s">
        <v>9361</v>
      </c>
      <c r="D55" s="499">
        <v>4</v>
      </c>
      <c r="E55" s="47">
        <v>6</v>
      </c>
      <c r="F55" s="2059" t="s">
        <v>8703</v>
      </c>
      <c r="G55" s="494"/>
      <c r="H55" s="494" t="s">
        <v>9359</v>
      </c>
      <c r="I55" s="494" t="s">
        <v>294</v>
      </c>
      <c r="J55" s="494" t="s">
        <v>294</v>
      </c>
      <c r="K55" s="573">
        <v>0</v>
      </c>
      <c r="L55" s="358" t="s">
        <v>9361</v>
      </c>
      <c r="M55" s="357" t="s">
        <v>9360</v>
      </c>
      <c r="N55" s="357" t="s">
        <v>9359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8704</v>
      </c>
      <c r="U55" s="357" t="s">
        <v>294</v>
      </c>
      <c r="V55" s="357" t="s">
        <v>294</v>
      </c>
    </row>
    <row r="56" spans="1:22">
      <c r="A56" s="515"/>
      <c r="B56" s="47" t="s">
        <v>9731</v>
      </c>
      <c r="C56" s="520" t="s">
        <v>9363</v>
      </c>
      <c r="D56" s="499">
        <v>4</v>
      </c>
      <c r="E56" s="47">
        <v>6</v>
      </c>
      <c r="F56" s="618" t="s">
        <v>9356</v>
      </c>
      <c r="G56" s="494"/>
      <c r="H56" s="494" t="s">
        <v>9655</v>
      </c>
      <c r="I56" s="494" t="s">
        <v>294</v>
      </c>
      <c r="J56" s="494" t="s">
        <v>294</v>
      </c>
      <c r="K56" s="573">
        <v>0</v>
      </c>
      <c r="L56" s="358" t="s">
        <v>9364</v>
      </c>
      <c r="M56" s="357" t="s">
        <v>9731</v>
      </c>
      <c r="N56" s="357" t="s">
        <v>9655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9356</v>
      </c>
      <c r="U56" s="357" t="s">
        <v>294</v>
      </c>
      <c r="V56" s="357" t="s">
        <v>294</v>
      </c>
    </row>
    <row r="57" spans="1:22" ht="15" thickBot="1">
      <c r="A57" s="515"/>
      <c r="B57" s="47" t="s">
        <v>9127</v>
      </c>
      <c r="C57" s="520" t="s">
        <v>9128</v>
      </c>
      <c r="D57" s="499">
        <v>6</v>
      </c>
      <c r="E57" s="47">
        <v>10</v>
      </c>
      <c r="F57" s="618" t="s">
        <v>9358</v>
      </c>
      <c r="G57" s="494"/>
      <c r="H57" s="494" t="s">
        <v>9730</v>
      </c>
      <c r="I57" s="494" t="s">
        <v>294</v>
      </c>
      <c r="J57" s="494" t="s">
        <v>294</v>
      </c>
      <c r="K57" s="573">
        <v>0</v>
      </c>
      <c r="L57" s="358" t="s">
        <v>9129</v>
      </c>
      <c r="M57" s="357" t="s">
        <v>9127</v>
      </c>
      <c r="N57" s="357" t="s">
        <v>9730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9358</v>
      </c>
      <c r="U57" s="357" t="s">
        <v>294</v>
      </c>
      <c r="V57" s="357" t="s">
        <v>294</v>
      </c>
    </row>
    <row r="58" spans="1:22" ht="15" thickBot="1">
      <c r="A58" s="517"/>
      <c r="B58" s="206"/>
      <c r="C58" s="538" t="s">
        <v>22</v>
      </c>
      <c r="D58" s="49">
        <v>22</v>
      </c>
      <c r="E58" s="49">
        <v>34</v>
      </c>
      <c r="F58" s="677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8</v>
      </c>
      <c r="B59" s="47" t="s">
        <v>9151</v>
      </c>
      <c r="C59" s="520" t="s">
        <v>1021</v>
      </c>
      <c r="D59" s="499">
        <v>8</v>
      </c>
      <c r="E59" s="47">
        <v>14</v>
      </c>
      <c r="F59" s="618" t="s">
        <v>9372</v>
      </c>
      <c r="G59" s="494"/>
      <c r="H59" s="494" t="s">
        <v>34</v>
      </c>
      <c r="I59" s="494" t="s">
        <v>9136</v>
      </c>
      <c r="J59" s="494" t="s">
        <v>294</v>
      </c>
      <c r="K59" s="573">
        <v>0</v>
      </c>
      <c r="L59" s="358" t="s">
        <v>4589</v>
      </c>
      <c r="M59" s="357" t="s">
        <v>9151</v>
      </c>
      <c r="N59" s="357" t="s">
        <v>34</v>
      </c>
      <c r="O59" s="357" t="s">
        <v>9136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9138</v>
      </c>
      <c r="V59" s="357" t="s">
        <v>294</v>
      </c>
    </row>
    <row r="60" spans="1:22">
      <c r="A60" s="515"/>
      <c r="B60" s="47" t="s">
        <v>9732</v>
      </c>
      <c r="C60" s="520" t="s">
        <v>9733</v>
      </c>
      <c r="D60" s="499">
        <v>7</v>
      </c>
      <c r="E60" s="47">
        <v>10</v>
      </c>
      <c r="F60" s="618" t="s">
        <v>9363</v>
      </c>
      <c r="G60" s="494"/>
      <c r="H60" s="494" t="s">
        <v>9731</v>
      </c>
      <c r="I60" s="494" t="s">
        <v>294</v>
      </c>
      <c r="J60" s="494" t="s">
        <v>294</v>
      </c>
      <c r="K60" s="573">
        <v>0</v>
      </c>
      <c r="L60" s="358" t="s">
        <v>9368</v>
      </c>
      <c r="M60" s="357" t="s">
        <v>9732</v>
      </c>
      <c r="N60" s="357" t="s">
        <v>9731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9364</v>
      </c>
      <c r="U60" s="357" t="s">
        <v>294</v>
      </c>
      <c r="V60" s="357" t="s">
        <v>294</v>
      </c>
    </row>
    <row r="61" spans="1:22" ht="15" thickBot="1">
      <c r="A61" s="515"/>
      <c r="B61" s="47" t="s">
        <v>9142</v>
      </c>
      <c r="C61" s="520" t="s">
        <v>9143</v>
      </c>
      <c r="D61" s="499">
        <v>4</v>
      </c>
      <c r="E61" s="47">
        <v>8</v>
      </c>
      <c r="F61" s="618" t="s">
        <v>9128</v>
      </c>
      <c r="G61" s="494"/>
      <c r="H61" s="494" t="s">
        <v>9127</v>
      </c>
      <c r="I61" s="494" t="s">
        <v>294</v>
      </c>
      <c r="J61" s="494" t="s">
        <v>294</v>
      </c>
      <c r="K61" s="573">
        <v>0</v>
      </c>
      <c r="L61" s="358" t="s">
        <v>9144</v>
      </c>
      <c r="M61" s="357" t="s">
        <v>9142</v>
      </c>
      <c r="N61" s="357" t="s">
        <v>9127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9129</v>
      </c>
      <c r="U61" s="357" t="s">
        <v>294</v>
      </c>
      <c r="V61" s="357" t="s">
        <v>294</v>
      </c>
    </row>
    <row r="62" spans="1:22" ht="15" thickBot="1">
      <c r="A62" s="517"/>
      <c r="B62" s="48"/>
      <c r="C62" s="538" t="s">
        <v>22</v>
      </c>
      <c r="D62" s="49">
        <v>19</v>
      </c>
      <c r="E62" s="49">
        <v>32</v>
      </c>
      <c r="F62" s="677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602">
        <v>9</v>
      </c>
      <c r="B63" s="47" t="s">
        <v>9734</v>
      </c>
      <c r="C63" s="520" t="s">
        <v>325</v>
      </c>
      <c r="D63" s="499">
        <v>8</v>
      </c>
      <c r="E63" s="47">
        <v>12</v>
      </c>
      <c r="F63" s="616" t="s">
        <v>9735</v>
      </c>
      <c r="G63" s="494"/>
      <c r="H63" s="494" t="s">
        <v>35</v>
      </c>
      <c r="I63" s="494" t="s">
        <v>9142</v>
      </c>
      <c r="J63" s="494" t="s">
        <v>294</v>
      </c>
      <c r="K63" s="573">
        <v>0</v>
      </c>
      <c r="L63" s="358" t="s">
        <v>4161</v>
      </c>
      <c r="M63" s="357" t="s">
        <v>9734</v>
      </c>
      <c r="N63" s="357" t="s">
        <v>35</v>
      </c>
      <c r="O63" s="357" t="s">
        <v>9142</v>
      </c>
      <c r="P63" s="357" t="s">
        <v>294</v>
      </c>
      <c r="Q63" s="357">
        <v>0</v>
      </c>
      <c r="R63" s="357">
        <v>36</v>
      </c>
      <c r="S63" s="357">
        <v>0</v>
      </c>
      <c r="T63" s="357" t="s">
        <v>3259</v>
      </c>
      <c r="U63" s="357" t="s">
        <v>9144</v>
      </c>
      <c r="V63" s="357" t="s">
        <v>294</v>
      </c>
    </row>
    <row r="64" spans="1:22">
      <c r="A64" s="515"/>
      <c r="B64" s="47" t="s">
        <v>9656</v>
      </c>
      <c r="C64" s="520" t="s">
        <v>9299</v>
      </c>
      <c r="D64" s="499">
        <v>7</v>
      </c>
      <c r="E64" s="47">
        <v>12</v>
      </c>
      <c r="F64" s="618" t="s">
        <v>9363</v>
      </c>
      <c r="G64" s="494"/>
      <c r="H64" s="494" t="s">
        <v>9731</v>
      </c>
      <c r="I64" s="494" t="s">
        <v>294</v>
      </c>
      <c r="J64" s="494" t="s">
        <v>294</v>
      </c>
      <c r="K64" s="573">
        <v>0</v>
      </c>
      <c r="L64" s="358" t="s">
        <v>9300</v>
      </c>
      <c r="M64" s="357" t="s">
        <v>9656</v>
      </c>
      <c r="N64" s="357" t="s">
        <v>9731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9364</v>
      </c>
      <c r="U64" s="357" t="s">
        <v>294</v>
      </c>
      <c r="V64" s="357" t="s">
        <v>294</v>
      </c>
    </row>
    <row r="65" spans="1:22" ht="15" thickBot="1">
      <c r="A65" s="515"/>
      <c r="B65" s="47" t="s">
        <v>9699</v>
      </c>
      <c r="C65" s="520" t="s">
        <v>9253</v>
      </c>
      <c r="D65" s="499">
        <v>6</v>
      </c>
      <c r="E65" s="47">
        <v>10</v>
      </c>
      <c r="F65" s="618" t="s">
        <v>9143</v>
      </c>
      <c r="G65" s="494"/>
      <c r="H65" s="494" t="s">
        <v>9142</v>
      </c>
      <c r="I65" s="494" t="s">
        <v>294</v>
      </c>
      <c r="J65" s="494" t="s">
        <v>294</v>
      </c>
      <c r="K65" s="573">
        <v>0</v>
      </c>
      <c r="L65" s="358" t="s">
        <v>9254</v>
      </c>
      <c r="M65" s="357" t="s">
        <v>9699</v>
      </c>
      <c r="N65" s="357" t="s">
        <v>9142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9144</v>
      </c>
      <c r="U65" s="357" t="s">
        <v>294</v>
      </c>
      <c r="V65" s="357" t="s">
        <v>294</v>
      </c>
    </row>
    <row r="66" spans="1:22" ht="15" thickBot="1">
      <c r="A66" s="517"/>
      <c r="B66" s="48"/>
      <c r="C66" s="538" t="s">
        <v>22</v>
      </c>
      <c r="D66" s="49">
        <v>21</v>
      </c>
      <c r="E66" s="49">
        <v>34</v>
      </c>
      <c r="F66" s="61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544" t="s">
        <v>9168</v>
      </c>
      <c r="C67" s="532" t="s">
        <v>3394</v>
      </c>
      <c r="D67" s="499">
        <v>8</v>
      </c>
      <c r="E67" s="47">
        <v>12</v>
      </c>
      <c r="F67" s="616" t="s">
        <v>325</v>
      </c>
      <c r="G67" s="494"/>
      <c r="H67" s="494" t="s">
        <v>9734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9168</v>
      </c>
      <c r="N67" s="357" t="s">
        <v>9734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15" thickBot="1">
      <c r="A68" s="515"/>
      <c r="B68" s="47" t="s">
        <v>9736</v>
      </c>
      <c r="C68" s="520" t="s">
        <v>9375</v>
      </c>
      <c r="D68" s="499">
        <v>10</v>
      </c>
      <c r="E68" s="47">
        <v>20</v>
      </c>
      <c r="F68" s="678" t="s">
        <v>9299</v>
      </c>
      <c r="G68" s="494"/>
      <c r="H68" s="494" t="s">
        <v>9656</v>
      </c>
      <c r="I68" s="494" t="s">
        <v>294</v>
      </c>
      <c r="J68" s="494" t="s">
        <v>294</v>
      </c>
      <c r="K68" s="573">
        <v>0</v>
      </c>
      <c r="L68" s="358" t="s">
        <v>9377</v>
      </c>
      <c r="M68" s="357" t="s">
        <v>9736</v>
      </c>
      <c r="N68" s="357" t="s">
        <v>9656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9300</v>
      </c>
      <c r="U68" s="357" t="s">
        <v>294</v>
      </c>
      <c r="V68" s="357" t="s">
        <v>294</v>
      </c>
    </row>
    <row r="69" spans="1:22" ht="15" thickBot="1">
      <c r="A69" s="517"/>
      <c r="B69" s="2127"/>
      <c r="C69" s="646" t="s">
        <v>22</v>
      </c>
      <c r="D69" s="49">
        <v>18</v>
      </c>
      <c r="E69" s="2053">
        <v>32</v>
      </c>
      <c r="F69" s="679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522"/>
      <c r="B70" s="522"/>
      <c r="C70" s="646" t="s">
        <v>111</v>
      </c>
      <c r="D70" s="49">
        <v>200</v>
      </c>
      <c r="E70" s="49">
        <v>283</v>
      </c>
      <c r="F70" s="678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02"/>
      <c r="B71" s="2102"/>
      <c r="C71" s="2102"/>
      <c r="D71" s="2102"/>
      <c r="E71" s="2102"/>
      <c r="F71" s="2056"/>
      <c r="G71" s="494"/>
      <c r="H71" s="494"/>
      <c r="I71" s="494"/>
      <c r="J71" s="494"/>
      <c r="K71" s="573"/>
      <c r="L71" s="358"/>
    </row>
    <row r="72" spans="1:22">
      <c r="A72" s="2102"/>
      <c r="B72" s="2102"/>
      <c r="C72" s="2102"/>
      <c r="D72" s="2102"/>
      <c r="E72" s="2102"/>
      <c r="F72" s="2056"/>
      <c r="G72" s="494"/>
      <c r="H72" s="494"/>
      <c r="I72" s="494"/>
      <c r="J72" s="494"/>
      <c r="K72" s="573"/>
      <c r="L72" s="358"/>
    </row>
    <row r="73" spans="1:22">
      <c r="A73" s="2102"/>
      <c r="B73" s="2102"/>
      <c r="C73" s="2102"/>
      <c r="D73" s="2102"/>
      <c r="E73" s="2102"/>
      <c r="F73" s="2056"/>
      <c r="G73" s="494"/>
      <c r="H73" s="494"/>
      <c r="I73" s="494"/>
      <c r="J73" s="494"/>
      <c r="K73" s="573"/>
      <c r="L73" s="358"/>
    </row>
    <row r="74" spans="1:22">
      <c r="A74" s="2102"/>
      <c r="B74" s="2102"/>
      <c r="C74" s="2102"/>
      <c r="D74" s="2102"/>
      <c r="E74" s="2102"/>
      <c r="F74" s="2056"/>
      <c r="G74" s="494"/>
      <c r="H74" s="494"/>
      <c r="I74" s="494"/>
      <c r="J74" s="494"/>
      <c r="K74" s="573"/>
      <c r="L74" s="358"/>
    </row>
    <row r="75" spans="1:22">
      <c r="A75" s="2102"/>
      <c r="B75" s="2102"/>
      <c r="C75" s="2102"/>
      <c r="D75" s="2102"/>
      <c r="E75" s="2102"/>
      <c r="F75" s="2056"/>
      <c r="G75" s="494"/>
      <c r="H75" s="494"/>
      <c r="I75" s="494"/>
      <c r="J75" s="494"/>
      <c r="K75" s="573"/>
      <c r="L75" s="358"/>
    </row>
    <row r="76" spans="1:22">
      <c r="A76" s="2102"/>
      <c r="B76" s="2102"/>
      <c r="C76" s="2102"/>
      <c r="D76" s="2102"/>
      <c r="E76" s="2102"/>
      <c r="F76" s="2056"/>
      <c r="G76" s="494"/>
      <c r="H76" s="494"/>
      <c r="I76" s="494"/>
      <c r="J76" s="494"/>
      <c r="K76" s="1743"/>
      <c r="L76" s="358"/>
    </row>
    <row r="77" spans="1:22">
      <c r="A77" s="2102"/>
      <c r="B77" s="2102"/>
      <c r="C77" s="2102"/>
      <c r="D77" s="2102"/>
      <c r="E77" s="2102"/>
      <c r="F77" s="2056"/>
      <c r="G77" s="494"/>
      <c r="H77" s="494"/>
      <c r="I77" s="494"/>
      <c r="J77" s="494"/>
      <c r="K77" s="642"/>
      <c r="L77" s="358"/>
    </row>
    <row r="78" spans="1:22">
      <c r="A78" s="2102"/>
      <c r="B78" s="2102"/>
      <c r="C78" s="2102"/>
      <c r="D78" s="2102"/>
      <c r="E78" s="2102"/>
      <c r="F78" s="2056"/>
      <c r="G78" s="494"/>
      <c r="H78" s="494"/>
      <c r="I78" s="494"/>
      <c r="J78" s="494"/>
      <c r="K78" s="642"/>
      <c r="L78" s="358"/>
    </row>
    <row r="79" spans="1:22">
      <c r="A79" s="2102"/>
      <c r="B79" s="2102"/>
      <c r="C79" s="2102"/>
      <c r="D79" s="2102"/>
      <c r="E79" s="2102"/>
      <c r="F79" s="2056"/>
      <c r="G79" s="494"/>
      <c r="H79" s="494"/>
      <c r="I79" s="494"/>
      <c r="J79" s="494"/>
      <c r="K79" s="642"/>
      <c r="L79" s="358"/>
    </row>
    <row r="80" spans="1:22">
      <c r="A80" s="494"/>
      <c r="B80" s="494"/>
      <c r="C80" s="494"/>
      <c r="D80" s="494"/>
      <c r="E80" s="494"/>
      <c r="F80" s="494"/>
      <c r="G80" s="494"/>
      <c r="H80" s="494"/>
      <c r="I80" s="494"/>
      <c r="J80" s="494"/>
      <c r="K80" s="642"/>
      <c r="L80" s="358"/>
    </row>
    <row r="81" spans="1:12">
      <c r="A81" s="494"/>
      <c r="B81" s="494"/>
      <c r="C81" s="494"/>
      <c r="D81" s="494"/>
      <c r="E81" s="494"/>
      <c r="F81" s="494"/>
      <c r="G81" s="494"/>
      <c r="H81" s="494"/>
      <c r="I81" s="494"/>
      <c r="J81" s="494"/>
      <c r="K81" s="642"/>
      <c r="L81" s="358"/>
    </row>
    <row r="82" spans="1:12">
      <c r="A82" s="494"/>
      <c r="B82" s="494"/>
      <c r="C82" s="494"/>
      <c r="D82" s="494"/>
      <c r="E82" s="494"/>
      <c r="F82" s="494"/>
      <c r="G82" s="494"/>
      <c r="H82" s="494"/>
      <c r="I82" s="494"/>
      <c r="J82" s="494"/>
      <c r="K82" s="642"/>
      <c r="L82" s="358"/>
    </row>
    <row r="83" spans="1:12">
      <c r="A83" s="494"/>
      <c r="B83" s="494"/>
      <c r="C83" s="494"/>
      <c r="D83" s="494"/>
      <c r="E83" s="494"/>
      <c r="F83" s="494"/>
      <c r="G83" s="494"/>
      <c r="H83" s="494"/>
      <c r="I83" s="494"/>
      <c r="J83" s="494"/>
      <c r="K83" s="642"/>
      <c r="L83" s="358"/>
    </row>
    <row r="84" spans="1:12">
      <c r="A84" s="494"/>
      <c r="B84" s="494"/>
      <c r="C84" s="494"/>
      <c r="D84" s="494"/>
      <c r="E84" s="494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FA2C8-39C6-4FD6-8FB5-94DDD0E64BC1}">
  <sheetPr codeName="Sheet20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494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10</v>
      </c>
      <c r="C9" s="604" t="s">
        <v>11</v>
      </c>
      <c r="D9" s="605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3168</v>
      </c>
      <c r="C10" s="608" t="s">
        <v>3169</v>
      </c>
      <c r="D10" s="609">
        <v>5</v>
      </c>
      <c r="E10" s="607">
        <v>6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1020</v>
      </c>
      <c r="C11" s="611" t="s">
        <v>3206</v>
      </c>
      <c r="D11" s="609">
        <v>2</v>
      </c>
      <c r="E11" s="607">
        <v>2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1020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20</v>
      </c>
      <c r="C12" s="611" t="s">
        <v>21</v>
      </c>
      <c r="D12" s="609">
        <v>5</v>
      </c>
      <c r="E12" s="607">
        <v>6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9068</v>
      </c>
      <c r="C13" s="611" t="s">
        <v>9176</v>
      </c>
      <c r="D13" s="609">
        <v>4</v>
      </c>
      <c r="E13" s="607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607" t="s">
        <v>9071</v>
      </c>
      <c r="C14" s="611" t="s">
        <v>9684</v>
      </c>
      <c r="D14" s="609">
        <v>2</v>
      </c>
      <c r="E14" s="607">
        <v>2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9071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612"/>
      <c r="C15" s="646" t="s">
        <v>22</v>
      </c>
      <c r="D15" s="614">
        <v>20</v>
      </c>
      <c r="E15" s="614">
        <v>22</v>
      </c>
      <c r="F15" s="62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03" t="s">
        <v>3544</v>
      </c>
      <c r="C16" s="611" t="s">
        <v>3545</v>
      </c>
      <c r="D16" s="609">
        <v>5</v>
      </c>
      <c r="E16" s="607">
        <v>6</v>
      </c>
      <c r="F16" s="62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607" t="s">
        <v>36</v>
      </c>
      <c r="C17" s="611" t="s">
        <v>247</v>
      </c>
      <c r="D17" s="609">
        <v>1</v>
      </c>
      <c r="E17" s="607">
        <v>1</v>
      </c>
      <c r="F17" s="633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607" t="s">
        <v>26</v>
      </c>
      <c r="C18" s="611" t="s">
        <v>52</v>
      </c>
      <c r="D18" s="609">
        <v>5</v>
      </c>
      <c r="E18" s="607">
        <v>6</v>
      </c>
      <c r="F18" s="617" t="s">
        <v>21</v>
      </c>
      <c r="G18" s="494"/>
      <c r="H18" s="494" t="s">
        <v>20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26</v>
      </c>
      <c r="N18" s="357" t="s">
        <v>20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515"/>
      <c r="B19" s="607" t="s">
        <v>9180</v>
      </c>
      <c r="C19" s="611" t="s">
        <v>9181</v>
      </c>
      <c r="D19" s="609">
        <v>3</v>
      </c>
      <c r="E19" s="607">
        <v>4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9182</v>
      </c>
      <c r="M19" s="357" t="s">
        <v>9180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607" t="s">
        <v>9074</v>
      </c>
      <c r="C20" s="611" t="s">
        <v>9075</v>
      </c>
      <c r="D20" s="609">
        <v>3</v>
      </c>
      <c r="E20" s="607">
        <v>4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9076</v>
      </c>
      <c r="M20" s="357" t="s">
        <v>9074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607" t="s">
        <v>9320</v>
      </c>
      <c r="C21" s="634" t="s">
        <v>9321</v>
      </c>
      <c r="D21" s="609">
        <v>4</v>
      </c>
      <c r="E21" s="619">
        <v>6</v>
      </c>
      <c r="F21" s="61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9321</v>
      </c>
      <c r="M21" s="357" t="s">
        <v>9320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612"/>
      <c r="C22" s="646" t="s">
        <v>22</v>
      </c>
      <c r="D22" s="614">
        <v>21</v>
      </c>
      <c r="E22" s="614">
        <v>27</v>
      </c>
      <c r="F22" s="793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15">
        <v>3</v>
      </c>
      <c r="B23" s="607" t="s">
        <v>25</v>
      </c>
      <c r="C23" s="604" t="s">
        <v>138</v>
      </c>
      <c r="D23" s="609">
        <v>3</v>
      </c>
      <c r="E23" s="607">
        <v>4</v>
      </c>
      <c r="F23" s="700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25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607" t="s">
        <v>40</v>
      </c>
      <c r="C24" s="611" t="s">
        <v>338</v>
      </c>
      <c r="D24" s="609">
        <v>1</v>
      </c>
      <c r="E24" s="607">
        <v>1</v>
      </c>
      <c r="F24" s="617" t="s">
        <v>247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15"/>
      <c r="B25" s="607" t="s">
        <v>33</v>
      </c>
      <c r="C25" s="611" t="s">
        <v>140</v>
      </c>
      <c r="D25" s="609">
        <v>5</v>
      </c>
      <c r="E25" s="607">
        <v>6</v>
      </c>
      <c r="F25" s="617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607" t="s">
        <v>9080</v>
      </c>
      <c r="C26" s="611" t="s">
        <v>9178</v>
      </c>
      <c r="D26" s="609">
        <v>4</v>
      </c>
      <c r="E26" s="607">
        <v>4</v>
      </c>
      <c r="F26" s="617" t="s">
        <v>9075</v>
      </c>
      <c r="G26" s="494"/>
      <c r="H26" s="494" t="s">
        <v>9074</v>
      </c>
      <c r="I26" s="494" t="s">
        <v>294</v>
      </c>
      <c r="J26" s="494" t="s">
        <v>294</v>
      </c>
      <c r="K26" s="573">
        <v>0</v>
      </c>
      <c r="L26" s="358" t="s">
        <v>9082</v>
      </c>
      <c r="M26" s="357" t="s">
        <v>9080</v>
      </c>
      <c r="N26" s="357" t="s">
        <v>9074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9076</v>
      </c>
      <c r="U26" s="357" t="s">
        <v>294</v>
      </c>
      <c r="V26" s="357" t="s">
        <v>294</v>
      </c>
    </row>
    <row r="27" spans="1:22">
      <c r="A27" s="515"/>
      <c r="B27" s="607" t="s">
        <v>9649</v>
      </c>
      <c r="C27" s="611" t="s">
        <v>9187</v>
      </c>
      <c r="D27" s="609">
        <v>3</v>
      </c>
      <c r="E27" s="607">
        <v>4</v>
      </c>
      <c r="F27" s="617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9188</v>
      </c>
      <c r="M27" s="357" t="s">
        <v>9649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607" t="s">
        <v>9183</v>
      </c>
      <c r="C28" s="634" t="s">
        <v>9184</v>
      </c>
      <c r="D28" s="609">
        <v>4</v>
      </c>
      <c r="E28" s="607">
        <v>6</v>
      </c>
      <c r="F28" s="610" t="s">
        <v>9075</v>
      </c>
      <c r="G28" s="494"/>
      <c r="H28" s="494" t="s">
        <v>9074</v>
      </c>
      <c r="I28" s="494" t="s">
        <v>294</v>
      </c>
      <c r="J28" s="494" t="s">
        <v>294</v>
      </c>
      <c r="K28" s="573">
        <v>0</v>
      </c>
      <c r="L28" s="358" t="s">
        <v>9185</v>
      </c>
      <c r="M28" s="357" t="s">
        <v>9183</v>
      </c>
      <c r="N28" s="357" t="s">
        <v>9074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9076</v>
      </c>
      <c r="U28" s="357" t="s">
        <v>294</v>
      </c>
      <c r="V28" s="357" t="s">
        <v>294</v>
      </c>
    </row>
    <row r="29" spans="1:22" ht="15" thickBot="1">
      <c r="A29" s="517"/>
      <c r="B29" s="612"/>
      <c r="C29" s="646" t="s">
        <v>22</v>
      </c>
      <c r="D29" s="614">
        <v>20</v>
      </c>
      <c r="E29" s="624">
        <v>25</v>
      </c>
      <c r="F29" s="793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>
        <v>4</v>
      </c>
      <c r="B30" s="607" t="s">
        <v>29</v>
      </c>
      <c r="C30" s="604" t="s">
        <v>53</v>
      </c>
      <c r="D30" s="609">
        <v>2</v>
      </c>
      <c r="E30" s="603">
        <v>2</v>
      </c>
      <c r="F30" s="62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609</v>
      </c>
      <c r="M30" s="357" t="s">
        <v>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607" t="s">
        <v>9089</v>
      </c>
      <c r="C31" s="611" t="s">
        <v>9090</v>
      </c>
      <c r="D31" s="609">
        <v>4</v>
      </c>
      <c r="E31" s="609">
        <v>4</v>
      </c>
      <c r="F31" s="617" t="s">
        <v>140</v>
      </c>
      <c r="G31" s="494"/>
      <c r="H31" s="494" t="s">
        <v>33</v>
      </c>
      <c r="I31" s="494" t="s">
        <v>294</v>
      </c>
      <c r="J31" s="494" t="s">
        <v>294</v>
      </c>
      <c r="K31" s="573">
        <v>0</v>
      </c>
      <c r="L31" s="358" t="s">
        <v>9091</v>
      </c>
      <c r="M31" s="357" t="s">
        <v>9089</v>
      </c>
      <c r="N31" s="357" t="s">
        <v>33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602</v>
      </c>
      <c r="U31" s="357" t="s">
        <v>294</v>
      </c>
      <c r="V31" s="357" t="s">
        <v>294</v>
      </c>
    </row>
    <row r="32" spans="1:22">
      <c r="A32" s="515"/>
      <c r="B32" s="607" t="s">
        <v>9101</v>
      </c>
      <c r="C32" s="611" t="s">
        <v>9102</v>
      </c>
      <c r="D32" s="609">
        <v>4</v>
      </c>
      <c r="E32" s="609">
        <v>4</v>
      </c>
      <c r="F32" s="617" t="s">
        <v>9184</v>
      </c>
      <c r="G32" s="494"/>
      <c r="H32" s="494" t="s">
        <v>9183</v>
      </c>
      <c r="I32" s="494" t="s">
        <v>294</v>
      </c>
      <c r="J32" s="494" t="s">
        <v>294</v>
      </c>
      <c r="K32" s="573">
        <v>0</v>
      </c>
      <c r="L32" s="358" t="s">
        <v>9102</v>
      </c>
      <c r="M32" s="357" t="s">
        <v>9101</v>
      </c>
      <c r="N32" s="357" t="s">
        <v>9183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9185</v>
      </c>
      <c r="U32" s="357" t="s">
        <v>294</v>
      </c>
      <c r="V32" s="357" t="s">
        <v>294</v>
      </c>
    </row>
    <row r="33" spans="1:22">
      <c r="A33" s="515"/>
      <c r="B33" s="607" t="s">
        <v>9098</v>
      </c>
      <c r="C33" s="611" t="s">
        <v>9099</v>
      </c>
      <c r="D33" s="609">
        <v>3</v>
      </c>
      <c r="E33" s="609">
        <v>4</v>
      </c>
      <c r="F33" s="617" t="s">
        <v>9178</v>
      </c>
      <c r="G33" s="494"/>
      <c r="H33" s="494" t="s">
        <v>9080</v>
      </c>
      <c r="I33" s="494" t="s">
        <v>294</v>
      </c>
      <c r="J33" s="494" t="s">
        <v>294</v>
      </c>
      <c r="K33" s="573">
        <v>0</v>
      </c>
      <c r="L33" s="358" t="s">
        <v>9100</v>
      </c>
      <c r="M33" s="357" t="s">
        <v>9098</v>
      </c>
      <c r="N33" s="357" t="s">
        <v>9080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9082</v>
      </c>
      <c r="U33" s="357" t="s">
        <v>294</v>
      </c>
      <c r="V33" s="357" t="s">
        <v>294</v>
      </c>
    </row>
    <row r="34" spans="1:22">
      <c r="A34" s="515"/>
      <c r="B34" s="607" t="s">
        <v>9685</v>
      </c>
      <c r="C34" s="611" t="s">
        <v>9196</v>
      </c>
      <c r="D34" s="609">
        <v>3</v>
      </c>
      <c r="E34" s="609">
        <v>4</v>
      </c>
      <c r="F34" s="610" t="s">
        <v>9184</v>
      </c>
      <c r="G34" s="494"/>
      <c r="H34" s="494" t="s">
        <v>9183</v>
      </c>
      <c r="I34" s="494" t="s">
        <v>294</v>
      </c>
      <c r="J34" s="494" t="s">
        <v>294</v>
      </c>
      <c r="K34" s="573">
        <v>0</v>
      </c>
      <c r="L34" s="358" t="s">
        <v>9197</v>
      </c>
      <c r="M34" s="357" t="s">
        <v>9685</v>
      </c>
      <c r="N34" s="357" t="s">
        <v>9183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9185</v>
      </c>
      <c r="U34" s="357" t="s">
        <v>294</v>
      </c>
      <c r="V34" s="357" t="s">
        <v>294</v>
      </c>
    </row>
    <row r="35" spans="1:22" ht="15" thickBot="1">
      <c r="A35" s="1265"/>
      <c r="B35" s="619" t="s">
        <v>19</v>
      </c>
      <c r="C35" s="611" t="s">
        <v>3226</v>
      </c>
      <c r="D35" s="609">
        <v>2</v>
      </c>
      <c r="E35" s="607">
        <v>2</v>
      </c>
      <c r="F35" s="629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335</v>
      </c>
      <c r="M35" s="357" t="s">
        <v>19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1059"/>
      <c r="B36" s="1547"/>
      <c r="C36" s="646" t="s">
        <v>22</v>
      </c>
      <c r="D36" s="614">
        <v>18</v>
      </c>
      <c r="E36" s="614">
        <v>20</v>
      </c>
      <c r="F36" s="793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>
        <v>5</v>
      </c>
      <c r="B37" s="603" t="s">
        <v>34</v>
      </c>
      <c r="C37" s="645" t="s">
        <v>142</v>
      </c>
      <c r="D37" s="605">
        <v>4</v>
      </c>
      <c r="E37" s="2043">
        <v>6</v>
      </c>
      <c r="F37" s="617" t="s">
        <v>11</v>
      </c>
      <c r="G37" s="494"/>
      <c r="H37" s="494" t="s">
        <v>10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10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515"/>
      <c r="B38" s="607" t="s">
        <v>9109</v>
      </c>
      <c r="C38" s="645" t="s">
        <v>9717</v>
      </c>
      <c r="D38" s="609">
        <v>3</v>
      </c>
      <c r="E38" s="2125">
        <v>4</v>
      </c>
      <c r="F38" s="617" t="s">
        <v>3545</v>
      </c>
      <c r="G38" s="494"/>
      <c r="H38" s="494" t="s">
        <v>3544</v>
      </c>
      <c r="I38" s="494" t="s">
        <v>294</v>
      </c>
      <c r="J38" s="494" t="s">
        <v>294</v>
      </c>
      <c r="K38" s="573">
        <v>0</v>
      </c>
      <c r="L38" s="358" t="s">
        <v>9111</v>
      </c>
      <c r="M38" s="357" t="s">
        <v>9109</v>
      </c>
      <c r="N38" s="357" t="s">
        <v>3544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593</v>
      </c>
      <c r="U38" s="357" t="s">
        <v>294</v>
      </c>
      <c r="V38" s="357" t="s">
        <v>294</v>
      </c>
    </row>
    <row r="39" spans="1:22">
      <c r="A39" s="515"/>
      <c r="B39" s="2101" t="s">
        <v>9130</v>
      </c>
      <c r="C39" s="2102" t="s">
        <v>9614</v>
      </c>
      <c r="D39" s="2101">
        <v>3</v>
      </c>
      <c r="E39" s="2103">
        <v>4</v>
      </c>
      <c r="F39" s="617"/>
      <c r="G39" s="494" t="s">
        <v>4736</v>
      </c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9132</v>
      </c>
      <c r="M39" s="357" t="s">
        <v>9130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15"/>
      <c r="B40" s="2101" t="s">
        <v>9133</v>
      </c>
      <c r="C40" s="2102" t="s">
        <v>9134</v>
      </c>
      <c r="D40" s="2101">
        <v>3</v>
      </c>
      <c r="E40" s="2103">
        <v>4</v>
      </c>
      <c r="F40" s="617"/>
      <c r="G40" s="494" t="s">
        <v>4736</v>
      </c>
      <c r="H40" s="494"/>
      <c r="I40" s="494"/>
      <c r="J40" s="494"/>
      <c r="K40" s="574">
        <v>0</v>
      </c>
      <c r="L40" s="358" t="s">
        <v>9135</v>
      </c>
      <c r="M40" s="357" t="s">
        <v>9133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</row>
    <row r="41" spans="1:22">
      <c r="A41" s="515"/>
      <c r="B41" s="607" t="s">
        <v>9718</v>
      </c>
      <c r="C41" s="645" t="s">
        <v>9318</v>
      </c>
      <c r="D41" s="609">
        <v>4</v>
      </c>
      <c r="E41" s="2043">
        <v>6</v>
      </c>
      <c r="F41" s="617" t="s">
        <v>9184</v>
      </c>
      <c r="G41" s="494"/>
      <c r="H41" s="494" t="s">
        <v>9183</v>
      </c>
      <c r="I41" s="494" t="s">
        <v>294</v>
      </c>
      <c r="J41" s="494" t="s">
        <v>294</v>
      </c>
      <c r="K41" s="573">
        <v>0</v>
      </c>
      <c r="L41" s="358" t="s">
        <v>9319</v>
      </c>
      <c r="M41" s="357" t="s">
        <v>9718</v>
      </c>
      <c r="N41" s="357" t="s">
        <v>9183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9185</v>
      </c>
      <c r="U41" s="357" t="s">
        <v>294</v>
      </c>
      <c r="V41" s="357" t="s">
        <v>294</v>
      </c>
    </row>
    <row r="42" spans="1:22">
      <c r="A42" s="515"/>
      <c r="B42" s="607" t="s">
        <v>9705</v>
      </c>
      <c r="C42" s="645" t="s">
        <v>9275</v>
      </c>
      <c r="D42" s="609">
        <v>4</v>
      </c>
      <c r="E42" s="2043">
        <v>6</v>
      </c>
      <c r="F42" s="617" t="s">
        <v>9090</v>
      </c>
      <c r="G42" s="494"/>
      <c r="H42" s="494" t="s">
        <v>9089</v>
      </c>
      <c r="I42" s="494" t="s">
        <v>294</v>
      </c>
      <c r="J42" s="494" t="s">
        <v>294</v>
      </c>
      <c r="K42" s="573">
        <v>0</v>
      </c>
      <c r="L42" s="358" t="s">
        <v>9276</v>
      </c>
      <c r="M42" s="357" t="s">
        <v>9705</v>
      </c>
      <c r="N42" s="357" t="s">
        <v>9089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9091</v>
      </c>
      <c r="U42" s="357" t="s">
        <v>294</v>
      </c>
      <c r="V42" s="357" t="s">
        <v>294</v>
      </c>
    </row>
    <row r="43" spans="1:22" ht="15" thickBot="1">
      <c r="A43" s="515"/>
      <c r="B43" s="619" t="s">
        <v>9719</v>
      </c>
      <c r="C43" s="645" t="s">
        <v>9720</v>
      </c>
      <c r="D43" s="681">
        <v>3</v>
      </c>
      <c r="E43" s="2043">
        <v>4</v>
      </c>
      <c r="F43" s="617" t="s">
        <v>9721</v>
      </c>
      <c r="G43" s="494"/>
      <c r="H43" s="494" t="s">
        <v>9098</v>
      </c>
      <c r="I43" s="494" t="s">
        <v>294</v>
      </c>
      <c r="J43" s="494" t="s">
        <v>294</v>
      </c>
      <c r="K43" s="573">
        <v>0</v>
      </c>
      <c r="L43" s="358" t="s">
        <v>9273</v>
      </c>
      <c r="M43" s="357" t="s">
        <v>9719</v>
      </c>
      <c r="N43" s="357" t="s">
        <v>9098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9100</v>
      </c>
      <c r="U43" s="357" t="s">
        <v>294</v>
      </c>
      <c r="V43" s="357" t="s">
        <v>294</v>
      </c>
    </row>
    <row r="44" spans="1:22" ht="15" thickBot="1">
      <c r="A44" s="517"/>
      <c r="B44" s="612"/>
      <c r="C44" s="646" t="s">
        <v>22</v>
      </c>
      <c r="D44" s="614">
        <v>21</v>
      </c>
      <c r="E44" s="614">
        <v>30</v>
      </c>
      <c r="F44" s="793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607" t="s">
        <v>35</v>
      </c>
      <c r="C45" s="611" t="s">
        <v>3258</v>
      </c>
      <c r="D45" s="609">
        <v>3</v>
      </c>
      <c r="E45" s="607">
        <v>4</v>
      </c>
      <c r="F45" s="633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515"/>
      <c r="B46" s="607" t="s">
        <v>38</v>
      </c>
      <c r="C46" s="611" t="s">
        <v>146</v>
      </c>
      <c r="D46" s="609">
        <v>1</v>
      </c>
      <c r="E46" s="607">
        <v>1</v>
      </c>
      <c r="F46" s="617" t="s">
        <v>872</v>
      </c>
      <c r="G46" s="494"/>
      <c r="H46" s="494" t="s">
        <v>19</v>
      </c>
      <c r="I46" s="494" t="s">
        <v>294</v>
      </c>
      <c r="J46" s="494" t="s">
        <v>294</v>
      </c>
      <c r="K46" s="573">
        <v>0</v>
      </c>
      <c r="L46" s="358" t="s">
        <v>331</v>
      </c>
      <c r="M46" s="357" t="s">
        <v>38</v>
      </c>
      <c r="N46" s="357" t="s">
        <v>19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335</v>
      </c>
      <c r="U46" s="357" t="s">
        <v>294</v>
      </c>
      <c r="V46" s="357" t="s">
        <v>294</v>
      </c>
    </row>
    <row r="47" spans="1:22">
      <c r="A47" s="515"/>
      <c r="B47" s="607" t="s">
        <v>9189</v>
      </c>
      <c r="C47" s="611" t="s">
        <v>9190</v>
      </c>
      <c r="D47" s="609">
        <v>4</v>
      </c>
      <c r="E47" s="607">
        <v>4</v>
      </c>
      <c r="F47" s="617" t="s">
        <v>9178</v>
      </c>
      <c r="G47" s="494"/>
      <c r="H47" s="494" t="s">
        <v>9080</v>
      </c>
      <c r="I47" s="494" t="s">
        <v>294</v>
      </c>
      <c r="J47" s="494" t="s">
        <v>294</v>
      </c>
      <c r="K47" s="573">
        <v>0</v>
      </c>
      <c r="L47" s="358" t="s">
        <v>9191</v>
      </c>
      <c r="M47" s="357" t="s">
        <v>9189</v>
      </c>
      <c r="N47" s="357" t="s">
        <v>9080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9082</v>
      </c>
      <c r="U47" s="357" t="s">
        <v>294</v>
      </c>
      <c r="V47" s="357" t="s">
        <v>294</v>
      </c>
    </row>
    <row r="48" spans="1:22">
      <c r="A48" s="515"/>
      <c r="B48" s="607" t="s">
        <v>9124</v>
      </c>
      <c r="C48" s="611" t="s">
        <v>9125</v>
      </c>
      <c r="D48" s="609">
        <v>3</v>
      </c>
      <c r="E48" s="607">
        <v>4</v>
      </c>
      <c r="F48" s="617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9126</v>
      </c>
      <c r="M48" s="357" t="s">
        <v>9124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607" t="s">
        <v>9204</v>
      </c>
      <c r="C49" s="611" t="s">
        <v>9205</v>
      </c>
      <c r="D49" s="609">
        <v>4</v>
      </c>
      <c r="E49" s="607">
        <v>6</v>
      </c>
      <c r="F49" s="617" t="s">
        <v>9102</v>
      </c>
      <c r="G49" s="494"/>
      <c r="H49" s="494" t="s">
        <v>9101</v>
      </c>
      <c r="I49" s="494" t="s">
        <v>294</v>
      </c>
      <c r="J49" s="494" t="s">
        <v>294</v>
      </c>
      <c r="K49" s="573">
        <v>0</v>
      </c>
      <c r="L49" s="358" t="s">
        <v>9206</v>
      </c>
      <c r="M49" s="357" t="s">
        <v>9204</v>
      </c>
      <c r="N49" s="357" t="s">
        <v>9101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9102</v>
      </c>
      <c r="U49" s="357" t="s">
        <v>294</v>
      </c>
      <c r="V49" s="357" t="s">
        <v>294</v>
      </c>
    </row>
    <row r="50" spans="1:22" ht="15" thickBot="1">
      <c r="A50" s="515"/>
      <c r="B50" s="607" t="s">
        <v>9325</v>
      </c>
      <c r="C50" s="611" t="s">
        <v>9326</v>
      </c>
      <c r="D50" s="609">
        <v>4</v>
      </c>
      <c r="E50" s="607">
        <v>6</v>
      </c>
      <c r="F50" s="633" t="s">
        <v>9196</v>
      </c>
      <c r="G50" s="494"/>
      <c r="H50" s="494" t="s">
        <v>9685</v>
      </c>
      <c r="I50" s="494" t="s">
        <v>294</v>
      </c>
      <c r="J50" s="494" t="s">
        <v>294</v>
      </c>
      <c r="K50" s="573">
        <v>0</v>
      </c>
      <c r="L50" s="358" t="s">
        <v>9327</v>
      </c>
      <c r="M50" s="357" t="s">
        <v>9325</v>
      </c>
      <c r="N50" s="357" t="s">
        <v>9685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9197</v>
      </c>
      <c r="U50" s="357" t="s">
        <v>294</v>
      </c>
      <c r="V50" s="357" t="s">
        <v>294</v>
      </c>
    </row>
    <row r="51" spans="1:22" ht="15" thickBot="1">
      <c r="A51" s="517"/>
      <c r="B51" s="612"/>
      <c r="C51" s="646" t="s">
        <v>22</v>
      </c>
      <c r="D51" s="614">
        <v>19</v>
      </c>
      <c r="E51" s="614">
        <v>25</v>
      </c>
      <c r="F51" s="793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>
        <v>7</v>
      </c>
      <c r="B52" s="603" t="s">
        <v>9136</v>
      </c>
      <c r="C52" s="611" t="s">
        <v>9137</v>
      </c>
      <c r="D52" s="609">
        <v>3</v>
      </c>
      <c r="E52" s="607">
        <v>4</v>
      </c>
      <c r="F52" s="626" t="s">
        <v>9190</v>
      </c>
      <c r="G52" s="494"/>
      <c r="H52" s="494" t="s">
        <v>9189</v>
      </c>
      <c r="I52" s="494" t="s">
        <v>294</v>
      </c>
      <c r="J52" s="494" t="s">
        <v>294</v>
      </c>
      <c r="K52" s="573">
        <v>0</v>
      </c>
      <c r="L52" s="358" t="s">
        <v>9138</v>
      </c>
      <c r="M52" s="357" t="s">
        <v>9136</v>
      </c>
      <c r="N52" s="357" t="s">
        <v>9189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9191</v>
      </c>
      <c r="U52" s="357" t="s">
        <v>294</v>
      </c>
      <c r="V52" s="357" t="s">
        <v>294</v>
      </c>
    </row>
    <row r="53" spans="1:22">
      <c r="A53" s="515"/>
      <c r="B53" s="607" t="s">
        <v>4804</v>
      </c>
      <c r="C53" s="611" t="s">
        <v>4805</v>
      </c>
      <c r="D53" s="609">
        <v>3</v>
      </c>
      <c r="E53" s="607">
        <v>4</v>
      </c>
      <c r="F53" s="617" t="s">
        <v>9110</v>
      </c>
      <c r="G53" s="494"/>
      <c r="H53" s="494" t="s">
        <v>9109</v>
      </c>
      <c r="I53" s="494" t="s">
        <v>294</v>
      </c>
      <c r="J53" s="494" t="s">
        <v>294</v>
      </c>
      <c r="K53" s="573">
        <v>0</v>
      </c>
      <c r="L53" s="358" t="s">
        <v>2132</v>
      </c>
      <c r="M53" s="357" t="s">
        <v>4804</v>
      </c>
      <c r="N53" s="357" t="s">
        <v>9109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9111</v>
      </c>
      <c r="U53" s="357" t="s">
        <v>294</v>
      </c>
      <c r="V53" s="357" t="s">
        <v>294</v>
      </c>
    </row>
    <row r="54" spans="1:22">
      <c r="A54" s="515"/>
      <c r="B54" s="607" t="s">
        <v>9706</v>
      </c>
      <c r="C54" s="611" t="s">
        <v>9281</v>
      </c>
      <c r="D54" s="609">
        <v>4</v>
      </c>
      <c r="E54" s="607">
        <v>6</v>
      </c>
      <c r="F54" s="617" t="s">
        <v>9220</v>
      </c>
      <c r="G54" s="494"/>
      <c r="H54" s="494" t="s">
        <v>9204</v>
      </c>
      <c r="I54" s="494" t="s">
        <v>294</v>
      </c>
      <c r="J54" s="494" t="s">
        <v>294</v>
      </c>
      <c r="K54" s="573">
        <v>0</v>
      </c>
      <c r="L54" s="358" t="s">
        <v>9282</v>
      </c>
      <c r="M54" s="357" t="s">
        <v>9706</v>
      </c>
      <c r="N54" s="357" t="s">
        <v>9204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9222</v>
      </c>
      <c r="U54" s="357" t="s">
        <v>294</v>
      </c>
      <c r="V54" s="357" t="s">
        <v>294</v>
      </c>
    </row>
    <row r="55" spans="1:22">
      <c r="A55" s="515"/>
      <c r="B55" s="47" t="s">
        <v>9332</v>
      </c>
      <c r="C55" s="611" t="s">
        <v>9333</v>
      </c>
      <c r="D55" s="609">
        <v>4</v>
      </c>
      <c r="E55" s="607">
        <v>6</v>
      </c>
      <c r="F55" s="617" t="s">
        <v>9275</v>
      </c>
      <c r="G55" s="494"/>
      <c r="H55" s="494" t="s">
        <v>9705</v>
      </c>
      <c r="I55" s="494" t="s">
        <v>294</v>
      </c>
      <c r="J55" s="494" t="s">
        <v>294</v>
      </c>
      <c r="K55" s="573">
        <v>0</v>
      </c>
      <c r="L55" s="358" t="s">
        <v>9333</v>
      </c>
      <c r="M55" s="357" t="s">
        <v>9332</v>
      </c>
      <c r="N55" s="357" t="s">
        <v>9705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9276</v>
      </c>
      <c r="U55" s="357" t="s">
        <v>294</v>
      </c>
      <c r="V55" s="357" t="s">
        <v>294</v>
      </c>
    </row>
    <row r="56" spans="1:22" ht="15" thickBot="1">
      <c r="A56" s="515"/>
      <c r="B56" s="607" t="s">
        <v>9722</v>
      </c>
      <c r="C56" s="611" t="s">
        <v>9335</v>
      </c>
      <c r="D56" s="609">
        <v>6</v>
      </c>
      <c r="E56" s="607">
        <v>10</v>
      </c>
      <c r="F56" s="629" t="s">
        <v>9205</v>
      </c>
      <c r="G56" s="494"/>
      <c r="H56" s="494" t="s">
        <v>9204</v>
      </c>
      <c r="I56" s="494" t="s">
        <v>294</v>
      </c>
      <c r="J56" s="494" t="s">
        <v>294</v>
      </c>
      <c r="K56" s="573">
        <v>0</v>
      </c>
      <c r="L56" s="358" t="s">
        <v>9335</v>
      </c>
      <c r="M56" s="357" t="s">
        <v>9722</v>
      </c>
      <c r="N56" s="357" t="s">
        <v>9204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9206</v>
      </c>
      <c r="U56" s="357" t="s">
        <v>294</v>
      </c>
      <c r="V56" s="357" t="s">
        <v>294</v>
      </c>
    </row>
    <row r="57" spans="1:22" ht="15" thickBot="1">
      <c r="A57" s="517"/>
      <c r="B57" s="612"/>
      <c r="C57" s="646" t="s">
        <v>22</v>
      </c>
      <c r="D57" s="614">
        <v>20</v>
      </c>
      <c r="E57" s="614">
        <v>30</v>
      </c>
      <c r="F57" s="793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602">
        <v>8</v>
      </c>
      <c r="B58" s="603" t="s">
        <v>9658</v>
      </c>
      <c r="C58" s="611" t="s">
        <v>1021</v>
      </c>
      <c r="D58" s="609">
        <v>8</v>
      </c>
      <c r="E58" s="607">
        <v>14</v>
      </c>
      <c r="F58" s="617" t="s">
        <v>9302</v>
      </c>
      <c r="G58" s="494"/>
      <c r="H58" s="494" t="s">
        <v>34</v>
      </c>
      <c r="I58" s="494" t="s">
        <v>9136</v>
      </c>
      <c r="J58" s="494" t="s">
        <v>294</v>
      </c>
      <c r="K58" s="573">
        <v>0</v>
      </c>
      <c r="L58" s="358" t="s">
        <v>4589</v>
      </c>
      <c r="M58" s="357" t="s">
        <v>9658</v>
      </c>
      <c r="N58" s="357" t="s">
        <v>34</v>
      </c>
      <c r="O58" s="357" t="s">
        <v>9136</v>
      </c>
      <c r="P58" s="357" t="s">
        <v>294</v>
      </c>
      <c r="Q58" s="357">
        <v>0</v>
      </c>
      <c r="R58" s="357">
        <v>19</v>
      </c>
      <c r="S58" s="357">
        <v>0</v>
      </c>
      <c r="T58" s="357" t="s">
        <v>1181</v>
      </c>
      <c r="U58" s="357" t="s">
        <v>9138</v>
      </c>
      <c r="V58" s="357" t="s">
        <v>294</v>
      </c>
    </row>
    <row r="59" spans="1:22">
      <c r="A59" s="515"/>
      <c r="B59" s="607" t="s">
        <v>9693</v>
      </c>
      <c r="C59" s="611" t="s">
        <v>9229</v>
      </c>
      <c r="D59" s="609">
        <v>5</v>
      </c>
      <c r="E59" s="607">
        <v>8</v>
      </c>
      <c r="F59" s="617" t="s">
        <v>9281</v>
      </c>
      <c r="G59" s="494"/>
      <c r="H59" s="494" t="s">
        <v>9706</v>
      </c>
      <c r="I59" s="494" t="s">
        <v>294</v>
      </c>
      <c r="J59" s="494" t="s">
        <v>294</v>
      </c>
      <c r="K59" s="573">
        <v>0</v>
      </c>
      <c r="L59" s="358" t="s">
        <v>9230</v>
      </c>
      <c r="M59" s="357" t="s">
        <v>9693</v>
      </c>
      <c r="N59" s="357" t="s">
        <v>9706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9282</v>
      </c>
      <c r="U59" s="357" t="s">
        <v>294</v>
      </c>
      <c r="V59" s="357" t="s">
        <v>294</v>
      </c>
    </row>
    <row r="60" spans="1:22">
      <c r="A60" s="515"/>
      <c r="B60" s="47" t="s">
        <v>9336</v>
      </c>
      <c r="C60" s="611" t="s">
        <v>9337</v>
      </c>
      <c r="D60" s="609">
        <v>5</v>
      </c>
      <c r="E60" s="607">
        <v>8</v>
      </c>
      <c r="F60" s="617" t="s">
        <v>9333</v>
      </c>
      <c r="G60" s="494"/>
      <c r="H60" s="494" t="s">
        <v>9332</v>
      </c>
      <c r="I60" s="494" t="s">
        <v>294</v>
      </c>
      <c r="J60" s="494" t="s">
        <v>294</v>
      </c>
      <c r="K60" s="573">
        <v>0</v>
      </c>
      <c r="L60" s="358" t="s">
        <v>9338</v>
      </c>
      <c r="M60" s="357" t="s">
        <v>9336</v>
      </c>
      <c r="N60" s="357" t="s">
        <v>9332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9333</v>
      </c>
      <c r="U60" s="357" t="s">
        <v>294</v>
      </c>
      <c r="V60" s="357" t="s">
        <v>294</v>
      </c>
    </row>
    <row r="61" spans="1:22" ht="15" thickBot="1">
      <c r="A61" s="515"/>
      <c r="B61" s="50" t="s">
        <v>9723</v>
      </c>
      <c r="C61" s="611" t="s">
        <v>9724</v>
      </c>
      <c r="D61" s="609">
        <v>4</v>
      </c>
      <c r="E61" s="607">
        <v>8</v>
      </c>
      <c r="F61" s="617" t="s">
        <v>9335</v>
      </c>
      <c r="G61" s="494"/>
      <c r="H61" s="494" t="s">
        <v>9722</v>
      </c>
      <c r="I61" s="494" t="s">
        <v>294</v>
      </c>
      <c r="J61" s="494" t="s">
        <v>294</v>
      </c>
      <c r="K61" s="573">
        <v>0</v>
      </c>
      <c r="L61" s="358" t="s">
        <v>9341</v>
      </c>
      <c r="M61" s="357" t="s">
        <v>9723</v>
      </c>
      <c r="N61" s="357" t="s">
        <v>9722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9335</v>
      </c>
      <c r="U61" s="357" t="s">
        <v>294</v>
      </c>
      <c r="V61" s="357" t="s">
        <v>294</v>
      </c>
    </row>
    <row r="62" spans="1:22" ht="15" thickBot="1">
      <c r="A62" s="517"/>
      <c r="B62" s="612"/>
      <c r="C62" s="646" t="s">
        <v>22</v>
      </c>
      <c r="D62" s="614">
        <v>22</v>
      </c>
      <c r="E62" s="614">
        <v>38</v>
      </c>
      <c r="F62" s="793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 ht="20.399999999999999">
      <c r="A63" s="602">
        <v>9</v>
      </c>
      <c r="B63" s="47" t="s">
        <v>9664</v>
      </c>
      <c r="C63" s="611" t="s">
        <v>325</v>
      </c>
      <c r="D63" s="609">
        <v>8</v>
      </c>
      <c r="E63" s="607">
        <v>12</v>
      </c>
      <c r="F63" s="767" t="s">
        <v>9725</v>
      </c>
      <c r="G63" s="494"/>
      <c r="H63" s="494" t="s">
        <v>35</v>
      </c>
      <c r="I63" s="494" t="s">
        <v>9693</v>
      </c>
      <c r="J63" s="494" t="s">
        <v>294</v>
      </c>
      <c r="K63" s="573">
        <v>0</v>
      </c>
      <c r="L63" s="358" t="s">
        <v>4161</v>
      </c>
      <c r="M63" s="357" t="s">
        <v>9664</v>
      </c>
      <c r="N63" s="357" t="s">
        <v>35</v>
      </c>
      <c r="O63" s="357" t="s">
        <v>9693</v>
      </c>
      <c r="P63" s="357" t="s">
        <v>294</v>
      </c>
      <c r="Q63" s="357">
        <v>0</v>
      </c>
      <c r="R63" s="357">
        <v>35</v>
      </c>
      <c r="S63" s="357">
        <v>0</v>
      </c>
      <c r="T63" s="357" t="s">
        <v>3259</v>
      </c>
      <c r="U63" s="357" t="s">
        <v>9230</v>
      </c>
      <c r="V63" s="357" t="s">
        <v>294</v>
      </c>
    </row>
    <row r="64" spans="1:22">
      <c r="A64" s="515"/>
      <c r="B64" s="607" t="s">
        <v>9726</v>
      </c>
      <c r="C64" s="611" t="s">
        <v>9346</v>
      </c>
      <c r="D64" s="609">
        <v>6</v>
      </c>
      <c r="E64" s="607">
        <v>12</v>
      </c>
      <c r="F64" s="617" t="s">
        <v>9724</v>
      </c>
      <c r="G64" s="494"/>
      <c r="H64" s="494" t="s">
        <v>9723</v>
      </c>
      <c r="I64" s="494" t="s">
        <v>294</v>
      </c>
      <c r="J64" s="494" t="s">
        <v>294</v>
      </c>
      <c r="K64" s="573">
        <v>0</v>
      </c>
      <c r="L64" s="358" t="s">
        <v>9346</v>
      </c>
      <c r="M64" s="357" t="s">
        <v>9726</v>
      </c>
      <c r="N64" s="357" t="s">
        <v>9723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9341</v>
      </c>
      <c r="U64" s="357" t="s">
        <v>294</v>
      </c>
      <c r="V64" s="357" t="s">
        <v>294</v>
      </c>
    </row>
    <row r="65" spans="1:22" ht="15" thickBot="1">
      <c r="A65" s="515"/>
      <c r="B65" s="47" t="s">
        <v>9727</v>
      </c>
      <c r="C65" s="611" t="s">
        <v>9344</v>
      </c>
      <c r="D65" s="609">
        <v>7</v>
      </c>
      <c r="E65" s="607">
        <v>12</v>
      </c>
      <c r="F65" s="617" t="s">
        <v>9337</v>
      </c>
      <c r="G65" s="494"/>
      <c r="H65" s="494" t="s">
        <v>9336</v>
      </c>
      <c r="I65" s="494" t="s">
        <v>294</v>
      </c>
      <c r="J65" s="494" t="s">
        <v>294</v>
      </c>
      <c r="K65" s="573">
        <v>0</v>
      </c>
      <c r="L65" s="358" t="s">
        <v>9344</v>
      </c>
      <c r="M65" s="357" t="s">
        <v>9727</v>
      </c>
      <c r="N65" s="357" t="s">
        <v>9336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9338</v>
      </c>
      <c r="U65" s="357" t="s">
        <v>294</v>
      </c>
      <c r="V65" s="357" t="s">
        <v>294</v>
      </c>
    </row>
    <row r="66" spans="1:22" ht="15" thickBot="1">
      <c r="A66" s="517"/>
      <c r="B66" s="48"/>
      <c r="C66" s="646" t="s">
        <v>22</v>
      </c>
      <c r="D66" s="49">
        <v>21</v>
      </c>
      <c r="E66" s="49">
        <v>36</v>
      </c>
      <c r="F66" s="793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7">
        <v>10</v>
      </c>
      <c r="B67" s="47" t="s">
        <v>9668</v>
      </c>
      <c r="C67" s="611" t="s">
        <v>3394</v>
      </c>
      <c r="D67" s="609">
        <v>8</v>
      </c>
      <c r="E67" s="607">
        <v>12</v>
      </c>
      <c r="F67" s="617" t="s">
        <v>325</v>
      </c>
      <c r="G67" s="494"/>
      <c r="H67" s="494" t="s">
        <v>9664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9668</v>
      </c>
      <c r="N67" s="357" t="s">
        <v>9664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15" thickBot="1">
      <c r="A68" s="527"/>
      <c r="B68" s="619" t="s">
        <v>9728</v>
      </c>
      <c r="C68" s="608" t="s">
        <v>9348</v>
      </c>
      <c r="D68" s="609">
        <v>10</v>
      </c>
      <c r="E68" s="607">
        <v>18</v>
      </c>
      <c r="F68" s="633" t="s">
        <v>9346</v>
      </c>
      <c r="G68" s="494"/>
      <c r="H68" s="494" t="s">
        <v>9726</v>
      </c>
      <c r="I68" s="494" t="s">
        <v>294</v>
      </c>
      <c r="J68" s="494" t="s">
        <v>294</v>
      </c>
      <c r="K68" s="573">
        <v>0</v>
      </c>
      <c r="L68" s="358" t="s">
        <v>9349</v>
      </c>
      <c r="M68" s="357" t="s">
        <v>9728</v>
      </c>
      <c r="N68" s="357" t="s">
        <v>9726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9346</v>
      </c>
      <c r="U68" s="357" t="s">
        <v>294</v>
      </c>
      <c r="V68" s="357" t="s">
        <v>294</v>
      </c>
    </row>
    <row r="69" spans="1:22" ht="15" thickBot="1">
      <c r="A69" s="528"/>
      <c r="B69" s="612"/>
      <c r="C69" s="770" t="s">
        <v>22</v>
      </c>
      <c r="D69" s="614">
        <v>18</v>
      </c>
      <c r="E69" s="2106">
        <v>30</v>
      </c>
      <c r="F69" s="793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1547"/>
      <c r="B70" s="1547"/>
      <c r="C70" s="646" t="s">
        <v>111</v>
      </c>
      <c r="D70" s="614">
        <v>200</v>
      </c>
      <c r="E70" s="614">
        <v>283</v>
      </c>
      <c r="F70" s="629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02"/>
      <c r="B71" s="2102"/>
      <c r="C71" s="2102"/>
      <c r="D71" s="2102"/>
      <c r="E71" s="2102"/>
      <c r="F71" s="2056"/>
      <c r="G71" s="494"/>
      <c r="H71" s="494"/>
      <c r="I71" s="494"/>
      <c r="J71" s="494"/>
      <c r="K71" s="573"/>
      <c r="L71" s="358"/>
    </row>
    <row r="72" spans="1:22">
      <c r="A72" s="2102"/>
      <c r="B72" s="2102"/>
      <c r="C72" s="2102"/>
      <c r="D72" s="2102"/>
      <c r="E72" s="2102"/>
      <c r="F72" s="2056"/>
      <c r="G72" s="494"/>
      <c r="H72" s="494"/>
      <c r="I72" s="494"/>
      <c r="J72" s="494"/>
      <c r="K72" s="573"/>
      <c r="L72" s="358"/>
    </row>
    <row r="73" spans="1:22">
      <c r="A73" s="2102"/>
      <c r="B73" s="2102"/>
      <c r="C73" s="2102"/>
      <c r="D73" s="2102"/>
      <c r="E73" s="2102"/>
      <c r="F73" s="2056"/>
      <c r="G73" s="494"/>
      <c r="H73" s="494"/>
      <c r="I73" s="494"/>
      <c r="J73" s="494"/>
      <c r="K73" s="573"/>
      <c r="L73" s="358"/>
    </row>
    <row r="74" spans="1:22">
      <c r="A74" s="2102"/>
      <c r="B74" s="2102"/>
      <c r="C74" s="2102"/>
      <c r="D74" s="2102"/>
      <c r="E74" s="2102"/>
      <c r="F74" s="2056"/>
      <c r="G74" s="494"/>
      <c r="H74" s="494"/>
      <c r="I74" s="494"/>
      <c r="J74" s="494"/>
      <c r="K74" s="573"/>
      <c r="L74" s="358"/>
    </row>
    <row r="75" spans="1:22">
      <c r="A75" s="2102"/>
      <c r="B75" s="2102"/>
      <c r="C75" s="2102"/>
      <c r="D75" s="2102"/>
      <c r="E75" s="2102"/>
      <c r="F75" s="2056"/>
      <c r="G75" s="494"/>
      <c r="H75" s="494"/>
      <c r="I75" s="494"/>
      <c r="J75" s="494"/>
      <c r="K75" s="573"/>
      <c r="L75" s="358"/>
    </row>
    <row r="76" spans="1:22">
      <c r="A76" s="2102"/>
      <c r="B76" s="2102"/>
      <c r="C76" s="2102"/>
      <c r="D76" s="2102"/>
      <c r="E76" s="2102"/>
      <c r="F76" s="2056"/>
      <c r="G76" s="494"/>
      <c r="H76" s="494"/>
      <c r="I76" s="494"/>
      <c r="J76" s="494"/>
      <c r="K76" s="1743"/>
      <c r="L76" s="358"/>
    </row>
    <row r="77" spans="1:22">
      <c r="A77" s="2102"/>
      <c r="B77" s="2102"/>
      <c r="C77" s="2102"/>
      <c r="D77" s="2102"/>
      <c r="E77" s="2102"/>
      <c r="F77" s="2056"/>
      <c r="G77" s="494"/>
      <c r="H77" s="494"/>
      <c r="I77" s="494"/>
      <c r="J77" s="494"/>
      <c r="K77" s="642"/>
      <c r="L77" s="358"/>
    </row>
    <row r="78" spans="1:22">
      <c r="A78" s="2102"/>
      <c r="B78" s="2102"/>
      <c r="C78" s="2102"/>
      <c r="D78" s="2102"/>
      <c r="E78" s="2102"/>
      <c r="F78" s="2056"/>
      <c r="G78" s="494"/>
      <c r="H78" s="494"/>
      <c r="I78" s="494"/>
      <c r="J78" s="494"/>
      <c r="K78" s="642"/>
      <c r="L78" s="358"/>
    </row>
    <row r="79" spans="1:22">
      <c r="A79" s="2102"/>
      <c r="B79" s="2102"/>
      <c r="C79" s="2102"/>
      <c r="D79" s="2102"/>
      <c r="E79" s="2102"/>
      <c r="F79" s="2056"/>
      <c r="G79" s="494"/>
      <c r="H79" s="494"/>
      <c r="I79" s="494"/>
      <c r="J79" s="494"/>
      <c r="K79" s="642"/>
      <c r="L79" s="358"/>
    </row>
    <row r="80" spans="1:22">
      <c r="A80" s="494"/>
      <c r="B80" s="494"/>
      <c r="C80" s="494"/>
      <c r="D80" s="494"/>
      <c r="E80" s="494"/>
      <c r="F80" s="494"/>
      <c r="G80" s="494"/>
      <c r="H80" s="494"/>
      <c r="I80" s="494"/>
      <c r="J80" s="494"/>
      <c r="K80" s="642"/>
      <c r="L80" s="358"/>
    </row>
    <row r="81" spans="1:12">
      <c r="A81" s="494"/>
      <c r="B81" s="494"/>
      <c r="C81" s="494"/>
      <c r="D81" s="494"/>
      <c r="E81" s="494"/>
      <c r="F81" s="494"/>
      <c r="G81" s="494"/>
      <c r="H81" s="494"/>
      <c r="I81" s="494"/>
      <c r="J81" s="494"/>
      <c r="K81" s="642"/>
      <c r="L81" s="358"/>
    </row>
    <row r="82" spans="1:12">
      <c r="A82" s="494"/>
      <c r="B82" s="494"/>
      <c r="C82" s="494"/>
      <c r="D82" s="494"/>
      <c r="E82" s="494"/>
      <c r="F82" s="494"/>
      <c r="G82" s="494"/>
      <c r="H82" s="494"/>
      <c r="I82" s="494"/>
      <c r="J82" s="494"/>
      <c r="K82" s="642"/>
      <c r="L82" s="358"/>
    </row>
    <row r="83" spans="1:12">
      <c r="A83" s="494"/>
      <c r="B83" s="494"/>
      <c r="C83" s="494"/>
      <c r="D83" s="494"/>
      <c r="E83" s="494"/>
      <c r="F83" s="494"/>
      <c r="G83" s="494"/>
      <c r="H83" s="494"/>
      <c r="I83" s="494"/>
      <c r="J83" s="494"/>
      <c r="K83" s="642"/>
      <c r="L83" s="358"/>
    </row>
    <row r="84" spans="1:12">
      <c r="A84" s="494"/>
      <c r="B84" s="494"/>
      <c r="C84" s="494"/>
      <c r="D84" s="494"/>
      <c r="E84" s="494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9DCB0-3061-4BF2-A3FB-F91F58D63B4E}">
  <sheetPr codeName="Sheet21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1064" t="s">
        <v>11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3168</v>
      </c>
      <c r="C10" s="1292" t="s">
        <v>3169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1020</v>
      </c>
      <c r="C11" s="1292" t="s">
        <v>3206</v>
      </c>
      <c r="D11" s="609">
        <v>2</v>
      </c>
      <c r="E11" s="607">
        <v>2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1020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20</v>
      </c>
      <c r="C12" s="1063" t="s">
        <v>21</v>
      </c>
      <c r="D12" s="609">
        <v>5</v>
      </c>
      <c r="E12" s="607">
        <v>6</v>
      </c>
      <c r="F12" s="1301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9519</v>
      </c>
      <c r="C13" s="1063" t="s">
        <v>9520</v>
      </c>
      <c r="D13" s="609">
        <v>3</v>
      </c>
      <c r="E13" s="607">
        <v>4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9520</v>
      </c>
      <c r="M13" s="357" t="s">
        <v>9519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07" t="s">
        <v>9521</v>
      </c>
      <c r="C14" s="1063" t="s">
        <v>9601</v>
      </c>
      <c r="D14" s="609">
        <v>4</v>
      </c>
      <c r="E14" s="607">
        <v>6</v>
      </c>
      <c r="F14" s="129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9523</v>
      </c>
      <c r="M14" s="357" t="s">
        <v>9521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2"/>
      <c r="C15" s="703" t="s">
        <v>22</v>
      </c>
      <c r="D15" s="614">
        <v>21</v>
      </c>
      <c r="E15" s="614">
        <v>26</v>
      </c>
      <c r="F15" s="70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3544</v>
      </c>
      <c r="C16" s="1063" t="s">
        <v>3545</v>
      </c>
      <c r="D16" s="609">
        <v>5</v>
      </c>
      <c r="E16" s="607">
        <v>6</v>
      </c>
      <c r="F16" s="1067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26</v>
      </c>
      <c r="C17" s="1063" t="s">
        <v>52</v>
      </c>
      <c r="D17" s="609">
        <v>5</v>
      </c>
      <c r="E17" s="607">
        <v>6</v>
      </c>
      <c r="F17" s="1065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1063" t="s">
        <v>247</v>
      </c>
      <c r="D18" s="609">
        <v>1</v>
      </c>
      <c r="E18" s="607">
        <v>1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19</v>
      </c>
      <c r="C19" s="1063" t="s">
        <v>3226</v>
      </c>
      <c r="D19" s="609">
        <v>2</v>
      </c>
      <c r="E19" s="607">
        <v>2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19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9602</v>
      </c>
      <c r="C20" s="1063" t="s">
        <v>9525</v>
      </c>
      <c r="D20" s="609">
        <v>4</v>
      </c>
      <c r="E20" s="607">
        <v>6</v>
      </c>
      <c r="F20" s="1065" t="s">
        <v>9520</v>
      </c>
      <c r="G20" s="494"/>
      <c r="H20" s="494" t="s">
        <v>9519</v>
      </c>
      <c r="I20" s="494" t="s">
        <v>294</v>
      </c>
      <c r="J20" s="494" t="s">
        <v>294</v>
      </c>
      <c r="K20" s="573">
        <v>0</v>
      </c>
      <c r="L20" s="358" t="s">
        <v>9525</v>
      </c>
      <c r="M20" s="357" t="s">
        <v>9602</v>
      </c>
      <c r="N20" s="357" t="s">
        <v>9519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9520</v>
      </c>
      <c r="U20" s="357" t="s">
        <v>294</v>
      </c>
      <c r="V20" s="357" t="s">
        <v>294</v>
      </c>
    </row>
    <row r="21" spans="1:22" ht="15" thickBot="1">
      <c r="A21" s="527"/>
      <c r="B21" s="619" t="s">
        <v>9603</v>
      </c>
      <c r="C21" s="1063" t="s">
        <v>9527</v>
      </c>
      <c r="D21" s="609">
        <v>4</v>
      </c>
      <c r="E21" s="607">
        <v>6</v>
      </c>
      <c r="F21" s="1065" t="s">
        <v>9601</v>
      </c>
      <c r="G21" s="494"/>
      <c r="H21" s="494" t="s">
        <v>9521</v>
      </c>
      <c r="I21" s="494" t="s">
        <v>294</v>
      </c>
      <c r="J21" s="494" t="s">
        <v>294</v>
      </c>
      <c r="K21" s="573">
        <v>0</v>
      </c>
      <c r="L21" s="358" t="s">
        <v>9527</v>
      </c>
      <c r="M21" s="357" t="s">
        <v>9603</v>
      </c>
      <c r="N21" s="357" t="s">
        <v>9521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9523</v>
      </c>
      <c r="U21" s="357" t="s">
        <v>294</v>
      </c>
      <c r="V21" s="357" t="s">
        <v>294</v>
      </c>
    </row>
    <row r="22" spans="1:22" ht="15" thickBot="1">
      <c r="A22" s="528"/>
      <c r="B22" s="528"/>
      <c r="C22" s="703" t="s">
        <v>22</v>
      </c>
      <c r="D22" s="614">
        <v>21</v>
      </c>
      <c r="E22" s="614">
        <v>27</v>
      </c>
      <c r="F22" s="70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603" t="s">
        <v>29</v>
      </c>
      <c r="C23" s="1064" t="s">
        <v>53</v>
      </c>
      <c r="D23" s="609">
        <v>2</v>
      </c>
      <c r="E23" s="607">
        <v>2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40</v>
      </c>
      <c r="C24" s="1063" t="s">
        <v>338</v>
      </c>
      <c r="D24" s="609">
        <v>1</v>
      </c>
      <c r="E24" s="607">
        <v>1</v>
      </c>
      <c r="F24" s="1065" t="s">
        <v>247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27"/>
      <c r="B25" s="607" t="s">
        <v>33</v>
      </c>
      <c r="C25" s="1063" t="s">
        <v>140</v>
      </c>
      <c r="D25" s="609">
        <v>5</v>
      </c>
      <c r="E25" s="607">
        <v>6</v>
      </c>
      <c r="F25" s="1065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27"/>
      <c r="B26" s="607" t="s">
        <v>9604</v>
      </c>
      <c r="C26" s="1063" t="s">
        <v>9533</v>
      </c>
      <c r="D26" s="609">
        <v>4</v>
      </c>
      <c r="E26" s="607">
        <v>6</v>
      </c>
      <c r="F26" s="1065" t="s">
        <v>9525</v>
      </c>
      <c r="G26" s="494"/>
      <c r="H26" s="494" t="s">
        <v>9602</v>
      </c>
      <c r="I26" s="494" t="s">
        <v>294</v>
      </c>
      <c r="J26" s="494" t="s">
        <v>294</v>
      </c>
      <c r="K26" s="573">
        <v>0</v>
      </c>
      <c r="L26" s="358" t="s">
        <v>9533</v>
      </c>
      <c r="M26" s="357" t="s">
        <v>9604</v>
      </c>
      <c r="N26" s="357" t="s">
        <v>9602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9525</v>
      </c>
      <c r="U26" s="357" t="s">
        <v>294</v>
      </c>
      <c r="V26" s="357" t="s">
        <v>294</v>
      </c>
    </row>
    <row r="27" spans="1:22">
      <c r="A27" s="527"/>
      <c r="B27" s="607" t="s">
        <v>9605</v>
      </c>
      <c r="C27" s="1063" t="s">
        <v>9606</v>
      </c>
      <c r="D27" s="609">
        <v>2</v>
      </c>
      <c r="E27" s="607">
        <v>2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9529</v>
      </c>
      <c r="M27" s="357" t="s">
        <v>9605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7"/>
      <c r="B28" s="607" t="s">
        <v>9607</v>
      </c>
      <c r="C28" s="1063" t="s">
        <v>9715</v>
      </c>
      <c r="D28" s="681">
        <v>5</v>
      </c>
      <c r="E28" s="607">
        <v>8</v>
      </c>
      <c r="F28" s="1065" t="s">
        <v>9527</v>
      </c>
      <c r="G28" s="494"/>
      <c r="H28" s="494" t="s">
        <v>9603</v>
      </c>
      <c r="I28" s="494" t="s">
        <v>294</v>
      </c>
      <c r="J28" s="494" t="s">
        <v>294</v>
      </c>
      <c r="K28" s="573">
        <v>0</v>
      </c>
      <c r="L28" s="358" t="s">
        <v>9535</v>
      </c>
      <c r="M28" s="357" t="s">
        <v>9607</v>
      </c>
      <c r="N28" s="357" t="s">
        <v>9603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9527</v>
      </c>
      <c r="U28" s="357" t="s">
        <v>294</v>
      </c>
      <c r="V28" s="357" t="s">
        <v>294</v>
      </c>
    </row>
    <row r="29" spans="1:22" ht="15" thickBot="1">
      <c r="A29" s="528"/>
      <c r="B29" s="612"/>
      <c r="C29" s="703" t="s">
        <v>22</v>
      </c>
      <c r="D29" s="614">
        <v>19</v>
      </c>
      <c r="E29" s="614">
        <v>25</v>
      </c>
      <c r="F29" s="70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3" t="s">
        <v>25</v>
      </c>
      <c r="C30" s="1064" t="s">
        <v>138</v>
      </c>
      <c r="D30" s="605">
        <v>3</v>
      </c>
      <c r="E30" s="603">
        <v>4</v>
      </c>
      <c r="F30" s="137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2100</v>
      </c>
      <c r="M30" s="357" t="s">
        <v>25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607" t="s">
        <v>9109</v>
      </c>
      <c r="C31" s="1063" t="s">
        <v>9110</v>
      </c>
      <c r="D31" s="609">
        <v>3</v>
      </c>
      <c r="E31" s="607">
        <v>4</v>
      </c>
      <c r="F31" s="633" t="s">
        <v>3545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9111</v>
      </c>
      <c r="M31" s="357" t="s">
        <v>9109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27"/>
      <c r="B32" s="607" t="s">
        <v>9608</v>
      </c>
      <c r="C32" s="1063" t="s">
        <v>9609</v>
      </c>
      <c r="D32" s="609">
        <v>2</v>
      </c>
      <c r="E32" s="607">
        <v>2</v>
      </c>
      <c r="F32" s="1065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9537</v>
      </c>
      <c r="M32" s="357" t="s">
        <v>9608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27"/>
      <c r="B33" s="607" t="s">
        <v>9189</v>
      </c>
      <c r="C33" s="1063" t="s">
        <v>9190</v>
      </c>
      <c r="D33" s="609">
        <v>4</v>
      </c>
      <c r="E33" s="607">
        <v>4</v>
      </c>
      <c r="F33" s="633" t="s">
        <v>9606</v>
      </c>
      <c r="G33" s="494"/>
      <c r="H33" s="494" t="s">
        <v>9605</v>
      </c>
      <c r="I33" s="494" t="s">
        <v>294</v>
      </c>
      <c r="J33" s="494" t="s">
        <v>294</v>
      </c>
      <c r="K33" s="573">
        <v>0</v>
      </c>
      <c r="L33" s="358" t="s">
        <v>9191</v>
      </c>
      <c r="M33" s="357" t="s">
        <v>9189</v>
      </c>
      <c r="N33" s="357" t="s">
        <v>9605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9529</v>
      </c>
      <c r="U33" s="357" t="s">
        <v>294</v>
      </c>
      <c r="V33" s="357" t="s">
        <v>294</v>
      </c>
    </row>
    <row r="34" spans="1:22">
      <c r="A34" s="527"/>
      <c r="B34" s="47" t="s">
        <v>8702</v>
      </c>
      <c r="C34" s="1063" t="s">
        <v>8703</v>
      </c>
      <c r="D34" s="609">
        <v>3</v>
      </c>
      <c r="E34" s="607">
        <v>4</v>
      </c>
      <c r="F34" s="106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8704</v>
      </c>
      <c r="M34" s="357" t="s">
        <v>8702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27"/>
      <c r="B35" s="607" t="s">
        <v>9610</v>
      </c>
      <c r="C35" s="1063" t="s">
        <v>9545</v>
      </c>
      <c r="D35" s="609">
        <v>4</v>
      </c>
      <c r="E35" s="607">
        <v>6</v>
      </c>
      <c r="F35" s="1065" t="s">
        <v>9533</v>
      </c>
      <c r="G35" s="494"/>
      <c r="H35" s="494" t="s">
        <v>9604</v>
      </c>
      <c r="I35" s="494" t="s">
        <v>294</v>
      </c>
      <c r="J35" s="494" t="s">
        <v>294</v>
      </c>
      <c r="K35" s="573">
        <v>0</v>
      </c>
      <c r="L35" s="358" t="s">
        <v>9545</v>
      </c>
      <c r="M35" s="357" t="s">
        <v>9610</v>
      </c>
      <c r="N35" s="357" t="s">
        <v>9604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9533</v>
      </c>
      <c r="U35" s="357" t="s">
        <v>294</v>
      </c>
      <c r="V35" s="357" t="s">
        <v>294</v>
      </c>
    </row>
    <row r="36" spans="1:22" ht="15" thickBot="1">
      <c r="A36" s="527"/>
      <c r="B36" s="607" t="s">
        <v>9546</v>
      </c>
      <c r="C36" s="1066" t="s">
        <v>9611</v>
      </c>
      <c r="D36" s="681">
        <v>3</v>
      </c>
      <c r="E36" s="619">
        <v>6</v>
      </c>
      <c r="F36" s="1069" t="s">
        <v>9716</v>
      </c>
      <c r="G36" s="494"/>
      <c r="H36" s="494" t="s">
        <v>9607</v>
      </c>
      <c r="I36" s="494" t="s">
        <v>294</v>
      </c>
      <c r="J36" s="494" t="s">
        <v>294</v>
      </c>
      <c r="K36" s="573">
        <v>0</v>
      </c>
      <c r="L36" s="358" t="s">
        <v>9547</v>
      </c>
      <c r="M36" s="357" t="s">
        <v>9546</v>
      </c>
      <c r="N36" s="357" t="s">
        <v>9607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9535</v>
      </c>
      <c r="U36" s="357" t="s">
        <v>294</v>
      </c>
      <c r="V36" s="357" t="s">
        <v>294</v>
      </c>
    </row>
    <row r="37" spans="1:22" ht="15" thickBot="1">
      <c r="A37" s="528"/>
      <c r="B37" s="612"/>
      <c r="C37" s="1334" t="s">
        <v>22</v>
      </c>
      <c r="D37" s="1722">
        <v>22</v>
      </c>
      <c r="E37" s="1722">
        <v>30</v>
      </c>
      <c r="F37" s="773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26">
        <v>5</v>
      </c>
      <c r="B38" s="603" t="s">
        <v>35</v>
      </c>
      <c r="C38" s="1064" t="s">
        <v>3258</v>
      </c>
      <c r="D38" s="1721">
        <v>3</v>
      </c>
      <c r="E38" s="860">
        <v>4</v>
      </c>
      <c r="F38" s="1067" t="s">
        <v>138</v>
      </c>
      <c r="G38" s="494"/>
      <c r="H38" s="494" t="s">
        <v>25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35</v>
      </c>
      <c r="N38" s="357" t="s">
        <v>25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27"/>
      <c r="B39" s="607" t="s">
        <v>34</v>
      </c>
      <c r="C39" s="1063" t="s">
        <v>142</v>
      </c>
      <c r="D39" s="609">
        <v>4</v>
      </c>
      <c r="E39" s="607">
        <v>6</v>
      </c>
      <c r="F39" s="1065" t="s">
        <v>11</v>
      </c>
      <c r="G39" s="494"/>
      <c r="H39" s="494" t="s">
        <v>10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34</v>
      </c>
      <c r="N39" s="357" t="s">
        <v>10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>
      <c r="A40" s="527"/>
      <c r="B40" s="607" t="s">
        <v>9124</v>
      </c>
      <c r="C40" s="1063" t="s">
        <v>9125</v>
      </c>
      <c r="D40" s="609">
        <v>3</v>
      </c>
      <c r="E40" s="607">
        <v>4</v>
      </c>
      <c r="F40" s="633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9126</v>
      </c>
      <c r="M40" s="357" t="s">
        <v>9124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7"/>
      <c r="B41" s="607" t="s">
        <v>9548</v>
      </c>
      <c r="C41" s="1063" t="s">
        <v>9549</v>
      </c>
      <c r="D41" s="860">
        <v>3</v>
      </c>
      <c r="E41" s="860">
        <v>4</v>
      </c>
      <c r="F41" s="1065" t="s">
        <v>9190</v>
      </c>
      <c r="G41" s="494"/>
      <c r="H41" s="494" t="s">
        <v>9189</v>
      </c>
      <c r="I41" s="494" t="s">
        <v>294</v>
      </c>
      <c r="J41" s="494" t="s">
        <v>294</v>
      </c>
      <c r="K41" s="573">
        <v>0</v>
      </c>
      <c r="L41" s="358" t="s">
        <v>9549</v>
      </c>
      <c r="M41" s="357" t="s">
        <v>9548</v>
      </c>
      <c r="N41" s="357" t="s">
        <v>9189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9191</v>
      </c>
      <c r="U41" s="357" t="s">
        <v>294</v>
      </c>
      <c r="V41" s="357" t="s">
        <v>294</v>
      </c>
    </row>
    <row r="42" spans="1:22">
      <c r="A42" s="527"/>
      <c r="B42" s="860" t="s">
        <v>9612</v>
      </c>
      <c r="C42" s="1063" t="s">
        <v>9551</v>
      </c>
      <c r="D42" s="860">
        <v>3</v>
      </c>
      <c r="E42" s="860">
        <v>4</v>
      </c>
      <c r="F42" s="1065" t="s">
        <v>8703</v>
      </c>
      <c r="G42" s="494"/>
      <c r="H42" s="494" t="s">
        <v>8702</v>
      </c>
      <c r="I42" s="494" t="s">
        <v>294</v>
      </c>
      <c r="J42" s="494" t="s">
        <v>294</v>
      </c>
      <c r="K42" s="573">
        <v>0</v>
      </c>
      <c r="L42" s="358" t="s">
        <v>9551</v>
      </c>
      <c r="M42" s="357" t="s">
        <v>9612</v>
      </c>
      <c r="N42" s="357" t="s">
        <v>8702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8704</v>
      </c>
      <c r="U42" s="357" t="s">
        <v>294</v>
      </c>
      <c r="V42" s="357" t="s">
        <v>294</v>
      </c>
    </row>
    <row r="43" spans="1:22">
      <c r="A43" s="527"/>
      <c r="B43" s="607" t="s">
        <v>9552</v>
      </c>
      <c r="C43" s="1063" t="s">
        <v>9553</v>
      </c>
      <c r="D43" s="609">
        <v>3</v>
      </c>
      <c r="E43" s="607">
        <v>6</v>
      </c>
      <c r="F43" s="1065" t="s">
        <v>9611</v>
      </c>
      <c r="G43" s="494"/>
      <c r="H43" s="494" t="s">
        <v>9546</v>
      </c>
      <c r="I43" s="494" t="s">
        <v>294</v>
      </c>
      <c r="J43" s="494" t="s">
        <v>294</v>
      </c>
      <c r="K43" s="573">
        <v>0</v>
      </c>
      <c r="L43" s="358" t="s">
        <v>9553</v>
      </c>
      <c r="M43" s="357" t="s">
        <v>9552</v>
      </c>
      <c r="N43" s="357" t="s">
        <v>9546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9547</v>
      </c>
      <c r="U43" s="357" t="s">
        <v>294</v>
      </c>
      <c r="V43" s="357" t="s">
        <v>294</v>
      </c>
    </row>
    <row r="44" spans="1:22" ht="15" thickBot="1">
      <c r="A44" s="527"/>
      <c r="B44" s="607" t="s">
        <v>9554</v>
      </c>
      <c r="C44" s="1066" t="s">
        <v>9613</v>
      </c>
      <c r="D44" s="609">
        <v>3</v>
      </c>
      <c r="E44" s="607">
        <v>4</v>
      </c>
      <c r="F44" s="1069" t="s">
        <v>9609</v>
      </c>
      <c r="G44" s="494"/>
      <c r="H44" s="494" t="s">
        <v>9608</v>
      </c>
      <c r="I44" s="494" t="s">
        <v>294</v>
      </c>
      <c r="J44" s="494" t="s">
        <v>294</v>
      </c>
      <c r="K44" s="573">
        <v>0</v>
      </c>
      <c r="L44" s="358" t="s">
        <v>9556</v>
      </c>
      <c r="M44" s="357" t="s">
        <v>9554</v>
      </c>
      <c r="N44" s="357" t="s">
        <v>9608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9537</v>
      </c>
      <c r="U44" s="357" t="s">
        <v>294</v>
      </c>
      <c r="V44" s="357" t="s">
        <v>294</v>
      </c>
    </row>
    <row r="45" spans="1:22" ht="15" thickBot="1">
      <c r="A45" s="528"/>
      <c r="B45" s="622"/>
      <c r="C45" s="1336" t="s">
        <v>22</v>
      </c>
      <c r="D45" s="614">
        <v>22</v>
      </c>
      <c r="E45" s="614">
        <v>32</v>
      </c>
      <c r="F45" s="773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26">
        <v>6</v>
      </c>
      <c r="B46" s="2116" t="s">
        <v>9130</v>
      </c>
      <c r="C46" s="2117" t="s">
        <v>9614</v>
      </c>
      <c r="D46" s="2118">
        <v>3</v>
      </c>
      <c r="E46" s="2103">
        <v>4</v>
      </c>
      <c r="F46" s="1065"/>
      <c r="G46" s="494" t="s">
        <v>4736</v>
      </c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9132</v>
      </c>
      <c r="M46" s="357" t="s">
        <v>9130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27"/>
      <c r="B47" s="2112" t="s">
        <v>9133</v>
      </c>
      <c r="C47" s="2119" t="s">
        <v>9134</v>
      </c>
      <c r="D47" s="2101">
        <v>3</v>
      </c>
      <c r="E47" s="2103">
        <v>4</v>
      </c>
      <c r="F47" s="1065"/>
      <c r="G47" s="494" t="s">
        <v>4736</v>
      </c>
      <c r="H47" s="494"/>
      <c r="I47" s="494"/>
      <c r="J47" s="494"/>
      <c r="K47" s="573">
        <v>0</v>
      </c>
      <c r="L47" s="358" t="s">
        <v>9135</v>
      </c>
      <c r="M47" s="357" t="s">
        <v>9133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</row>
    <row r="48" spans="1:22">
      <c r="A48" s="527"/>
      <c r="B48" s="2120" t="s">
        <v>9615</v>
      </c>
      <c r="C48" s="2121" t="s">
        <v>9558</v>
      </c>
      <c r="D48" s="609">
        <v>4</v>
      </c>
      <c r="E48" s="2043">
        <v>6</v>
      </c>
      <c r="F48" s="1065" t="s">
        <v>9613</v>
      </c>
      <c r="G48" s="494"/>
      <c r="H48" s="494" t="s">
        <v>9554</v>
      </c>
      <c r="I48" s="494" t="s">
        <v>294</v>
      </c>
      <c r="J48" s="494" t="s">
        <v>294</v>
      </c>
      <c r="K48" s="573">
        <v>0</v>
      </c>
      <c r="L48" s="358" t="s">
        <v>9558</v>
      </c>
      <c r="M48" s="357" t="s">
        <v>9615</v>
      </c>
      <c r="N48" s="357" t="s">
        <v>9554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9556</v>
      </c>
      <c r="U48" s="357" t="s">
        <v>294</v>
      </c>
      <c r="V48" s="357" t="s">
        <v>294</v>
      </c>
    </row>
    <row r="49" spans="1:22">
      <c r="A49" s="527"/>
      <c r="B49" s="2120" t="s">
        <v>9616</v>
      </c>
      <c r="C49" s="2121" t="s">
        <v>8714</v>
      </c>
      <c r="D49" s="860">
        <v>4</v>
      </c>
      <c r="E49" s="2122">
        <v>6</v>
      </c>
      <c r="F49" s="1065" t="s">
        <v>9549</v>
      </c>
      <c r="G49" s="494"/>
      <c r="H49" s="494" t="s">
        <v>9548</v>
      </c>
      <c r="I49" s="494" t="s">
        <v>294</v>
      </c>
      <c r="J49" s="494" t="s">
        <v>294</v>
      </c>
      <c r="K49" s="573">
        <v>0</v>
      </c>
      <c r="L49" s="358" t="s">
        <v>8715</v>
      </c>
      <c r="M49" s="357" t="s">
        <v>9616</v>
      </c>
      <c r="N49" s="357" t="s">
        <v>9548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9549</v>
      </c>
      <c r="U49" s="357" t="s">
        <v>294</v>
      </c>
      <c r="V49" s="357" t="s">
        <v>294</v>
      </c>
    </row>
    <row r="50" spans="1:22">
      <c r="A50" s="527"/>
      <c r="B50" s="2120" t="s">
        <v>9561</v>
      </c>
      <c r="C50" s="2121" t="s">
        <v>9562</v>
      </c>
      <c r="D50" s="609">
        <v>4</v>
      </c>
      <c r="E50" s="2043">
        <v>8</v>
      </c>
      <c r="F50" s="1065" t="s">
        <v>9553</v>
      </c>
      <c r="G50" s="494"/>
      <c r="H50" s="494" t="s">
        <v>9552</v>
      </c>
      <c r="I50" s="494" t="s">
        <v>294</v>
      </c>
      <c r="J50" s="494" t="s">
        <v>294</v>
      </c>
      <c r="K50" s="573">
        <v>0</v>
      </c>
      <c r="L50" s="358" t="s">
        <v>9563</v>
      </c>
      <c r="M50" s="357" t="s">
        <v>9561</v>
      </c>
      <c r="N50" s="357" t="s">
        <v>9552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9553</v>
      </c>
      <c r="U50" s="357" t="s">
        <v>294</v>
      </c>
      <c r="V50" s="357" t="s">
        <v>294</v>
      </c>
    </row>
    <row r="51" spans="1:22">
      <c r="A51" s="527"/>
      <c r="B51" s="2120" t="s">
        <v>9617</v>
      </c>
      <c r="C51" s="2121" t="s">
        <v>9565</v>
      </c>
      <c r="D51" s="860">
        <v>4</v>
      </c>
      <c r="E51" s="2122">
        <v>6</v>
      </c>
      <c r="F51" s="1065" t="s">
        <v>9551</v>
      </c>
      <c r="G51" s="494"/>
      <c r="H51" s="494" t="s">
        <v>9612</v>
      </c>
      <c r="I51" s="494" t="s">
        <v>294</v>
      </c>
      <c r="J51" s="494" t="s">
        <v>294</v>
      </c>
      <c r="K51" s="573">
        <v>0</v>
      </c>
      <c r="L51" s="358" t="s">
        <v>9565</v>
      </c>
      <c r="M51" s="357" t="s">
        <v>9617</v>
      </c>
      <c r="N51" s="357" t="s">
        <v>9612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9551</v>
      </c>
      <c r="U51" s="357" t="s">
        <v>294</v>
      </c>
      <c r="V51" s="357" t="s">
        <v>294</v>
      </c>
    </row>
    <row r="52" spans="1:22" ht="15" thickBot="1">
      <c r="A52" s="527"/>
      <c r="B52" s="2120" t="s">
        <v>9566</v>
      </c>
      <c r="C52" s="2123" t="s">
        <v>9567</v>
      </c>
      <c r="D52" s="1724">
        <v>3</v>
      </c>
      <c r="E52" s="2122">
        <v>6</v>
      </c>
      <c r="F52" s="1290" t="s">
        <v>9553</v>
      </c>
      <c r="G52" s="494"/>
      <c r="H52" s="494" t="s">
        <v>9552</v>
      </c>
      <c r="I52" s="494" t="s">
        <v>294</v>
      </c>
      <c r="J52" s="494" t="s">
        <v>294</v>
      </c>
      <c r="K52" s="573">
        <v>0</v>
      </c>
      <c r="L52" s="358" t="s">
        <v>9567</v>
      </c>
      <c r="M52" s="357" t="s">
        <v>9566</v>
      </c>
      <c r="N52" s="357" t="s">
        <v>9552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9553</v>
      </c>
      <c r="U52" s="357" t="s">
        <v>294</v>
      </c>
      <c r="V52" s="357" t="s">
        <v>294</v>
      </c>
    </row>
    <row r="53" spans="1:22" ht="15" thickBot="1">
      <c r="A53" s="528"/>
      <c r="B53" s="622"/>
      <c r="C53" s="1334" t="s">
        <v>22</v>
      </c>
      <c r="D53" s="614">
        <v>22</v>
      </c>
      <c r="E53" s="614">
        <v>36</v>
      </c>
      <c r="F53" s="70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26">
        <v>7</v>
      </c>
      <c r="B54" s="860" t="s">
        <v>38</v>
      </c>
      <c r="C54" s="1064" t="s">
        <v>146</v>
      </c>
      <c r="D54" s="609">
        <v>1</v>
      </c>
      <c r="E54" s="607">
        <v>1</v>
      </c>
      <c r="F54" s="1065" t="s">
        <v>3226</v>
      </c>
      <c r="G54" s="494"/>
      <c r="H54" s="494" t="s">
        <v>19</v>
      </c>
      <c r="I54" s="494" t="s">
        <v>294</v>
      </c>
      <c r="J54" s="494" t="s">
        <v>294</v>
      </c>
      <c r="K54" s="573">
        <v>0</v>
      </c>
      <c r="L54" s="358" t="s">
        <v>331</v>
      </c>
      <c r="M54" s="357" t="s">
        <v>38</v>
      </c>
      <c r="N54" s="357" t="s">
        <v>19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335</v>
      </c>
      <c r="U54" s="357" t="s">
        <v>294</v>
      </c>
      <c r="V54" s="357" t="s">
        <v>294</v>
      </c>
    </row>
    <row r="55" spans="1:22">
      <c r="A55" s="527"/>
      <c r="B55" s="860" t="s">
        <v>9618</v>
      </c>
      <c r="C55" s="1063" t="s">
        <v>9569</v>
      </c>
      <c r="D55" s="609">
        <v>8</v>
      </c>
      <c r="E55" s="607">
        <v>14</v>
      </c>
      <c r="F55" s="1065" t="s">
        <v>9562</v>
      </c>
      <c r="G55" s="494"/>
      <c r="H55" s="494" t="s">
        <v>9561</v>
      </c>
      <c r="I55" s="494" t="s">
        <v>294</v>
      </c>
      <c r="J55" s="494" t="s">
        <v>294</v>
      </c>
      <c r="K55" s="573">
        <v>0</v>
      </c>
      <c r="L55" s="358" t="s">
        <v>9570</v>
      </c>
      <c r="M55" s="357" t="s">
        <v>9618</v>
      </c>
      <c r="N55" s="357" t="s">
        <v>9561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9563</v>
      </c>
      <c r="U55" s="357" t="s">
        <v>294</v>
      </c>
      <c r="V55" s="357" t="s">
        <v>294</v>
      </c>
    </row>
    <row r="56" spans="1:22">
      <c r="A56" s="527"/>
      <c r="B56" s="860" t="s">
        <v>9619</v>
      </c>
      <c r="C56" s="1063" t="s">
        <v>9620</v>
      </c>
      <c r="D56" s="609">
        <v>5</v>
      </c>
      <c r="E56" s="607">
        <v>8</v>
      </c>
      <c r="F56" s="1065" t="s">
        <v>9549</v>
      </c>
      <c r="G56" s="494"/>
      <c r="H56" s="494" t="s">
        <v>9548</v>
      </c>
      <c r="I56" s="494" t="s">
        <v>294</v>
      </c>
      <c r="J56" s="494" t="s">
        <v>294</v>
      </c>
      <c r="K56" s="573">
        <v>0</v>
      </c>
      <c r="L56" s="358" t="s">
        <v>9621</v>
      </c>
      <c r="M56" s="357" t="s">
        <v>9619</v>
      </c>
      <c r="N56" s="357" t="s">
        <v>9548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9549</v>
      </c>
      <c r="U56" s="357" t="s">
        <v>294</v>
      </c>
      <c r="V56" s="357" t="s">
        <v>294</v>
      </c>
    </row>
    <row r="57" spans="1:22" ht="15" thickBot="1">
      <c r="A57" s="527"/>
      <c r="B57" s="860" t="s">
        <v>9622</v>
      </c>
      <c r="C57" s="1066" t="s">
        <v>9577</v>
      </c>
      <c r="D57" s="609">
        <v>4</v>
      </c>
      <c r="E57" s="607">
        <v>8</v>
      </c>
      <c r="F57" s="1065" t="s">
        <v>9567</v>
      </c>
      <c r="G57" s="494"/>
      <c r="H57" s="494" t="s">
        <v>9566</v>
      </c>
      <c r="I57" s="494" t="s">
        <v>294</v>
      </c>
      <c r="J57" s="494" t="s">
        <v>294</v>
      </c>
      <c r="K57" s="573">
        <v>0</v>
      </c>
      <c r="L57" s="358" t="s">
        <v>9577</v>
      </c>
      <c r="M57" s="357" t="s">
        <v>9622</v>
      </c>
      <c r="N57" s="357" t="s">
        <v>9566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9567</v>
      </c>
      <c r="U57" s="357" t="s">
        <v>294</v>
      </c>
      <c r="V57" s="357" t="s">
        <v>294</v>
      </c>
    </row>
    <row r="58" spans="1:22" ht="15" thickBot="1">
      <c r="A58" s="528"/>
      <c r="B58" s="612"/>
      <c r="C58" s="1333" t="s">
        <v>22</v>
      </c>
      <c r="D58" s="614">
        <v>18</v>
      </c>
      <c r="E58" s="614">
        <v>31</v>
      </c>
      <c r="F58" s="70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26">
        <v>8</v>
      </c>
      <c r="B59" s="860" t="s">
        <v>9151</v>
      </c>
      <c r="C59" s="1064" t="s">
        <v>1021</v>
      </c>
      <c r="D59" s="609">
        <v>8</v>
      </c>
      <c r="E59" s="607">
        <v>14</v>
      </c>
      <c r="F59" s="1065" t="s">
        <v>9624</v>
      </c>
      <c r="G59" s="494"/>
      <c r="H59" s="494" t="s">
        <v>34</v>
      </c>
      <c r="I59" s="494" t="s">
        <v>9619</v>
      </c>
      <c r="J59" s="494" t="s">
        <v>294</v>
      </c>
      <c r="K59" s="573">
        <v>0</v>
      </c>
      <c r="L59" s="358" t="s">
        <v>4589</v>
      </c>
      <c r="M59" s="357" t="s">
        <v>9151</v>
      </c>
      <c r="N59" s="357" t="s">
        <v>34</v>
      </c>
      <c r="O59" s="357" t="s">
        <v>9619</v>
      </c>
      <c r="P59" s="357" t="s">
        <v>294</v>
      </c>
      <c r="Q59" s="357">
        <v>0</v>
      </c>
      <c r="R59" s="357">
        <v>18</v>
      </c>
      <c r="S59" s="357">
        <v>0</v>
      </c>
      <c r="T59" s="357" t="s">
        <v>1181</v>
      </c>
      <c r="U59" s="357" t="s">
        <v>9621</v>
      </c>
      <c r="V59" s="357" t="s">
        <v>294</v>
      </c>
    </row>
    <row r="60" spans="1:22">
      <c r="A60" s="527"/>
      <c r="B60" s="860" t="s">
        <v>9625</v>
      </c>
      <c r="C60" s="1063" t="s">
        <v>9587</v>
      </c>
      <c r="D60" s="609">
        <v>5</v>
      </c>
      <c r="E60" s="607">
        <v>10</v>
      </c>
      <c r="F60" s="1065" t="s">
        <v>9577</v>
      </c>
      <c r="G60" s="494"/>
      <c r="H60" s="494" t="s">
        <v>9622</v>
      </c>
      <c r="I60" s="494" t="s">
        <v>294</v>
      </c>
      <c r="J60" s="494" t="s">
        <v>294</v>
      </c>
      <c r="K60" s="573">
        <v>0</v>
      </c>
      <c r="L60" s="358" t="s">
        <v>9587</v>
      </c>
      <c r="M60" s="357" t="s">
        <v>9625</v>
      </c>
      <c r="N60" s="357" t="s">
        <v>9622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9577</v>
      </c>
      <c r="U60" s="357" t="s">
        <v>294</v>
      </c>
      <c r="V60" s="357" t="s">
        <v>294</v>
      </c>
    </row>
    <row r="61" spans="1:22" ht="15" thickBot="1">
      <c r="A61" s="527"/>
      <c r="B61" s="860" t="s">
        <v>9626</v>
      </c>
      <c r="C61" s="1063" t="s">
        <v>9574</v>
      </c>
      <c r="D61" s="609">
        <v>6</v>
      </c>
      <c r="E61" s="607">
        <v>10</v>
      </c>
      <c r="F61" s="1065" t="s">
        <v>9620</v>
      </c>
      <c r="G61" s="494"/>
      <c r="H61" s="494" t="s">
        <v>9619</v>
      </c>
      <c r="I61" s="494" t="s">
        <v>294</v>
      </c>
      <c r="J61" s="494" t="s">
        <v>294</v>
      </c>
      <c r="K61" s="573">
        <v>0</v>
      </c>
      <c r="L61" s="358" t="s">
        <v>9575</v>
      </c>
      <c r="M61" s="357" t="s">
        <v>9626</v>
      </c>
      <c r="N61" s="357" t="s">
        <v>9619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9621</v>
      </c>
      <c r="U61" s="357" t="s">
        <v>294</v>
      </c>
      <c r="V61" s="357" t="s">
        <v>294</v>
      </c>
    </row>
    <row r="62" spans="1:22" ht="15" thickBot="1">
      <c r="A62" s="528"/>
      <c r="B62" s="612"/>
      <c r="C62" s="1334" t="s">
        <v>22</v>
      </c>
      <c r="D62" s="614">
        <v>19</v>
      </c>
      <c r="E62" s="614">
        <v>34</v>
      </c>
      <c r="F62" s="701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526">
        <v>9</v>
      </c>
      <c r="B63" s="47" t="s">
        <v>9162</v>
      </c>
      <c r="C63" s="1064" t="s">
        <v>325</v>
      </c>
      <c r="D63" s="609">
        <v>8</v>
      </c>
      <c r="E63" s="607">
        <v>12</v>
      </c>
      <c r="F63" s="1067" t="s">
        <v>9627</v>
      </c>
      <c r="G63" s="494"/>
      <c r="H63" s="494" t="s">
        <v>35</v>
      </c>
      <c r="I63" s="494" t="s">
        <v>9626</v>
      </c>
      <c r="J63" s="494" t="s">
        <v>294</v>
      </c>
      <c r="K63" s="573">
        <v>0</v>
      </c>
      <c r="L63" s="358" t="s">
        <v>4161</v>
      </c>
      <c r="M63" s="357" t="s">
        <v>9162</v>
      </c>
      <c r="N63" s="357" t="s">
        <v>35</v>
      </c>
      <c r="O63" s="357" t="s">
        <v>9626</v>
      </c>
      <c r="P63" s="357" t="s">
        <v>294</v>
      </c>
      <c r="Q63" s="357">
        <v>0</v>
      </c>
      <c r="R63" s="357">
        <v>37</v>
      </c>
      <c r="S63" s="357">
        <v>0</v>
      </c>
      <c r="T63" s="357" t="s">
        <v>3259</v>
      </c>
      <c r="U63" s="357" t="s">
        <v>9575</v>
      </c>
      <c r="V63" s="357" t="s">
        <v>294</v>
      </c>
    </row>
    <row r="64" spans="1:22">
      <c r="A64" s="527"/>
      <c r="B64" s="860" t="s">
        <v>9628</v>
      </c>
      <c r="C64" s="1063" t="s">
        <v>9593</v>
      </c>
      <c r="D64" s="609">
        <v>4</v>
      </c>
      <c r="E64" s="607">
        <v>8</v>
      </c>
      <c r="F64" s="1065" t="s">
        <v>9587</v>
      </c>
      <c r="G64" s="494"/>
      <c r="H64" s="494" t="s">
        <v>9625</v>
      </c>
      <c r="I64" s="494" t="s">
        <v>294</v>
      </c>
      <c r="J64" s="494" t="s">
        <v>294</v>
      </c>
      <c r="K64" s="573">
        <v>0</v>
      </c>
      <c r="L64" s="358" t="s">
        <v>9593</v>
      </c>
      <c r="M64" s="357" t="s">
        <v>9628</v>
      </c>
      <c r="N64" s="357" t="s">
        <v>9625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9587</v>
      </c>
      <c r="U64" s="357" t="s">
        <v>294</v>
      </c>
      <c r="V64" s="357" t="s">
        <v>294</v>
      </c>
    </row>
    <row r="65" spans="1:22" ht="15" thickBot="1">
      <c r="A65" s="527"/>
      <c r="B65" s="860" t="s">
        <v>9629</v>
      </c>
      <c r="C65" s="1066" t="s">
        <v>9630</v>
      </c>
      <c r="D65" s="609">
        <v>6</v>
      </c>
      <c r="E65" s="607">
        <v>10</v>
      </c>
      <c r="F65" s="1065" t="s">
        <v>9574</v>
      </c>
      <c r="G65" s="494"/>
      <c r="H65" s="494" t="s">
        <v>9626</v>
      </c>
      <c r="I65" s="494" t="s">
        <v>294</v>
      </c>
      <c r="J65" s="494" t="s">
        <v>294</v>
      </c>
      <c r="K65" s="573">
        <v>0</v>
      </c>
      <c r="L65" s="358" t="s">
        <v>9584</v>
      </c>
      <c r="M65" s="357" t="s">
        <v>9629</v>
      </c>
      <c r="N65" s="357" t="s">
        <v>9626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9575</v>
      </c>
      <c r="U65" s="357" t="s">
        <v>294</v>
      </c>
      <c r="V65" s="357" t="s">
        <v>294</v>
      </c>
    </row>
    <row r="66" spans="1:22" ht="15" thickBot="1">
      <c r="A66" s="527"/>
      <c r="B66" s="612"/>
      <c r="C66" s="1336" t="s">
        <v>22</v>
      </c>
      <c r="D66" s="614">
        <v>18</v>
      </c>
      <c r="E66" s="614">
        <v>30</v>
      </c>
      <c r="F66" s="70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47" t="s">
        <v>9168</v>
      </c>
      <c r="C67" s="1064" t="s">
        <v>3394</v>
      </c>
      <c r="D67" s="605">
        <v>8</v>
      </c>
      <c r="E67" s="603">
        <v>12</v>
      </c>
      <c r="F67" s="1067" t="s">
        <v>325</v>
      </c>
      <c r="G67" s="494"/>
      <c r="H67" s="494" t="s">
        <v>9162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9168</v>
      </c>
      <c r="N67" s="357" t="s">
        <v>9162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15" thickBot="1">
      <c r="A68" s="527"/>
      <c r="B68" s="1117" t="s">
        <v>9631</v>
      </c>
      <c r="C68" s="1066" t="s">
        <v>9632</v>
      </c>
      <c r="D68" s="681">
        <v>10</v>
      </c>
      <c r="E68" s="619">
        <v>18</v>
      </c>
      <c r="F68" s="1065" t="s">
        <v>9630</v>
      </c>
      <c r="G68" s="494"/>
      <c r="H68" s="494" t="s">
        <v>9629</v>
      </c>
      <c r="I68" s="494" t="s">
        <v>294</v>
      </c>
      <c r="J68" s="494" t="s">
        <v>294</v>
      </c>
      <c r="K68" s="573">
        <v>0</v>
      </c>
      <c r="L68" s="358" t="s">
        <v>9591</v>
      </c>
      <c r="M68" s="357" t="s">
        <v>9631</v>
      </c>
      <c r="N68" s="357" t="s">
        <v>9629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9584</v>
      </c>
      <c r="U68" s="357" t="s">
        <v>294</v>
      </c>
      <c r="V68" s="357" t="s">
        <v>294</v>
      </c>
    </row>
    <row r="69" spans="1:22" ht="15" thickBot="1">
      <c r="A69" s="2124"/>
      <c r="B69" s="622"/>
      <c r="C69" s="703" t="s">
        <v>22</v>
      </c>
      <c r="D69" s="614">
        <v>18</v>
      </c>
      <c r="E69" s="614">
        <v>30</v>
      </c>
      <c r="F69" s="70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2124"/>
      <c r="B70" s="528"/>
      <c r="C70" s="1685" t="s">
        <v>111</v>
      </c>
      <c r="D70" s="631">
        <v>200</v>
      </c>
      <c r="E70" s="631">
        <v>301</v>
      </c>
      <c r="F70" s="705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02"/>
      <c r="B71" s="2102"/>
      <c r="C71" s="2102"/>
      <c r="D71" s="2102"/>
      <c r="E71" s="2102"/>
      <c r="F71" s="2056"/>
      <c r="G71" s="494"/>
      <c r="H71" s="494"/>
      <c r="I71" s="494"/>
      <c r="J71" s="494"/>
      <c r="K71" s="573"/>
      <c r="L71" s="358"/>
    </row>
    <row r="72" spans="1:22">
      <c r="A72" s="2102"/>
      <c r="B72" s="2102"/>
      <c r="C72" s="2102"/>
      <c r="D72" s="2102"/>
      <c r="E72" s="2102"/>
      <c r="F72" s="2056"/>
      <c r="G72" s="494"/>
      <c r="H72" s="494"/>
      <c r="I72" s="494"/>
      <c r="J72" s="494"/>
      <c r="K72" s="573"/>
      <c r="L72" s="358"/>
    </row>
    <row r="73" spans="1:22">
      <c r="A73" s="2102"/>
      <c r="B73" s="2102"/>
      <c r="C73" s="2102"/>
      <c r="D73" s="2102"/>
      <c r="E73" s="2102"/>
      <c r="F73" s="2056"/>
      <c r="G73" s="494"/>
      <c r="H73" s="494"/>
      <c r="I73" s="494"/>
      <c r="J73" s="494"/>
      <c r="K73" s="573"/>
      <c r="L73" s="358"/>
    </row>
    <row r="74" spans="1:22">
      <c r="A74" s="2102"/>
      <c r="B74" s="2102"/>
      <c r="C74" s="2102"/>
      <c r="D74" s="2102"/>
      <c r="E74" s="2102"/>
      <c r="F74" s="2056"/>
      <c r="G74" s="494"/>
      <c r="H74" s="494"/>
      <c r="I74" s="494"/>
      <c r="J74" s="494"/>
      <c r="K74" s="573"/>
      <c r="L74" s="358"/>
    </row>
    <row r="75" spans="1:22">
      <c r="A75" s="2102"/>
      <c r="B75" s="2102"/>
      <c r="C75" s="2102"/>
      <c r="D75" s="2102"/>
      <c r="E75" s="2102"/>
      <c r="F75" s="2056"/>
      <c r="G75" s="494"/>
      <c r="H75" s="494"/>
      <c r="I75" s="494"/>
      <c r="J75" s="494"/>
      <c r="K75" s="573"/>
      <c r="L75" s="358"/>
    </row>
    <row r="76" spans="1:22">
      <c r="A76" s="2102"/>
      <c r="B76" s="2102"/>
      <c r="C76" s="2102"/>
      <c r="D76" s="2102"/>
      <c r="E76" s="2102"/>
      <c r="F76" s="2056"/>
      <c r="G76" s="494"/>
      <c r="H76" s="494"/>
      <c r="I76" s="494"/>
      <c r="J76" s="494"/>
      <c r="K76" s="1743"/>
      <c r="L76" s="358"/>
    </row>
    <row r="77" spans="1:22">
      <c r="A77" s="2102"/>
      <c r="B77" s="2102"/>
      <c r="C77" s="2102"/>
      <c r="D77" s="2102"/>
      <c r="E77" s="2102"/>
      <c r="F77" s="2056"/>
      <c r="G77" s="494"/>
      <c r="H77" s="494"/>
      <c r="I77" s="494"/>
      <c r="J77" s="494"/>
      <c r="K77" s="642"/>
      <c r="L77" s="358"/>
    </row>
    <row r="78" spans="1:22">
      <c r="A78" s="2102"/>
      <c r="B78" s="2102"/>
      <c r="C78" s="2102"/>
      <c r="D78" s="2102"/>
      <c r="E78" s="2102"/>
      <c r="F78" s="2056"/>
      <c r="G78" s="494"/>
      <c r="H78" s="494"/>
      <c r="I78" s="494"/>
      <c r="J78" s="494"/>
      <c r="K78" s="642"/>
      <c r="L78" s="358"/>
    </row>
    <row r="79" spans="1:22">
      <c r="A79" s="2102"/>
      <c r="B79" s="2102"/>
      <c r="C79" s="2102"/>
      <c r="D79" s="2102"/>
      <c r="E79" s="2102"/>
      <c r="F79" s="2056"/>
      <c r="G79" s="494"/>
      <c r="H79" s="494"/>
      <c r="I79" s="494"/>
      <c r="J79" s="494"/>
      <c r="K79" s="642"/>
      <c r="L79" s="358"/>
    </row>
    <row r="80" spans="1:22">
      <c r="A80" s="494"/>
      <c r="B80" s="494"/>
      <c r="C80" s="494"/>
      <c r="D80" s="494"/>
      <c r="E80" s="494"/>
      <c r="F80" s="494"/>
      <c r="G80" s="494"/>
      <c r="H80" s="494"/>
      <c r="I80" s="494"/>
      <c r="J80" s="494"/>
      <c r="K80" s="642"/>
      <c r="L80" s="358"/>
    </row>
    <row r="81" spans="1:12">
      <c r="A81" s="494"/>
      <c r="B81" s="494"/>
      <c r="C81" s="494"/>
      <c r="D81" s="494"/>
      <c r="E81" s="494"/>
      <c r="F81" s="494"/>
      <c r="G81" s="494"/>
      <c r="H81" s="494"/>
      <c r="I81" s="494"/>
      <c r="J81" s="494"/>
      <c r="K81" s="642"/>
      <c r="L81" s="358"/>
    </row>
    <row r="82" spans="1:12">
      <c r="A82" s="494"/>
      <c r="B82" s="494"/>
      <c r="C82" s="494"/>
      <c r="D82" s="494"/>
      <c r="E82" s="494"/>
      <c r="F82" s="494"/>
      <c r="G82" s="494"/>
      <c r="H82" s="494"/>
      <c r="I82" s="494"/>
      <c r="J82" s="494"/>
      <c r="K82" s="642"/>
      <c r="L82" s="358"/>
    </row>
    <row r="83" spans="1:12">
      <c r="A83" s="494"/>
      <c r="B83" s="494"/>
      <c r="C83" s="494"/>
      <c r="D83" s="494"/>
      <c r="E83" s="494"/>
      <c r="F83" s="494"/>
      <c r="G83" s="494"/>
      <c r="H83" s="494"/>
      <c r="I83" s="494"/>
      <c r="J83" s="494"/>
      <c r="K83" s="642"/>
      <c r="L83" s="358"/>
    </row>
    <row r="84" spans="1:12">
      <c r="A84" s="494"/>
      <c r="B84" s="494"/>
      <c r="C84" s="494"/>
      <c r="D84" s="494"/>
      <c r="E84" s="494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91578-1AC5-4D05-929F-FE740EAC3A88}">
  <sheetPr codeName="Sheet22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7.8867187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43" t="s">
        <v>11</v>
      </c>
      <c r="D9" s="498">
        <v>2</v>
      </c>
      <c r="E9" s="46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3169</v>
      </c>
      <c r="D10" s="499">
        <v>5</v>
      </c>
      <c r="E10" s="4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1020</v>
      </c>
      <c r="C11" s="532" t="s">
        <v>3206</v>
      </c>
      <c r="D11" s="499">
        <v>2</v>
      </c>
      <c r="E11" s="47">
        <v>2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1020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20</v>
      </c>
      <c r="C12" s="532" t="s">
        <v>21</v>
      </c>
      <c r="D12" s="499">
        <v>5</v>
      </c>
      <c r="E12" s="47">
        <v>6</v>
      </c>
      <c r="F12" s="1301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9068</v>
      </c>
      <c r="C13" s="532" t="s">
        <v>9176</v>
      </c>
      <c r="D13" s="499">
        <v>4</v>
      </c>
      <c r="E13" s="47">
        <v>4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9071</v>
      </c>
      <c r="C14" s="532" t="s">
        <v>9684</v>
      </c>
      <c r="D14" s="499">
        <v>2</v>
      </c>
      <c r="E14" s="47">
        <v>2</v>
      </c>
      <c r="F14" s="106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9071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41" t="s">
        <v>22</v>
      </c>
      <c r="D15" s="49">
        <v>20</v>
      </c>
      <c r="E15" s="49">
        <v>22</v>
      </c>
      <c r="F15" s="106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2" t="s">
        <v>3545</v>
      </c>
      <c r="D16" s="499">
        <v>5</v>
      </c>
      <c r="E16" s="47">
        <v>6</v>
      </c>
      <c r="F16" s="1067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26</v>
      </c>
      <c r="C17" s="532" t="s">
        <v>52</v>
      </c>
      <c r="D17" s="499">
        <v>5</v>
      </c>
      <c r="E17" s="47">
        <v>6</v>
      </c>
      <c r="F17" s="1065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36</v>
      </c>
      <c r="C18" s="532" t="s">
        <v>247</v>
      </c>
      <c r="D18" s="499">
        <v>1</v>
      </c>
      <c r="E18" s="47">
        <v>1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9074</v>
      </c>
      <c r="C19" s="532" t="s">
        <v>9075</v>
      </c>
      <c r="D19" s="499">
        <v>3</v>
      </c>
      <c r="E19" s="47">
        <v>4</v>
      </c>
      <c r="F19" s="1290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9076</v>
      </c>
      <c r="M19" s="357" t="s">
        <v>9074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9180</v>
      </c>
      <c r="C20" s="532" t="s">
        <v>9181</v>
      </c>
      <c r="D20" s="499">
        <v>3</v>
      </c>
      <c r="E20" s="47">
        <v>4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9182</v>
      </c>
      <c r="M20" s="357" t="s">
        <v>9180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47" t="s">
        <v>9265</v>
      </c>
      <c r="C21" s="532" t="s">
        <v>9702</v>
      </c>
      <c r="D21" s="499">
        <v>3</v>
      </c>
      <c r="E21" s="47">
        <v>4</v>
      </c>
      <c r="F21" s="10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9703</v>
      </c>
      <c r="M21" s="357" t="s">
        <v>9265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206"/>
      <c r="C22" s="541" t="s">
        <v>22</v>
      </c>
      <c r="D22" s="49">
        <v>20</v>
      </c>
      <c r="E22" s="49">
        <v>25</v>
      </c>
      <c r="F22" s="773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7" t="s">
        <v>29</v>
      </c>
      <c r="C23" s="532" t="s">
        <v>53</v>
      </c>
      <c r="D23" s="499">
        <v>2</v>
      </c>
      <c r="E23" s="47">
        <v>2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40</v>
      </c>
      <c r="C24" s="532" t="s">
        <v>338</v>
      </c>
      <c r="D24" s="499">
        <v>1</v>
      </c>
      <c r="E24" s="47">
        <v>1</v>
      </c>
      <c r="F24" s="1065" t="s">
        <v>3933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15"/>
      <c r="B25" s="47" t="s">
        <v>25</v>
      </c>
      <c r="C25" s="532" t="s">
        <v>138</v>
      </c>
      <c r="D25" s="499">
        <v>3</v>
      </c>
      <c r="E25" s="47">
        <v>4</v>
      </c>
      <c r="F25" s="1301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25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19</v>
      </c>
      <c r="C26" s="532" t="s">
        <v>3226</v>
      </c>
      <c r="D26" s="499">
        <v>2</v>
      </c>
      <c r="E26" s="47">
        <v>2</v>
      </c>
      <c r="F26" s="1065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335</v>
      </c>
      <c r="M26" s="357" t="s">
        <v>19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47" t="s">
        <v>33</v>
      </c>
      <c r="C27" s="532" t="s">
        <v>140</v>
      </c>
      <c r="D27" s="499">
        <v>5</v>
      </c>
      <c r="E27" s="47">
        <v>6</v>
      </c>
      <c r="F27" s="1065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>
      <c r="A28" s="515"/>
      <c r="B28" s="47" t="s">
        <v>9080</v>
      </c>
      <c r="C28" s="532" t="s">
        <v>9178</v>
      </c>
      <c r="D28" s="499">
        <v>4</v>
      </c>
      <c r="E28" s="47">
        <v>4</v>
      </c>
      <c r="F28" s="1065" t="s">
        <v>9075</v>
      </c>
      <c r="G28" s="494"/>
      <c r="H28" s="494" t="s">
        <v>9074</v>
      </c>
      <c r="I28" s="494" t="s">
        <v>294</v>
      </c>
      <c r="J28" s="494" t="s">
        <v>294</v>
      </c>
      <c r="K28" s="573">
        <v>0</v>
      </c>
      <c r="L28" s="358" t="s">
        <v>9082</v>
      </c>
      <c r="M28" s="357" t="s">
        <v>9080</v>
      </c>
      <c r="N28" s="357" t="s">
        <v>9074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9076</v>
      </c>
      <c r="U28" s="357" t="s">
        <v>294</v>
      </c>
      <c r="V28" s="357" t="s">
        <v>294</v>
      </c>
    </row>
    <row r="29" spans="1:22" ht="15" thickBot="1">
      <c r="A29" s="515"/>
      <c r="B29" s="47" t="s">
        <v>9183</v>
      </c>
      <c r="C29" s="532" t="s">
        <v>9184</v>
      </c>
      <c r="D29" s="499">
        <v>4</v>
      </c>
      <c r="E29" s="47">
        <v>6</v>
      </c>
      <c r="F29" s="686" t="s">
        <v>9075</v>
      </c>
      <c r="G29" s="494"/>
      <c r="H29" s="494" t="s">
        <v>9074</v>
      </c>
      <c r="I29" s="494" t="s">
        <v>294</v>
      </c>
      <c r="J29" s="494" t="s">
        <v>294</v>
      </c>
      <c r="K29" s="573">
        <v>0</v>
      </c>
      <c r="L29" s="358" t="s">
        <v>9185</v>
      </c>
      <c r="M29" s="357" t="s">
        <v>9183</v>
      </c>
      <c r="N29" s="357" t="s">
        <v>9074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9076</v>
      </c>
      <c r="U29" s="357" t="s">
        <v>294</v>
      </c>
      <c r="V29" s="357" t="s">
        <v>294</v>
      </c>
    </row>
    <row r="30" spans="1:22" ht="15" thickBot="1">
      <c r="A30" s="517"/>
      <c r="B30" s="48"/>
      <c r="C30" s="541" t="s">
        <v>22</v>
      </c>
      <c r="D30" s="49">
        <v>21</v>
      </c>
      <c r="E30" s="49">
        <v>25</v>
      </c>
      <c r="F30" s="773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602">
        <v>4</v>
      </c>
      <c r="B31" s="47" t="s">
        <v>9101</v>
      </c>
      <c r="C31" s="532" t="s">
        <v>9102</v>
      </c>
      <c r="D31" s="499">
        <v>4</v>
      </c>
      <c r="E31" s="47">
        <v>4</v>
      </c>
      <c r="F31" s="1065" t="s">
        <v>9184</v>
      </c>
      <c r="G31" s="494"/>
      <c r="H31" s="494" t="s">
        <v>9183</v>
      </c>
      <c r="I31" s="494" t="s">
        <v>294</v>
      </c>
      <c r="J31" s="494" t="s">
        <v>294</v>
      </c>
      <c r="K31" s="573">
        <v>0</v>
      </c>
      <c r="L31" s="358" t="s">
        <v>9102</v>
      </c>
      <c r="M31" s="357" t="s">
        <v>9101</v>
      </c>
      <c r="N31" s="357" t="s">
        <v>9183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9185</v>
      </c>
      <c r="U31" s="357" t="s">
        <v>294</v>
      </c>
      <c r="V31" s="357" t="s">
        <v>294</v>
      </c>
    </row>
    <row r="32" spans="1:22">
      <c r="A32" s="515"/>
      <c r="B32" s="47" t="s">
        <v>9089</v>
      </c>
      <c r="C32" s="532" t="s">
        <v>9090</v>
      </c>
      <c r="D32" s="499">
        <v>4</v>
      </c>
      <c r="E32" s="47">
        <v>4</v>
      </c>
      <c r="F32" s="1065" t="s">
        <v>140</v>
      </c>
      <c r="G32" s="494"/>
      <c r="H32" s="494" t="s">
        <v>33</v>
      </c>
      <c r="I32" s="494" t="s">
        <v>294</v>
      </c>
      <c r="J32" s="494" t="s">
        <v>294</v>
      </c>
      <c r="K32" s="573">
        <v>0</v>
      </c>
      <c r="L32" s="358" t="s">
        <v>9091</v>
      </c>
      <c r="M32" s="357" t="s">
        <v>9089</v>
      </c>
      <c r="N32" s="357" t="s">
        <v>33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602</v>
      </c>
      <c r="U32" s="357" t="s">
        <v>294</v>
      </c>
      <c r="V32" s="357" t="s">
        <v>294</v>
      </c>
    </row>
    <row r="33" spans="1:22">
      <c r="A33" s="515"/>
      <c r="B33" s="47" t="s">
        <v>9189</v>
      </c>
      <c r="C33" s="532" t="s">
        <v>9190</v>
      </c>
      <c r="D33" s="499">
        <v>4</v>
      </c>
      <c r="E33" s="47">
        <v>4</v>
      </c>
      <c r="F33" s="1065" t="s">
        <v>9178</v>
      </c>
      <c r="G33" s="494"/>
      <c r="H33" s="494" t="s">
        <v>9080</v>
      </c>
      <c r="I33" s="494" t="s">
        <v>294</v>
      </c>
      <c r="J33" s="494" t="s">
        <v>294</v>
      </c>
      <c r="K33" s="573">
        <v>0</v>
      </c>
      <c r="L33" s="358" t="s">
        <v>9191</v>
      </c>
      <c r="M33" s="357" t="s">
        <v>9189</v>
      </c>
      <c r="N33" s="357" t="s">
        <v>9080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9082</v>
      </c>
      <c r="U33" s="357" t="s">
        <v>294</v>
      </c>
      <c r="V33" s="357" t="s">
        <v>294</v>
      </c>
    </row>
    <row r="34" spans="1:22">
      <c r="A34" s="515"/>
      <c r="B34" s="47" t="s">
        <v>9685</v>
      </c>
      <c r="C34" s="1154" t="s">
        <v>9196</v>
      </c>
      <c r="D34" s="499">
        <v>3</v>
      </c>
      <c r="E34" s="47">
        <v>4</v>
      </c>
      <c r="F34" s="1065" t="s">
        <v>9184</v>
      </c>
      <c r="G34" s="494"/>
      <c r="H34" s="494" t="s">
        <v>9183</v>
      </c>
      <c r="I34" s="494" t="s">
        <v>294</v>
      </c>
      <c r="J34" s="494" t="s">
        <v>294</v>
      </c>
      <c r="K34" s="573">
        <v>0</v>
      </c>
      <c r="L34" s="358" t="s">
        <v>9197</v>
      </c>
      <c r="M34" s="357" t="s">
        <v>9685</v>
      </c>
      <c r="N34" s="357" t="s">
        <v>9183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9185</v>
      </c>
      <c r="U34" s="357" t="s">
        <v>294</v>
      </c>
      <c r="V34" s="357" t="s">
        <v>294</v>
      </c>
    </row>
    <row r="35" spans="1:22" ht="15" thickBot="1">
      <c r="A35" s="515"/>
      <c r="B35" s="50" t="s">
        <v>9098</v>
      </c>
      <c r="C35" s="532" t="s">
        <v>9099</v>
      </c>
      <c r="D35" s="499">
        <v>3</v>
      </c>
      <c r="E35" s="47">
        <v>4</v>
      </c>
      <c r="F35" s="1065" t="s">
        <v>9082</v>
      </c>
      <c r="G35" s="494"/>
      <c r="H35" s="494" t="s">
        <v>9080</v>
      </c>
      <c r="I35" s="494" t="s">
        <v>294</v>
      </c>
      <c r="J35" s="494" t="s">
        <v>294</v>
      </c>
      <c r="K35" s="573">
        <v>0</v>
      </c>
      <c r="L35" s="358" t="s">
        <v>9100</v>
      </c>
      <c r="M35" s="357" t="s">
        <v>9098</v>
      </c>
      <c r="N35" s="357" t="s">
        <v>9080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9082</v>
      </c>
      <c r="U35" s="357" t="s">
        <v>294</v>
      </c>
      <c r="V35" s="357" t="s">
        <v>294</v>
      </c>
    </row>
    <row r="36" spans="1:22" ht="15" thickBot="1">
      <c r="A36" s="517"/>
      <c r="B36" s="50"/>
      <c r="C36" s="541" t="s">
        <v>22</v>
      </c>
      <c r="D36" s="49">
        <v>18</v>
      </c>
      <c r="E36" s="49">
        <v>20</v>
      </c>
      <c r="F36" s="773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6" t="s">
        <v>34</v>
      </c>
      <c r="C37" s="532" t="s">
        <v>142</v>
      </c>
      <c r="D37" s="499">
        <v>4</v>
      </c>
      <c r="E37" s="47">
        <v>6</v>
      </c>
      <c r="F37" s="1065" t="s">
        <v>11</v>
      </c>
      <c r="G37" s="494"/>
      <c r="H37" s="494" t="s">
        <v>10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10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515"/>
      <c r="B38" s="47" t="s">
        <v>9109</v>
      </c>
      <c r="C38" s="532" t="s">
        <v>9110</v>
      </c>
      <c r="D38" s="499">
        <v>3</v>
      </c>
      <c r="E38" s="47">
        <v>4</v>
      </c>
      <c r="F38" s="1065" t="s">
        <v>3545</v>
      </c>
      <c r="G38" s="494"/>
      <c r="H38" s="494" t="s">
        <v>3544</v>
      </c>
      <c r="I38" s="494" t="s">
        <v>294</v>
      </c>
      <c r="J38" s="494" t="s">
        <v>294</v>
      </c>
      <c r="K38" s="573">
        <v>0</v>
      </c>
      <c r="L38" s="358" t="s">
        <v>9111</v>
      </c>
      <c r="M38" s="357" t="s">
        <v>9109</v>
      </c>
      <c r="N38" s="357" t="s">
        <v>3544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593</v>
      </c>
      <c r="U38" s="357" t="s">
        <v>294</v>
      </c>
      <c r="V38" s="357" t="s">
        <v>294</v>
      </c>
    </row>
    <row r="39" spans="1:22">
      <c r="A39" s="515"/>
      <c r="B39" s="47" t="s">
        <v>9204</v>
      </c>
      <c r="C39" s="532" t="s">
        <v>9205</v>
      </c>
      <c r="D39" s="499">
        <v>4</v>
      </c>
      <c r="E39" s="47">
        <v>6</v>
      </c>
      <c r="F39" s="1065" t="s">
        <v>9102</v>
      </c>
      <c r="G39" s="494"/>
      <c r="H39" s="494" t="s">
        <v>9101</v>
      </c>
      <c r="I39" s="494" t="s">
        <v>294</v>
      </c>
      <c r="J39" s="494" t="s">
        <v>294</v>
      </c>
      <c r="K39" s="574">
        <v>0</v>
      </c>
      <c r="L39" s="358" t="s">
        <v>9206</v>
      </c>
      <c r="M39" s="357" t="s">
        <v>9204</v>
      </c>
      <c r="N39" s="357" t="s">
        <v>9101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9102</v>
      </c>
      <c r="U39" s="357" t="s">
        <v>294</v>
      </c>
      <c r="V39" s="357" t="s">
        <v>294</v>
      </c>
    </row>
    <row r="40" spans="1:22">
      <c r="A40" s="515"/>
      <c r="B40" s="47" t="s">
        <v>9268</v>
      </c>
      <c r="C40" s="532" t="s">
        <v>9704</v>
      </c>
      <c r="D40" s="499">
        <v>3</v>
      </c>
      <c r="E40" s="47">
        <v>4</v>
      </c>
      <c r="F40" s="1065" t="s">
        <v>9702</v>
      </c>
      <c r="G40" s="494"/>
      <c r="H40" s="494" t="s">
        <v>9265</v>
      </c>
      <c r="I40" s="494" t="s">
        <v>294</v>
      </c>
      <c r="J40" s="494" t="s">
        <v>294</v>
      </c>
      <c r="K40" s="573">
        <v>0</v>
      </c>
      <c r="L40" s="358" t="s">
        <v>9269</v>
      </c>
      <c r="M40" s="357" t="s">
        <v>9268</v>
      </c>
      <c r="N40" s="357" t="s">
        <v>9265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9703</v>
      </c>
      <c r="U40" s="357" t="s">
        <v>294</v>
      </c>
      <c r="V40" s="357" t="s">
        <v>294</v>
      </c>
    </row>
    <row r="41" spans="1:22">
      <c r="A41" s="515"/>
      <c r="B41" s="47" t="s">
        <v>9705</v>
      </c>
      <c r="C41" s="532" t="s">
        <v>9275</v>
      </c>
      <c r="D41" s="499">
        <v>4</v>
      </c>
      <c r="E41" s="47">
        <v>6</v>
      </c>
      <c r="F41" s="1065" t="s">
        <v>9090</v>
      </c>
      <c r="G41" s="494"/>
      <c r="H41" s="494" t="s">
        <v>9089</v>
      </c>
      <c r="I41" s="494" t="s">
        <v>294</v>
      </c>
      <c r="J41" s="494" t="s">
        <v>294</v>
      </c>
      <c r="K41" s="573">
        <v>0</v>
      </c>
      <c r="L41" s="358" t="s">
        <v>9276</v>
      </c>
      <c r="M41" s="357" t="s">
        <v>9705</v>
      </c>
      <c r="N41" s="357" t="s">
        <v>9089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9091</v>
      </c>
      <c r="U41" s="357" t="s">
        <v>294</v>
      </c>
      <c r="V41" s="357" t="s">
        <v>294</v>
      </c>
    </row>
    <row r="42" spans="1:22" ht="15" thickBot="1">
      <c r="A42" s="515"/>
      <c r="B42" s="47" t="s">
        <v>9271</v>
      </c>
      <c r="C42" s="532" t="s">
        <v>9323</v>
      </c>
      <c r="D42" s="499">
        <v>2</v>
      </c>
      <c r="E42" s="47">
        <v>2</v>
      </c>
      <c r="F42" s="1069" t="s">
        <v>9099</v>
      </c>
      <c r="G42" s="494"/>
      <c r="H42" s="494" t="s">
        <v>9098</v>
      </c>
      <c r="I42" s="494" t="s">
        <v>294</v>
      </c>
      <c r="J42" s="494" t="s">
        <v>294</v>
      </c>
      <c r="K42" s="573">
        <v>0</v>
      </c>
      <c r="L42" s="358" t="s">
        <v>9324</v>
      </c>
      <c r="M42" s="357" t="s">
        <v>9271</v>
      </c>
      <c r="N42" s="357" t="s">
        <v>9098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9100</v>
      </c>
      <c r="U42" s="357" t="s">
        <v>294</v>
      </c>
      <c r="V42" s="357" t="s">
        <v>294</v>
      </c>
    </row>
    <row r="43" spans="1:22" ht="15" thickBot="1">
      <c r="A43" s="517"/>
      <c r="B43" s="48"/>
      <c r="C43" s="541" t="s">
        <v>22</v>
      </c>
      <c r="D43" s="49">
        <v>20</v>
      </c>
      <c r="E43" s="49">
        <v>28</v>
      </c>
      <c r="F43" s="773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38</v>
      </c>
      <c r="C44" s="532" t="s">
        <v>146</v>
      </c>
      <c r="D44" s="499">
        <v>1</v>
      </c>
      <c r="E44" s="47">
        <v>1</v>
      </c>
      <c r="F44" s="1065" t="s">
        <v>3226</v>
      </c>
      <c r="G44" s="494"/>
      <c r="H44" s="494" t="s">
        <v>19</v>
      </c>
      <c r="I44" s="494" t="s">
        <v>294</v>
      </c>
      <c r="J44" s="494" t="s">
        <v>294</v>
      </c>
      <c r="K44" s="573">
        <v>0</v>
      </c>
      <c r="L44" s="358" t="s">
        <v>331</v>
      </c>
      <c r="M44" s="357" t="s">
        <v>38</v>
      </c>
      <c r="N44" s="357" t="s">
        <v>19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335</v>
      </c>
      <c r="U44" s="357" t="s">
        <v>294</v>
      </c>
      <c r="V44" s="357" t="s">
        <v>294</v>
      </c>
    </row>
    <row r="45" spans="1:22">
      <c r="A45" s="515"/>
      <c r="B45" s="47" t="s">
        <v>35</v>
      </c>
      <c r="C45" s="532" t="s">
        <v>3258</v>
      </c>
      <c r="D45" s="499">
        <v>3</v>
      </c>
      <c r="E45" s="47">
        <v>4</v>
      </c>
      <c r="F45" s="1290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515"/>
      <c r="B46" s="47" t="s">
        <v>9124</v>
      </c>
      <c r="C46" s="532" t="s">
        <v>9125</v>
      </c>
      <c r="D46" s="499">
        <v>3</v>
      </c>
      <c r="E46" s="47">
        <v>4</v>
      </c>
      <c r="F46" s="1065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9126</v>
      </c>
      <c r="M46" s="357" t="s">
        <v>9124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47" t="s">
        <v>9706</v>
      </c>
      <c r="C47" s="532" t="s">
        <v>9281</v>
      </c>
      <c r="D47" s="499">
        <v>4</v>
      </c>
      <c r="E47" s="47">
        <v>6</v>
      </c>
      <c r="F47" s="1065" t="s">
        <v>9220</v>
      </c>
      <c r="G47" s="494"/>
      <c r="H47" s="494" t="s">
        <v>9204</v>
      </c>
      <c r="I47" s="494" t="s">
        <v>294</v>
      </c>
      <c r="J47" s="494" t="s">
        <v>294</v>
      </c>
      <c r="K47" s="573">
        <v>0</v>
      </c>
      <c r="L47" s="358" t="s">
        <v>9282</v>
      </c>
      <c r="M47" s="357" t="s">
        <v>9706</v>
      </c>
      <c r="N47" s="357" t="s">
        <v>9204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9222</v>
      </c>
      <c r="U47" s="357" t="s">
        <v>294</v>
      </c>
      <c r="V47" s="357" t="s">
        <v>294</v>
      </c>
    </row>
    <row r="48" spans="1:22">
      <c r="A48" s="515"/>
      <c r="B48" s="47" t="s">
        <v>9657</v>
      </c>
      <c r="C48" s="532" t="s">
        <v>9290</v>
      </c>
      <c r="D48" s="499">
        <v>5</v>
      </c>
      <c r="E48" s="47">
        <v>8</v>
      </c>
      <c r="F48" s="1065" t="s">
        <v>9704</v>
      </c>
      <c r="G48" s="494"/>
      <c r="H48" s="494" t="s">
        <v>9268</v>
      </c>
      <c r="I48" s="494" t="s">
        <v>294</v>
      </c>
      <c r="J48" s="494" t="s">
        <v>294</v>
      </c>
      <c r="K48" s="573">
        <v>0</v>
      </c>
      <c r="L48" s="358" t="s">
        <v>9291</v>
      </c>
      <c r="M48" s="357" t="s">
        <v>9657</v>
      </c>
      <c r="N48" s="357" t="s">
        <v>9268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9269</v>
      </c>
      <c r="U48" s="357" t="s">
        <v>294</v>
      </c>
      <c r="V48" s="357" t="s">
        <v>294</v>
      </c>
    </row>
    <row r="49" spans="1:22" ht="15" thickBot="1">
      <c r="A49" s="515"/>
      <c r="B49" s="47" t="s">
        <v>9277</v>
      </c>
      <c r="C49" s="532" t="s">
        <v>9278</v>
      </c>
      <c r="D49" s="499">
        <v>5</v>
      </c>
      <c r="E49" s="47">
        <v>8</v>
      </c>
      <c r="F49" s="1069" t="s">
        <v>9704</v>
      </c>
      <c r="G49" s="494"/>
      <c r="H49" s="494" t="s">
        <v>9268</v>
      </c>
      <c r="I49" s="494" t="s">
        <v>294</v>
      </c>
      <c r="J49" s="494" t="s">
        <v>294</v>
      </c>
      <c r="K49" s="573">
        <v>0</v>
      </c>
      <c r="L49" s="358" t="s">
        <v>9279</v>
      </c>
      <c r="M49" s="357" t="s">
        <v>9277</v>
      </c>
      <c r="N49" s="357" t="s">
        <v>9268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9269</v>
      </c>
      <c r="U49" s="357" t="s">
        <v>294</v>
      </c>
      <c r="V49" s="357" t="s">
        <v>294</v>
      </c>
    </row>
    <row r="50" spans="1:22" ht="15" thickBot="1">
      <c r="A50" s="517"/>
      <c r="B50" s="206"/>
      <c r="C50" s="541" t="s">
        <v>22</v>
      </c>
      <c r="D50" s="49">
        <v>21</v>
      </c>
      <c r="E50" s="49">
        <v>31</v>
      </c>
      <c r="F50" s="773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15">
        <v>7</v>
      </c>
      <c r="B51" s="2107" t="s">
        <v>9136</v>
      </c>
      <c r="C51" s="543" t="s">
        <v>9137</v>
      </c>
      <c r="D51" s="2108">
        <v>3</v>
      </c>
      <c r="E51" s="46">
        <v>4</v>
      </c>
      <c r="F51" s="2109" t="s">
        <v>9190</v>
      </c>
      <c r="G51" s="494"/>
      <c r="H51" s="494" t="s">
        <v>9189</v>
      </c>
      <c r="I51" s="494" t="s">
        <v>294</v>
      </c>
      <c r="J51" s="494" t="s">
        <v>294</v>
      </c>
      <c r="K51" s="573">
        <v>0</v>
      </c>
      <c r="L51" s="358" t="s">
        <v>9138</v>
      </c>
      <c r="M51" s="357" t="s">
        <v>9136</v>
      </c>
      <c r="N51" s="357" t="s">
        <v>9189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9191</v>
      </c>
      <c r="U51" s="357" t="s">
        <v>294</v>
      </c>
      <c r="V51" s="357" t="s">
        <v>294</v>
      </c>
    </row>
    <row r="52" spans="1:22">
      <c r="A52" s="515"/>
      <c r="B52" s="2110" t="s">
        <v>4804</v>
      </c>
      <c r="C52" s="532" t="s">
        <v>4805</v>
      </c>
      <c r="D52" s="2108">
        <v>3</v>
      </c>
      <c r="E52" s="47">
        <v>4</v>
      </c>
      <c r="F52" s="2111" t="s">
        <v>9110</v>
      </c>
      <c r="G52" s="494"/>
      <c r="H52" s="494" t="s">
        <v>9109</v>
      </c>
      <c r="I52" s="494" t="s">
        <v>294</v>
      </c>
      <c r="J52" s="494" t="s">
        <v>294</v>
      </c>
      <c r="K52" s="573">
        <v>0</v>
      </c>
      <c r="L52" s="358" t="s">
        <v>2132</v>
      </c>
      <c r="M52" s="357" t="s">
        <v>4804</v>
      </c>
      <c r="N52" s="357" t="s">
        <v>9109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9111</v>
      </c>
      <c r="U52" s="357" t="s">
        <v>294</v>
      </c>
      <c r="V52" s="357" t="s">
        <v>294</v>
      </c>
    </row>
    <row r="53" spans="1:22">
      <c r="A53" s="515"/>
      <c r="B53" s="2112" t="s">
        <v>9130</v>
      </c>
      <c r="C53" s="2113" t="s">
        <v>9614</v>
      </c>
      <c r="D53" s="2103">
        <v>3</v>
      </c>
      <c r="E53" s="2101">
        <v>4</v>
      </c>
      <c r="F53" s="2111"/>
      <c r="G53" s="494" t="s">
        <v>4736</v>
      </c>
      <c r="H53" s="494"/>
      <c r="I53" s="494"/>
      <c r="J53" s="494"/>
      <c r="K53" s="573">
        <v>0</v>
      </c>
      <c r="L53" s="358" t="s">
        <v>9132</v>
      </c>
      <c r="M53" s="357" t="s">
        <v>9130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</row>
    <row r="54" spans="1:22">
      <c r="A54" s="515"/>
      <c r="B54" s="2112" t="s">
        <v>9133</v>
      </c>
      <c r="C54" s="2113" t="s">
        <v>9134</v>
      </c>
      <c r="D54" s="2103">
        <v>3</v>
      </c>
      <c r="E54" s="2101">
        <v>4</v>
      </c>
      <c r="F54" s="2111"/>
      <c r="G54" s="494" t="s">
        <v>4736</v>
      </c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9135</v>
      </c>
      <c r="M54" s="357" t="s">
        <v>9133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515"/>
      <c r="B55" s="2110" t="s">
        <v>9707</v>
      </c>
      <c r="C55" s="532" t="s">
        <v>9285</v>
      </c>
      <c r="D55" s="2108">
        <v>5</v>
      </c>
      <c r="E55" s="47">
        <v>8</v>
      </c>
      <c r="F55" s="2111" t="s">
        <v>9290</v>
      </c>
      <c r="G55" s="494"/>
      <c r="H55" s="494" t="s">
        <v>9657</v>
      </c>
      <c r="I55" s="494" t="s">
        <v>294</v>
      </c>
      <c r="J55" s="494" t="s">
        <v>294</v>
      </c>
      <c r="K55" s="573">
        <v>0</v>
      </c>
      <c r="L55" s="358" t="s">
        <v>9285</v>
      </c>
      <c r="M55" s="357" t="s">
        <v>9707</v>
      </c>
      <c r="N55" s="357" t="s">
        <v>9657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9291</v>
      </c>
      <c r="U55" s="357" t="s">
        <v>294</v>
      </c>
      <c r="V55" s="357" t="s">
        <v>294</v>
      </c>
    </row>
    <row r="56" spans="1:22" ht="15" thickBot="1">
      <c r="A56" s="515"/>
      <c r="B56" s="2110" t="s">
        <v>9708</v>
      </c>
      <c r="C56" s="542" t="s">
        <v>9287</v>
      </c>
      <c r="D56" s="2108">
        <v>5</v>
      </c>
      <c r="E56" s="50">
        <v>8</v>
      </c>
      <c r="F56" s="2114" t="s">
        <v>9278</v>
      </c>
      <c r="G56" s="494"/>
      <c r="H56" s="494" t="s">
        <v>9277</v>
      </c>
      <c r="I56" s="494" t="s">
        <v>294</v>
      </c>
      <c r="J56" s="494" t="s">
        <v>294</v>
      </c>
      <c r="K56" s="573">
        <v>0</v>
      </c>
      <c r="L56" s="358" t="s">
        <v>9288</v>
      </c>
      <c r="M56" s="357" t="s">
        <v>9708</v>
      </c>
      <c r="N56" s="357" t="s">
        <v>9277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9279</v>
      </c>
      <c r="U56" s="357" t="s">
        <v>294</v>
      </c>
      <c r="V56" s="357" t="s">
        <v>294</v>
      </c>
    </row>
    <row r="57" spans="1:22" ht="15" thickBot="1">
      <c r="A57" s="517"/>
      <c r="B57" s="48"/>
      <c r="C57" s="541" t="s">
        <v>22</v>
      </c>
      <c r="D57" s="49">
        <v>19</v>
      </c>
      <c r="E57" s="49">
        <v>28</v>
      </c>
      <c r="F57" s="773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602">
        <v>8</v>
      </c>
      <c r="B58" s="2115" t="s">
        <v>9658</v>
      </c>
      <c r="C58" s="523" t="s">
        <v>1021</v>
      </c>
      <c r="D58" s="499">
        <v>8</v>
      </c>
      <c r="E58" s="47">
        <v>14</v>
      </c>
      <c r="F58" s="1417" t="s">
        <v>9302</v>
      </c>
      <c r="G58" s="494"/>
      <c r="H58" s="494" t="s">
        <v>34</v>
      </c>
      <c r="I58" s="494" t="s">
        <v>9136</v>
      </c>
      <c r="J58" s="494" t="s">
        <v>294</v>
      </c>
      <c r="K58" s="573">
        <v>0</v>
      </c>
      <c r="L58" s="358" t="s">
        <v>4589</v>
      </c>
      <c r="M58" s="357" t="s">
        <v>9658</v>
      </c>
      <c r="N58" s="357" t="s">
        <v>34</v>
      </c>
      <c r="O58" s="357" t="s">
        <v>9136</v>
      </c>
      <c r="P58" s="357" t="s">
        <v>294</v>
      </c>
      <c r="Q58" s="357">
        <v>0</v>
      </c>
      <c r="R58" s="357">
        <v>19</v>
      </c>
      <c r="S58" s="357">
        <v>0</v>
      </c>
      <c r="T58" s="357" t="s">
        <v>1181</v>
      </c>
      <c r="U58" s="357" t="s">
        <v>9138</v>
      </c>
      <c r="V58" s="357" t="s">
        <v>294</v>
      </c>
    </row>
    <row r="59" spans="1:22">
      <c r="A59" s="515"/>
      <c r="B59" s="47" t="s">
        <v>9292</v>
      </c>
      <c r="C59" s="540" t="s">
        <v>9293</v>
      </c>
      <c r="D59" s="499">
        <v>5</v>
      </c>
      <c r="E59" s="47">
        <v>8</v>
      </c>
      <c r="F59" s="1290" t="s">
        <v>9285</v>
      </c>
      <c r="G59" s="494"/>
      <c r="H59" s="494" t="s">
        <v>9707</v>
      </c>
      <c r="I59" s="494" t="s">
        <v>294</v>
      </c>
      <c r="J59" s="494" t="s">
        <v>294</v>
      </c>
      <c r="K59" s="573">
        <v>0</v>
      </c>
      <c r="L59" s="358" t="s">
        <v>9294</v>
      </c>
      <c r="M59" s="357" t="s">
        <v>9292</v>
      </c>
      <c r="N59" s="357" t="s">
        <v>9707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9285</v>
      </c>
      <c r="U59" s="357" t="s">
        <v>294</v>
      </c>
      <c r="V59" s="357" t="s">
        <v>294</v>
      </c>
    </row>
    <row r="60" spans="1:22" ht="15" thickBot="1">
      <c r="A60" s="515"/>
      <c r="B60" s="47" t="s">
        <v>9709</v>
      </c>
      <c r="C60" s="532" t="s">
        <v>9710</v>
      </c>
      <c r="D60" s="499">
        <v>7</v>
      </c>
      <c r="E60" s="47">
        <v>12</v>
      </c>
      <c r="F60" s="1069" t="s">
        <v>9281</v>
      </c>
      <c r="G60" s="494"/>
      <c r="H60" s="494" t="s">
        <v>9706</v>
      </c>
      <c r="I60" s="494" t="s">
        <v>294</v>
      </c>
      <c r="J60" s="494" t="s">
        <v>294</v>
      </c>
      <c r="K60" s="573">
        <v>0</v>
      </c>
      <c r="L60" s="358" t="s">
        <v>9297</v>
      </c>
      <c r="M60" s="357" t="s">
        <v>9709</v>
      </c>
      <c r="N60" s="357" t="s">
        <v>9706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9282</v>
      </c>
      <c r="U60" s="357" t="s">
        <v>294</v>
      </c>
      <c r="V60" s="357" t="s">
        <v>294</v>
      </c>
    </row>
    <row r="61" spans="1:22" ht="15" thickBot="1">
      <c r="A61" s="517"/>
      <c r="B61" s="48"/>
      <c r="C61" s="541" t="s">
        <v>22</v>
      </c>
      <c r="D61" s="49">
        <v>20</v>
      </c>
      <c r="E61" s="49">
        <v>34</v>
      </c>
      <c r="F61" s="773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 ht="21.6">
      <c r="A62" s="602">
        <v>9</v>
      </c>
      <c r="B62" s="47" t="s">
        <v>9664</v>
      </c>
      <c r="C62" s="523" t="s">
        <v>325</v>
      </c>
      <c r="D62" s="499">
        <v>8</v>
      </c>
      <c r="E62" s="47">
        <v>12</v>
      </c>
      <c r="F62" s="1417" t="s">
        <v>9304</v>
      </c>
      <c r="G62" s="494"/>
      <c r="H62" s="494" t="s">
        <v>35</v>
      </c>
      <c r="I62" s="494" t="s">
        <v>9292</v>
      </c>
      <c r="J62" s="494" t="s">
        <v>294</v>
      </c>
      <c r="K62" s="573">
        <v>0</v>
      </c>
      <c r="L62" s="358" t="s">
        <v>4161</v>
      </c>
      <c r="M62" s="357" t="s">
        <v>9664</v>
      </c>
      <c r="N62" s="357" t="s">
        <v>35</v>
      </c>
      <c r="O62" s="357" t="s">
        <v>9292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9294</v>
      </c>
      <c r="V62" s="357" t="s">
        <v>294</v>
      </c>
    </row>
    <row r="63" spans="1:22">
      <c r="A63" s="515"/>
      <c r="B63" s="47" t="s">
        <v>9656</v>
      </c>
      <c r="C63" s="532" t="s">
        <v>9299</v>
      </c>
      <c r="D63" s="499">
        <v>7</v>
      </c>
      <c r="E63" s="47">
        <v>12</v>
      </c>
      <c r="F63" s="1065" t="s">
        <v>9287</v>
      </c>
      <c r="G63" s="494"/>
      <c r="H63" s="494" t="s">
        <v>9708</v>
      </c>
      <c r="I63" s="494" t="s">
        <v>294</v>
      </c>
      <c r="J63" s="494" t="s">
        <v>294</v>
      </c>
      <c r="K63" s="573">
        <v>0</v>
      </c>
      <c r="L63" s="358" t="s">
        <v>9300</v>
      </c>
      <c r="M63" s="357" t="s">
        <v>9656</v>
      </c>
      <c r="N63" s="357" t="s">
        <v>9708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9288</v>
      </c>
      <c r="U63" s="357" t="s">
        <v>294</v>
      </c>
      <c r="V63" s="357" t="s">
        <v>294</v>
      </c>
    </row>
    <row r="64" spans="1:22" ht="15" thickBot="1">
      <c r="A64" s="515"/>
      <c r="B64" s="47" t="s">
        <v>9711</v>
      </c>
      <c r="C64" s="532" t="s">
        <v>9309</v>
      </c>
      <c r="D64" s="499">
        <v>6</v>
      </c>
      <c r="E64" s="47">
        <v>12</v>
      </c>
      <c r="F64" s="1069" t="s">
        <v>9710</v>
      </c>
      <c r="G64" s="494"/>
      <c r="H64" s="494" t="s">
        <v>9709</v>
      </c>
      <c r="I64" s="494" t="s">
        <v>294</v>
      </c>
      <c r="J64" s="494" t="s">
        <v>294</v>
      </c>
      <c r="K64" s="573">
        <v>0</v>
      </c>
      <c r="L64" s="358" t="s">
        <v>9309</v>
      </c>
      <c r="M64" s="357" t="s">
        <v>9711</v>
      </c>
      <c r="N64" s="357" t="s">
        <v>9709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9297</v>
      </c>
      <c r="U64" s="357" t="s">
        <v>294</v>
      </c>
      <c r="V64" s="357" t="s">
        <v>294</v>
      </c>
    </row>
    <row r="65" spans="1:22" ht="15" thickBot="1">
      <c r="A65" s="517"/>
      <c r="B65" s="48"/>
      <c r="C65" s="541" t="s">
        <v>22</v>
      </c>
      <c r="D65" s="49">
        <v>21</v>
      </c>
      <c r="E65" s="49">
        <v>36</v>
      </c>
      <c r="F65" s="773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602">
        <v>10</v>
      </c>
      <c r="B66" s="47" t="s">
        <v>9668</v>
      </c>
      <c r="C66" s="532" t="s">
        <v>3394</v>
      </c>
      <c r="D66" s="499">
        <v>8</v>
      </c>
      <c r="E66" s="47">
        <v>12</v>
      </c>
      <c r="F66" s="1067" t="s">
        <v>325</v>
      </c>
      <c r="G66" s="494"/>
      <c r="H66" s="494" t="s">
        <v>9664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9668</v>
      </c>
      <c r="N66" s="357" t="s">
        <v>9664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4161</v>
      </c>
      <c r="U66" s="357" t="s">
        <v>294</v>
      </c>
      <c r="V66" s="357" t="s">
        <v>294</v>
      </c>
    </row>
    <row r="67" spans="1:22">
      <c r="A67" s="515"/>
      <c r="B67" s="47" t="s">
        <v>9712</v>
      </c>
      <c r="C67" s="532" t="s">
        <v>9311</v>
      </c>
      <c r="D67" s="499">
        <v>7</v>
      </c>
      <c r="E67" s="47">
        <v>14</v>
      </c>
      <c r="F67" s="1065" t="s">
        <v>9299</v>
      </c>
      <c r="G67" s="494"/>
      <c r="H67" s="494" t="s">
        <v>9656</v>
      </c>
      <c r="I67" s="494" t="s">
        <v>294</v>
      </c>
      <c r="J67" s="494" t="s">
        <v>294</v>
      </c>
      <c r="K67" s="573">
        <v>0</v>
      </c>
      <c r="L67" s="358" t="s">
        <v>9312</v>
      </c>
      <c r="M67" s="357" t="s">
        <v>9712</v>
      </c>
      <c r="N67" s="357" t="s">
        <v>9656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9300</v>
      </c>
      <c r="U67" s="357" t="s">
        <v>294</v>
      </c>
      <c r="V67" s="357" t="s">
        <v>294</v>
      </c>
    </row>
    <row r="68" spans="1:22" ht="15" thickBot="1">
      <c r="A68" s="515"/>
      <c r="B68" s="50" t="s">
        <v>9713</v>
      </c>
      <c r="C68" s="532" t="s">
        <v>9714</v>
      </c>
      <c r="D68" s="499">
        <v>5</v>
      </c>
      <c r="E68" s="47">
        <v>10</v>
      </c>
      <c r="F68" s="1069" t="s">
        <v>9309</v>
      </c>
      <c r="G68" s="494"/>
      <c r="H68" s="494" t="s">
        <v>9711</v>
      </c>
      <c r="I68" s="494" t="s">
        <v>294</v>
      </c>
      <c r="J68" s="494" t="s">
        <v>294</v>
      </c>
      <c r="K68" s="573">
        <v>0</v>
      </c>
      <c r="L68" s="358" t="s">
        <v>9316</v>
      </c>
      <c r="M68" s="357" t="s">
        <v>9713</v>
      </c>
      <c r="N68" s="357" t="s">
        <v>9711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9309</v>
      </c>
      <c r="U68" s="357" t="s">
        <v>294</v>
      </c>
      <c r="V68" s="357" t="s">
        <v>294</v>
      </c>
    </row>
    <row r="69" spans="1:22" ht="15" thickBot="1">
      <c r="A69" s="515"/>
      <c r="B69" s="48"/>
      <c r="C69" s="714" t="s">
        <v>22</v>
      </c>
      <c r="D69" s="49">
        <v>20</v>
      </c>
      <c r="E69" s="2053">
        <v>36</v>
      </c>
      <c r="F69" s="773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517"/>
      <c r="B70" s="542"/>
      <c r="C70" s="1206" t="s">
        <v>111</v>
      </c>
      <c r="D70" s="696">
        <v>200</v>
      </c>
      <c r="E70" s="696">
        <v>285</v>
      </c>
      <c r="F70" s="1069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02"/>
      <c r="B71" s="2102"/>
      <c r="C71" s="2102"/>
      <c r="D71" s="2102"/>
      <c r="E71" s="2102"/>
      <c r="F71" s="2056"/>
      <c r="G71" s="494"/>
      <c r="H71" s="494"/>
      <c r="I71" s="494"/>
      <c r="J71" s="494"/>
      <c r="K71" s="573"/>
      <c r="L71" s="358"/>
    </row>
    <row r="72" spans="1:22">
      <c r="A72" s="2102"/>
      <c r="B72" s="2102"/>
      <c r="C72" s="2102"/>
      <c r="D72" s="2102"/>
      <c r="E72" s="2102"/>
      <c r="F72" s="2056"/>
      <c r="G72" s="494"/>
      <c r="H72" s="494"/>
      <c r="I72" s="494"/>
      <c r="J72" s="494"/>
      <c r="K72" s="573"/>
      <c r="L72" s="358"/>
    </row>
    <row r="73" spans="1:22">
      <c r="A73" s="2102"/>
      <c r="B73" s="2102"/>
      <c r="C73" s="2102"/>
      <c r="D73" s="2102"/>
      <c r="E73" s="2102"/>
      <c r="F73" s="2056"/>
      <c r="G73" s="494"/>
      <c r="H73" s="494"/>
      <c r="I73" s="494"/>
      <c r="J73" s="494"/>
      <c r="K73" s="573"/>
      <c r="L73" s="358"/>
    </row>
    <row r="74" spans="1:22">
      <c r="A74" s="2102"/>
      <c r="B74" s="2102"/>
      <c r="C74" s="2102"/>
      <c r="D74" s="2102"/>
      <c r="E74" s="2102"/>
      <c r="F74" s="2056"/>
      <c r="G74" s="494"/>
      <c r="H74" s="494"/>
      <c r="I74" s="494"/>
      <c r="J74" s="494"/>
      <c r="K74" s="573"/>
      <c r="L74" s="358"/>
    </row>
    <row r="75" spans="1:22">
      <c r="A75" s="2102"/>
      <c r="B75" s="2102"/>
      <c r="C75" s="2102"/>
      <c r="D75" s="2102"/>
      <c r="E75" s="2102"/>
      <c r="F75" s="2056"/>
      <c r="G75" s="494"/>
      <c r="H75" s="494"/>
      <c r="I75" s="494"/>
      <c r="J75" s="494"/>
      <c r="K75" s="573"/>
      <c r="L75" s="358"/>
    </row>
    <row r="76" spans="1:22">
      <c r="A76" s="2102"/>
      <c r="B76" s="2102"/>
      <c r="C76" s="2102"/>
      <c r="D76" s="2102"/>
      <c r="E76" s="2102"/>
      <c r="F76" s="2056"/>
      <c r="G76" s="494"/>
      <c r="H76" s="494"/>
      <c r="I76" s="494"/>
      <c r="J76" s="494"/>
      <c r="K76" s="1743"/>
      <c r="L76" s="358"/>
    </row>
    <row r="77" spans="1:22">
      <c r="A77" s="2102"/>
      <c r="B77" s="2102"/>
      <c r="C77" s="2102"/>
      <c r="D77" s="2102"/>
      <c r="E77" s="2102"/>
      <c r="F77" s="2056"/>
      <c r="G77" s="494"/>
      <c r="H77" s="494"/>
      <c r="I77" s="494"/>
      <c r="J77" s="494"/>
      <c r="K77" s="642"/>
      <c r="L77" s="358"/>
    </row>
    <row r="78" spans="1:22">
      <c r="A78" s="2102"/>
      <c r="B78" s="2102"/>
      <c r="C78" s="2102"/>
      <c r="D78" s="2102"/>
      <c r="E78" s="2102"/>
      <c r="F78" s="2056"/>
      <c r="G78" s="494"/>
      <c r="H78" s="494"/>
      <c r="I78" s="494"/>
      <c r="J78" s="494"/>
      <c r="K78" s="642"/>
      <c r="L78" s="358"/>
    </row>
    <row r="79" spans="1:22">
      <c r="A79" s="2102"/>
      <c r="B79" s="2102"/>
      <c r="C79" s="2102"/>
      <c r="D79" s="2102"/>
      <c r="E79" s="2102"/>
      <c r="F79" s="2056"/>
      <c r="G79" s="494"/>
      <c r="H79" s="494"/>
      <c r="I79" s="494"/>
      <c r="J79" s="494"/>
      <c r="K79" s="642"/>
      <c r="L79" s="358"/>
    </row>
    <row r="80" spans="1:22">
      <c r="A80" s="494"/>
      <c r="B80" s="494"/>
      <c r="C80" s="494"/>
      <c r="D80" s="494"/>
      <c r="E80" s="494"/>
      <c r="F80" s="494"/>
      <c r="G80" s="494"/>
      <c r="H80" s="494"/>
      <c r="I80" s="494"/>
      <c r="J80" s="494"/>
      <c r="K80" s="642"/>
      <c r="L80" s="358"/>
    </row>
    <row r="81" spans="1:12">
      <c r="A81" s="494"/>
      <c r="B81" s="494"/>
      <c r="C81" s="494"/>
      <c r="D81" s="494"/>
      <c r="E81" s="494"/>
      <c r="F81" s="494"/>
      <c r="G81" s="494"/>
      <c r="H81" s="494"/>
      <c r="I81" s="494"/>
      <c r="J81" s="494"/>
      <c r="K81" s="642"/>
      <c r="L81" s="358"/>
    </row>
    <row r="82" spans="1:12">
      <c r="A82" s="494"/>
      <c r="B82" s="494"/>
      <c r="C82" s="494"/>
      <c r="D82" s="494"/>
      <c r="E82" s="494"/>
      <c r="F82" s="494"/>
      <c r="G82" s="494"/>
      <c r="H82" s="494"/>
      <c r="I82" s="494"/>
      <c r="J82" s="494"/>
      <c r="K82" s="642"/>
      <c r="L82" s="358"/>
    </row>
    <row r="83" spans="1:12">
      <c r="A83" s="494"/>
      <c r="B83" s="494"/>
      <c r="C83" s="494"/>
      <c r="D83" s="494"/>
      <c r="E83" s="494"/>
      <c r="F83" s="494"/>
      <c r="G83" s="494"/>
      <c r="H83" s="494"/>
      <c r="I83" s="494"/>
      <c r="J83" s="494"/>
      <c r="K83" s="642"/>
      <c r="L83" s="358"/>
    </row>
    <row r="84" spans="1:12">
      <c r="A84" s="494"/>
      <c r="B84" s="494"/>
      <c r="C84" s="494"/>
      <c r="D84" s="494"/>
      <c r="E84" s="494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08436-9AF5-4391-A95F-123283086CE8}">
  <sheetPr codeName="Sheet23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604" t="s">
        <v>11</v>
      </c>
      <c r="D9" s="605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3168</v>
      </c>
      <c r="C10" s="608" t="s">
        <v>3169</v>
      </c>
      <c r="D10" s="609">
        <v>5</v>
      </c>
      <c r="E10" s="607">
        <v>6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1020</v>
      </c>
      <c r="C11" s="611" t="s">
        <v>3206</v>
      </c>
      <c r="D11" s="609">
        <v>2</v>
      </c>
      <c r="E11" s="607">
        <v>2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1020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20</v>
      </c>
      <c r="C12" s="611" t="s">
        <v>21</v>
      </c>
      <c r="D12" s="609">
        <v>5</v>
      </c>
      <c r="E12" s="607">
        <v>6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9068</v>
      </c>
      <c r="C13" s="611" t="s">
        <v>9176</v>
      </c>
      <c r="D13" s="609">
        <v>4</v>
      </c>
      <c r="E13" s="607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9071</v>
      </c>
      <c r="C14" s="611" t="s">
        <v>9684</v>
      </c>
      <c r="D14" s="609">
        <v>2</v>
      </c>
      <c r="E14" s="607">
        <v>2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9071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9"/>
      <c r="C15" s="646" t="s">
        <v>22</v>
      </c>
      <c r="D15" s="614">
        <v>20</v>
      </c>
      <c r="E15" s="614">
        <v>22</v>
      </c>
      <c r="F15" s="62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3544</v>
      </c>
      <c r="C16" s="645" t="s">
        <v>3545</v>
      </c>
      <c r="D16" s="605">
        <v>5</v>
      </c>
      <c r="E16" s="2043">
        <v>6</v>
      </c>
      <c r="F16" s="62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26</v>
      </c>
      <c r="C17" s="645" t="s">
        <v>52</v>
      </c>
      <c r="D17" s="609">
        <v>5</v>
      </c>
      <c r="E17" s="2043">
        <v>6</v>
      </c>
      <c r="F17" s="617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645" t="s">
        <v>247</v>
      </c>
      <c r="D18" s="609">
        <v>1</v>
      </c>
      <c r="E18" s="2043">
        <v>1</v>
      </c>
      <c r="F18" s="63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9074</v>
      </c>
      <c r="C19" s="645" t="s">
        <v>9075</v>
      </c>
      <c r="D19" s="609">
        <v>3</v>
      </c>
      <c r="E19" s="2043">
        <v>4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9076</v>
      </c>
      <c r="M19" s="357" t="s">
        <v>9074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9180</v>
      </c>
      <c r="C20" s="645" t="s">
        <v>9181</v>
      </c>
      <c r="D20" s="609">
        <v>3</v>
      </c>
      <c r="E20" s="2043">
        <v>4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9182</v>
      </c>
      <c r="M20" s="357" t="s">
        <v>9180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527"/>
      <c r="B21" s="2101" t="s">
        <v>9130</v>
      </c>
      <c r="C21" s="2102" t="s">
        <v>9614</v>
      </c>
      <c r="D21" s="2101">
        <v>3</v>
      </c>
      <c r="E21" s="2103">
        <v>4</v>
      </c>
      <c r="F21" s="617"/>
      <c r="G21" s="494" t="s">
        <v>4736</v>
      </c>
      <c r="H21" s="494"/>
      <c r="I21" s="494"/>
      <c r="J21" s="494"/>
      <c r="K21" s="573">
        <v>0</v>
      </c>
      <c r="L21" s="358" t="s">
        <v>9132</v>
      </c>
      <c r="M21" s="357" t="s">
        <v>9130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</row>
    <row r="22" spans="1:22" ht="15" thickBot="1">
      <c r="A22" s="527"/>
      <c r="B22" s="2104" t="s">
        <v>9133</v>
      </c>
      <c r="C22" s="2105" t="s">
        <v>9134</v>
      </c>
      <c r="D22" s="2104">
        <v>3</v>
      </c>
      <c r="E22" s="2103">
        <v>4</v>
      </c>
      <c r="F22" s="765"/>
      <c r="G22" s="494" t="s">
        <v>4736</v>
      </c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9135</v>
      </c>
      <c r="M22" s="357" t="s">
        <v>9133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 ht="15" thickBot="1">
      <c r="A23" s="528"/>
      <c r="B23" s="622"/>
      <c r="C23" s="646" t="s">
        <v>22</v>
      </c>
      <c r="D23" s="614">
        <v>20</v>
      </c>
      <c r="E23" s="614">
        <v>25</v>
      </c>
      <c r="F23" s="641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>
        <v>3</v>
      </c>
      <c r="B24" s="603" t="s">
        <v>40</v>
      </c>
      <c r="C24" s="611" t="s">
        <v>6517</v>
      </c>
      <c r="D24" s="609">
        <v>1</v>
      </c>
      <c r="E24" s="607">
        <v>1</v>
      </c>
      <c r="F24" s="617" t="s">
        <v>247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27"/>
      <c r="B25" s="607" t="s">
        <v>25</v>
      </c>
      <c r="C25" s="611" t="s">
        <v>138</v>
      </c>
      <c r="D25" s="609">
        <v>3</v>
      </c>
      <c r="E25" s="607">
        <v>4</v>
      </c>
      <c r="F25" s="70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25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27"/>
      <c r="B26" s="607" t="s">
        <v>33</v>
      </c>
      <c r="C26" s="611" t="s">
        <v>140</v>
      </c>
      <c r="D26" s="609">
        <v>5</v>
      </c>
      <c r="E26" s="607">
        <v>6</v>
      </c>
      <c r="F26" s="617" t="s">
        <v>52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527"/>
      <c r="B27" s="607" t="s">
        <v>9080</v>
      </c>
      <c r="C27" s="611" t="s">
        <v>9178</v>
      </c>
      <c r="D27" s="609">
        <v>4</v>
      </c>
      <c r="E27" s="607">
        <v>4</v>
      </c>
      <c r="F27" s="617" t="s">
        <v>9075</v>
      </c>
      <c r="G27" s="494"/>
      <c r="H27" s="494" t="s">
        <v>9074</v>
      </c>
      <c r="I27" s="494" t="s">
        <v>294</v>
      </c>
      <c r="J27" s="494" t="s">
        <v>294</v>
      </c>
      <c r="K27" s="573">
        <v>0</v>
      </c>
      <c r="L27" s="358" t="s">
        <v>9082</v>
      </c>
      <c r="M27" s="357" t="s">
        <v>9080</v>
      </c>
      <c r="N27" s="357" t="s">
        <v>9074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9076</v>
      </c>
      <c r="U27" s="357" t="s">
        <v>294</v>
      </c>
      <c r="V27" s="357" t="s">
        <v>294</v>
      </c>
    </row>
    <row r="28" spans="1:22">
      <c r="A28" s="527"/>
      <c r="B28" s="607" t="s">
        <v>9183</v>
      </c>
      <c r="C28" s="611" t="s">
        <v>9184</v>
      </c>
      <c r="D28" s="609">
        <v>4</v>
      </c>
      <c r="E28" s="607">
        <v>6</v>
      </c>
      <c r="F28" s="766" t="s">
        <v>9075</v>
      </c>
      <c r="G28" s="494"/>
      <c r="H28" s="494" t="s">
        <v>9074</v>
      </c>
      <c r="I28" s="494" t="s">
        <v>294</v>
      </c>
      <c r="J28" s="494" t="s">
        <v>294</v>
      </c>
      <c r="K28" s="573">
        <v>0</v>
      </c>
      <c r="L28" s="358" t="s">
        <v>9185</v>
      </c>
      <c r="M28" s="357" t="s">
        <v>9183</v>
      </c>
      <c r="N28" s="357" t="s">
        <v>9074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9076</v>
      </c>
      <c r="U28" s="357" t="s">
        <v>294</v>
      </c>
      <c r="V28" s="357" t="s">
        <v>294</v>
      </c>
    </row>
    <row r="29" spans="1:22" ht="15" thickBot="1">
      <c r="A29" s="527"/>
      <c r="B29" s="607" t="s">
        <v>9649</v>
      </c>
      <c r="C29" s="611" t="s">
        <v>9187</v>
      </c>
      <c r="D29" s="609">
        <v>3</v>
      </c>
      <c r="E29" s="607">
        <v>4</v>
      </c>
      <c r="F29" s="61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9188</v>
      </c>
      <c r="M29" s="357" t="s">
        <v>9649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 ht="15" thickBot="1">
      <c r="A30" s="528"/>
      <c r="B30" s="612"/>
      <c r="C30" s="646" t="s">
        <v>22</v>
      </c>
      <c r="D30" s="614">
        <v>20</v>
      </c>
      <c r="E30" s="614">
        <v>25</v>
      </c>
      <c r="F30" s="641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6">
        <v>4</v>
      </c>
      <c r="B31" s="607" t="s">
        <v>29</v>
      </c>
      <c r="C31" s="611" t="s">
        <v>53</v>
      </c>
      <c r="D31" s="609">
        <v>2</v>
      </c>
      <c r="E31" s="607">
        <v>2</v>
      </c>
      <c r="F31" s="617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27"/>
      <c r="B32" s="607" t="s">
        <v>9101</v>
      </c>
      <c r="C32" s="611" t="s">
        <v>9102</v>
      </c>
      <c r="D32" s="609">
        <v>4</v>
      </c>
      <c r="E32" s="607">
        <v>4</v>
      </c>
      <c r="F32" s="617" t="s">
        <v>9184</v>
      </c>
      <c r="G32" s="494"/>
      <c r="H32" s="494" t="s">
        <v>9183</v>
      </c>
      <c r="I32" s="494" t="s">
        <v>294</v>
      </c>
      <c r="J32" s="494" t="s">
        <v>294</v>
      </c>
      <c r="K32" s="573">
        <v>0</v>
      </c>
      <c r="L32" s="358" t="s">
        <v>9102</v>
      </c>
      <c r="M32" s="357" t="s">
        <v>9101</v>
      </c>
      <c r="N32" s="357" t="s">
        <v>9183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9185</v>
      </c>
      <c r="U32" s="357" t="s">
        <v>294</v>
      </c>
      <c r="V32" s="357" t="s">
        <v>294</v>
      </c>
    </row>
    <row r="33" spans="1:22">
      <c r="A33" s="527"/>
      <c r="B33" s="607" t="s">
        <v>9089</v>
      </c>
      <c r="C33" s="611" t="s">
        <v>9090</v>
      </c>
      <c r="D33" s="609">
        <v>4</v>
      </c>
      <c r="E33" s="607">
        <v>4</v>
      </c>
      <c r="F33" s="617" t="s">
        <v>140</v>
      </c>
      <c r="G33" s="494"/>
      <c r="H33" s="494" t="s">
        <v>33</v>
      </c>
      <c r="I33" s="494" t="s">
        <v>294</v>
      </c>
      <c r="J33" s="494" t="s">
        <v>294</v>
      </c>
      <c r="K33" s="573">
        <v>0</v>
      </c>
      <c r="L33" s="358" t="s">
        <v>9091</v>
      </c>
      <c r="M33" s="357" t="s">
        <v>9089</v>
      </c>
      <c r="N33" s="357" t="s">
        <v>33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602</v>
      </c>
      <c r="U33" s="357" t="s">
        <v>294</v>
      </c>
      <c r="V33" s="357" t="s">
        <v>294</v>
      </c>
    </row>
    <row r="34" spans="1:22">
      <c r="A34" s="527"/>
      <c r="B34" s="607" t="s">
        <v>9685</v>
      </c>
      <c r="C34" s="611" t="s">
        <v>9196</v>
      </c>
      <c r="D34" s="609">
        <v>3</v>
      </c>
      <c r="E34" s="607">
        <v>4</v>
      </c>
      <c r="F34" s="617" t="s">
        <v>9184</v>
      </c>
      <c r="G34" s="494"/>
      <c r="H34" s="494" t="s">
        <v>9183</v>
      </c>
      <c r="I34" s="494" t="s">
        <v>294</v>
      </c>
      <c r="J34" s="494" t="s">
        <v>294</v>
      </c>
      <c r="K34" s="573">
        <v>0</v>
      </c>
      <c r="L34" s="358" t="s">
        <v>9197</v>
      </c>
      <c r="M34" s="357" t="s">
        <v>9685</v>
      </c>
      <c r="N34" s="357" t="s">
        <v>9183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9185</v>
      </c>
      <c r="U34" s="357" t="s">
        <v>294</v>
      </c>
      <c r="V34" s="357" t="s">
        <v>294</v>
      </c>
    </row>
    <row r="35" spans="1:22">
      <c r="A35" s="527"/>
      <c r="B35" s="607" t="s">
        <v>9098</v>
      </c>
      <c r="C35" s="611" t="s">
        <v>9099</v>
      </c>
      <c r="D35" s="609">
        <v>3</v>
      </c>
      <c r="E35" s="607">
        <v>4</v>
      </c>
      <c r="F35" s="617" t="s">
        <v>9178</v>
      </c>
      <c r="G35" s="494"/>
      <c r="H35" s="494" t="s">
        <v>9080</v>
      </c>
      <c r="I35" s="494" t="s">
        <v>294</v>
      </c>
      <c r="J35" s="494" t="s">
        <v>294</v>
      </c>
      <c r="K35" s="573">
        <v>0</v>
      </c>
      <c r="L35" s="358" t="s">
        <v>9100</v>
      </c>
      <c r="M35" s="357" t="s">
        <v>9098</v>
      </c>
      <c r="N35" s="357" t="s">
        <v>9080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9082</v>
      </c>
      <c r="U35" s="357" t="s">
        <v>294</v>
      </c>
      <c r="V35" s="357" t="s">
        <v>294</v>
      </c>
    </row>
    <row r="36" spans="1:22">
      <c r="A36" s="527"/>
      <c r="B36" s="607" t="s">
        <v>9198</v>
      </c>
      <c r="C36" s="611" t="s">
        <v>9199</v>
      </c>
      <c r="D36" s="609">
        <v>4</v>
      </c>
      <c r="E36" s="607">
        <v>6</v>
      </c>
      <c r="F36" s="617" t="s">
        <v>9184</v>
      </c>
      <c r="G36" s="494"/>
      <c r="H36" s="494" t="s">
        <v>9183</v>
      </c>
      <c r="I36" s="494" t="s">
        <v>294</v>
      </c>
      <c r="J36" s="494" t="s">
        <v>294</v>
      </c>
      <c r="K36" s="573">
        <v>0</v>
      </c>
      <c r="L36" s="358" t="s">
        <v>9200</v>
      </c>
      <c r="M36" s="357" t="s">
        <v>9198</v>
      </c>
      <c r="N36" s="357" t="s">
        <v>9183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9185</v>
      </c>
      <c r="U36" s="357" t="s">
        <v>294</v>
      </c>
      <c r="V36" s="357" t="s">
        <v>294</v>
      </c>
    </row>
    <row r="37" spans="1:22" ht="15" thickBot="1">
      <c r="A37" s="527"/>
      <c r="B37" s="607" t="s">
        <v>19</v>
      </c>
      <c r="C37" s="611" t="s">
        <v>3226</v>
      </c>
      <c r="D37" s="609">
        <v>2</v>
      </c>
      <c r="E37" s="607">
        <v>2</v>
      </c>
      <c r="F37" s="617"/>
      <c r="G37" s="494"/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335</v>
      </c>
      <c r="M37" s="357" t="s">
        <v>19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28"/>
      <c r="B38" s="612"/>
      <c r="C38" s="646" t="s">
        <v>22</v>
      </c>
      <c r="D38" s="614">
        <v>22</v>
      </c>
      <c r="E38" s="614">
        <v>26</v>
      </c>
      <c r="F38" s="641"/>
      <c r="G38" s="494"/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27">
        <v>5</v>
      </c>
      <c r="B39" s="607" t="s">
        <v>9189</v>
      </c>
      <c r="C39" s="611" t="s">
        <v>9190</v>
      </c>
      <c r="D39" s="609">
        <v>4</v>
      </c>
      <c r="E39" s="607">
        <v>4</v>
      </c>
      <c r="F39" s="617" t="s">
        <v>9178</v>
      </c>
      <c r="G39" s="494"/>
      <c r="H39" s="494" t="s">
        <v>9080</v>
      </c>
      <c r="I39" s="494" t="s">
        <v>294</v>
      </c>
      <c r="J39" s="494" t="s">
        <v>294</v>
      </c>
      <c r="K39" s="573">
        <v>0</v>
      </c>
      <c r="L39" s="358" t="s">
        <v>9191</v>
      </c>
      <c r="M39" s="357" t="s">
        <v>9189</v>
      </c>
      <c r="N39" s="357" t="s">
        <v>9080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9082</v>
      </c>
      <c r="U39" s="357" t="s">
        <v>294</v>
      </c>
      <c r="V39" s="357" t="s">
        <v>294</v>
      </c>
    </row>
    <row r="40" spans="1:22">
      <c r="A40" s="527"/>
      <c r="B40" s="607" t="s">
        <v>9124</v>
      </c>
      <c r="C40" s="611" t="s">
        <v>9125</v>
      </c>
      <c r="D40" s="609">
        <v>3</v>
      </c>
      <c r="E40" s="607">
        <v>4</v>
      </c>
      <c r="F40" s="617"/>
      <c r="G40" s="494"/>
      <c r="H40" s="494" t="s">
        <v>294</v>
      </c>
      <c r="I40" s="494" t="s">
        <v>294</v>
      </c>
      <c r="J40" s="494" t="s">
        <v>294</v>
      </c>
      <c r="K40" s="574">
        <v>0</v>
      </c>
      <c r="L40" s="358" t="s">
        <v>9126</v>
      </c>
      <c r="M40" s="357" t="s">
        <v>9124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7"/>
      <c r="B41" s="607" t="s">
        <v>9204</v>
      </c>
      <c r="C41" s="611" t="s">
        <v>9205</v>
      </c>
      <c r="D41" s="609">
        <v>4</v>
      </c>
      <c r="E41" s="607">
        <v>6</v>
      </c>
      <c r="F41" s="617" t="s">
        <v>9102</v>
      </c>
      <c r="G41" s="494"/>
      <c r="H41" s="494" t="s">
        <v>9101</v>
      </c>
      <c r="I41" s="494" t="s">
        <v>294</v>
      </c>
      <c r="J41" s="494" t="s">
        <v>294</v>
      </c>
      <c r="K41" s="573">
        <v>0</v>
      </c>
      <c r="L41" s="358" t="s">
        <v>9206</v>
      </c>
      <c r="M41" s="357" t="s">
        <v>9204</v>
      </c>
      <c r="N41" s="357" t="s">
        <v>9101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9102</v>
      </c>
      <c r="U41" s="357" t="s">
        <v>294</v>
      </c>
      <c r="V41" s="357" t="s">
        <v>294</v>
      </c>
    </row>
    <row r="42" spans="1:22">
      <c r="A42" s="527"/>
      <c r="B42" s="607" t="s">
        <v>9109</v>
      </c>
      <c r="C42" s="611" t="s">
        <v>9110</v>
      </c>
      <c r="D42" s="609">
        <v>3</v>
      </c>
      <c r="E42" s="607">
        <v>4</v>
      </c>
      <c r="F42" s="617" t="s">
        <v>3545</v>
      </c>
      <c r="G42" s="494"/>
      <c r="H42" s="494" t="s">
        <v>3544</v>
      </c>
      <c r="I42" s="494" t="s">
        <v>294</v>
      </c>
      <c r="J42" s="494" t="s">
        <v>294</v>
      </c>
      <c r="K42" s="573">
        <v>0</v>
      </c>
      <c r="L42" s="358" t="s">
        <v>9111</v>
      </c>
      <c r="M42" s="357" t="s">
        <v>9109</v>
      </c>
      <c r="N42" s="357" t="s">
        <v>3544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593</v>
      </c>
      <c r="U42" s="357" t="s">
        <v>294</v>
      </c>
      <c r="V42" s="357" t="s">
        <v>294</v>
      </c>
    </row>
    <row r="43" spans="1:22" ht="15" thickBot="1">
      <c r="A43" s="527"/>
      <c r="B43" s="607" t="s">
        <v>9686</v>
      </c>
      <c r="C43" s="611" t="s">
        <v>9212</v>
      </c>
      <c r="D43" s="609">
        <v>5</v>
      </c>
      <c r="E43" s="607">
        <v>8</v>
      </c>
      <c r="F43" s="617" t="s">
        <v>9102</v>
      </c>
      <c r="G43" s="494"/>
      <c r="H43" s="494" t="s">
        <v>9101</v>
      </c>
      <c r="I43" s="494" t="s">
        <v>294</v>
      </c>
      <c r="J43" s="494" t="s">
        <v>294</v>
      </c>
      <c r="K43" s="573">
        <v>0</v>
      </c>
      <c r="L43" s="358" t="s">
        <v>9212</v>
      </c>
      <c r="M43" s="357" t="s">
        <v>9686</v>
      </c>
      <c r="N43" s="357" t="s">
        <v>9101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9102</v>
      </c>
      <c r="U43" s="357" t="s">
        <v>294</v>
      </c>
      <c r="V43" s="357" t="s">
        <v>294</v>
      </c>
    </row>
    <row r="44" spans="1:22" ht="15" thickBot="1">
      <c r="A44" s="528"/>
      <c r="B44" s="622"/>
      <c r="C44" s="646" t="s">
        <v>22</v>
      </c>
      <c r="D44" s="614">
        <v>19</v>
      </c>
      <c r="E44" s="614">
        <v>26</v>
      </c>
      <c r="F44" s="641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27">
        <v>6</v>
      </c>
      <c r="B45" s="607" t="s">
        <v>34</v>
      </c>
      <c r="C45" s="611" t="s">
        <v>142</v>
      </c>
      <c r="D45" s="609">
        <v>4</v>
      </c>
      <c r="E45" s="607">
        <v>6</v>
      </c>
      <c r="F45" s="626" t="s">
        <v>11</v>
      </c>
      <c r="G45" s="494"/>
      <c r="H45" s="494" t="s">
        <v>10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34</v>
      </c>
      <c r="N45" s="357" t="s">
        <v>10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>
      <c r="A46" s="527"/>
      <c r="B46" s="607" t="s">
        <v>38</v>
      </c>
      <c r="C46" s="611" t="s">
        <v>146</v>
      </c>
      <c r="D46" s="609">
        <v>1</v>
      </c>
      <c r="E46" s="607">
        <v>1</v>
      </c>
      <c r="F46" s="617" t="s">
        <v>3226</v>
      </c>
      <c r="G46" s="494"/>
      <c r="H46" s="494" t="s">
        <v>19</v>
      </c>
      <c r="I46" s="494" t="s">
        <v>294</v>
      </c>
      <c r="J46" s="494" t="s">
        <v>294</v>
      </c>
      <c r="K46" s="573">
        <v>0</v>
      </c>
      <c r="L46" s="358" t="s">
        <v>331</v>
      </c>
      <c r="M46" s="357" t="s">
        <v>38</v>
      </c>
      <c r="N46" s="357" t="s">
        <v>19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335</v>
      </c>
      <c r="U46" s="357" t="s">
        <v>294</v>
      </c>
      <c r="V46" s="357" t="s">
        <v>294</v>
      </c>
    </row>
    <row r="47" spans="1:22">
      <c r="A47" s="527"/>
      <c r="B47" s="607" t="s">
        <v>35</v>
      </c>
      <c r="C47" s="611" t="s">
        <v>3258</v>
      </c>
      <c r="D47" s="609">
        <v>3</v>
      </c>
      <c r="E47" s="607">
        <v>4</v>
      </c>
      <c r="F47" s="633" t="s">
        <v>138</v>
      </c>
      <c r="G47" s="494"/>
      <c r="H47" s="494" t="s">
        <v>25</v>
      </c>
      <c r="I47" s="494" t="s">
        <v>294</v>
      </c>
      <c r="J47" s="494" t="s">
        <v>294</v>
      </c>
      <c r="K47" s="573">
        <v>0</v>
      </c>
      <c r="L47" s="358" t="s">
        <v>3259</v>
      </c>
      <c r="M47" s="357" t="s">
        <v>35</v>
      </c>
      <c r="N47" s="357" t="s">
        <v>25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2100</v>
      </c>
      <c r="U47" s="357" t="s">
        <v>294</v>
      </c>
      <c r="V47" s="357" t="s">
        <v>294</v>
      </c>
    </row>
    <row r="48" spans="1:22">
      <c r="A48" s="527"/>
      <c r="B48" s="607" t="s">
        <v>9213</v>
      </c>
      <c r="C48" s="611" t="s">
        <v>9214</v>
      </c>
      <c r="D48" s="609">
        <v>5</v>
      </c>
      <c r="E48" s="607">
        <v>8</v>
      </c>
      <c r="F48" s="766" t="s">
        <v>9687</v>
      </c>
      <c r="G48" s="494"/>
      <c r="H48" s="494" t="s">
        <v>9686</v>
      </c>
      <c r="I48" s="494" t="s">
        <v>294</v>
      </c>
      <c r="J48" s="494" t="s">
        <v>294</v>
      </c>
      <c r="K48" s="573">
        <v>0</v>
      </c>
      <c r="L48" s="358" t="s">
        <v>9216</v>
      </c>
      <c r="M48" s="357" t="s">
        <v>9213</v>
      </c>
      <c r="N48" s="357" t="s">
        <v>9686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9688</v>
      </c>
      <c r="U48" s="357" t="s">
        <v>294</v>
      </c>
      <c r="V48" s="357" t="s">
        <v>294</v>
      </c>
    </row>
    <row r="49" spans="1:22" ht="15" thickBot="1">
      <c r="A49" s="527"/>
      <c r="B49" s="607" t="s">
        <v>9689</v>
      </c>
      <c r="C49" s="611" t="s">
        <v>9219</v>
      </c>
      <c r="D49" s="609">
        <v>5</v>
      </c>
      <c r="E49" s="607">
        <v>8</v>
      </c>
      <c r="F49" s="629" t="s">
        <v>9220</v>
      </c>
      <c r="G49" s="494"/>
      <c r="H49" s="494" t="s">
        <v>9204</v>
      </c>
      <c r="I49" s="494" t="s">
        <v>294</v>
      </c>
      <c r="J49" s="494" t="s">
        <v>294</v>
      </c>
      <c r="K49" s="573">
        <v>0</v>
      </c>
      <c r="L49" s="358" t="s">
        <v>9221</v>
      </c>
      <c r="M49" s="357" t="s">
        <v>9689</v>
      </c>
      <c r="N49" s="357" t="s">
        <v>9204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9222</v>
      </c>
      <c r="U49" s="357" t="s">
        <v>294</v>
      </c>
      <c r="V49" s="357" t="s">
        <v>294</v>
      </c>
    </row>
    <row r="50" spans="1:22" ht="15" thickBot="1">
      <c r="A50" s="528"/>
      <c r="B50" s="622"/>
      <c r="C50" s="646" t="s">
        <v>22</v>
      </c>
      <c r="D50" s="614">
        <v>18</v>
      </c>
      <c r="E50" s="614">
        <v>27</v>
      </c>
      <c r="F50" s="64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26">
        <v>7</v>
      </c>
      <c r="B51" s="46" t="s">
        <v>9136</v>
      </c>
      <c r="C51" s="611" t="s">
        <v>9137</v>
      </c>
      <c r="D51" s="609">
        <v>3</v>
      </c>
      <c r="E51" s="607">
        <v>4</v>
      </c>
      <c r="F51" s="617" t="s">
        <v>9190</v>
      </c>
      <c r="G51" s="494"/>
      <c r="H51" s="494" t="s">
        <v>9189</v>
      </c>
      <c r="I51" s="494" t="s">
        <v>294</v>
      </c>
      <c r="J51" s="494" t="s">
        <v>294</v>
      </c>
      <c r="K51" s="573">
        <v>0</v>
      </c>
      <c r="L51" s="358" t="s">
        <v>9138</v>
      </c>
      <c r="M51" s="357" t="s">
        <v>9136</v>
      </c>
      <c r="N51" s="357" t="s">
        <v>9189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9191</v>
      </c>
      <c r="U51" s="357" t="s">
        <v>294</v>
      </c>
      <c r="V51" s="357" t="s">
        <v>294</v>
      </c>
    </row>
    <row r="52" spans="1:22">
      <c r="A52" s="527"/>
      <c r="B52" s="607" t="s">
        <v>4804</v>
      </c>
      <c r="C52" s="611" t="s">
        <v>4805</v>
      </c>
      <c r="D52" s="609">
        <v>3</v>
      </c>
      <c r="E52" s="607">
        <v>4</v>
      </c>
      <c r="F52" s="617" t="s">
        <v>9110</v>
      </c>
      <c r="G52" s="494"/>
      <c r="H52" s="494" t="s">
        <v>9109</v>
      </c>
      <c r="I52" s="494" t="s">
        <v>294</v>
      </c>
      <c r="J52" s="494" t="s">
        <v>294</v>
      </c>
      <c r="K52" s="573">
        <v>0</v>
      </c>
      <c r="L52" s="358" t="s">
        <v>2132</v>
      </c>
      <c r="M52" s="357" t="s">
        <v>4804</v>
      </c>
      <c r="N52" s="357" t="s">
        <v>9109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9111</v>
      </c>
      <c r="U52" s="357" t="s">
        <v>294</v>
      </c>
      <c r="V52" s="357" t="s">
        <v>294</v>
      </c>
    </row>
    <row r="53" spans="1:22">
      <c r="A53" s="527"/>
      <c r="B53" s="607" t="s">
        <v>9690</v>
      </c>
      <c r="C53" s="611" t="s">
        <v>9691</v>
      </c>
      <c r="D53" s="609">
        <v>5</v>
      </c>
      <c r="E53" s="607">
        <v>8</v>
      </c>
      <c r="F53" s="617" t="s">
        <v>9214</v>
      </c>
      <c r="G53" s="494"/>
      <c r="H53" s="494" t="s">
        <v>9213</v>
      </c>
      <c r="I53" s="494" t="s">
        <v>294</v>
      </c>
      <c r="J53" s="494" t="s">
        <v>294</v>
      </c>
      <c r="K53" s="573">
        <v>0</v>
      </c>
      <c r="L53" s="358" t="s">
        <v>9691</v>
      </c>
      <c r="M53" s="357" t="s">
        <v>9690</v>
      </c>
      <c r="N53" s="357" t="s">
        <v>9213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9216</v>
      </c>
      <c r="U53" s="357" t="s">
        <v>294</v>
      </c>
      <c r="V53" s="357" t="s">
        <v>294</v>
      </c>
    </row>
    <row r="54" spans="1:22">
      <c r="A54" s="527"/>
      <c r="B54" s="607" t="s">
        <v>9692</v>
      </c>
      <c r="C54" s="611" t="s">
        <v>9227</v>
      </c>
      <c r="D54" s="609">
        <v>4</v>
      </c>
      <c r="E54" s="607">
        <v>8</v>
      </c>
      <c r="F54" s="617" t="s">
        <v>9219</v>
      </c>
      <c r="G54" s="494"/>
      <c r="H54" s="494" t="s">
        <v>9689</v>
      </c>
      <c r="I54" s="494" t="s">
        <v>294</v>
      </c>
      <c r="J54" s="494" t="s">
        <v>294</v>
      </c>
      <c r="K54" s="573">
        <v>0</v>
      </c>
      <c r="L54" s="358" t="s">
        <v>9227</v>
      </c>
      <c r="M54" s="357" t="s">
        <v>9692</v>
      </c>
      <c r="N54" s="357" t="s">
        <v>9689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9221</v>
      </c>
      <c r="U54" s="357" t="s">
        <v>294</v>
      </c>
      <c r="V54" s="357" t="s">
        <v>294</v>
      </c>
    </row>
    <row r="55" spans="1:22" ht="15" thickBot="1">
      <c r="A55" s="527"/>
      <c r="B55" s="607" t="s">
        <v>9693</v>
      </c>
      <c r="C55" s="611" t="s">
        <v>9229</v>
      </c>
      <c r="D55" s="609">
        <v>5</v>
      </c>
      <c r="E55" s="607">
        <v>8</v>
      </c>
      <c r="F55" s="617" t="s">
        <v>9214</v>
      </c>
      <c r="G55" s="494"/>
      <c r="H55" s="494" t="s">
        <v>9213</v>
      </c>
      <c r="I55" s="494" t="s">
        <v>294</v>
      </c>
      <c r="J55" s="494" t="s">
        <v>294</v>
      </c>
      <c r="K55" s="573">
        <v>0</v>
      </c>
      <c r="L55" s="358" t="s">
        <v>9230</v>
      </c>
      <c r="M55" s="357" t="s">
        <v>9693</v>
      </c>
      <c r="N55" s="357" t="s">
        <v>9213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9216</v>
      </c>
      <c r="U55" s="357" t="s">
        <v>294</v>
      </c>
      <c r="V55" s="357" t="s">
        <v>294</v>
      </c>
    </row>
    <row r="56" spans="1:22" ht="15" thickBot="1">
      <c r="A56" s="528"/>
      <c r="B56" s="612"/>
      <c r="C56" s="646" t="s">
        <v>22</v>
      </c>
      <c r="D56" s="614">
        <v>20</v>
      </c>
      <c r="E56" s="614">
        <v>32</v>
      </c>
      <c r="F56" s="64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6">
        <v>8</v>
      </c>
      <c r="B57" s="46" t="s">
        <v>9151</v>
      </c>
      <c r="C57" s="611" t="s">
        <v>1021</v>
      </c>
      <c r="D57" s="609">
        <v>8</v>
      </c>
      <c r="E57" s="607">
        <v>14</v>
      </c>
      <c r="F57" s="767" t="s">
        <v>9302</v>
      </c>
      <c r="G57" s="494"/>
      <c r="H57" s="494" t="s">
        <v>34</v>
      </c>
      <c r="I57" s="494" t="s">
        <v>9136</v>
      </c>
      <c r="J57" s="494" t="s">
        <v>294</v>
      </c>
      <c r="K57" s="573">
        <v>0</v>
      </c>
      <c r="L57" s="358" t="s">
        <v>4589</v>
      </c>
      <c r="M57" s="357" t="s">
        <v>9151</v>
      </c>
      <c r="N57" s="357" t="s">
        <v>34</v>
      </c>
      <c r="O57" s="357" t="s">
        <v>9136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9138</v>
      </c>
      <c r="V57" s="357" t="s">
        <v>294</v>
      </c>
    </row>
    <row r="58" spans="1:22">
      <c r="A58" s="527"/>
      <c r="B58" s="607" t="s">
        <v>9694</v>
      </c>
      <c r="C58" s="611" t="s">
        <v>9232</v>
      </c>
      <c r="D58" s="609">
        <v>6</v>
      </c>
      <c r="E58" s="607">
        <v>10</v>
      </c>
      <c r="F58" s="617" t="s">
        <v>9227</v>
      </c>
      <c r="G58" s="494"/>
      <c r="H58" s="494" t="s">
        <v>9692</v>
      </c>
      <c r="I58" s="494" t="s">
        <v>294</v>
      </c>
      <c r="J58" s="494" t="s">
        <v>294</v>
      </c>
      <c r="K58" s="573">
        <v>0</v>
      </c>
      <c r="L58" s="358" t="s">
        <v>9233</v>
      </c>
      <c r="M58" s="357" t="s">
        <v>9694</v>
      </c>
      <c r="N58" s="357" t="s">
        <v>9692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9227</v>
      </c>
      <c r="U58" s="357" t="s">
        <v>294</v>
      </c>
      <c r="V58" s="357" t="s">
        <v>294</v>
      </c>
    </row>
    <row r="59" spans="1:22" ht="15" thickBot="1">
      <c r="A59" s="527"/>
      <c r="B59" s="619" t="s">
        <v>9695</v>
      </c>
      <c r="C59" s="611" t="s">
        <v>9250</v>
      </c>
      <c r="D59" s="609">
        <v>6</v>
      </c>
      <c r="E59" s="607">
        <v>10</v>
      </c>
      <c r="F59" s="621" t="s">
        <v>9196</v>
      </c>
      <c r="G59" s="494"/>
      <c r="H59" s="494" t="s">
        <v>9685</v>
      </c>
      <c r="I59" s="494" t="s">
        <v>294</v>
      </c>
      <c r="J59" s="494" t="s">
        <v>294</v>
      </c>
      <c r="K59" s="573">
        <v>0</v>
      </c>
      <c r="L59" s="358" t="s">
        <v>9236</v>
      </c>
      <c r="M59" s="357" t="s">
        <v>9695</v>
      </c>
      <c r="N59" s="357" t="s">
        <v>9685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9197</v>
      </c>
      <c r="U59" s="357" t="s">
        <v>294</v>
      </c>
      <c r="V59" s="357" t="s">
        <v>294</v>
      </c>
    </row>
    <row r="60" spans="1:22" ht="15" thickBot="1">
      <c r="A60" s="528"/>
      <c r="B60" s="612"/>
      <c r="C60" s="646" t="s">
        <v>22</v>
      </c>
      <c r="D60" s="614">
        <v>20</v>
      </c>
      <c r="E60" s="614">
        <v>34</v>
      </c>
      <c r="F60" s="64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 ht="20.399999999999999">
      <c r="A61" s="526">
        <v>9</v>
      </c>
      <c r="B61" s="46" t="s">
        <v>9162</v>
      </c>
      <c r="C61" s="768" t="s">
        <v>325</v>
      </c>
      <c r="D61" s="609">
        <v>8</v>
      </c>
      <c r="E61" s="607">
        <v>12</v>
      </c>
      <c r="F61" s="769" t="s">
        <v>9696</v>
      </c>
      <c r="G61" s="494"/>
      <c r="H61" s="494" t="s">
        <v>35</v>
      </c>
      <c r="I61" s="494" t="s">
        <v>9694</v>
      </c>
      <c r="J61" s="494" t="s">
        <v>294</v>
      </c>
      <c r="K61" s="573">
        <v>0</v>
      </c>
      <c r="L61" s="358" t="s">
        <v>4161</v>
      </c>
      <c r="M61" s="357" t="s">
        <v>9162</v>
      </c>
      <c r="N61" s="357" t="s">
        <v>35</v>
      </c>
      <c r="O61" s="357" t="s">
        <v>9694</v>
      </c>
      <c r="P61" s="357" t="s">
        <v>294</v>
      </c>
      <c r="Q61" s="357">
        <v>0</v>
      </c>
      <c r="R61" s="357">
        <v>36</v>
      </c>
      <c r="S61" s="357">
        <v>0</v>
      </c>
      <c r="T61" s="357" t="s">
        <v>3259</v>
      </c>
      <c r="U61" s="357" t="s">
        <v>9233</v>
      </c>
      <c r="V61" s="357" t="s">
        <v>294</v>
      </c>
    </row>
    <row r="62" spans="1:22">
      <c r="A62" s="527"/>
      <c r="B62" s="607" t="s">
        <v>9697</v>
      </c>
      <c r="C62" s="611" t="s">
        <v>9244</v>
      </c>
      <c r="D62" s="609">
        <v>4</v>
      </c>
      <c r="E62" s="607">
        <v>6</v>
      </c>
      <c r="F62" s="617" t="s">
        <v>9232</v>
      </c>
      <c r="G62" s="494"/>
      <c r="H62" s="494" t="s">
        <v>9694</v>
      </c>
      <c r="I62" s="494" t="s">
        <v>294</v>
      </c>
      <c r="J62" s="494" t="s">
        <v>294</v>
      </c>
      <c r="K62" s="573">
        <v>0</v>
      </c>
      <c r="L62" s="358" t="s">
        <v>9245</v>
      </c>
      <c r="M62" s="357" t="s">
        <v>9697</v>
      </c>
      <c r="N62" s="357" t="s">
        <v>9694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9233</v>
      </c>
      <c r="U62" s="357" t="s">
        <v>294</v>
      </c>
      <c r="V62" s="357" t="s">
        <v>294</v>
      </c>
    </row>
    <row r="63" spans="1:22">
      <c r="A63" s="527"/>
      <c r="B63" s="607" t="s">
        <v>9698</v>
      </c>
      <c r="C63" s="611" t="s">
        <v>9251</v>
      </c>
      <c r="D63" s="609">
        <v>4</v>
      </c>
      <c r="E63" s="607">
        <v>8</v>
      </c>
      <c r="F63" s="767" t="s">
        <v>9250</v>
      </c>
      <c r="G63" s="494"/>
      <c r="H63" s="494" t="s">
        <v>9695</v>
      </c>
      <c r="I63" s="494" t="s">
        <v>294</v>
      </c>
      <c r="J63" s="494" t="s">
        <v>294</v>
      </c>
      <c r="K63" s="573">
        <v>0</v>
      </c>
      <c r="L63" s="358" t="s">
        <v>9251</v>
      </c>
      <c r="M63" s="357" t="s">
        <v>9698</v>
      </c>
      <c r="N63" s="357" t="s">
        <v>9695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9236</v>
      </c>
      <c r="U63" s="357" t="s">
        <v>294</v>
      </c>
      <c r="V63" s="357" t="s">
        <v>294</v>
      </c>
    </row>
    <row r="64" spans="1:22" ht="15" thickBot="1">
      <c r="A64" s="527"/>
      <c r="B64" s="607" t="s">
        <v>9699</v>
      </c>
      <c r="C64" s="611" t="s">
        <v>9253</v>
      </c>
      <c r="D64" s="609">
        <v>6</v>
      </c>
      <c r="E64" s="607">
        <v>10</v>
      </c>
      <c r="F64" s="629" t="s">
        <v>9232</v>
      </c>
      <c r="G64" s="494"/>
      <c r="H64" s="494" t="s">
        <v>9694</v>
      </c>
      <c r="I64" s="494" t="s">
        <v>294</v>
      </c>
      <c r="J64" s="494" t="s">
        <v>294</v>
      </c>
      <c r="K64" s="573">
        <v>0</v>
      </c>
      <c r="L64" s="358" t="s">
        <v>9254</v>
      </c>
      <c r="M64" s="357" t="s">
        <v>9699</v>
      </c>
      <c r="N64" s="357" t="s">
        <v>9694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9233</v>
      </c>
      <c r="U64" s="357" t="s">
        <v>294</v>
      </c>
      <c r="V64" s="357" t="s">
        <v>294</v>
      </c>
    </row>
    <row r="65" spans="1:22" ht="15" thickBot="1">
      <c r="A65" s="528"/>
      <c r="B65" s="612"/>
      <c r="C65" s="646" t="s">
        <v>22</v>
      </c>
      <c r="D65" s="614">
        <v>22</v>
      </c>
      <c r="E65" s="614">
        <v>36</v>
      </c>
      <c r="F65" s="632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26">
        <v>10</v>
      </c>
      <c r="B66" s="47" t="s">
        <v>9168</v>
      </c>
      <c r="C66" s="611" t="s">
        <v>3394</v>
      </c>
      <c r="D66" s="609">
        <v>8</v>
      </c>
      <c r="E66" s="607">
        <v>12</v>
      </c>
      <c r="F66" s="617" t="s">
        <v>325</v>
      </c>
      <c r="G66" s="494"/>
      <c r="H66" s="494" t="s">
        <v>9162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9168</v>
      </c>
      <c r="N66" s="357" t="s">
        <v>9162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4161</v>
      </c>
      <c r="U66" s="357" t="s">
        <v>294</v>
      </c>
      <c r="V66" s="357" t="s">
        <v>294</v>
      </c>
    </row>
    <row r="67" spans="1:22">
      <c r="A67" s="527"/>
      <c r="B67" s="607" t="s">
        <v>9700</v>
      </c>
      <c r="C67" s="611" t="s">
        <v>9259</v>
      </c>
      <c r="D67" s="609">
        <v>6</v>
      </c>
      <c r="E67" s="607">
        <v>12</v>
      </c>
      <c r="F67" s="617" t="s">
        <v>9251</v>
      </c>
      <c r="G67" s="494"/>
      <c r="H67" s="494" t="s">
        <v>9698</v>
      </c>
      <c r="I67" s="494" t="s">
        <v>294</v>
      </c>
      <c r="J67" s="494" t="s">
        <v>294</v>
      </c>
      <c r="K67" s="573">
        <v>0</v>
      </c>
      <c r="L67" s="358" t="s">
        <v>9259</v>
      </c>
      <c r="M67" s="357" t="s">
        <v>9700</v>
      </c>
      <c r="N67" s="357" t="s">
        <v>9698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9251</v>
      </c>
      <c r="U67" s="357" t="s">
        <v>294</v>
      </c>
      <c r="V67" s="357" t="s">
        <v>294</v>
      </c>
    </row>
    <row r="68" spans="1:22" ht="15" thickBot="1">
      <c r="A68" s="527"/>
      <c r="B68" s="619" t="s">
        <v>9261</v>
      </c>
      <c r="C68" s="611" t="s">
        <v>9701</v>
      </c>
      <c r="D68" s="609">
        <v>5</v>
      </c>
      <c r="E68" s="607">
        <v>10</v>
      </c>
      <c r="F68" s="629" t="s">
        <v>9244</v>
      </c>
      <c r="G68" s="494"/>
      <c r="H68" s="494" t="s">
        <v>9697</v>
      </c>
      <c r="I68" s="494" t="s">
        <v>294</v>
      </c>
      <c r="J68" s="494" t="s">
        <v>294</v>
      </c>
      <c r="K68" s="573">
        <v>0</v>
      </c>
      <c r="L68" s="358" t="s">
        <v>9264</v>
      </c>
      <c r="M68" s="357" t="s">
        <v>9261</v>
      </c>
      <c r="N68" s="357" t="s">
        <v>9697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9245</v>
      </c>
      <c r="U68" s="357" t="s">
        <v>294</v>
      </c>
      <c r="V68" s="357" t="s">
        <v>294</v>
      </c>
    </row>
    <row r="69" spans="1:22" ht="15" thickBot="1">
      <c r="A69" s="528"/>
      <c r="B69" s="622"/>
      <c r="C69" s="770" t="s">
        <v>22</v>
      </c>
      <c r="D69" s="614">
        <v>19</v>
      </c>
      <c r="E69" s="2106">
        <v>34</v>
      </c>
      <c r="F69" s="64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645"/>
      <c r="B70" s="645"/>
      <c r="C70" s="646" t="s">
        <v>111</v>
      </c>
      <c r="D70" s="614">
        <v>200</v>
      </c>
      <c r="E70" s="614">
        <v>287</v>
      </c>
      <c r="F70" s="793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102"/>
      <c r="B71" s="2102"/>
      <c r="C71" s="2102"/>
      <c r="D71" s="2102"/>
      <c r="E71" s="2102"/>
      <c r="F71" s="2056"/>
      <c r="G71" s="494"/>
      <c r="H71" s="494"/>
      <c r="I71" s="494"/>
      <c r="J71" s="494"/>
      <c r="K71" s="573"/>
      <c r="L71" s="358"/>
    </row>
    <row r="72" spans="1:22">
      <c r="A72" s="2102"/>
      <c r="B72" s="2102"/>
      <c r="C72" s="2102"/>
      <c r="D72" s="2102"/>
      <c r="E72" s="2102"/>
      <c r="F72" s="2056"/>
      <c r="G72" s="494"/>
      <c r="H72" s="494"/>
      <c r="I72" s="494"/>
      <c r="J72" s="494"/>
      <c r="K72" s="573"/>
      <c r="L72" s="358"/>
    </row>
    <row r="73" spans="1:22">
      <c r="A73" s="2102"/>
      <c r="B73" s="2102"/>
      <c r="C73" s="2102"/>
      <c r="D73" s="2102"/>
      <c r="E73" s="2102"/>
      <c r="F73" s="2056"/>
      <c r="G73" s="494"/>
      <c r="H73" s="494"/>
      <c r="I73" s="494"/>
      <c r="J73" s="494"/>
      <c r="K73" s="573"/>
      <c r="L73" s="358"/>
    </row>
    <row r="74" spans="1:22">
      <c r="A74" s="2102"/>
      <c r="B74" s="2102"/>
      <c r="C74" s="2102"/>
      <c r="D74" s="2102"/>
      <c r="E74" s="2102"/>
      <c r="F74" s="2056"/>
      <c r="G74" s="494"/>
      <c r="H74" s="494"/>
      <c r="I74" s="494"/>
      <c r="J74" s="494"/>
      <c r="K74" s="573"/>
      <c r="L74" s="358"/>
    </row>
    <row r="75" spans="1:22">
      <c r="A75" s="2102"/>
      <c r="B75" s="2102"/>
      <c r="C75" s="2102"/>
      <c r="D75" s="2102"/>
      <c r="E75" s="2102"/>
      <c r="F75" s="2056"/>
      <c r="G75" s="494"/>
      <c r="H75" s="494"/>
      <c r="I75" s="494"/>
      <c r="J75" s="494"/>
      <c r="K75" s="573"/>
      <c r="L75" s="358"/>
    </row>
    <row r="76" spans="1:22">
      <c r="A76" s="2102"/>
      <c r="B76" s="2102"/>
      <c r="C76" s="2102"/>
      <c r="D76" s="2102"/>
      <c r="E76" s="2102"/>
      <c r="F76" s="2056"/>
      <c r="G76" s="494"/>
      <c r="H76" s="494"/>
      <c r="I76" s="494"/>
      <c r="J76" s="494"/>
      <c r="K76" s="1743"/>
      <c r="L76" s="358"/>
    </row>
    <row r="77" spans="1:22">
      <c r="A77" s="2102"/>
      <c r="B77" s="2102"/>
      <c r="C77" s="2102"/>
      <c r="D77" s="2102"/>
      <c r="E77" s="2102"/>
      <c r="F77" s="2056"/>
      <c r="G77" s="494"/>
      <c r="H77" s="494"/>
      <c r="I77" s="494"/>
      <c r="J77" s="494"/>
      <c r="K77" s="642"/>
      <c r="L77" s="358"/>
    </row>
    <row r="78" spans="1:22">
      <c r="A78" s="2102"/>
      <c r="B78" s="2102"/>
      <c r="C78" s="2102"/>
      <c r="D78" s="2102"/>
      <c r="E78" s="2102"/>
      <c r="F78" s="2056"/>
      <c r="G78" s="494"/>
      <c r="H78" s="494"/>
      <c r="I78" s="494"/>
      <c r="J78" s="494"/>
      <c r="K78" s="642"/>
      <c r="L78" s="358"/>
    </row>
    <row r="79" spans="1:22">
      <c r="A79" s="2102"/>
      <c r="B79" s="2102"/>
      <c r="C79" s="2102"/>
      <c r="D79" s="2102"/>
      <c r="E79" s="2102"/>
      <c r="F79" s="2056"/>
      <c r="G79" s="494"/>
      <c r="H79" s="494"/>
      <c r="I79" s="494"/>
      <c r="J79" s="494"/>
      <c r="K79" s="642"/>
      <c r="L79" s="358"/>
    </row>
    <row r="80" spans="1:22">
      <c r="A80" s="494"/>
      <c r="B80" s="494"/>
      <c r="C80" s="494"/>
      <c r="D80" s="494"/>
      <c r="E80" s="494"/>
      <c r="F80" s="494"/>
      <c r="G80" s="494"/>
      <c r="H80" s="494"/>
      <c r="I80" s="494"/>
      <c r="J80" s="494"/>
      <c r="K80" s="642"/>
      <c r="L80" s="358"/>
    </row>
    <row r="81" spans="1:12">
      <c r="A81" s="494"/>
      <c r="B81" s="494"/>
      <c r="C81" s="494"/>
      <c r="D81" s="494"/>
      <c r="E81" s="494"/>
      <c r="F81" s="494"/>
      <c r="G81" s="494"/>
      <c r="H81" s="494"/>
      <c r="I81" s="494"/>
      <c r="J81" s="494"/>
      <c r="K81" s="642"/>
      <c r="L81" s="358"/>
    </row>
    <row r="82" spans="1:12">
      <c r="A82" s="494"/>
      <c r="B82" s="494"/>
      <c r="C82" s="494"/>
      <c r="D82" s="494"/>
      <c r="E82" s="494"/>
      <c r="F82" s="494"/>
      <c r="G82" s="494"/>
      <c r="H82" s="494"/>
      <c r="I82" s="494"/>
      <c r="J82" s="494"/>
      <c r="K82" s="642"/>
      <c r="L82" s="358"/>
    </row>
    <row r="83" spans="1:12">
      <c r="A83" s="494"/>
      <c r="B83" s="494"/>
      <c r="C83" s="494"/>
      <c r="D83" s="494"/>
      <c r="E83" s="494"/>
      <c r="F83" s="494"/>
      <c r="G83" s="494"/>
      <c r="H83" s="494"/>
      <c r="I83" s="494"/>
      <c r="J83" s="494"/>
      <c r="K83" s="642"/>
      <c r="L83" s="358"/>
    </row>
    <row r="84" spans="1:12">
      <c r="A84" s="494"/>
      <c r="B84" s="494"/>
      <c r="C84" s="494"/>
      <c r="D84" s="494"/>
      <c r="E84" s="494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6F634-BCB7-4223-8519-BD13A8F4DDC6}">
  <sheetPr codeName="Sheet24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3168</v>
      </c>
      <c r="C9" s="883" t="s">
        <v>3169</v>
      </c>
      <c r="D9" s="498">
        <v>5</v>
      </c>
      <c r="E9" s="46">
        <v>6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20</v>
      </c>
      <c r="C10" s="520" t="s">
        <v>21</v>
      </c>
      <c r="D10" s="499">
        <v>5</v>
      </c>
      <c r="E10" s="47">
        <v>6</v>
      </c>
      <c r="F10" s="6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10</v>
      </c>
      <c r="C11" s="520" t="s">
        <v>11</v>
      </c>
      <c r="D11" s="499">
        <v>2</v>
      </c>
      <c r="E11" s="47">
        <v>2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1020</v>
      </c>
      <c r="C12" s="520" t="s">
        <v>3206</v>
      </c>
      <c r="D12" s="499">
        <v>2</v>
      </c>
      <c r="E12" s="47">
        <v>2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9068</v>
      </c>
      <c r="C13" s="520" t="s">
        <v>9069</v>
      </c>
      <c r="D13" s="499">
        <v>4</v>
      </c>
      <c r="E13" s="47">
        <v>5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9071</v>
      </c>
      <c r="C14" s="520" t="s">
        <v>9072</v>
      </c>
      <c r="D14" s="499">
        <v>2</v>
      </c>
      <c r="E14" s="50">
        <v>2</v>
      </c>
      <c r="F14" s="88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9071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7"/>
      <c r="C15" s="538" t="s">
        <v>336</v>
      </c>
      <c r="D15" s="49">
        <v>20</v>
      </c>
      <c r="E15" s="49">
        <v>23</v>
      </c>
      <c r="F15" s="90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3544</v>
      </c>
      <c r="C16" s="531" t="s">
        <v>3545</v>
      </c>
      <c r="D16" s="499">
        <v>5</v>
      </c>
      <c r="E16" s="46">
        <v>6</v>
      </c>
      <c r="F16" s="618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26</v>
      </c>
      <c r="C17" s="520" t="s">
        <v>52</v>
      </c>
      <c r="D17" s="499">
        <v>5</v>
      </c>
      <c r="E17" s="47">
        <v>6</v>
      </c>
      <c r="F17" s="618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36</v>
      </c>
      <c r="C18" s="520" t="s">
        <v>247</v>
      </c>
      <c r="D18" s="499">
        <v>1</v>
      </c>
      <c r="E18" s="47">
        <v>1</v>
      </c>
      <c r="F18" s="6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9320</v>
      </c>
      <c r="C19" s="1462" t="s">
        <v>9672</v>
      </c>
      <c r="D19" s="499">
        <v>4</v>
      </c>
      <c r="E19" s="47">
        <v>7</v>
      </c>
      <c r="F19" s="61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9321</v>
      </c>
      <c r="M19" s="357" t="s">
        <v>9320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9074</v>
      </c>
      <c r="C20" s="520" t="s">
        <v>9075</v>
      </c>
      <c r="D20" s="499">
        <v>3</v>
      </c>
      <c r="E20" s="47">
        <v>4</v>
      </c>
      <c r="F20" s="610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9076</v>
      </c>
      <c r="M20" s="357" t="s">
        <v>9074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50" t="s">
        <v>9649</v>
      </c>
      <c r="C21" s="537" t="s">
        <v>9187</v>
      </c>
      <c r="D21" s="499">
        <v>3</v>
      </c>
      <c r="E21" s="50">
        <v>4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9188</v>
      </c>
      <c r="M21" s="357" t="s">
        <v>9649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5"/>
      <c r="B22" s="47"/>
      <c r="C22" s="1274" t="s">
        <v>336</v>
      </c>
      <c r="D22" s="49">
        <v>21</v>
      </c>
      <c r="E22" s="49">
        <v>28</v>
      </c>
      <c r="F22" s="61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33</v>
      </c>
      <c r="C23" s="531" t="s">
        <v>140</v>
      </c>
      <c r="D23" s="499">
        <v>5</v>
      </c>
      <c r="E23" s="46">
        <v>7</v>
      </c>
      <c r="F23" s="877" t="s">
        <v>52</v>
      </c>
      <c r="G23" s="494"/>
      <c r="H23" s="494" t="s">
        <v>26</v>
      </c>
      <c r="I23" s="494" t="s">
        <v>294</v>
      </c>
      <c r="J23" s="494" t="s">
        <v>294</v>
      </c>
      <c r="K23" s="573">
        <v>0</v>
      </c>
      <c r="L23" s="358" t="s">
        <v>602</v>
      </c>
      <c r="M23" s="357" t="s">
        <v>33</v>
      </c>
      <c r="N23" s="357" t="s">
        <v>26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3412</v>
      </c>
      <c r="U23" s="357" t="s">
        <v>294</v>
      </c>
      <c r="V23" s="357" t="s">
        <v>294</v>
      </c>
    </row>
    <row r="24" spans="1:22">
      <c r="A24" s="515"/>
      <c r="B24" s="47" t="s">
        <v>29</v>
      </c>
      <c r="C24" s="520" t="s">
        <v>53</v>
      </c>
      <c r="D24" s="499">
        <v>2</v>
      </c>
      <c r="E24" s="47">
        <v>2</v>
      </c>
      <c r="F24" s="618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40</v>
      </c>
      <c r="C25" s="520" t="s">
        <v>338</v>
      </c>
      <c r="D25" s="499">
        <v>1</v>
      </c>
      <c r="E25" s="47">
        <v>1</v>
      </c>
      <c r="F25" s="618" t="s">
        <v>247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515"/>
      <c r="B26" s="47" t="s">
        <v>9080</v>
      </c>
      <c r="C26" s="520" t="s">
        <v>9673</v>
      </c>
      <c r="D26" s="499">
        <v>4</v>
      </c>
      <c r="E26" s="47">
        <v>6</v>
      </c>
      <c r="F26" s="618" t="s">
        <v>9075</v>
      </c>
      <c r="G26" s="494"/>
      <c r="H26" s="494" t="s">
        <v>9074</v>
      </c>
      <c r="I26" s="494" t="s">
        <v>294</v>
      </c>
      <c r="J26" s="494" t="s">
        <v>294</v>
      </c>
      <c r="K26" s="573">
        <v>0</v>
      </c>
      <c r="L26" s="358" t="s">
        <v>9082</v>
      </c>
      <c r="M26" s="357" t="s">
        <v>9080</v>
      </c>
      <c r="N26" s="357" t="s">
        <v>9074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9076</v>
      </c>
      <c r="U26" s="357" t="s">
        <v>294</v>
      </c>
      <c r="V26" s="357" t="s">
        <v>294</v>
      </c>
    </row>
    <row r="27" spans="1:22">
      <c r="A27" s="515"/>
      <c r="B27" s="47" t="s">
        <v>9183</v>
      </c>
      <c r="C27" s="520" t="s">
        <v>9184</v>
      </c>
      <c r="D27" s="499">
        <v>4</v>
      </c>
      <c r="E27" s="47">
        <v>7</v>
      </c>
      <c r="F27" s="610" t="s">
        <v>9075</v>
      </c>
      <c r="G27" s="494"/>
      <c r="H27" s="494" t="s">
        <v>9074</v>
      </c>
      <c r="I27" s="494" t="s">
        <v>294</v>
      </c>
      <c r="J27" s="494" t="s">
        <v>294</v>
      </c>
      <c r="K27" s="573">
        <v>0</v>
      </c>
      <c r="L27" s="358" t="s">
        <v>9185</v>
      </c>
      <c r="M27" s="357" t="s">
        <v>9183</v>
      </c>
      <c r="N27" s="357" t="s">
        <v>9074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9076</v>
      </c>
      <c r="U27" s="357" t="s">
        <v>294</v>
      </c>
      <c r="V27" s="357" t="s">
        <v>294</v>
      </c>
    </row>
    <row r="28" spans="1:22" ht="15" thickBot="1">
      <c r="A28" s="515"/>
      <c r="B28" s="50" t="s">
        <v>19</v>
      </c>
      <c r="C28" s="537" t="s">
        <v>3226</v>
      </c>
      <c r="D28" s="499">
        <v>2</v>
      </c>
      <c r="E28" s="50">
        <v>2</v>
      </c>
      <c r="F28" s="88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335</v>
      </c>
      <c r="M28" s="357" t="s">
        <v>19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17"/>
      <c r="B29" s="50"/>
      <c r="C29" s="565" t="s">
        <v>336</v>
      </c>
      <c r="D29" s="49">
        <v>18</v>
      </c>
      <c r="E29" s="49">
        <v>25</v>
      </c>
      <c r="F29" s="67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25</v>
      </c>
      <c r="C30" s="531" t="s">
        <v>138</v>
      </c>
      <c r="D30" s="498">
        <v>3</v>
      </c>
      <c r="E30" s="47">
        <v>4</v>
      </c>
      <c r="F30" s="877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2100</v>
      </c>
      <c r="M30" s="357" t="s">
        <v>25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9101</v>
      </c>
      <c r="C31" s="520" t="s">
        <v>9102</v>
      </c>
      <c r="D31" s="499">
        <v>4</v>
      </c>
      <c r="E31" s="47">
        <v>6</v>
      </c>
      <c r="F31" s="618" t="s">
        <v>9184</v>
      </c>
      <c r="G31" s="494"/>
      <c r="H31" s="494" t="s">
        <v>9183</v>
      </c>
      <c r="I31" s="494" t="s">
        <v>294</v>
      </c>
      <c r="J31" s="494" t="s">
        <v>294</v>
      </c>
      <c r="K31" s="573">
        <v>0</v>
      </c>
      <c r="L31" s="358" t="s">
        <v>9102</v>
      </c>
      <c r="M31" s="357" t="s">
        <v>9101</v>
      </c>
      <c r="N31" s="357" t="s">
        <v>9183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9185</v>
      </c>
      <c r="U31" s="357" t="s">
        <v>294</v>
      </c>
      <c r="V31" s="357" t="s">
        <v>294</v>
      </c>
    </row>
    <row r="32" spans="1:22">
      <c r="A32" s="515"/>
      <c r="B32" s="47" t="s">
        <v>9189</v>
      </c>
      <c r="C32" s="520" t="s">
        <v>9190</v>
      </c>
      <c r="D32" s="499">
        <v>4</v>
      </c>
      <c r="E32" s="47">
        <v>6</v>
      </c>
      <c r="F32" s="610" t="s">
        <v>9673</v>
      </c>
      <c r="G32" s="494"/>
      <c r="H32" s="494" t="s">
        <v>9080</v>
      </c>
      <c r="I32" s="494" t="s">
        <v>294</v>
      </c>
      <c r="J32" s="494" t="s">
        <v>294</v>
      </c>
      <c r="K32" s="573">
        <v>0</v>
      </c>
      <c r="L32" s="358" t="s">
        <v>9191</v>
      </c>
      <c r="M32" s="357" t="s">
        <v>9189</v>
      </c>
      <c r="N32" s="357" t="s">
        <v>9080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9082</v>
      </c>
      <c r="U32" s="357" t="s">
        <v>294</v>
      </c>
      <c r="V32" s="357" t="s">
        <v>294</v>
      </c>
    </row>
    <row r="33" spans="1:22">
      <c r="A33" s="515"/>
      <c r="B33" s="47" t="s">
        <v>9098</v>
      </c>
      <c r="C33" s="520" t="s">
        <v>9099</v>
      </c>
      <c r="D33" s="499">
        <v>3</v>
      </c>
      <c r="E33" s="47">
        <v>4</v>
      </c>
      <c r="F33" s="610" t="s">
        <v>9673</v>
      </c>
      <c r="G33" s="494"/>
      <c r="H33" s="494" t="s">
        <v>9080</v>
      </c>
      <c r="I33" s="494" t="s">
        <v>294</v>
      </c>
      <c r="J33" s="494" t="s">
        <v>294</v>
      </c>
      <c r="K33" s="573">
        <v>0</v>
      </c>
      <c r="L33" s="358" t="s">
        <v>9100</v>
      </c>
      <c r="M33" s="357" t="s">
        <v>9098</v>
      </c>
      <c r="N33" s="357" t="s">
        <v>9080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9082</v>
      </c>
      <c r="U33" s="357" t="s">
        <v>294</v>
      </c>
      <c r="V33" s="357" t="s">
        <v>294</v>
      </c>
    </row>
    <row r="34" spans="1:22">
      <c r="A34" s="515"/>
      <c r="B34" s="47" t="s">
        <v>9124</v>
      </c>
      <c r="C34" s="520" t="s">
        <v>9125</v>
      </c>
      <c r="D34" s="499">
        <v>3</v>
      </c>
      <c r="E34" s="47">
        <v>4</v>
      </c>
      <c r="F34" s="618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9126</v>
      </c>
      <c r="M34" s="357" t="s">
        <v>9124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5"/>
      <c r="B35" s="47" t="s">
        <v>9651</v>
      </c>
      <c r="C35" s="537" t="s">
        <v>9674</v>
      </c>
      <c r="D35" s="516">
        <v>3</v>
      </c>
      <c r="E35" s="47">
        <v>6</v>
      </c>
      <c r="F35" s="885" t="s">
        <v>9672</v>
      </c>
      <c r="G35" s="494"/>
      <c r="H35" s="494" t="s">
        <v>9320</v>
      </c>
      <c r="I35" s="494" t="s">
        <v>294</v>
      </c>
      <c r="J35" s="494" t="s">
        <v>294</v>
      </c>
      <c r="K35" s="573">
        <v>0</v>
      </c>
      <c r="L35" s="358" t="s">
        <v>9385</v>
      </c>
      <c r="M35" s="357" t="s">
        <v>9651</v>
      </c>
      <c r="N35" s="357" t="s">
        <v>9320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9321</v>
      </c>
      <c r="U35" s="357" t="s">
        <v>294</v>
      </c>
      <c r="V35" s="357" t="s">
        <v>294</v>
      </c>
    </row>
    <row r="36" spans="1:22" ht="15" thickBot="1">
      <c r="A36" s="517"/>
      <c r="B36" s="48"/>
      <c r="C36" s="538" t="s">
        <v>336</v>
      </c>
      <c r="D36" s="49">
        <v>20</v>
      </c>
      <c r="E36" s="49">
        <v>30</v>
      </c>
      <c r="F36" s="90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35</v>
      </c>
      <c r="C37" s="520" t="s">
        <v>3258</v>
      </c>
      <c r="D37" s="498">
        <v>3</v>
      </c>
      <c r="E37" s="47">
        <v>4</v>
      </c>
      <c r="F37" s="616" t="s">
        <v>138</v>
      </c>
      <c r="G37" s="494"/>
      <c r="H37" s="494" t="s">
        <v>25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35</v>
      </c>
      <c r="N37" s="357" t="s">
        <v>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515"/>
      <c r="B38" s="47" t="s">
        <v>34</v>
      </c>
      <c r="C38" s="520" t="s">
        <v>142</v>
      </c>
      <c r="D38" s="499">
        <v>4</v>
      </c>
      <c r="E38" s="47">
        <v>6</v>
      </c>
      <c r="F38" s="610" t="s">
        <v>11</v>
      </c>
      <c r="G38" s="494"/>
      <c r="H38" s="494" t="s">
        <v>10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10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>
      <c r="A39" s="515"/>
      <c r="B39" s="47" t="s">
        <v>9109</v>
      </c>
      <c r="C39" s="520" t="s">
        <v>9110</v>
      </c>
      <c r="D39" s="499">
        <v>3</v>
      </c>
      <c r="E39" s="47">
        <v>5</v>
      </c>
      <c r="F39" s="610" t="s">
        <v>9387</v>
      </c>
      <c r="G39" s="494"/>
      <c r="H39" s="494" t="s">
        <v>3544</v>
      </c>
      <c r="I39" s="494" t="s">
        <v>294</v>
      </c>
      <c r="J39" s="494" t="s">
        <v>294</v>
      </c>
      <c r="K39" s="574">
        <v>0</v>
      </c>
      <c r="L39" s="358" t="s">
        <v>9111</v>
      </c>
      <c r="M39" s="357" t="s">
        <v>9109</v>
      </c>
      <c r="N39" s="357" t="s">
        <v>3544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593</v>
      </c>
      <c r="U39" s="357" t="s">
        <v>294</v>
      </c>
      <c r="V39" s="357" t="s">
        <v>294</v>
      </c>
    </row>
    <row r="40" spans="1:22">
      <c r="A40" s="515"/>
      <c r="B40" s="47" t="s">
        <v>9652</v>
      </c>
      <c r="C40" s="520" t="s">
        <v>9675</v>
      </c>
      <c r="D40" s="499">
        <v>4</v>
      </c>
      <c r="E40" s="47">
        <v>8</v>
      </c>
      <c r="F40" s="618" t="s">
        <v>9069</v>
      </c>
      <c r="G40" s="494"/>
      <c r="H40" s="494" t="s">
        <v>9068</v>
      </c>
      <c r="I40" s="494" t="s">
        <v>294</v>
      </c>
      <c r="J40" s="494" t="s">
        <v>294</v>
      </c>
      <c r="K40" s="573">
        <v>0</v>
      </c>
      <c r="L40" s="358" t="s">
        <v>9381</v>
      </c>
      <c r="M40" s="357" t="s">
        <v>9652</v>
      </c>
      <c r="N40" s="357" t="s">
        <v>9068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9070</v>
      </c>
      <c r="U40" s="357" t="s">
        <v>294</v>
      </c>
      <c r="V40" s="357" t="s">
        <v>294</v>
      </c>
    </row>
    <row r="41" spans="1:22">
      <c r="A41" s="515"/>
      <c r="B41" s="47" t="s">
        <v>9653</v>
      </c>
      <c r="C41" s="520" t="s">
        <v>9676</v>
      </c>
      <c r="D41" s="499">
        <v>4</v>
      </c>
      <c r="E41" s="47">
        <v>7</v>
      </c>
      <c r="F41" s="618" t="s">
        <v>9187</v>
      </c>
      <c r="G41" s="494"/>
      <c r="H41" s="494" t="s">
        <v>9649</v>
      </c>
      <c r="I41" s="494" t="s">
        <v>294</v>
      </c>
      <c r="J41" s="494" t="s">
        <v>294</v>
      </c>
      <c r="K41" s="573">
        <v>0</v>
      </c>
      <c r="L41" s="358" t="s">
        <v>9351</v>
      </c>
      <c r="M41" s="357" t="s">
        <v>9653</v>
      </c>
      <c r="N41" s="357" t="s">
        <v>9649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9188</v>
      </c>
      <c r="U41" s="357" t="s">
        <v>294</v>
      </c>
      <c r="V41" s="357" t="s">
        <v>294</v>
      </c>
    </row>
    <row r="42" spans="1:22" ht="15" thickBot="1">
      <c r="A42" s="515"/>
      <c r="B42" s="47" t="s">
        <v>9115</v>
      </c>
      <c r="C42" s="520" t="s">
        <v>9117</v>
      </c>
      <c r="D42" s="516">
        <v>4</v>
      </c>
      <c r="E42" s="47">
        <v>7</v>
      </c>
      <c r="F42" s="885" t="s">
        <v>9677</v>
      </c>
      <c r="G42" s="494"/>
      <c r="H42" s="494" t="s">
        <v>9651</v>
      </c>
      <c r="I42" s="494" t="s">
        <v>294</v>
      </c>
      <c r="J42" s="494" t="s">
        <v>294</v>
      </c>
      <c r="K42" s="573">
        <v>0</v>
      </c>
      <c r="L42" s="358" t="s">
        <v>9117</v>
      </c>
      <c r="M42" s="357" t="s">
        <v>9115</v>
      </c>
      <c r="N42" s="357" t="s">
        <v>9651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9385</v>
      </c>
      <c r="U42" s="357" t="s">
        <v>294</v>
      </c>
      <c r="V42" s="357" t="s">
        <v>294</v>
      </c>
    </row>
    <row r="43" spans="1:22" ht="15" thickBot="1">
      <c r="A43" s="517"/>
      <c r="B43" s="48"/>
      <c r="C43" s="538" t="s">
        <v>336</v>
      </c>
      <c r="D43" s="49">
        <v>22</v>
      </c>
      <c r="E43" s="49">
        <v>37</v>
      </c>
      <c r="F43" s="90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6" t="s">
        <v>38</v>
      </c>
      <c r="C44" s="2072" t="s">
        <v>146</v>
      </c>
      <c r="D44" s="498">
        <v>1</v>
      </c>
      <c r="E44" s="2047">
        <v>1</v>
      </c>
      <c r="F44" s="610" t="s">
        <v>3226</v>
      </c>
      <c r="G44" s="494"/>
      <c r="H44" s="494" t="s">
        <v>19</v>
      </c>
      <c r="I44" s="494" t="s">
        <v>294</v>
      </c>
      <c r="J44" s="494" t="s">
        <v>294</v>
      </c>
      <c r="K44" s="573">
        <v>0</v>
      </c>
      <c r="L44" s="358" t="s">
        <v>331</v>
      </c>
      <c r="M44" s="357" t="s">
        <v>38</v>
      </c>
      <c r="N44" s="357" t="s">
        <v>19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335</v>
      </c>
      <c r="U44" s="357" t="s">
        <v>294</v>
      </c>
      <c r="V44" s="357" t="s">
        <v>294</v>
      </c>
    </row>
    <row r="45" spans="1:22">
      <c r="A45" s="515"/>
      <c r="B45" s="2094" t="s">
        <v>9130</v>
      </c>
      <c r="C45" s="2095" t="s">
        <v>9614</v>
      </c>
      <c r="D45" s="2094">
        <v>3</v>
      </c>
      <c r="E45" s="2093">
        <v>5</v>
      </c>
      <c r="F45" s="618"/>
      <c r="G45" s="494" t="s">
        <v>4736</v>
      </c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9132</v>
      </c>
      <c r="M45" s="357" t="s">
        <v>9130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15"/>
      <c r="B46" s="2094" t="s">
        <v>9133</v>
      </c>
      <c r="C46" s="2095" t="s">
        <v>9134</v>
      </c>
      <c r="D46" s="2094">
        <v>3</v>
      </c>
      <c r="E46" s="2093">
        <v>5</v>
      </c>
      <c r="F46" s="618"/>
      <c r="G46" s="494" t="s">
        <v>4736</v>
      </c>
      <c r="H46" s="494"/>
      <c r="I46" s="494"/>
      <c r="J46" s="494"/>
      <c r="K46" s="573">
        <v>0</v>
      </c>
      <c r="L46" s="358" t="s">
        <v>9135</v>
      </c>
      <c r="M46" s="357" t="s">
        <v>9133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</row>
    <row r="47" spans="1:22">
      <c r="A47" s="515"/>
      <c r="B47" s="47" t="s">
        <v>9136</v>
      </c>
      <c r="C47" s="522" t="s">
        <v>9382</v>
      </c>
      <c r="D47" s="499">
        <v>3</v>
      </c>
      <c r="E47" s="2047">
        <v>4</v>
      </c>
      <c r="F47" s="610" t="s">
        <v>9190</v>
      </c>
      <c r="G47" s="494"/>
      <c r="H47" s="494" t="s">
        <v>9189</v>
      </c>
      <c r="I47" s="494" t="s">
        <v>294</v>
      </c>
      <c r="J47" s="494" t="s">
        <v>294</v>
      </c>
      <c r="K47" s="573">
        <v>0</v>
      </c>
      <c r="L47" s="358" t="s">
        <v>9138</v>
      </c>
      <c r="M47" s="357" t="s">
        <v>9136</v>
      </c>
      <c r="N47" s="357" t="s">
        <v>9189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9191</v>
      </c>
      <c r="U47" s="357" t="s">
        <v>294</v>
      </c>
      <c r="V47" s="357" t="s">
        <v>294</v>
      </c>
    </row>
    <row r="48" spans="1:22">
      <c r="A48" s="515"/>
      <c r="B48" s="47" t="s">
        <v>9654</v>
      </c>
      <c r="C48" s="522" t="s">
        <v>9389</v>
      </c>
      <c r="D48" s="499">
        <v>5</v>
      </c>
      <c r="E48" s="2047">
        <v>9</v>
      </c>
      <c r="F48" s="610" t="s">
        <v>9675</v>
      </c>
      <c r="G48" s="494"/>
      <c r="H48" s="494" t="s">
        <v>9652</v>
      </c>
      <c r="I48" s="494" t="s">
        <v>294</v>
      </c>
      <c r="J48" s="494" t="s">
        <v>294</v>
      </c>
      <c r="K48" s="573">
        <v>0</v>
      </c>
      <c r="L48" s="358" t="s">
        <v>9390</v>
      </c>
      <c r="M48" s="357" t="s">
        <v>9654</v>
      </c>
      <c r="N48" s="357" t="s">
        <v>9652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9381</v>
      </c>
      <c r="U48" s="357" t="s">
        <v>294</v>
      </c>
      <c r="V48" s="357" t="s">
        <v>294</v>
      </c>
    </row>
    <row r="49" spans="1:22">
      <c r="A49" s="515"/>
      <c r="B49" s="47" t="s">
        <v>9655</v>
      </c>
      <c r="C49" s="522" t="s">
        <v>9356</v>
      </c>
      <c r="D49" s="499">
        <v>3</v>
      </c>
      <c r="E49" s="2047">
        <v>5</v>
      </c>
      <c r="F49" s="610" t="s">
        <v>9676</v>
      </c>
      <c r="G49" s="494"/>
      <c r="H49" s="494" t="s">
        <v>9653</v>
      </c>
      <c r="I49" s="494" t="s">
        <v>294</v>
      </c>
      <c r="J49" s="494" t="s">
        <v>294</v>
      </c>
      <c r="K49" s="573">
        <v>0</v>
      </c>
      <c r="L49" s="358" t="s">
        <v>9356</v>
      </c>
      <c r="M49" s="357" t="s">
        <v>9655</v>
      </c>
      <c r="N49" s="357" t="s">
        <v>9653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9351</v>
      </c>
      <c r="U49" s="357" t="s">
        <v>294</v>
      </c>
      <c r="V49" s="357" t="s">
        <v>294</v>
      </c>
    </row>
    <row r="50" spans="1:22" ht="15" thickBot="1">
      <c r="A50" s="515"/>
      <c r="B50" s="50" t="s">
        <v>9656</v>
      </c>
      <c r="C50" s="2075" t="s">
        <v>9299</v>
      </c>
      <c r="D50" s="516">
        <v>7</v>
      </c>
      <c r="E50" s="2047">
        <v>12</v>
      </c>
      <c r="F50" s="618" t="s">
        <v>9675</v>
      </c>
      <c r="G50" s="494"/>
      <c r="H50" s="494" t="s">
        <v>9652</v>
      </c>
      <c r="I50" s="494" t="s">
        <v>294</v>
      </c>
      <c r="J50" s="494" t="s">
        <v>294</v>
      </c>
      <c r="K50" s="573">
        <v>0</v>
      </c>
      <c r="L50" s="358" t="s">
        <v>9300</v>
      </c>
      <c r="M50" s="357" t="s">
        <v>9656</v>
      </c>
      <c r="N50" s="357" t="s">
        <v>9652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9381</v>
      </c>
      <c r="U50" s="357" t="s">
        <v>294</v>
      </c>
      <c r="V50" s="357" t="s">
        <v>294</v>
      </c>
    </row>
    <row r="51" spans="1:22" ht="15" thickBot="1">
      <c r="A51" s="517"/>
      <c r="B51" s="48"/>
      <c r="C51" s="538" t="s">
        <v>336</v>
      </c>
      <c r="D51" s="49">
        <v>22</v>
      </c>
      <c r="E51" s="49">
        <v>36</v>
      </c>
      <c r="F51" s="907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336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602">
        <v>7</v>
      </c>
      <c r="B52" s="46" t="s">
        <v>9213</v>
      </c>
      <c r="C52" s="531" t="s">
        <v>9214</v>
      </c>
      <c r="D52" s="498">
        <v>5</v>
      </c>
      <c r="E52" s="47">
        <v>9</v>
      </c>
      <c r="F52" s="877" t="s">
        <v>9117</v>
      </c>
      <c r="G52" s="494"/>
      <c r="H52" s="494" t="s">
        <v>9115</v>
      </c>
      <c r="I52" s="494" t="s">
        <v>294</v>
      </c>
      <c r="J52" s="494" t="s">
        <v>294</v>
      </c>
      <c r="K52" s="573">
        <v>0</v>
      </c>
      <c r="L52" s="358" t="s">
        <v>9216</v>
      </c>
      <c r="M52" s="357" t="s">
        <v>9213</v>
      </c>
      <c r="N52" s="357" t="s">
        <v>9115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9117</v>
      </c>
      <c r="U52" s="357" t="s">
        <v>294</v>
      </c>
      <c r="V52" s="357" t="s">
        <v>294</v>
      </c>
    </row>
    <row r="53" spans="1:22">
      <c r="A53" s="515"/>
      <c r="B53" s="47" t="s">
        <v>9657</v>
      </c>
      <c r="C53" s="520" t="s">
        <v>9678</v>
      </c>
      <c r="D53" s="499">
        <v>5</v>
      </c>
      <c r="E53" s="47">
        <v>9</v>
      </c>
      <c r="F53" s="618" t="s">
        <v>9299</v>
      </c>
      <c r="G53" s="494"/>
      <c r="H53" s="494" t="s">
        <v>9656</v>
      </c>
      <c r="I53" s="494" t="s">
        <v>294</v>
      </c>
      <c r="J53" s="494" t="s">
        <v>294</v>
      </c>
      <c r="K53" s="573">
        <v>0</v>
      </c>
      <c r="L53" s="358" t="s">
        <v>9291</v>
      </c>
      <c r="M53" s="357" t="s">
        <v>9657</v>
      </c>
      <c r="N53" s="357" t="s">
        <v>9656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9300</v>
      </c>
      <c r="U53" s="357" t="s">
        <v>294</v>
      </c>
      <c r="V53" s="357" t="s">
        <v>294</v>
      </c>
    </row>
    <row r="54" spans="1:22">
      <c r="A54" s="515"/>
      <c r="B54" s="47" t="s">
        <v>9292</v>
      </c>
      <c r="C54" s="520" t="s">
        <v>9293</v>
      </c>
      <c r="D54" s="499">
        <v>5</v>
      </c>
      <c r="E54" s="47">
        <v>9</v>
      </c>
      <c r="F54" s="618" t="s">
        <v>9389</v>
      </c>
      <c r="G54" s="494"/>
      <c r="H54" s="494" t="s">
        <v>9654</v>
      </c>
      <c r="I54" s="494" t="s">
        <v>294</v>
      </c>
      <c r="J54" s="494" t="s">
        <v>294</v>
      </c>
      <c r="K54" s="573">
        <v>0</v>
      </c>
      <c r="L54" s="358" t="s">
        <v>9294</v>
      </c>
      <c r="M54" s="357" t="s">
        <v>9292</v>
      </c>
      <c r="N54" s="357" t="s">
        <v>9654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9390</v>
      </c>
      <c r="U54" s="357" t="s">
        <v>294</v>
      </c>
      <c r="V54" s="357" t="s">
        <v>294</v>
      </c>
    </row>
    <row r="55" spans="1:22" ht="15" thickBot="1">
      <c r="A55" s="515"/>
      <c r="B55" s="47" t="s">
        <v>4804</v>
      </c>
      <c r="C55" s="520" t="s">
        <v>4805</v>
      </c>
      <c r="D55" s="499">
        <v>3</v>
      </c>
      <c r="E55" s="47">
        <v>4</v>
      </c>
      <c r="F55" s="678" t="s">
        <v>9110</v>
      </c>
      <c r="G55" s="494"/>
      <c r="H55" s="494" t="s">
        <v>9109</v>
      </c>
      <c r="I55" s="494" t="s">
        <v>294</v>
      </c>
      <c r="J55" s="494" t="s">
        <v>294</v>
      </c>
      <c r="K55" s="573">
        <v>0</v>
      </c>
      <c r="L55" s="358" t="s">
        <v>2132</v>
      </c>
      <c r="M55" s="357" t="s">
        <v>4804</v>
      </c>
      <c r="N55" s="357" t="s">
        <v>9109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9111</v>
      </c>
      <c r="U55" s="357" t="s">
        <v>294</v>
      </c>
      <c r="V55" s="357" t="s">
        <v>294</v>
      </c>
    </row>
    <row r="56" spans="1:22" ht="15" thickBot="1">
      <c r="A56" s="517"/>
      <c r="B56" s="48"/>
      <c r="C56" s="538" t="s">
        <v>336</v>
      </c>
      <c r="D56" s="49">
        <v>18</v>
      </c>
      <c r="E56" s="49">
        <v>31</v>
      </c>
      <c r="F56" s="90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336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47" t="s">
        <v>9658</v>
      </c>
      <c r="C57" s="520" t="s">
        <v>1021</v>
      </c>
      <c r="D57" s="499">
        <v>8</v>
      </c>
      <c r="E57" s="46">
        <v>14</v>
      </c>
      <c r="F57" s="616" t="s">
        <v>9679</v>
      </c>
      <c r="G57" s="494"/>
      <c r="H57" s="494" t="s">
        <v>34</v>
      </c>
      <c r="I57" s="494" t="s">
        <v>9136</v>
      </c>
      <c r="J57" s="494" t="s">
        <v>294</v>
      </c>
      <c r="K57" s="573">
        <v>0</v>
      </c>
      <c r="L57" s="358" t="s">
        <v>4589</v>
      </c>
      <c r="M57" s="357" t="s">
        <v>9658</v>
      </c>
      <c r="N57" s="357" t="s">
        <v>34</v>
      </c>
      <c r="O57" s="357" t="s">
        <v>9136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9138</v>
      </c>
      <c r="V57" s="357" t="s">
        <v>294</v>
      </c>
    </row>
    <row r="58" spans="1:22">
      <c r="A58" s="515"/>
      <c r="B58" s="47" t="s">
        <v>9660</v>
      </c>
      <c r="C58" s="520" t="s">
        <v>9393</v>
      </c>
      <c r="D58" s="499">
        <v>4</v>
      </c>
      <c r="E58" s="47">
        <v>8</v>
      </c>
      <c r="F58" s="610" t="s">
        <v>9661</v>
      </c>
      <c r="G58" s="494"/>
      <c r="H58" s="494" t="s">
        <v>9655</v>
      </c>
      <c r="I58" s="494" t="s">
        <v>294</v>
      </c>
      <c r="J58" s="494" t="s">
        <v>294</v>
      </c>
      <c r="K58" s="573">
        <v>0</v>
      </c>
      <c r="L58" s="358" t="s">
        <v>9393</v>
      </c>
      <c r="M58" s="357" t="s">
        <v>9660</v>
      </c>
      <c r="N58" s="357" t="s">
        <v>9655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9661</v>
      </c>
      <c r="U58" s="357" t="s">
        <v>294</v>
      </c>
      <c r="V58" s="357" t="s">
        <v>294</v>
      </c>
    </row>
    <row r="59" spans="1:22">
      <c r="A59" s="515"/>
      <c r="B59" s="47" t="s">
        <v>9662</v>
      </c>
      <c r="C59" s="520" t="s">
        <v>9402</v>
      </c>
      <c r="D59" s="499">
        <v>6</v>
      </c>
      <c r="E59" s="47">
        <v>11</v>
      </c>
      <c r="F59" s="618" t="s">
        <v>9293</v>
      </c>
      <c r="G59" s="494"/>
      <c r="H59" s="494" t="s">
        <v>9292</v>
      </c>
      <c r="I59" s="494" t="s">
        <v>294</v>
      </c>
      <c r="J59" s="494" t="s">
        <v>294</v>
      </c>
      <c r="K59" s="573">
        <v>0</v>
      </c>
      <c r="L59" s="358" t="s">
        <v>9403</v>
      </c>
      <c r="M59" s="357" t="s">
        <v>9662</v>
      </c>
      <c r="N59" s="357" t="s">
        <v>9292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9294</v>
      </c>
      <c r="U59" s="357" t="s">
        <v>294</v>
      </c>
      <c r="V59" s="357" t="s">
        <v>294</v>
      </c>
    </row>
    <row r="60" spans="1:22" ht="15" thickBot="1">
      <c r="A60" s="515"/>
      <c r="B60" s="47" t="s">
        <v>9663</v>
      </c>
      <c r="C60" s="520" t="s">
        <v>9680</v>
      </c>
      <c r="D60" s="499">
        <v>3</v>
      </c>
      <c r="E60" s="47">
        <v>6</v>
      </c>
      <c r="F60" s="618" t="s">
        <v>9125</v>
      </c>
      <c r="G60" s="494"/>
      <c r="H60" s="494" t="s">
        <v>9124</v>
      </c>
      <c r="I60" s="494" t="s">
        <v>294</v>
      </c>
      <c r="J60" s="494" t="s">
        <v>294</v>
      </c>
      <c r="K60" s="573">
        <v>0</v>
      </c>
      <c r="L60" s="358" t="s">
        <v>9406</v>
      </c>
      <c r="M60" s="357" t="s">
        <v>9663</v>
      </c>
      <c r="N60" s="357" t="s">
        <v>9124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9126</v>
      </c>
      <c r="U60" s="357" t="s">
        <v>294</v>
      </c>
      <c r="V60" s="357" t="s">
        <v>294</v>
      </c>
    </row>
    <row r="61" spans="1:22" ht="15" thickBot="1">
      <c r="A61" s="517"/>
      <c r="B61" s="48"/>
      <c r="C61" s="538" t="s">
        <v>336</v>
      </c>
      <c r="D61" s="49">
        <v>21</v>
      </c>
      <c r="E61" s="49">
        <v>39</v>
      </c>
      <c r="F61" s="907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336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02">
        <v>9</v>
      </c>
      <c r="B62" s="46" t="s">
        <v>9664</v>
      </c>
      <c r="C62" s="520" t="s">
        <v>325</v>
      </c>
      <c r="D62" s="499">
        <v>8</v>
      </c>
      <c r="E62" s="46">
        <v>12</v>
      </c>
      <c r="F62" s="610" t="s">
        <v>9681</v>
      </c>
      <c r="G62" s="494"/>
      <c r="H62" s="494" t="s">
        <v>35</v>
      </c>
      <c r="I62" s="494" t="s">
        <v>9663</v>
      </c>
      <c r="J62" s="494" t="s">
        <v>294</v>
      </c>
      <c r="K62" s="573">
        <v>0</v>
      </c>
      <c r="L62" s="358" t="s">
        <v>4161</v>
      </c>
      <c r="M62" s="357" t="s">
        <v>9664</v>
      </c>
      <c r="N62" s="357" t="s">
        <v>35</v>
      </c>
      <c r="O62" s="357" t="s">
        <v>9663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9406</v>
      </c>
      <c r="V62" s="357" t="s">
        <v>294</v>
      </c>
    </row>
    <row r="63" spans="1:22">
      <c r="A63" s="515"/>
      <c r="B63" s="47" t="s">
        <v>9666</v>
      </c>
      <c r="C63" s="520" t="s">
        <v>9395</v>
      </c>
      <c r="D63" s="499">
        <v>5</v>
      </c>
      <c r="E63" s="47">
        <v>9</v>
      </c>
      <c r="F63" s="618" t="s">
        <v>9299</v>
      </c>
      <c r="G63" s="494"/>
      <c r="H63" s="494" t="s">
        <v>9656</v>
      </c>
      <c r="I63" s="494" t="s">
        <v>294</v>
      </c>
      <c r="J63" s="494" t="s">
        <v>294</v>
      </c>
      <c r="K63" s="573">
        <v>0</v>
      </c>
      <c r="L63" s="358" t="s">
        <v>9396</v>
      </c>
      <c r="M63" s="357" t="s">
        <v>9666</v>
      </c>
      <c r="N63" s="357" t="s">
        <v>9656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9300</v>
      </c>
      <c r="U63" s="357" t="s">
        <v>294</v>
      </c>
      <c r="V63" s="357" t="s">
        <v>294</v>
      </c>
    </row>
    <row r="64" spans="1:22" ht="15" thickBot="1">
      <c r="A64" s="515"/>
      <c r="B64" s="47" t="s">
        <v>9667</v>
      </c>
      <c r="C64" s="520" t="s">
        <v>9682</v>
      </c>
      <c r="D64" s="499">
        <v>5</v>
      </c>
      <c r="E64" s="50">
        <v>9</v>
      </c>
      <c r="F64" s="618" t="s">
        <v>4805</v>
      </c>
      <c r="G64" s="494"/>
      <c r="H64" s="494" t="s">
        <v>4804</v>
      </c>
      <c r="I64" s="494" t="s">
        <v>294</v>
      </c>
      <c r="J64" s="494" t="s">
        <v>294</v>
      </c>
      <c r="K64" s="573">
        <v>0</v>
      </c>
      <c r="L64" s="358" t="s">
        <v>9412</v>
      </c>
      <c r="M64" s="357" t="s">
        <v>9667</v>
      </c>
      <c r="N64" s="357" t="s">
        <v>4804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2132</v>
      </c>
      <c r="U64" s="357" t="s">
        <v>294</v>
      </c>
      <c r="V64" s="357" t="s">
        <v>294</v>
      </c>
    </row>
    <row r="65" spans="1:22" ht="15" thickBot="1">
      <c r="A65" s="517"/>
      <c r="B65" s="48"/>
      <c r="C65" s="538" t="s">
        <v>336</v>
      </c>
      <c r="D65" s="49">
        <v>18</v>
      </c>
      <c r="E65" s="49">
        <v>30</v>
      </c>
      <c r="F65" s="907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336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602">
        <v>10</v>
      </c>
      <c r="B66" s="47" t="s">
        <v>9668</v>
      </c>
      <c r="C66" s="520" t="s">
        <v>3394</v>
      </c>
      <c r="D66" s="499">
        <v>8</v>
      </c>
      <c r="E66" s="47">
        <v>12</v>
      </c>
      <c r="F66" s="877" t="s">
        <v>325</v>
      </c>
      <c r="G66" s="494"/>
      <c r="H66" s="494" t="s">
        <v>9664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9668</v>
      </c>
      <c r="N66" s="357" t="s">
        <v>9664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4161</v>
      </c>
      <c r="U66" s="357" t="s">
        <v>294</v>
      </c>
      <c r="V66" s="357" t="s">
        <v>294</v>
      </c>
    </row>
    <row r="67" spans="1:22">
      <c r="A67" s="515"/>
      <c r="B67" s="47" t="s">
        <v>9669</v>
      </c>
      <c r="C67" s="520" t="s">
        <v>9683</v>
      </c>
      <c r="D67" s="499">
        <v>7</v>
      </c>
      <c r="E67" s="47">
        <v>13</v>
      </c>
      <c r="F67" s="618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9410</v>
      </c>
      <c r="M67" s="357" t="s">
        <v>9669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15" thickBot="1">
      <c r="A68" s="515"/>
      <c r="B68" s="47" t="s">
        <v>9670</v>
      </c>
      <c r="C68" s="520" t="s">
        <v>9671</v>
      </c>
      <c r="D68" s="499">
        <v>5</v>
      </c>
      <c r="E68" s="47">
        <v>10</v>
      </c>
      <c r="F68" s="618" t="s">
        <v>9682</v>
      </c>
      <c r="G68" s="494"/>
      <c r="H68" s="494" t="s">
        <v>9667</v>
      </c>
      <c r="I68" s="494" t="s">
        <v>294</v>
      </c>
      <c r="J68" s="494" t="s">
        <v>294</v>
      </c>
      <c r="K68" s="573">
        <v>0</v>
      </c>
      <c r="L68" s="358" t="s">
        <v>9416</v>
      </c>
      <c r="M68" s="357" t="s">
        <v>9670</v>
      </c>
      <c r="N68" s="357" t="s">
        <v>9667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9412</v>
      </c>
      <c r="U68" s="357" t="s">
        <v>294</v>
      </c>
      <c r="V68" s="357" t="s">
        <v>294</v>
      </c>
    </row>
    <row r="69" spans="1:22" ht="15" thickBot="1">
      <c r="A69" s="517"/>
      <c r="B69" s="206"/>
      <c r="C69" s="538" t="s">
        <v>336</v>
      </c>
      <c r="D69" s="49">
        <v>20</v>
      </c>
      <c r="E69" s="49">
        <v>35</v>
      </c>
      <c r="F69" s="677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336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534"/>
      <c r="B70" s="534"/>
      <c r="C70" s="538" t="s">
        <v>111</v>
      </c>
      <c r="D70" s="49">
        <v>200</v>
      </c>
      <c r="E70" s="49">
        <v>314</v>
      </c>
      <c r="F70" s="677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095"/>
      <c r="B71" s="2095"/>
      <c r="C71" s="2095"/>
      <c r="D71" s="2095"/>
      <c r="E71" s="2095"/>
      <c r="F71" s="2056"/>
      <c r="G71" s="494"/>
      <c r="H71" s="494"/>
      <c r="I71" s="494"/>
      <c r="J71" s="494"/>
      <c r="K71" s="573"/>
      <c r="L71" s="358"/>
    </row>
    <row r="72" spans="1:22">
      <c r="A72" s="2095"/>
      <c r="B72" s="2095"/>
      <c r="C72" s="2095"/>
      <c r="D72" s="2095"/>
      <c r="E72" s="2095"/>
      <c r="F72" s="2056"/>
      <c r="G72" s="494"/>
      <c r="H72" s="494"/>
      <c r="I72" s="494"/>
      <c r="J72" s="494"/>
      <c r="K72" s="573"/>
      <c r="L72" s="358"/>
    </row>
    <row r="73" spans="1:22">
      <c r="A73" s="2095"/>
      <c r="B73" s="2095"/>
      <c r="C73" s="2095"/>
      <c r="D73" s="2095"/>
      <c r="E73" s="2095"/>
      <c r="F73" s="2056"/>
      <c r="G73" s="494"/>
      <c r="H73" s="494"/>
      <c r="I73" s="494"/>
      <c r="J73" s="494"/>
      <c r="K73" s="573"/>
      <c r="L73" s="358"/>
    </row>
    <row r="74" spans="1:22">
      <c r="A74" s="2095"/>
      <c r="B74" s="2095"/>
      <c r="C74" s="2095"/>
      <c r="D74" s="2095"/>
      <c r="E74" s="2095"/>
      <c r="F74" s="2056"/>
      <c r="G74" s="494"/>
      <c r="H74" s="494"/>
      <c r="I74" s="494"/>
      <c r="J74" s="494"/>
      <c r="K74" s="573"/>
      <c r="L74" s="358"/>
    </row>
    <row r="75" spans="1:22">
      <c r="A75" s="2095"/>
      <c r="B75" s="2095"/>
      <c r="C75" s="2095"/>
      <c r="D75" s="2095"/>
      <c r="E75" s="2095"/>
      <c r="F75" s="2056"/>
      <c r="G75" s="494"/>
      <c r="H75" s="494"/>
      <c r="I75" s="494"/>
      <c r="J75" s="494"/>
      <c r="K75" s="573"/>
      <c r="L75" s="358"/>
    </row>
    <row r="76" spans="1:22">
      <c r="A76" s="2095"/>
      <c r="B76" s="2095"/>
      <c r="C76" s="2095"/>
      <c r="D76" s="2095"/>
      <c r="E76" s="2095"/>
      <c r="F76" s="2056"/>
      <c r="G76" s="494"/>
      <c r="H76" s="494"/>
      <c r="I76" s="494"/>
      <c r="J76" s="494"/>
      <c r="K76" s="1743"/>
      <c r="L76" s="358"/>
    </row>
    <row r="77" spans="1:22">
      <c r="A77" s="2095"/>
      <c r="B77" s="2095"/>
      <c r="C77" s="2095"/>
      <c r="D77" s="2095"/>
      <c r="E77" s="2095"/>
      <c r="F77" s="2056"/>
      <c r="G77" s="494"/>
      <c r="H77" s="494"/>
      <c r="I77" s="494"/>
      <c r="J77" s="494"/>
      <c r="K77" s="642"/>
      <c r="L77" s="358"/>
    </row>
    <row r="78" spans="1:22">
      <c r="A78" s="2095"/>
      <c r="B78" s="2095"/>
      <c r="C78" s="2095"/>
      <c r="D78" s="2095"/>
      <c r="E78" s="2095"/>
      <c r="F78" s="2056"/>
      <c r="G78" s="494"/>
      <c r="H78" s="494"/>
      <c r="I78" s="494"/>
      <c r="J78" s="494"/>
      <c r="K78" s="642"/>
      <c r="L78" s="358"/>
    </row>
    <row r="79" spans="1:22">
      <c r="A79" s="2095"/>
      <c r="B79" s="2095"/>
      <c r="C79" s="2095"/>
      <c r="D79" s="2095"/>
      <c r="E79" s="2095"/>
      <c r="F79" s="2056"/>
      <c r="G79" s="494"/>
      <c r="H79" s="494"/>
      <c r="I79" s="494"/>
      <c r="J79" s="494"/>
      <c r="K79" s="642"/>
      <c r="L79" s="358"/>
    </row>
    <row r="80" spans="1:22">
      <c r="A80" s="2095"/>
      <c r="B80" s="2095"/>
      <c r="C80" s="2095"/>
      <c r="D80" s="2095"/>
      <c r="E80" s="2095"/>
      <c r="F80" s="2056"/>
      <c r="G80" s="494"/>
      <c r="H80" s="494"/>
      <c r="I80" s="494"/>
      <c r="J80" s="494"/>
      <c r="K80" s="642"/>
      <c r="L80" s="358"/>
    </row>
    <row r="81" spans="1:12">
      <c r="A81" s="2095"/>
      <c r="B81" s="2095"/>
      <c r="C81" s="2095"/>
      <c r="D81" s="2095"/>
      <c r="E81" s="2095"/>
      <c r="F81" s="2056"/>
      <c r="G81" s="494"/>
      <c r="H81" s="494"/>
      <c r="I81" s="494"/>
      <c r="J81" s="494"/>
      <c r="K81" s="642"/>
      <c r="L81" s="358"/>
    </row>
    <row r="82" spans="1:12">
      <c r="A82" s="2095"/>
      <c r="B82" s="2095"/>
      <c r="C82" s="2095"/>
      <c r="D82" s="2095"/>
      <c r="E82" s="2095"/>
      <c r="F82" s="2056"/>
      <c r="G82" s="494"/>
      <c r="H82" s="494"/>
      <c r="I82" s="494"/>
      <c r="J82" s="494"/>
      <c r="K82" s="642"/>
      <c r="L82" s="358"/>
    </row>
    <row r="83" spans="1:12">
      <c r="A83" s="2095"/>
      <c r="B83" s="2095"/>
      <c r="C83" s="2095"/>
      <c r="D83" s="2095"/>
      <c r="E83" s="2095"/>
      <c r="F83" s="494"/>
      <c r="G83" s="494"/>
      <c r="H83" s="494"/>
      <c r="I83" s="494"/>
      <c r="J83" s="494"/>
      <c r="K83" s="642"/>
      <c r="L83" s="358"/>
    </row>
    <row r="84" spans="1:12">
      <c r="A84" s="2095"/>
      <c r="B84" s="2095"/>
      <c r="C84" s="2095"/>
      <c r="D84" s="2095"/>
      <c r="E84" s="2095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F94A4-00A1-4257-B8EA-D90FA302B3DE}">
  <sheetPr codeName="Sheet25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3168</v>
      </c>
      <c r="C9" s="1138" t="s">
        <v>3169</v>
      </c>
      <c r="D9" s="498">
        <v>5</v>
      </c>
      <c r="E9" s="46">
        <v>6</v>
      </c>
      <c r="F9" s="14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20</v>
      </c>
      <c r="C10" s="611" t="s">
        <v>21</v>
      </c>
      <c r="D10" s="609">
        <v>5</v>
      </c>
      <c r="E10" s="607">
        <v>6</v>
      </c>
      <c r="F10" s="70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10</v>
      </c>
      <c r="C11" s="611" t="s">
        <v>11</v>
      </c>
      <c r="D11" s="609">
        <v>2</v>
      </c>
      <c r="E11" s="607">
        <v>2</v>
      </c>
      <c r="F11" s="70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1020</v>
      </c>
      <c r="C12" s="611" t="s">
        <v>3206</v>
      </c>
      <c r="D12" s="609">
        <v>2</v>
      </c>
      <c r="E12" s="607">
        <v>2</v>
      </c>
      <c r="F12" s="633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9068</v>
      </c>
      <c r="C13" s="611" t="s">
        <v>9069</v>
      </c>
      <c r="D13" s="609">
        <v>4</v>
      </c>
      <c r="E13" s="607">
        <v>5</v>
      </c>
      <c r="F13" s="70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619" t="s">
        <v>9071</v>
      </c>
      <c r="C14" s="611" t="s">
        <v>9072</v>
      </c>
      <c r="D14" s="609">
        <v>2</v>
      </c>
      <c r="E14" s="619">
        <v>2</v>
      </c>
      <c r="F14" s="633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9071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27"/>
      <c r="C15" s="646" t="s">
        <v>336</v>
      </c>
      <c r="D15" s="614">
        <v>20</v>
      </c>
      <c r="E15" s="614">
        <v>23</v>
      </c>
      <c r="F15" s="64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03" t="s">
        <v>3544</v>
      </c>
      <c r="C16" s="604" t="s">
        <v>3545</v>
      </c>
      <c r="D16" s="609">
        <v>5</v>
      </c>
      <c r="E16" s="603">
        <v>6</v>
      </c>
      <c r="F16" s="617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607" t="s">
        <v>26</v>
      </c>
      <c r="C17" s="611" t="s">
        <v>52</v>
      </c>
      <c r="D17" s="609">
        <v>5</v>
      </c>
      <c r="E17" s="607">
        <v>6</v>
      </c>
      <c r="F17" s="617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607" t="s">
        <v>36</v>
      </c>
      <c r="C18" s="611" t="s">
        <v>247</v>
      </c>
      <c r="D18" s="609">
        <v>1</v>
      </c>
      <c r="E18" s="607">
        <v>1</v>
      </c>
      <c r="F18" s="61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607" t="s">
        <v>9320</v>
      </c>
      <c r="C19" s="611" t="s">
        <v>9321</v>
      </c>
      <c r="D19" s="609">
        <v>4</v>
      </c>
      <c r="E19" s="607">
        <v>7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9321</v>
      </c>
      <c r="M19" s="357" t="s">
        <v>9320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607" t="s">
        <v>9074</v>
      </c>
      <c r="C20" s="611" t="s">
        <v>9075</v>
      </c>
      <c r="D20" s="609">
        <v>3</v>
      </c>
      <c r="E20" s="607">
        <v>4</v>
      </c>
      <c r="F20" s="633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9076</v>
      </c>
      <c r="M20" s="357" t="s">
        <v>9074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619" t="s">
        <v>9649</v>
      </c>
      <c r="C21" s="634" t="s">
        <v>9187</v>
      </c>
      <c r="D21" s="609">
        <v>3</v>
      </c>
      <c r="E21" s="619">
        <v>4</v>
      </c>
      <c r="F21" s="61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9188</v>
      </c>
      <c r="M21" s="357" t="s">
        <v>9649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5"/>
      <c r="B22" s="527"/>
      <c r="C22" s="1142" t="s">
        <v>336</v>
      </c>
      <c r="D22" s="614">
        <v>21</v>
      </c>
      <c r="E22" s="614">
        <v>28</v>
      </c>
      <c r="F22" s="62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603" t="s">
        <v>33</v>
      </c>
      <c r="C23" s="604" t="s">
        <v>140</v>
      </c>
      <c r="D23" s="609">
        <v>5</v>
      </c>
      <c r="E23" s="603">
        <v>7</v>
      </c>
      <c r="F23" s="1406" t="s">
        <v>52</v>
      </c>
      <c r="G23" s="494"/>
      <c r="H23" s="494" t="s">
        <v>26</v>
      </c>
      <c r="I23" s="494" t="s">
        <v>294</v>
      </c>
      <c r="J23" s="494" t="s">
        <v>294</v>
      </c>
      <c r="K23" s="573">
        <v>0</v>
      </c>
      <c r="L23" s="358" t="s">
        <v>602</v>
      </c>
      <c r="M23" s="357" t="s">
        <v>33</v>
      </c>
      <c r="N23" s="357" t="s">
        <v>26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3412</v>
      </c>
      <c r="U23" s="357" t="s">
        <v>294</v>
      </c>
      <c r="V23" s="357" t="s">
        <v>294</v>
      </c>
    </row>
    <row r="24" spans="1:22">
      <c r="A24" s="515"/>
      <c r="B24" s="607" t="s">
        <v>29</v>
      </c>
      <c r="C24" s="611" t="s">
        <v>53</v>
      </c>
      <c r="D24" s="609">
        <v>2</v>
      </c>
      <c r="E24" s="607">
        <v>2</v>
      </c>
      <c r="F24" s="617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607" t="s">
        <v>40</v>
      </c>
      <c r="C25" s="611" t="s">
        <v>338</v>
      </c>
      <c r="D25" s="609">
        <v>1</v>
      </c>
      <c r="E25" s="607">
        <v>1</v>
      </c>
      <c r="F25" s="617" t="s">
        <v>247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515"/>
      <c r="B26" s="607" t="s">
        <v>9080</v>
      </c>
      <c r="C26" s="611" t="s">
        <v>9082</v>
      </c>
      <c r="D26" s="609">
        <v>4</v>
      </c>
      <c r="E26" s="607">
        <v>6</v>
      </c>
      <c r="F26" s="617" t="s">
        <v>9075</v>
      </c>
      <c r="G26" s="494"/>
      <c r="H26" s="494" t="s">
        <v>9074</v>
      </c>
      <c r="I26" s="494" t="s">
        <v>294</v>
      </c>
      <c r="J26" s="494" t="s">
        <v>294</v>
      </c>
      <c r="K26" s="573">
        <v>0</v>
      </c>
      <c r="L26" s="358" t="s">
        <v>9082</v>
      </c>
      <c r="M26" s="357" t="s">
        <v>9080</v>
      </c>
      <c r="N26" s="357" t="s">
        <v>9074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9076</v>
      </c>
      <c r="U26" s="357" t="s">
        <v>294</v>
      </c>
      <c r="V26" s="357" t="s">
        <v>294</v>
      </c>
    </row>
    <row r="27" spans="1:22">
      <c r="A27" s="515"/>
      <c r="B27" s="607" t="s">
        <v>9183</v>
      </c>
      <c r="C27" s="611" t="s">
        <v>9184</v>
      </c>
      <c r="D27" s="609">
        <v>4</v>
      </c>
      <c r="E27" s="607">
        <v>7</v>
      </c>
      <c r="F27" s="610" t="s">
        <v>9075</v>
      </c>
      <c r="G27" s="494"/>
      <c r="H27" s="494" t="s">
        <v>9074</v>
      </c>
      <c r="I27" s="494" t="s">
        <v>294</v>
      </c>
      <c r="J27" s="494" t="s">
        <v>294</v>
      </c>
      <c r="K27" s="573">
        <v>0</v>
      </c>
      <c r="L27" s="358" t="s">
        <v>9185</v>
      </c>
      <c r="M27" s="357" t="s">
        <v>9183</v>
      </c>
      <c r="N27" s="357" t="s">
        <v>9074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9076</v>
      </c>
      <c r="U27" s="357" t="s">
        <v>294</v>
      </c>
      <c r="V27" s="357" t="s">
        <v>294</v>
      </c>
    </row>
    <row r="28" spans="1:22" ht="15" thickBot="1">
      <c r="A28" s="515"/>
      <c r="B28" s="619" t="s">
        <v>19</v>
      </c>
      <c r="C28" s="634" t="s">
        <v>3226</v>
      </c>
      <c r="D28" s="609">
        <v>2</v>
      </c>
      <c r="E28" s="619">
        <v>2</v>
      </c>
      <c r="F28" s="76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335</v>
      </c>
      <c r="M28" s="357" t="s">
        <v>19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17"/>
      <c r="B29" s="619"/>
      <c r="C29" s="952" t="s">
        <v>336</v>
      </c>
      <c r="D29" s="614">
        <v>18</v>
      </c>
      <c r="E29" s="614">
        <v>25</v>
      </c>
      <c r="F29" s="63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603" t="s">
        <v>25</v>
      </c>
      <c r="C30" s="604" t="s">
        <v>138</v>
      </c>
      <c r="D30" s="609">
        <v>3</v>
      </c>
      <c r="E30" s="607">
        <v>4</v>
      </c>
      <c r="F30" s="140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2100</v>
      </c>
      <c r="M30" s="357" t="s">
        <v>25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607" t="s">
        <v>9101</v>
      </c>
      <c r="C31" s="611" t="s">
        <v>9102</v>
      </c>
      <c r="D31" s="609">
        <v>4</v>
      </c>
      <c r="E31" s="607">
        <v>6</v>
      </c>
      <c r="F31" s="617" t="s">
        <v>9184</v>
      </c>
      <c r="G31" s="494"/>
      <c r="H31" s="494" t="s">
        <v>9183</v>
      </c>
      <c r="I31" s="494" t="s">
        <v>294</v>
      </c>
      <c r="J31" s="494" t="s">
        <v>294</v>
      </c>
      <c r="K31" s="573">
        <v>0</v>
      </c>
      <c r="L31" s="358" t="s">
        <v>9102</v>
      </c>
      <c r="M31" s="357" t="s">
        <v>9101</v>
      </c>
      <c r="N31" s="357" t="s">
        <v>9183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9185</v>
      </c>
      <c r="U31" s="357" t="s">
        <v>294</v>
      </c>
      <c r="V31" s="357" t="s">
        <v>294</v>
      </c>
    </row>
    <row r="32" spans="1:22">
      <c r="A32" s="515"/>
      <c r="B32" s="607" t="s">
        <v>9189</v>
      </c>
      <c r="C32" s="611" t="s">
        <v>9190</v>
      </c>
      <c r="D32" s="609">
        <v>4</v>
      </c>
      <c r="E32" s="607">
        <v>6</v>
      </c>
      <c r="F32" s="633" t="s">
        <v>9178</v>
      </c>
      <c r="G32" s="494"/>
      <c r="H32" s="494" t="s">
        <v>9080</v>
      </c>
      <c r="I32" s="494" t="s">
        <v>294</v>
      </c>
      <c r="J32" s="494" t="s">
        <v>294</v>
      </c>
      <c r="K32" s="573">
        <v>0</v>
      </c>
      <c r="L32" s="358" t="s">
        <v>9191</v>
      </c>
      <c r="M32" s="357" t="s">
        <v>9189</v>
      </c>
      <c r="N32" s="357" t="s">
        <v>9080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9082</v>
      </c>
      <c r="U32" s="357" t="s">
        <v>294</v>
      </c>
      <c r="V32" s="357" t="s">
        <v>294</v>
      </c>
    </row>
    <row r="33" spans="1:22">
      <c r="A33" s="515"/>
      <c r="B33" s="607" t="s">
        <v>9098</v>
      </c>
      <c r="C33" s="611" t="s">
        <v>9099</v>
      </c>
      <c r="D33" s="609">
        <v>3</v>
      </c>
      <c r="E33" s="607">
        <v>4</v>
      </c>
      <c r="F33" s="633" t="s">
        <v>9178</v>
      </c>
      <c r="G33" s="494"/>
      <c r="H33" s="494" t="s">
        <v>9080</v>
      </c>
      <c r="I33" s="494" t="s">
        <v>294</v>
      </c>
      <c r="J33" s="494" t="s">
        <v>294</v>
      </c>
      <c r="K33" s="573">
        <v>0</v>
      </c>
      <c r="L33" s="358" t="s">
        <v>9100</v>
      </c>
      <c r="M33" s="357" t="s">
        <v>9098</v>
      </c>
      <c r="N33" s="357" t="s">
        <v>9080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9082</v>
      </c>
      <c r="U33" s="357" t="s">
        <v>294</v>
      </c>
      <c r="V33" s="357" t="s">
        <v>294</v>
      </c>
    </row>
    <row r="34" spans="1:22">
      <c r="A34" s="515"/>
      <c r="B34" s="607" t="s">
        <v>9124</v>
      </c>
      <c r="C34" s="611" t="s">
        <v>9650</v>
      </c>
      <c r="D34" s="609">
        <v>3</v>
      </c>
      <c r="E34" s="607">
        <v>4</v>
      </c>
      <c r="F34" s="617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9126</v>
      </c>
      <c r="M34" s="357" t="s">
        <v>9124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5"/>
      <c r="B35" s="607" t="s">
        <v>9651</v>
      </c>
      <c r="C35" s="634" t="s">
        <v>9384</v>
      </c>
      <c r="D35" s="609">
        <v>3</v>
      </c>
      <c r="E35" s="607">
        <v>6</v>
      </c>
      <c r="F35" s="765" t="s">
        <v>9321</v>
      </c>
      <c r="G35" s="494"/>
      <c r="H35" s="494" t="s">
        <v>9320</v>
      </c>
      <c r="I35" s="494" t="s">
        <v>294</v>
      </c>
      <c r="J35" s="494" t="s">
        <v>294</v>
      </c>
      <c r="K35" s="573">
        <v>0</v>
      </c>
      <c r="L35" s="358" t="s">
        <v>9385</v>
      </c>
      <c r="M35" s="357" t="s">
        <v>9651</v>
      </c>
      <c r="N35" s="357" t="s">
        <v>9320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9321</v>
      </c>
      <c r="U35" s="357" t="s">
        <v>294</v>
      </c>
      <c r="V35" s="357" t="s">
        <v>294</v>
      </c>
    </row>
    <row r="36" spans="1:22" ht="15" thickBot="1">
      <c r="A36" s="517"/>
      <c r="B36" s="619"/>
      <c r="C36" s="646" t="s">
        <v>336</v>
      </c>
      <c r="D36" s="614">
        <v>20</v>
      </c>
      <c r="E36" s="614">
        <v>30</v>
      </c>
      <c r="F36" s="64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607" t="s">
        <v>35</v>
      </c>
      <c r="C37" s="611" t="s">
        <v>3258</v>
      </c>
      <c r="D37" s="609">
        <v>3</v>
      </c>
      <c r="E37" s="607">
        <v>4</v>
      </c>
      <c r="F37" s="626" t="s">
        <v>138</v>
      </c>
      <c r="G37" s="494"/>
      <c r="H37" s="494" t="s">
        <v>25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35</v>
      </c>
      <c r="N37" s="357" t="s">
        <v>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515"/>
      <c r="B38" s="607" t="s">
        <v>34</v>
      </c>
      <c r="C38" s="611" t="s">
        <v>142</v>
      </c>
      <c r="D38" s="609">
        <v>4</v>
      </c>
      <c r="E38" s="607">
        <v>6</v>
      </c>
      <c r="F38" s="633" t="s">
        <v>11</v>
      </c>
      <c r="G38" s="494"/>
      <c r="H38" s="494" t="s">
        <v>10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10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>
      <c r="A39" s="515"/>
      <c r="B39" s="607" t="s">
        <v>9109</v>
      </c>
      <c r="C39" s="611" t="s">
        <v>9110</v>
      </c>
      <c r="D39" s="609">
        <v>3</v>
      </c>
      <c r="E39" s="607">
        <v>5</v>
      </c>
      <c r="F39" s="633" t="s">
        <v>9387</v>
      </c>
      <c r="G39" s="494"/>
      <c r="H39" s="494" t="s">
        <v>3544</v>
      </c>
      <c r="I39" s="494" t="s">
        <v>294</v>
      </c>
      <c r="J39" s="494" t="s">
        <v>294</v>
      </c>
      <c r="K39" s="574">
        <v>0</v>
      </c>
      <c r="L39" s="358" t="s">
        <v>9111</v>
      </c>
      <c r="M39" s="357" t="s">
        <v>9109</v>
      </c>
      <c r="N39" s="357" t="s">
        <v>3544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593</v>
      </c>
      <c r="U39" s="357" t="s">
        <v>294</v>
      </c>
      <c r="V39" s="357" t="s">
        <v>294</v>
      </c>
    </row>
    <row r="40" spans="1:22">
      <c r="A40" s="515"/>
      <c r="B40" s="607" t="s">
        <v>9652</v>
      </c>
      <c r="C40" s="611" t="s">
        <v>9380</v>
      </c>
      <c r="D40" s="609">
        <v>4</v>
      </c>
      <c r="E40" s="607">
        <v>8</v>
      </c>
      <c r="F40" s="617" t="s">
        <v>9176</v>
      </c>
      <c r="G40" s="494"/>
      <c r="H40" s="494" t="s">
        <v>9068</v>
      </c>
      <c r="I40" s="494" t="s">
        <v>294</v>
      </c>
      <c r="J40" s="494" t="s">
        <v>294</v>
      </c>
      <c r="K40" s="573">
        <v>0</v>
      </c>
      <c r="L40" s="358" t="s">
        <v>9381</v>
      </c>
      <c r="M40" s="357" t="s">
        <v>9652</v>
      </c>
      <c r="N40" s="357" t="s">
        <v>9068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9070</v>
      </c>
      <c r="U40" s="357" t="s">
        <v>294</v>
      </c>
      <c r="V40" s="357" t="s">
        <v>294</v>
      </c>
    </row>
    <row r="41" spans="1:22">
      <c r="A41" s="515"/>
      <c r="B41" s="607" t="s">
        <v>9653</v>
      </c>
      <c r="C41" s="611" t="s">
        <v>9351</v>
      </c>
      <c r="D41" s="609">
        <v>4</v>
      </c>
      <c r="E41" s="607">
        <v>7</v>
      </c>
      <c r="F41" s="617" t="s">
        <v>9187</v>
      </c>
      <c r="G41" s="494"/>
      <c r="H41" s="494" t="s">
        <v>9649</v>
      </c>
      <c r="I41" s="494" t="s">
        <v>294</v>
      </c>
      <c r="J41" s="494" t="s">
        <v>294</v>
      </c>
      <c r="K41" s="573">
        <v>0</v>
      </c>
      <c r="L41" s="358" t="s">
        <v>9351</v>
      </c>
      <c r="M41" s="357" t="s">
        <v>9653</v>
      </c>
      <c r="N41" s="357" t="s">
        <v>9649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9188</v>
      </c>
      <c r="U41" s="357" t="s">
        <v>294</v>
      </c>
      <c r="V41" s="357" t="s">
        <v>294</v>
      </c>
    </row>
    <row r="42" spans="1:22" ht="15" thickBot="1">
      <c r="A42" s="515"/>
      <c r="B42" s="607" t="s">
        <v>9115</v>
      </c>
      <c r="C42" s="611" t="s">
        <v>9117</v>
      </c>
      <c r="D42" s="609">
        <v>4</v>
      </c>
      <c r="E42" s="607">
        <v>7</v>
      </c>
      <c r="F42" s="765" t="s">
        <v>9385</v>
      </c>
      <c r="G42" s="494"/>
      <c r="H42" s="494" t="s">
        <v>9651</v>
      </c>
      <c r="I42" s="494" t="s">
        <v>294</v>
      </c>
      <c r="J42" s="494" t="s">
        <v>294</v>
      </c>
      <c r="K42" s="573">
        <v>0</v>
      </c>
      <c r="L42" s="358" t="s">
        <v>9117</v>
      </c>
      <c r="M42" s="357" t="s">
        <v>9115</v>
      </c>
      <c r="N42" s="357" t="s">
        <v>9651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9385</v>
      </c>
      <c r="U42" s="357" t="s">
        <v>294</v>
      </c>
      <c r="V42" s="357" t="s">
        <v>294</v>
      </c>
    </row>
    <row r="43" spans="1:22" ht="15" thickBot="1">
      <c r="A43" s="517"/>
      <c r="B43" s="619"/>
      <c r="C43" s="646" t="s">
        <v>336</v>
      </c>
      <c r="D43" s="614">
        <v>22</v>
      </c>
      <c r="E43" s="614">
        <v>37</v>
      </c>
      <c r="F43" s="64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603" t="s">
        <v>38</v>
      </c>
      <c r="C44" s="645" t="s">
        <v>146</v>
      </c>
      <c r="D44" s="605">
        <v>1</v>
      </c>
      <c r="E44" s="2043">
        <v>1</v>
      </c>
      <c r="F44" s="1406" t="s">
        <v>3226</v>
      </c>
      <c r="G44" s="494"/>
      <c r="H44" s="494" t="s">
        <v>19</v>
      </c>
      <c r="I44" s="494" t="s">
        <v>294</v>
      </c>
      <c r="J44" s="494" t="s">
        <v>294</v>
      </c>
      <c r="K44" s="573">
        <v>0</v>
      </c>
      <c r="L44" s="358" t="s">
        <v>331</v>
      </c>
      <c r="M44" s="357" t="s">
        <v>38</v>
      </c>
      <c r="N44" s="357" t="s">
        <v>19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335</v>
      </c>
      <c r="U44" s="357" t="s">
        <v>294</v>
      </c>
      <c r="V44" s="357" t="s">
        <v>294</v>
      </c>
    </row>
    <row r="45" spans="1:22">
      <c r="A45" s="515"/>
      <c r="B45" s="2094" t="s">
        <v>9130</v>
      </c>
      <c r="C45" s="2095" t="s">
        <v>9614</v>
      </c>
      <c r="D45" s="2094">
        <v>3</v>
      </c>
      <c r="E45" s="2093">
        <v>5</v>
      </c>
      <c r="F45" s="617"/>
      <c r="G45" s="494" t="s">
        <v>4736</v>
      </c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9132</v>
      </c>
      <c r="M45" s="357" t="s">
        <v>9130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15"/>
      <c r="B46" s="2094" t="s">
        <v>9133</v>
      </c>
      <c r="C46" s="2095" t="s">
        <v>9134</v>
      </c>
      <c r="D46" s="2094">
        <v>3</v>
      </c>
      <c r="E46" s="2093">
        <v>5</v>
      </c>
      <c r="F46" s="617"/>
      <c r="G46" s="494" t="s">
        <v>4736</v>
      </c>
      <c r="H46" s="494"/>
      <c r="I46" s="494"/>
      <c r="J46" s="494"/>
      <c r="K46" s="573">
        <v>0</v>
      </c>
      <c r="L46" s="358" t="s">
        <v>9135</v>
      </c>
      <c r="M46" s="357" t="s">
        <v>9133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</row>
    <row r="47" spans="1:22">
      <c r="A47" s="515"/>
      <c r="B47" s="607" t="s">
        <v>9136</v>
      </c>
      <c r="C47" s="645" t="s">
        <v>9382</v>
      </c>
      <c r="D47" s="609">
        <v>3</v>
      </c>
      <c r="E47" s="2043">
        <v>4</v>
      </c>
      <c r="F47" s="633" t="s">
        <v>9190</v>
      </c>
      <c r="G47" s="494"/>
      <c r="H47" s="494" t="s">
        <v>9189</v>
      </c>
      <c r="I47" s="494" t="s">
        <v>294</v>
      </c>
      <c r="J47" s="494" t="s">
        <v>294</v>
      </c>
      <c r="K47" s="573">
        <v>0</v>
      </c>
      <c r="L47" s="358" t="s">
        <v>9138</v>
      </c>
      <c r="M47" s="357" t="s">
        <v>9136</v>
      </c>
      <c r="N47" s="357" t="s">
        <v>9189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9191</v>
      </c>
      <c r="U47" s="357" t="s">
        <v>294</v>
      </c>
      <c r="V47" s="357" t="s">
        <v>294</v>
      </c>
    </row>
    <row r="48" spans="1:22">
      <c r="A48" s="515"/>
      <c r="B48" s="607" t="s">
        <v>9654</v>
      </c>
      <c r="C48" s="645" t="s">
        <v>9389</v>
      </c>
      <c r="D48" s="609">
        <v>5</v>
      </c>
      <c r="E48" s="2043">
        <v>9</v>
      </c>
      <c r="F48" s="633" t="s">
        <v>9380</v>
      </c>
      <c r="G48" s="494"/>
      <c r="H48" s="494" t="s">
        <v>9652</v>
      </c>
      <c r="I48" s="494" t="s">
        <v>294</v>
      </c>
      <c r="J48" s="494" t="s">
        <v>294</v>
      </c>
      <c r="K48" s="573">
        <v>0</v>
      </c>
      <c r="L48" s="358" t="s">
        <v>9390</v>
      </c>
      <c r="M48" s="357" t="s">
        <v>9654</v>
      </c>
      <c r="N48" s="357" t="s">
        <v>9652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9381</v>
      </c>
      <c r="U48" s="357" t="s">
        <v>294</v>
      </c>
      <c r="V48" s="357" t="s">
        <v>294</v>
      </c>
    </row>
    <row r="49" spans="1:22">
      <c r="A49" s="515"/>
      <c r="B49" s="607" t="s">
        <v>9655</v>
      </c>
      <c r="C49" s="645" t="s">
        <v>9356</v>
      </c>
      <c r="D49" s="609">
        <v>3</v>
      </c>
      <c r="E49" s="2043">
        <v>5</v>
      </c>
      <c r="F49" s="633" t="s">
        <v>9351</v>
      </c>
      <c r="G49" s="494"/>
      <c r="H49" s="494" t="s">
        <v>9653</v>
      </c>
      <c r="I49" s="494" t="s">
        <v>294</v>
      </c>
      <c r="J49" s="494" t="s">
        <v>294</v>
      </c>
      <c r="K49" s="573">
        <v>0</v>
      </c>
      <c r="L49" s="358" t="s">
        <v>9356</v>
      </c>
      <c r="M49" s="357" t="s">
        <v>9655</v>
      </c>
      <c r="N49" s="357" t="s">
        <v>9653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9351</v>
      </c>
      <c r="U49" s="357" t="s">
        <v>294</v>
      </c>
      <c r="V49" s="357" t="s">
        <v>294</v>
      </c>
    </row>
    <row r="50" spans="1:22" ht="15" thickBot="1">
      <c r="A50" s="515"/>
      <c r="B50" s="619" t="s">
        <v>9656</v>
      </c>
      <c r="C50" s="645" t="s">
        <v>9299</v>
      </c>
      <c r="D50" s="681">
        <v>7</v>
      </c>
      <c r="E50" s="2043">
        <v>12</v>
      </c>
      <c r="F50" s="629" t="s">
        <v>9380</v>
      </c>
      <c r="G50" s="494"/>
      <c r="H50" s="494" t="s">
        <v>9652</v>
      </c>
      <c r="I50" s="494" t="s">
        <v>294</v>
      </c>
      <c r="J50" s="494" t="s">
        <v>294</v>
      </c>
      <c r="K50" s="573">
        <v>0</v>
      </c>
      <c r="L50" s="358" t="s">
        <v>9300</v>
      </c>
      <c r="M50" s="357" t="s">
        <v>9656</v>
      </c>
      <c r="N50" s="357" t="s">
        <v>9652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9381</v>
      </c>
      <c r="U50" s="357" t="s">
        <v>294</v>
      </c>
      <c r="V50" s="357" t="s">
        <v>294</v>
      </c>
    </row>
    <row r="51" spans="1:22" ht="15" thickBot="1">
      <c r="A51" s="517"/>
      <c r="B51" s="619"/>
      <c r="C51" s="646" t="s">
        <v>336</v>
      </c>
      <c r="D51" s="614">
        <v>22</v>
      </c>
      <c r="E51" s="614">
        <v>36</v>
      </c>
      <c r="F51" s="641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336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602">
        <v>7</v>
      </c>
      <c r="B52" s="603" t="s">
        <v>9213</v>
      </c>
      <c r="C52" s="604" t="s">
        <v>9214</v>
      </c>
      <c r="D52" s="609">
        <v>5</v>
      </c>
      <c r="E52" s="607">
        <v>9</v>
      </c>
      <c r="F52" s="610" t="s">
        <v>9117</v>
      </c>
      <c r="G52" s="494"/>
      <c r="H52" s="494" t="s">
        <v>9115</v>
      </c>
      <c r="I52" s="494" t="s">
        <v>294</v>
      </c>
      <c r="J52" s="494" t="s">
        <v>294</v>
      </c>
      <c r="K52" s="573">
        <v>0</v>
      </c>
      <c r="L52" s="358" t="s">
        <v>9216</v>
      </c>
      <c r="M52" s="357" t="s">
        <v>9213</v>
      </c>
      <c r="N52" s="357" t="s">
        <v>9115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9117</v>
      </c>
      <c r="U52" s="357" t="s">
        <v>294</v>
      </c>
      <c r="V52" s="357" t="s">
        <v>294</v>
      </c>
    </row>
    <row r="53" spans="1:22">
      <c r="A53" s="515"/>
      <c r="B53" s="607" t="s">
        <v>9657</v>
      </c>
      <c r="C53" s="611" t="s">
        <v>9391</v>
      </c>
      <c r="D53" s="609">
        <v>5</v>
      </c>
      <c r="E53" s="607">
        <v>9</v>
      </c>
      <c r="F53" s="617" t="s">
        <v>9299</v>
      </c>
      <c r="G53" s="494"/>
      <c r="H53" s="494" t="s">
        <v>9656</v>
      </c>
      <c r="I53" s="494" t="s">
        <v>294</v>
      </c>
      <c r="J53" s="494" t="s">
        <v>294</v>
      </c>
      <c r="K53" s="573">
        <v>0</v>
      </c>
      <c r="L53" s="358" t="s">
        <v>9291</v>
      </c>
      <c r="M53" s="357" t="s">
        <v>9657</v>
      </c>
      <c r="N53" s="357" t="s">
        <v>9656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9300</v>
      </c>
      <c r="U53" s="357" t="s">
        <v>294</v>
      </c>
      <c r="V53" s="357" t="s">
        <v>294</v>
      </c>
    </row>
    <row r="54" spans="1:22">
      <c r="A54" s="515"/>
      <c r="B54" s="607" t="s">
        <v>9292</v>
      </c>
      <c r="C54" s="611" t="s">
        <v>9293</v>
      </c>
      <c r="D54" s="609">
        <v>5</v>
      </c>
      <c r="E54" s="607">
        <v>9</v>
      </c>
      <c r="F54" s="617" t="s">
        <v>9389</v>
      </c>
      <c r="G54" s="494"/>
      <c r="H54" s="494" t="s">
        <v>9654</v>
      </c>
      <c r="I54" s="494" t="s">
        <v>294</v>
      </c>
      <c r="J54" s="494" t="s">
        <v>294</v>
      </c>
      <c r="K54" s="573">
        <v>0</v>
      </c>
      <c r="L54" s="358" t="s">
        <v>9294</v>
      </c>
      <c r="M54" s="357" t="s">
        <v>9292</v>
      </c>
      <c r="N54" s="357" t="s">
        <v>9654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9390</v>
      </c>
      <c r="U54" s="357" t="s">
        <v>294</v>
      </c>
      <c r="V54" s="357" t="s">
        <v>294</v>
      </c>
    </row>
    <row r="55" spans="1:22" ht="15" thickBot="1">
      <c r="A55" s="515"/>
      <c r="B55" s="607" t="s">
        <v>4804</v>
      </c>
      <c r="C55" s="611" t="s">
        <v>4805</v>
      </c>
      <c r="D55" s="609">
        <v>3</v>
      </c>
      <c r="E55" s="607">
        <v>4</v>
      </c>
      <c r="F55" s="629" t="s">
        <v>9110</v>
      </c>
      <c r="G55" s="494"/>
      <c r="H55" s="494" t="s">
        <v>9109</v>
      </c>
      <c r="I55" s="494" t="s">
        <v>294</v>
      </c>
      <c r="J55" s="494" t="s">
        <v>294</v>
      </c>
      <c r="K55" s="573">
        <v>0</v>
      </c>
      <c r="L55" s="358" t="s">
        <v>2132</v>
      </c>
      <c r="M55" s="357" t="s">
        <v>4804</v>
      </c>
      <c r="N55" s="357" t="s">
        <v>9109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9111</v>
      </c>
      <c r="U55" s="357" t="s">
        <v>294</v>
      </c>
      <c r="V55" s="357" t="s">
        <v>294</v>
      </c>
    </row>
    <row r="56" spans="1:22" ht="15" thickBot="1">
      <c r="A56" s="517"/>
      <c r="B56" s="619"/>
      <c r="C56" s="646" t="s">
        <v>336</v>
      </c>
      <c r="D56" s="614">
        <v>18</v>
      </c>
      <c r="E56" s="614">
        <v>31</v>
      </c>
      <c r="F56" s="64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336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607" t="s">
        <v>9658</v>
      </c>
      <c r="C57" s="611" t="s">
        <v>1021</v>
      </c>
      <c r="D57" s="609">
        <v>8</v>
      </c>
      <c r="E57" s="603">
        <v>14</v>
      </c>
      <c r="F57" s="626" t="s">
        <v>9659</v>
      </c>
      <c r="G57" s="494"/>
      <c r="H57" s="494" t="s">
        <v>34</v>
      </c>
      <c r="I57" s="494" t="s">
        <v>9136</v>
      </c>
      <c r="J57" s="494" t="s">
        <v>294</v>
      </c>
      <c r="K57" s="573">
        <v>0</v>
      </c>
      <c r="L57" s="358" t="s">
        <v>4589</v>
      </c>
      <c r="M57" s="357" t="s">
        <v>9658</v>
      </c>
      <c r="N57" s="357" t="s">
        <v>34</v>
      </c>
      <c r="O57" s="357" t="s">
        <v>9136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9138</v>
      </c>
      <c r="V57" s="357" t="s">
        <v>294</v>
      </c>
    </row>
    <row r="58" spans="1:22">
      <c r="A58" s="515"/>
      <c r="B58" s="607" t="s">
        <v>9660</v>
      </c>
      <c r="C58" s="611" t="s">
        <v>9393</v>
      </c>
      <c r="D58" s="609">
        <v>4</v>
      </c>
      <c r="E58" s="607">
        <v>8</v>
      </c>
      <c r="F58" s="633" t="s">
        <v>9661</v>
      </c>
      <c r="G58" s="494"/>
      <c r="H58" s="494" t="s">
        <v>9655</v>
      </c>
      <c r="I58" s="494" t="s">
        <v>294</v>
      </c>
      <c r="J58" s="494" t="s">
        <v>294</v>
      </c>
      <c r="K58" s="573">
        <v>0</v>
      </c>
      <c r="L58" s="358" t="s">
        <v>9393</v>
      </c>
      <c r="M58" s="357" t="s">
        <v>9660</v>
      </c>
      <c r="N58" s="357" t="s">
        <v>9655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9661</v>
      </c>
      <c r="U58" s="357" t="s">
        <v>294</v>
      </c>
      <c r="V58" s="357" t="s">
        <v>294</v>
      </c>
    </row>
    <row r="59" spans="1:22">
      <c r="A59" s="515"/>
      <c r="B59" s="607" t="s">
        <v>9662</v>
      </c>
      <c r="C59" s="611" t="s">
        <v>9402</v>
      </c>
      <c r="D59" s="609">
        <v>6</v>
      </c>
      <c r="E59" s="607">
        <v>11</v>
      </c>
      <c r="F59" s="617" t="s">
        <v>9293</v>
      </c>
      <c r="G59" s="494"/>
      <c r="H59" s="494" t="s">
        <v>9292</v>
      </c>
      <c r="I59" s="494" t="s">
        <v>294</v>
      </c>
      <c r="J59" s="494" t="s">
        <v>294</v>
      </c>
      <c r="K59" s="573">
        <v>0</v>
      </c>
      <c r="L59" s="358" t="s">
        <v>9403</v>
      </c>
      <c r="M59" s="357" t="s">
        <v>9662</v>
      </c>
      <c r="N59" s="357" t="s">
        <v>9292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9294</v>
      </c>
      <c r="U59" s="357" t="s">
        <v>294</v>
      </c>
      <c r="V59" s="357" t="s">
        <v>294</v>
      </c>
    </row>
    <row r="60" spans="1:22" ht="15" thickBot="1">
      <c r="A60" s="515"/>
      <c r="B60" s="47" t="s">
        <v>9663</v>
      </c>
      <c r="C60" s="611" t="s">
        <v>9405</v>
      </c>
      <c r="D60" s="609">
        <v>3</v>
      </c>
      <c r="E60" s="607">
        <v>6</v>
      </c>
      <c r="F60" s="617" t="s">
        <v>9125</v>
      </c>
      <c r="G60" s="494"/>
      <c r="H60" s="494" t="s">
        <v>9124</v>
      </c>
      <c r="I60" s="494" t="s">
        <v>294</v>
      </c>
      <c r="J60" s="494" t="s">
        <v>294</v>
      </c>
      <c r="K60" s="573">
        <v>0</v>
      </c>
      <c r="L60" s="358" t="s">
        <v>9406</v>
      </c>
      <c r="M60" s="357" t="s">
        <v>9663</v>
      </c>
      <c r="N60" s="357" t="s">
        <v>9124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9126</v>
      </c>
      <c r="U60" s="357" t="s">
        <v>294</v>
      </c>
      <c r="V60" s="357" t="s">
        <v>294</v>
      </c>
    </row>
    <row r="61" spans="1:22" ht="15" thickBot="1">
      <c r="A61" s="517"/>
      <c r="B61" s="619"/>
      <c r="C61" s="646" t="s">
        <v>336</v>
      </c>
      <c r="D61" s="614">
        <v>21</v>
      </c>
      <c r="E61" s="614">
        <v>39</v>
      </c>
      <c r="F61" s="64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336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02">
        <v>9</v>
      </c>
      <c r="B62" s="607" t="s">
        <v>9664</v>
      </c>
      <c r="C62" s="604" t="s">
        <v>325</v>
      </c>
      <c r="D62" s="609">
        <v>8</v>
      </c>
      <c r="E62" s="603">
        <v>12</v>
      </c>
      <c r="F62" s="1406" t="s">
        <v>9665</v>
      </c>
      <c r="G62" s="494"/>
      <c r="H62" s="494" t="s">
        <v>35</v>
      </c>
      <c r="I62" s="494" t="s">
        <v>9663</v>
      </c>
      <c r="J62" s="494" t="s">
        <v>294</v>
      </c>
      <c r="K62" s="573">
        <v>0</v>
      </c>
      <c r="L62" s="358" t="s">
        <v>4161</v>
      </c>
      <c r="M62" s="357" t="s">
        <v>9664</v>
      </c>
      <c r="N62" s="357" t="s">
        <v>35</v>
      </c>
      <c r="O62" s="357" t="s">
        <v>9663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9406</v>
      </c>
      <c r="V62" s="357" t="s">
        <v>294</v>
      </c>
    </row>
    <row r="63" spans="1:22">
      <c r="A63" s="515"/>
      <c r="B63" s="607" t="s">
        <v>9666</v>
      </c>
      <c r="C63" s="611" t="s">
        <v>9395</v>
      </c>
      <c r="D63" s="609">
        <v>5</v>
      </c>
      <c r="E63" s="607">
        <v>9</v>
      </c>
      <c r="F63" s="617" t="s">
        <v>9299</v>
      </c>
      <c r="G63" s="494"/>
      <c r="H63" s="494" t="s">
        <v>9656</v>
      </c>
      <c r="I63" s="494" t="s">
        <v>294</v>
      </c>
      <c r="J63" s="494" t="s">
        <v>294</v>
      </c>
      <c r="K63" s="573">
        <v>0</v>
      </c>
      <c r="L63" s="358" t="s">
        <v>9396</v>
      </c>
      <c r="M63" s="357" t="s">
        <v>9666</v>
      </c>
      <c r="N63" s="357" t="s">
        <v>9656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9300</v>
      </c>
      <c r="U63" s="357" t="s">
        <v>294</v>
      </c>
      <c r="V63" s="357" t="s">
        <v>294</v>
      </c>
    </row>
    <row r="64" spans="1:22" ht="15" thickBot="1">
      <c r="A64" s="515"/>
      <c r="B64" s="607" t="s">
        <v>9667</v>
      </c>
      <c r="C64" s="634" t="s">
        <v>9412</v>
      </c>
      <c r="D64" s="609">
        <v>5</v>
      </c>
      <c r="E64" s="619">
        <v>9</v>
      </c>
      <c r="F64" s="629" t="s">
        <v>4805</v>
      </c>
      <c r="G64" s="494"/>
      <c r="H64" s="494" t="s">
        <v>4804</v>
      </c>
      <c r="I64" s="494" t="s">
        <v>294</v>
      </c>
      <c r="J64" s="494" t="s">
        <v>294</v>
      </c>
      <c r="K64" s="573">
        <v>0</v>
      </c>
      <c r="L64" s="358" t="s">
        <v>9412</v>
      </c>
      <c r="M64" s="357" t="s">
        <v>9667</v>
      </c>
      <c r="N64" s="357" t="s">
        <v>4804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2132</v>
      </c>
      <c r="U64" s="357" t="s">
        <v>294</v>
      </c>
      <c r="V64" s="357" t="s">
        <v>294</v>
      </c>
    </row>
    <row r="65" spans="1:22" ht="15" thickBot="1">
      <c r="A65" s="517"/>
      <c r="B65" s="619"/>
      <c r="C65" s="646" t="s">
        <v>336</v>
      </c>
      <c r="D65" s="614">
        <v>18</v>
      </c>
      <c r="E65" s="614">
        <v>30</v>
      </c>
      <c r="F65" s="64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336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602">
        <v>10</v>
      </c>
      <c r="B66" s="607" t="s">
        <v>9668</v>
      </c>
      <c r="C66" s="604" t="s">
        <v>3394</v>
      </c>
      <c r="D66" s="609">
        <v>8</v>
      </c>
      <c r="E66" s="607">
        <v>12</v>
      </c>
      <c r="F66" s="1406" t="s">
        <v>325</v>
      </c>
      <c r="G66" s="494"/>
      <c r="H66" s="494" t="s">
        <v>9664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9668</v>
      </c>
      <c r="N66" s="357" t="s">
        <v>9664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4161</v>
      </c>
      <c r="U66" s="357" t="s">
        <v>294</v>
      </c>
      <c r="V66" s="357" t="s">
        <v>294</v>
      </c>
    </row>
    <row r="67" spans="1:22">
      <c r="A67" s="515"/>
      <c r="B67" s="607" t="s">
        <v>9669</v>
      </c>
      <c r="C67" s="611" t="s">
        <v>9409</v>
      </c>
      <c r="D67" s="609">
        <v>7</v>
      </c>
      <c r="E67" s="607">
        <v>13</v>
      </c>
      <c r="F67" s="617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9410</v>
      </c>
      <c r="M67" s="357" t="s">
        <v>9669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15" thickBot="1">
      <c r="A68" s="515"/>
      <c r="B68" s="607" t="s">
        <v>9670</v>
      </c>
      <c r="C68" s="634" t="s">
        <v>9671</v>
      </c>
      <c r="D68" s="609">
        <v>5</v>
      </c>
      <c r="E68" s="607">
        <v>10</v>
      </c>
      <c r="F68" s="617" t="s">
        <v>9412</v>
      </c>
      <c r="G68" s="494"/>
      <c r="H68" s="494" t="s">
        <v>9667</v>
      </c>
      <c r="I68" s="494" t="s">
        <v>294</v>
      </c>
      <c r="J68" s="494" t="s">
        <v>294</v>
      </c>
      <c r="K68" s="573">
        <v>0</v>
      </c>
      <c r="L68" s="358" t="s">
        <v>9416</v>
      </c>
      <c r="M68" s="357" t="s">
        <v>9670</v>
      </c>
      <c r="N68" s="357" t="s">
        <v>9667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9412</v>
      </c>
      <c r="U68" s="357" t="s">
        <v>294</v>
      </c>
      <c r="V68" s="357" t="s">
        <v>294</v>
      </c>
    </row>
    <row r="69" spans="1:22" ht="15" thickBot="1">
      <c r="A69" s="517"/>
      <c r="B69" s="619"/>
      <c r="C69" s="646" t="s">
        <v>336</v>
      </c>
      <c r="D69" s="614">
        <v>20</v>
      </c>
      <c r="E69" s="614">
        <v>35</v>
      </c>
      <c r="F69" s="64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336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534"/>
      <c r="B70" s="1547"/>
      <c r="C70" s="646" t="s">
        <v>111</v>
      </c>
      <c r="D70" s="614">
        <v>200</v>
      </c>
      <c r="E70" s="614">
        <v>314</v>
      </c>
      <c r="F70" s="641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095"/>
      <c r="B71" s="2095"/>
      <c r="C71" s="2095"/>
      <c r="D71" s="2095"/>
      <c r="E71" s="2095"/>
      <c r="F71" s="2056"/>
      <c r="G71" s="494"/>
      <c r="H71" s="494"/>
      <c r="I71" s="494"/>
      <c r="J71" s="494"/>
      <c r="K71" s="573"/>
      <c r="L71" s="358"/>
    </row>
    <row r="72" spans="1:22">
      <c r="A72" s="2095"/>
      <c r="B72" s="2095"/>
      <c r="C72" s="2095"/>
      <c r="D72" s="2095"/>
      <c r="E72" s="2095"/>
      <c r="F72" s="2056"/>
      <c r="G72" s="494"/>
      <c r="H72" s="494"/>
      <c r="I72" s="494"/>
      <c r="J72" s="494"/>
      <c r="K72" s="573"/>
      <c r="L72" s="358"/>
    </row>
    <row r="73" spans="1:22">
      <c r="A73" s="2095"/>
      <c r="B73" s="2095"/>
      <c r="C73" s="2095"/>
      <c r="D73" s="2095"/>
      <c r="E73" s="2095"/>
      <c r="F73" s="2056"/>
      <c r="G73" s="494"/>
      <c r="H73" s="494"/>
      <c r="I73" s="494"/>
      <c r="J73" s="494"/>
      <c r="K73" s="573"/>
      <c r="L73" s="358"/>
    </row>
    <row r="74" spans="1:22">
      <c r="A74" s="2095"/>
      <c r="B74" s="2095"/>
      <c r="C74" s="2095"/>
      <c r="D74" s="2095"/>
      <c r="E74" s="2095"/>
      <c r="F74" s="2056"/>
      <c r="G74" s="494"/>
      <c r="H74" s="494"/>
      <c r="I74" s="494"/>
      <c r="J74" s="494"/>
      <c r="K74" s="573"/>
      <c r="L74" s="358"/>
    </row>
    <row r="75" spans="1:22">
      <c r="A75" s="2095"/>
      <c r="B75" s="2095"/>
      <c r="C75" s="2095"/>
      <c r="D75" s="2095"/>
      <c r="E75" s="2095"/>
      <c r="F75" s="2056"/>
      <c r="G75" s="494"/>
      <c r="H75" s="494"/>
      <c r="I75" s="494"/>
      <c r="J75" s="494"/>
      <c r="K75" s="573"/>
      <c r="L75" s="358"/>
    </row>
    <row r="76" spans="1:22">
      <c r="A76" s="2095"/>
      <c r="B76" s="2095"/>
      <c r="C76" s="2095"/>
      <c r="D76" s="2095"/>
      <c r="E76" s="2095"/>
      <c r="F76" s="2056"/>
      <c r="G76" s="494"/>
      <c r="H76" s="494"/>
      <c r="I76" s="494"/>
      <c r="J76" s="494"/>
      <c r="K76" s="1743"/>
      <c r="L76" s="358"/>
    </row>
    <row r="77" spans="1:22">
      <c r="A77" s="2095"/>
      <c r="B77" s="2095"/>
      <c r="C77" s="2095"/>
      <c r="D77" s="2095"/>
      <c r="E77" s="2095"/>
      <c r="F77" s="2056"/>
      <c r="G77" s="494"/>
      <c r="H77" s="494"/>
      <c r="I77" s="494"/>
      <c r="J77" s="494"/>
      <c r="K77" s="642"/>
      <c r="L77" s="358"/>
    </row>
    <row r="78" spans="1:22">
      <c r="A78" s="2095"/>
      <c r="B78" s="2095"/>
      <c r="C78" s="2095"/>
      <c r="D78" s="2095"/>
      <c r="E78" s="2095"/>
      <c r="F78" s="2056"/>
      <c r="G78" s="494"/>
      <c r="H78" s="494"/>
      <c r="I78" s="494"/>
      <c r="J78" s="494"/>
      <c r="K78" s="642"/>
      <c r="L78" s="358"/>
    </row>
    <row r="79" spans="1:22">
      <c r="A79" s="2095"/>
      <c r="B79" s="2095"/>
      <c r="C79" s="2095"/>
      <c r="D79" s="2095"/>
      <c r="E79" s="2095"/>
      <c r="F79" s="2056"/>
      <c r="G79" s="494"/>
      <c r="H79" s="494"/>
      <c r="I79" s="494"/>
      <c r="J79" s="494"/>
      <c r="K79" s="642"/>
      <c r="L79" s="358"/>
    </row>
    <row r="80" spans="1:22">
      <c r="A80" s="2095"/>
      <c r="B80" s="2095"/>
      <c r="C80" s="2095"/>
      <c r="D80" s="2095"/>
      <c r="E80" s="2095"/>
      <c r="F80" s="2056"/>
      <c r="G80" s="494"/>
      <c r="H80" s="494"/>
      <c r="I80" s="494"/>
      <c r="J80" s="494"/>
      <c r="K80" s="642"/>
      <c r="L80" s="358"/>
    </row>
    <row r="81" spans="1:12">
      <c r="A81" s="2095"/>
      <c r="B81" s="2095"/>
      <c r="C81" s="2095"/>
      <c r="D81" s="2095"/>
      <c r="E81" s="2095"/>
      <c r="F81" s="2056"/>
      <c r="G81" s="494"/>
      <c r="H81" s="494"/>
      <c r="I81" s="494"/>
      <c r="J81" s="494"/>
      <c r="K81" s="642"/>
      <c r="L81" s="358"/>
    </row>
    <row r="82" spans="1:12">
      <c r="A82" s="2095"/>
      <c r="B82" s="2095"/>
      <c r="C82" s="2095"/>
      <c r="D82" s="2095"/>
      <c r="E82" s="2095"/>
      <c r="F82" s="2056"/>
      <c r="G82" s="494"/>
      <c r="H82" s="494"/>
      <c r="I82" s="494"/>
      <c r="J82" s="494"/>
      <c r="K82" s="642"/>
      <c r="L82" s="358"/>
    </row>
    <row r="83" spans="1:12">
      <c r="A83" s="2095"/>
      <c r="B83" s="2095"/>
      <c r="C83" s="2095"/>
      <c r="D83" s="2095"/>
      <c r="E83" s="2095"/>
      <c r="F83" s="494"/>
      <c r="G83" s="494"/>
      <c r="H83" s="494"/>
      <c r="I83" s="494"/>
      <c r="J83" s="494"/>
      <c r="K83" s="642"/>
      <c r="L83" s="358"/>
    </row>
    <row r="84" spans="1:12">
      <c r="A84" s="2095"/>
      <c r="B84" s="2095"/>
      <c r="C84" s="2095"/>
      <c r="D84" s="2095"/>
      <c r="E84" s="2095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BFBCB-DD4F-4E01-963F-07CCF9DDAB7B}">
  <sheetPr codeName="Sheet26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604" t="s">
        <v>11</v>
      </c>
      <c r="D9" s="605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3168</v>
      </c>
      <c r="C10" s="608" t="s">
        <v>3169</v>
      </c>
      <c r="D10" s="609">
        <v>5</v>
      </c>
      <c r="E10" s="607">
        <v>6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1020</v>
      </c>
      <c r="C11" s="611" t="s">
        <v>3206</v>
      </c>
      <c r="D11" s="609">
        <v>2</v>
      </c>
      <c r="E11" s="607">
        <v>2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1020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20</v>
      </c>
      <c r="C12" s="611" t="s">
        <v>21</v>
      </c>
      <c r="D12" s="609">
        <v>5</v>
      </c>
      <c r="E12" s="607">
        <v>6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9068</v>
      </c>
      <c r="C13" s="611" t="s">
        <v>9069</v>
      </c>
      <c r="D13" s="609">
        <v>4</v>
      </c>
      <c r="E13" s="607">
        <v>5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9071</v>
      </c>
      <c r="C14" s="611" t="s">
        <v>9072</v>
      </c>
      <c r="D14" s="609">
        <v>2</v>
      </c>
      <c r="E14" s="607">
        <v>2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9071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9"/>
      <c r="C15" s="646" t="s">
        <v>22</v>
      </c>
      <c r="D15" s="614">
        <v>20</v>
      </c>
      <c r="E15" s="614">
        <v>23</v>
      </c>
      <c r="F15" s="62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3544</v>
      </c>
      <c r="C16" s="611" t="s">
        <v>3545</v>
      </c>
      <c r="D16" s="609">
        <v>5</v>
      </c>
      <c r="E16" s="607">
        <v>6</v>
      </c>
      <c r="F16" s="62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26</v>
      </c>
      <c r="C17" s="611" t="s">
        <v>52</v>
      </c>
      <c r="D17" s="609">
        <v>5</v>
      </c>
      <c r="E17" s="607">
        <v>6</v>
      </c>
      <c r="F17" s="617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611" t="s">
        <v>247</v>
      </c>
      <c r="D18" s="609">
        <v>1</v>
      </c>
      <c r="E18" s="607">
        <v>1</v>
      </c>
      <c r="F18" s="63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9074</v>
      </c>
      <c r="C19" s="611" t="s">
        <v>9075</v>
      </c>
      <c r="D19" s="609">
        <v>3</v>
      </c>
      <c r="E19" s="607">
        <v>4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9076</v>
      </c>
      <c r="M19" s="357" t="s">
        <v>9074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25</v>
      </c>
      <c r="C20" s="611" t="s">
        <v>138</v>
      </c>
      <c r="D20" s="609">
        <v>3</v>
      </c>
      <c r="E20" s="607">
        <v>4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619" t="s">
        <v>9077</v>
      </c>
      <c r="C21" s="611" t="s">
        <v>9078</v>
      </c>
      <c r="D21" s="609">
        <v>3</v>
      </c>
      <c r="E21" s="607">
        <v>5</v>
      </c>
      <c r="F21" s="7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9079</v>
      </c>
      <c r="M21" s="357" t="s">
        <v>9077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28"/>
      <c r="B22" s="622"/>
      <c r="C22" s="646" t="s">
        <v>22</v>
      </c>
      <c r="D22" s="614">
        <v>20</v>
      </c>
      <c r="E22" s="614">
        <v>26</v>
      </c>
      <c r="F22" s="64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7">
        <v>3</v>
      </c>
      <c r="B23" s="603" t="s">
        <v>29</v>
      </c>
      <c r="C23" s="611" t="s">
        <v>53</v>
      </c>
      <c r="D23" s="609">
        <v>2</v>
      </c>
      <c r="E23" s="607">
        <v>2</v>
      </c>
      <c r="F23" s="62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33</v>
      </c>
      <c r="C24" s="611" t="s">
        <v>140</v>
      </c>
      <c r="D24" s="609">
        <v>5</v>
      </c>
      <c r="E24" s="607">
        <v>7</v>
      </c>
      <c r="F24" s="633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27"/>
      <c r="B25" s="607" t="s">
        <v>9080</v>
      </c>
      <c r="C25" s="611" t="s">
        <v>9081</v>
      </c>
      <c r="D25" s="609">
        <v>4</v>
      </c>
      <c r="E25" s="607">
        <v>6</v>
      </c>
      <c r="F25" s="617" t="s">
        <v>9072</v>
      </c>
      <c r="G25" s="494"/>
      <c r="H25" s="494" t="s">
        <v>9071</v>
      </c>
      <c r="I25" s="494" t="s">
        <v>294</v>
      </c>
      <c r="J25" s="494" t="s">
        <v>294</v>
      </c>
      <c r="K25" s="573">
        <v>0</v>
      </c>
      <c r="L25" s="358" t="s">
        <v>9082</v>
      </c>
      <c r="M25" s="357" t="s">
        <v>9080</v>
      </c>
      <c r="N25" s="357" t="s">
        <v>9071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9073</v>
      </c>
      <c r="U25" s="357" t="s">
        <v>294</v>
      </c>
      <c r="V25" s="357" t="s">
        <v>294</v>
      </c>
    </row>
    <row r="26" spans="1:22">
      <c r="A26" s="527"/>
      <c r="B26" s="607" t="s">
        <v>40</v>
      </c>
      <c r="C26" s="611" t="s">
        <v>338</v>
      </c>
      <c r="D26" s="609">
        <v>1</v>
      </c>
      <c r="E26" s="607">
        <v>1</v>
      </c>
      <c r="F26" s="617" t="s">
        <v>247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527"/>
      <c r="B27" s="607" t="s">
        <v>9083</v>
      </c>
      <c r="C27" s="611" t="s">
        <v>9084</v>
      </c>
      <c r="D27" s="609">
        <v>4</v>
      </c>
      <c r="E27" s="607">
        <v>7</v>
      </c>
      <c r="F27" s="617" t="s">
        <v>9078</v>
      </c>
      <c r="G27" s="494"/>
      <c r="H27" s="494" t="s">
        <v>9077</v>
      </c>
      <c r="I27" s="494" t="s">
        <v>294</v>
      </c>
      <c r="J27" s="494" t="s">
        <v>294</v>
      </c>
      <c r="K27" s="573">
        <v>0</v>
      </c>
      <c r="L27" s="358" t="s">
        <v>9085</v>
      </c>
      <c r="M27" s="357" t="s">
        <v>9083</v>
      </c>
      <c r="N27" s="357" t="s">
        <v>9077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9079</v>
      </c>
      <c r="U27" s="357" t="s">
        <v>294</v>
      </c>
      <c r="V27" s="357" t="s">
        <v>294</v>
      </c>
    </row>
    <row r="28" spans="1:22" ht="15" thickBot="1">
      <c r="A28" s="527"/>
      <c r="B28" s="607" t="s">
        <v>9086</v>
      </c>
      <c r="C28" s="611" t="s">
        <v>9087</v>
      </c>
      <c r="D28" s="609">
        <v>4</v>
      </c>
      <c r="E28" s="607">
        <v>6</v>
      </c>
      <c r="F28" s="617" t="s">
        <v>9078</v>
      </c>
      <c r="G28" s="494"/>
      <c r="H28" s="494" t="s">
        <v>9077</v>
      </c>
      <c r="I28" s="494" t="s">
        <v>294</v>
      </c>
      <c r="J28" s="494" t="s">
        <v>294</v>
      </c>
      <c r="K28" s="573">
        <v>0</v>
      </c>
      <c r="L28" s="358" t="s">
        <v>9088</v>
      </c>
      <c r="M28" s="357" t="s">
        <v>9086</v>
      </c>
      <c r="N28" s="357" t="s">
        <v>9077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9079</v>
      </c>
      <c r="U28" s="357" t="s">
        <v>294</v>
      </c>
      <c r="V28" s="357" t="s">
        <v>294</v>
      </c>
    </row>
    <row r="29" spans="1:22" ht="15" thickBot="1">
      <c r="A29" s="528"/>
      <c r="B29" s="612"/>
      <c r="C29" s="646" t="s">
        <v>22</v>
      </c>
      <c r="D29" s="614">
        <v>20</v>
      </c>
      <c r="E29" s="614">
        <v>29</v>
      </c>
      <c r="F29" s="64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7" t="s">
        <v>9089</v>
      </c>
      <c r="C30" s="611" t="s">
        <v>9090</v>
      </c>
      <c r="D30" s="609">
        <v>4</v>
      </c>
      <c r="E30" s="607">
        <v>6</v>
      </c>
      <c r="F30" s="617" t="s">
        <v>140</v>
      </c>
      <c r="G30" s="494"/>
      <c r="H30" s="494" t="s">
        <v>33</v>
      </c>
      <c r="I30" s="494" t="s">
        <v>294</v>
      </c>
      <c r="J30" s="494" t="s">
        <v>294</v>
      </c>
      <c r="K30" s="573">
        <v>0</v>
      </c>
      <c r="L30" s="358" t="s">
        <v>9091</v>
      </c>
      <c r="M30" s="357" t="s">
        <v>9089</v>
      </c>
      <c r="N30" s="357" t="s">
        <v>33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602</v>
      </c>
      <c r="U30" s="357" t="s">
        <v>294</v>
      </c>
      <c r="V30" s="357" t="s">
        <v>294</v>
      </c>
    </row>
    <row r="31" spans="1:22">
      <c r="A31" s="527"/>
      <c r="B31" s="607" t="s">
        <v>9092</v>
      </c>
      <c r="C31" s="611" t="s">
        <v>9093</v>
      </c>
      <c r="D31" s="609">
        <v>5</v>
      </c>
      <c r="E31" s="607">
        <v>9</v>
      </c>
      <c r="F31" s="617" t="s">
        <v>3545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9094</v>
      </c>
      <c r="M31" s="357" t="s">
        <v>9092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27"/>
      <c r="B32" s="607" t="s">
        <v>19</v>
      </c>
      <c r="C32" s="611" t="s">
        <v>3226</v>
      </c>
      <c r="D32" s="609">
        <v>2</v>
      </c>
      <c r="E32" s="607">
        <v>2</v>
      </c>
      <c r="F32" s="617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335</v>
      </c>
      <c r="M32" s="357" t="s">
        <v>19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27"/>
      <c r="B33" s="607" t="s">
        <v>9095</v>
      </c>
      <c r="C33" s="611" t="s">
        <v>9096</v>
      </c>
      <c r="D33" s="609">
        <v>3</v>
      </c>
      <c r="E33" s="607">
        <v>5</v>
      </c>
      <c r="F33" s="617" t="s">
        <v>9084</v>
      </c>
      <c r="G33" s="494"/>
      <c r="H33" s="494" t="s">
        <v>9083</v>
      </c>
      <c r="I33" s="494" t="s">
        <v>294</v>
      </c>
      <c r="J33" s="494" t="s">
        <v>294</v>
      </c>
      <c r="K33" s="573">
        <v>0</v>
      </c>
      <c r="L33" s="358" t="s">
        <v>9097</v>
      </c>
      <c r="M33" s="357" t="s">
        <v>9095</v>
      </c>
      <c r="N33" s="357" t="s">
        <v>9083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9085</v>
      </c>
      <c r="U33" s="357" t="s">
        <v>294</v>
      </c>
      <c r="V33" s="357" t="s">
        <v>294</v>
      </c>
    </row>
    <row r="34" spans="1:22">
      <c r="A34" s="527"/>
      <c r="B34" s="607" t="s">
        <v>9098</v>
      </c>
      <c r="C34" s="611" t="s">
        <v>9099</v>
      </c>
      <c r="D34" s="609">
        <v>3</v>
      </c>
      <c r="E34" s="607">
        <v>4</v>
      </c>
      <c r="F34" s="617" t="s">
        <v>9081</v>
      </c>
      <c r="G34" s="494"/>
      <c r="H34" s="494" t="s">
        <v>9080</v>
      </c>
      <c r="I34" s="494" t="s">
        <v>294</v>
      </c>
      <c r="J34" s="494" t="s">
        <v>294</v>
      </c>
      <c r="K34" s="573">
        <v>0</v>
      </c>
      <c r="L34" s="358" t="s">
        <v>9100</v>
      </c>
      <c r="M34" s="357" t="s">
        <v>9098</v>
      </c>
      <c r="N34" s="357" t="s">
        <v>9080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9082</v>
      </c>
      <c r="U34" s="357" t="s">
        <v>294</v>
      </c>
      <c r="V34" s="357" t="s">
        <v>294</v>
      </c>
    </row>
    <row r="35" spans="1:22" ht="15" thickBot="1">
      <c r="A35" s="527"/>
      <c r="B35" s="607" t="s">
        <v>9101</v>
      </c>
      <c r="C35" s="611" t="s">
        <v>9102</v>
      </c>
      <c r="D35" s="609">
        <v>4</v>
      </c>
      <c r="E35" s="607">
        <v>6</v>
      </c>
      <c r="F35" s="617" t="s">
        <v>9084</v>
      </c>
      <c r="G35" s="494"/>
      <c r="H35" s="494" t="s">
        <v>9083</v>
      </c>
      <c r="I35" s="494" t="s">
        <v>294</v>
      </c>
      <c r="J35" s="494" t="s">
        <v>294</v>
      </c>
      <c r="K35" s="573">
        <v>0</v>
      </c>
      <c r="L35" s="358" t="s">
        <v>9102</v>
      </c>
      <c r="M35" s="357" t="s">
        <v>9101</v>
      </c>
      <c r="N35" s="357" t="s">
        <v>9083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9085</v>
      </c>
      <c r="U35" s="357" t="s">
        <v>294</v>
      </c>
      <c r="V35" s="357" t="s">
        <v>294</v>
      </c>
    </row>
    <row r="36" spans="1:22" ht="15" thickBot="1">
      <c r="A36" s="528"/>
      <c r="B36" s="612"/>
      <c r="C36" s="646" t="s">
        <v>22</v>
      </c>
      <c r="D36" s="614">
        <v>21</v>
      </c>
      <c r="E36" s="614">
        <v>32</v>
      </c>
      <c r="F36" s="64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7">
        <v>5</v>
      </c>
      <c r="B37" s="607" t="s">
        <v>34</v>
      </c>
      <c r="C37" s="611" t="s">
        <v>142</v>
      </c>
      <c r="D37" s="609">
        <v>4</v>
      </c>
      <c r="E37" s="607">
        <v>6</v>
      </c>
      <c r="F37" s="617" t="s">
        <v>11</v>
      </c>
      <c r="G37" s="494"/>
      <c r="H37" s="494" t="s">
        <v>10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10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527"/>
      <c r="B38" s="607" t="s">
        <v>9103</v>
      </c>
      <c r="C38" s="611" t="s">
        <v>9104</v>
      </c>
      <c r="D38" s="609">
        <v>3</v>
      </c>
      <c r="E38" s="607">
        <v>5</v>
      </c>
      <c r="F38" s="617" t="s">
        <v>9093</v>
      </c>
      <c r="G38" s="494"/>
      <c r="H38" s="494" t="s">
        <v>9092</v>
      </c>
      <c r="I38" s="494" t="s">
        <v>294</v>
      </c>
      <c r="J38" s="494" t="s">
        <v>294</v>
      </c>
      <c r="K38" s="573">
        <v>0</v>
      </c>
      <c r="L38" s="358" t="s">
        <v>9105</v>
      </c>
      <c r="M38" s="357" t="s">
        <v>9103</v>
      </c>
      <c r="N38" s="357" t="s">
        <v>9092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9094</v>
      </c>
      <c r="U38" s="357" t="s">
        <v>294</v>
      </c>
      <c r="V38" s="357" t="s">
        <v>294</v>
      </c>
    </row>
    <row r="39" spans="1:22">
      <c r="A39" s="527"/>
      <c r="B39" s="607" t="s">
        <v>9106</v>
      </c>
      <c r="C39" s="611" t="s">
        <v>9107</v>
      </c>
      <c r="D39" s="609">
        <v>4</v>
      </c>
      <c r="E39" s="607">
        <v>7</v>
      </c>
      <c r="F39" s="617" t="s">
        <v>9096</v>
      </c>
      <c r="G39" s="494"/>
      <c r="H39" s="494" t="s">
        <v>9095</v>
      </c>
      <c r="I39" s="494" t="s">
        <v>294</v>
      </c>
      <c r="J39" s="494" t="s">
        <v>294</v>
      </c>
      <c r="K39" s="574">
        <v>0</v>
      </c>
      <c r="L39" s="358" t="s">
        <v>9108</v>
      </c>
      <c r="M39" s="357" t="s">
        <v>9106</v>
      </c>
      <c r="N39" s="357" t="s">
        <v>9095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9097</v>
      </c>
      <c r="U39" s="357" t="s">
        <v>294</v>
      </c>
      <c r="V39" s="357" t="s">
        <v>294</v>
      </c>
    </row>
    <row r="40" spans="1:22">
      <c r="A40" s="527"/>
      <c r="B40" s="607" t="s">
        <v>9109</v>
      </c>
      <c r="C40" s="611" t="s">
        <v>9110</v>
      </c>
      <c r="D40" s="609">
        <v>3</v>
      </c>
      <c r="E40" s="607">
        <v>5</v>
      </c>
      <c r="F40" s="617" t="s">
        <v>3545</v>
      </c>
      <c r="G40" s="494"/>
      <c r="H40" s="494" t="s">
        <v>3544</v>
      </c>
      <c r="I40" s="494" t="s">
        <v>294</v>
      </c>
      <c r="J40" s="494" t="s">
        <v>294</v>
      </c>
      <c r="K40" s="573">
        <v>0</v>
      </c>
      <c r="L40" s="358" t="s">
        <v>9111</v>
      </c>
      <c r="M40" s="357" t="s">
        <v>9109</v>
      </c>
      <c r="N40" s="357" t="s">
        <v>3544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593</v>
      </c>
      <c r="U40" s="357" t="s">
        <v>294</v>
      </c>
      <c r="V40" s="357" t="s">
        <v>294</v>
      </c>
    </row>
    <row r="41" spans="1:22">
      <c r="A41" s="527"/>
      <c r="B41" s="607" t="s">
        <v>9112</v>
      </c>
      <c r="C41" s="611" t="s">
        <v>9113</v>
      </c>
      <c r="D41" s="609">
        <v>3</v>
      </c>
      <c r="E41" s="607">
        <v>5</v>
      </c>
      <c r="F41" s="617" t="s">
        <v>9087</v>
      </c>
      <c r="G41" s="494"/>
      <c r="H41" s="494" t="s">
        <v>9086</v>
      </c>
      <c r="I41" s="494" t="s">
        <v>294</v>
      </c>
      <c r="J41" s="494" t="s">
        <v>294</v>
      </c>
      <c r="K41" s="573">
        <v>0</v>
      </c>
      <c r="L41" s="358" t="s">
        <v>9114</v>
      </c>
      <c r="M41" s="357" t="s">
        <v>9112</v>
      </c>
      <c r="N41" s="357" t="s">
        <v>9086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9088</v>
      </c>
      <c r="U41" s="357" t="s">
        <v>294</v>
      </c>
      <c r="V41" s="357" t="s">
        <v>294</v>
      </c>
    </row>
    <row r="42" spans="1:22" ht="15" thickBot="1">
      <c r="A42" s="527"/>
      <c r="B42" s="607" t="s">
        <v>9115</v>
      </c>
      <c r="C42" s="611" t="s">
        <v>9116</v>
      </c>
      <c r="D42" s="609">
        <v>4</v>
      </c>
      <c r="E42" s="607">
        <v>7</v>
      </c>
      <c r="F42" s="617" t="s">
        <v>9090</v>
      </c>
      <c r="G42" s="494"/>
      <c r="H42" s="494" t="s">
        <v>9089</v>
      </c>
      <c r="I42" s="494" t="s">
        <v>294</v>
      </c>
      <c r="J42" s="494" t="s">
        <v>294</v>
      </c>
      <c r="K42" s="573">
        <v>0</v>
      </c>
      <c r="L42" s="358" t="s">
        <v>9117</v>
      </c>
      <c r="M42" s="357" t="s">
        <v>9115</v>
      </c>
      <c r="N42" s="357" t="s">
        <v>9089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9091</v>
      </c>
      <c r="U42" s="357" t="s">
        <v>294</v>
      </c>
      <c r="V42" s="357" t="s">
        <v>294</v>
      </c>
    </row>
    <row r="43" spans="1:22" ht="15" thickBot="1">
      <c r="A43" s="528"/>
      <c r="B43" s="622"/>
      <c r="C43" s="646" t="s">
        <v>22</v>
      </c>
      <c r="D43" s="614">
        <v>21</v>
      </c>
      <c r="E43" s="614">
        <v>35</v>
      </c>
      <c r="F43" s="64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7"/>
      <c r="B44" s="607" t="s">
        <v>35</v>
      </c>
      <c r="C44" s="611" t="s">
        <v>3258</v>
      </c>
      <c r="D44" s="609">
        <v>3</v>
      </c>
      <c r="E44" s="607">
        <v>4</v>
      </c>
      <c r="F44" s="617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27">
        <v>6</v>
      </c>
      <c r="B45" s="607" t="s">
        <v>38</v>
      </c>
      <c r="C45" s="611" t="s">
        <v>146</v>
      </c>
      <c r="D45" s="609">
        <v>1</v>
      </c>
      <c r="E45" s="607">
        <v>1</v>
      </c>
      <c r="F45" s="617" t="s">
        <v>3226</v>
      </c>
      <c r="G45" s="494"/>
      <c r="H45" s="494" t="s">
        <v>19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527"/>
      <c r="B46" s="607" t="s">
        <v>9641</v>
      </c>
      <c r="C46" s="611" t="s">
        <v>9642</v>
      </c>
      <c r="D46" s="609">
        <v>3</v>
      </c>
      <c r="E46" s="607">
        <v>5</v>
      </c>
      <c r="F46" s="617" t="s">
        <v>9104</v>
      </c>
      <c r="G46" s="494"/>
      <c r="H46" s="494" t="s">
        <v>9103</v>
      </c>
      <c r="I46" s="494" t="s">
        <v>294</v>
      </c>
      <c r="J46" s="494" t="s">
        <v>294</v>
      </c>
      <c r="K46" s="573">
        <v>0</v>
      </c>
      <c r="L46" s="358" t="s">
        <v>9120</v>
      </c>
      <c r="M46" s="357" t="s">
        <v>9641</v>
      </c>
      <c r="N46" s="357" t="s">
        <v>9103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9105</v>
      </c>
      <c r="U46" s="357" t="s">
        <v>294</v>
      </c>
      <c r="V46" s="357" t="s">
        <v>294</v>
      </c>
    </row>
    <row r="47" spans="1:22">
      <c r="A47" s="527"/>
      <c r="B47" s="607" t="s">
        <v>9121</v>
      </c>
      <c r="C47" s="611" t="s">
        <v>9122</v>
      </c>
      <c r="D47" s="609">
        <v>3</v>
      </c>
      <c r="E47" s="607">
        <v>5</v>
      </c>
      <c r="F47" s="633" t="s">
        <v>9110</v>
      </c>
      <c r="G47" s="494"/>
      <c r="H47" s="494" t="s">
        <v>9109</v>
      </c>
      <c r="I47" s="494" t="s">
        <v>294</v>
      </c>
      <c r="J47" s="494" t="s">
        <v>294</v>
      </c>
      <c r="K47" s="573">
        <v>0</v>
      </c>
      <c r="L47" s="358" t="s">
        <v>9123</v>
      </c>
      <c r="M47" s="357" t="s">
        <v>9121</v>
      </c>
      <c r="N47" s="357" t="s">
        <v>9109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9111</v>
      </c>
      <c r="U47" s="357" t="s">
        <v>294</v>
      </c>
      <c r="V47" s="357" t="s">
        <v>294</v>
      </c>
    </row>
    <row r="48" spans="1:22">
      <c r="A48" s="527"/>
      <c r="B48" s="607" t="s">
        <v>9124</v>
      </c>
      <c r="C48" s="611" t="s">
        <v>9125</v>
      </c>
      <c r="D48" s="609">
        <v>3</v>
      </c>
      <c r="E48" s="607">
        <v>4</v>
      </c>
      <c r="F48" s="766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9126</v>
      </c>
      <c r="M48" s="357" t="s">
        <v>9124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527"/>
      <c r="B49" s="607" t="s">
        <v>9127</v>
      </c>
      <c r="C49" s="611" t="s">
        <v>9128</v>
      </c>
      <c r="D49" s="609">
        <v>6</v>
      </c>
      <c r="E49" s="607">
        <v>11</v>
      </c>
      <c r="F49" s="629" t="s">
        <v>9113</v>
      </c>
      <c r="G49" s="494"/>
      <c r="H49" s="494" t="s">
        <v>9112</v>
      </c>
      <c r="I49" s="494" t="s">
        <v>294</v>
      </c>
      <c r="J49" s="494" t="s">
        <v>294</v>
      </c>
      <c r="K49" s="573">
        <v>0</v>
      </c>
      <c r="L49" s="358" t="s">
        <v>9129</v>
      </c>
      <c r="M49" s="357" t="s">
        <v>9127</v>
      </c>
      <c r="N49" s="357" t="s">
        <v>9112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9114</v>
      </c>
      <c r="U49" s="357" t="s">
        <v>294</v>
      </c>
      <c r="V49" s="357" t="s">
        <v>294</v>
      </c>
    </row>
    <row r="50" spans="1:22" ht="15" thickBot="1">
      <c r="A50" s="528"/>
      <c r="B50" s="622"/>
      <c r="C50" s="646" t="s">
        <v>22</v>
      </c>
      <c r="D50" s="614">
        <v>19</v>
      </c>
      <c r="E50" s="614">
        <v>30</v>
      </c>
      <c r="F50" s="64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26">
        <v>7</v>
      </c>
      <c r="B51" s="2091" t="s">
        <v>9130</v>
      </c>
      <c r="C51" s="2092" t="s">
        <v>9614</v>
      </c>
      <c r="D51" s="2091">
        <v>3</v>
      </c>
      <c r="E51" s="2093">
        <v>5</v>
      </c>
      <c r="F51" s="617"/>
      <c r="G51" s="494" t="s">
        <v>4736</v>
      </c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9132</v>
      </c>
      <c r="M51" s="357" t="s">
        <v>9130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27"/>
      <c r="B52" s="2094" t="s">
        <v>9133</v>
      </c>
      <c r="C52" s="2095" t="s">
        <v>9134</v>
      </c>
      <c r="D52" s="2094">
        <v>3</v>
      </c>
      <c r="E52" s="2093">
        <v>5</v>
      </c>
      <c r="F52" s="617"/>
      <c r="G52" s="494" t="s">
        <v>4736</v>
      </c>
      <c r="H52" s="494"/>
      <c r="I52" s="494"/>
      <c r="J52" s="494"/>
      <c r="K52" s="573">
        <v>0</v>
      </c>
      <c r="L52" s="358" t="s">
        <v>9135</v>
      </c>
      <c r="M52" s="357" t="s">
        <v>9133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</row>
    <row r="53" spans="1:22">
      <c r="A53" s="527"/>
      <c r="B53" s="607" t="s">
        <v>9136</v>
      </c>
      <c r="C53" s="645" t="s">
        <v>9137</v>
      </c>
      <c r="D53" s="609">
        <v>3</v>
      </c>
      <c r="E53" s="2043">
        <v>4</v>
      </c>
      <c r="F53" s="617" t="s">
        <v>9093</v>
      </c>
      <c r="G53" s="494"/>
      <c r="H53" s="494" t="s">
        <v>9092</v>
      </c>
      <c r="I53" s="494" t="s">
        <v>294</v>
      </c>
      <c r="J53" s="494" t="s">
        <v>294</v>
      </c>
      <c r="K53" s="573">
        <v>0</v>
      </c>
      <c r="L53" s="358" t="s">
        <v>9138</v>
      </c>
      <c r="M53" s="357" t="s">
        <v>9136</v>
      </c>
      <c r="N53" s="357" t="s">
        <v>9092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9094</v>
      </c>
      <c r="U53" s="357" t="s">
        <v>294</v>
      </c>
      <c r="V53" s="357" t="s">
        <v>294</v>
      </c>
    </row>
    <row r="54" spans="1:22">
      <c r="A54" s="527"/>
      <c r="B54" s="607" t="s">
        <v>9139</v>
      </c>
      <c r="C54" s="645" t="s">
        <v>9140</v>
      </c>
      <c r="D54" s="609">
        <v>3</v>
      </c>
      <c r="E54" s="2043">
        <v>5</v>
      </c>
      <c r="F54" s="617" t="s">
        <v>9642</v>
      </c>
      <c r="G54" s="494"/>
      <c r="H54" s="494" t="s">
        <v>9641</v>
      </c>
      <c r="I54" s="494" t="s">
        <v>294</v>
      </c>
      <c r="J54" s="494" t="s">
        <v>294</v>
      </c>
      <c r="K54" s="573">
        <v>0</v>
      </c>
      <c r="L54" s="358" t="s">
        <v>9141</v>
      </c>
      <c r="M54" s="357" t="s">
        <v>9139</v>
      </c>
      <c r="N54" s="357" t="s">
        <v>9641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9120</v>
      </c>
      <c r="U54" s="357" t="s">
        <v>294</v>
      </c>
      <c r="V54" s="357" t="s">
        <v>294</v>
      </c>
    </row>
    <row r="55" spans="1:22">
      <c r="A55" s="527"/>
      <c r="B55" s="607" t="s">
        <v>9142</v>
      </c>
      <c r="C55" s="645" t="s">
        <v>9143</v>
      </c>
      <c r="D55" s="609">
        <v>4</v>
      </c>
      <c r="E55" s="2043">
        <v>8</v>
      </c>
      <c r="F55" s="617" t="s">
        <v>9128</v>
      </c>
      <c r="G55" s="494"/>
      <c r="H55" s="494" t="s">
        <v>9127</v>
      </c>
      <c r="I55" s="494" t="s">
        <v>294</v>
      </c>
      <c r="J55" s="494" t="s">
        <v>294</v>
      </c>
      <c r="K55" s="573">
        <v>0</v>
      </c>
      <c r="L55" s="358" t="s">
        <v>9144</v>
      </c>
      <c r="M55" s="357" t="s">
        <v>9142</v>
      </c>
      <c r="N55" s="357" t="s">
        <v>9127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9129</v>
      </c>
      <c r="U55" s="357" t="s">
        <v>294</v>
      </c>
      <c r="V55" s="357" t="s">
        <v>294</v>
      </c>
    </row>
    <row r="56" spans="1:22">
      <c r="A56" s="527"/>
      <c r="B56" s="607" t="s">
        <v>9145</v>
      </c>
      <c r="C56" s="645" t="s">
        <v>9146</v>
      </c>
      <c r="D56" s="609">
        <v>4</v>
      </c>
      <c r="E56" s="2043">
        <v>7</v>
      </c>
      <c r="F56" s="617" t="s">
        <v>9107</v>
      </c>
      <c r="G56" s="494"/>
      <c r="H56" s="494" t="s">
        <v>9106</v>
      </c>
      <c r="I56" s="494" t="s">
        <v>294</v>
      </c>
      <c r="J56" s="494" t="s">
        <v>294</v>
      </c>
      <c r="K56" s="573">
        <v>0</v>
      </c>
      <c r="L56" s="358" t="s">
        <v>9147</v>
      </c>
      <c r="M56" s="357" t="s">
        <v>9145</v>
      </c>
      <c r="N56" s="357" t="s">
        <v>9106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9108</v>
      </c>
      <c r="U56" s="357" t="s">
        <v>294</v>
      </c>
      <c r="V56" s="357" t="s">
        <v>294</v>
      </c>
    </row>
    <row r="57" spans="1:22" ht="15" thickBot="1">
      <c r="A57" s="527"/>
      <c r="B57" s="619" t="s">
        <v>9643</v>
      </c>
      <c r="C57" s="645" t="s">
        <v>9644</v>
      </c>
      <c r="D57" s="681">
        <v>4</v>
      </c>
      <c r="E57" s="2043">
        <v>7</v>
      </c>
      <c r="F57" s="617" t="s">
        <v>9122</v>
      </c>
      <c r="G57" s="494"/>
      <c r="H57" s="494" t="s">
        <v>9121</v>
      </c>
      <c r="I57" s="494" t="s">
        <v>294</v>
      </c>
      <c r="J57" s="494" t="s">
        <v>294</v>
      </c>
      <c r="K57" s="573">
        <v>0</v>
      </c>
      <c r="L57" s="358" t="s">
        <v>9150</v>
      </c>
      <c r="M57" s="357" t="s">
        <v>9643</v>
      </c>
      <c r="N57" s="357" t="s">
        <v>9121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9123</v>
      </c>
      <c r="U57" s="357" t="s">
        <v>294</v>
      </c>
      <c r="V57" s="357" t="s">
        <v>294</v>
      </c>
    </row>
    <row r="58" spans="1:22" ht="15" thickBot="1">
      <c r="A58" s="528"/>
      <c r="B58" s="619"/>
      <c r="C58" s="646" t="s">
        <v>22</v>
      </c>
      <c r="D58" s="614">
        <v>21</v>
      </c>
      <c r="E58" s="614">
        <v>36</v>
      </c>
      <c r="F58" s="64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 ht="20.399999999999999">
      <c r="A59" s="526">
        <v>8</v>
      </c>
      <c r="B59" s="603" t="s">
        <v>9151</v>
      </c>
      <c r="C59" s="611" t="s">
        <v>1021</v>
      </c>
      <c r="D59" s="609">
        <v>8</v>
      </c>
      <c r="E59" s="607">
        <v>14</v>
      </c>
      <c r="F59" s="767" t="s">
        <v>9152</v>
      </c>
      <c r="G59" s="494"/>
      <c r="H59" s="494" t="s">
        <v>34</v>
      </c>
      <c r="I59" s="494" t="s">
        <v>9142</v>
      </c>
      <c r="J59" s="494" t="s">
        <v>294</v>
      </c>
      <c r="K59" s="573">
        <v>0</v>
      </c>
      <c r="L59" s="358" t="s">
        <v>4589</v>
      </c>
      <c r="M59" s="357" t="s">
        <v>9151</v>
      </c>
      <c r="N59" s="357" t="s">
        <v>34</v>
      </c>
      <c r="O59" s="357" t="s">
        <v>9142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9144</v>
      </c>
      <c r="V59" s="357" t="s">
        <v>294</v>
      </c>
    </row>
    <row r="60" spans="1:22">
      <c r="A60" s="527"/>
      <c r="B60" s="607" t="s">
        <v>9153</v>
      </c>
      <c r="C60" s="611" t="s">
        <v>9154</v>
      </c>
      <c r="D60" s="609">
        <v>3</v>
      </c>
      <c r="E60" s="607">
        <v>5</v>
      </c>
      <c r="F60" s="767" t="s">
        <v>9140</v>
      </c>
      <c r="G60" s="494"/>
      <c r="H60" s="494" t="s">
        <v>9139</v>
      </c>
      <c r="I60" s="494" t="s">
        <v>294</v>
      </c>
      <c r="J60" s="494" t="s">
        <v>294</v>
      </c>
      <c r="K60" s="573">
        <v>0</v>
      </c>
      <c r="L60" s="358" t="s">
        <v>9155</v>
      </c>
      <c r="M60" s="357" t="s">
        <v>9153</v>
      </c>
      <c r="N60" s="357" t="s">
        <v>9139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9141</v>
      </c>
      <c r="U60" s="357" t="s">
        <v>294</v>
      </c>
      <c r="V60" s="357" t="s">
        <v>294</v>
      </c>
    </row>
    <row r="61" spans="1:22">
      <c r="A61" s="527"/>
      <c r="B61" s="607" t="s">
        <v>9156</v>
      </c>
      <c r="C61" s="611" t="s">
        <v>9157</v>
      </c>
      <c r="D61" s="609">
        <v>6</v>
      </c>
      <c r="E61" s="607">
        <v>11</v>
      </c>
      <c r="F61" s="617" t="s">
        <v>9644</v>
      </c>
      <c r="G61" s="494"/>
      <c r="H61" s="494" t="s">
        <v>9643</v>
      </c>
      <c r="I61" s="494" t="s">
        <v>294</v>
      </c>
      <c r="J61" s="494" t="s">
        <v>294</v>
      </c>
      <c r="K61" s="573">
        <v>0</v>
      </c>
      <c r="L61" s="358" t="s">
        <v>9158</v>
      </c>
      <c r="M61" s="357" t="s">
        <v>9156</v>
      </c>
      <c r="N61" s="357" t="s">
        <v>9643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9150</v>
      </c>
      <c r="U61" s="357" t="s">
        <v>294</v>
      </c>
      <c r="V61" s="357" t="s">
        <v>294</v>
      </c>
    </row>
    <row r="62" spans="1:22" ht="15" thickBot="1">
      <c r="A62" s="527"/>
      <c r="B62" s="619" t="s">
        <v>9159</v>
      </c>
      <c r="C62" s="611" t="s">
        <v>9160</v>
      </c>
      <c r="D62" s="609">
        <v>4</v>
      </c>
      <c r="E62" s="607">
        <v>8</v>
      </c>
      <c r="F62" s="621" t="s">
        <v>9143</v>
      </c>
      <c r="G62" s="494"/>
      <c r="H62" s="494" t="s">
        <v>9142</v>
      </c>
      <c r="I62" s="494" t="s">
        <v>294</v>
      </c>
      <c r="J62" s="494" t="s">
        <v>294</v>
      </c>
      <c r="K62" s="573">
        <v>0</v>
      </c>
      <c r="L62" s="358" t="s">
        <v>9161</v>
      </c>
      <c r="M62" s="357" t="s">
        <v>9159</v>
      </c>
      <c r="N62" s="357" t="s">
        <v>9142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9144</v>
      </c>
      <c r="U62" s="357" t="s">
        <v>294</v>
      </c>
      <c r="V62" s="357" t="s">
        <v>294</v>
      </c>
    </row>
    <row r="63" spans="1:22" ht="15" thickBot="1">
      <c r="A63" s="528"/>
      <c r="B63" s="612"/>
      <c r="C63" s="646" t="s">
        <v>22</v>
      </c>
      <c r="D63" s="614">
        <v>21</v>
      </c>
      <c r="E63" s="614">
        <v>38</v>
      </c>
      <c r="F63" s="641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 ht="20.399999999999999">
      <c r="A64" s="526">
        <v>9</v>
      </c>
      <c r="B64" s="603" t="s">
        <v>9162</v>
      </c>
      <c r="C64" s="768" t="s">
        <v>325</v>
      </c>
      <c r="D64" s="609">
        <v>8</v>
      </c>
      <c r="E64" s="607">
        <v>12</v>
      </c>
      <c r="F64" s="769" t="s">
        <v>9163</v>
      </c>
      <c r="G64" s="494"/>
      <c r="H64" s="494" t="s">
        <v>35</v>
      </c>
      <c r="I64" s="494" t="s">
        <v>9156</v>
      </c>
      <c r="J64" s="494" t="s">
        <v>294</v>
      </c>
      <c r="K64" s="573">
        <v>0</v>
      </c>
      <c r="L64" s="358" t="s">
        <v>4161</v>
      </c>
      <c r="M64" s="357" t="s">
        <v>9162</v>
      </c>
      <c r="N64" s="357" t="s">
        <v>35</v>
      </c>
      <c r="O64" s="357" t="s">
        <v>9156</v>
      </c>
      <c r="P64" s="357" t="s">
        <v>294</v>
      </c>
      <c r="Q64" s="357">
        <v>0</v>
      </c>
      <c r="R64" s="357">
        <v>38</v>
      </c>
      <c r="S64" s="357">
        <v>0</v>
      </c>
      <c r="T64" s="357" t="s">
        <v>3259</v>
      </c>
      <c r="U64" s="357" t="s">
        <v>9158</v>
      </c>
      <c r="V64" s="357" t="s">
        <v>294</v>
      </c>
    </row>
    <row r="65" spans="1:22">
      <c r="A65" s="527"/>
      <c r="B65" s="607" t="s">
        <v>9645</v>
      </c>
      <c r="C65" s="611" t="s">
        <v>9646</v>
      </c>
      <c r="D65" s="609">
        <v>6</v>
      </c>
      <c r="E65" s="607">
        <v>11</v>
      </c>
      <c r="F65" s="617" t="s">
        <v>9154</v>
      </c>
      <c r="G65" s="494"/>
      <c r="H65" s="494" t="s">
        <v>9153</v>
      </c>
      <c r="I65" s="494" t="s">
        <v>294</v>
      </c>
      <c r="J65" s="494" t="s">
        <v>294</v>
      </c>
      <c r="K65" s="573">
        <v>0</v>
      </c>
      <c r="L65" s="358" t="s">
        <v>9165</v>
      </c>
      <c r="M65" s="357" t="s">
        <v>9645</v>
      </c>
      <c r="N65" s="357" t="s">
        <v>9153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9155</v>
      </c>
      <c r="U65" s="357" t="s">
        <v>294</v>
      </c>
      <c r="V65" s="357" t="s">
        <v>294</v>
      </c>
    </row>
    <row r="66" spans="1:22" ht="15" thickBot="1">
      <c r="A66" s="527"/>
      <c r="B66" s="607" t="s">
        <v>9166</v>
      </c>
      <c r="C66" s="611" t="s">
        <v>9167</v>
      </c>
      <c r="D66" s="609">
        <v>4</v>
      </c>
      <c r="E66" s="607">
        <v>7</v>
      </c>
      <c r="F66" s="767" t="s">
        <v>9146</v>
      </c>
      <c r="G66" s="494"/>
      <c r="H66" s="494" t="s">
        <v>9145</v>
      </c>
      <c r="I66" s="494" t="s">
        <v>294</v>
      </c>
      <c r="J66" s="494" t="s">
        <v>294</v>
      </c>
      <c r="K66" s="573">
        <v>0</v>
      </c>
      <c r="L66" s="358" t="s">
        <v>9167</v>
      </c>
      <c r="M66" s="357" t="s">
        <v>9166</v>
      </c>
      <c r="N66" s="357" t="s">
        <v>9145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9147</v>
      </c>
      <c r="U66" s="357" t="s">
        <v>294</v>
      </c>
      <c r="V66" s="357" t="s">
        <v>294</v>
      </c>
    </row>
    <row r="67" spans="1:22" ht="15" thickBot="1">
      <c r="A67" s="528"/>
      <c r="B67" s="612"/>
      <c r="C67" s="646" t="s">
        <v>22</v>
      </c>
      <c r="D67" s="614">
        <v>18</v>
      </c>
      <c r="E67" s="614">
        <v>30</v>
      </c>
      <c r="F67" s="64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26">
        <v>10</v>
      </c>
      <c r="B68" s="607" t="s">
        <v>9168</v>
      </c>
      <c r="C68" s="611" t="s">
        <v>3394</v>
      </c>
      <c r="D68" s="609">
        <v>8</v>
      </c>
      <c r="E68" s="607">
        <v>12</v>
      </c>
      <c r="F68" s="617" t="s">
        <v>325</v>
      </c>
      <c r="G68" s="494"/>
      <c r="H68" s="494" t="s">
        <v>9162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9168</v>
      </c>
      <c r="N68" s="357" t="s">
        <v>9162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27"/>
      <c r="B69" s="607" t="s">
        <v>9647</v>
      </c>
      <c r="C69" s="611" t="s">
        <v>9648</v>
      </c>
      <c r="D69" s="609">
        <v>5</v>
      </c>
      <c r="E69" s="607">
        <v>9</v>
      </c>
      <c r="F69" s="617" t="s">
        <v>9167</v>
      </c>
      <c r="G69" s="494"/>
      <c r="H69" s="494" t="s">
        <v>9166</v>
      </c>
      <c r="I69" s="494" t="s">
        <v>294</v>
      </c>
      <c r="J69" s="494" t="s">
        <v>294</v>
      </c>
      <c r="K69" s="573">
        <v>0</v>
      </c>
      <c r="L69" s="358" t="s">
        <v>9171</v>
      </c>
      <c r="M69" s="357" t="s">
        <v>9647</v>
      </c>
      <c r="N69" s="357" t="s">
        <v>9166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9167</v>
      </c>
      <c r="U69" s="357" t="s">
        <v>294</v>
      </c>
      <c r="V69" s="357" t="s">
        <v>294</v>
      </c>
    </row>
    <row r="70" spans="1:22" ht="15" thickBot="1">
      <c r="A70" s="527"/>
      <c r="B70" s="619" t="s">
        <v>9172</v>
      </c>
      <c r="C70" s="611" t="s">
        <v>9173</v>
      </c>
      <c r="D70" s="609">
        <v>6</v>
      </c>
      <c r="E70" s="607">
        <v>11</v>
      </c>
      <c r="F70" s="629" t="s">
        <v>9646</v>
      </c>
      <c r="G70" s="494"/>
      <c r="H70" s="494" t="s">
        <v>9645</v>
      </c>
      <c r="I70" s="494" t="s">
        <v>294</v>
      </c>
      <c r="J70" s="494" t="s">
        <v>294</v>
      </c>
      <c r="K70" s="573">
        <v>0</v>
      </c>
      <c r="L70" s="358" t="s">
        <v>9174</v>
      </c>
      <c r="M70" s="357" t="s">
        <v>9172</v>
      </c>
      <c r="N70" s="357" t="s">
        <v>9645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9165</v>
      </c>
      <c r="U70" s="357" t="s">
        <v>294</v>
      </c>
      <c r="V70" s="357" t="s">
        <v>294</v>
      </c>
    </row>
    <row r="71" spans="1:22" ht="15" thickBot="1">
      <c r="A71" s="528"/>
      <c r="B71" s="622"/>
      <c r="C71" s="646" t="s">
        <v>22</v>
      </c>
      <c r="D71" s="614">
        <v>19</v>
      </c>
      <c r="E71" s="614">
        <v>32</v>
      </c>
      <c r="F71" s="64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771"/>
      <c r="B72" s="645"/>
      <c r="C72" s="952" t="s">
        <v>111</v>
      </c>
      <c r="D72" s="631">
        <v>200</v>
      </c>
      <c r="E72" s="631">
        <v>311</v>
      </c>
      <c r="F72" s="62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2095"/>
      <c r="B73" s="2095"/>
      <c r="C73" s="2095"/>
      <c r="D73" s="2095"/>
      <c r="E73" s="2095"/>
      <c r="F73" s="2056"/>
      <c r="G73" s="494"/>
      <c r="H73" s="494"/>
      <c r="I73" s="494"/>
      <c r="J73" s="494"/>
      <c r="K73" s="573"/>
      <c r="L73" s="358"/>
    </row>
    <row r="74" spans="1:22">
      <c r="A74" s="2095"/>
      <c r="B74" s="2095"/>
      <c r="C74" s="2095"/>
      <c r="D74" s="2095"/>
      <c r="E74" s="2095"/>
      <c r="F74" s="2056"/>
      <c r="G74" s="494"/>
      <c r="H74" s="494"/>
      <c r="I74" s="494"/>
      <c r="J74" s="494"/>
      <c r="K74" s="573"/>
      <c r="L74" s="358"/>
    </row>
    <row r="75" spans="1:22">
      <c r="A75" s="2095"/>
      <c r="B75" s="2095"/>
      <c r="C75" s="2095"/>
      <c r="D75" s="2095"/>
      <c r="E75" s="2095"/>
      <c r="F75" s="2056"/>
      <c r="G75" s="494"/>
      <c r="H75" s="494"/>
      <c r="I75" s="494"/>
      <c r="J75" s="494"/>
      <c r="K75" s="573"/>
      <c r="L75" s="358"/>
    </row>
    <row r="76" spans="1:22">
      <c r="A76" s="2095"/>
      <c r="B76" s="2095"/>
      <c r="C76" s="2095"/>
      <c r="D76" s="2095"/>
      <c r="E76" s="2095"/>
      <c r="F76" s="2056"/>
      <c r="G76" s="494"/>
      <c r="H76" s="494"/>
      <c r="I76" s="494"/>
      <c r="J76" s="494"/>
      <c r="K76" s="1743"/>
      <c r="L76" s="358"/>
    </row>
    <row r="77" spans="1:22">
      <c r="A77" s="2095"/>
      <c r="B77" s="2095"/>
      <c r="C77" s="2095"/>
      <c r="D77" s="2095"/>
      <c r="E77" s="2095"/>
      <c r="F77" s="2056"/>
      <c r="G77" s="494"/>
      <c r="H77" s="494"/>
      <c r="I77" s="494"/>
      <c r="J77" s="494"/>
      <c r="K77" s="642"/>
      <c r="L77" s="358"/>
    </row>
    <row r="78" spans="1:22">
      <c r="A78" s="2095"/>
      <c r="B78" s="2095"/>
      <c r="C78" s="2095"/>
      <c r="D78" s="2095"/>
      <c r="E78" s="2095"/>
      <c r="F78" s="2056"/>
      <c r="G78" s="494"/>
      <c r="H78" s="494"/>
      <c r="I78" s="494"/>
      <c r="J78" s="494"/>
      <c r="K78" s="642"/>
      <c r="L78" s="358"/>
    </row>
    <row r="79" spans="1:22">
      <c r="A79" s="2095"/>
      <c r="B79" s="2095"/>
      <c r="C79" s="2095"/>
      <c r="D79" s="2095"/>
      <c r="E79" s="2095"/>
      <c r="F79" s="2056"/>
      <c r="G79" s="494"/>
      <c r="H79" s="494"/>
      <c r="I79" s="494"/>
      <c r="J79" s="494"/>
      <c r="K79" s="642"/>
      <c r="L79" s="358"/>
    </row>
    <row r="80" spans="1:22">
      <c r="A80" s="2095"/>
      <c r="B80" s="2095"/>
      <c r="C80" s="2095"/>
      <c r="D80" s="2095"/>
      <c r="E80" s="2095"/>
      <c r="F80" s="2056"/>
      <c r="G80" s="494"/>
      <c r="H80" s="494"/>
      <c r="I80" s="494"/>
      <c r="J80" s="494"/>
      <c r="K80" s="642"/>
      <c r="L80" s="358"/>
    </row>
    <row r="81" spans="1:12">
      <c r="A81" s="2095"/>
      <c r="B81" s="2095"/>
      <c r="C81" s="2095"/>
      <c r="D81" s="2095"/>
      <c r="E81" s="2095"/>
      <c r="F81" s="2056"/>
      <c r="G81" s="494"/>
      <c r="H81" s="494"/>
      <c r="I81" s="494"/>
      <c r="J81" s="494"/>
      <c r="K81" s="642"/>
      <c r="L81" s="358"/>
    </row>
    <row r="82" spans="1:12">
      <c r="A82" s="2095"/>
      <c r="B82" s="2095"/>
      <c r="C82" s="2095"/>
      <c r="D82" s="2095"/>
      <c r="E82" s="2095"/>
      <c r="F82" s="2056"/>
      <c r="G82" s="494"/>
      <c r="H82" s="494"/>
      <c r="I82" s="494"/>
      <c r="J82" s="494"/>
      <c r="K82" s="642"/>
      <c r="L82" s="358"/>
    </row>
    <row r="83" spans="1:12">
      <c r="A83" s="2095"/>
      <c r="B83" s="2095"/>
      <c r="C83" s="2095"/>
      <c r="D83" s="2095"/>
      <c r="E83" s="2095"/>
      <c r="F83" s="494"/>
      <c r="G83" s="494"/>
      <c r="H83" s="494"/>
      <c r="I83" s="494"/>
      <c r="J83" s="494"/>
      <c r="K83" s="642"/>
      <c r="L83" s="358"/>
    </row>
    <row r="84" spans="1:12">
      <c r="A84" s="2095"/>
      <c r="B84" s="2095"/>
      <c r="C84" s="2095"/>
      <c r="D84" s="2095"/>
      <c r="E84" s="2095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3844-D3C0-46A0-A76F-CC8E27BFB131}">
  <sheetPr codeName="Sheet27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604" t="s">
        <v>11</v>
      </c>
      <c r="D9" s="605">
        <v>2</v>
      </c>
      <c r="E9" s="603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3168</v>
      </c>
      <c r="C10" s="608" t="s">
        <v>3169</v>
      </c>
      <c r="D10" s="609">
        <v>5</v>
      </c>
      <c r="E10" s="60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1020</v>
      </c>
      <c r="C11" s="608" t="s">
        <v>3206</v>
      </c>
      <c r="D11" s="609">
        <v>2</v>
      </c>
      <c r="E11" s="607">
        <v>2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1020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20</v>
      </c>
      <c r="C12" s="611" t="s">
        <v>21</v>
      </c>
      <c r="D12" s="609">
        <v>5</v>
      </c>
      <c r="E12" s="607">
        <v>6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9519</v>
      </c>
      <c r="C13" s="611" t="s">
        <v>9600</v>
      </c>
      <c r="D13" s="609">
        <v>3</v>
      </c>
      <c r="E13" s="607">
        <v>5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9520</v>
      </c>
      <c r="M13" s="357" t="s">
        <v>9519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07" t="s">
        <v>9521</v>
      </c>
      <c r="C14" s="611" t="s">
        <v>9601</v>
      </c>
      <c r="D14" s="609">
        <v>4</v>
      </c>
      <c r="E14" s="607">
        <v>7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9523</v>
      </c>
      <c r="M14" s="357" t="s">
        <v>9521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2"/>
      <c r="C15" s="646" t="s">
        <v>22</v>
      </c>
      <c r="D15" s="614">
        <v>21</v>
      </c>
      <c r="E15" s="614">
        <v>28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3544</v>
      </c>
      <c r="C16" s="611" t="s">
        <v>3545</v>
      </c>
      <c r="D16" s="609">
        <v>5</v>
      </c>
      <c r="E16" s="607">
        <v>6</v>
      </c>
      <c r="F16" s="61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2089"/>
      <c r="B17" s="607" t="s">
        <v>26</v>
      </c>
      <c r="C17" s="611" t="s">
        <v>52</v>
      </c>
      <c r="D17" s="609">
        <v>5</v>
      </c>
      <c r="E17" s="607">
        <v>6</v>
      </c>
      <c r="F17" s="618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2089"/>
      <c r="B18" s="607" t="s">
        <v>19</v>
      </c>
      <c r="C18" s="611" t="s">
        <v>3226</v>
      </c>
      <c r="D18" s="609">
        <v>2</v>
      </c>
      <c r="E18" s="607">
        <v>2</v>
      </c>
      <c r="F18" s="6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19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2089"/>
      <c r="B19" s="607" t="s">
        <v>36</v>
      </c>
      <c r="C19" s="611" t="s">
        <v>247</v>
      </c>
      <c r="D19" s="609">
        <v>1</v>
      </c>
      <c r="E19" s="607">
        <v>1</v>
      </c>
      <c r="F19" s="61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1131</v>
      </c>
      <c r="M19" s="357" t="s">
        <v>36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2089"/>
      <c r="B20" s="607" t="s">
        <v>9602</v>
      </c>
      <c r="C20" s="611" t="s">
        <v>9633</v>
      </c>
      <c r="D20" s="609">
        <v>4</v>
      </c>
      <c r="E20" s="607">
        <v>7</v>
      </c>
      <c r="F20" s="618" t="s">
        <v>9600</v>
      </c>
      <c r="G20" s="494"/>
      <c r="H20" s="494" t="s">
        <v>9519</v>
      </c>
      <c r="I20" s="494" t="s">
        <v>294</v>
      </c>
      <c r="J20" s="494" t="s">
        <v>294</v>
      </c>
      <c r="K20" s="573">
        <v>0</v>
      </c>
      <c r="L20" s="358" t="s">
        <v>9525</v>
      </c>
      <c r="M20" s="357" t="s">
        <v>9602</v>
      </c>
      <c r="N20" s="357" t="s">
        <v>9519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9520</v>
      </c>
      <c r="U20" s="357" t="s">
        <v>294</v>
      </c>
      <c r="V20" s="357" t="s">
        <v>294</v>
      </c>
    </row>
    <row r="21" spans="1:22" ht="15" thickBot="1">
      <c r="A21" s="2089"/>
      <c r="B21" s="619" t="s">
        <v>9603</v>
      </c>
      <c r="C21" s="611" t="s">
        <v>9634</v>
      </c>
      <c r="D21" s="609">
        <v>4</v>
      </c>
      <c r="E21" s="607">
        <v>7</v>
      </c>
      <c r="F21" s="618" t="s">
        <v>9601</v>
      </c>
      <c r="G21" s="494"/>
      <c r="H21" s="494" t="s">
        <v>9521</v>
      </c>
      <c r="I21" s="494" t="s">
        <v>294</v>
      </c>
      <c r="J21" s="494" t="s">
        <v>294</v>
      </c>
      <c r="K21" s="573">
        <v>0</v>
      </c>
      <c r="L21" s="358" t="s">
        <v>9527</v>
      </c>
      <c r="M21" s="357" t="s">
        <v>9603</v>
      </c>
      <c r="N21" s="357" t="s">
        <v>9521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9523</v>
      </c>
      <c r="U21" s="357" t="s">
        <v>294</v>
      </c>
      <c r="V21" s="357" t="s">
        <v>294</v>
      </c>
    </row>
    <row r="22" spans="1:22" ht="15" thickBot="1">
      <c r="A22" s="2090"/>
      <c r="B22" s="528"/>
      <c r="C22" s="646" t="s">
        <v>22</v>
      </c>
      <c r="D22" s="614">
        <v>21</v>
      </c>
      <c r="E22" s="614">
        <v>29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603" t="s">
        <v>29</v>
      </c>
      <c r="C23" s="604" t="s">
        <v>53</v>
      </c>
      <c r="D23" s="609">
        <v>2</v>
      </c>
      <c r="E23" s="607">
        <v>2</v>
      </c>
      <c r="F23" s="618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40</v>
      </c>
      <c r="C24" s="611" t="s">
        <v>338</v>
      </c>
      <c r="D24" s="609">
        <v>1</v>
      </c>
      <c r="E24" s="607">
        <v>1</v>
      </c>
      <c r="F24" s="618" t="s">
        <v>247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27"/>
      <c r="B25" s="607" t="s">
        <v>33</v>
      </c>
      <c r="C25" s="611" t="s">
        <v>140</v>
      </c>
      <c r="D25" s="609">
        <v>5</v>
      </c>
      <c r="E25" s="607">
        <v>7</v>
      </c>
      <c r="F25" s="618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27"/>
      <c r="B26" s="607" t="s">
        <v>9604</v>
      </c>
      <c r="C26" s="611" t="s">
        <v>9635</v>
      </c>
      <c r="D26" s="609">
        <v>4</v>
      </c>
      <c r="E26" s="607">
        <v>7</v>
      </c>
      <c r="F26" s="618" t="s">
        <v>9633</v>
      </c>
      <c r="G26" s="494"/>
      <c r="H26" s="494" t="s">
        <v>9602</v>
      </c>
      <c r="I26" s="494" t="s">
        <v>294</v>
      </c>
      <c r="J26" s="494" t="s">
        <v>294</v>
      </c>
      <c r="K26" s="573">
        <v>0</v>
      </c>
      <c r="L26" s="358" t="s">
        <v>9533</v>
      </c>
      <c r="M26" s="357" t="s">
        <v>9604</v>
      </c>
      <c r="N26" s="357" t="s">
        <v>9602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9525</v>
      </c>
      <c r="U26" s="357" t="s">
        <v>294</v>
      </c>
      <c r="V26" s="357" t="s">
        <v>294</v>
      </c>
    </row>
    <row r="27" spans="1:22">
      <c r="A27" s="527"/>
      <c r="B27" s="607" t="s">
        <v>9605</v>
      </c>
      <c r="C27" s="611" t="s">
        <v>9606</v>
      </c>
      <c r="D27" s="609">
        <v>2</v>
      </c>
      <c r="E27" s="607">
        <v>3</v>
      </c>
      <c r="F27" s="61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9529</v>
      </c>
      <c r="M27" s="357" t="s">
        <v>9605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7"/>
      <c r="B28" s="607" t="s">
        <v>9607</v>
      </c>
      <c r="C28" s="611" t="s">
        <v>9535</v>
      </c>
      <c r="D28" s="681">
        <v>5</v>
      </c>
      <c r="E28" s="607">
        <v>9</v>
      </c>
      <c r="F28" s="618" t="s">
        <v>9634</v>
      </c>
      <c r="G28" s="494"/>
      <c r="H28" s="494" t="s">
        <v>9603</v>
      </c>
      <c r="I28" s="494" t="s">
        <v>294</v>
      </c>
      <c r="J28" s="494" t="s">
        <v>294</v>
      </c>
      <c r="K28" s="573">
        <v>0</v>
      </c>
      <c r="L28" s="358" t="s">
        <v>9535</v>
      </c>
      <c r="M28" s="357" t="s">
        <v>9607</v>
      </c>
      <c r="N28" s="357" t="s">
        <v>9603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9527</v>
      </c>
      <c r="U28" s="357" t="s">
        <v>294</v>
      </c>
      <c r="V28" s="357" t="s">
        <v>294</v>
      </c>
    </row>
    <row r="29" spans="1:22" ht="15" thickBot="1">
      <c r="A29" s="528"/>
      <c r="B29" s="612"/>
      <c r="C29" s="646" t="s">
        <v>22</v>
      </c>
      <c r="D29" s="614">
        <v>19</v>
      </c>
      <c r="E29" s="614">
        <v>29</v>
      </c>
      <c r="F29" s="67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3" t="s">
        <v>25</v>
      </c>
      <c r="C30" s="604" t="s">
        <v>138</v>
      </c>
      <c r="D30" s="605">
        <v>3</v>
      </c>
      <c r="E30" s="603">
        <v>4</v>
      </c>
      <c r="F30" s="60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2100</v>
      </c>
      <c r="M30" s="357" t="s">
        <v>25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2089"/>
      <c r="B31" s="607" t="s">
        <v>9608</v>
      </c>
      <c r="C31" s="611" t="s">
        <v>9609</v>
      </c>
      <c r="D31" s="609">
        <v>2</v>
      </c>
      <c r="E31" s="607">
        <v>3</v>
      </c>
      <c r="F31" s="618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9537</v>
      </c>
      <c r="M31" s="357" t="s">
        <v>9608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2089"/>
      <c r="B32" s="607" t="s">
        <v>9189</v>
      </c>
      <c r="C32" s="611" t="s">
        <v>9190</v>
      </c>
      <c r="D32" s="609">
        <v>4</v>
      </c>
      <c r="E32" s="607">
        <v>6</v>
      </c>
      <c r="F32" s="610" t="s">
        <v>9606</v>
      </c>
      <c r="G32" s="494"/>
      <c r="H32" s="494" t="s">
        <v>9605</v>
      </c>
      <c r="I32" s="494" t="s">
        <v>294</v>
      </c>
      <c r="J32" s="494" t="s">
        <v>294</v>
      </c>
      <c r="K32" s="573">
        <v>0</v>
      </c>
      <c r="L32" s="358" t="s">
        <v>9191</v>
      </c>
      <c r="M32" s="357" t="s">
        <v>9189</v>
      </c>
      <c r="N32" s="357" t="s">
        <v>9605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9529</v>
      </c>
      <c r="U32" s="357" t="s">
        <v>294</v>
      </c>
      <c r="V32" s="357" t="s">
        <v>294</v>
      </c>
    </row>
    <row r="33" spans="1:22">
      <c r="A33" s="2089"/>
      <c r="B33" s="607" t="s">
        <v>8702</v>
      </c>
      <c r="C33" s="611" t="s">
        <v>8703</v>
      </c>
      <c r="D33" s="609">
        <v>3</v>
      </c>
      <c r="E33" s="607">
        <v>5</v>
      </c>
      <c r="F33" s="618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8704</v>
      </c>
      <c r="M33" s="357" t="s">
        <v>8702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2089"/>
      <c r="B34" s="607" t="s">
        <v>9610</v>
      </c>
      <c r="C34" s="611" t="s">
        <v>9545</v>
      </c>
      <c r="D34" s="609">
        <v>4</v>
      </c>
      <c r="E34" s="607">
        <v>7</v>
      </c>
      <c r="F34" s="618" t="s">
        <v>9635</v>
      </c>
      <c r="G34" s="494"/>
      <c r="H34" s="494" t="s">
        <v>9604</v>
      </c>
      <c r="I34" s="494" t="s">
        <v>294</v>
      </c>
      <c r="J34" s="494" t="s">
        <v>294</v>
      </c>
      <c r="K34" s="573">
        <v>0</v>
      </c>
      <c r="L34" s="358" t="s">
        <v>9545</v>
      </c>
      <c r="M34" s="357" t="s">
        <v>9610</v>
      </c>
      <c r="N34" s="357" t="s">
        <v>9604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9533</v>
      </c>
      <c r="U34" s="357" t="s">
        <v>294</v>
      </c>
      <c r="V34" s="357" t="s">
        <v>294</v>
      </c>
    </row>
    <row r="35" spans="1:22" ht="15" thickBot="1">
      <c r="A35" s="2089"/>
      <c r="B35" s="607" t="s">
        <v>9546</v>
      </c>
      <c r="C35" s="634" t="s">
        <v>9611</v>
      </c>
      <c r="D35" s="681">
        <v>3</v>
      </c>
      <c r="E35" s="619">
        <v>6</v>
      </c>
      <c r="F35" s="678" t="s">
        <v>9535</v>
      </c>
      <c r="G35" s="494"/>
      <c r="H35" s="494" t="s">
        <v>9607</v>
      </c>
      <c r="I35" s="494" t="s">
        <v>294</v>
      </c>
      <c r="J35" s="494" t="s">
        <v>294</v>
      </c>
      <c r="K35" s="573">
        <v>0</v>
      </c>
      <c r="L35" s="358" t="s">
        <v>9547</v>
      </c>
      <c r="M35" s="357" t="s">
        <v>9546</v>
      </c>
      <c r="N35" s="357" t="s">
        <v>9607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9535</v>
      </c>
      <c r="U35" s="357" t="s">
        <v>294</v>
      </c>
      <c r="V35" s="357" t="s">
        <v>294</v>
      </c>
    </row>
    <row r="36" spans="1:22" ht="15" thickBot="1">
      <c r="A36" s="2090"/>
      <c r="B36" s="612"/>
      <c r="C36" s="1142" t="s">
        <v>22</v>
      </c>
      <c r="D36" s="614">
        <v>19</v>
      </c>
      <c r="E36" s="614">
        <v>31</v>
      </c>
      <c r="F36" s="90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6">
        <v>5</v>
      </c>
      <c r="B37" s="603" t="s">
        <v>35</v>
      </c>
      <c r="C37" s="604" t="s">
        <v>3258</v>
      </c>
      <c r="D37" s="605">
        <v>3</v>
      </c>
      <c r="E37" s="607">
        <v>4</v>
      </c>
      <c r="F37" s="616" t="s">
        <v>138</v>
      </c>
      <c r="G37" s="494"/>
      <c r="H37" s="494" t="s">
        <v>25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35</v>
      </c>
      <c r="N37" s="357" t="s">
        <v>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2089"/>
      <c r="B38" s="607" t="s">
        <v>34</v>
      </c>
      <c r="C38" s="611" t="s">
        <v>142</v>
      </c>
      <c r="D38" s="609">
        <v>4</v>
      </c>
      <c r="E38" s="607">
        <v>6</v>
      </c>
      <c r="F38" s="618" t="s">
        <v>11</v>
      </c>
      <c r="G38" s="494"/>
      <c r="H38" s="494" t="s">
        <v>10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10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>
      <c r="A39" s="2089"/>
      <c r="B39" s="607" t="s">
        <v>9548</v>
      </c>
      <c r="C39" s="611" t="s">
        <v>9636</v>
      </c>
      <c r="D39" s="607">
        <v>3</v>
      </c>
      <c r="E39" s="607">
        <v>5</v>
      </c>
      <c r="F39" s="618" t="s">
        <v>9190</v>
      </c>
      <c r="G39" s="494"/>
      <c r="H39" s="494" t="s">
        <v>9189</v>
      </c>
      <c r="I39" s="494" t="s">
        <v>294</v>
      </c>
      <c r="J39" s="494" t="s">
        <v>294</v>
      </c>
      <c r="K39" s="574">
        <v>0</v>
      </c>
      <c r="L39" s="358" t="s">
        <v>9549</v>
      </c>
      <c r="M39" s="357" t="s">
        <v>9548</v>
      </c>
      <c r="N39" s="357" t="s">
        <v>9189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9191</v>
      </c>
      <c r="U39" s="357" t="s">
        <v>294</v>
      </c>
      <c r="V39" s="357" t="s">
        <v>294</v>
      </c>
    </row>
    <row r="40" spans="1:22">
      <c r="A40" s="2089"/>
      <c r="B40" s="607" t="s">
        <v>9612</v>
      </c>
      <c r="C40" s="611" t="s">
        <v>9637</v>
      </c>
      <c r="D40" s="607">
        <v>3</v>
      </c>
      <c r="E40" s="607">
        <v>5</v>
      </c>
      <c r="F40" s="618" t="s">
        <v>8703</v>
      </c>
      <c r="G40" s="494"/>
      <c r="H40" s="494" t="s">
        <v>8702</v>
      </c>
      <c r="I40" s="494" t="s">
        <v>294</v>
      </c>
      <c r="J40" s="494" t="s">
        <v>294</v>
      </c>
      <c r="K40" s="573">
        <v>0</v>
      </c>
      <c r="L40" s="358" t="s">
        <v>9551</v>
      </c>
      <c r="M40" s="357" t="s">
        <v>9612</v>
      </c>
      <c r="N40" s="357" t="s">
        <v>8702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8704</v>
      </c>
      <c r="U40" s="357" t="s">
        <v>294</v>
      </c>
      <c r="V40" s="357" t="s">
        <v>294</v>
      </c>
    </row>
    <row r="41" spans="1:22">
      <c r="A41" s="2089"/>
      <c r="B41" s="607" t="s">
        <v>9552</v>
      </c>
      <c r="C41" s="611" t="s">
        <v>9638</v>
      </c>
      <c r="D41" s="609">
        <v>3</v>
      </c>
      <c r="E41" s="607">
        <v>6</v>
      </c>
      <c r="F41" s="618" t="s">
        <v>9611</v>
      </c>
      <c r="G41" s="494"/>
      <c r="H41" s="494" t="s">
        <v>9546</v>
      </c>
      <c r="I41" s="494" t="s">
        <v>294</v>
      </c>
      <c r="J41" s="494" t="s">
        <v>294</v>
      </c>
      <c r="K41" s="573">
        <v>0</v>
      </c>
      <c r="L41" s="358" t="s">
        <v>9553</v>
      </c>
      <c r="M41" s="357" t="s">
        <v>9552</v>
      </c>
      <c r="N41" s="357" t="s">
        <v>9546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9547</v>
      </c>
      <c r="U41" s="357" t="s">
        <v>294</v>
      </c>
      <c r="V41" s="357" t="s">
        <v>294</v>
      </c>
    </row>
    <row r="42" spans="1:22" ht="15" thickBot="1">
      <c r="A42" s="2089"/>
      <c r="B42" s="607" t="s">
        <v>9554</v>
      </c>
      <c r="C42" s="634" t="s">
        <v>9613</v>
      </c>
      <c r="D42" s="681">
        <v>3</v>
      </c>
      <c r="E42" s="607">
        <v>5</v>
      </c>
      <c r="F42" s="678" t="s">
        <v>9609</v>
      </c>
      <c r="G42" s="494"/>
      <c r="H42" s="494" t="s">
        <v>9608</v>
      </c>
      <c r="I42" s="494" t="s">
        <v>294</v>
      </c>
      <c r="J42" s="494" t="s">
        <v>294</v>
      </c>
      <c r="K42" s="573">
        <v>0</v>
      </c>
      <c r="L42" s="358" t="s">
        <v>9556</v>
      </c>
      <c r="M42" s="357" t="s">
        <v>9554</v>
      </c>
      <c r="N42" s="357" t="s">
        <v>9608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9537</v>
      </c>
      <c r="U42" s="357" t="s">
        <v>294</v>
      </c>
      <c r="V42" s="357" t="s">
        <v>294</v>
      </c>
    </row>
    <row r="43" spans="1:22" ht="15" thickBot="1">
      <c r="A43" s="2090"/>
      <c r="B43" s="622"/>
      <c r="C43" s="952" t="s">
        <v>22</v>
      </c>
      <c r="D43" s="631">
        <v>19</v>
      </c>
      <c r="E43" s="614">
        <v>31</v>
      </c>
      <c r="F43" s="90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>
        <v>6</v>
      </c>
      <c r="B44" s="2091" t="s">
        <v>9130</v>
      </c>
      <c r="C44" s="2092" t="s">
        <v>9614</v>
      </c>
      <c r="D44" s="2091">
        <v>3</v>
      </c>
      <c r="E44" s="2093">
        <v>5</v>
      </c>
      <c r="F44" s="618"/>
      <c r="G44" s="494" t="s">
        <v>4736</v>
      </c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9132</v>
      </c>
      <c r="M44" s="357" t="s">
        <v>9130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27"/>
      <c r="B45" s="2094" t="s">
        <v>9133</v>
      </c>
      <c r="C45" s="2095" t="s">
        <v>9134</v>
      </c>
      <c r="D45" s="2094">
        <v>3</v>
      </c>
      <c r="E45" s="2093">
        <v>5</v>
      </c>
      <c r="F45" s="618"/>
      <c r="G45" s="494" t="s">
        <v>4736</v>
      </c>
      <c r="H45" s="494"/>
      <c r="I45" s="494"/>
      <c r="J45" s="494"/>
      <c r="K45" s="573">
        <v>0</v>
      </c>
      <c r="L45" s="358" t="s">
        <v>9135</v>
      </c>
      <c r="M45" s="357" t="s">
        <v>9133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</row>
    <row r="46" spans="1:22">
      <c r="A46" s="527"/>
      <c r="B46" s="607" t="s">
        <v>9615</v>
      </c>
      <c r="C46" s="645" t="s">
        <v>9639</v>
      </c>
      <c r="D46" s="609">
        <v>4</v>
      </c>
      <c r="E46" s="2043">
        <v>7</v>
      </c>
      <c r="F46" s="617" t="s">
        <v>9613</v>
      </c>
      <c r="G46" s="494"/>
      <c r="H46" s="494" t="s">
        <v>9554</v>
      </c>
      <c r="I46" s="494" t="s">
        <v>294</v>
      </c>
      <c r="J46" s="494" t="s">
        <v>294</v>
      </c>
      <c r="K46" s="573">
        <v>0</v>
      </c>
      <c r="L46" s="358" t="s">
        <v>9558</v>
      </c>
      <c r="M46" s="357" t="s">
        <v>9615</v>
      </c>
      <c r="N46" s="357" t="s">
        <v>9554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9556</v>
      </c>
      <c r="U46" s="357" t="s">
        <v>294</v>
      </c>
      <c r="V46" s="357" t="s">
        <v>294</v>
      </c>
    </row>
    <row r="47" spans="1:22">
      <c r="A47" s="527"/>
      <c r="B47" s="607" t="s">
        <v>9616</v>
      </c>
      <c r="C47" s="645" t="s">
        <v>8902</v>
      </c>
      <c r="D47" s="607">
        <v>4</v>
      </c>
      <c r="E47" s="2043">
        <v>7</v>
      </c>
      <c r="F47" s="617" t="s">
        <v>9636</v>
      </c>
      <c r="G47" s="494"/>
      <c r="H47" s="494" t="s">
        <v>9548</v>
      </c>
      <c r="I47" s="494" t="s">
        <v>294</v>
      </c>
      <c r="J47" s="494" t="s">
        <v>294</v>
      </c>
      <c r="K47" s="573">
        <v>0</v>
      </c>
      <c r="L47" s="358" t="s">
        <v>8715</v>
      </c>
      <c r="M47" s="357" t="s">
        <v>9616</v>
      </c>
      <c r="N47" s="357" t="s">
        <v>9548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9549</v>
      </c>
      <c r="U47" s="357" t="s">
        <v>294</v>
      </c>
      <c r="V47" s="357" t="s">
        <v>294</v>
      </c>
    </row>
    <row r="48" spans="1:22">
      <c r="A48" s="527"/>
      <c r="B48" s="607" t="s">
        <v>9561</v>
      </c>
      <c r="C48" s="645" t="s">
        <v>9562</v>
      </c>
      <c r="D48" s="609">
        <v>4</v>
      </c>
      <c r="E48" s="2043">
        <v>8</v>
      </c>
      <c r="F48" s="618" t="s">
        <v>9638</v>
      </c>
      <c r="G48" s="494"/>
      <c r="H48" s="494" t="s">
        <v>9552</v>
      </c>
      <c r="I48" s="494" t="s">
        <v>294</v>
      </c>
      <c r="J48" s="494" t="s">
        <v>294</v>
      </c>
      <c r="K48" s="573">
        <v>0</v>
      </c>
      <c r="L48" s="358" t="s">
        <v>9563</v>
      </c>
      <c r="M48" s="357" t="s">
        <v>9561</v>
      </c>
      <c r="N48" s="357" t="s">
        <v>9552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9553</v>
      </c>
      <c r="U48" s="357" t="s">
        <v>294</v>
      </c>
      <c r="V48" s="357" t="s">
        <v>294</v>
      </c>
    </row>
    <row r="49" spans="1:22">
      <c r="A49" s="527"/>
      <c r="B49" s="607" t="s">
        <v>9617</v>
      </c>
      <c r="C49" s="645" t="s">
        <v>9640</v>
      </c>
      <c r="D49" s="607">
        <v>4</v>
      </c>
      <c r="E49" s="2043">
        <v>7</v>
      </c>
      <c r="F49" s="618" t="s">
        <v>9637</v>
      </c>
      <c r="G49" s="494"/>
      <c r="H49" s="494" t="s">
        <v>9612</v>
      </c>
      <c r="I49" s="494" t="s">
        <v>294</v>
      </c>
      <c r="J49" s="494" t="s">
        <v>294</v>
      </c>
      <c r="K49" s="573">
        <v>0</v>
      </c>
      <c r="L49" s="358" t="s">
        <v>9565</v>
      </c>
      <c r="M49" s="357" t="s">
        <v>9617</v>
      </c>
      <c r="N49" s="357" t="s">
        <v>9612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9551</v>
      </c>
      <c r="U49" s="357" t="s">
        <v>294</v>
      </c>
      <c r="V49" s="357" t="s">
        <v>294</v>
      </c>
    </row>
    <row r="50" spans="1:22" ht="15" thickBot="1">
      <c r="A50" s="527"/>
      <c r="B50" s="619" t="s">
        <v>9566</v>
      </c>
      <c r="C50" s="2087" t="s">
        <v>9567</v>
      </c>
      <c r="D50" s="681">
        <v>3</v>
      </c>
      <c r="E50" s="2043">
        <v>6</v>
      </c>
      <c r="F50" s="610" t="s">
        <v>9638</v>
      </c>
      <c r="G50" s="494"/>
      <c r="H50" s="494" t="s">
        <v>9552</v>
      </c>
      <c r="I50" s="494" t="s">
        <v>294</v>
      </c>
      <c r="J50" s="494" t="s">
        <v>294</v>
      </c>
      <c r="K50" s="573">
        <v>0</v>
      </c>
      <c r="L50" s="358" t="s">
        <v>9567</v>
      </c>
      <c r="M50" s="357" t="s">
        <v>9566</v>
      </c>
      <c r="N50" s="357" t="s">
        <v>9552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9553</v>
      </c>
      <c r="U50" s="357" t="s">
        <v>294</v>
      </c>
      <c r="V50" s="357" t="s">
        <v>294</v>
      </c>
    </row>
    <row r="51" spans="1:22" ht="15" thickBot="1">
      <c r="A51" s="528"/>
      <c r="B51" s="622"/>
      <c r="C51" s="646" t="s">
        <v>22</v>
      </c>
      <c r="D51" s="614">
        <v>22</v>
      </c>
      <c r="E51" s="614">
        <v>40</v>
      </c>
      <c r="F51" s="677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2096">
        <v>7</v>
      </c>
      <c r="B52" s="607" t="s">
        <v>9109</v>
      </c>
      <c r="C52" s="611" t="s">
        <v>9110</v>
      </c>
      <c r="D52" s="609">
        <v>3</v>
      </c>
      <c r="E52" s="607">
        <v>5</v>
      </c>
      <c r="F52" s="610" t="s">
        <v>3545</v>
      </c>
      <c r="G52" s="494"/>
      <c r="H52" s="494" t="s">
        <v>3544</v>
      </c>
      <c r="I52" s="494" t="s">
        <v>294</v>
      </c>
      <c r="J52" s="494" t="s">
        <v>294</v>
      </c>
      <c r="K52" s="573">
        <v>0</v>
      </c>
      <c r="L52" s="358" t="s">
        <v>9111</v>
      </c>
      <c r="M52" s="357" t="s">
        <v>9109</v>
      </c>
      <c r="N52" s="357" t="s">
        <v>3544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593</v>
      </c>
      <c r="U52" s="357" t="s">
        <v>294</v>
      </c>
      <c r="V52" s="357" t="s">
        <v>294</v>
      </c>
    </row>
    <row r="53" spans="1:22">
      <c r="A53" s="2097"/>
      <c r="B53" s="607" t="s">
        <v>9618</v>
      </c>
      <c r="C53" s="611" t="s">
        <v>9569</v>
      </c>
      <c r="D53" s="609">
        <v>8</v>
      </c>
      <c r="E53" s="607">
        <v>15</v>
      </c>
      <c r="F53" s="618" t="s">
        <v>9562</v>
      </c>
      <c r="G53" s="494"/>
      <c r="H53" s="494" t="s">
        <v>9561</v>
      </c>
      <c r="I53" s="494" t="s">
        <v>294</v>
      </c>
      <c r="J53" s="494" t="s">
        <v>294</v>
      </c>
      <c r="K53" s="573">
        <v>0</v>
      </c>
      <c r="L53" s="358" t="s">
        <v>9570</v>
      </c>
      <c r="M53" s="357" t="s">
        <v>9618</v>
      </c>
      <c r="N53" s="357" t="s">
        <v>9561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9563</v>
      </c>
      <c r="U53" s="357" t="s">
        <v>294</v>
      </c>
      <c r="V53" s="357" t="s">
        <v>294</v>
      </c>
    </row>
    <row r="54" spans="1:22">
      <c r="A54" s="2097"/>
      <c r="B54" s="607" t="s">
        <v>9619</v>
      </c>
      <c r="C54" s="611" t="s">
        <v>9620</v>
      </c>
      <c r="D54" s="609">
        <v>5</v>
      </c>
      <c r="E54" s="607">
        <v>9</v>
      </c>
      <c r="F54" s="618" t="s">
        <v>9636</v>
      </c>
      <c r="G54" s="494"/>
      <c r="H54" s="494" t="s">
        <v>9548</v>
      </c>
      <c r="I54" s="494" t="s">
        <v>294</v>
      </c>
      <c r="J54" s="494" t="s">
        <v>294</v>
      </c>
      <c r="K54" s="573">
        <v>0</v>
      </c>
      <c r="L54" s="358" t="s">
        <v>9621</v>
      </c>
      <c r="M54" s="357" t="s">
        <v>9619</v>
      </c>
      <c r="N54" s="357" t="s">
        <v>9548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9549</v>
      </c>
      <c r="U54" s="357" t="s">
        <v>294</v>
      </c>
      <c r="V54" s="357" t="s">
        <v>294</v>
      </c>
    </row>
    <row r="55" spans="1:22" ht="15" thickBot="1">
      <c r="A55" s="2097"/>
      <c r="B55" s="607" t="s">
        <v>9622</v>
      </c>
      <c r="C55" s="634" t="s">
        <v>9577</v>
      </c>
      <c r="D55" s="609">
        <v>4</v>
      </c>
      <c r="E55" s="607">
        <v>8</v>
      </c>
      <c r="F55" s="618" t="s">
        <v>9567</v>
      </c>
      <c r="G55" s="494"/>
      <c r="H55" s="494" t="s">
        <v>9566</v>
      </c>
      <c r="I55" s="494" t="s">
        <v>294</v>
      </c>
      <c r="J55" s="494" t="s">
        <v>294</v>
      </c>
      <c r="K55" s="573">
        <v>0</v>
      </c>
      <c r="L55" s="358" t="s">
        <v>9577</v>
      </c>
      <c r="M55" s="357" t="s">
        <v>9622</v>
      </c>
      <c r="N55" s="357" t="s">
        <v>9566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9567</v>
      </c>
      <c r="U55" s="357" t="s">
        <v>294</v>
      </c>
      <c r="V55" s="357" t="s">
        <v>294</v>
      </c>
    </row>
    <row r="56" spans="1:22" ht="15" thickBot="1">
      <c r="A56" s="2098"/>
      <c r="B56" s="622"/>
      <c r="C56" s="646" t="s">
        <v>22</v>
      </c>
      <c r="D56" s="614">
        <v>20</v>
      </c>
      <c r="E56" s="614">
        <v>37</v>
      </c>
      <c r="F56" s="67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2096">
        <v>8</v>
      </c>
      <c r="B57" s="607" t="s">
        <v>9124</v>
      </c>
      <c r="C57" s="604" t="s">
        <v>9125</v>
      </c>
      <c r="D57" s="609">
        <v>3</v>
      </c>
      <c r="E57" s="607">
        <v>4</v>
      </c>
      <c r="F57" s="633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9126</v>
      </c>
      <c r="M57" s="357" t="s">
        <v>9124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2097"/>
      <c r="B58" s="607" t="s">
        <v>9151</v>
      </c>
      <c r="C58" s="611" t="s">
        <v>1021</v>
      </c>
      <c r="D58" s="609">
        <v>8</v>
      </c>
      <c r="E58" s="607">
        <v>14</v>
      </c>
      <c r="F58" s="618" t="s">
        <v>9624</v>
      </c>
      <c r="G58" s="494"/>
      <c r="H58" s="494" t="s">
        <v>34</v>
      </c>
      <c r="I58" s="494" t="s">
        <v>9619</v>
      </c>
      <c r="J58" s="494" t="s">
        <v>294</v>
      </c>
      <c r="K58" s="573">
        <v>0</v>
      </c>
      <c r="L58" s="358" t="s">
        <v>4589</v>
      </c>
      <c r="M58" s="357" t="s">
        <v>9151</v>
      </c>
      <c r="N58" s="357" t="s">
        <v>34</v>
      </c>
      <c r="O58" s="357" t="s">
        <v>9619</v>
      </c>
      <c r="P58" s="357" t="s">
        <v>294</v>
      </c>
      <c r="Q58" s="357">
        <v>0</v>
      </c>
      <c r="R58" s="357">
        <v>18</v>
      </c>
      <c r="S58" s="357">
        <v>0</v>
      </c>
      <c r="T58" s="357" t="s">
        <v>1181</v>
      </c>
      <c r="U58" s="357" t="s">
        <v>9621</v>
      </c>
      <c r="V58" s="357" t="s">
        <v>294</v>
      </c>
    </row>
    <row r="59" spans="1:22">
      <c r="A59" s="2097"/>
      <c r="B59" s="607" t="s">
        <v>9625</v>
      </c>
      <c r="C59" s="611" t="s">
        <v>9587</v>
      </c>
      <c r="D59" s="609">
        <v>5</v>
      </c>
      <c r="E59" s="607">
        <v>10</v>
      </c>
      <c r="F59" s="618" t="s">
        <v>9577</v>
      </c>
      <c r="G59" s="494"/>
      <c r="H59" s="494" t="s">
        <v>9622</v>
      </c>
      <c r="I59" s="494" t="s">
        <v>294</v>
      </c>
      <c r="J59" s="494" t="s">
        <v>294</v>
      </c>
      <c r="K59" s="573">
        <v>0</v>
      </c>
      <c r="L59" s="358" t="s">
        <v>9587</v>
      </c>
      <c r="M59" s="357" t="s">
        <v>9625</v>
      </c>
      <c r="N59" s="357" t="s">
        <v>9622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9577</v>
      </c>
      <c r="U59" s="357" t="s">
        <v>294</v>
      </c>
      <c r="V59" s="357" t="s">
        <v>294</v>
      </c>
    </row>
    <row r="60" spans="1:22" ht="15" thickBot="1">
      <c r="A60" s="2097"/>
      <c r="B60" s="619" t="s">
        <v>9626</v>
      </c>
      <c r="C60" s="634" t="s">
        <v>9574</v>
      </c>
      <c r="D60" s="609">
        <v>6</v>
      </c>
      <c r="E60" s="607">
        <v>11</v>
      </c>
      <c r="F60" s="618" t="s">
        <v>9620</v>
      </c>
      <c r="G60" s="494"/>
      <c r="H60" s="494" t="s">
        <v>9619</v>
      </c>
      <c r="I60" s="494" t="s">
        <v>294</v>
      </c>
      <c r="J60" s="494" t="s">
        <v>294</v>
      </c>
      <c r="K60" s="573">
        <v>0</v>
      </c>
      <c r="L60" s="358" t="s">
        <v>9575</v>
      </c>
      <c r="M60" s="357" t="s">
        <v>9626</v>
      </c>
      <c r="N60" s="357" t="s">
        <v>9619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9621</v>
      </c>
      <c r="U60" s="357" t="s">
        <v>294</v>
      </c>
      <c r="V60" s="357" t="s">
        <v>294</v>
      </c>
    </row>
    <row r="61" spans="1:22" ht="15" thickBot="1">
      <c r="A61" s="2098"/>
      <c r="B61" s="622"/>
      <c r="C61" s="1142" t="s">
        <v>22</v>
      </c>
      <c r="D61" s="614">
        <v>22</v>
      </c>
      <c r="E61" s="614">
        <v>39</v>
      </c>
      <c r="F61" s="677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2096">
        <v>9</v>
      </c>
      <c r="B62" s="607" t="s">
        <v>38</v>
      </c>
      <c r="C62" s="604" t="s">
        <v>146</v>
      </c>
      <c r="D62" s="609">
        <v>1</v>
      </c>
      <c r="E62" s="607">
        <v>1</v>
      </c>
      <c r="F62" s="633" t="s">
        <v>3226</v>
      </c>
      <c r="G62" s="494"/>
      <c r="H62" s="494" t="s">
        <v>19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19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335</v>
      </c>
      <c r="U62" s="357" t="s">
        <v>294</v>
      </c>
      <c r="V62" s="357" t="s">
        <v>294</v>
      </c>
    </row>
    <row r="63" spans="1:22">
      <c r="A63" s="2089"/>
      <c r="B63" s="607" t="s">
        <v>9162</v>
      </c>
      <c r="C63" s="611" t="s">
        <v>325</v>
      </c>
      <c r="D63" s="609">
        <v>8</v>
      </c>
      <c r="E63" s="607">
        <v>12</v>
      </c>
      <c r="F63" s="618" t="s">
        <v>9627</v>
      </c>
      <c r="G63" s="494"/>
      <c r="H63" s="494" t="s">
        <v>35</v>
      </c>
      <c r="I63" s="494" t="s">
        <v>9626</v>
      </c>
      <c r="J63" s="494" t="s">
        <v>294</v>
      </c>
      <c r="K63" s="573">
        <v>0</v>
      </c>
      <c r="L63" s="358" t="s">
        <v>4161</v>
      </c>
      <c r="M63" s="357" t="s">
        <v>9162</v>
      </c>
      <c r="N63" s="357" t="s">
        <v>35</v>
      </c>
      <c r="O63" s="357" t="s">
        <v>9626</v>
      </c>
      <c r="P63" s="357" t="s">
        <v>294</v>
      </c>
      <c r="Q63" s="357">
        <v>0</v>
      </c>
      <c r="R63" s="357">
        <v>37</v>
      </c>
      <c r="S63" s="357">
        <v>0</v>
      </c>
      <c r="T63" s="357" t="s">
        <v>3259</v>
      </c>
      <c r="U63" s="357" t="s">
        <v>9575</v>
      </c>
      <c r="V63" s="357" t="s">
        <v>294</v>
      </c>
    </row>
    <row r="64" spans="1:22">
      <c r="A64" s="2089"/>
      <c r="B64" s="607" t="s">
        <v>9628</v>
      </c>
      <c r="C64" s="611" t="s">
        <v>9593</v>
      </c>
      <c r="D64" s="609">
        <v>4</v>
      </c>
      <c r="E64" s="607">
        <v>8</v>
      </c>
      <c r="F64" s="618" t="s">
        <v>9587</v>
      </c>
      <c r="G64" s="494"/>
      <c r="H64" s="494" t="s">
        <v>9625</v>
      </c>
      <c r="I64" s="494" t="s">
        <v>294</v>
      </c>
      <c r="J64" s="494" t="s">
        <v>294</v>
      </c>
      <c r="K64" s="573">
        <v>0</v>
      </c>
      <c r="L64" s="358" t="s">
        <v>9593</v>
      </c>
      <c r="M64" s="357" t="s">
        <v>9628</v>
      </c>
      <c r="N64" s="357" t="s">
        <v>9625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9587</v>
      </c>
      <c r="U64" s="357" t="s">
        <v>294</v>
      </c>
      <c r="V64" s="357" t="s">
        <v>294</v>
      </c>
    </row>
    <row r="65" spans="1:22" ht="15" thickBot="1">
      <c r="A65" s="2089"/>
      <c r="B65" s="607" t="s">
        <v>9629</v>
      </c>
      <c r="C65" s="634" t="s">
        <v>9630</v>
      </c>
      <c r="D65" s="609">
        <v>6</v>
      </c>
      <c r="E65" s="607">
        <v>11</v>
      </c>
      <c r="F65" s="618" t="s">
        <v>9574</v>
      </c>
      <c r="G65" s="494"/>
      <c r="H65" s="494" t="s">
        <v>9626</v>
      </c>
      <c r="I65" s="494" t="s">
        <v>294</v>
      </c>
      <c r="J65" s="494" t="s">
        <v>294</v>
      </c>
      <c r="K65" s="573">
        <v>0</v>
      </c>
      <c r="L65" s="358" t="s">
        <v>9584</v>
      </c>
      <c r="M65" s="357" t="s">
        <v>9629</v>
      </c>
      <c r="N65" s="357" t="s">
        <v>9626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9575</v>
      </c>
      <c r="U65" s="357" t="s">
        <v>294</v>
      </c>
      <c r="V65" s="357" t="s">
        <v>294</v>
      </c>
    </row>
    <row r="66" spans="1:22" ht="15" thickBot="1">
      <c r="A66" s="2090"/>
      <c r="B66" s="622"/>
      <c r="C66" s="952" t="s">
        <v>22</v>
      </c>
      <c r="D66" s="614">
        <v>19</v>
      </c>
      <c r="E66" s="614">
        <v>32</v>
      </c>
      <c r="F66" s="61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607" t="s">
        <v>9168</v>
      </c>
      <c r="C67" s="604" t="s">
        <v>3394</v>
      </c>
      <c r="D67" s="605">
        <v>8</v>
      </c>
      <c r="E67" s="603">
        <v>12</v>
      </c>
      <c r="F67" s="616" t="s">
        <v>325</v>
      </c>
      <c r="G67" s="494"/>
      <c r="H67" s="494" t="s">
        <v>9162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9168</v>
      </c>
      <c r="N67" s="357" t="s">
        <v>9162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15" thickBot="1">
      <c r="A68" s="527"/>
      <c r="B68" s="607" t="s">
        <v>9631</v>
      </c>
      <c r="C68" s="634" t="s">
        <v>9632</v>
      </c>
      <c r="D68" s="681">
        <v>10</v>
      </c>
      <c r="E68" s="619">
        <v>19</v>
      </c>
      <c r="F68" s="618" t="s">
        <v>9630</v>
      </c>
      <c r="G68" s="494"/>
      <c r="H68" s="494" t="s">
        <v>9629</v>
      </c>
      <c r="I68" s="494" t="s">
        <v>294</v>
      </c>
      <c r="J68" s="494" t="s">
        <v>294</v>
      </c>
      <c r="K68" s="573">
        <v>0</v>
      </c>
      <c r="L68" s="358" t="s">
        <v>9591</v>
      </c>
      <c r="M68" s="357" t="s">
        <v>9631</v>
      </c>
      <c r="N68" s="357" t="s">
        <v>9629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9584</v>
      </c>
      <c r="U68" s="357" t="s">
        <v>294</v>
      </c>
      <c r="V68" s="357" t="s">
        <v>294</v>
      </c>
    </row>
    <row r="69" spans="1:22" ht="15" thickBot="1">
      <c r="A69" s="527"/>
      <c r="B69" s="622"/>
      <c r="C69" s="646" t="s">
        <v>22</v>
      </c>
      <c r="D69" s="614">
        <v>18</v>
      </c>
      <c r="E69" s="614">
        <v>31</v>
      </c>
      <c r="F69" s="677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528"/>
      <c r="B70" s="2099"/>
      <c r="C70" s="952" t="s">
        <v>111</v>
      </c>
      <c r="D70" s="631">
        <v>200</v>
      </c>
      <c r="E70" s="631">
        <v>327</v>
      </c>
      <c r="F70" s="2100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095"/>
      <c r="B71" s="2095"/>
      <c r="C71" s="2095"/>
      <c r="D71" s="2095"/>
      <c r="E71" s="2095"/>
      <c r="F71" s="2056"/>
      <c r="G71" s="494"/>
      <c r="H71" s="494"/>
      <c r="I71" s="494"/>
      <c r="J71" s="494"/>
      <c r="K71" s="573"/>
      <c r="L71" s="358"/>
    </row>
    <row r="72" spans="1:22">
      <c r="A72" s="2095"/>
      <c r="B72" s="2095"/>
      <c r="C72" s="2095"/>
      <c r="D72" s="2095"/>
      <c r="E72" s="2095"/>
      <c r="F72" s="2056"/>
      <c r="G72" s="494"/>
      <c r="H72" s="494"/>
      <c r="I72" s="494"/>
      <c r="J72" s="494"/>
      <c r="K72" s="573"/>
      <c r="L72" s="358"/>
    </row>
    <row r="73" spans="1:22">
      <c r="A73" s="2095"/>
      <c r="B73" s="2095"/>
      <c r="C73" s="2095"/>
      <c r="D73" s="2095"/>
      <c r="E73" s="2095"/>
      <c r="F73" s="2056"/>
      <c r="G73" s="494"/>
      <c r="H73" s="494"/>
      <c r="I73" s="494"/>
      <c r="J73" s="494"/>
      <c r="K73" s="573"/>
      <c r="L73" s="358"/>
    </row>
    <row r="74" spans="1:22">
      <c r="A74" s="2095"/>
      <c r="B74" s="2095"/>
      <c r="C74" s="2095"/>
      <c r="D74" s="2095"/>
      <c r="E74" s="2095"/>
      <c r="F74" s="2056"/>
      <c r="G74" s="494"/>
      <c r="H74" s="494"/>
      <c r="I74" s="494"/>
      <c r="J74" s="494"/>
      <c r="K74" s="573"/>
      <c r="L74" s="358"/>
    </row>
    <row r="75" spans="1:22">
      <c r="A75" s="2095"/>
      <c r="B75" s="2095"/>
      <c r="C75" s="2095"/>
      <c r="D75" s="2095"/>
      <c r="E75" s="2095"/>
      <c r="F75" s="2056"/>
      <c r="G75" s="494"/>
      <c r="H75" s="494"/>
      <c r="I75" s="494"/>
      <c r="J75" s="494"/>
      <c r="K75" s="573"/>
      <c r="L75" s="358"/>
    </row>
    <row r="76" spans="1:22">
      <c r="A76" s="2095"/>
      <c r="B76" s="2095"/>
      <c r="C76" s="2095"/>
      <c r="D76" s="2095"/>
      <c r="E76" s="2095"/>
      <c r="F76" s="2056"/>
      <c r="G76" s="494"/>
      <c r="H76" s="494"/>
      <c r="I76" s="494"/>
      <c r="J76" s="494"/>
      <c r="K76" s="1743"/>
      <c r="L76" s="358"/>
    </row>
    <row r="77" spans="1:22">
      <c r="A77" s="2095"/>
      <c r="B77" s="2095"/>
      <c r="C77" s="2095"/>
      <c r="D77" s="2095"/>
      <c r="E77" s="2095"/>
      <c r="F77" s="2056"/>
      <c r="G77" s="494"/>
      <c r="H77" s="494"/>
      <c r="I77" s="494"/>
      <c r="J77" s="494"/>
      <c r="K77" s="642"/>
      <c r="L77" s="358"/>
    </row>
    <row r="78" spans="1:22">
      <c r="A78" s="2095"/>
      <c r="B78" s="2095"/>
      <c r="C78" s="2095"/>
      <c r="D78" s="2095"/>
      <c r="E78" s="2095"/>
      <c r="F78" s="2056"/>
      <c r="G78" s="494"/>
      <c r="H78" s="494"/>
      <c r="I78" s="494"/>
      <c r="J78" s="494"/>
      <c r="K78" s="642"/>
      <c r="L78" s="358"/>
    </row>
    <row r="79" spans="1:22">
      <c r="A79" s="2095"/>
      <c r="B79" s="2095"/>
      <c r="C79" s="2095"/>
      <c r="D79" s="2095"/>
      <c r="E79" s="2095"/>
      <c r="F79" s="2056"/>
      <c r="G79" s="494"/>
      <c r="H79" s="494"/>
      <c r="I79" s="494"/>
      <c r="J79" s="494"/>
      <c r="K79" s="642"/>
      <c r="L79" s="358"/>
    </row>
    <row r="80" spans="1:22">
      <c r="A80" s="2095"/>
      <c r="B80" s="2095"/>
      <c r="C80" s="2095"/>
      <c r="D80" s="2095"/>
      <c r="E80" s="2095"/>
      <c r="F80" s="2056"/>
      <c r="G80" s="494"/>
      <c r="H80" s="494"/>
      <c r="I80" s="494"/>
      <c r="J80" s="494"/>
      <c r="K80" s="642"/>
      <c r="L80" s="358"/>
    </row>
    <row r="81" spans="1:12">
      <c r="A81" s="2095"/>
      <c r="B81" s="2095"/>
      <c r="C81" s="2095"/>
      <c r="D81" s="2095"/>
      <c r="E81" s="2095"/>
      <c r="F81" s="2056"/>
      <c r="G81" s="494"/>
      <c r="H81" s="494"/>
      <c r="I81" s="494"/>
      <c r="J81" s="494"/>
      <c r="K81" s="642"/>
      <c r="L81" s="358"/>
    </row>
    <row r="82" spans="1:12">
      <c r="A82" s="2095"/>
      <c r="B82" s="2095"/>
      <c r="C82" s="2095"/>
      <c r="D82" s="2095"/>
      <c r="E82" s="2095"/>
      <c r="F82" s="2056"/>
      <c r="G82" s="494"/>
      <c r="H82" s="494"/>
      <c r="I82" s="494"/>
      <c r="J82" s="494"/>
      <c r="K82" s="642"/>
      <c r="L82" s="358"/>
    </row>
    <row r="83" spans="1:12">
      <c r="A83" s="2095"/>
      <c r="B83" s="2095"/>
      <c r="C83" s="2095"/>
      <c r="D83" s="2095"/>
      <c r="E83" s="2095"/>
      <c r="F83" s="494"/>
      <c r="G83" s="494"/>
      <c r="H83" s="494"/>
      <c r="I83" s="494"/>
      <c r="J83" s="494"/>
      <c r="K83" s="642"/>
      <c r="L83" s="358"/>
    </row>
    <row r="84" spans="1:12">
      <c r="A84" s="2095"/>
      <c r="B84" s="2095"/>
      <c r="C84" s="2095"/>
      <c r="D84" s="2095"/>
      <c r="E84" s="2095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04B1A-0A5F-4D0A-8C8B-67A645A22EFF}">
  <sheetPr codeName="Sheet28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604" t="s">
        <v>11</v>
      </c>
      <c r="D9" s="605">
        <v>2</v>
      </c>
      <c r="E9" s="603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3168</v>
      </c>
      <c r="C10" s="608" t="s">
        <v>3169</v>
      </c>
      <c r="D10" s="609">
        <v>5</v>
      </c>
      <c r="E10" s="60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1020</v>
      </c>
      <c r="C11" s="608" t="s">
        <v>3206</v>
      </c>
      <c r="D11" s="609">
        <v>2</v>
      </c>
      <c r="E11" s="607">
        <v>2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1020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20</v>
      </c>
      <c r="C12" s="611" t="s">
        <v>21</v>
      </c>
      <c r="D12" s="609">
        <v>5</v>
      </c>
      <c r="E12" s="607">
        <v>6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9519</v>
      </c>
      <c r="C13" s="611" t="s">
        <v>9600</v>
      </c>
      <c r="D13" s="609">
        <v>3</v>
      </c>
      <c r="E13" s="607">
        <v>5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9520</v>
      </c>
      <c r="M13" s="357" t="s">
        <v>9519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07" t="s">
        <v>9521</v>
      </c>
      <c r="C14" s="611" t="s">
        <v>9601</v>
      </c>
      <c r="D14" s="609">
        <v>4</v>
      </c>
      <c r="E14" s="607">
        <v>7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9523</v>
      </c>
      <c r="M14" s="357" t="s">
        <v>9521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2"/>
      <c r="C15" s="646" t="s">
        <v>22</v>
      </c>
      <c r="D15" s="614">
        <v>21</v>
      </c>
      <c r="E15" s="614">
        <v>28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3544</v>
      </c>
      <c r="C16" s="611" t="s">
        <v>3545</v>
      </c>
      <c r="D16" s="609">
        <v>5</v>
      </c>
      <c r="E16" s="607">
        <v>6</v>
      </c>
      <c r="F16" s="61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2089"/>
      <c r="B17" s="607" t="s">
        <v>26</v>
      </c>
      <c r="C17" s="611" t="s">
        <v>52</v>
      </c>
      <c r="D17" s="609">
        <v>5</v>
      </c>
      <c r="E17" s="607">
        <v>6</v>
      </c>
      <c r="F17" s="618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2089"/>
      <c r="B18" s="607" t="s">
        <v>19</v>
      </c>
      <c r="C18" s="611" t="s">
        <v>3226</v>
      </c>
      <c r="D18" s="609">
        <v>2</v>
      </c>
      <c r="E18" s="607">
        <v>2</v>
      </c>
      <c r="F18" s="6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19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2089"/>
      <c r="B19" s="607" t="s">
        <v>36</v>
      </c>
      <c r="C19" s="611" t="s">
        <v>247</v>
      </c>
      <c r="D19" s="609">
        <v>1</v>
      </c>
      <c r="E19" s="607">
        <v>1</v>
      </c>
      <c r="F19" s="61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1131</v>
      </c>
      <c r="M19" s="357" t="s">
        <v>36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2089"/>
      <c r="B20" s="607" t="s">
        <v>9602</v>
      </c>
      <c r="C20" s="611" t="s">
        <v>9525</v>
      </c>
      <c r="D20" s="609">
        <v>4</v>
      </c>
      <c r="E20" s="607">
        <v>7</v>
      </c>
      <c r="F20" s="618" t="s">
        <v>9600</v>
      </c>
      <c r="G20" s="494"/>
      <c r="H20" s="494" t="s">
        <v>9519</v>
      </c>
      <c r="I20" s="494" t="s">
        <v>294</v>
      </c>
      <c r="J20" s="494" t="s">
        <v>294</v>
      </c>
      <c r="K20" s="573">
        <v>0</v>
      </c>
      <c r="L20" s="358" t="s">
        <v>9525</v>
      </c>
      <c r="M20" s="357" t="s">
        <v>9602</v>
      </c>
      <c r="N20" s="357" t="s">
        <v>9519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9520</v>
      </c>
      <c r="U20" s="357" t="s">
        <v>294</v>
      </c>
      <c r="V20" s="357" t="s">
        <v>294</v>
      </c>
    </row>
    <row r="21" spans="1:22" ht="15" thickBot="1">
      <c r="A21" s="2089"/>
      <c r="B21" s="619" t="s">
        <v>9603</v>
      </c>
      <c r="C21" s="611" t="s">
        <v>9527</v>
      </c>
      <c r="D21" s="609">
        <v>4</v>
      </c>
      <c r="E21" s="607">
        <v>7</v>
      </c>
      <c r="F21" s="618" t="s">
        <v>9601</v>
      </c>
      <c r="G21" s="494"/>
      <c r="H21" s="494" t="s">
        <v>9521</v>
      </c>
      <c r="I21" s="494" t="s">
        <v>294</v>
      </c>
      <c r="J21" s="494" t="s">
        <v>294</v>
      </c>
      <c r="K21" s="573">
        <v>0</v>
      </c>
      <c r="L21" s="358" t="s">
        <v>9527</v>
      </c>
      <c r="M21" s="357" t="s">
        <v>9603</v>
      </c>
      <c r="N21" s="357" t="s">
        <v>9521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9523</v>
      </c>
      <c r="U21" s="357" t="s">
        <v>294</v>
      </c>
      <c r="V21" s="357" t="s">
        <v>294</v>
      </c>
    </row>
    <row r="22" spans="1:22" ht="15" thickBot="1">
      <c r="A22" s="2090"/>
      <c r="B22" s="619"/>
      <c r="C22" s="646" t="s">
        <v>22</v>
      </c>
      <c r="D22" s="614">
        <v>21</v>
      </c>
      <c r="E22" s="614">
        <v>29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603" t="s">
        <v>29</v>
      </c>
      <c r="C23" s="604" t="s">
        <v>53</v>
      </c>
      <c r="D23" s="609">
        <v>2</v>
      </c>
      <c r="E23" s="607">
        <v>2</v>
      </c>
      <c r="F23" s="618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40</v>
      </c>
      <c r="C24" s="611" t="s">
        <v>338</v>
      </c>
      <c r="D24" s="609">
        <v>1</v>
      </c>
      <c r="E24" s="607">
        <v>1</v>
      </c>
      <c r="F24" s="618" t="s">
        <v>247</v>
      </c>
      <c r="G24" s="494"/>
      <c r="H24" s="494" t="s">
        <v>36</v>
      </c>
      <c r="I24" s="494" t="s">
        <v>294</v>
      </c>
      <c r="J24" s="494" t="s">
        <v>294</v>
      </c>
      <c r="K24" s="573">
        <v>0</v>
      </c>
      <c r="L24" s="358" t="s">
        <v>1180</v>
      </c>
      <c r="M24" s="357" t="s">
        <v>40</v>
      </c>
      <c r="N24" s="357" t="s">
        <v>36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1131</v>
      </c>
      <c r="U24" s="357" t="s">
        <v>294</v>
      </c>
      <c r="V24" s="357" t="s">
        <v>294</v>
      </c>
    </row>
    <row r="25" spans="1:22">
      <c r="A25" s="527"/>
      <c r="B25" s="607" t="s">
        <v>33</v>
      </c>
      <c r="C25" s="611" t="s">
        <v>140</v>
      </c>
      <c r="D25" s="609">
        <v>5</v>
      </c>
      <c r="E25" s="607">
        <v>7</v>
      </c>
      <c r="F25" s="618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27"/>
      <c r="B26" s="607" t="s">
        <v>9604</v>
      </c>
      <c r="C26" s="611" t="s">
        <v>9533</v>
      </c>
      <c r="D26" s="609">
        <v>4</v>
      </c>
      <c r="E26" s="607">
        <v>7</v>
      </c>
      <c r="F26" s="618" t="s">
        <v>9525</v>
      </c>
      <c r="G26" s="494"/>
      <c r="H26" s="494" t="s">
        <v>9602</v>
      </c>
      <c r="I26" s="494" t="s">
        <v>294</v>
      </c>
      <c r="J26" s="494" t="s">
        <v>294</v>
      </c>
      <c r="K26" s="573">
        <v>0</v>
      </c>
      <c r="L26" s="358" t="s">
        <v>9533</v>
      </c>
      <c r="M26" s="357" t="s">
        <v>9604</v>
      </c>
      <c r="N26" s="357" t="s">
        <v>9602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9525</v>
      </c>
      <c r="U26" s="357" t="s">
        <v>294</v>
      </c>
      <c r="V26" s="357" t="s">
        <v>294</v>
      </c>
    </row>
    <row r="27" spans="1:22">
      <c r="A27" s="527"/>
      <c r="B27" s="607" t="s">
        <v>9605</v>
      </c>
      <c r="C27" s="611" t="s">
        <v>9606</v>
      </c>
      <c r="D27" s="609">
        <v>2</v>
      </c>
      <c r="E27" s="607">
        <v>3</v>
      </c>
      <c r="F27" s="61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9529</v>
      </c>
      <c r="M27" s="357" t="s">
        <v>9605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7"/>
      <c r="B28" s="607" t="s">
        <v>9607</v>
      </c>
      <c r="C28" s="611" t="s">
        <v>9535</v>
      </c>
      <c r="D28" s="681">
        <v>5</v>
      </c>
      <c r="E28" s="607">
        <v>9</v>
      </c>
      <c r="F28" s="618" t="s">
        <v>9527</v>
      </c>
      <c r="G28" s="494"/>
      <c r="H28" s="494" t="s">
        <v>9603</v>
      </c>
      <c r="I28" s="494" t="s">
        <v>294</v>
      </c>
      <c r="J28" s="494" t="s">
        <v>294</v>
      </c>
      <c r="K28" s="573">
        <v>0</v>
      </c>
      <c r="L28" s="358" t="s">
        <v>9535</v>
      </c>
      <c r="M28" s="357" t="s">
        <v>9607</v>
      </c>
      <c r="N28" s="357" t="s">
        <v>9603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9527</v>
      </c>
      <c r="U28" s="357" t="s">
        <v>294</v>
      </c>
      <c r="V28" s="357" t="s">
        <v>294</v>
      </c>
    </row>
    <row r="29" spans="1:22" ht="15" thickBot="1">
      <c r="A29" s="528"/>
      <c r="B29" s="612"/>
      <c r="C29" s="646" t="s">
        <v>22</v>
      </c>
      <c r="D29" s="614">
        <v>19</v>
      </c>
      <c r="E29" s="614">
        <v>29</v>
      </c>
      <c r="F29" s="67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3" t="s">
        <v>25</v>
      </c>
      <c r="C30" s="604" t="s">
        <v>138</v>
      </c>
      <c r="D30" s="605">
        <v>3</v>
      </c>
      <c r="E30" s="603">
        <v>4</v>
      </c>
      <c r="F30" s="60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2100</v>
      </c>
      <c r="M30" s="357" t="s">
        <v>25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2089"/>
      <c r="B31" s="607" t="s">
        <v>9608</v>
      </c>
      <c r="C31" s="611" t="s">
        <v>9609</v>
      </c>
      <c r="D31" s="609">
        <v>2</v>
      </c>
      <c r="E31" s="607">
        <v>3</v>
      </c>
      <c r="F31" s="618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9537</v>
      </c>
      <c r="M31" s="357" t="s">
        <v>9608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2089"/>
      <c r="B32" s="607" t="s">
        <v>9189</v>
      </c>
      <c r="C32" s="611" t="s">
        <v>9190</v>
      </c>
      <c r="D32" s="609">
        <v>4</v>
      </c>
      <c r="E32" s="607">
        <v>6</v>
      </c>
      <c r="F32" s="610" t="s">
        <v>9606</v>
      </c>
      <c r="G32" s="494"/>
      <c r="H32" s="494" t="s">
        <v>9605</v>
      </c>
      <c r="I32" s="494" t="s">
        <v>294</v>
      </c>
      <c r="J32" s="494" t="s">
        <v>294</v>
      </c>
      <c r="K32" s="573">
        <v>0</v>
      </c>
      <c r="L32" s="358" t="s">
        <v>9191</v>
      </c>
      <c r="M32" s="357" t="s">
        <v>9189</v>
      </c>
      <c r="N32" s="357" t="s">
        <v>9605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9529</v>
      </c>
      <c r="U32" s="357" t="s">
        <v>294</v>
      </c>
      <c r="V32" s="357" t="s">
        <v>294</v>
      </c>
    </row>
    <row r="33" spans="1:22">
      <c r="A33" s="2089"/>
      <c r="B33" s="607" t="s">
        <v>8702</v>
      </c>
      <c r="C33" s="611" t="s">
        <v>8703</v>
      </c>
      <c r="D33" s="609">
        <v>3</v>
      </c>
      <c r="E33" s="607">
        <v>5</v>
      </c>
      <c r="F33" s="618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8704</v>
      </c>
      <c r="M33" s="357" t="s">
        <v>8702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2089"/>
      <c r="B34" s="607" t="s">
        <v>9610</v>
      </c>
      <c r="C34" s="611" t="s">
        <v>9545</v>
      </c>
      <c r="D34" s="609">
        <v>4</v>
      </c>
      <c r="E34" s="607">
        <v>7</v>
      </c>
      <c r="F34" s="618" t="s">
        <v>9533</v>
      </c>
      <c r="G34" s="494"/>
      <c r="H34" s="494" t="s">
        <v>9604</v>
      </c>
      <c r="I34" s="494" t="s">
        <v>294</v>
      </c>
      <c r="J34" s="494" t="s">
        <v>294</v>
      </c>
      <c r="K34" s="573">
        <v>0</v>
      </c>
      <c r="L34" s="358" t="s">
        <v>9545</v>
      </c>
      <c r="M34" s="357" t="s">
        <v>9610</v>
      </c>
      <c r="N34" s="357" t="s">
        <v>9604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9533</v>
      </c>
      <c r="U34" s="357" t="s">
        <v>294</v>
      </c>
      <c r="V34" s="357" t="s">
        <v>294</v>
      </c>
    </row>
    <row r="35" spans="1:22" ht="15" thickBot="1">
      <c r="A35" s="2089"/>
      <c r="B35" s="607" t="s">
        <v>9546</v>
      </c>
      <c r="C35" s="634" t="s">
        <v>9611</v>
      </c>
      <c r="D35" s="681">
        <v>3</v>
      </c>
      <c r="E35" s="619">
        <v>6</v>
      </c>
      <c r="F35" s="678" t="s">
        <v>9535</v>
      </c>
      <c r="G35" s="494"/>
      <c r="H35" s="494" t="s">
        <v>9607</v>
      </c>
      <c r="I35" s="494" t="s">
        <v>294</v>
      </c>
      <c r="J35" s="494" t="s">
        <v>294</v>
      </c>
      <c r="K35" s="573">
        <v>0</v>
      </c>
      <c r="L35" s="358" t="s">
        <v>9547</v>
      </c>
      <c r="M35" s="357" t="s">
        <v>9546</v>
      </c>
      <c r="N35" s="357" t="s">
        <v>9607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9535</v>
      </c>
      <c r="U35" s="357" t="s">
        <v>294</v>
      </c>
      <c r="V35" s="357" t="s">
        <v>294</v>
      </c>
    </row>
    <row r="36" spans="1:22" ht="15" thickBot="1">
      <c r="A36" s="2090"/>
      <c r="B36" s="612"/>
      <c r="C36" s="1142" t="s">
        <v>22</v>
      </c>
      <c r="D36" s="614">
        <v>19</v>
      </c>
      <c r="E36" s="614">
        <v>31</v>
      </c>
      <c r="F36" s="90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6">
        <v>5</v>
      </c>
      <c r="B37" s="603" t="s">
        <v>35</v>
      </c>
      <c r="C37" s="604" t="s">
        <v>3258</v>
      </c>
      <c r="D37" s="605">
        <v>3</v>
      </c>
      <c r="E37" s="607">
        <v>4</v>
      </c>
      <c r="F37" s="616" t="s">
        <v>138</v>
      </c>
      <c r="G37" s="494"/>
      <c r="H37" s="494" t="s">
        <v>25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35</v>
      </c>
      <c r="N37" s="357" t="s">
        <v>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2089"/>
      <c r="B38" s="607" t="s">
        <v>34</v>
      </c>
      <c r="C38" s="611" t="s">
        <v>142</v>
      </c>
      <c r="D38" s="609">
        <v>4</v>
      </c>
      <c r="E38" s="607">
        <v>6</v>
      </c>
      <c r="F38" s="618" t="s">
        <v>11</v>
      </c>
      <c r="G38" s="494"/>
      <c r="H38" s="494" t="s">
        <v>10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10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>
      <c r="A39" s="2089"/>
      <c r="B39" s="607" t="s">
        <v>9548</v>
      </c>
      <c r="C39" s="611" t="s">
        <v>9549</v>
      </c>
      <c r="D39" s="607">
        <v>3</v>
      </c>
      <c r="E39" s="607">
        <v>5</v>
      </c>
      <c r="F39" s="618" t="s">
        <v>9190</v>
      </c>
      <c r="G39" s="494"/>
      <c r="H39" s="494" t="s">
        <v>9189</v>
      </c>
      <c r="I39" s="494" t="s">
        <v>294</v>
      </c>
      <c r="J39" s="494" t="s">
        <v>294</v>
      </c>
      <c r="K39" s="574">
        <v>0</v>
      </c>
      <c r="L39" s="358" t="s">
        <v>9549</v>
      </c>
      <c r="M39" s="357" t="s">
        <v>9548</v>
      </c>
      <c r="N39" s="357" t="s">
        <v>9189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9191</v>
      </c>
      <c r="U39" s="357" t="s">
        <v>294</v>
      </c>
      <c r="V39" s="357" t="s">
        <v>294</v>
      </c>
    </row>
    <row r="40" spans="1:22">
      <c r="A40" s="2089"/>
      <c r="B40" s="607" t="s">
        <v>9612</v>
      </c>
      <c r="C40" s="611" t="s">
        <v>9551</v>
      </c>
      <c r="D40" s="607">
        <v>3</v>
      </c>
      <c r="E40" s="607">
        <v>5</v>
      </c>
      <c r="F40" s="618" t="s">
        <v>8703</v>
      </c>
      <c r="G40" s="494"/>
      <c r="H40" s="494" t="s">
        <v>8702</v>
      </c>
      <c r="I40" s="494" t="s">
        <v>294</v>
      </c>
      <c r="J40" s="494" t="s">
        <v>294</v>
      </c>
      <c r="K40" s="573">
        <v>0</v>
      </c>
      <c r="L40" s="358" t="s">
        <v>9551</v>
      </c>
      <c r="M40" s="357" t="s">
        <v>9612</v>
      </c>
      <c r="N40" s="357" t="s">
        <v>8702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8704</v>
      </c>
      <c r="U40" s="357" t="s">
        <v>294</v>
      </c>
      <c r="V40" s="357" t="s">
        <v>294</v>
      </c>
    </row>
    <row r="41" spans="1:22">
      <c r="A41" s="2089"/>
      <c r="B41" s="607" t="s">
        <v>9552</v>
      </c>
      <c r="C41" s="611" t="s">
        <v>9553</v>
      </c>
      <c r="D41" s="609">
        <v>3</v>
      </c>
      <c r="E41" s="607">
        <v>6</v>
      </c>
      <c r="F41" s="618" t="s">
        <v>9611</v>
      </c>
      <c r="G41" s="494"/>
      <c r="H41" s="494" t="s">
        <v>9546</v>
      </c>
      <c r="I41" s="494" t="s">
        <v>294</v>
      </c>
      <c r="J41" s="494" t="s">
        <v>294</v>
      </c>
      <c r="K41" s="573">
        <v>0</v>
      </c>
      <c r="L41" s="358" t="s">
        <v>9553</v>
      </c>
      <c r="M41" s="357" t="s">
        <v>9552</v>
      </c>
      <c r="N41" s="357" t="s">
        <v>9546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9547</v>
      </c>
      <c r="U41" s="357" t="s">
        <v>294</v>
      </c>
      <c r="V41" s="357" t="s">
        <v>294</v>
      </c>
    </row>
    <row r="42" spans="1:22" ht="15" thickBot="1">
      <c r="A42" s="2089"/>
      <c r="B42" s="607" t="s">
        <v>9554</v>
      </c>
      <c r="C42" s="634" t="s">
        <v>9613</v>
      </c>
      <c r="D42" s="681">
        <v>3</v>
      </c>
      <c r="E42" s="607">
        <v>5</v>
      </c>
      <c r="F42" s="678" t="s">
        <v>9609</v>
      </c>
      <c r="G42" s="494"/>
      <c r="H42" s="494" t="s">
        <v>9608</v>
      </c>
      <c r="I42" s="494" t="s">
        <v>294</v>
      </c>
      <c r="J42" s="494" t="s">
        <v>294</v>
      </c>
      <c r="K42" s="573">
        <v>0</v>
      </c>
      <c r="L42" s="358" t="s">
        <v>9556</v>
      </c>
      <c r="M42" s="357" t="s">
        <v>9554</v>
      </c>
      <c r="N42" s="357" t="s">
        <v>9608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9537</v>
      </c>
      <c r="U42" s="357" t="s">
        <v>294</v>
      </c>
      <c r="V42" s="357" t="s">
        <v>294</v>
      </c>
    </row>
    <row r="43" spans="1:22" ht="15" thickBot="1">
      <c r="A43" s="2090"/>
      <c r="B43" s="612"/>
      <c r="C43" s="952" t="s">
        <v>22</v>
      </c>
      <c r="D43" s="631">
        <v>19</v>
      </c>
      <c r="E43" s="614">
        <v>31</v>
      </c>
      <c r="F43" s="90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>
        <v>6</v>
      </c>
      <c r="B44" s="2091" t="s">
        <v>9130</v>
      </c>
      <c r="C44" s="2092" t="s">
        <v>9614</v>
      </c>
      <c r="D44" s="2091">
        <v>3</v>
      </c>
      <c r="E44" s="2093">
        <v>5</v>
      </c>
      <c r="F44" s="618"/>
      <c r="G44" s="494" t="s">
        <v>4736</v>
      </c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9132</v>
      </c>
      <c r="M44" s="357" t="s">
        <v>9130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27"/>
      <c r="B45" s="2094" t="s">
        <v>9133</v>
      </c>
      <c r="C45" s="2095" t="s">
        <v>9134</v>
      </c>
      <c r="D45" s="2094">
        <v>3</v>
      </c>
      <c r="E45" s="2093">
        <v>5</v>
      </c>
      <c r="F45" s="618"/>
      <c r="G45" s="494" t="s">
        <v>4736</v>
      </c>
      <c r="H45" s="494"/>
      <c r="I45" s="494"/>
      <c r="J45" s="494"/>
      <c r="K45" s="573">
        <v>0</v>
      </c>
      <c r="L45" s="358" t="s">
        <v>9135</v>
      </c>
      <c r="M45" s="357" t="s">
        <v>9133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</row>
    <row r="46" spans="1:22">
      <c r="A46" s="527"/>
      <c r="B46" s="607" t="s">
        <v>9615</v>
      </c>
      <c r="C46" s="645" t="s">
        <v>9558</v>
      </c>
      <c r="D46" s="609">
        <v>4</v>
      </c>
      <c r="E46" s="2043">
        <v>7</v>
      </c>
      <c r="F46" s="618" t="s">
        <v>9613</v>
      </c>
      <c r="G46" s="494"/>
      <c r="H46" s="494" t="s">
        <v>9554</v>
      </c>
      <c r="I46" s="494" t="s">
        <v>294</v>
      </c>
      <c r="J46" s="494" t="s">
        <v>294</v>
      </c>
      <c r="K46" s="573">
        <v>0</v>
      </c>
      <c r="L46" s="358" t="s">
        <v>9558</v>
      </c>
      <c r="M46" s="357" t="s">
        <v>9615</v>
      </c>
      <c r="N46" s="357" t="s">
        <v>9554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9556</v>
      </c>
      <c r="U46" s="357" t="s">
        <v>294</v>
      </c>
      <c r="V46" s="357" t="s">
        <v>294</v>
      </c>
    </row>
    <row r="47" spans="1:22">
      <c r="A47" s="527"/>
      <c r="B47" s="607" t="s">
        <v>9616</v>
      </c>
      <c r="C47" s="645" t="s">
        <v>8714</v>
      </c>
      <c r="D47" s="607">
        <v>4</v>
      </c>
      <c r="E47" s="2043">
        <v>7</v>
      </c>
      <c r="F47" s="618" t="s">
        <v>9549</v>
      </c>
      <c r="G47" s="494"/>
      <c r="H47" s="494" t="s">
        <v>9548</v>
      </c>
      <c r="I47" s="494" t="s">
        <v>294</v>
      </c>
      <c r="J47" s="494" t="s">
        <v>294</v>
      </c>
      <c r="K47" s="573">
        <v>0</v>
      </c>
      <c r="L47" s="358" t="s">
        <v>8715</v>
      </c>
      <c r="M47" s="357" t="s">
        <v>9616</v>
      </c>
      <c r="N47" s="357" t="s">
        <v>9548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9549</v>
      </c>
      <c r="U47" s="357" t="s">
        <v>294</v>
      </c>
      <c r="V47" s="357" t="s">
        <v>294</v>
      </c>
    </row>
    <row r="48" spans="1:22">
      <c r="A48" s="527"/>
      <c r="B48" s="607" t="s">
        <v>9561</v>
      </c>
      <c r="C48" s="645" t="s">
        <v>9562</v>
      </c>
      <c r="D48" s="609">
        <v>4</v>
      </c>
      <c r="E48" s="2043">
        <v>8</v>
      </c>
      <c r="F48" s="618" t="s">
        <v>9553</v>
      </c>
      <c r="G48" s="494"/>
      <c r="H48" s="494" t="s">
        <v>9552</v>
      </c>
      <c r="I48" s="494" t="s">
        <v>294</v>
      </c>
      <c r="J48" s="494" t="s">
        <v>294</v>
      </c>
      <c r="K48" s="573">
        <v>0</v>
      </c>
      <c r="L48" s="358" t="s">
        <v>9563</v>
      </c>
      <c r="M48" s="357" t="s">
        <v>9561</v>
      </c>
      <c r="N48" s="357" t="s">
        <v>9552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9553</v>
      </c>
      <c r="U48" s="357" t="s">
        <v>294</v>
      </c>
      <c r="V48" s="357" t="s">
        <v>294</v>
      </c>
    </row>
    <row r="49" spans="1:22">
      <c r="A49" s="527"/>
      <c r="B49" s="607" t="s">
        <v>9617</v>
      </c>
      <c r="C49" s="645" t="s">
        <v>9565</v>
      </c>
      <c r="D49" s="607">
        <v>4</v>
      </c>
      <c r="E49" s="2043">
        <v>7</v>
      </c>
      <c r="F49" s="618" t="s">
        <v>9551</v>
      </c>
      <c r="G49" s="494"/>
      <c r="H49" s="494" t="s">
        <v>9612</v>
      </c>
      <c r="I49" s="494" t="s">
        <v>294</v>
      </c>
      <c r="J49" s="494" t="s">
        <v>294</v>
      </c>
      <c r="K49" s="573">
        <v>0</v>
      </c>
      <c r="L49" s="358" t="s">
        <v>9565</v>
      </c>
      <c r="M49" s="357" t="s">
        <v>9617</v>
      </c>
      <c r="N49" s="357" t="s">
        <v>9612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9551</v>
      </c>
      <c r="U49" s="357" t="s">
        <v>294</v>
      </c>
      <c r="V49" s="357" t="s">
        <v>294</v>
      </c>
    </row>
    <row r="50" spans="1:22" ht="15" thickBot="1">
      <c r="A50" s="527"/>
      <c r="B50" s="619" t="s">
        <v>9566</v>
      </c>
      <c r="C50" s="2087" t="s">
        <v>9567</v>
      </c>
      <c r="D50" s="681">
        <v>3</v>
      </c>
      <c r="E50" s="2043">
        <v>6</v>
      </c>
      <c r="F50" s="610" t="s">
        <v>9553</v>
      </c>
      <c r="G50" s="494"/>
      <c r="H50" s="494" t="s">
        <v>9552</v>
      </c>
      <c r="I50" s="494" t="s">
        <v>294</v>
      </c>
      <c r="J50" s="494" t="s">
        <v>294</v>
      </c>
      <c r="K50" s="573">
        <v>0</v>
      </c>
      <c r="L50" s="358" t="s">
        <v>9567</v>
      </c>
      <c r="M50" s="357" t="s">
        <v>9566</v>
      </c>
      <c r="N50" s="357" t="s">
        <v>9552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9553</v>
      </c>
      <c r="U50" s="357" t="s">
        <v>294</v>
      </c>
      <c r="V50" s="357" t="s">
        <v>294</v>
      </c>
    </row>
    <row r="51" spans="1:22" ht="15" thickBot="1">
      <c r="A51" s="528"/>
      <c r="B51" s="612"/>
      <c r="C51" s="646" t="s">
        <v>22</v>
      </c>
      <c r="D51" s="614">
        <v>22</v>
      </c>
      <c r="E51" s="614">
        <v>40</v>
      </c>
      <c r="F51" s="677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2096">
        <v>7</v>
      </c>
      <c r="B52" s="607" t="s">
        <v>9109</v>
      </c>
      <c r="C52" s="611" t="s">
        <v>9110</v>
      </c>
      <c r="D52" s="609">
        <v>3</v>
      </c>
      <c r="E52" s="607">
        <v>5</v>
      </c>
      <c r="F52" s="610" t="s">
        <v>3545</v>
      </c>
      <c r="G52" s="494"/>
      <c r="H52" s="494" t="s">
        <v>3544</v>
      </c>
      <c r="I52" s="494" t="s">
        <v>294</v>
      </c>
      <c r="J52" s="494" t="s">
        <v>294</v>
      </c>
      <c r="K52" s="573">
        <v>0</v>
      </c>
      <c r="L52" s="358" t="s">
        <v>9111</v>
      </c>
      <c r="M52" s="357" t="s">
        <v>9109</v>
      </c>
      <c r="N52" s="357" t="s">
        <v>3544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593</v>
      </c>
      <c r="U52" s="357" t="s">
        <v>294</v>
      </c>
      <c r="V52" s="357" t="s">
        <v>294</v>
      </c>
    </row>
    <row r="53" spans="1:22">
      <c r="A53" s="2097"/>
      <c r="B53" s="607" t="s">
        <v>9618</v>
      </c>
      <c r="C53" s="611" t="s">
        <v>9569</v>
      </c>
      <c r="D53" s="609">
        <v>8</v>
      </c>
      <c r="E53" s="607">
        <v>15</v>
      </c>
      <c r="F53" s="618" t="s">
        <v>9562</v>
      </c>
      <c r="G53" s="494"/>
      <c r="H53" s="494" t="s">
        <v>9561</v>
      </c>
      <c r="I53" s="494" t="s">
        <v>294</v>
      </c>
      <c r="J53" s="494" t="s">
        <v>294</v>
      </c>
      <c r="K53" s="573">
        <v>0</v>
      </c>
      <c r="L53" s="358" t="s">
        <v>9570</v>
      </c>
      <c r="M53" s="357" t="s">
        <v>9618</v>
      </c>
      <c r="N53" s="357" t="s">
        <v>9561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9563</v>
      </c>
      <c r="U53" s="357" t="s">
        <v>294</v>
      </c>
      <c r="V53" s="357" t="s">
        <v>294</v>
      </c>
    </row>
    <row r="54" spans="1:22">
      <c r="A54" s="2097"/>
      <c r="B54" s="607" t="s">
        <v>9619</v>
      </c>
      <c r="C54" s="611" t="s">
        <v>9620</v>
      </c>
      <c r="D54" s="609">
        <v>5</v>
      </c>
      <c r="E54" s="607">
        <v>9</v>
      </c>
      <c r="F54" s="618" t="s">
        <v>9549</v>
      </c>
      <c r="G54" s="494"/>
      <c r="H54" s="494" t="s">
        <v>9548</v>
      </c>
      <c r="I54" s="494" t="s">
        <v>294</v>
      </c>
      <c r="J54" s="494" t="s">
        <v>294</v>
      </c>
      <c r="K54" s="573">
        <v>0</v>
      </c>
      <c r="L54" s="358" t="s">
        <v>9621</v>
      </c>
      <c r="M54" s="357" t="s">
        <v>9619</v>
      </c>
      <c r="N54" s="357" t="s">
        <v>9548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9549</v>
      </c>
      <c r="U54" s="357" t="s">
        <v>294</v>
      </c>
      <c r="V54" s="357" t="s">
        <v>294</v>
      </c>
    </row>
    <row r="55" spans="1:22" ht="15" thickBot="1">
      <c r="A55" s="2097"/>
      <c r="B55" s="607" t="s">
        <v>9622</v>
      </c>
      <c r="C55" s="634" t="s">
        <v>9577</v>
      </c>
      <c r="D55" s="609">
        <v>4</v>
      </c>
      <c r="E55" s="607">
        <v>8</v>
      </c>
      <c r="F55" s="618" t="s">
        <v>9567</v>
      </c>
      <c r="G55" s="494"/>
      <c r="H55" s="494" t="s">
        <v>9566</v>
      </c>
      <c r="I55" s="494" t="s">
        <v>294</v>
      </c>
      <c r="J55" s="494" t="s">
        <v>294</v>
      </c>
      <c r="K55" s="573">
        <v>0</v>
      </c>
      <c r="L55" s="358" t="s">
        <v>9577</v>
      </c>
      <c r="M55" s="357" t="s">
        <v>9622</v>
      </c>
      <c r="N55" s="357" t="s">
        <v>9566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9567</v>
      </c>
      <c r="U55" s="357" t="s">
        <v>294</v>
      </c>
      <c r="V55" s="357" t="s">
        <v>294</v>
      </c>
    </row>
    <row r="56" spans="1:22" ht="15" thickBot="1">
      <c r="A56" s="2098"/>
      <c r="B56" s="612"/>
      <c r="C56" s="646" t="s">
        <v>22</v>
      </c>
      <c r="D56" s="614">
        <v>20</v>
      </c>
      <c r="E56" s="614">
        <v>37</v>
      </c>
      <c r="F56" s="67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2096">
        <v>8</v>
      </c>
      <c r="B57" s="603" t="s">
        <v>9124</v>
      </c>
      <c r="C57" s="604" t="s">
        <v>9125</v>
      </c>
      <c r="D57" s="609">
        <v>3</v>
      </c>
      <c r="E57" s="607">
        <v>4</v>
      </c>
      <c r="F57" s="633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9126</v>
      </c>
      <c r="M57" s="357" t="s">
        <v>9124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2097"/>
      <c r="B58" s="607" t="s">
        <v>9151</v>
      </c>
      <c r="C58" s="611" t="s">
        <v>9623</v>
      </c>
      <c r="D58" s="609">
        <v>8</v>
      </c>
      <c r="E58" s="607">
        <v>14</v>
      </c>
      <c r="F58" s="618" t="s">
        <v>9624</v>
      </c>
      <c r="G58" s="494"/>
      <c r="H58" s="494" t="s">
        <v>34</v>
      </c>
      <c r="I58" s="494" t="s">
        <v>9619</v>
      </c>
      <c r="J58" s="494" t="s">
        <v>294</v>
      </c>
      <c r="K58" s="573">
        <v>0</v>
      </c>
      <c r="L58" s="358" t="s">
        <v>4589</v>
      </c>
      <c r="M58" s="357" t="s">
        <v>9151</v>
      </c>
      <c r="N58" s="357" t="s">
        <v>34</v>
      </c>
      <c r="O58" s="357" t="s">
        <v>9619</v>
      </c>
      <c r="P58" s="357" t="s">
        <v>294</v>
      </c>
      <c r="Q58" s="357">
        <v>0</v>
      </c>
      <c r="R58" s="357">
        <v>18</v>
      </c>
      <c r="S58" s="357">
        <v>0</v>
      </c>
      <c r="T58" s="357" t="s">
        <v>1181</v>
      </c>
      <c r="U58" s="357" t="s">
        <v>9621</v>
      </c>
      <c r="V58" s="357" t="s">
        <v>294</v>
      </c>
    </row>
    <row r="59" spans="1:22">
      <c r="A59" s="2097"/>
      <c r="B59" s="607" t="s">
        <v>9625</v>
      </c>
      <c r="C59" s="611" t="s">
        <v>9587</v>
      </c>
      <c r="D59" s="609">
        <v>5</v>
      </c>
      <c r="E59" s="607">
        <v>10</v>
      </c>
      <c r="F59" s="618" t="s">
        <v>9577</v>
      </c>
      <c r="G59" s="494"/>
      <c r="H59" s="494" t="s">
        <v>9622</v>
      </c>
      <c r="I59" s="494" t="s">
        <v>294</v>
      </c>
      <c r="J59" s="494" t="s">
        <v>294</v>
      </c>
      <c r="K59" s="573">
        <v>0</v>
      </c>
      <c r="L59" s="358" t="s">
        <v>9587</v>
      </c>
      <c r="M59" s="357" t="s">
        <v>9625</v>
      </c>
      <c r="N59" s="357" t="s">
        <v>9622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9577</v>
      </c>
      <c r="U59" s="357" t="s">
        <v>294</v>
      </c>
      <c r="V59" s="357" t="s">
        <v>294</v>
      </c>
    </row>
    <row r="60" spans="1:22" ht="15" thickBot="1">
      <c r="A60" s="2097"/>
      <c r="B60" s="619" t="s">
        <v>9626</v>
      </c>
      <c r="C60" s="634" t="s">
        <v>9574</v>
      </c>
      <c r="D60" s="609">
        <v>6</v>
      </c>
      <c r="E60" s="607">
        <v>11</v>
      </c>
      <c r="F60" s="618" t="s">
        <v>9620</v>
      </c>
      <c r="G60" s="494"/>
      <c r="H60" s="494" t="s">
        <v>9619</v>
      </c>
      <c r="I60" s="494" t="s">
        <v>294</v>
      </c>
      <c r="J60" s="494" t="s">
        <v>294</v>
      </c>
      <c r="K60" s="573">
        <v>0</v>
      </c>
      <c r="L60" s="358" t="s">
        <v>9575</v>
      </c>
      <c r="M60" s="357" t="s">
        <v>9626</v>
      </c>
      <c r="N60" s="357" t="s">
        <v>9619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9621</v>
      </c>
      <c r="U60" s="357" t="s">
        <v>294</v>
      </c>
      <c r="V60" s="357" t="s">
        <v>294</v>
      </c>
    </row>
    <row r="61" spans="1:22" ht="15" thickBot="1">
      <c r="A61" s="2098"/>
      <c r="B61" s="612"/>
      <c r="C61" s="1142" t="s">
        <v>22</v>
      </c>
      <c r="D61" s="614">
        <v>22</v>
      </c>
      <c r="E61" s="614">
        <v>39</v>
      </c>
      <c r="F61" s="677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2096">
        <v>9</v>
      </c>
      <c r="B62" s="607" t="s">
        <v>38</v>
      </c>
      <c r="C62" s="604" t="s">
        <v>146</v>
      </c>
      <c r="D62" s="609">
        <v>1</v>
      </c>
      <c r="E62" s="607">
        <v>1</v>
      </c>
      <c r="F62" s="633" t="s">
        <v>3226</v>
      </c>
      <c r="G62" s="494"/>
      <c r="H62" s="494" t="s">
        <v>19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19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335</v>
      </c>
      <c r="U62" s="357" t="s">
        <v>294</v>
      </c>
      <c r="V62" s="357" t="s">
        <v>294</v>
      </c>
    </row>
    <row r="63" spans="1:22">
      <c r="A63" s="2089"/>
      <c r="B63" s="607" t="s">
        <v>9162</v>
      </c>
      <c r="C63" s="611" t="s">
        <v>325</v>
      </c>
      <c r="D63" s="609">
        <v>8</v>
      </c>
      <c r="E63" s="607">
        <v>12</v>
      </c>
      <c r="F63" s="618" t="s">
        <v>9627</v>
      </c>
      <c r="G63" s="494"/>
      <c r="H63" s="494" t="s">
        <v>35</v>
      </c>
      <c r="I63" s="494" t="s">
        <v>9626</v>
      </c>
      <c r="J63" s="494" t="s">
        <v>294</v>
      </c>
      <c r="K63" s="573">
        <v>0</v>
      </c>
      <c r="L63" s="358" t="s">
        <v>4161</v>
      </c>
      <c r="M63" s="357" t="s">
        <v>9162</v>
      </c>
      <c r="N63" s="357" t="s">
        <v>35</v>
      </c>
      <c r="O63" s="357" t="s">
        <v>9626</v>
      </c>
      <c r="P63" s="357" t="s">
        <v>294</v>
      </c>
      <c r="Q63" s="357">
        <v>0</v>
      </c>
      <c r="R63" s="357">
        <v>37</v>
      </c>
      <c r="S63" s="357">
        <v>0</v>
      </c>
      <c r="T63" s="357" t="s">
        <v>3259</v>
      </c>
      <c r="U63" s="357" t="s">
        <v>9575</v>
      </c>
      <c r="V63" s="357" t="s">
        <v>294</v>
      </c>
    </row>
    <row r="64" spans="1:22">
      <c r="A64" s="2089"/>
      <c r="B64" s="607" t="s">
        <v>9628</v>
      </c>
      <c r="C64" s="611" t="s">
        <v>9593</v>
      </c>
      <c r="D64" s="609">
        <v>4</v>
      </c>
      <c r="E64" s="607">
        <v>8</v>
      </c>
      <c r="F64" s="618" t="s">
        <v>9587</v>
      </c>
      <c r="G64" s="494"/>
      <c r="H64" s="494" t="s">
        <v>9625</v>
      </c>
      <c r="I64" s="494" t="s">
        <v>294</v>
      </c>
      <c r="J64" s="494" t="s">
        <v>294</v>
      </c>
      <c r="K64" s="573">
        <v>0</v>
      </c>
      <c r="L64" s="358" t="s">
        <v>9593</v>
      </c>
      <c r="M64" s="357" t="s">
        <v>9628</v>
      </c>
      <c r="N64" s="357" t="s">
        <v>9625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9587</v>
      </c>
      <c r="U64" s="357" t="s">
        <v>294</v>
      </c>
      <c r="V64" s="357" t="s">
        <v>294</v>
      </c>
    </row>
    <row r="65" spans="1:22" ht="15" thickBot="1">
      <c r="A65" s="2089"/>
      <c r="B65" s="607" t="s">
        <v>9629</v>
      </c>
      <c r="C65" s="634" t="s">
        <v>9630</v>
      </c>
      <c r="D65" s="609">
        <v>6</v>
      </c>
      <c r="E65" s="607">
        <v>11</v>
      </c>
      <c r="F65" s="618" t="s">
        <v>9574</v>
      </c>
      <c r="G65" s="494"/>
      <c r="H65" s="494" t="s">
        <v>9626</v>
      </c>
      <c r="I65" s="494" t="s">
        <v>294</v>
      </c>
      <c r="J65" s="494" t="s">
        <v>294</v>
      </c>
      <c r="K65" s="573">
        <v>0</v>
      </c>
      <c r="L65" s="358" t="s">
        <v>9584</v>
      </c>
      <c r="M65" s="357" t="s">
        <v>9629</v>
      </c>
      <c r="N65" s="357" t="s">
        <v>9626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9575</v>
      </c>
      <c r="U65" s="357" t="s">
        <v>294</v>
      </c>
      <c r="V65" s="357" t="s">
        <v>294</v>
      </c>
    </row>
    <row r="66" spans="1:22" ht="15" thickBot="1">
      <c r="A66" s="2090"/>
      <c r="B66" s="612"/>
      <c r="C66" s="952" t="s">
        <v>22</v>
      </c>
      <c r="D66" s="614">
        <v>19</v>
      </c>
      <c r="E66" s="614">
        <v>32</v>
      </c>
      <c r="F66" s="61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607" t="s">
        <v>9168</v>
      </c>
      <c r="C67" s="604" t="s">
        <v>3394</v>
      </c>
      <c r="D67" s="605">
        <v>8</v>
      </c>
      <c r="E67" s="603">
        <v>12</v>
      </c>
      <c r="F67" s="616" t="s">
        <v>325</v>
      </c>
      <c r="G67" s="494"/>
      <c r="H67" s="494" t="s">
        <v>9162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9168</v>
      </c>
      <c r="N67" s="357" t="s">
        <v>9162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15" thickBot="1">
      <c r="A68" s="527"/>
      <c r="B68" s="607" t="s">
        <v>9631</v>
      </c>
      <c r="C68" s="634" t="s">
        <v>9632</v>
      </c>
      <c r="D68" s="681">
        <v>10</v>
      </c>
      <c r="E68" s="619">
        <v>19</v>
      </c>
      <c r="F68" s="618" t="s">
        <v>9630</v>
      </c>
      <c r="G68" s="494"/>
      <c r="H68" s="494" t="s">
        <v>9629</v>
      </c>
      <c r="I68" s="494" t="s">
        <v>294</v>
      </c>
      <c r="J68" s="494" t="s">
        <v>294</v>
      </c>
      <c r="K68" s="573">
        <v>0</v>
      </c>
      <c r="L68" s="358" t="s">
        <v>9591</v>
      </c>
      <c r="M68" s="357" t="s">
        <v>9631</v>
      </c>
      <c r="N68" s="357" t="s">
        <v>9629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9584</v>
      </c>
      <c r="U68" s="357" t="s">
        <v>294</v>
      </c>
      <c r="V68" s="357" t="s">
        <v>294</v>
      </c>
    </row>
    <row r="69" spans="1:22" ht="15" thickBot="1">
      <c r="A69" s="527"/>
      <c r="B69" s="622"/>
      <c r="C69" s="646" t="s">
        <v>22</v>
      </c>
      <c r="D69" s="614">
        <v>18</v>
      </c>
      <c r="E69" s="614">
        <v>31</v>
      </c>
      <c r="F69" s="677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528"/>
      <c r="B70" s="2099"/>
      <c r="C70" s="952" t="s">
        <v>111</v>
      </c>
      <c r="D70" s="631">
        <v>200</v>
      </c>
      <c r="E70" s="631">
        <v>327</v>
      </c>
      <c r="F70" s="2100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2095"/>
      <c r="B71" s="2095"/>
      <c r="C71" s="2095"/>
      <c r="D71" s="2095"/>
      <c r="E71" s="2095"/>
      <c r="F71" s="2056"/>
      <c r="G71" s="494"/>
      <c r="H71" s="494"/>
      <c r="I71" s="494"/>
      <c r="J71" s="494"/>
      <c r="K71" s="573"/>
      <c r="L71" s="358"/>
    </row>
    <row r="72" spans="1:22">
      <c r="A72" s="2095"/>
      <c r="B72" s="2095"/>
      <c r="C72" s="2095"/>
      <c r="D72" s="2095"/>
      <c r="E72" s="2095"/>
      <c r="F72" s="2056"/>
      <c r="G72" s="494"/>
      <c r="H72" s="494"/>
      <c r="I72" s="494"/>
      <c r="J72" s="494"/>
      <c r="K72" s="573"/>
      <c r="L72" s="358"/>
    </row>
    <row r="73" spans="1:22">
      <c r="A73" s="2095"/>
      <c r="B73" s="2095"/>
      <c r="C73" s="2095"/>
      <c r="D73" s="2095"/>
      <c r="E73" s="2095"/>
      <c r="F73" s="2056"/>
      <c r="G73" s="494"/>
      <c r="H73" s="494"/>
      <c r="I73" s="494"/>
      <c r="J73" s="494"/>
      <c r="K73" s="573"/>
      <c r="L73" s="358"/>
    </row>
    <row r="74" spans="1:22">
      <c r="A74" s="2095"/>
      <c r="B74" s="2095"/>
      <c r="C74" s="2095"/>
      <c r="D74" s="2095"/>
      <c r="E74" s="2095"/>
      <c r="F74" s="2056"/>
      <c r="G74" s="494"/>
      <c r="H74" s="494"/>
      <c r="I74" s="494"/>
      <c r="J74" s="494"/>
      <c r="K74" s="573"/>
      <c r="L74" s="358"/>
    </row>
    <row r="75" spans="1:22">
      <c r="A75" s="2095"/>
      <c r="B75" s="2095"/>
      <c r="C75" s="2095"/>
      <c r="D75" s="2095"/>
      <c r="E75" s="2095"/>
      <c r="F75" s="2056"/>
      <c r="G75" s="494"/>
      <c r="H75" s="494"/>
      <c r="I75" s="494"/>
      <c r="J75" s="494"/>
      <c r="K75" s="573"/>
      <c r="L75" s="358"/>
    </row>
    <row r="76" spans="1:22">
      <c r="A76" s="2095"/>
      <c r="B76" s="2095"/>
      <c r="C76" s="2095"/>
      <c r="D76" s="2095"/>
      <c r="E76" s="2095"/>
      <c r="F76" s="2056"/>
      <c r="G76" s="494"/>
      <c r="H76" s="494"/>
      <c r="I76" s="494"/>
      <c r="J76" s="494"/>
      <c r="K76" s="1743"/>
      <c r="L76" s="358"/>
    </row>
    <row r="77" spans="1:22">
      <c r="A77" s="2095"/>
      <c r="B77" s="2095"/>
      <c r="C77" s="2095"/>
      <c r="D77" s="2095"/>
      <c r="E77" s="2095"/>
      <c r="F77" s="2056"/>
      <c r="G77" s="494"/>
      <c r="H77" s="494"/>
      <c r="I77" s="494"/>
      <c r="J77" s="494"/>
      <c r="K77" s="642"/>
      <c r="L77" s="358"/>
    </row>
    <row r="78" spans="1:22">
      <c r="A78" s="2095"/>
      <c r="B78" s="2095"/>
      <c r="C78" s="2095"/>
      <c r="D78" s="2095"/>
      <c r="E78" s="2095"/>
      <c r="F78" s="2056"/>
      <c r="G78" s="494"/>
      <c r="H78" s="494"/>
      <c r="I78" s="494"/>
      <c r="J78" s="494"/>
      <c r="K78" s="642"/>
      <c r="L78" s="358"/>
    </row>
    <row r="79" spans="1:22">
      <c r="A79" s="2095"/>
      <c r="B79" s="2095"/>
      <c r="C79" s="2095"/>
      <c r="D79" s="2095"/>
      <c r="E79" s="2095"/>
      <c r="F79" s="2056"/>
      <c r="G79" s="494"/>
      <c r="H79" s="494"/>
      <c r="I79" s="494"/>
      <c r="J79" s="494"/>
      <c r="K79" s="642"/>
      <c r="L79" s="358"/>
    </row>
    <row r="80" spans="1:22">
      <c r="A80" s="2095"/>
      <c r="B80" s="2095"/>
      <c r="C80" s="2095"/>
      <c r="D80" s="2095"/>
      <c r="E80" s="2095"/>
      <c r="F80" s="2056"/>
      <c r="G80" s="494"/>
      <c r="H80" s="494"/>
      <c r="I80" s="494"/>
      <c r="J80" s="494"/>
      <c r="K80" s="642"/>
      <c r="L80" s="358"/>
    </row>
    <row r="81" spans="1:12">
      <c r="A81" s="2095"/>
      <c r="B81" s="2095"/>
      <c r="C81" s="2095"/>
      <c r="D81" s="2095"/>
      <c r="E81" s="2095"/>
      <c r="F81" s="2056"/>
      <c r="G81" s="494"/>
      <c r="H81" s="494"/>
      <c r="I81" s="494"/>
      <c r="J81" s="494"/>
      <c r="K81" s="642"/>
      <c r="L81" s="358"/>
    </row>
    <row r="82" spans="1:12">
      <c r="A82" s="2095"/>
      <c r="B82" s="2095"/>
      <c r="C82" s="2095"/>
      <c r="D82" s="2095"/>
      <c r="E82" s="2095"/>
      <c r="F82" s="2056"/>
      <c r="G82" s="494"/>
      <c r="H82" s="494"/>
      <c r="I82" s="494"/>
      <c r="J82" s="494"/>
      <c r="K82" s="642"/>
      <c r="L82" s="358"/>
    </row>
    <row r="83" spans="1:12">
      <c r="A83" s="2095"/>
      <c r="B83" s="2095"/>
      <c r="C83" s="2095"/>
      <c r="D83" s="2095"/>
      <c r="E83" s="2095"/>
      <c r="F83" s="494"/>
      <c r="G83" s="494"/>
      <c r="H83" s="494"/>
      <c r="I83" s="494"/>
      <c r="J83" s="494"/>
      <c r="K83" s="642"/>
      <c r="L83" s="358"/>
    </row>
    <row r="84" spans="1:12">
      <c r="A84" s="2095"/>
      <c r="B84" s="2095"/>
      <c r="C84" s="2095"/>
      <c r="D84" s="2095"/>
      <c r="E84" s="2095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C6741-FC2F-4DDC-A818-5BB06A3B15CF}">
  <sheetPr codeName="Sheet29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604" t="s">
        <v>438</v>
      </c>
      <c r="D9" s="498">
        <v>2</v>
      </c>
      <c r="E9" s="46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608" t="s">
        <v>3533</v>
      </c>
      <c r="D10" s="499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20</v>
      </c>
      <c r="C11" s="611" t="s">
        <v>3543</v>
      </c>
      <c r="D11" s="499">
        <v>5</v>
      </c>
      <c r="E11" s="47">
        <v>6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2080" t="s">
        <v>19</v>
      </c>
      <c r="C12" s="611" t="s">
        <v>335</v>
      </c>
      <c r="D12" s="499">
        <v>2</v>
      </c>
      <c r="E12" s="47">
        <v>2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9519</v>
      </c>
      <c r="C13" s="611" t="s">
        <v>9520</v>
      </c>
      <c r="D13" s="499">
        <v>3</v>
      </c>
      <c r="E13" s="47">
        <v>6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9520</v>
      </c>
      <c r="M13" s="357" t="s">
        <v>9519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2081" t="s">
        <v>9521</v>
      </c>
      <c r="C14" s="611" t="s">
        <v>9522</v>
      </c>
      <c r="D14" s="499">
        <v>3</v>
      </c>
      <c r="E14" s="47">
        <v>4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9523</v>
      </c>
      <c r="M14" s="357" t="s">
        <v>9521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865"/>
      <c r="C15" s="703" t="s">
        <v>22</v>
      </c>
      <c r="D15" s="49">
        <v>20</v>
      </c>
      <c r="E15" s="49">
        <v>26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2082"/>
      <c r="B16" s="46" t="s">
        <v>3544</v>
      </c>
      <c r="C16" s="611" t="s">
        <v>3545</v>
      </c>
      <c r="D16" s="499">
        <v>5</v>
      </c>
      <c r="E16" s="47">
        <v>6</v>
      </c>
      <c r="F16" s="616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2083"/>
      <c r="B17" s="47" t="s">
        <v>18</v>
      </c>
      <c r="C17" s="611" t="s">
        <v>3567</v>
      </c>
      <c r="D17" s="499">
        <v>2</v>
      </c>
      <c r="E17" s="47">
        <v>2</v>
      </c>
      <c r="F17" s="61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608</v>
      </c>
      <c r="M17" s="357" t="s">
        <v>18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2083"/>
      <c r="B18" s="47" t="s">
        <v>26</v>
      </c>
      <c r="C18" s="611" t="s">
        <v>52</v>
      </c>
      <c r="D18" s="499">
        <v>5</v>
      </c>
      <c r="E18" s="47">
        <v>6</v>
      </c>
      <c r="F18" s="618" t="s">
        <v>3543</v>
      </c>
      <c r="G18" s="494"/>
      <c r="H18" s="494" t="s">
        <v>20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26</v>
      </c>
      <c r="N18" s="357" t="s">
        <v>20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2083">
        <v>2</v>
      </c>
      <c r="B19" s="47" t="s">
        <v>9524</v>
      </c>
      <c r="C19" s="611" t="s">
        <v>9525</v>
      </c>
      <c r="D19" s="499">
        <v>3</v>
      </c>
      <c r="E19" s="47">
        <v>6</v>
      </c>
      <c r="F19" s="802" t="s">
        <v>9520</v>
      </c>
      <c r="G19" s="494"/>
      <c r="H19" s="494" t="s">
        <v>9519</v>
      </c>
      <c r="I19" s="494" t="s">
        <v>294</v>
      </c>
      <c r="J19" s="494" t="s">
        <v>294</v>
      </c>
      <c r="K19" s="573">
        <v>0</v>
      </c>
      <c r="L19" s="358" t="s">
        <v>9525</v>
      </c>
      <c r="M19" s="357" t="s">
        <v>9524</v>
      </c>
      <c r="N19" s="357" t="s">
        <v>9519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9520</v>
      </c>
      <c r="U19" s="357" t="s">
        <v>294</v>
      </c>
      <c r="V19" s="357" t="s">
        <v>294</v>
      </c>
    </row>
    <row r="20" spans="1:22" ht="15" thickBot="1">
      <c r="A20" s="2083"/>
      <c r="B20" s="47" t="s">
        <v>9526</v>
      </c>
      <c r="C20" s="611" t="s">
        <v>9527</v>
      </c>
      <c r="D20" s="499">
        <v>3</v>
      </c>
      <c r="E20" s="47">
        <v>6</v>
      </c>
      <c r="F20" s="618" t="s">
        <v>9522</v>
      </c>
      <c r="G20" s="494"/>
      <c r="H20" s="494" t="s">
        <v>9521</v>
      </c>
      <c r="I20" s="494" t="s">
        <v>294</v>
      </c>
      <c r="J20" s="494" t="s">
        <v>294</v>
      </c>
      <c r="K20" s="573">
        <v>0</v>
      </c>
      <c r="L20" s="358" t="s">
        <v>9527</v>
      </c>
      <c r="M20" s="357" t="s">
        <v>9526</v>
      </c>
      <c r="N20" s="357" t="s">
        <v>9521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9523</v>
      </c>
      <c r="U20" s="357" t="s">
        <v>294</v>
      </c>
      <c r="V20" s="357" t="s">
        <v>294</v>
      </c>
    </row>
    <row r="21" spans="1:22" ht="15" thickBot="1">
      <c r="A21" s="2084"/>
      <c r="B21" s="48"/>
      <c r="C21" s="703" t="s">
        <v>22</v>
      </c>
      <c r="D21" s="49">
        <v>18</v>
      </c>
      <c r="E21" s="49">
        <v>26</v>
      </c>
      <c r="F21" s="69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2082"/>
      <c r="B22" s="46" t="s">
        <v>25</v>
      </c>
      <c r="C22" s="611" t="s">
        <v>138</v>
      </c>
      <c r="D22" s="498">
        <v>3</v>
      </c>
      <c r="E22" s="47">
        <v>4</v>
      </c>
      <c r="F22" s="67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2100</v>
      </c>
      <c r="M22" s="357" t="s">
        <v>25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2083"/>
      <c r="B23" s="47" t="s">
        <v>33</v>
      </c>
      <c r="C23" s="611" t="s">
        <v>140</v>
      </c>
      <c r="D23" s="499">
        <v>5</v>
      </c>
      <c r="E23" s="47">
        <v>6</v>
      </c>
      <c r="F23" s="618" t="s">
        <v>52</v>
      </c>
      <c r="G23" s="494"/>
      <c r="H23" s="494" t="s">
        <v>26</v>
      </c>
      <c r="I23" s="494" t="s">
        <v>294</v>
      </c>
      <c r="J23" s="494" t="s">
        <v>294</v>
      </c>
      <c r="K23" s="573">
        <v>0</v>
      </c>
      <c r="L23" s="358" t="s">
        <v>602</v>
      </c>
      <c r="M23" s="357" t="s">
        <v>33</v>
      </c>
      <c r="N23" s="357" t="s">
        <v>26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3412</v>
      </c>
      <c r="U23" s="357" t="s">
        <v>294</v>
      </c>
      <c r="V23" s="357" t="s">
        <v>294</v>
      </c>
    </row>
    <row r="24" spans="1:22">
      <c r="A24" s="2083"/>
      <c r="B24" s="47" t="s">
        <v>9528</v>
      </c>
      <c r="C24" s="611" t="s">
        <v>9529</v>
      </c>
      <c r="D24" s="499">
        <v>3</v>
      </c>
      <c r="E24" s="47">
        <v>6</v>
      </c>
      <c r="F24" s="618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9529</v>
      </c>
      <c r="M24" s="357" t="s">
        <v>9528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2083">
        <v>3</v>
      </c>
      <c r="B25" s="47" t="s">
        <v>9530</v>
      </c>
      <c r="C25" s="611" t="s">
        <v>9531</v>
      </c>
      <c r="D25" s="499">
        <v>2</v>
      </c>
      <c r="E25" s="47">
        <v>4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9531</v>
      </c>
      <c r="M25" s="357" t="s">
        <v>9530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2083"/>
      <c r="B26" s="47" t="s">
        <v>9532</v>
      </c>
      <c r="C26" s="611" t="s">
        <v>9533</v>
      </c>
      <c r="D26" s="499">
        <v>3</v>
      </c>
      <c r="E26" s="47">
        <v>6</v>
      </c>
      <c r="F26" s="618" t="s">
        <v>9525</v>
      </c>
      <c r="G26" s="494"/>
      <c r="H26" s="494" t="s">
        <v>9524</v>
      </c>
      <c r="I26" s="494" t="s">
        <v>294</v>
      </c>
      <c r="J26" s="494" t="s">
        <v>294</v>
      </c>
      <c r="K26" s="573">
        <v>0</v>
      </c>
      <c r="L26" s="358" t="s">
        <v>9533</v>
      </c>
      <c r="M26" s="357" t="s">
        <v>9532</v>
      </c>
      <c r="N26" s="357" t="s">
        <v>9524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9525</v>
      </c>
      <c r="U26" s="357" t="s">
        <v>294</v>
      </c>
      <c r="V26" s="357" t="s">
        <v>294</v>
      </c>
    </row>
    <row r="27" spans="1:22" ht="15" thickBot="1">
      <c r="A27" s="2083"/>
      <c r="B27" s="47" t="s">
        <v>9534</v>
      </c>
      <c r="C27" s="611" t="s">
        <v>9535</v>
      </c>
      <c r="D27" s="516">
        <v>3</v>
      </c>
      <c r="E27" s="47">
        <v>6</v>
      </c>
      <c r="F27" s="802" t="s">
        <v>9527</v>
      </c>
      <c r="G27" s="494"/>
      <c r="H27" s="494" t="s">
        <v>9526</v>
      </c>
      <c r="I27" s="494" t="s">
        <v>294</v>
      </c>
      <c r="J27" s="494" t="s">
        <v>294</v>
      </c>
      <c r="K27" s="573">
        <v>0</v>
      </c>
      <c r="L27" s="358" t="s">
        <v>9535</v>
      </c>
      <c r="M27" s="357" t="s">
        <v>9534</v>
      </c>
      <c r="N27" s="357" t="s">
        <v>9526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9527</v>
      </c>
      <c r="U27" s="357" t="s">
        <v>294</v>
      </c>
      <c r="V27" s="357" t="s">
        <v>294</v>
      </c>
    </row>
    <row r="28" spans="1:22" ht="15" thickBot="1">
      <c r="A28" s="2084"/>
      <c r="B28" s="48"/>
      <c r="C28" s="703" t="s">
        <v>22</v>
      </c>
      <c r="D28" s="49">
        <v>19</v>
      </c>
      <c r="E28" s="49">
        <v>32</v>
      </c>
      <c r="F28" s="69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2082"/>
      <c r="B29" s="46" t="s">
        <v>29</v>
      </c>
      <c r="C29" s="604" t="s">
        <v>53</v>
      </c>
      <c r="D29" s="499">
        <v>2</v>
      </c>
      <c r="E29" s="47">
        <v>2</v>
      </c>
      <c r="F29" s="61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609</v>
      </c>
      <c r="M29" s="357" t="s">
        <v>29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2083"/>
      <c r="B30" s="47" t="s">
        <v>9536</v>
      </c>
      <c r="C30" s="611" t="s">
        <v>9537</v>
      </c>
      <c r="D30" s="499">
        <v>5</v>
      </c>
      <c r="E30" s="47">
        <v>8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9537</v>
      </c>
      <c r="M30" s="357" t="s">
        <v>9536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2083"/>
      <c r="B31" s="607" t="s">
        <v>9538</v>
      </c>
      <c r="C31" s="611" t="s">
        <v>9539</v>
      </c>
      <c r="D31" s="720">
        <v>3</v>
      </c>
      <c r="E31" s="47">
        <v>4</v>
      </c>
      <c r="F31" s="618" t="s">
        <v>9529</v>
      </c>
      <c r="G31" s="494"/>
      <c r="H31" s="494" t="s">
        <v>9528</v>
      </c>
      <c r="I31" s="494" t="s">
        <v>294</v>
      </c>
      <c r="J31" s="494" t="s">
        <v>294</v>
      </c>
      <c r="K31" s="573">
        <v>0</v>
      </c>
      <c r="L31" s="358" t="s">
        <v>9540</v>
      </c>
      <c r="M31" s="357" t="s">
        <v>9538</v>
      </c>
      <c r="N31" s="357" t="s">
        <v>9528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9529</v>
      </c>
      <c r="U31" s="357" t="s">
        <v>294</v>
      </c>
      <c r="V31" s="357" t="s">
        <v>294</v>
      </c>
    </row>
    <row r="32" spans="1:22">
      <c r="A32" s="2083">
        <v>4</v>
      </c>
      <c r="B32" s="47" t="s">
        <v>9541</v>
      </c>
      <c r="C32" s="611" t="s">
        <v>9542</v>
      </c>
      <c r="D32" s="499">
        <v>5</v>
      </c>
      <c r="E32" s="47">
        <v>10</v>
      </c>
      <c r="F32" s="618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9543</v>
      </c>
      <c r="M32" s="357" t="s">
        <v>9541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2083"/>
      <c r="B33" s="47" t="s">
        <v>9544</v>
      </c>
      <c r="C33" s="611" t="s">
        <v>9545</v>
      </c>
      <c r="D33" s="499">
        <v>3</v>
      </c>
      <c r="E33" s="47">
        <v>6</v>
      </c>
      <c r="F33" s="802" t="s">
        <v>9533</v>
      </c>
      <c r="G33" s="494"/>
      <c r="H33" s="494" t="s">
        <v>9532</v>
      </c>
      <c r="I33" s="494" t="s">
        <v>294</v>
      </c>
      <c r="J33" s="494" t="s">
        <v>294</v>
      </c>
      <c r="K33" s="573">
        <v>0</v>
      </c>
      <c r="L33" s="358" t="s">
        <v>9545</v>
      </c>
      <c r="M33" s="357" t="s">
        <v>9544</v>
      </c>
      <c r="N33" s="357" t="s">
        <v>9532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9533</v>
      </c>
      <c r="U33" s="357" t="s">
        <v>294</v>
      </c>
      <c r="V33" s="357" t="s">
        <v>294</v>
      </c>
    </row>
    <row r="34" spans="1:22" ht="15" thickBot="1">
      <c r="A34" s="2083"/>
      <c r="B34" s="47" t="s">
        <v>9546</v>
      </c>
      <c r="C34" s="634" t="s">
        <v>9547</v>
      </c>
      <c r="D34" s="499">
        <v>3</v>
      </c>
      <c r="E34" s="47">
        <v>6</v>
      </c>
      <c r="F34" s="802" t="s">
        <v>9535</v>
      </c>
      <c r="G34" s="494"/>
      <c r="H34" s="494" t="s">
        <v>9534</v>
      </c>
      <c r="I34" s="494" t="s">
        <v>294</v>
      </c>
      <c r="J34" s="494" t="s">
        <v>294</v>
      </c>
      <c r="K34" s="573">
        <v>0</v>
      </c>
      <c r="L34" s="358" t="s">
        <v>9547</v>
      </c>
      <c r="M34" s="357" t="s">
        <v>9546</v>
      </c>
      <c r="N34" s="357" t="s">
        <v>9534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9535</v>
      </c>
      <c r="U34" s="357" t="s">
        <v>294</v>
      </c>
      <c r="V34" s="357" t="s">
        <v>294</v>
      </c>
    </row>
    <row r="35" spans="1:22" ht="15" thickBot="1">
      <c r="A35" s="2084"/>
      <c r="B35" s="48"/>
      <c r="C35" s="1334" t="s">
        <v>22</v>
      </c>
      <c r="D35" s="2085">
        <v>21</v>
      </c>
      <c r="E35" s="2085">
        <v>36</v>
      </c>
      <c r="F35" s="862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2082"/>
      <c r="B36" s="46" t="s">
        <v>3619</v>
      </c>
      <c r="C36" s="604" t="s">
        <v>142</v>
      </c>
      <c r="D36" s="498">
        <v>6</v>
      </c>
      <c r="E36" s="47">
        <v>10</v>
      </c>
      <c r="F36" s="61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1181</v>
      </c>
      <c r="M36" s="357" t="s">
        <v>3619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2083"/>
      <c r="B37" s="47" t="s">
        <v>35</v>
      </c>
      <c r="C37" s="611" t="s">
        <v>3258</v>
      </c>
      <c r="D37" s="499">
        <v>3</v>
      </c>
      <c r="E37" s="47">
        <v>4</v>
      </c>
      <c r="F37" s="618" t="s">
        <v>138</v>
      </c>
      <c r="G37" s="494"/>
      <c r="H37" s="494" t="s">
        <v>25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35</v>
      </c>
      <c r="N37" s="357" t="s">
        <v>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2083"/>
      <c r="B38" s="47" t="s">
        <v>9548</v>
      </c>
      <c r="C38" s="611" t="s">
        <v>9549</v>
      </c>
      <c r="D38" s="707">
        <v>3</v>
      </c>
      <c r="E38" s="707">
        <v>6</v>
      </c>
      <c r="F38" s="802" t="s">
        <v>9539</v>
      </c>
      <c r="G38" s="494"/>
      <c r="H38" s="494" t="s">
        <v>9538</v>
      </c>
      <c r="I38" s="494" t="s">
        <v>294</v>
      </c>
      <c r="J38" s="494" t="s">
        <v>294</v>
      </c>
      <c r="K38" s="573">
        <v>0</v>
      </c>
      <c r="L38" s="358" t="s">
        <v>9549</v>
      </c>
      <c r="M38" s="357" t="s">
        <v>9548</v>
      </c>
      <c r="N38" s="357" t="s">
        <v>9538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9540</v>
      </c>
      <c r="U38" s="357" t="s">
        <v>294</v>
      </c>
      <c r="V38" s="357" t="s">
        <v>294</v>
      </c>
    </row>
    <row r="39" spans="1:22">
      <c r="A39" s="2083">
        <v>5</v>
      </c>
      <c r="B39" s="47" t="s">
        <v>9550</v>
      </c>
      <c r="C39" s="611" t="s">
        <v>9551</v>
      </c>
      <c r="D39" s="707">
        <v>4</v>
      </c>
      <c r="E39" s="47">
        <v>8</v>
      </c>
      <c r="F39" s="802" t="s">
        <v>9537</v>
      </c>
      <c r="G39" s="494"/>
      <c r="H39" s="494" t="s">
        <v>9536</v>
      </c>
      <c r="I39" s="494" t="s">
        <v>294</v>
      </c>
      <c r="J39" s="494" t="s">
        <v>294</v>
      </c>
      <c r="K39" s="574">
        <v>0</v>
      </c>
      <c r="L39" s="358" t="s">
        <v>9551</v>
      </c>
      <c r="M39" s="357" t="s">
        <v>9550</v>
      </c>
      <c r="N39" s="357" t="s">
        <v>9536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9537</v>
      </c>
      <c r="U39" s="357" t="s">
        <v>294</v>
      </c>
      <c r="V39" s="357" t="s">
        <v>294</v>
      </c>
    </row>
    <row r="40" spans="1:22">
      <c r="A40" s="2083"/>
      <c r="B40" s="47" t="s">
        <v>9552</v>
      </c>
      <c r="C40" s="611" t="s">
        <v>9553</v>
      </c>
      <c r="D40" s="499">
        <v>3</v>
      </c>
      <c r="E40" s="47">
        <v>6</v>
      </c>
      <c r="F40" s="618" t="s">
        <v>9547</v>
      </c>
      <c r="G40" s="494"/>
      <c r="H40" s="494" t="s">
        <v>9546</v>
      </c>
      <c r="I40" s="494" t="s">
        <v>294</v>
      </c>
      <c r="J40" s="494" t="s">
        <v>294</v>
      </c>
      <c r="K40" s="573">
        <v>0</v>
      </c>
      <c r="L40" s="358" t="s">
        <v>9553</v>
      </c>
      <c r="M40" s="357" t="s">
        <v>9552</v>
      </c>
      <c r="N40" s="357" t="s">
        <v>9546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9547</v>
      </c>
      <c r="U40" s="357" t="s">
        <v>294</v>
      </c>
      <c r="V40" s="357" t="s">
        <v>294</v>
      </c>
    </row>
    <row r="41" spans="1:22" ht="15" thickBot="1">
      <c r="A41" s="2083"/>
      <c r="B41" s="47" t="s">
        <v>9554</v>
      </c>
      <c r="C41" s="634" t="s">
        <v>9555</v>
      </c>
      <c r="D41" s="499">
        <v>3</v>
      </c>
      <c r="E41" s="47">
        <v>4</v>
      </c>
      <c r="F41" s="618" t="s">
        <v>9537</v>
      </c>
      <c r="G41" s="494"/>
      <c r="H41" s="494" t="s">
        <v>9536</v>
      </c>
      <c r="I41" s="494" t="s">
        <v>294</v>
      </c>
      <c r="J41" s="494" t="s">
        <v>294</v>
      </c>
      <c r="K41" s="573">
        <v>0</v>
      </c>
      <c r="L41" s="358" t="s">
        <v>9556</v>
      </c>
      <c r="M41" s="357" t="s">
        <v>9554</v>
      </c>
      <c r="N41" s="357" t="s">
        <v>9536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9537</v>
      </c>
      <c r="U41" s="357" t="s">
        <v>294</v>
      </c>
      <c r="V41" s="357" t="s">
        <v>294</v>
      </c>
    </row>
    <row r="42" spans="1:22" ht="15" thickBot="1">
      <c r="A42" s="2084"/>
      <c r="B42" s="48"/>
      <c r="C42" s="1336" t="s">
        <v>22</v>
      </c>
      <c r="D42" s="49">
        <v>22</v>
      </c>
      <c r="E42" s="49">
        <v>38</v>
      </c>
      <c r="F42" s="698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2082"/>
      <c r="B43" s="2057" t="s">
        <v>371</v>
      </c>
      <c r="C43" s="2058" t="s">
        <v>9207</v>
      </c>
      <c r="D43" s="2057">
        <v>3</v>
      </c>
      <c r="E43" s="2050">
        <v>4</v>
      </c>
      <c r="F43" s="618"/>
      <c r="G43" s="494" t="s">
        <v>4736</v>
      </c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9207</v>
      </c>
      <c r="M43" s="357" t="s">
        <v>371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2083"/>
      <c r="B44" s="2048" t="s">
        <v>9208</v>
      </c>
      <c r="C44" s="2049" t="s">
        <v>9209</v>
      </c>
      <c r="D44" s="2048">
        <v>3</v>
      </c>
      <c r="E44" s="2050">
        <v>4</v>
      </c>
      <c r="F44" s="618"/>
      <c r="G44" s="494" t="s">
        <v>4736</v>
      </c>
      <c r="H44" s="494"/>
      <c r="I44" s="494"/>
      <c r="J44" s="494"/>
      <c r="K44" s="573">
        <v>0</v>
      </c>
      <c r="L44" s="358" t="s">
        <v>9210</v>
      </c>
      <c r="M44" s="357" t="s">
        <v>9208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</row>
    <row r="45" spans="1:22">
      <c r="A45" s="2083"/>
      <c r="B45" s="47" t="s">
        <v>36</v>
      </c>
      <c r="C45" s="645" t="s">
        <v>247</v>
      </c>
      <c r="D45" s="499">
        <v>1</v>
      </c>
      <c r="E45" s="2047">
        <v>1</v>
      </c>
      <c r="F45" s="618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1131</v>
      </c>
      <c r="M45" s="357" t="s">
        <v>36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2083"/>
      <c r="B46" s="47" t="s">
        <v>9557</v>
      </c>
      <c r="C46" s="645" t="s">
        <v>9558</v>
      </c>
      <c r="D46" s="499">
        <v>3</v>
      </c>
      <c r="E46" s="2047">
        <v>6</v>
      </c>
      <c r="F46" s="618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9558</v>
      </c>
      <c r="M46" s="357" t="s">
        <v>9557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2083">
        <v>6</v>
      </c>
      <c r="B47" s="47" t="s">
        <v>9559</v>
      </c>
      <c r="C47" s="645" t="s">
        <v>9560</v>
      </c>
      <c r="D47" s="707">
        <v>3</v>
      </c>
      <c r="E47" s="2086">
        <v>6</v>
      </c>
      <c r="F47" s="618" t="s">
        <v>9549</v>
      </c>
      <c r="G47" s="494"/>
      <c r="H47" s="494" t="s">
        <v>9548</v>
      </c>
      <c r="I47" s="494" t="s">
        <v>294</v>
      </c>
      <c r="J47" s="494" t="s">
        <v>294</v>
      </c>
      <c r="K47" s="573">
        <v>0</v>
      </c>
      <c r="L47" s="358" t="s">
        <v>9560</v>
      </c>
      <c r="M47" s="357" t="s">
        <v>9559</v>
      </c>
      <c r="N47" s="357" t="s">
        <v>9548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9549</v>
      </c>
      <c r="U47" s="357" t="s">
        <v>294</v>
      </c>
      <c r="V47" s="357" t="s">
        <v>294</v>
      </c>
    </row>
    <row r="48" spans="1:22">
      <c r="A48" s="2083"/>
      <c r="B48" s="47" t="s">
        <v>9561</v>
      </c>
      <c r="C48" s="645" t="s">
        <v>9562</v>
      </c>
      <c r="D48" s="499">
        <v>4</v>
      </c>
      <c r="E48" s="2047">
        <v>8</v>
      </c>
      <c r="F48" s="618" t="s">
        <v>9553</v>
      </c>
      <c r="G48" s="494"/>
      <c r="H48" s="494" t="s">
        <v>9552</v>
      </c>
      <c r="I48" s="494" t="s">
        <v>294</v>
      </c>
      <c r="J48" s="494" t="s">
        <v>294</v>
      </c>
      <c r="K48" s="573">
        <v>0</v>
      </c>
      <c r="L48" s="358" t="s">
        <v>9563</v>
      </c>
      <c r="M48" s="357" t="s">
        <v>9561</v>
      </c>
      <c r="N48" s="357" t="s">
        <v>9552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9553</v>
      </c>
      <c r="U48" s="357" t="s">
        <v>294</v>
      </c>
      <c r="V48" s="357" t="s">
        <v>294</v>
      </c>
    </row>
    <row r="49" spans="1:22">
      <c r="A49" s="2083"/>
      <c r="B49" s="47" t="s">
        <v>9564</v>
      </c>
      <c r="C49" s="645" t="s">
        <v>9565</v>
      </c>
      <c r="D49" s="707">
        <v>5</v>
      </c>
      <c r="E49" s="2086">
        <v>10</v>
      </c>
      <c r="F49" s="802" t="s">
        <v>9551</v>
      </c>
      <c r="G49" s="494"/>
      <c r="H49" s="494" t="s">
        <v>9550</v>
      </c>
      <c r="I49" s="494" t="s">
        <v>294</v>
      </c>
      <c r="J49" s="494" t="s">
        <v>294</v>
      </c>
      <c r="K49" s="573">
        <v>0</v>
      </c>
      <c r="L49" s="358" t="s">
        <v>9565</v>
      </c>
      <c r="M49" s="357" t="s">
        <v>9564</v>
      </c>
      <c r="N49" s="357" t="s">
        <v>9550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9551</v>
      </c>
      <c r="U49" s="357" t="s">
        <v>294</v>
      </c>
      <c r="V49" s="357" t="s">
        <v>294</v>
      </c>
    </row>
    <row r="50" spans="1:22" ht="15" thickBot="1">
      <c r="A50" s="2083"/>
      <c r="B50" s="47" t="s">
        <v>9566</v>
      </c>
      <c r="C50" s="2087" t="s">
        <v>9567</v>
      </c>
      <c r="D50" s="516">
        <v>3</v>
      </c>
      <c r="E50" s="2047">
        <v>6</v>
      </c>
      <c r="F50" s="610" t="s">
        <v>9553</v>
      </c>
      <c r="G50" s="494"/>
      <c r="H50" s="494" t="s">
        <v>9552</v>
      </c>
      <c r="I50" s="494" t="s">
        <v>294</v>
      </c>
      <c r="J50" s="494" t="s">
        <v>294</v>
      </c>
      <c r="K50" s="573">
        <v>0</v>
      </c>
      <c r="L50" s="358" t="s">
        <v>9567</v>
      </c>
      <c r="M50" s="357" t="s">
        <v>9566</v>
      </c>
      <c r="N50" s="357" t="s">
        <v>9552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9553</v>
      </c>
      <c r="U50" s="357" t="s">
        <v>294</v>
      </c>
      <c r="V50" s="357" t="s">
        <v>294</v>
      </c>
    </row>
    <row r="51" spans="1:22" ht="15" thickBot="1">
      <c r="A51" s="2084"/>
      <c r="B51" s="48"/>
      <c r="C51" s="2088" t="s">
        <v>22</v>
      </c>
      <c r="D51" s="49">
        <v>22</v>
      </c>
      <c r="E51" s="49">
        <v>41</v>
      </c>
      <c r="F51" s="691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2082"/>
      <c r="B52" s="46" t="s">
        <v>38</v>
      </c>
      <c r="C52" s="604" t="s">
        <v>146</v>
      </c>
      <c r="D52" s="499">
        <v>1</v>
      </c>
      <c r="E52" s="47">
        <v>1</v>
      </c>
      <c r="F52" s="618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2083"/>
      <c r="B53" s="47" t="s">
        <v>9568</v>
      </c>
      <c r="C53" s="611" t="s">
        <v>9569</v>
      </c>
      <c r="D53" s="499">
        <v>4</v>
      </c>
      <c r="E53" s="47">
        <v>8</v>
      </c>
      <c r="F53" s="618" t="s">
        <v>9562</v>
      </c>
      <c r="G53" s="494"/>
      <c r="H53" s="494" t="s">
        <v>9561</v>
      </c>
      <c r="I53" s="494" t="s">
        <v>294</v>
      </c>
      <c r="J53" s="494" t="s">
        <v>294</v>
      </c>
      <c r="K53" s="573">
        <v>0</v>
      </c>
      <c r="L53" s="358" t="s">
        <v>9570</v>
      </c>
      <c r="M53" s="357" t="s">
        <v>9568</v>
      </c>
      <c r="N53" s="357" t="s">
        <v>9561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9563</v>
      </c>
      <c r="U53" s="357" t="s">
        <v>294</v>
      </c>
      <c r="V53" s="357" t="s">
        <v>294</v>
      </c>
    </row>
    <row r="54" spans="1:22">
      <c r="A54" s="2083">
        <v>7</v>
      </c>
      <c r="B54" s="47" t="s">
        <v>40</v>
      </c>
      <c r="C54" s="611" t="s">
        <v>338</v>
      </c>
      <c r="D54" s="499">
        <v>1</v>
      </c>
      <c r="E54" s="47">
        <v>1</v>
      </c>
      <c r="F54" s="618" t="s">
        <v>247</v>
      </c>
      <c r="G54" s="494"/>
      <c r="H54" s="494" t="s">
        <v>36</v>
      </c>
      <c r="I54" s="494" t="s">
        <v>294</v>
      </c>
      <c r="J54" s="494" t="s">
        <v>294</v>
      </c>
      <c r="K54" s="573">
        <v>0</v>
      </c>
      <c r="L54" s="358" t="s">
        <v>1180</v>
      </c>
      <c r="M54" s="357" t="s">
        <v>40</v>
      </c>
      <c r="N54" s="357" t="s">
        <v>36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1131</v>
      </c>
      <c r="U54" s="357" t="s">
        <v>294</v>
      </c>
      <c r="V54" s="357" t="s">
        <v>294</v>
      </c>
    </row>
    <row r="55" spans="1:22">
      <c r="A55" s="2083"/>
      <c r="B55" s="47" t="s">
        <v>9571</v>
      </c>
      <c r="C55" s="611" t="s">
        <v>9572</v>
      </c>
      <c r="D55" s="499">
        <v>7</v>
      </c>
      <c r="E55" s="47">
        <v>12</v>
      </c>
      <c r="F55" s="618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9572</v>
      </c>
      <c r="M55" s="357" t="s">
        <v>9571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2083"/>
      <c r="B56" s="47" t="s">
        <v>9573</v>
      </c>
      <c r="C56" s="611" t="s">
        <v>9574</v>
      </c>
      <c r="D56" s="499">
        <v>5</v>
      </c>
      <c r="E56" s="47">
        <v>10</v>
      </c>
      <c r="F56" s="618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9575</v>
      </c>
      <c r="M56" s="357" t="s">
        <v>9573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 ht="15" thickBot="1">
      <c r="A57" s="2083"/>
      <c r="B57" s="47" t="s">
        <v>9576</v>
      </c>
      <c r="C57" s="634" t="s">
        <v>9577</v>
      </c>
      <c r="D57" s="499">
        <v>3</v>
      </c>
      <c r="E57" s="47">
        <v>6</v>
      </c>
      <c r="F57" s="618" t="s">
        <v>9567</v>
      </c>
      <c r="G57" s="494"/>
      <c r="H57" s="494" t="s">
        <v>9566</v>
      </c>
      <c r="I57" s="494" t="s">
        <v>294</v>
      </c>
      <c r="J57" s="494" t="s">
        <v>294</v>
      </c>
      <c r="K57" s="573">
        <v>0</v>
      </c>
      <c r="L57" s="358" t="s">
        <v>9577</v>
      </c>
      <c r="M57" s="357" t="s">
        <v>9576</v>
      </c>
      <c r="N57" s="357" t="s">
        <v>9566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9567</v>
      </c>
      <c r="U57" s="357" t="s">
        <v>294</v>
      </c>
      <c r="V57" s="357" t="s">
        <v>294</v>
      </c>
    </row>
    <row r="58" spans="1:22" ht="15" thickBot="1">
      <c r="A58" s="2084"/>
      <c r="B58" s="48"/>
      <c r="C58" s="1336" t="s">
        <v>22</v>
      </c>
      <c r="D58" s="49">
        <v>21</v>
      </c>
      <c r="E58" s="49">
        <v>38</v>
      </c>
      <c r="F58" s="862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2082"/>
      <c r="B59" s="46" t="s">
        <v>9240</v>
      </c>
      <c r="C59" s="611" t="s">
        <v>333</v>
      </c>
      <c r="D59" s="609">
        <v>6</v>
      </c>
      <c r="E59" s="607">
        <v>10</v>
      </c>
      <c r="F59" s="617" t="s">
        <v>9578</v>
      </c>
      <c r="G59" s="494"/>
      <c r="H59" s="494" t="s">
        <v>3619</v>
      </c>
      <c r="I59" s="494" t="s">
        <v>9571</v>
      </c>
      <c r="J59" s="494" t="s">
        <v>294</v>
      </c>
      <c r="K59" s="573">
        <v>0</v>
      </c>
      <c r="L59" s="358" t="s">
        <v>4861</v>
      </c>
      <c r="M59" s="357" t="s">
        <v>9240</v>
      </c>
      <c r="N59" s="357" t="s">
        <v>3619</v>
      </c>
      <c r="O59" s="357" t="s">
        <v>9571</v>
      </c>
      <c r="P59" s="357" t="s">
        <v>294</v>
      </c>
      <c r="Q59" s="357">
        <v>0</v>
      </c>
      <c r="R59" s="357">
        <v>15</v>
      </c>
      <c r="S59" s="357">
        <v>0</v>
      </c>
      <c r="T59" s="357" t="s">
        <v>1181</v>
      </c>
      <c r="U59" s="357" t="s">
        <v>9572</v>
      </c>
      <c r="V59" s="357" t="s">
        <v>294</v>
      </c>
    </row>
    <row r="60" spans="1:22">
      <c r="A60" s="2083"/>
      <c r="B60" s="47" t="s">
        <v>9579</v>
      </c>
      <c r="C60" s="611" t="s">
        <v>9580</v>
      </c>
      <c r="D60" s="609">
        <v>5</v>
      </c>
      <c r="E60" s="607">
        <v>10</v>
      </c>
      <c r="F60" s="665" t="s">
        <v>9572</v>
      </c>
      <c r="G60" s="494"/>
      <c r="H60" s="494" t="s">
        <v>9571</v>
      </c>
      <c r="I60" s="494" t="s">
        <v>294</v>
      </c>
      <c r="J60" s="494" t="s">
        <v>294</v>
      </c>
      <c r="K60" s="573">
        <v>0</v>
      </c>
      <c r="L60" s="358" t="s">
        <v>9581</v>
      </c>
      <c r="M60" s="357" t="s">
        <v>9579</v>
      </c>
      <c r="N60" s="357" t="s">
        <v>9571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9572</v>
      </c>
      <c r="U60" s="357" t="s">
        <v>294</v>
      </c>
      <c r="V60" s="357" t="s">
        <v>294</v>
      </c>
    </row>
    <row r="61" spans="1:22">
      <c r="A61" s="2083">
        <v>8</v>
      </c>
      <c r="B61" s="47" t="s">
        <v>9582</v>
      </c>
      <c r="C61" s="611" t="s">
        <v>9583</v>
      </c>
      <c r="D61" s="609">
        <v>5</v>
      </c>
      <c r="E61" s="607">
        <v>10</v>
      </c>
      <c r="F61" s="665" t="s">
        <v>9574</v>
      </c>
      <c r="G61" s="494"/>
      <c r="H61" s="494" t="s">
        <v>9573</v>
      </c>
      <c r="I61" s="494" t="s">
        <v>294</v>
      </c>
      <c r="J61" s="494" t="s">
        <v>294</v>
      </c>
      <c r="K61" s="573">
        <v>0</v>
      </c>
      <c r="L61" s="358" t="s">
        <v>9584</v>
      </c>
      <c r="M61" s="357" t="s">
        <v>9582</v>
      </c>
      <c r="N61" s="357" t="s">
        <v>9573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9575</v>
      </c>
      <c r="U61" s="357" t="s">
        <v>294</v>
      </c>
      <c r="V61" s="357" t="s">
        <v>294</v>
      </c>
    </row>
    <row r="62" spans="1:22" ht="15" thickBot="1">
      <c r="A62" s="2083"/>
      <c r="B62" s="47" t="s">
        <v>9585</v>
      </c>
      <c r="C62" s="634" t="s">
        <v>9586</v>
      </c>
      <c r="D62" s="609">
        <v>3</v>
      </c>
      <c r="E62" s="607">
        <v>6</v>
      </c>
      <c r="F62" s="617" t="s">
        <v>9577</v>
      </c>
      <c r="G62" s="494"/>
      <c r="H62" s="494" t="s">
        <v>9576</v>
      </c>
      <c r="I62" s="494" t="s">
        <v>294</v>
      </c>
      <c r="J62" s="494" t="s">
        <v>294</v>
      </c>
      <c r="K62" s="573">
        <v>0</v>
      </c>
      <c r="L62" s="358" t="s">
        <v>9587</v>
      </c>
      <c r="M62" s="357" t="s">
        <v>9585</v>
      </c>
      <c r="N62" s="357" t="s">
        <v>9576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9577</v>
      </c>
      <c r="U62" s="357" t="s">
        <v>294</v>
      </c>
      <c r="V62" s="357" t="s">
        <v>294</v>
      </c>
    </row>
    <row r="63" spans="1:22" ht="15" thickBot="1">
      <c r="A63" s="2084"/>
      <c r="B63" s="48"/>
      <c r="C63" s="1334" t="s">
        <v>22</v>
      </c>
      <c r="D63" s="614">
        <v>19</v>
      </c>
      <c r="E63" s="614">
        <v>36</v>
      </c>
      <c r="F63" s="701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>
      <c r="A64" s="2082">
        <v>9</v>
      </c>
      <c r="B64" s="46" t="s">
        <v>9246</v>
      </c>
      <c r="C64" s="604" t="s">
        <v>147</v>
      </c>
      <c r="D64" s="609">
        <v>7</v>
      </c>
      <c r="E64" s="607">
        <v>12</v>
      </c>
      <c r="F64" s="617" t="s">
        <v>9588</v>
      </c>
      <c r="G64" s="494"/>
      <c r="H64" s="494" t="s">
        <v>35</v>
      </c>
      <c r="I64" s="494" t="s">
        <v>9579</v>
      </c>
      <c r="J64" s="494" t="s">
        <v>294</v>
      </c>
      <c r="K64" s="573">
        <v>0</v>
      </c>
      <c r="L64" s="358" t="s">
        <v>1153</v>
      </c>
      <c r="M64" s="357" t="s">
        <v>9246</v>
      </c>
      <c r="N64" s="357" t="s">
        <v>35</v>
      </c>
      <c r="O64" s="357" t="s">
        <v>9579</v>
      </c>
      <c r="P64" s="357" t="s">
        <v>294</v>
      </c>
      <c r="Q64" s="357">
        <v>0</v>
      </c>
      <c r="R64" s="357">
        <v>37</v>
      </c>
      <c r="S64" s="357">
        <v>0</v>
      </c>
      <c r="T64" s="357" t="s">
        <v>3259</v>
      </c>
      <c r="U64" s="357" t="s">
        <v>9581</v>
      </c>
      <c r="V64" s="357" t="s">
        <v>294</v>
      </c>
    </row>
    <row r="65" spans="1:22">
      <c r="A65" s="2083"/>
      <c r="B65" s="47" t="s">
        <v>9589</v>
      </c>
      <c r="C65" s="611" t="s">
        <v>9590</v>
      </c>
      <c r="D65" s="609">
        <v>8</v>
      </c>
      <c r="E65" s="607">
        <v>16</v>
      </c>
      <c r="F65" s="665" t="s">
        <v>9583</v>
      </c>
      <c r="G65" s="494"/>
      <c r="H65" s="494" t="s">
        <v>9582</v>
      </c>
      <c r="I65" s="494" t="s">
        <v>294</v>
      </c>
      <c r="J65" s="494" t="s">
        <v>294</v>
      </c>
      <c r="K65" s="573">
        <v>0</v>
      </c>
      <c r="L65" s="358" t="s">
        <v>9591</v>
      </c>
      <c r="M65" s="357" t="s">
        <v>9589</v>
      </c>
      <c r="N65" s="357" t="s">
        <v>9582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9584</v>
      </c>
      <c r="U65" s="357" t="s">
        <v>294</v>
      </c>
      <c r="V65" s="357" t="s">
        <v>294</v>
      </c>
    </row>
    <row r="66" spans="1:22" ht="15" thickBot="1">
      <c r="A66" s="2083"/>
      <c r="B66" s="47" t="s">
        <v>9592</v>
      </c>
      <c r="C66" s="634" t="s">
        <v>9593</v>
      </c>
      <c r="D66" s="656">
        <v>6</v>
      </c>
      <c r="E66" s="607">
        <v>12</v>
      </c>
      <c r="F66" s="617" t="s">
        <v>9586</v>
      </c>
      <c r="G66" s="494"/>
      <c r="H66" s="494" t="s">
        <v>9585</v>
      </c>
      <c r="I66" s="494" t="s">
        <v>294</v>
      </c>
      <c r="J66" s="494" t="s">
        <v>294</v>
      </c>
      <c r="K66" s="573">
        <v>0</v>
      </c>
      <c r="L66" s="358" t="s">
        <v>9593</v>
      </c>
      <c r="M66" s="357" t="s">
        <v>9592</v>
      </c>
      <c r="N66" s="357" t="s">
        <v>9585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9587</v>
      </c>
      <c r="U66" s="357" t="s">
        <v>294</v>
      </c>
      <c r="V66" s="357" t="s">
        <v>294</v>
      </c>
    </row>
    <row r="67" spans="1:22" ht="15" thickBot="1">
      <c r="A67" s="2084"/>
      <c r="B67" s="48"/>
      <c r="C67" s="1333" t="s">
        <v>22</v>
      </c>
      <c r="D67" s="614">
        <v>21</v>
      </c>
      <c r="E67" s="614">
        <v>40</v>
      </c>
      <c r="F67" s="70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2082">
        <v>10</v>
      </c>
      <c r="B68" s="46" t="s">
        <v>9594</v>
      </c>
      <c r="C68" s="604" t="s">
        <v>9595</v>
      </c>
      <c r="D68" s="609">
        <v>8</v>
      </c>
      <c r="E68" s="607">
        <v>14</v>
      </c>
      <c r="F68" s="665" t="s">
        <v>9590</v>
      </c>
      <c r="G68" s="494"/>
      <c r="H68" s="494" t="s">
        <v>9589</v>
      </c>
      <c r="I68" s="494" t="s">
        <v>294</v>
      </c>
      <c r="J68" s="494" t="s">
        <v>294</v>
      </c>
      <c r="K68" s="573">
        <v>0</v>
      </c>
      <c r="L68" s="358" t="s">
        <v>9596</v>
      </c>
      <c r="M68" s="357" t="s">
        <v>9594</v>
      </c>
      <c r="N68" s="357" t="s">
        <v>9589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9591</v>
      </c>
      <c r="U68" s="357" t="s">
        <v>294</v>
      </c>
      <c r="V68" s="357" t="s">
        <v>294</v>
      </c>
    </row>
    <row r="69" spans="1:22">
      <c r="A69" s="2083"/>
      <c r="B69" s="47" t="s">
        <v>9597</v>
      </c>
      <c r="C69" s="611" t="s">
        <v>9598</v>
      </c>
      <c r="D69" s="654">
        <v>2</v>
      </c>
      <c r="E69" s="654">
        <v>4</v>
      </c>
      <c r="F69" s="617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9599</v>
      </c>
      <c r="M69" s="357" t="s">
        <v>9597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2083"/>
      <c r="B70" s="47" t="s">
        <v>9260</v>
      </c>
      <c r="C70" s="634" t="s">
        <v>151</v>
      </c>
      <c r="D70" s="609">
        <v>7</v>
      </c>
      <c r="E70" s="607">
        <v>12</v>
      </c>
      <c r="F70" s="617" t="s">
        <v>147</v>
      </c>
      <c r="G70" s="494"/>
      <c r="H70" s="494" t="s">
        <v>9246</v>
      </c>
      <c r="I70" s="494" t="s">
        <v>294</v>
      </c>
      <c r="J70" s="494" t="s">
        <v>294</v>
      </c>
      <c r="K70" s="573">
        <v>0</v>
      </c>
      <c r="L70" s="358" t="s">
        <v>1182</v>
      </c>
      <c r="M70" s="357" t="s">
        <v>9260</v>
      </c>
      <c r="N70" s="357" t="s">
        <v>9246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1153</v>
      </c>
      <c r="U70" s="357" t="s">
        <v>294</v>
      </c>
      <c r="V70" s="357" t="s">
        <v>294</v>
      </c>
    </row>
    <row r="71" spans="1:22" ht="15" thickBot="1">
      <c r="A71" s="2083"/>
      <c r="B71" s="48"/>
      <c r="C71" s="1336" t="s">
        <v>22</v>
      </c>
      <c r="D71" s="49">
        <v>17</v>
      </c>
      <c r="E71" s="2053">
        <v>30</v>
      </c>
      <c r="F71" s="69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2084"/>
      <c r="B72" s="536"/>
      <c r="C72" s="772" t="s">
        <v>111</v>
      </c>
      <c r="D72" s="49">
        <v>200</v>
      </c>
      <c r="E72" s="49">
        <v>343</v>
      </c>
      <c r="F72" s="1375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2049"/>
      <c r="B73" s="2049"/>
      <c r="C73" s="2049"/>
      <c r="D73" s="2049"/>
      <c r="E73" s="2049"/>
      <c r="F73" s="2056"/>
      <c r="G73" s="494"/>
      <c r="H73" s="494"/>
      <c r="I73" s="494"/>
      <c r="J73" s="494"/>
      <c r="K73" s="573"/>
      <c r="L73" s="358"/>
    </row>
    <row r="74" spans="1:22">
      <c r="A74" s="2049"/>
      <c r="B74" s="2049"/>
      <c r="C74" s="2049"/>
      <c r="D74" s="2049"/>
      <c r="E74" s="2049"/>
      <c r="F74" s="2056"/>
      <c r="G74" s="494"/>
      <c r="H74" s="494"/>
      <c r="I74" s="494"/>
      <c r="J74" s="494"/>
      <c r="K74" s="573"/>
      <c r="L74" s="358"/>
    </row>
    <row r="75" spans="1:22">
      <c r="A75" s="2049"/>
      <c r="B75" s="2049"/>
      <c r="C75" s="2049"/>
      <c r="D75" s="2049"/>
      <c r="E75" s="2049"/>
      <c r="F75" s="2056"/>
      <c r="G75" s="494"/>
      <c r="H75" s="494"/>
      <c r="I75" s="494"/>
      <c r="J75" s="494"/>
      <c r="K75" s="573"/>
      <c r="L75" s="358"/>
    </row>
    <row r="76" spans="1:22">
      <c r="A76" s="2049"/>
      <c r="B76" s="2049"/>
      <c r="C76" s="2049"/>
      <c r="D76" s="2049"/>
      <c r="E76" s="2049"/>
      <c r="F76" s="2056"/>
      <c r="G76" s="494"/>
      <c r="H76" s="494"/>
      <c r="I76" s="494"/>
      <c r="J76" s="494"/>
      <c r="K76" s="1743"/>
      <c r="L76" s="358"/>
    </row>
    <row r="77" spans="1:22">
      <c r="A77" s="2049"/>
      <c r="B77" s="2049"/>
      <c r="C77" s="2049"/>
      <c r="D77" s="2049"/>
      <c r="E77" s="2049"/>
      <c r="F77" s="2056"/>
      <c r="G77" s="494"/>
      <c r="H77" s="494"/>
      <c r="I77" s="494"/>
      <c r="J77" s="494"/>
      <c r="K77" s="642"/>
      <c r="L77" s="358"/>
    </row>
    <row r="78" spans="1:22">
      <c r="A78" s="2049"/>
      <c r="B78" s="2049"/>
      <c r="C78" s="2049"/>
      <c r="D78" s="2049"/>
      <c r="E78" s="2049"/>
      <c r="F78" s="2056"/>
      <c r="G78" s="494"/>
      <c r="H78" s="494"/>
      <c r="I78" s="494"/>
      <c r="J78" s="494"/>
      <c r="K78" s="642"/>
      <c r="L78" s="358"/>
    </row>
    <row r="79" spans="1:22">
      <c r="A79" s="2049"/>
      <c r="B79" s="2049"/>
      <c r="C79" s="2049"/>
      <c r="D79" s="2049"/>
      <c r="E79" s="2049"/>
      <c r="F79" s="2056"/>
      <c r="G79" s="494"/>
      <c r="H79" s="494"/>
      <c r="I79" s="494"/>
      <c r="J79" s="494"/>
      <c r="K79" s="642"/>
      <c r="L79" s="358"/>
    </row>
    <row r="80" spans="1:22">
      <c r="A80" s="2049"/>
      <c r="B80" s="2049"/>
      <c r="C80" s="2049"/>
      <c r="D80" s="2049"/>
      <c r="E80" s="2049"/>
      <c r="F80" s="2056"/>
      <c r="G80" s="494"/>
      <c r="H80" s="494"/>
      <c r="I80" s="494"/>
      <c r="J80" s="494"/>
      <c r="K80" s="642"/>
      <c r="L80" s="358"/>
    </row>
    <row r="81" spans="1:12">
      <c r="A81" s="2049"/>
      <c r="B81" s="2049"/>
      <c r="C81" s="2049"/>
      <c r="D81" s="2049"/>
      <c r="E81" s="2049"/>
      <c r="F81" s="2056"/>
      <c r="G81" s="494"/>
      <c r="H81" s="494"/>
      <c r="I81" s="494"/>
      <c r="J81" s="494"/>
      <c r="K81" s="642"/>
      <c r="L81" s="358"/>
    </row>
    <row r="82" spans="1:12">
      <c r="A82" s="2049"/>
      <c r="B82" s="2049"/>
      <c r="C82" s="2049"/>
      <c r="D82" s="2049"/>
      <c r="E82" s="2049"/>
      <c r="F82" s="2056"/>
      <c r="G82" s="494"/>
      <c r="H82" s="494"/>
      <c r="I82" s="494"/>
      <c r="J82" s="494"/>
      <c r="K82" s="642"/>
      <c r="L82" s="358"/>
    </row>
    <row r="83" spans="1:12">
      <c r="A83" s="2049"/>
      <c r="B83" s="2049"/>
      <c r="C83" s="2049"/>
      <c r="D83" s="2049"/>
      <c r="E83" s="2049"/>
      <c r="F83" s="2056"/>
      <c r="G83" s="494"/>
      <c r="H83" s="494"/>
      <c r="I83" s="494"/>
      <c r="J83" s="494"/>
      <c r="K83" s="642"/>
      <c r="L83" s="358"/>
    </row>
    <row r="84" spans="1:12">
      <c r="A84" s="2049"/>
      <c r="B84" s="2049"/>
      <c r="C84" s="2049"/>
      <c r="D84" s="2049"/>
      <c r="E84" s="2049"/>
      <c r="F84" s="494"/>
      <c r="G84" s="494"/>
      <c r="H84" s="494"/>
      <c r="I84" s="494"/>
      <c r="J84" s="494"/>
      <c r="K84" s="642"/>
      <c r="L84" s="358"/>
    </row>
    <row r="85" spans="1:12">
      <c r="A85" s="2049"/>
      <c r="B85" s="2049"/>
      <c r="C85" s="2049"/>
      <c r="D85" s="2049"/>
      <c r="E85" s="2049"/>
      <c r="F85" s="494"/>
      <c r="G85" s="494"/>
      <c r="H85" s="494"/>
      <c r="I85" s="494"/>
      <c r="J85" s="494"/>
      <c r="K85" s="642"/>
      <c r="L85" s="358"/>
    </row>
    <row r="86" spans="1:12">
      <c r="A86" s="2049"/>
      <c r="B86" s="2049"/>
      <c r="C86" s="2049"/>
      <c r="D86" s="2049"/>
      <c r="E86" s="2049"/>
      <c r="F86" s="494"/>
      <c r="G86" s="494"/>
      <c r="H86" s="494"/>
      <c r="I86" s="494"/>
      <c r="J86" s="494"/>
      <c r="K86" s="642"/>
      <c r="L86" s="358"/>
    </row>
    <row r="87" spans="1:12">
      <c r="A87" s="2049"/>
      <c r="B87" s="2049"/>
      <c r="C87" s="2049"/>
      <c r="D87" s="2049"/>
      <c r="E87" s="2049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9250F-8D3D-427D-93B8-5FC6BE3A532C}">
  <sheetPr codeName="Sheet30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31" t="s">
        <v>438</v>
      </c>
      <c r="D9" s="498">
        <v>2</v>
      </c>
      <c r="E9" s="498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20</v>
      </c>
      <c r="C10" s="520" t="s">
        <v>3543</v>
      </c>
      <c r="D10" s="499">
        <v>5</v>
      </c>
      <c r="E10" s="499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3168</v>
      </c>
      <c r="C11" s="520" t="s">
        <v>3533</v>
      </c>
      <c r="D11" s="499">
        <v>5</v>
      </c>
      <c r="E11" s="499">
        <v>6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3170</v>
      </c>
      <c r="M11" s="357" t="s">
        <v>3168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9417</v>
      </c>
      <c r="C12" s="520" t="s">
        <v>9418</v>
      </c>
      <c r="D12" s="499">
        <v>3</v>
      </c>
      <c r="E12" s="499">
        <v>4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9419</v>
      </c>
      <c r="M12" s="357" t="s">
        <v>9417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19</v>
      </c>
      <c r="C13" s="520" t="s">
        <v>335</v>
      </c>
      <c r="D13" s="499">
        <v>2</v>
      </c>
      <c r="E13" s="499">
        <v>2</v>
      </c>
      <c r="F13" s="618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335</v>
      </c>
      <c r="M13" s="357" t="s">
        <v>19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9420</v>
      </c>
      <c r="C14" s="537" t="s">
        <v>9421</v>
      </c>
      <c r="D14" s="516">
        <v>3</v>
      </c>
      <c r="E14" s="516">
        <v>4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9422</v>
      </c>
      <c r="M14" s="357" t="s">
        <v>9420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5"/>
      <c r="C15" s="566" t="s">
        <v>22</v>
      </c>
      <c r="D15" s="547">
        <v>20</v>
      </c>
      <c r="E15" s="692">
        <v>24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25</v>
      </c>
      <c r="C16" s="531" t="s">
        <v>138</v>
      </c>
      <c r="D16" s="498">
        <v>3</v>
      </c>
      <c r="E16" s="498">
        <v>4</v>
      </c>
      <c r="F16" s="606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2100</v>
      </c>
      <c r="M16" s="357" t="s">
        <v>25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47" t="s">
        <v>26</v>
      </c>
      <c r="C17" s="520" t="s">
        <v>52</v>
      </c>
      <c r="D17" s="499">
        <v>5</v>
      </c>
      <c r="E17" s="499">
        <v>6</v>
      </c>
      <c r="F17" s="618" t="s">
        <v>3543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9423</v>
      </c>
      <c r="C18" s="520" t="s">
        <v>9424</v>
      </c>
      <c r="D18" s="499">
        <v>3</v>
      </c>
      <c r="E18" s="499">
        <v>4</v>
      </c>
      <c r="F18" s="618" t="s">
        <v>335</v>
      </c>
      <c r="G18" s="494"/>
      <c r="H18" s="494" t="s">
        <v>19</v>
      </c>
      <c r="I18" s="494" t="s">
        <v>294</v>
      </c>
      <c r="J18" s="494" t="s">
        <v>294</v>
      </c>
      <c r="K18" s="573">
        <v>0</v>
      </c>
      <c r="L18" s="358" t="s">
        <v>9425</v>
      </c>
      <c r="M18" s="357" t="s">
        <v>9423</v>
      </c>
      <c r="N18" s="357" t="s">
        <v>19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335</v>
      </c>
      <c r="U18" s="357" t="s">
        <v>294</v>
      </c>
      <c r="V18" s="357" t="s">
        <v>294</v>
      </c>
    </row>
    <row r="19" spans="1:22">
      <c r="A19" s="515"/>
      <c r="B19" s="47" t="s">
        <v>9426</v>
      </c>
      <c r="C19" s="520" t="s">
        <v>9427</v>
      </c>
      <c r="D19" s="499">
        <v>3</v>
      </c>
      <c r="E19" s="499">
        <v>4</v>
      </c>
      <c r="F19" s="618" t="s">
        <v>9418</v>
      </c>
      <c r="G19" s="494"/>
      <c r="H19" s="494" t="s">
        <v>9417</v>
      </c>
      <c r="I19" s="494" t="s">
        <v>294</v>
      </c>
      <c r="J19" s="494" t="s">
        <v>294</v>
      </c>
      <c r="K19" s="573">
        <v>0</v>
      </c>
      <c r="L19" s="358" t="s">
        <v>9428</v>
      </c>
      <c r="M19" s="357" t="s">
        <v>9426</v>
      </c>
      <c r="N19" s="357" t="s">
        <v>9417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9419</v>
      </c>
      <c r="U19" s="357" t="s">
        <v>294</v>
      </c>
      <c r="V19" s="357" t="s">
        <v>294</v>
      </c>
    </row>
    <row r="20" spans="1:22" ht="15" thickBot="1">
      <c r="A20" s="515"/>
      <c r="B20" s="50" t="s">
        <v>3544</v>
      </c>
      <c r="C20" s="537" t="s">
        <v>9378</v>
      </c>
      <c r="D20" s="516">
        <v>5</v>
      </c>
      <c r="E20" s="516">
        <v>6</v>
      </c>
      <c r="F20" s="678" t="s">
        <v>3533</v>
      </c>
      <c r="G20" s="494"/>
      <c r="H20" s="494" t="s">
        <v>3168</v>
      </c>
      <c r="I20" s="494" t="s">
        <v>294</v>
      </c>
      <c r="J20" s="494" t="s">
        <v>294</v>
      </c>
      <c r="K20" s="573">
        <v>0</v>
      </c>
      <c r="L20" s="358" t="s">
        <v>593</v>
      </c>
      <c r="M20" s="357" t="s">
        <v>3544</v>
      </c>
      <c r="N20" s="357" t="s">
        <v>3168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3170</v>
      </c>
      <c r="U20" s="357" t="s">
        <v>294</v>
      </c>
      <c r="V20" s="357" t="s">
        <v>294</v>
      </c>
    </row>
    <row r="21" spans="1:22" ht="15" thickBot="1">
      <c r="A21" s="517"/>
      <c r="B21" s="206"/>
      <c r="C21" s="566" t="s">
        <v>22</v>
      </c>
      <c r="D21" s="545">
        <v>19</v>
      </c>
      <c r="E21" s="545">
        <v>24</v>
      </c>
      <c r="F21" s="690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6" t="s">
        <v>33</v>
      </c>
      <c r="C22" s="531" t="s">
        <v>140</v>
      </c>
      <c r="D22" s="498">
        <v>5</v>
      </c>
      <c r="E22" s="498">
        <v>6</v>
      </c>
      <c r="F22" s="616" t="s">
        <v>52</v>
      </c>
      <c r="G22" s="494"/>
      <c r="H22" s="494" t="s">
        <v>26</v>
      </c>
      <c r="I22" s="494" t="s">
        <v>294</v>
      </c>
      <c r="J22" s="494" t="s">
        <v>294</v>
      </c>
      <c r="K22" s="573">
        <v>0</v>
      </c>
      <c r="L22" s="358" t="s">
        <v>602</v>
      </c>
      <c r="M22" s="357" t="s">
        <v>33</v>
      </c>
      <c r="N22" s="357" t="s">
        <v>26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3412</v>
      </c>
      <c r="U22" s="357" t="s">
        <v>294</v>
      </c>
      <c r="V22" s="357" t="s">
        <v>294</v>
      </c>
    </row>
    <row r="23" spans="1:22">
      <c r="A23" s="515"/>
      <c r="B23" s="47" t="s">
        <v>9429</v>
      </c>
      <c r="C23" s="520" t="s">
        <v>9430</v>
      </c>
      <c r="D23" s="499">
        <v>3</v>
      </c>
      <c r="E23" s="499">
        <v>4</v>
      </c>
      <c r="F23" s="618" t="s">
        <v>9424</v>
      </c>
      <c r="G23" s="494"/>
      <c r="H23" s="494" t="s">
        <v>9423</v>
      </c>
      <c r="I23" s="494" t="s">
        <v>294</v>
      </c>
      <c r="J23" s="494" t="s">
        <v>294</v>
      </c>
      <c r="K23" s="573">
        <v>0</v>
      </c>
      <c r="L23" s="358" t="s">
        <v>9431</v>
      </c>
      <c r="M23" s="357" t="s">
        <v>9429</v>
      </c>
      <c r="N23" s="357" t="s">
        <v>9423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9425</v>
      </c>
      <c r="U23" s="357" t="s">
        <v>294</v>
      </c>
      <c r="V23" s="357" t="s">
        <v>294</v>
      </c>
    </row>
    <row r="24" spans="1:22">
      <c r="A24" s="515"/>
      <c r="B24" s="47" t="s">
        <v>9432</v>
      </c>
      <c r="C24" s="520" t="s">
        <v>9433</v>
      </c>
      <c r="D24" s="499">
        <v>3</v>
      </c>
      <c r="E24" s="499">
        <v>4</v>
      </c>
      <c r="F24" s="618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9433</v>
      </c>
      <c r="M24" s="357" t="s">
        <v>9432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18</v>
      </c>
      <c r="C25" s="520" t="s">
        <v>3567</v>
      </c>
      <c r="D25" s="499">
        <v>2</v>
      </c>
      <c r="E25" s="499">
        <v>2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608</v>
      </c>
      <c r="M25" s="357" t="s">
        <v>18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9434</v>
      </c>
      <c r="C26" s="520" t="s">
        <v>9435</v>
      </c>
      <c r="D26" s="499">
        <v>3</v>
      </c>
      <c r="E26" s="499">
        <v>4</v>
      </c>
      <c r="F26" s="618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9435</v>
      </c>
      <c r="M26" s="357" t="s">
        <v>9434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50" t="s">
        <v>9436</v>
      </c>
      <c r="C27" s="537" t="s">
        <v>9437</v>
      </c>
      <c r="D27" s="499">
        <v>4</v>
      </c>
      <c r="E27" s="499">
        <v>6</v>
      </c>
      <c r="F27" s="618" t="s">
        <v>9427</v>
      </c>
      <c r="G27" s="494"/>
      <c r="H27" s="494" t="s">
        <v>9426</v>
      </c>
      <c r="I27" s="494" t="s">
        <v>294</v>
      </c>
      <c r="J27" s="494" t="s">
        <v>294</v>
      </c>
      <c r="K27" s="573">
        <v>0</v>
      </c>
      <c r="L27" s="358" t="s">
        <v>9438</v>
      </c>
      <c r="M27" s="357" t="s">
        <v>9436</v>
      </c>
      <c r="N27" s="357" t="s">
        <v>9426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9428</v>
      </c>
      <c r="U27" s="357" t="s">
        <v>294</v>
      </c>
      <c r="V27" s="357" t="s">
        <v>294</v>
      </c>
    </row>
    <row r="28" spans="1:22" ht="15" thickBot="1">
      <c r="A28" s="517"/>
      <c r="B28" s="206"/>
      <c r="C28" s="566" t="s">
        <v>22</v>
      </c>
      <c r="D28" s="49">
        <v>20</v>
      </c>
      <c r="E28" s="49">
        <v>26</v>
      </c>
      <c r="F28" s="688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15">
        <v>4</v>
      </c>
      <c r="B29" s="46" t="s">
        <v>9439</v>
      </c>
      <c r="C29" s="531" t="s">
        <v>9440</v>
      </c>
      <c r="D29" s="498">
        <v>5</v>
      </c>
      <c r="E29" s="498">
        <v>8</v>
      </c>
      <c r="F29" s="616" t="s">
        <v>9437</v>
      </c>
      <c r="G29" s="494"/>
      <c r="H29" s="494" t="s">
        <v>9436</v>
      </c>
      <c r="I29" s="494" t="s">
        <v>294</v>
      </c>
      <c r="J29" s="494" t="s">
        <v>294</v>
      </c>
      <c r="K29" s="573">
        <v>0</v>
      </c>
      <c r="L29" s="358" t="s">
        <v>9441</v>
      </c>
      <c r="M29" s="357" t="s">
        <v>9439</v>
      </c>
      <c r="N29" s="357" t="s">
        <v>9436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9438</v>
      </c>
      <c r="U29" s="357" t="s">
        <v>294</v>
      </c>
      <c r="V29" s="357" t="s">
        <v>294</v>
      </c>
    </row>
    <row r="30" spans="1:22">
      <c r="A30" s="515"/>
      <c r="B30" s="47" t="s">
        <v>9442</v>
      </c>
      <c r="C30" s="520" t="s">
        <v>9443</v>
      </c>
      <c r="D30" s="499">
        <v>4</v>
      </c>
      <c r="E30" s="499">
        <v>6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9444</v>
      </c>
      <c r="M30" s="357" t="s">
        <v>9442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9445</v>
      </c>
      <c r="C31" s="520" t="s">
        <v>9446</v>
      </c>
      <c r="D31" s="499">
        <v>4</v>
      </c>
      <c r="E31" s="499">
        <v>6</v>
      </c>
      <c r="F31" s="618" t="s">
        <v>9433</v>
      </c>
      <c r="G31" s="494"/>
      <c r="H31" s="494" t="s">
        <v>9432</v>
      </c>
      <c r="I31" s="494" t="s">
        <v>294</v>
      </c>
      <c r="J31" s="494" t="s">
        <v>294</v>
      </c>
      <c r="K31" s="573">
        <v>0</v>
      </c>
      <c r="L31" s="358" t="s">
        <v>9447</v>
      </c>
      <c r="M31" s="357" t="s">
        <v>9445</v>
      </c>
      <c r="N31" s="357" t="s">
        <v>9432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9433</v>
      </c>
      <c r="U31" s="357" t="s">
        <v>294</v>
      </c>
      <c r="V31" s="357" t="s">
        <v>294</v>
      </c>
    </row>
    <row r="32" spans="1:22">
      <c r="A32" s="515"/>
      <c r="B32" s="47" t="s">
        <v>29</v>
      </c>
      <c r="C32" s="520" t="s">
        <v>53</v>
      </c>
      <c r="D32" s="499">
        <v>2</v>
      </c>
      <c r="E32" s="499">
        <v>2</v>
      </c>
      <c r="F32" s="618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609</v>
      </c>
      <c r="M32" s="357" t="s">
        <v>29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 ht="15" thickBot="1">
      <c r="A33" s="515"/>
      <c r="B33" s="50" t="s">
        <v>35</v>
      </c>
      <c r="C33" s="537" t="s">
        <v>3258</v>
      </c>
      <c r="D33" s="516">
        <v>3</v>
      </c>
      <c r="E33" s="516">
        <v>4</v>
      </c>
      <c r="F33" s="678" t="s">
        <v>138</v>
      </c>
      <c r="G33" s="494"/>
      <c r="H33" s="494" t="s">
        <v>25</v>
      </c>
      <c r="I33" s="494" t="s">
        <v>294</v>
      </c>
      <c r="J33" s="494" t="s">
        <v>294</v>
      </c>
      <c r="K33" s="573">
        <v>0</v>
      </c>
      <c r="L33" s="358" t="s">
        <v>3259</v>
      </c>
      <c r="M33" s="357" t="s">
        <v>35</v>
      </c>
      <c r="N33" s="357" t="s">
        <v>25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2100</v>
      </c>
      <c r="U33" s="357" t="s">
        <v>294</v>
      </c>
      <c r="V33" s="357" t="s">
        <v>294</v>
      </c>
    </row>
    <row r="34" spans="1:22" ht="15" thickBot="1">
      <c r="A34" s="517"/>
      <c r="B34" s="206"/>
      <c r="C34" s="566" t="s">
        <v>22</v>
      </c>
      <c r="D34" s="692">
        <v>18</v>
      </c>
      <c r="E34" s="692">
        <v>26</v>
      </c>
      <c r="F34" s="689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15">
        <v>5</v>
      </c>
      <c r="B35" s="46" t="s">
        <v>9448</v>
      </c>
      <c r="C35" s="2072" t="s">
        <v>9449</v>
      </c>
      <c r="D35" s="498">
        <v>3</v>
      </c>
      <c r="E35" s="2073">
        <v>6</v>
      </c>
      <c r="F35" s="616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9450</v>
      </c>
      <c r="M35" s="357" t="s">
        <v>9448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/>
      <c r="B36" s="47" t="s">
        <v>9451</v>
      </c>
      <c r="C36" s="522" t="s">
        <v>9452</v>
      </c>
      <c r="D36" s="499">
        <v>5</v>
      </c>
      <c r="E36" s="2074">
        <v>8</v>
      </c>
      <c r="F36" s="618" t="s">
        <v>9440</v>
      </c>
      <c r="G36" s="494"/>
      <c r="H36" s="494" t="s">
        <v>9439</v>
      </c>
      <c r="I36" s="494" t="s">
        <v>294</v>
      </c>
      <c r="J36" s="494" t="s">
        <v>294</v>
      </c>
      <c r="K36" s="573">
        <v>0</v>
      </c>
      <c r="L36" s="358" t="s">
        <v>9453</v>
      </c>
      <c r="M36" s="357" t="s">
        <v>9451</v>
      </c>
      <c r="N36" s="357" t="s">
        <v>9439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9441</v>
      </c>
      <c r="U36" s="357" t="s">
        <v>294</v>
      </c>
      <c r="V36" s="357" t="s">
        <v>294</v>
      </c>
    </row>
    <row r="37" spans="1:22">
      <c r="A37" s="515"/>
      <c r="B37" s="47" t="s">
        <v>9454</v>
      </c>
      <c r="C37" s="522" t="s">
        <v>9455</v>
      </c>
      <c r="D37" s="499">
        <v>4</v>
      </c>
      <c r="E37" s="2074">
        <v>6</v>
      </c>
      <c r="F37" s="618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9456</v>
      </c>
      <c r="M37" s="357" t="s">
        <v>9454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47" t="s">
        <v>9457</v>
      </c>
      <c r="C38" s="522" t="s">
        <v>9458</v>
      </c>
      <c r="D38" s="499">
        <v>3</v>
      </c>
      <c r="E38" s="2074">
        <v>4</v>
      </c>
      <c r="F38" s="618" t="s">
        <v>9440</v>
      </c>
      <c r="G38" s="494"/>
      <c r="H38" s="494" t="s">
        <v>9439</v>
      </c>
      <c r="I38" s="494" t="s">
        <v>294</v>
      </c>
      <c r="J38" s="494" t="s">
        <v>294</v>
      </c>
      <c r="K38" s="573">
        <v>0</v>
      </c>
      <c r="L38" s="358" t="s">
        <v>9459</v>
      </c>
      <c r="M38" s="357" t="s">
        <v>9457</v>
      </c>
      <c r="N38" s="357" t="s">
        <v>9439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9441</v>
      </c>
      <c r="U38" s="357" t="s">
        <v>294</v>
      </c>
      <c r="V38" s="357" t="s">
        <v>294</v>
      </c>
    </row>
    <row r="39" spans="1:22">
      <c r="A39" s="515"/>
      <c r="B39" s="2048" t="s">
        <v>371</v>
      </c>
      <c r="C39" s="2049" t="s">
        <v>9460</v>
      </c>
      <c r="D39" s="2048">
        <v>3</v>
      </c>
      <c r="E39" s="2050">
        <v>4</v>
      </c>
      <c r="F39" s="618"/>
      <c r="G39" s="494" t="s">
        <v>4736</v>
      </c>
      <c r="H39" s="494"/>
      <c r="I39" s="494"/>
      <c r="J39" s="494"/>
      <c r="K39" s="574">
        <v>0</v>
      </c>
      <c r="L39" s="358" t="s">
        <v>9207</v>
      </c>
      <c r="M39" s="357" t="s">
        <v>371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</row>
    <row r="40" spans="1:22">
      <c r="A40" s="515"/>
      <c r="B40" s="2048" t="s">
        <v>9208</v>
      </c>
      <c r="C40" s="2049" t="s">
        <v>9461</v>
      </c>
      <c r="D40" s="2048">
        <v>3</v>
      </c>
      <c r="E40" s="2050">
        <v>4</v>
      </c>
      <c r="F40" s="618"/>
      <c r="G40" s="494" t="s">
        <v>4736</v>
      </c>
      <c r="H40" s="494" t="s">
        <v>294</v>
      </c>
      <c r="I40" s="494" t="s">
        <v>294</v>
      </c>
      <c r="J40" s="494" t="s">
        <v>294</v>
      </c>
      <c r="K40" s="574">
        <v>0</v>
      </c>
      <c r="L40" s="358" t="s">
        <v>9210</v>
      </c>
      <c r="M40" s="357" t="s">
        <v>9208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515"/>
      <c r="B41" s="50" t="s">
        <v>38</v>
      </c>
      <c r="C41" s="2075" t="s">
        <v>146</v>
      </c>
      <c r="D41" s="516">
        <v>1</v>
      </c>
      <c r="E41" s="2076">
        <v>1</v>
      </c>
      <c r="F41" s="678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331</v>
      </c>
      <c r="M41" s="357" t="s">
        <v>38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517"/>
      <c r="B42" s="206"/>
      <c r="C42" s="2077" t="s">
        <v>22</v>
      </c>
      <c r="D42" s="545">
        <v>19</v>
      </c>
      <c r="E42" s="545">
        <v>29</v>
      </c>
      <c r="F42" s="690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515">
        <v>6</v>
      </c>
      <c r="B43" s="46" t="s">
        <v>9462</v>
      </c>
      <c r="C43" s="531" t="s">
        <v>9463</v>
      </c>
      <c r="D43" s="498">
        <v>5</v>
      </c>
      <c r="E43" s="498">
        <v>8</v>
      </c>
      <c r="F43" s="618" t="s">
        <v>9446</v>
      </c>
      <c r="G43" s="494"/>
      <c r="H43" s="494" t="s">
        <v>9445</v>
      </c>
      <c r="I43" s="494" t="s">
        <v>294</v>
      </c>
      <c r="J43" s="494" t="s">
        <v>294</v>
      </c>
      <c r="K43" s="573">
        <v>0</v>
      </c>
      <c r="L43" s="358" t="s">
        <v>9464</v>
      </c>
      <c r="M43" s="357" t="s">
        <v>9462</v>
      </c>
      <c r="N43" s="357" t="s">
        <v>9445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9447</v>
      </c>
      <c r="U43" s="357" t="s">
        <v>294</v>
      </c>
      <c r="V43" s="357" t="s">
        <v>294</v>
      </c>
    </row>
    <row r="44" spans="1:22">
      <c r="A44" s="515"/>
      <c r="B44" s="47" t="s">
        <v>36</v>
      </c>
      <c r="C44" s="520" t="s">
        <v>247</v>
      </c>
      <c r="D44" s="499">
        <v>1</v>
      </c>
      <c r="E44" s="499">
        <v>1</v>
      </c>
      <c r="F44" s="618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1131</v>
      </c>
      <c r="M44" s="357" t="s">
        <v>36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/>
      <c r="B45" s="47" t="s">
        <v>3619</v>
      </c>
      <c r="C45" s="520" t="s">
        <v>142</v>
      </c>
      <c r="D45" s="499">
        <v>6</v>
      </c>
      <c r="E45" s="499">
        <v>10</v>
      </c>
      <c r="F45" s="618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3619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15"/>
      <c r="B46" s="47" t="s">
        <v>9465</v>
      </c>
      <c r="C46" s="520" t="s">
        <v>9466</v>
      </c>
      <c r="D46" s="499">
        <v>3</v>
      </c>
      <c r="E46" s="499">
        <v>4</v>
      </c>
      <c r="F46" s="618" t="s">
        <v>9458</v>
      </c>
      <c r="G46" s="494"/>
      <c r="H46" s="494" t="s">
        <v>9457</v>
      </c>
      <c r="I46" s="494" t="s">
        <v>294</v>
      </c>
      <c r="J46" s="494" t="s">
        <v>294</v>
      </c>
      <c r="K46" s="573">
        <v>0</v>
      </c>
      <c r="L46" s="358" t="s">
        <v>9467</v>
      </c>
      <c r="M46" s="357" t="s">
        <v>9465</v>
      </c>
      <c r="N46" s="357" t="s">
        <v>9457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9459</v>
      </c>
      <c r="U46" s="357" t="s">
        <v>294</v>
      </c>
      <c r="V46" s="357" t="s">
        <v>294</v>
      </c>
    </row>
    <row r="47" spans="1:22">
      <c r="A47" s="515"/>
      <c r="B47" s="47" t="s">
        <v>9468</v>
      </c>
      <c r="C47" s="520" t="s">
        <v>9469</v>
      </c>
      <c r="D47" s="499">
        <v>4</v>
      </c>
      <c r="E47" s="499">
        <v>6</v>
      </c>
      <c r="F47" s="610" t="s">
        <v>9455</v>
      </c>
      <c r="G47" s="494"/>
      <c r="H47" s="494" t="s">
        <v>9454</v>
      </c>
      <c r="I47" s="494" t="s">
        <v>294</v>
      </c>
      <c r="J47" s="494" t="s">
        <v>294</v>
      </c>
      <c r="K47" s="573">
        <v>0</v>
      </c>
      <c r="L47" s="358" t="s">
        <v>9470</v>
      </c>
      <c r="M47" s="357" t="s">
        <v>9468</v>
      </c>
      <c r="N47" s="357" t="s">
        <v>9454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9456</v>
      </c>
      <c r="U47" s="357" t="s">
        <v>294</v>
      </c>
      <c r="V47" s="357" t="s">
        <v>294</v>
      </c>
    </row>
    <row r="48" spans="1:22" ht="15" thickBot="1">
      <c r="A48" s="515"/>
      <c r="B48" s="50" t="s">
        <v>9471</v>
      </c>
      <c r="C48" s="537" t="s">
        <v>9472</v>
      </c>
      <c r="D48" s="499">
        <v>3</v>
      </c>
      <c r="E48" s="499">
        <v>4</v>
      </c>
      <c r="F48" s="678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9473</v>
      </c>
      <c r="M48" s="357" t="s">
        <v>9471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517"/>
      <c r="B49" s="206"/>
      <c r="C49" s="566" t="s">
        <v>22</v>
      </c>
      <c r="D49" s="49">
        <v>22</v>
      </c>
      <c r="E49" s="49">
        <v>33</v>
      </c>
      <c r="F49" s="689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6" t="s">
        <v>9474</v>
      </c>
      <c r="C50" s="531" t="s">
        <v>9475</v>
      </c>
      <c r="D50" s="498">
        <v>6</v>
      </c>
      <c r="E50" s="498">
        <v>10</v>
      </c>
      <c r="F50" s="616" t="s">
        <v>9452</v>
      </c>
      <c r="G50" s="494"/>
      <c r="H50" s="494" t="s">
        <v>9451</v>
      </c>
      <c r="I50" s="494" t="s">
        <v>294</v>
      </c>
      <c r="J50" s="494" t="s">
        <v>294</v>
      </c>
      <c r="K50" s="573">
        <v>0</v>
      </c>
      <c r="L50" s="358" t="s">
        <v>9475</v>
      </c>
      <c r="M50" s="357" t="s">
        <v>9474</v>
      </c>
      <c r="N50" s="357" t="s">
        <v>9451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9453</v>
      </c>
      <c r="U50" s="357" t="s">
        <v>294</v>
      </c>
      <c r="V50" s="357" t="s">
        <v>294</v>
      </c>
    </row>
    <row r="51" spans="1:22">
      <c r="A51" s="515"/>
      <c r="B51" s="47" t="s">
        <v>40</v>
      </c>
      <c r="C51" s="520" t="s">
        <v>338</v>
      </c>
      <c r="D51" s="499">
        <v>1</v>
      </c>
      <c r="E51" s="499">
        <v>1</v>
      </c>
      <c r="F51" s="618" t="s">
        <v>247</v>
      </c>
      <c r="G51" s="494"/>
      <c r="H51" s="494" t="s">
        <v>36</v>
      </c>
      <c r="I51" s="494" t="s">
        <v>294</v>
      </c>
      <c r="J51" s="494" t="s">
        <v>294</v>
      </c>
      <c r="K51" s="573">
        <v>0</v>
      </c>
      <c r="L51" s="358" t="s">
        <v>1180</v>
      </c>
      <c r="M51" s="357" t="s">
        <v>40</v>
      </c>
      <c r="N51" s="357" t="s">
        <v>36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1131</v>
      </c>
      <c r="U51" s="357" t="s">
        <v>294</v>
      </c>
      <c r="V51" s="357" t="s">
        <v>294</v>
      </c>
    </row>
    <row r="52" spans="1:22">
      <c r="A52" s="515"/>
      <c r="B52" s="47" t="s">
        <v>9476</v>
      </c>
      <c r="C52" s="520" t="s">
        <v>9477</v>
      </c>
      <c r="D52" s="499">
        <v>4</v>
      </c>
      <c r="E52" s="499">
        <v>6</v>
      </c>
      <c r="F52" s="618" t="s">
        <v>9469</v>
      </c>
      <c r="G52" s="494"/>
      <c r="H52" s="494" t="s">
        <v>9468</v>
      </c>
      <c r="I52" s="494" t="s">
        <v>294</v>
      </c>
      <c r="J52" s="494" t="s">
        <v>294</v>
      </c>
      <c r="K52" s="573">
        <v>0</v>
      </c>
      <c r="L52" s="358" t="s">
        <v>9477</v>
      </c>
      <c r="M52" s="357" t="s">
        <v>9476</v>
      </c>
      <c r="N52" s="357" t="s">
        <v>9468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9470</v>
      </c>
      <c r="U52" s="357" t="s">
        <v>294</v>
      </c>
      <c r="V52" s="357" t="s">
        <v>294</v>
      </c>
    </row>
    <row r="53" spans="1:22">
      <c r="A53" s="515"/>
      <c r="B53" s="47" t="s">
        <v>9478</v>
      </c>
      <c r="C53" s="520" t="s">
        <v>9479</v>
      </c>
      <c r="D53" s="499">
        <v>4</v>
      </c>
      <c r="E53" s="499">
        <v>6</v>
      </c>
      <c r="F53" s="618" t="s">
        <v>9443</v>
      </c>
      <c r="G53" s="494"/>
      <c r="H53" s="494" t="s">
        <v>9442</v>
      </c>
      <c r="I53" s="494" t="s">
        <v>294</v>
      </c>
      <c r="J53" s="494" t="s">
        <v>294</v>
      </c>
      <c r="K53" s="573">
        <v>0</v>
      </c>
      <c r="L53" s="358" t="s">
        <v>9480</v>
      </c>
      <c r="M53" s="357" t="s">
        <v>9478</v>
      </c>
      <c r="N53" s="357" t="s">
        <v>9442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9444</v>
      </c>
      <c r="U53" s="357" t="s">
        <v>294</v>
      </c>
      <c r="V53" s="357" t="s">
        <v>294</v>
      </c>
    </row>
    <row r="54" spans="1:22">
      <c r="A54" s="515"/>
      <c r="B54" s="47" t="s">
        <v>9481</v>
      </c>
      <c r="C54" s="520" t="s">
        <v>9482</v>
      </c>
      <c r="D54" s="499">
        <v>4</v>
      </c>
      <c r="E54" s="499">
        <v>6</v>
      </c>
      <c r="F54" s="618" t="s">
        <v>9466</v>
      </c>
      <c r="G54" s="494"/>
      <c r="H54" s="494" t="s">
        <v>9465</v>
      </c>
      <c r="I54" s="494" t="s">
        <v>294</v>
      </c>
      <c r="J54" s="494" t="s">
        <v>294</v>
      </c>
      <c r="K54" s="573">
        <v>0</v>
      </c>
      <c r="L54" s="358" t="s">
        <v>9483</v>
      </c>
      <c r="M54" s="357" t="s">
        <v>9481</v>
      </c>
      <c r="N54" s="357" t="s">
        <v>9465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9467</v>
      </c>
      <c r="U54" s="357" t="s">
        <v>294</v>
      </c>
      <c r="V54" s="357" t="s">
        <v>294</v>
      </c>
    </row>
    <row r="55" spans="1:22" ht="15" thickBot="1">
      <c r="A55" s="515"/>
      <c r="B55" s="50" t="s">
        <v>9484</v>
      </c>
      <c r="C55" s="537" t="s">
        <v>9485</v>
      </c>
      <c r="D55" s="499">
        <v>3</v>
      </c>
      <c r="E55" s="499">
        <v>4</v>
      </c>
      <c r="F55" s="678" t="s">
        <v>146</v>
      </c>
      <c r="G55" s="494"/>
      <c r="H55" s="494" t="s">
        <v>38</v>
      </c>
      <c r="I55" s="494" t="s">
        <v>294</v>
      </c>
      <c r="J55" s="494" t="s">
        <v>294</v>
      </c>
      <c r="K55" s="573">
        <v>0</v>
      </c>
      <c r="L55" s="358" t="s">
        <v>9485</v>
      </c>
      <c r="M55" s="357" t="s">
        <v>9484</v>
      </c>
      <c r="N55" s="357" t="s">
        <v>38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331</v>
      </c>
      <c r="U55" s="357" t="s">
        <v>294</v>
      </c>
      <c r="V55" s="357" t="s">
        <v>294</v>
      </c>
    </row>
    <row r="56" spans="1:22" ht="15" thickBot="1">
      <c r="A56" s="517"/>
      <c r="B56" s="206"/>
      <c r="C56" s="566" t="s">
        <v>22</v>
      </c>
      <c r="D56" s="49">
        <v>22</v>
      </c>
      <c r="E56" s="49">
        <v>33</v>
      </c>
      <c r="F56" s="690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47" t="s">
        <v>9486</v>
      </c>
      <c r="C57" s="531" t="s">
        <v>333</v>
      </c>
      <c r="D57" s="498">
        <v>6</v>
      </c>
      <c r="E57" s="498">
        <v>10</v>
      </c>
      <c r="F57" s="618" t="s">
        <v>9487</v>
      </c>
      <c r="G57" s="494"/>
      <c r="H57" s="494" t="s">
        <v>3619</v>
      </c>
      <c r="I57" s="494" t="s">
        <v>9474</v>
      </c>
      <c r="J57" s="494" t="s">
        <v>294</v>
      </c>
      <c r="K57" s="573">
        <v>0</v>
      </c>
      <c r="L57" s="358" t="s">
        <v>4861</v>
      </c>
      <c r="M57" s="357" t="s">
        <v>9486</v>
      </c>
      <c r="N57" s="357" t="s">
        <v>3619</v>
      </c>
      <c r="O57" s="357" t="s">
        <v>9474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9475</v>
      </c>
      <c r="V57" s="357" t="s">
        <v>294</v>
      </c>
    </row>
    <row r="58" spans="1:22">
      <c r="A58" s="515"/>
      <c r="B58" s="47" t="s">
        <v>9488</v>
      </c>
      <c r="C58" s="520" t="s">
        <v>9489</v>
      </c>
      <c r="D58" s="499">
        <v>4</v>
      </c>
      <c r="E58" s="499">
        <v>6</v>
      </c>
      <c r="F58" s="618" t="s">
        <v>9463</v>
      </c>
      <c r="G58" s="494"/>
      <c r="H58" s="494" t="s">
        <v>9462</v>
      </c>
      <c r="I58" s="494" t="s">
        <v>294</v>
      </c>
      <c r="J58" s="494" t="s">
        <v>294</v>
      </c>
      <c r="K58" s="573">
        <v>0</v>
      </c>
      <c r="L58" s="358" t="s">
        <v>9490</v>
      </c>
      <c r="M58" s="357" t="s">
        <v>9488</v>
      </c>
      <c r="N58" s="357" t="s">
        <v>9462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9464</v>
      </c>
      <c r="U58" s="357" t="s">
        <v>294</v>
      </c>
      <c r="V58" s="357" t="s">
        <v>294</v>
      </c>
    </row>
    <row r="59" spans="1:22">
      <c r="A59" s="515"/>
      <c r="B59" s="47" t="s">
        <v>9491</v>
      </c>
      <c r="C59" s="520" t="s">
        <v>9492</v>
      </c>
      <c r="D59" s="499">
        <v>6</v>
      </c>
      <c r="E59" s="499">
        <v>10</v>
      </c>
      <c r="F59" s="618" t="s">
        <v>9475</v>
      </c>
      <c r="G59" s="494"/>
      <c r="H59" s="494" t="s">
        <v>9474</v>
      </c>
      <c r="I59" s="494" t="s">
        <v>294</v>
      </c>
      <c r="J59" s="494" t="s">
        <v>294</v>
      </c>
      <c r="K59" s="573">
        <v>0</v>
      </c>
      <c r="L59" s="358" t="s">
        <v>9493</v>
      </c>
      <c r="M59" s="357" t="s">
        <v>9491</v>
      </c>
      <c r="N59" s="357" t="s">
        <v>9474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9475</v>
      </c>
      <c r="U59" s="357" t="s">
        <v>294</v>
      </c>
      <c r="V59" s="357" t="s">
        <v>294</v>
      </c>
    </row>
    <row r="60" spans="1:22">
      <c r="A60" s="515"/>
      <c r="B60" s="47" t="s">
        <v>9494</v>
      </c>
      <c r="C60" s="520" t="s">
        <v>9495</v>
      </c>
      <c r="D60" s="499">
        <v>2</v>
      </c>
      <c r="E60" s="499">
        <v>2</v>
      </c>
      <c r="F60" s="61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9496</v>
      </c>
      <c r="M60" s="357" t="s">
        <v>9494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 ht="15" thickBot="1">
      <c r="A61" s="515"/>
      <c r="B61" s="50" t="s">
        <v>9497</v>
      </c>
      <c r="C61" s="537" t="s">
        <v>9498</v>
      </c>
      <c r="D61" s="499">
        <v>4</v>
      </c>
      <c r="E61" s="499">
        <v>6</v>
      </c>
      <c r="F61" s="618" t="s">
        <v>9482</v>
      </c>
      <c r="G61" s="494"/>
      <c r="H61" s="494" t="s">
        <v>9481</v>
      </c>
      <c r="I61" s="494" t="s">
        <v>294</v>
      </c>
      <c r="J61" s="494" t="s">
        <v>294</v>
      </c>
      <c r="K61" s="573">
        <v>0</v>
      </c>
      <c r="L61" s="358" t="s">
        <v>9499</v>
      </c>
      <c r="M61" s="357" t="s">
        <v>9497</v>
      </c>
      <c r="N61" s="357" t="s">
        <v>9481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9483</v>
      </c>
      <c r="U61" s="357" t="s">
        <v>294</v>
      </c>
      <c r="V61" s="357" t="s">
        <v>294</v>
      </c>
    </row>
    <row r="62" spans="1:22" ht="15" thickBot="1">
      <c r="A62" s="517"/>
      <c r="B62" s="206"/>
      <c r="C62" s="566" t="s">
        <v>22</v>
      </c>
      <c r="D62" s="49">
        <v>22</v>
      </c>
      <c r="E62" s="49">
        <v>34</v>
      </c>
      <c r="F62" s="691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515">
        <v>9</v>
      </c>
      <c r="B63" s="706" t="s">
        <v>9500</v>
      </c>
      <c r="C63" s="531" t="s">
        <v>147</v>
      </c>
      <c r="D63" s="498">
        <v>7</v>
      </c>
      <c r="E63" s="498">
        <v>12</v>
      </c>
      <c r="F63" s="618" t="s">
        <v>9501</v>
      </c>
      <c r="G63" s="494"/>
      <c r="H63" s="494" t="s">
        <v>35</v>
      </c>
      <c r="I63" s="494" t="s">
        <v>9488</v>
      </c>
      <c r="J63" s="494" t="s">
        <v>294</v>
      </c>
      <c r="K63" s="573">
        <v>0</v>
      </c>
      <c r="L63" s="358" t="s">
        <v>1153</v>
      </c>
      <c r="M63" s="357" t="s">
        <v>9500</v>
      </c>
      <c r="N63" s="357" t="s">
        <v>35</v>
      </c>
      <c r="O63" s="357" t="s">
        <v>9488</v>
      </c>
      <c r="P63" s="357" t="s">
        <v>294</v>
      </c>
      <c r="Q63" s="357">
        <v>0</v>
      </c>
      <c r="R63" s="357">
        <v>37</v>
      </c>
      <c r="S63" s="357">
        <v>0</v>
      </c>
      <c r="T63" s="357" t="s">
        <v>3259</v>
      </c>
      <c r="U63" s="357" t="s">
        <v>9490</v>
      </c>
      <c r="V63" s="357" t="s">
        <v>294</v>
      </c>
    </row>
    <row r="64" spans="1:22">
      <c r="A64" s="515"/>
      <c r="B64" s="47" t="s">
        <v>9502</v>
      </c>
      <c r="C64" s="520" t="s">
        <v>9503</v>
      </c>
      <c r="D64" s="499">
        <v>5</v>
      </c>
      <c r="E64" s="499">
        <v>8</v>
      </c>
      <c r="F64" s="618" t="s">
        <v>9504</v>
      </c>
      <c r="G64" s="494"/>
      <c r="H64" s="494" t="s">
        <v>9488</v>
      </c>
      <c r="I64" s="494" t="s">
        <v>294</v>
      </c>
      <c r="J64" s="494" t="s">
        <v>294</v>
      </c>
      <c r="K64" s="573">
        <v>0</v>
      </c>
      <c r="L64" s="358" t="s">
        <v>9505</v>
      </c>
      <c r="M64" s="357" t="s">
        <v>9502</v>
      </c>
      <c r="N64" s="357" t="s">
        <v>9488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9490</v>
      </c>
      <c r="U64" s="357" t="s">
        <v>294</v>
      </c>
      <c r="V64" s="357" t="s">
        <v>294</v>
      </c>
    </row>
    <row r="65" spans="1:22">
      <c r="A65" s="515"/>
      <c r="B65" s="47" t="s">
        <v>9506</v>
      </c>
      <c r="C65" s="520" t="s">
        <v>9507</v>
      </c>
      <c r="D65" s="499">
        <v>5</v>
      </c>
      <c r="E65" s="499">
        <v>8</v>
      </c>
      <c r="F65" s="618" t="s">
        <v>9492</v>
      </c>
      <c r="G65" s="494"/>
      <c r="H65" s="494" t="s">
        <v>9491</v>
      </c>
      <c r="I65" s="494" t="s">
        <v>294</v>
      </c>
      <c r="J65" s="494" t="s">
        <v>294</v>
      </c>
      <c r="K65" s="573">
        <v>0</v>
      </c>
      <c r="L65" s="358" t="s">
        <v>9508</v>
      </c>
      <c r="M65" s="357" t="s">
        <v>9506</v>
      </c>
      <c r="N65" s="357" t="s">
        <v>9491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9493</v>
      </c>
      <c r="U65" s="357" t="s">
        <v>294</v>
      </c>
      <c r="V65" s="357" t="s">
        <v>294</v>
      </c>
    </row>
    <row r="66" spans="1:22" ht="15" thickBot="1">
      <c r="A66" s="515"/>
      <c r="B66" s="50" t="s">
        <v>9509</v>
      </c>
      <c r="C66" s="537" t="s">
        <v>9510</v>
      </c>
      <c r="D66" s="516">
        <v>5</v>
      </c>
      <c r="E66" s="516">
        <v>8</v>
      </c>
      <c r="F66" s="618" t="s">
        <v>9475</v>
      </c>
      <c r="G66" s="494"/>
      <c r="H66" s="494" t="s">
        <v>9474</v>
      </c>
      <c r="I66" s="494" t="s">
        <v>294</v>
      </c>
      <c r="J66" s="494" t="s">
        <v>294</v>
      </c>
      <c r="K66" s="573">
        <v>0</v>
      </c>
      <c r="L66" s="358" t="s">
        <v>9511</v>
      </c>
      <c r="M66" s="357" t="s">
        <v>9509</v>
      </c>
      <c r="N66" s="357" t="s">
        <v>9474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9475</v>
      </c>
      <c r="U66" s="357" t="s">
        <v>294</v>
      </c>
      <c r="V66" s="357" t="s">
        <v>294</v>
      </c>
    </row>
    <row r="67" spans="1:22" ht="15" thickBot="1">
      <c r="A67" s="517"/>
      <c r="B67" s="206"/>
      <c r="C67" s="566" t="s">
        <v>22</v>
      </c>
      <c r="D67" s="547">
        <v>22</v>
      </c>
      <c r="E67" s="547">
        <v>36</v>
      </c>
      <c r="F67" s="688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15">
        <v>10</v>
      </c>
      <c r="B68" s="706" t="s">
        <v>9512</v>
      </c>
      <c r="C68" s="531" t="s">
        <v>151</v>
      </c>
      <c r="D68" s="498">
        <v>7</v>
      </c>
      <c r="E68" s="498">
        <v>12</v>
      </c>
      <c r="F68" s="616" t="s">
        <v>147</v>
      </c>
      <c r="G68" s="494"/>
      <c r="H68" s="494" t="s">
        <v>9500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9512</v>
      </c>
      <c r="N68" s="357" t="s">
        <v>9500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47" t="s">
        <v>9513</v>
      </c>
      <c r="C69" s="520" t="s">
        <v>9514</v>
      </c>
      <c r="D69" s="499">
        <v>6</v>
      </c>
      <c r="E69" s="499">
        <v>10</v>
      </c>
      <c r="F69" s="618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9515</v>
      </c>
      <c r="M69" s="357" t="s">
        <v>9513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1205"/>
      <c r="B70" s="50" t="s">
        <v>9516</v>
      </c>
      <c r="C70" s="537" t="s">
        <v>9517</v>
      </c>
      <c r="D70" s="516">
        <v>6</v>
      </c>
      <c r="E70" s="516">
        <v>10</v>
      </c>
      <c r="F70" s="678" t="s">
        <v>9492</v>
      </c>
      <c r="G70" s="494"/>
      <c r="H70" s="494" t="s">
        <v>9491</v>
      </c>
      <c r="I70" s="494" t="s">
        <v>294</v>
      </c>
      <c r="J70" s="494" t="s">
        <v>294</v>
      </c>
      <c r="K70" s="573">
        <v>0</v>
      </c>
      <c r="L70" s="358" t="s">
        <v>9518</v>
      </c>
      <c r="M70" s="357" t="s">
        <v>9516</v>
      </c>
      <c r="N70" s="357" t="s">
        <v>9491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9493</v>
      </c>
      <c r="U70" s="357" t="s">
        <v>294</v>
      </c>
      <c r="V70" s="357" t="s">
        <v>294</v>
      </c>
    </row>
    <row r="71" spans="1:22" ht="15" thickBot="1">
      <c r="A71" s="730"/>
      <c r="B71" s="206"/>
      <c r="C71" s="2078" t="s">
        <v>22</v>
      </c>
      <c r="D71" s="545">
        <v>19</v>
      </c>
      <c r="E71" s="545">
        <v>32</v>
      </c>
      <c r="F71" s="690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843"/>
      <c r="B72" s="48"/>
      <c r="C72" s="2079" t="s">
        <v>111</v>
      </c>
      <c r="D72" s="49">
        <v>203</v>
      </c>
      <c r="E72" s="49">
        <v>297</v>
      </c>
      <c r="F72" s="1375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2049"/>
      <c r="B73" s="2049"/>
      <c r="C73" s="2049"/>
      <c r="D73" s="2049"/>
      <c r="E73" s="2049"/>
      <c r="F73" s="2056"/>
      <c r="G73" s="494"/>
      <c r="H73" s="494"/>
      <c r="I73" s="494"/>
      <c r="J73" s="494"/>
      <c r="K73" s="573"/>
      <c r="L73" s="358"/>
    </row>
    <row r="74" spans="1:22">
      <c r="A74" s="2049"/>
      <c r="B74" s="2049"/>
      <c r="C74" s="2049"/>
      <c r="D74" s="2049"/>
      <c r="E74" s="2049"/>
      <c r="F74" s="2056"/>
      <c r="G74" s="494"/>
      <c r="H74" s="494"/>
      <c r="I74" s="494"/>
      <c r="J74" s="494"/>
      <c r="K74" s="573"/>
      <c r="L74" s="358"/>
    </row>
    <row r="75" spans="1:22">
      <c r="A75" s="2049"/>
      <c r="B75" s="2049"/>
      <c r="C75" s="2049"/>
      <c r="D75" s="2049"/>
      <c r="E75" s="2049"/>
      <c r="F75" s="2056"/>
      <c r="G75" s="494"/>
      <c r="H75" s="494"/>
      <c r="I75" s="494"/>
      <c r="J75" s="494"/>
      <c r="K75" s="573"/>
      <c r="L75" s="358"/>
    </row>
    <row r="76" spans="1:22">
      <c r="A76" s="2049"/>
      <c r="B76" s="2049"/>
      <c r="C76" s="2049"/>
      <c r="D76" s="2049"/>
      <c r="E76" s="2049"/>
      <c r="F76" s="2056"/>
      <c r="G76" s="494"/>
      <c r="H76" s="494"/>
      <c r="I76" s="494"/>
      <c r="J76" s="494"/>
      <c r="K76" s="1743"/>
      <c r="L76" s="358"/>
    </row>
    <row r="77" spans="1:22">
      <c r="A77" s="2049"/>
      <c r="B77" s="2049"/>
      <c r="C77" s="2049"/>
      <c r="D77" s="2049"/>
      <c r="E77" s="2049"/>
      <c r="F77" s="2056"/>
      <c r="G77" s="494"/>
      <c r="H77" s="494"/>
      <c r="I77" s="494"/>
      <c r="J77" s="494"/>
      <c r="K77" s="642"/>
      <c r="L77" s="358"/>
    </row>
    <row r="78" spans="1:22">
      <c r="A78" s="2049"/>
      <c r="B78" s="2049"/>
      <c r="C78" s="2049"/>
      <c r="D78" s="2049"/>
      <c r="E78" s="2049"/>
      <c r="F78" s="2056"/>
      <c r="G78" s="494"/>
      <c r="H78" s="494"/>
      <c r="I78" s="494"/>
      <c r="J78" s="494"/>
      <c r="K78" s="642"/>
      <c r="L78" s="358"/>
    </row>
    <row r="79" spans="1:22">
      <c r="A79" s="2049"/>
      <c r="B79" s="2049"/>
      <c r="C79" s="2049"/>
      <c r="D79" s="2049"/>
      <c r="E79" s="2049"/>
      <c r="F79" s="2056"/>
      <c r="G79" s="494"/>
      <c r="H79" s="494"/>
      <c r="I79" s="494"/>
      <c r="J79" s="494"/>
      <c r="K79" s="642"/>
      <c r="L79" s="358"/>
    </row>
    <row r="80" spans="1:22">
      <c r="A80" s="2049"/>
      <c r="B80" s="2049"/>
      <c r="C80" s="2049"/>
      <c r="D80" s="2049"/>
      <c r="E80" s="2049"/>
      <c r="F80" s="2056"/>
      <c r="G80" s="494"/>
      <c r="H80" s="494"/>
      <c r="I80" s="494"/>
      <c r="J80" s="494"/>
      <c r="K80" s="642"/>
      <c r="L80" s="358"/>
    </row>
    <row r="81" spans="1:12">
      <c r="A81" s="2049"/>
      <c r="B81" s="2049"/>
      <c r="C81" s="2049"/>
      <c r="D81" s="2049"/>
      <c r="E81" s="2049"/>
      <c r="F81" s="2056"/>
      <c r="G81" s="494"/>
      <c r="H81" s="494"/>
      <c r="I81" s="494"/>
      <c r="J81" s="494"/>
      <c r="K81" s="642"/>
      <c r="L81" s="358"/>
    </row>
    <row r="82" spans="1:12">
      <c r="A82" s="2049"/>
      <c r="B82" s="2049"/>
      <c r="C82" s="2049"/>
      <c r="D82" s="2049"/>
      <c r="E82" s="2049"/>
      <c r="F82" s="2056"/>
      <c r="G82" s="494"/>
      <c r="H82" s="494"/>
      <c r="I82" s="494"/>
      <c r="J82" s="494"/>
      <c r="K82" s="642"/>
      <c r="L82" s="358"/>
    </row>
    <row r="83" spans="1:12">
      <c r="A83" s="2049"/>
      <c r="B83" s="2049"/>
      <c r="C83" s="2049"/>
      <c r="D83" s="2049"/>
      <c r="E83" s="2049"/>
      <c r="F83" s="2056"/>
      <c r="G83" s="494"/>
      <c r="H83" s="494"/>
      <c r="I83" s="494"/>
      <c r="J83" s="494"/>
      <c r="K83" s="642"/>
      <c r="L83" s="358"/>
    </row>
    <row r="84" spans="1:12">
      <c r="A84" s="2049"/>
      <c r="B84" s="2049"/>
      <c r="C84" s="2049"/>
      <c r="D84" s="2049"/>
      <c r="E84" s="2049"/>
      <c r="F84" s="494"/>
      <c r="G84" s="494"/>
      <c r="H84" s="494"/>
      <c r="I84" s="494"/>
      <c r="J84" s="494"/>
      <c r="K84" s="642"/>
      <c r="L84" s="358"/>
    </row>
    <row r="85" spans="1:12">
      <c r="A85" s="2049"/>
      <c r="B85" s="2049"/>
      <c r="C85" s="2049"/>
      <c r="D85" s="2049"/>
      <c r="E85" s="2049"/>
      <c r="F85" s="494"/>
      <c r="G85" s="494"/>
      <c r="H85" s="494"/>
      <c r="I85" s="494"/>
      <c r="J85" s="494"/>
      <c r="K85" s="642"/>
      <c r="L85" s="358"/>
    </row>
    <row r="86" spans="1:12">
      <c r="A86" s="2049"/>
      <c r="B86" s="2049"/>
      <c r="C86" s="2049"/>
      <c r="D86" s="2049"/>
      <c r="E86" s="2049"/>
      <c r="F86" s="494"/>
      <c r="G86" s="494"/>
      <c r="H86" s="494"/>
      <c r="I86" s="494"/>
      <c r="J86" s="494"/>
      <c r="K86" s="642"/>
      <c r="L86" s="358"/>
    </row>
    <row r="87" spans="1:12">
      <c r="A87" s="2049"/>
      <c r="B87" s="2049"/>
      <c r="C87" s="2049"/>
      <c r="D87" s="2049"/>
      <c r="E87" s="2049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F0019-384D-4F7A-AC31-4B0C0093E42A}">
  <sheetPr codeName="Sheet31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813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3168</v>
      </c>
      <c r="C9" s="531" t="s">
        <v>3533</v>
      </c>
      <c r="D9" s="498">
        <v>5</v>
      </c>
      <c r="E9" s="46">
        <v>6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10</v>
      </c>
      <c r="C10" s="523" t="s">
        <v>438</v>
      </c>
      <c r="D10" s="499">
        <v>2</v>
      </c>
      <c r="E10" s="47">
        <v>2</v>
      </c>
      <c r="F10" s="8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438</v>
      </c>
      <c r="M10" s="357" t="s">
        <v>10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19</v>
      </c>
      <c r="C11" s="520" t="s">
        <v>335</v>
      </c>
      <c r="D11" s="499">
        <v>2</v>
      </c>
      <c r="E11" s="47">
        <v>2</v>
      </c>
      <c r="F11" s="8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335</v>
      </c>
      <c r="M11" s="357" t="s">
        <v>19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9175</v>
      </c>
      <c r="C12" s="520" t="s">
        <v>9176</v>
      </c>
      <c r="D12" s="499">
        <v>3</v>
      </c>
      <c r="E12" s="47">
        <v>4</v>
      </c>
      <c r="F12" s="8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9070</v>
      </c>
      <c r="M12" s="357" t="s">
        <v>9175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9074</v>
      </c>
      <c r="C13" s="520" t="s">
        <v>9075</v>
      </c>
      <c r="D13" s="499">
        <v>3</v>
      </c>
      <c r="E13" s="47">
        <v>4</v>
      </c>
      <c r="F13" s="8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9076</v>
      </c>
      <c r="M13" s="357" t="s">
        <v>9074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20" t="s">
        <v>3543</v>
      </c>
      <c r="D14" s="499">
        <v>5</v>
      </c>
      <c r="E14" s="47">
        <v>6</v>
      </c>
      <c r="F14" s="79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20</v>
      </c>
      <c r="E15" s="49">
        <v>24</v>
      </c>
      <c r="F15" s="872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26</v>
      </c>
      <c r="C16" s="520" t="s">
        <v>52</v>
      </c>
      <c r="D16" s="499">
        <v>5</v>
      </c>
      <c r="E16" s="47">
        <v>6</v>
      </c>
      <c r="F16" s="802" t="s">
        <v>3543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26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515"/>
      <c r="B17" s="47" t="s">
        <v>9177</v>
      </c>
      <c r="C17" s="520" t="s">
        <v>9082</v>
      </c>
      <c r="D17" s="499">
        <v>3</v>
      </c>
      <c r="E17" s="47">
        <v>4</v>
      </c>
      <c r="F17" s="802" t="s">
        <v>9075</v>
      </c>
      <c r="G17" s="494"/>
      <c r="H17" s="494" t="s">
        <v>9074</v>
      </c>
      <c r="I17" s="494" t="s">
        <v>294</v>
      </c>
      <c r="J17" s="494" t="s">
        <v>294</v>
      </c>
      <c r="K17" s="573">
        <v>0</v>
      </c>
      <c r="L17" s="358" t="s">
        <v>9082</v>
      </c>
      <c r="M17" s="357" t="s">
        <v>9177</v>
      </c>
      <c r="N17" s="357" t="s">
        <v>9074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9076</v>
      </c>
      <c r="U17" s="357" t="s">
        <v>294</v>
      </c>
      <c r="V17" s="357" t="s">
        <v>294</v>
      </c>
    </row>
    <row r="18" spans="1:22">
      <c r="A18" s="515"/>
      <c r="B18" s="47" t="s">
        <v>9179</v>
      </c>
      <c r="C18" s="520" t="s">
        <v>9072</v>
      </c>
      <c r="D18" s="499">
        <v>3</v>
      </c>
      <c r="E18" s="47">
        <v>4</v>
      </c>
      <c r="F18" s="810" t="s">
        <v>9176</v>
      </c>
      <c r="G18" s="494"/>
      <c r="H18" s="494" t="s">
        <v>9175</v>
      </c>
      <c r="I18" s="494" t="s">
        <v>294</v>
      </c>
      <c r="J18" s="494" t="s">
        <v>294</v>
      </c>
      <c r="K18" s="573">
        <v>0</v>
      </c>
      <c r="L18" s="358" t="s">
        <v>9073</v>
      </c>
      <c r="M18" s="357" t="s">
        <v>9179</v>
      </c>
      <c r="N18" s="357" t="s">
        <v>9175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9070</v>
      </c>
      <c r="U18" s="357" t="s">
        <v>294</v>
      </c>
      <c r="V18" s="357" t="s">
        <v>294</v>
      </c>
    </row>
    <row r="19" spans="1:22">
      <c r="A19" s="515"/>
      <c r="B19" s="47" t="s">
        <v>3544</v>
      </c>
      <c r="C19" s="520" t="s">
        <v>9378</v>
      </c>
      <c r="D19" s="499">
        <v>5</v>
      </c>
      <c r="E19" s="47">
        <v>6</v>
      </c>
      <c r="F19" s="802" t="s">
        <v>3533</v>
      </c>
      <c r="G19" s="494"/>
      <c r="H19" s="494" t="s">
        <v>3168</v>
      </c>
      <c r="I19" s="494" t="s">
        <v>294</v>
      </c>
      <c r="J19" s="494" t="s">
        <v>294</v>
      </c>
      <c r="K19" s="573">
        <v>0</v>
      </c>
      <c r="L19" s="358" t="s">
        <v>593</v>
      </c>
      <c r="M19" s="357" t="s">
        <v>3544</v>
      </c>
      <c r="N19" s="357" t="s">
        <v>3168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>
      <c r="A20" s="515"/>
      <c r="B20" s="47" t="s">
        <v>9186</v>
      </c>
      <c r="C20" s="520" t="s">
        <v>9187</v>
      </c>
      <c r="D20" s="499">
        <v>4</v>
      </c>
      <c r="E20" s="47">
        <v>6</v>
      </c>
      <c r="F20" s="80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9188</v>
      </c>
      <c r="M20" s="357" t="s">
        <v>9186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50" t="s">
        <v>18</v>
      </c>
      <c r="C21" s="520" t="s">
        <v>3567</v>
      </c>
      <c r="D21" s="499">
        <v>2</v>
      </c>
      <c r="E21" s="47">
        <v>2</v>
      </c>
      <c r="F21" s="802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608</v>
      </c>
      <c r="M21" s="357" t="s">
        <v>18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48"/>
      <c r="C22" s="541" t="s">
        <v>22</v>
      </c>
      <c r="D22" s="49">
        <v>22</v>
      </c>
      <c r="E22" s="49">
        <v>28</v>
      </c>
      <c r="F22" s="83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9320</v>
      </c>
      <c r="C23" s="520" t="s">
        <v>9321</v>
      </c>
      <c r="D23" s="499">
        <v>4</v>
      </c>
      <c r="E23" s="47">
        <v>6</v>
      </c>
      <c r="F23" s="801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9321</v>
      </c>
      <c r="M23" s="357" t="s">
        <v>9320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9379</v>
      </c>
      <c r="C24" s="520" t="s">
        <v>9380</v>
      </c>
      <c r="D24" s="499">
        <v>2</v>
      </c>
      <c r="E24" s="47">
        <v>4</v>
      </c>
      <c r="F24" s="802" t="s">
        <v>9176</v>
      </c>
      <c r="G24" s="494"/>
      <c r="H24" s="494" t="s">
        <v>9175</v>
      </c>
      <c r="I24" s="494" t="s">
        <v>294</v>
      </c>
      <c r="J24" s="494" t="s">
        <v>294</v>
      </c>
      <c r="K24" s="573">
        <v>0</v>
      </c>
      <c r="L24" s="358" t="s">
        <v>9381</v>
      </c>
      <c r="M24" s="357" t="s">
        <v>9379</v>
      </c>
      <c r="N24" s="357" t="s">
        <v>9175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9070</v>
      </c>
      <c r="U24" s="357" t="s">
        <v>294</v>
      </c>
      <c r="V24" s="357" t="s">
        <v>294</v>
      </c>
    </row>
    <row r="25" spans="1:22">
      <c r="A25" s="515"/>
      <c r="B25" s="47" t="s">
        <v>9098</v>
      </c>
      <c r="C25" s="520" t="s">
        <v>9099</v>
      </c>
      <c r="D25" s="499">
        <v>3</v>
      </c>
      <c r="E25" s="47">
        <v>4</v>
      </c>
      <c r="F25" s="802" t="s">
        <v>9178</v>
      </c>
      <c r="G25" s="494"/>
      <c r="H25" s="494" t="s">
        <v>9177</v>
      </c>
      <c r="I25" s="494" t="s">
        <v>294</v>
      </c>
      <c r="J25" s="494" t="s">
        <v>294</v>
      </c>
      <c r="K25" s="573">
        <v>0</v>
      </c>
      <c r="L25" s="358" t="s">
        <v>9100</v>
      </c>
      <c r="M25" s="357" t="s">
        <v>9098</v>
      </c>
      <c r="N25" s="357" t="s">
        <v>9177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9082</v>
      </c>
      <c r="U25" s="357" t="s">
        <v>294</v>
      </c>
      <c r="V25" s="357" t="s">
        <v>294</v>
      </c>
    </row>
    <row r="26" spans="1:22">
      <c r="A26" s="515"/>
      <c r="B26" s="47" t="s">
        <v>25</v>
      </c>
      <c r="C26" s="520" t="s">
        <v>138</v>
      </c>
      <c r="D26" s="499">
        <v>3</v>
      </c>
      <c r="E26" s="47">
        <v>4</v>
      </c>
      <c r="F26" s="802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25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47" t="s">
        <v>29</v>
      </c>
      <c r="C27" s="520" t="s">
        <v>53</v>
      </c>
      <c r="D27" s="499">
        <v>2</v>
      </c>
      <c r="E27" s="47">
        <v>2</v>
      </c>
      <c r="F27" s="80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" t="s">
        <v>33</v>
      </c>
      <c r="C28" s="520" t="s">
        <v>140</v>
      </c>
      <c r="D28" s="499">
        <v>5</v>
      </c>
      <c r="E28" s="47">
        <v>6</v>
      </c>
      <c r="F28" s="806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48"/>
      <c r="C29" s="541" t="s">
        <v>22</v>
      </c>
      <c r="D29" s="49">
        <v>19</v>
      </c>
      <c r="E29" s="49">
        <v>26</v>
      </c>
      <c r="F29" s="142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2057" t="s">
        <v>371</v>
      </c>
      <c r="C30" s="2058" t="s">
        <v>9207</v>
      </c>
      <c r="D30" s="2057">
        <v>3</v>
      </c>
      <c r="E30" s="2050">
        <v>4</v>
      </c>
      <c r="F30" s="802"/>
      <c r="G30" s="494" t="s">
        <v>4736</v>
      </c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9207</v>
      </c>
      <c r="M30" s="357" t="s">
        <v>371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2048" t="s">
        <v>9208</v>
      </c>
      <c r="C31" s="2049" t="s">
        <v>9209</v>
      </c>
      <c r="D31" s="2048">
        <v>3</v>
      </c>
      <c r="E31" s="2050">
        <v>4</v>
      </c>
      <c r="F31" s="802"/>
      <c r="G31" s="494" t="s">
        <v>4736</v>
      </c>
      <c r="H31" s="494"/>
      <c r="I31" s="494"/>
      <c r="J31" s="494"/>
      <c r="K31" s="573">
        <v>0</v>
      </c>
      <c r="L31" s="358" t="s">
        <v>9210</v>
      </c>
      <c r="M31" s="357" t="s">
        <v>9208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</row>
    <row r="32" spans="1:22">
      <c r="A32" s="515"/>
      <c r="B32" s="47" t="s">
        <v>9350</v>
      </c>
      <c r="C32" s="522" t="s">
        <v>9351</v>
      </c>
      <c r="D32" s="499">
        <v>4</v>
      </c>
      <c r="E32" s="2047">
        <v>6</v>
      </c>
      <c r="F32" s="802" t="s">
        <v>9187</v>
      </c>
      <c r="G32" s="494"/>
      <c r="H32" s="494" t="s">
        <v>9186</v>
      </c>
      <c r="I32" s="494" t="s">
        <v>294</v>
      </c>
      <c r="J32" s="494" t="s">
        <v>294</v>
      </c>
      <c r="K32" s="573">
        <v>0</v>
      </c>
      <c r="L32" s="358" t="s">
        <v>9351</v>
      </c>
      <c r="M32" s="357" t="s">
        <v>9350</v>
      </c>
      <c r="N32" s="357" t="s">
        <v>9186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9188</v>
      </c>
      <c r="U32" s="357" t="s">
        <v>294</v>
      </c>
      <c r="V32" s="357" t="s">
        <v>294</v>
      </c>
    </row>
    <row r="33" spans="1:22">
      <c r="A33" s="515"/>
      <c r="B33" s="47" t="s">
        <v>9183</v>
      </c>
      <c r="C33" s="522" t="s">
        <v>9184</v>
      </c>
      <c r="D33" s="499">
        <v>4</v>
      </c>
      <c r="E33" s="2047">
        <v>6</v>
      </c>
      <c r="F33" s="802" t="s">
        <v>9072</v>
      </c>
      <c r="G33" s="494"/>
      <c r="H33" s="494" t="s">
        <v>9179</v>
      </c>
      <c r="I33" s="494" t="s">
        <v>294</v>
      </c>
      <c r="J33" s="494" t="s">
        <v>294</v>
      </c>
      <c r="K33" s="573">
        <v>0</v>
      </c>
      <c r="L33" s="358" t="s">
        <v>9185</v>
      </c>
      <c r="M33" s="357" t="s">
        <v>9183</v>
      </c>
      <c r="N33" s="357" t="s">
        <v>9179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9073</v>
      </c>
      <c r="U33" s="357" t="s">
        <v>294</v>
      </c>
      <c r="V33" s="357" t="s">
        <v>294</v>
      </c>
    </row>
    <row r="34" spans="1:22">
      <c r="A34" s="515"/>
      <c r="B34" s="47" t="s">
        <v>9136</v>
      </c>
      <c r="C34" s="2068" t="s">
        <v>9382</v>
      </c>
      <c r="D34" s="499">
        <v>3</v>
      </c>
      <c r="E34" s="2047">
        <v>4</v>
      </c>
      <c r="F34" s="802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9138</v>
      </c>
      <c r="M34" s="357" t="s">
        <v>9136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15"/>
      <c r="B35" s="47" t="s">
        <v>9189</v>
      </c>
      <c r="C35" s="522" t="s">
        <v>9190</v>
      </c>
      <c r="D35" s="499">
        <v>4</v>
      </c>
      <c r="E35" s="2047">
        <v>6</v>
      </c>
      <c r="F35" s="802" t="s">
        <v>9178</v>
      </c>
      <c r="G35" s="494"/>
      <c r="H35" s="494" t="s">
        <v>9177</v>
      </c>
      <c r="I35" s="494" t="s">
        <v>294</v>
      </c>
      <c r="J35" s="494" t="s">
        <v>294</v>
      </c>
      <c r="K35" s="573">
        <v>0</v>
      </c>
      <c r="L35" s="358" t="s">
        <v>9191</v>
      </c>
      <c r="M35" s="357" t="s">
        <v>9189</v>
      </c>
      <c r="N35" s="357" t="s">
        <v>9177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9082</v>
      </c>
      <c r="U35" s="357" t="s">
        <v>294</v>
      </c>
      <c r="V35" s="357" t="s">
        <v>294</v>
      </c>
    </row>
    <row r="36" spans="1:22" ht="15" thickBot="1">
      <c r="A36" s="515"/>
      <c r="B36" s="50" t="s">
        <v>9383</v>
      </c>
      <c r="C36" s="522" t="s">
        <v>9384</v>
      </c>
      <c r="D36" s="516">
        <v>4</v>
      </c>
      <c r="E36" s="2047">
        <v>4</v>
      </c>
      <c r="F36" s="802" t="s">
        <v>9321</v>
      </c>
      <c r="G36" s="494"/>
      <c r="H36" s="494" t="s">
        <v>9320</v>
      </c>
      <c r="I36" s="494" t="s">
        <v>294</v>
      </c>
      <c r="J36" s="494" t="s">
        <v>294</v>
      </c>
      <c r="K36" s="573">
        <v>0</v>
      </c>
      <c r="L36" s="358" t="s">
        <v>9385</v>
      </c>
      <c r="M36" s="357" t="s">
        <v>9383</v>
      </c>
      <c r="N36" s="357" t="s">
        <v>9320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9321</v>
      </c>
      <c r="U36" s="357" t="s">
        <v>294</v>
      </c>
      <c r="V36" s="357" t="s">
        <v>294</v>
      </c>
    </row>
    <row r="37" spans="1:22" ht="15" thickBot="1">
      <c r="A37" s="517"/>
      <c r="B37" s="48"/>
      <c r="C37" s="541" t="s">
        <v>22</v>
      </c>
      <c r="D37" s="49">
        <v>22</v>
      </c>
      <c r="E37" s="49">
        <v>30</v>
      </c>
      <c r="F37" s="872"/>
      <c r="G37" s="494"/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602">
        <v>5</v>
      </c>
      <c r="B38" s="47" t="s">
        <v>3619</v>
      </c>
      <c r="C38" s="520" t="s">
        <v>142</v>
      </c>
      <c r="D38" s="499">
        <v>6</v>
      </c>
      <c r="E38" s="47">
        <v>10</v>
      </c>
      <c r="F38" s="801"/>
      <c r="G38" s="494"/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1181</v>
      </c>
      <c r="M38" s="357" t="s">
        <v>3619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/>
      <c r="B39" s="47" t="s">
        <v>9192</v>
      </c>
      <c r="C39" s="520" t="s">
        <v>9386</v>
      </c>
      <c r="D39" s="499">
        <v>2</v>
      </c>
      <c r="E39" s="47">
        <v>4</v>
      </c>
      <c r="F39" s="802" t="s">
        <v>9387</v>
      </c>
      <c r="G39" s="494"/>
      <c r="H39" s="494" t="s">
        <v>3544</v>
      </c>
      <c r="I39" s="494" t="s">
        <v>294</v>
      </c>
      <c r="J39" s="494" t="s">
        <v>294</v>
      </c>
      <c r="K39" s="573">
        <v>0</v>
      </c>
      <c r="L39" s="358" t="s">
        <v>9194</v>
      </c>
      <c r="M39" s="357" t="s">
        <v>9192</v>
      </c>
      <c r="N39" s="357" t="s">
        <v>3544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593</v>
      </c>
      <c r="U39" s="357" t="s">
        <v>294</v>
      </c>
      <c r="V39" s="357" t="s">
        <v>294</v>
      </c>
    </row>
    <row r="40" spans="1:22">
      <c r="A40" s="515"/>
      <c r="B40" s="47" t="s">
        <v>9101</v>
      </c>
      <c r="C40" s="520" t="s">
        <v>9102</v>
      </c>
      <c r="D40" s="499">
        <v>4</v>
      </c>
      <c r="E40" s="47">
        <v>6</v>
      </c>
      <c r="F40" s="802" t="s">
        <v>9184</v>
      </c>
      <c r="G40" s="494"/>
      <c r="H40" s="494" t="s">
        <v>9183</v>
      </c>
      <c r="I40" s="494" t="s">
        <v>294</v>
      </c>
      <c r="J40" s="494" t="s">
        <v>294</v>
      </c>
      <c r="K40" s="574">
        <v>0</v>
      </c>
      <c r="L40" s="358" t="s">
        <v>9102</v>
      </c>
      <c r="M40" s="357" t="s">
        <v>9101</v>
      </c>
      <c r="N40" s="357" t="s">
        <v>9183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9185</v>
      </c>
      <c r="U40" s="357" t="s">
        <v>294</v>
      </c>
      <c r="V40" s="357" t="s">
        <v>294</v>
      </c>
    </row>
    <row r="41" spans="1:22">
      <c r="A41" s="515"/>
      <c r="B41" s="47" t="s">
        <v>9388</v>
      </c>
      <c r="C41" s="520" t="s">
        <v>9389</v>
      </c>
      <c r="D41" s="499">
        <v>3</v>
      </c>
      <c r="E41" s="47">
        <v>6</v>
      </c>
      <c r="F41" s="802" t="s">
        <v>9380</v>
      </c>
      <c r="G41" s="494"/>
      <c r="H41" s="494" t="s">
        <v>9379</v>
      </c>
      <c r="I41" s="494" t="s">
        <v>294</v>
      </c>
      <c r="J41" s="494" t="s">
        <v>294</v>
      </c>
      <c r="K41" s="573">
        <v>0</v>
      </c>
      <c r="L41" s="358" t="s">
        <v>9390</v>
      </c>
      <c r="M41" s="357" t="s">
        <v>9388</v>
      </c>
      <c r="N41" s="357" t="s">
        <v>9379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9381</v>
      </c>
      <c r="U41" s="357" t="s">
        <v>294</v>
      </c>
      <c r="V41" s="357" t="s">
        <v>294</v>
      </c>
    </row>
    <row r="42" spans="1:22">
      <c r="A42" s="515"/>
      <c r="B42" s="47" t="s">
        <v>9355</v>
      </c>
      <c r="C42" s="520" t="s">
        <v>9356</v>
      </c>
      <c r="D42" s="499">
        <v>4</v>
      </c>
      <c r="E42" s="47">
        <v>6</v>
      </c>
      <c r="F42" s="802" t="s">
        <v>9351</v>
      </c>
      <c r="G42" s="494"/>
      <c r="H42" s="494" t="s">
        <v>9350</v>
      </c>
      <c r="I42" s="494" t="s">
        <v>294</v>
      </c>
      <c r="J42" s="494" t="s">
        <v>294</v>
      </c>
      <c r="K42" s="573">
        <v>0</v>
      </c>
      <c r="L42" s="358" t="s">
        <v>9356</v>
      </c>
      <c r="M42" s="357" t="s">
        <v>9355</v>
      </c>
      <c r="N42" s="357" t="s">
        <v>9350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9351</v>
      </c>
      <c r="U42" s="357" t="s">
        <v>294</v>
      </c>
      <c r="V42" s="357" t="s">
        <v>294</v>
      </c>
    </row>
    <row r="43" spans="1:22" ht="15" thickBot="1">
      <c r="A43" s="515"/>
      <c r="B43" s="47" t="s">
        <v>35</v>
      </c>
      <c r="C43" s="520" t="s">
        <v>3258</v>
      </c>
      <c r="D43" s="499">
        <v>3</v>
      </c>
      <c r="E43" s="47">
        <v>4</v>
      </c>
      <c r="F43" s="802" t="s">
        <v>138</v>
      </c>
      <c r="G43" s="494"/>
      <c r="H43" s="494" t="s">
        <v>25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35</v>
      </c>
      <c r="N43" s="357" t="s">
        <v>25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 ht="15" thickBot="1">
      <c r="A44" s="1059"/>
      <c r="B44" s="48"/>
      <c r="C44" s="541" t="s">
        <v>22</v>
      </c>
      <c r="D44" s="49">
        <v>22</v>
      </c>
      <c r="E44" s="49">
        <v>36</v>
      </c>
      <c r="F44" s="872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47" t="s">
        <v>38</v>
      </c>
      <c r="C45" s="520" t="s">
        <v>146</v>
      </c>
      <c r="D45" s="499">
        <v>1</v>
      </c>
      <c r="E45" s="47">
        <v>1</v>
      </c>
      <c r="F45" s="802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15"/>
      <c r="B46" s="47" t="s">
        <v>36</v>
      </c>
      <c r="C46" s="520" t="s">
        <v>247</v>
      </c>
      <c r="D46" s="499">
        <v>1</v>
      </c>
      <c r="E46" s="47">
        <v>1</v>
      </c>
      <c r="F46" s="802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1131</v>
      </c>
      <c r="M46" s="357" t="s">
        <v>36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47" t="s">
        <v>9292</v>
      </c>
      <c r="C47" s="520" t="s">
        <v>9293</v>
      </c>
      <c r="D47" s="499">
        <v>5</v>
      </c>
      <c r="E47" s="47">
        <v>8</v>
      </c>
      <c r="F47" s="810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9294</v>
      </c>
      <c r="M47" s="357" t="s">
        <v>9292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47" t="s">
        <v>9289</v>
      </c>
      <c r="C48" s="520" t="s">
        <v>9391</v>
      </c>
      <c r="D48" s="499">
        <v>4</v>
      </c>
      <c r="E48" s="47">
        <v>6</v>
      </c>
      <c r="F48" s="810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9291</v>
      </c>
      <c r="M48" s="357" t="s">
        <v>9289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47" t="s">
        <v>9298</v>
      </c>
      <c r="C49" s="520" t="s">
        <v>9299</v>
      </c>
      <c r="D49" s="499">
        <v>7</v>
      </c>
      <c r="E49" s="47">
        <v>12</v>
      </c>
      <c r="F49" s="802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9300</v>
      </c>
      <c r="M49" s="357" t="s">
        <v>9298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 ht="15" thickBot="1">
      <c r="A50" s="515"/>
      <c r="B50" s="47" t="s">
        <v>9353</v>
      </c>
      <c r="C50" s="520" t="s">
        <v>9354</v>
      </c>
      <c r="D50" s="499">
        <v>3</v>
      </c>
      <c r="E50" s="47">
        <v>6</v>
      </c>
      <c r="F50" s="610" t="s">
        <v>9384</v>
      </c>
      <c r="G50" s="494"/>
      <c r="H50" s="494" t="s">
        <v>9383</v>
      </c>
      <c r="I50" s="494" t="s">
        <v>294</v>
      </c>
      <c r="J50" s="494" t="s">
        <v>294</v>
      </c>
      <c r="K50" s="573">
        <v>0</v>
      </c>
      <c r="L50" s="358" t="s">
        <v>9354</v>
      </c>
      <c r="M50" s="357" t="s">
        <v>9353</v>
      </c>
      <c r="N50" s="357" t="s">
        <v>9383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9385</v>
      </c>
      <c r="U50" s="357" t="s">
        <v>294</v>
      </c>
      <c r="V50" s="357" t="s">
        <v>294</v>
      </c>
    </row>
    <row r="51" spans="1:22" ht="15" thickBot="1">
      <c r="A51" s="517"/>
      <c r="B51" s="48"/>
      <c r="C51" s="541" t="s">
        <v>22</v>
      </c>
      <c r="D51" s="49">
        <v>21</v>
      </c>
      <c r="E51" s="49">
        <v>34</v>
      </c>
      <c r="F51" s="872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602">
        <v>7</v>
      </c>
      <c r="B52" s="46" t="s">
        <v>9201</v>
      </c>
      <c r="C52" s="520" t="s">
        <v>9270</v>
      </c>
      <c r="D52" s="499">
        <v>4</v>
      </c>
      <c r="E52" s="47">
        <v>6</v>
      </c>
      <c r="F52" s="802" t="s">
        <v>9386</v>
      </c>
      <c r="G52" s="494"/>
      <c r="H52" s="494" t="s">
        <v>9192</v>
      </c>
      <c r="I52" s="494" t="s">
        <v>294</v>
      </c>
      <c r="J52" s="494" t="s">
        <v>294</v>
      </c>
      <c r="K52" s="573">
        <v>0</v>
      </c>
      <c r="L52" s="358" t="s">
        <v>9203</v>
      </c>
      <c r="M52" s="357" t="s">
        <v>9201</v>
      </c>
      <c r="N52" s="357" t="s">
        <v>9192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9194</v>
      </c>
      <c r="U52" s="357" t="s">
        <v>294</v>
      </c>
      <c r="V52" s="357" t="s">
        <v>294</v>
      </c>
    </row>
    <row r="53" spans="1:22">
      <c r="A53" s="515"/>
      <c r="B53" s="47" t="s">
        <v>40</v>
      </c>
      <c r="C53" s="520" t="s">
        <v>338</v>
      </c>
      <c r="D53" s="499">
        <v>1</v>
      </c>
      <c r="E53" s="47">
        <v>1</v>
      </c>
      <c r="F53" s="802" t="s">
        <v>247</v>
      </c>
      <c r="G53" s="494"/>
      <c r="H53" s="494" t="s">
        <v>36</v>
      </c>
      <c r="I53" s="494" t="s">
        <v>294</v>
      </c>
      <c r="J53" s="494" t="s">
        <v>294</v>
      </c>
      <c r="K53" s="573">
        <v>0</v>
      </c>
      <c r="L53" s="358" t="s">
        <v>1180</v>
      </c>
      <c r="M53" s="357" t="s">
        <v>40</v>
      </c>
      <c r="N53" s="357" t="s">
        <v>36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1131</v>
      </c>
      <c r="U53" s="357" t="s">
        <v>294</v>
      </c>
      <c r="V53" s="357" t="s">
        <v>294</v>
      </c>
    </row>
    <row r="54" spans="1:22">
      <c r="A54" s="515"/>
      <c r="B54" s="47" t="s">
        <v>9392</v>
      </c>
      <c r="C54" s="520" t="s">
        <v>9393</v>
      </c>
      <c r="D54" s="499">
        <v>3</v>
      </c>
      <c r="E54" s="47">
        <v>6</v>
      </c>
      <c r="F54" s="802" t="s">
        <v>9356</v>
      </c>
      <c r="G54" s="494"/>
      <c r="H54" s="494" t="s">
        <v>9355</v>
      </c>
      <c r="I54" s="494" t="s">
        <v>294</v>
      </c>
      <c r="J54" s="494" t="s">
        <v>294</v>
      </c>
      <c r="K54" s="573">
        <v>0</v>
      </c>
      <c r="L54" s="358" t="s">
        <v>9393</v>
      </c>
      <c r="M54" s="357" t="s">
        <v>9392</v>
      </c>
      <c r="N54" s="357" t="s">
        <v>9355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9356</v>
      </c>
      <c r="U54" s="357" t="s">
        <v>294</v>
      </c>
      <c r="V54" s="357" t="s">
        <v>294</v>
      </c>
    </row>
    <row r="55" spans="1:22">
      <c r="A55" s="515"/>
      <c r="B55" s="47" t="s">
        <v>9394</v>
      </c>
      <c r="C55" s="520" t="s">
        <v>9395</v>
      </c>
      <c r="D55" s="499">
        <v>3</v>
      </c>
      <c r="E55" s="47">
        <v>6</v>
      </c>
      <c r="F55" s="802" t="s">
        <v>9299</v>
      </c>
      <c r="G55" s="494"/>
      <c r="H55" s="494" t="s">
        <v>9298</v>
      </c>
      <c r="I55" s="494" t="s">
        <v>294</v>
      </c>
      <c r="J55" s="494" t="s">
        <v>294</v>
      </c>
      <c r="K55" s="573">
        <v>0</v>
      </c>
      <c r="L55" s="358" t="s">
        <v>9396</v>
      </c>
      <c r="M55" s="357" t="s">
        <v>9394</v>
      </c>
      <c r="N55" s="357" t="s">
        <v>9298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9300</v>
      </c>
      <c r="U55" s="357" t="s">
        <v>294</v>
      </c>
      <c r="V55" s="357" t="s">
        <v>294</v>
      </c>
    </row>
    <row r="56" spans="1:22">
      <c r="A56" s="515"/>
      <c r="B56" s="47" t="s">
        <v>9397</v>
      </c>
      <c r="C56" s="520" t="s">
        <v>9398</v>
      </c>
      <c r="D56" s="499">
        <v>4</v>
      </c>
      <c r="E56" s="47">
        <v>8</v>
      </c>
      <c r="F56" s="802" t="s">
        <v>9102</v>
      </c>
      <c r="G56" s="494"/>
      <c r="H56" s="494" t="s">
        <v>9101</v>
      </c>
      <c r="I56" s="494" t="s">
        <v>294</v>
      </c>
      <c r="J56" s="494" t="s">
        <v>294</v>
      </c>
      <c r="K56" s="573">
        <v>0</v>
      </c>
      <c r="L56" s="358" t="s">
        <v>9399</v>
      </c>
      <c r="M56" s="357" t="s">
        <v>9397</v>
      </c>
      <c r="N56" s="357" t="s">
        <v>9101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9102</v>
      </c>
      <c r="U56" s="357" t="s">
        <v>294</v>
      </c>
      <c r="V56" s="357" t="s">
        <v>294</v>
      </c>
    </row>
    <row r="57" spans="1:22" ht="15" thickBot="1">
      <c r="A57" s="515"/>
      <c r="B57" s="50" t="s">
        <v>9213</v>
      </c>
      <c r="C57" s="520" t="s">
        <v>9214</v>
      </c>
      <c r="D57" s="499">
        <v>5</v>
      </c>
      <c r="E57" s="47">
        <v>8</v>
      </c>
      <c r="F57" s="802" t="s">
        <v>9354</v>
      </c>
      <c r="G57" s="494"/>
      <c r="H57" s="494" t="s">
        <v>9353</v>
      </c>
      <c r="I57" s="494" t="s">
        <v>294</v>
      </c>
      <c r="J57" s="494" t="s">
        <v>294</v>
      </c>
      <c r="K57" s="573">
        <v>0</v>
      </c>
      <c r="L57" s="358" t="s">
        <v>9216</v>
      </c>
      <c r="M57" s="357" t="s">
        <v>9213</v>
      </c>
      <c r="N57" s="357" t="s">
        <v>9353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9354</v>
      </c>
      <c r="U57" s="357" t="s">
        <v>294</v>
      </c>
      <c r="V57" s="357" t="s">
        <v>294</v>
      </c>
    </row>
    <row r="58" spans="1:22" ht="15" thickBot="1">
      <c r="A58" s="517"/>
      <c r="B58" s="48"/>
      <c r="C58" s="541" t="s">
        <v>22</v>
      </c>
      <c r="D58" s="49">
        <v>20</v>
      </c>
      <c r="E58" s="49">
        <v>35</v>
      </c>
      <c r="F58" s="872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8</v>
      </c>
      <c r="B59" s="707" t="s">
        <v>9301</v>
      </c>
      <c r="C59" s="520" t="s">
        <v>333</v>
      </c>
      <c r="D59" s="499">
        <v>6</v>
      </c>
      <c r="E59" s="47">
        <v>10</v>
      </c>
      <c r="F59" s="802" t="s">
        <v>9400</v>
      </c>
      <c r="G59" s="494"/>
      <c r="H59" s="494" t="s">
        <v>3619</v>
      </c>
      <c r="I59" s="494" t="s">
        <v>9136</v>
      </c>
      <c r="J59" s="494" t="s">
        <v>294</v>
      </c>
      <c r="K59" s="573">
        <v>0</v>
      </c>
      <c r="L59" s="358" t="s">
        <v>4861</v>
      </c>
      <c r="M59" s="357" t="s">
        <v>9301</v>
      </c>
      <c r="N59" s="357" t="s">
        <v>3619</v>
      </c>
      <c r="O59" s="357" t="s">
        <v>9136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9138</v>
      </c>
      <c r="V59" s="357" t="s">
        <v>294</v>
      </c>
    </row>
    <row r="60" spans="1:22">
      <c r="A60" s="515"/>
      <c r="B60" s="47" t="s">
        <v>9401</v>
      </c>
      <c r="C60" s="520" t="s">
        <v>9402</v>
      </c>
      <c r="D60" s="499">
        <v>4</v>
      </c>
      <c r="E60" s="47">
        <v>6</v>
      </c>
      <c r="F60" s="802" t="s">
        <v>9395</v>
      </c>
      <c r="G60" s="494"/>
      <c r="H60" s="494" t="s">
        <v>9394</v>
      </c>
      <c r="I60" s="494" t="s">
        <v>294</v>
      </c>
      <c r="J60" s="494" t="s">
        <v>294</v>
      </c>
      <c r="K60" s="573">
        <v>0</v>
      </c>
      <c r="L60" s="358" t="s">
        <v>9403</v>
      </c>
      <c r="M60" s="357" t="s">
        <v>9401</v>
      </c>
      <c r="N60" s="357" t="s">
        <v>9394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9396</v>
      </c>
      <c r="U60" s="357" t="s">
        <v>294</v>
      </c>
      <c r="V60" s="357" t="s">
        <v>294</v>
      </c>
    </row>
    <row r="61" spans="1:22">
      <c r="A61" s="515"/>
      <c r="B61" s="47" t="s">
        <v>9217</v>
      </c>
      <c r="C61" s="520" t="s">
        <v>4805</v>
      </c>
      <c r="D61" s="499">
        <v>4</v>
      </c>
      <c r="E61" s="47">
        <v>6</v>
      </c>
      <c r="F61" s="802" t="s">
        <v>9386</v>
      </c>
      <c r="G61" s="494"/>
      <c r="H61" s="494" t="s">
        <v>9192</v>
      </c>
      <c r="I61" s="494" t="s">
        <v>294</v>
      </c>
      <c r="J61" s="494" t="s">
        <v>294</v>
      </c>
      <c r="K61" s="573">
        <v>0</v>
      </c>
      <c r="L61" s="358" t="s">
        <v>2132</v>
      </c>
      <c r="M61" s="357" t="s">
        <v>9217</v>
      </c>
      <c r="N61" s="357" t="s">
        <v>9192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9194</v>
      </c>
      <c r="U61" s="357" t="s">
        <v>294</v>
      </c>
      <c r="V61" s="357" t="s">
        <v>294</v>
      </c>
    </row>
    <row r="62" spans="1:22" ht="15" thickBot="1">
      <c r="A62" s="515"/>
      <c r="B62" s="47" t="s">
        <v>9404</v>
      </c>
      <c r="C62" s="520" t="s">
        <v>9405</v>
      </c>
      <c r="D62" s="499">
        <v>4</v>
      </c>
      <c r="E62" s="47">
        <v>8</v>
      </c>
      <c r="F62" s="802" t="s">
        <v>9270</v>
      </c>
      <c r="G62" s="494"/>
      <c r="H62" s="494" t="s">
        <v>9201</v>
      </c>
      <c r="I62" s="494" t="s">
        <v>294</v>
      </c>
      <c r="J62" s="494" t="s">
        <v>294</v>
      </c>
      <c r="K62" s="573">
        <v>0</v>
      </c>
      <c r="L62" s="358" t="s">
        <v>9406</v>
      </c>
      <c r="M62" s="357" t="s">
        <v>9404</v>
      </c>
      <c r="N62" s="357" t="s">
        <v>9201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9203</v>
      </c>
      <c r="U62" s="357" t="s">
        <v>294</v>
      </c>
      <c r="V62" s="357" t="s">
        <v>294</v>
      </c>
    </row>
    <row r="63" spans="1:22" ht="15" thickBot="1">
      <c r="A63" s="517"/>
      <c r="B63" s="48"/>
      <c r="C63" s="541" t="s">
        <v>22</v>
      </c>
      <c r="D63" s="49">
        <v>18</v>
      </c>
      <c r="E63" s="49">
        <v>30</v>
      </c>
      <c r="F63" s="872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>
      <c r="A64" s="602">
        <v>9</v>
      </c>
      <c r="B64" s="47" t="s">
        <v>9303</v>
      </c>
      <c r="C64" s="520" t="s">
        <v>147</v>
      </c>
      <c r="D64" s="499">
        <v>7</v>
      </c>
      <c r="E64" s="47">
        <v>12</v>
      </c>
      <c r="F64" s="802" t="s">
        <v>9407</v>
      </c>
      <c r="G64" s="494"/>
      <c r="H64" s="494" t="s">
        <v>35</v>
      </c>
      <c r="I64" s="494" t="s">
        <v>9404</v>
      </c>
      <c r="J64" s="494" t="s">
        <v>294</v>
      </c>
      <c r="K64" s="573">
        <v>0</v>
      </c>
      <c r="L64" s="358" t="s">
        <v>1153</v>
      </c>
      <c r="M64" s="357" t="s">
        <v>9303</v>
      </c>
      <c r="N64" s="357" t="s">
        <v>35</v>
      </c>
      <c r="O64" s="357" t="s">
        <v>9404</v>
      </c>
      <c r="P64" s="357" t="s">
        <v>294</v>
      </c>
      <c r="Q64" s="357">
        <v>0</v>
      </c>
      <c r="R64" s="357">
        <v>37</v>
      </c>
      <c r="S64" s="357">
        <v>0</v>
      </c>
      <c r="T64" s="357" t="s">
        <v>3259</v>
      </c>
      <c r="U64" s="357" t="s">
        <v>9406</v>
      </c>
      <c r="V64" s="357" t="s">
        <v>294</v>
      </c>
    </row>
    <row r="65" spans="1:22">
      <c r="A65" s="515"/>
      <c r="B65" s="47" t="s">
        <v>9408</v>
      </c>
      <c r="C65" s="520" t="s">
        <v>9409</v>
      </c>
      <c r="D65" s="499">
        <v>5</v>
      </c>
      <c r="E65" s="47">
        <v>10</v>
      </c>
      <c r="F65" s="802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9410</v>
      </c>
      <c r="M65" s="357" t="s">
        <v>9408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 ht="15" thickBot="1">
      <c r="A66" s="515"/>
      <c r="B66" s="47" t="s">
        <v>9411</v>
      </c>
      <c r="C66" s="520" t="s">
        <v>9412</v>
      </c>
      <c r="D66" s="499">
        <v>7</v>
      </c>
      <c r="E66" s="47">
        <v>14</v>
      </c>
      <c r="F66" s="802" t="s">
        <v>4805</v>
      </c>
      <c r="G66" s="494"/>
      <c r="H66" s="494" t="s">
        <v>9217</v>
      </c>
      <c r="I66" s="494" t="s">
        <v>294</v>
      </c>
      <c r="J66" s="494" t="s">
        <v>294</v>
      </c>
      <c r="K66" s="573">
        <v>0</v>
      </c>
      <c r="L66" s="358" t="s">
        <v>9412</v>
      </c>
      <c r="M66" s="357" t="s">
        <v>9411</v>
      </c>
      <c r="N66" s="357" t="s">
        <v>9217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2132</v>
      </c>
      <c r="U66" s="357" t="s">
        <v>294</v>
      </c>
      <c r="V66" s="357" t="s">
        <v>294</v>
      </c>
    </row>
    <row r="67" spans="1:22" ht="15" thickBot="1">
      <c r="A67" s="517"/>
      <c r="B67" s="48"/>
      <c r="C67" s="541" t="s">
        <v>22</v>
      </c>
      <c r="D67" s="49">
        <v>19</v>
      </c>
      <c r="E67" s="49">
        <v>36</v>
      </c>
      <c r="F67" s="839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02">
        <v>10</v>
      </c>
      <c r="B68" s="46" t="s">
        <v>9313</v>
      </c>
      <c r="C68" s="520" t="s">
        <v>151</v>
      </c>
      <c r="D68" s="499">
        <v>7</v>
      </c>
      <c r="E68" s="47">
        <v>12</v>
      </c>
      <c r="F68" s="2069" t="s">
        <v>147</v>
      </c>
      <c r="G68" s="494"/>
      <c r="H68" s="494" t="s">
        <v>9303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9313</v>
      </c>
      <c r="N68" s="357" t="s">
        <v>9303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47" t="s">
        <v>9255</v>
      </c>
      <c r="C69" s="520" t="s">
        <v>9413</v>
      </c>
      <c r="D69" s="499">
        <v>5</v>
      </c>
      <c r="E69" s="47">
        <v>6</v>
      </c>
      <c r="F69" s="2070" t="s">
        <v>9409</v>
      </c>
      <c r="G69" s="494"/>
      <c r="H69" s="494" t="s">
        <v>9408</v>
      </c>
      <c r="I69" s="494" t="s">
        <v>294</v>
      </c>
      <c r="J69" s="494" t="s">
        <v>294</v>
      </c>
      <c r="K69" s="573">
        <v>0</v>
      </c>
      <c r="L69" s="358" t="s">
        <v>9257</v>
      </c>
      <c r="M69" s="357" t="s">
        <v>9255</v>
      </c>
      <c r="N69" s="357" t="s">
        <v>9408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9410</v>
      </c>
      <c r="U69" s="357" t="s">
        <v>294</v>
      </c>
      <c r="V69" s="357" t="s">
        <v>294</v>
      </c>
    </row>
    <row r="70" spans="1:22" ht="15" thickBot="1">
      <c r="A70" s="515"/>
      <c r="B70" s="50" t="s">
        <v>9414</v>
      </c>
      <c r="C70" s="520" t="s">
        <v>9415</v>
      </c>
      <c r="D70" s="499">
        <v>6</v>
      </c>
      <c r="E70" s="47">
        <v>12</v>
      </c>
      <c r="F70" s="2071" t="s">
        <v>9412</v>
      </c>
      <c r="G70" s="494"/>
      <c r="H70" s="494" t="s">
        <v>9411</v>
      </c>
      <c r="I70" s="494" t="s">
        <v>294</v>
      </c>
      <c r="J70" s="494" t="s">
        <v>294</v>
      </c>
      <c r="K70" s="573">
        <v>0</v>
      </c>
      <c r="L70" s="358" t="s">
        <v>9416</v>
      </c>
      <c r="M70" s="357" t="s">
        <v>9414</v>
      </c>
      <c r="N70" s="357" t="s">
        <v>9411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9412</v>
      </c>
      <c r="U70" s="357" t="s">
        <v>294</v>
      </c>
      <c r="V70" s="357" t="s">
        <v>294</v>
      </c>
    </row>
    <row r="71" spans="1:22" ht="15" thickBot="1">
      <c r="A71" s="515"/>
      <c r="B71" s="48"/>
      <c r="C71" s="714" t="s">
        <v>22</v>
      </c>
      <c r="D71" s="49">
        <v>18</v>
      </c>
      <c r="E71" s="2053">
        <v>30</v>
      </c>
      <c r="F71" s="1426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1059"/>
      <c r="B72" s="552"/>
      <c r="C72" s="714" t="s">
        <v>111</v>
      </c>
      <c r="D72" s="49">
        <v>201</v>
      </c>
      <c r="E72" s="2053">
        <v>309</v>
      </c>
      <c r="F72" s="872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2049"/>
      <c r="B73" s="2049"/>
      <c r="C73" s="2049"/>
      <c r="D73" s="2049"/>
      <c r="E73" s="2049"/>
      <c r="F73" s="2056"/>
      <c r="G73" s="494"/>
      <c r="H73" s="494"/>
      <c r="I73" s="494"/>
      <c r="J73" s="494"/>
      <c r="K73" s="573"/>
      <c r="L73" s="358"/>
    </row>
    <row r="74" spans="1:22">
      <c r="A74" s="2049"/>
      <c r="B74" s="2049"/>
      <c r="C74" s="2049"/>
      <c r="D74" s="2049"/>
      <c r="E74" s="2049"/>
      <c r="F74" s="2056"/>
      <c r="G74" s="494"/>
      <c r="H74" s="494"/>
      <c r="I74" s="494"/>
      <c r="J74" s="494"/>
      <c r="K74" s="573"/>
      <c r="L74" s="358"/>
    </row>
    <row r="75" spans="1:22">
      <c r="A75" s="2049"/>
      <c r="B75" s="2049"/>
      <c r="C75" s="2049"/>
      <c r="D75" s="2049"/>
      <c r="E75" s="2049"/>
      <c r="F75" s="2056"/>
      <c r="G75" s="494"/>
      <c r="H75" s="494"/>
      <c r="I75" s="494"/>
      <c r="J75" s="494"/>
      <c r="K75" s="573"/>
      <c r="L75" s="358"/>
    </row>
    <row r="76" spans="1:22">
      <c r="A76" s="2049"/>
      <c r="B76" s="2049"/>
      <c r="C76" s="2049"/>
      <c r="D76" s="2049"/>
      <c r="E76" s="2049"/>
      <c r="F76" s="2056"/>
      <c r="G76" s="494"/>
      <c r="H76" s="494"/>
      <c r="I76" s="494"/>
      <c r="J76" s="494"/>
      <c r="K76" s="1743"/>
      <c r="L76" s="358"/>
    </row>
    <row r="77" spans="1:22">
      <c r="A77" s="2049"/>
      <c r="B77" s="2049"/>
      <c r="C77" s="2049"/>
      <c r="D77" s="2049"/>
      <c r="E77" s="2049"/>
      <c r="F77" s="2056"/>
      <c r="G77" s="494"/>
      <c r="H77" s="494"/>
      <c r="I77" s="494"/>
      <c r="J77" s="494"/>
      <c r="K77" s="642"/>
      <c r="L77" s="358"/>
    </row>
    <row r="78" spans="1:22">
      <c r="A78" s="2049"/>
      <c r="B78" s="2049"/>
      <c r="C78" s="2049"/>
      <c r="D78" s="2049"/>
      <c r="E78" s="2049"/>
      <c r="F78" s="2056"/>
      <c r="G78" s="494"/>
      <c r="H78" s="494"/>
      <c r="I78" s="494"/>
      <c r="J78" s="494"/>
      <c r="K78" s="642"/>
      <c r="L78" s="358"/>
    </row>
    <row r="79" spans="1:22">
      <c r="A79" s="2049"/>
      <c r="B79" s="2049"/>
      <c r="C79" s="2049"/>
      <c r="D79" s="2049"/>
      <c r="E79" s="2049"/>
      <c r="F79" s="2056"/>
      <c r="G79" s="494"/>
      <c r="H79" s="494"/>
      <c r="I79" s="494"/>
      <c r="J79" s="494"/>
      <c r="K79" s="642"/>
      <c r="L79" s="358"/>
    </row>
    <row r="80" spans="1:22">
      <c r="A80" s="2049"/>
      <c r="B80" s="2049"/>
      <c r="C80" s="2049"/>
      <c r="D80" s="2049"/>
      <c r="E80" s="2049"/>
      <c r="F80" s="2056"/>
      <c r="G80" s="494"/>
      <c r="H80" s="494"/>
      <c r="I80" s="494"/>
      <c r="J80" s="494"/>
      <c r="K80" s="642"/>
      <c r="L80" s="358"/>
    </row>
    <row r="81" spans="1:12">
      <c r="A81" s="2049"/>
      <c r="B81" s="2049"/>
      <c r="C81" s="2049"/>
      <c r="D81" s="2049"/>
      <c r="E81" s="2049"/>
      <c r="F81" s="2056"/>
      <c r="G81" s="494"/>
      <c r="H81" s="494"/>
      <c r="I81" s="494"/>
      <c r="J81" s="494"/>
      <c r="K81" s="642"/>
      <c r="L81" s="358"/>
    </row>
    <row r="82" spans="1:12">
      <c r="A82" s="2049"/>
      <c r="B82" s="2049"/>
      <c r="C82" s="2049"/>
      <c r="D82" s="2049"/>
      <c r="E82" s="2049"/>
      <c r="F82" s="2056"/>
      <c r="G82" s="494"/>
      <c r="H82" s="494"/>
      <c r="I82" s="494"/>
      <c r="J82" s="494"/>
      <c r="K82" s="642"/>
      <c r="L82" s="358"/>
    </row>
    <row r="83" spans="1:12">
      <c r="A83" s="2049"/>
      <c r="B83" s="2049"/>
      <c r="C83" s="2049"/>
      <c r="D83" s="2049"/>
      <c r="E83" s="2049"/>
      <c r="F83" s="2056"/>
      <c r="G83" s="494"/>
      <c r="H83" s="494"/>
      <c r="I83" s="494"/>
      <c r="J83" s="494"/>
      <c r="K83" s="642"/>
      <c r="L83" s="358"/>
    </row>
    <row r="84" spans="1:12">
      <c r="A84" s="2049"/>
      <c r="B84" s="2049"/>
      <c r="C84" s="2049"/>
      <c r="D84" s="2049"/>
      <c r="E84" s="2049"/>
      <c r="F84" s="494"/>
      <c r="G84" s="494"/>
      <c r="H84" s="494"/>
      <c r="I84" s="494"/>
      <c r="J84" s="494"/>
      <c r="K84" s="642"/>
      <c r="L84" s="358"/>
    </row>
    <row r="85" spans="1:12">
      <c r="A85" s="2049"/>
      <c r="B85" s="2049"/>
      <c r="C85" s="2049"/>
      <c r="D85" s="2049"/>
      <c r="E85" s="2049"/>
      <c r="F85" s="494"/>
      <c r="G85" s="494"/>
      <c r="H85" s="494"/>
      <c r="I85" s="494"/>
      <c r="J85" s="494"/>
      <c r="K85" s="642"/>
      <c r="L85" s="358"/>
    </row>
    <row r="86" spans="1:12">
      <c r="A86" s="2049"/>
      <c r="B86" s="2049"/>
      <c r="C86" s="2049"/>
      <c r="D86" s="2049"/>
      <c r="E86" s="2049"/>
      <c r="F86" s="494"/>
      <c r="G86" s="494"/>
      <c r="H86" s="494"/>
      <c r="I86" s="494"/>
      <c r="J86" s="494"/>
      <c r="K86" s="642"/>
      <c r="L86" s="358"/>
    </row>
    <row r="87" spans="1:12">
      <c r="A87" s="2049"/>
      <c r="B87" s="2049"/>
      <c r="C87" s="2049"/>
      <c r="D87" s="2049"/>
      <c r="E87" s="2049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F7859-FDDB-4105-90BC-F5C891986537}">
  <sheetPr codeName="Sheet32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31" t="s">
        <v>438</v>
      </c>
      <c r="D9" s="498">
        <v>2</v>
      </c>
      <c r="E9" s="46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23" t="s">
        <v>3533</v>
      </c>
      <c r="D10" s="499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9175</v>
      </c>
      <c r="C11" s="520" t="s">
        <v>9176</v>
      </c>
      <c r="D11" s="499">
        <v>3</v>
      </c>
      <c r="E11" s="47">
        <v>4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9070</v>
      </c>
      <c r="M11" s="357" t="s">
        <v>9175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19</v>
      </c>
      <c r="C12" s="520" t="s">
        <v>335</v>
      </c>
      <c r="D12" s="499">
        <v>2</v>
      </c>
      <c r="E12" s="47">
        <v>2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9074</v>
      </c>
      <c r="C13" s="520" t="s">
        <v>9075</v>
      </c>
      <c r="D13" s="499">
        <v>3</v>
      </c>
      <c r="E13" s="47">
        <v>4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9076</v>
      </c>
      <c r="M13" s="357" t="s">
        <v>9074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20</v>
      </c>
      <c r="C14" s="520" t="s">
        <v>3543</v>
      </c>
      <c r="D14" s="499">
        <v>5</v>
      </c>
      <c r="E14" s="47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36"/>
      <c r="C15" s="541" t="s">
        <v>22</v>
      </c>
      <c r="D15" s="49">
        <v>20</v>
      </c>
      <c r="E15" s="49">
        <v>24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3544</v>
      </c>
      <c r="C16" s="520" t="s">
        <v>3545</v>
      </c>
      <c r="D16" s="499">
        <v>5</v>
      </c>
      <c r="E16" s="47">
        <v>6</v>
      </c>
      <c r="F16" s="616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9177</v>
      </c>
      <c r="C17" s="520" t="s">
        <v>9178</v>
      </c>
      <c r="D17" s="499">
        <v>3</v>
      </c>
      <c r="E17" s="47">
        <v>4</v>
      </c>
      <c r="F17" s="618" t="s">
        <v>9075</v>
      </c>
      <c r="G17" s="494"/>
      <c r="H17" s="494" t="s">
        <v>9074</v>
      </c>
      <c r="I17" s="494" t="s">
        <v>294</v>
      </c>
      <c r="J17" s="494" t="s">
        <v>294</v>
      </c>
      <c r="K17" s="573">
        <v>0</v>
      </c>
      <c r="L17" s="358" t="s">
        <v>9082</v>
      </c>
      <c r="M17" s="357" t="s">
        <v>9177</v>
      </c>
      <c r="N17" s="357" t="s">
        <v>9074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9076</v>
      </c>
      <c r="U17" s="357" t="s">
        <v>294</v>
      </c>
      <c r="V17" s="357" t="s">
        <v>294</v>
      </c>
    </row>
    <row r="18" spans="1:22">
      <c r="A18" s="515"/>
      <c r="B18" s="47" t="s">
        <v>9179</v>
      </c>
      <c r="C18" s="520" t="s">
        <v>9072</v>
      </c>
      <c r="D18" s="499">
        <v>3</v>
      </c>
      <c r="E18" s="47">
        <v>4</v>
      </c>
      <c r="F18" s="618" t="s">
        <v>9176</v>
      </c>
      <c r="G18" s="494"/>
      <c r="H18" s="494" t="s">
        <v>9175</v>
      </c>
      <c r="I18" s="494" t="s">
        <v>294</v>
      </c>
      <c r="J18" s="494" t="s">
        <v>294</v>
      </c>
      <c r="K18" s="573">
        <v>0</v>
      </c>
      <c r="L18" s="358" t="s">
        <v>9073</v>
      </c>
      <c r="M18" s="357" t="s">
        <v>9179</v>
      </c>
      <c r="N18" s="357" t="s">
        <v>9175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9070</v>
      </c>
      <c r="U18" s="357" t="s">
        <v>294</v>
      </c>
      <c r="V18" s="357" t="s">
        <v>294</v>
      </c>
    </row>
    <row r="19" spans="1:22">
      <c r="A19" s="515"/>
      <c r="B19" s="47" t="s">
        <v>25</v>
      </c>
      <c r="C19" s="520" t="s">
        <v>138</v>
      </c>
      <c r="D19" s="499">
        <v>3</v>
      </c>
      <c r="E19" s="47">
        <v>4</v>
      </c>
      <c r="F19" s="67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9180</v>
      </c>
      <c r="C20" s="520" t="s">
        <v>9181</v>
      </c>
      <c r="D20" s="499">
        <v>3</v>
      </c>
      <c r="E20" s="47">
        <v>4</v>
      </c>
      <c r="F20" s="61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9182</v>
      </c>
      <c r="M20" s="357" t="s">
        <v>9180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50" t="s">
        <v>26</v>
      </c>
      <c r="C21" s="520" t="s">
        <v>52</v>
      </c>
      <c r="D21" s="499">
        <v>5</v>
      </c>
      <c r="E21" s="47">
        <v>6</v>
      </c>
      <c r="F21" s="618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535"/>
      <c r="C22" s="541" t="s">
        <v>22</v>
      </c>
      <c r="D22" s="49">
        <v>22</v>
      </c>
      <c r="E22" s="49">
        <v>28</v>
      </c>
      <c r="F22" s="69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9183</v>
      </c>
      <c r="C23" s="520" t="s">
        <v>9184</v>
      </c>
      <c r="D23" s="499">
        <v>4</v>
      </c>
      <c r="E23" s="47">
        <v>6</v>
      </c>
      <c r="F23" s="618" t="s">
        <v>9072</v>
      </c>
      <c r="G23" s="494"/>
      <c r="H23" s="494" t="s">
        <v>9179</v>
      </c>
      <c r="I23" s="494" t="s">
        <v>294</v>
      </c>
      <c r="J23" s="494" t="s">
        <v>294</v>
      </c>
      <c r="K23" s="573">
        <v>0</v>
      </c>
      <c r="L23" s="358" t="s">
        <v>9185</v>
      </c>
      <c r="M23" s="357" t="s">
        <v>9183</v>
      </c>
      <c r="N23" s="357" t="s">
        <v>9179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9073</v>
      </c>
      <c r="U23" s="357" t="s">
        <v>294</v>
      </c>
      <c r="V23" s="357" t="s">
        <v>294</v>
      </c>
    </row>
    <row r="24" spans="1:22">
      <c r="A24" s="515"/>
      <c r="B24" s="47" t="s">
        <v>18</v>
      </c>
      <c r="C24" s="520" t="s">
        <v>3567</v>
      </c>
      <c r="D24" s="499">
        <v>2</v>
      </c>
      <c r="E24" s="47">
        <v>2</v>
      </c>
      <c r="F24" s="618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608</v>
      </c>
      <c r="M24" s="357" t="s">
        <v>18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9089</v>
      </c>
      <c r="C25" s="520" t="s">
        <v>9090</v>
      </c>
      <c r="D25" s="2063">
        <v>4</v>
      </c>
      <c r="E25" s="47">
        <v>6</v>
      </c>
      <c r="F25" s="618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9091</v>
      </c>
      <c r="M25" s="357" t="s">
        <v>9089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47" t="s">
        <v>9186</v>
      </c>
      <c r="C26" s="520" t="s">
        <v>9187</v>
      </c>
      <c r="D26" s="499">
        <v>4</v>
      </c>
      <c r="E26" s="47">
        <v>6</v>
      </c>
      <c r="F26" s="618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9188</v>
      </c>
      <c r="M26" s="357" t="s">
        <v>9186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47" t="s">
        <v>29</v>
      </c>
      <c r="C27" s="520" t="s">
        <v>53</v>
      </c>
      <c r="D27" s="499">
        <v>2</v>
      </c>
      <c r="E27" s="47">
        <v>2</v>
      </c>
      <c r="F27" s="61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" t="s">
        <v>33</v>
      </c>
      <c r="C28" s="520" t="s">
        <v>140</v>
      </c>
      <c r="D28" s="499">
        <v>5</v>
      </c>
      <c r="E28" s="47">
        <v>6</v>
      </c>
      <c r="F28" s="618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529"/>
      <c r="C29" s="2064" t="s">
        <v>22</v>
      </c>
      <c r="D29" s="49">
        <v>21</v>
      </c>
      <c r="E29" s="49">
        <v>28</v>
      </c>
      <c r="F29" s="69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9101</v>
      </c>
      <c r="C30" s="520" t="s">
        <v>9102</v>
      </c>
      <c r="D30" s="499">
        <v>4</v>
      </c>
      <c r="E30" s="47">
        <v>6</v>
      </c>
      <c r="F30" s="618" t="s">
        <v>9184</v>
      </c>
      <c r="G30" s="494"/>
      <c r="H30" s="494" t="s">
        <v>9183</v>
      </c>
      <c r="I30" s="494" t="s">
        <v>294</v>
      </c>
      <c r="J30" s="494" t="s">
        <v>294</v>
      </c>
      <c r="K30" s="573">
        <v>0</v>
      </c>
      <c r="L30" s="358" t="s">
        <v>9102</v>
      </c>
      <c r="M30" s="357" t="s">
        <v>9101</v>
      </c>
      <c r="N30" s="357" t="s">
        <v>9183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9185</v>
      </c>
      <c r="U30" s="357" t="s">
        <v>294</v>
      </c>
      <c r="V30" s="357" t="s">
        <v>294</v>
      </c>
    </row>
    <row r="31" spans="1:22">
      <c r="A31" s="515"/>
      <c r="B31" s="47" t="s">
        <v>9189</v>
      </c>
      <c r="C31" s="520" t="s">
        <v>9190</v>
      </c>
      <c r="D31" s="499">
        <v>4</v>
      </c>
      <c r="E31" s="47">
        <v>6</v>
      </c>
      <c r="F31" s="618" t="s">
        <v>9178</v>
      </c>
      <c r="G31" s="494"/>
      <c r="H31" s="494" t="s">
        <v>9177</v>
      </c>
      <c r="I31" s="494" t="s">
        <v>294</v>
      </c>
      <c r="J31" s="494" t="s">
        <v>294</v>
      </c>
      <c r="K31" s="573">
        <v>0</v>
      </c>
      <c r="L31" s="358" t="s">
        <v>9191</v>
      </c>
      <c r="M31" s="357" t="s">
        <v>9189</v>
      </c>
      <c r="N31" s="357" t="s">
        <v>9177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9082</v>
      </c>
      <c r="U31" s="357" t="s">
        <v>294</v>
      </c>
      <c r="V31" s="357" t="s">
        <v>294</v>
      </c>
    </row>
    <row r="32" spans="1:22">
      <c r="A32" s="515"/>
      <c r="B32" s="47" t="s">
        <v>9192</v>
      </c>
      <c r="C32" s="520" t="s">
        <v>9193</v>
      </c>
      <c r="D32" s="499">
        <v>2</v>
      </c>
      <c r="E32" s="47">
        <v>4</v>
      </c>
      <c r="F32" s="618" t="s">
        <v>3545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9194</v>
      </c>
      <c r="M32" s="357" t="s">
        <v>9192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9195</v>
      </c>
      <c r="C33" s="1287" t="s">
        <v>9196</v>
      </c>
      <c r="D33" s="499">
        <v>4</v>
      </c>
      <c r="E33" s="47">
        <v>6</v>
      </c>
      <c r="F33" s="618" t="s">
        <v>9184</v>
      </c>
      <c r="G33" s="494"/>
      <c r="H33" s="494" t="s">
        <v>9183</v>
      </c>
      <c r="I33" s="494" t="s">
        <v>294</v>
      </c>
      <c r="J33" s="494" t="s">
        <v>294</v>
      </c>
      <c r="K33" s="573">
        <v>0</v>
      </c>
      <c r="L33" s="358" t="s">
        <v>9197</v>
      </c>
      <c r="M33" s="357" t="s">
        <v>9195</v>
      </c>
      <c r="N33" s="357" t="s">
        <v>9183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9185</v>
      </c>
      <c r="U33" s="357" t="s">
        <v>294</v>
      </c>
      <c r="V33" s="357" t="s">
        <v>294</v>
      </c>
    </row>
    <row r="34" spans="1:22">
      <c r="A34" s="515"/>
      <c r="B34" s="47" t="s">
        <v>9098</v>
      </c>
      <c r="C34" s="520" t="s">
        <v>9099</v>
      </c>
      <c r="D34" s="499">
        <v>3</v>
      </c>
      <c r="E34" s="47">
        <v>4</v>
      </c>
      <c r="F34" s="618" t="s">
        <v>9178</v>
      </c>
      <c r="G34" s="494"/>
      <c r="H34" s="494" t="s">
        <v>9177</v>
      </c>
      <c r="I34" s="494" t="s">
        <v>294</v>
      </c>
      <c r="J34" s="494" t="s">
        <v>294</v>
      </c>
      <c r="K34" s="573">
        <v>0</v>
      </c>
      <c r="L34" s="358" t="s">
        <v>9100</v>
      </c>
      <c r="M34" s="357" t="s">
        <v>9098</v>
      </c>
      <c r="N34" s="357" t="s">
        <v>9177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9082</v>
      </c>
      <c r="U34" s="357" t="s">
        <v>294</v>
      </c>
      <c r="V34" s="357" t="s">
        <v>294</v>
      </c>
    </row>
    <row r="35" spans="1:22" ht="15" thickBot="1">
      <c r="A35" s="515"/>
      <c r="B35" s="50" t="s">
        <v>9350</v>
      </c>
      <c r="C35" s="520" t="s">
        <v>9351</v>
      </c>
      <c r="D35" s="499">
        <v>4</v>
      </c>
      <c r="E35" s="47">
        <v>6</v>
      </c>
      <c r="F35" s="618" t="s">
        <v>9352</v>
      </c>
      <c r="G35" s="494"/>
      <c r="H35" s="494" t="s">
        <v>9186</v>
      </c>
      <c r="I35" s="494" t="s">
        <v>294</v>
      </c>
      <c r="J35" s="494" t="s">
        <v>294</v>
      </c>
      <c r="K35" s="573">
        <v>0</v>
      </c>
      <c r="L35" s="358" t="s">
        <v>9351</v>
      </c>
      <c r="M35" s="357" t="s">
        <v>9350</v>
      </c>
      <c r="N35" s="357" t="s">
        <v>9186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9188</v>
      </c>
      <c r="U35" s="357" t="s">
        <v>294</v>
      </c>
      <c r="V35" s="357" t="s">
        <v>294</v>
      </c>
    </row>
    <row r="36" spans="1:22" ht="15" thickBot="1">
      <c r="A36" s="517"/>
      <c r="B36" s="536"/>
      <c r="C36" s="541" t="s">
        <v>22</v>
      </c>
      <c r="D36" s="49">
        <v>21</v>
      </c>
      <c r="E36" s="49">
        <v>32</v>
      </c>
      <c r="F36" s="69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>
        <v>5</v>
      </c>
      <c r="B37" s="46" t="s">
        <v>9201</v>
      </c>
      <c r="C37" s="520" t="s">
        <v>9270</v>
      </c>
      <c r="D37" s="499">
        <v>4</v>
      </c>
      <c r="E37" s="47">
        <v>6</v>
      </c>
      <c r="F37" s="618" t="s">
        <v>9193</v>
      </c>
      <c r="G37" s="494"/>
      <c r="H37" s="494" t="s">
        <v>9192</v>
      </c>
      <c r="I37" s="494" t="s">
        <v>294</v>
      </c>
      <c r="J37" s="494" t="s">
        <v>294</v>
      </c>
      <c r="K37" s="574">
        <v>0</v>
      </c>
      <c r="L37" s="358" t="s">
        <v>9203</v>
      </c>
      <c r="M37" s="357" t="s">
        <v>9201</v>
      </c>
      <c r="N37" s="357" t="s">
        <v>9192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9194</v>
      </c>
      <c r="U37" s="357" t="s">
        <v>294</v>
      </c>
      <c r="V37" s="357" t="s">
        <v>294</v>
      </c>
    </row>
    <row r="38" spans="1:22">
      <c r="A38" s="515"/>
      <c r="B38" s="47" t="s">
        <v>9204</v>
      </c>
      <c r="C38" s="520" t="s">
        <v>9322</v>
      </c>
      <c r="D38" s="499">
        <v>4</v>
      </c>
      <c r="E38" s="47">
        <v>6</v>
      </c>
      <c r="F38" s="618" t="s">
        <v>9102</v>
      </c>
      <c r="G38" s="494"/>
      <c r="H38" s="494" t="s">
        <v>9101</v>
      </c>
      <c r="I38" s="494" t="s">
        <v>294</v>
      </c>
      <c r="J38" s="494" t="s">
        <v>294</v>
      </c>
      <c r="K38" s="573">
        <v>0</v>
      </c>
      <c r="L38" s="358" t="s">
        <v>9206</v>
      </c>
      <c r="M38" s="357" t="s">
        <v>9204</v>
      </c>
      <c r="N38" s="357" t="s">
        <v>9101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9102</v>
      </c>
      <c r="U38" s="357" t="s">
        <v>294</v>
      </c>
      <c r="V38" s="357" t="s">
        <v>294</v>
      </c>
    </row>
    <row r="39" spans="1:22">
      <c r="A39" s="515"/>
      <c r="B39" s="47" t="s">
        <v>9353</v>
      </c>
      <c r="C39" s="520" t="s">
        <v>9354</v>
      </c>
      <c r="D39" s="499">
        <v>3</v>
      </c>
      <c r="E39" s="47">
        <v>6</v>
      </c>
      <c r="F39" s="618" t="s">
        <v>9090</v>
      </c>
      <c r="G39" s="494"/>
      <c r="H39" s="494" t="s">
        <v>9089</v>
      </c>
      <c r="I39" s="494" t="s">
        <v>294</v>
      </c>
      <c r="J39" s="494" t="s">
        <v>294</v>
      </c>
      <c r="K39" s="574">
        <v>0</v>
      </c>
      <c r="L39" s="358" t="s">
        <v>9354</v>
      </c>
      <c r="M39" s="357" t="s">
        <v>9353</v>
      </c>
      <c r="N39" s="357" t="s">
        <v>9089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9091</v>
      </c>
      <c r="U39" s="357" t="s">
        <v>294</v>
      </c>
      <c r="V39" s="357" t="s">
        <v>294</v>
      </c>
    </row>
    <row r="40" spans="1:22">
      <c r="A40" s="515"/>
      <c r="B40" s="47" t="s">
        <v>9355</v>
      </c>
      <c r="C40" s="520" t="s">
        <v>9356</v>
      </c>
      <c r="D40" s="499">
        <v>4</v>
      </c>
      <c r="E40" s="47">
        <v>6</v>
      </c>
      <c r="F40" s="618" t="s">
        <v>9351</v>
      </c>
      <c r="G40" s="494"/>
      <c r="H40" s="494" t="s">
        <v>9350</v>
      </c>
      <c r="I40" s="494" t="s">
        <v>294</v>
      </c>
      <c r="J40" s="494" t="s">
        <v>294</v>
      </c>
      <c r="K40" s="573">
        <v>0</v>
      </c>
      <c r="L40" s="358" t="s">
        <v>9356</v>
      </c>
      <c r="M40" s="357" t="s">
        <v>9355</v>
      </c>
      <c r="N40" s="357" t="s">
        <v>9350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9351</v>
      </c>
      <c r="U40" s="357" t="s">
        <v>294</v>
      </c>
      <c r="V40" s="357" t="s">
        <v>294</v>
      </c>
    </row>
    <row r="41" spans="1:22" ht="15" thickBot="1">
      <c r="A41" s="515"/>
      <c r="B41" s="50" t="s">
        <v>3619</v>
      </c>
      <c r="C41" s="520" t="s">
        <v>142</v>
      </c>
      <c r="D41" s="499">
        <v>6</v>
      </c>
      <c r="E41" s="47">
        <v>10</v>
      </c>
      <c r="F41" s="618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3619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515"/>
      <c r="B42" s="536"/>
      <c r="C42" s="541" t="s">
        <v>22</v>
      </c>
      <c r="D42" s="49">
        <v>21</v>
      </c>
      <c r="E42" s="49">
        <v>34</v>
      </c>
      <c r="F42" s="69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46" t="s">
        <v>9357</v>
      </c>
      <c r="C43" s="522" t="s">
        <v>9358</v>
      </c>
      <c r="D43" s="498">
        <v>4</v>
      </c>
      <c r="E43" s="2047">
        <v>6</v>
      </c>
      <c r="F43" s="618" t="s">
        <v>9356</v>
      </c>
      <c r="G43" s="494"/>
      <c r="H43" s="494" t="s">
        <v>9355</v>
      </c>
      <c r="I43" s="494" t="s">
        <v>294</v>
      </c>
      <c r="J43" s="494" t="s">
        <v>294</v>
      </c>
      <c r="K43" s="573">
        <v>0</v>
      </c>
      <c r="L43" s="358" t="s">
        <v>9358</v>
      </c>
      <c r="M43" s="357" t="s">
        <v>9357</v>
      </c>
      <c r="N43" s="357" t="s">
        <v>9355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9356</v>
      </c>
      <c r="U43" s="357" t="s">
        <v>294</v>
      </c>
      <c r="V43" s="357" t="s">
        <v>294</v>
      </c>
    </row>
    <row r="44" spans="1:22">
      <c r="A44" s="515"/>
      <c r="B44" s="47" t="s">
        <v>35</v>
      </c>
      <c r="C44" s="522" t="s">
        <v>3258</v>
      </c>
      <c r="D44" s="499">
        <v>3</v>
      </c>
      <c r="E44" s="2047">
        <v>4</v>
      </c>
      <c r="F44" s="618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15"/>
      <c r="B45" s="47" t="s">
        <v>36</v>
      </c>
      <c r="C45" s="522" t="s">
        <v>247</v>
      </c>
      <c r="D45" s="499">
        <v>1</v>
      </c>
      <c r="E45" s="2047">
        <v>1</v>
      </c>
      <c r="F45" s="610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1131</v>
      </c>
      <c r="M45" s="357" t="s">
        <v>36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15"/>
      <c r="B46" s="47" t="s">
        <v>9359</v>
      </c>
      <c r="C46" s="522" t="s">
        <v>8703</v>
      </c>
      <c r="D46" s="499">
        <v>3</v>
      </c>
      <c r="E46" s="2047">
        <v>6</v>
      </c>
      <c r="F46" s="610" t="s">
        <v>9322</v>
      </c>
      <c r="G46" s="494"/>
      <c r="H46" s="494" t="s">
        <v>9204</v>
      </c>
      <c r="I46" s="494" t="s">
        <v>294</v>
      </c>
      <c r="J46" s="494" t="s">
        <v>294</v>
      </c>
      <c r="K46" s="573">
        <v>0</v>
      </c>
      <c r="L46" s="358" t="s">
        <v>8704</v>
      </c>
      <c r="M46" s="357" t="s">
        <v>9359</v>
      </c>
      <c r="N46" s="357" t="s">
        <v>9204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9206</v>
      </c>
      <c r="U46" s="357" t="s">
        <v>294</v>
      </c>
      <c r="V46" s="357" t="s">
        <v>294</v>
      </c>
    </row>
    <row r="47" spans="1:22">
      <c r="A47" s="515"/>
      <c r="B47" s="47" t="s">
        <v>9136</v>
      </c>
      <c r="C47" s="522" t="s">
        <v>9137</v>
      </c>
      <c r="D47" s="499">
        <v>3</v>
      </c>
      <c r="E47" s="2047">
        <v>4</v>
      </c>
      <c r="F47" s="618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9138</v>
      </c>
      <c r="M47" s="357" t="s">
        <v>9136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2048" t="s">
        <v>371</v>
      </c>
      <c r="C48" s="2049" t="s">
        <v>9207</v>
      </c>
      <c r="D48" s="2048">
        <v>3</v>
      </c>
      <c r="E48" s="2050">
        <v>4</v>
      </c>
      <c r="F48" s="610"/>
      <c r="G48" s="494" t="s">
        <v>4736</v>
      </c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9207</v>
      </c>
      <c r="M48" s="357" t="s">
        <v>371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2048" t="s">
        <v>9208</v>
      </c>
      <c r="C49" s="2049" t="s">
        <v>9209</v>
      </c>
      <c r="D49" s="2048">
        <v>3</v>
      </c>
      <c r="E49" s="2050">
        <v>4</v>
      </c>
      <c r="F49" s="610"/>
      <c r="G49" s="494" t="s">
        <v>4736</v>
      </c>
      <c r="H49" s="494"/>
      <c r="I49" s="494"/>
      <c r="J49" s="494"/>
      <c r="K49" s="573">
        <v>0</v>
      </c>
      <c r="L49" s="358" t="s">
        <v>9210</v>
      </c>
      <c r="M49" s="357" t="s">
        <v>9208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</row>
    <row r="50" spans="1:22" ht="15" thickBot="1">
      <c r="A50" s="517"/>
      <c r="B50" s="50" t="s">
        <v>9360</v>
      </c>
      <c r="C50" s="522" t="s">
        <v>9361</v>
      </c>
      <c r="D50" s="499">
        <v>4</v>
      </c>
      <c r="E50" s="2047">
        <v>6</v>
      </c>
      <c r="F50" s="618" t="s">
        <v>9354</v>
      </c>
      <c r="G50" s="494"/>
      <c r="H50" s="494" t="s">
        <v>9353</v>
      </c>
      <c r="I50" s="494" t="s">
        <v>294</v>
      </c>
      <c r="J50" s="494" t="s">
        <v>294</v>
      </c>
      <c r="K50" s="573">
        <v>0</v>
      </c>
      <c r="L50" s="358" t="s">
        <v>9361</v>
      </c>
      <c r="M50" s="357" t="s">
        <v>9360</v>
      </c>
      <c r="N50" s="357" t="s">
        <v>9353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9354</v>
      </c>
      <c r="U50" s="357" t="s">
        <v>294</v>
      </c>
      <c r="V50" s="357" t="s">
        <v>294</v>
      </c>
    </row>
    <row r="51" spans="1:22" ht="15" thickBot="1">
      <c r="A51" s="1059"/>
      <c r="B51" s="535"/>
      <c r="C51" s="2065" t="s">
        <v>22</v>
      </c>
      <c r="D51" s="49">
        <v>21</v>
      </c>
      <c r="E51" s="2066">
        <v>31</v>
      </c>
      <c r="F51" s="691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602">
        <v>7</v>
      </c>
      <c r="B52" s="46" t="s">
        <v>38</v>
      </c>
      <c r="C52" s="520" t="s">
        <v>146</v>
      </c>
      <c r="D52" s="499">
        <v>1</v>
      </c>
      <c r="E52" s="47">
        <v>1</v>
      </c>
      <c r="F52" s="618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515"/>
      <c r="B53" s="47" t="s">
        <v>40</v>
      </c>
      <c r="C53" s="520" t="s">
        <v>338</v>
      </c>
      <c r="D53" s="499">
        <v>1</v>
      </c>
      <c r="E53" s="47">
        <v>1</v>
      </c>
      <c r="F53" s="618" t="s">
        <v>247</v>
      </c>
      <c r="G53" s="494"/>
      <c r="H53" s="494" t="s">
        <v>36</v>
      </c>
      <c r="I53" s="494" t="s">
        <v>294</v>
      </c>
      <c r="J53" s="494" t="s">
        <v>294</v>
      </c>
      <c r="K53" s="573">
        <v>0</v>
      </c>
      <c r="L53" s="358" t="s">
        <v>1180</v>
      </c>
      <c r="M53" s="357" t="s">
        <v>40</v>
      </c>
      <c r="N53" s="357" t="s">
        <v>36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1131</v>
      </c>
      <c r="U53" s="357" t="s">
        <v>294</v>
      </c>
      <c r="V53" s="357" t="s">
        <v>294</v>
      </c>
    </row>
    <row r="54" spans="1:22">
      <c r="A54" s="515"/>
      <c r="B54" s="47" t="s">
        <v>9217</v>
      </c>
      <c r="C54" s="520" t="s">
        <v>4805</v>
      </c>
      <c r="D54" s="499">
        <v>4</v>
      </c>
      <c r="E54" s="47">
        <v>6</v>
      </c>
      <c r="F54" s="618" t="s">
        <v>9193</v>
      </c>
      <c r="G54" s="494"/>
      <c r="H54" s="494" t="s">
        <v>9192</v>
      </c>
      <c r="I54" s="494" t="s">
        <v>294</v>
      </c>
      <c r="J54" s="494" t="s">
        <v>294</v>
      </c>
      <c r="K54" s="573">
        <v>0</v>
      </c>
      <c r="L54" s="358" t="s">
        <v>2132</v>
      </c>
      <c r="M54" s="357" t="s">
        <v>9217</v>
      </c>
      <c r="N54" s="357" t="s">
        <v>9192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9194</v>
      </c>
      <c r="U54" s="357" t="s">
        <v>294</v>
      </c>
      <c r="V54" s="357" t="s">
        <v>294</v>
      </c>
    </row>
    <row r="55" spans="1:22">
      <c r="A55" s="515"/>
      <c r="B55" s="47" t="s">
        <v>9362</v>
      </c>
      <c r="C55" s="520" t="s">
        <v>9363</v>
      </c>
      <c r="D55" s="499">
        <v>5</v>
      </c>
      <c r="E55" s="47">
        <v>8</v>
      </c>
      <c r="F55" s="618" t="s">
        <v>9356</v>
      </c>
      <c r="G55" s="494"/>
      <c r="H55" s="494" t="s">
        <v>9355</v>
      </c>
      <c r="I55" s="494" t="s">
        <v>294</v>
      </c>
      <c r="J55" s="494" t="s">
        <v>294</v>
      </c>
      <c r="K55" s="573">
        <v>0</v>
      </c>
      <c r="L55" s="358" t="s">
        <v>9364</v>
      </c>
      <c r="M55" s="357" t="s">
        <v>9362</v>
      </c>
      <c r="N55" s="357" t="s">
        <v>9355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9356</v>
      </c>
      <c r="U55" s="357" t="s">
        <v>294</v>
      </c>
      <c r="V55" s="357" t="s">
        <v>294</v>
      </c>
    </row>
    <row r="56" spans="1:22">
      <c r="A56" s="515"/>
      <c r="B56" s="47" t="s">
        <v>9213</v>
      </c>
      <c r="C56" s="520" t="s">
        <v>9214</v>
      </c>
      <c r="D56" s="499">
        <v>5</v>
      </c>
      <c r="E56" s="47">
        <v>8</v>
      </c>
      <c r="F56" s="618" t="s">
        <v>9354</v>
      </c>
      <c r="G56" s="494"/>
      <c r="H56" s="494" t="s">
        <v>9353</v>
      </c>
      <c r="I56" s="494" t="s">
        <v>294</v>
      </c>
      <c r="J56" s="494" t="s">
        <v>294</v>
      </c>
      <c r="K56" s="573">
        <v>0</v>
      </c>
      <c r="L56" s="358" t="s">
        <v>9216</v>
      </c>
      <c r="M56" s="357" t="s">
        <v>9213</v>
      </c>
      <c r="N56" s="357" t="s">
        <v>9353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9354</v>
      </c>
      <c r="U56" s="357" t="s">
        <v>294</v>
      </c>
      <c r="V56" s="357" t="s">
        <v>294</v>
      </c>
    </row>
    <row r="57" spans="1:22" ht="15" thickBot="1">
      <c r="A57" s="515"/>
      <c r="B57" s="50" t="s">
        <v>9365</v>
      </c>
      <c r="C57" s="520" t="s">
        <v>9128</v>
      </c>
      <c r="D57" s="499">
        <v>4</v>
      </c>
      <c r="E57" s="47">
        <v>6</v>
      </c>
      <c r="F57" s="618" t="s">
        <v>9358</v>
      </c>
      <c r="G57" s="494"/>
      <c r="H57" s="494" t="s">
        <v>9357</v>
      </c>
      <c r="I57" s="494" t="s">
        <v>294</v>
      </c>
      <c r="J57" s="494" t="s">
        <v>294</v>
      </c>
      <c r="K57" s="573">
        <v>0</v>
      </c>
      <c r="L57" s="358" t="s">
        <v>9129</v>
      </c>
      <c r="M57" s="357" t="s">
        <v>9365</v>
      </c>
      <c r="N57" s="357" t="s">
        <v>9357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9358</v>
      </c>
      <c r="U57" s="357" t="s">
        <v>294</v>
      </c>
      <c r="V57" s="357" t="s">
        <v>294</v>
      </c>
    </row>
    <row r="58" spans="1:22" ht="15" thickBot="1">
      <c r="A58" s="517"/>
      <c r="B58" s="536"/>
      <c r="C58" s="541" t="s">
        <v>22</v>
      </c>
      <c r="D58" s="49">
        <v>20</v>
      </c>
      <c r="E58" s="1234">
        <v>30</v>
      </c>
      <c r="F58" s="69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8</v>
      </c>
      <c r="B59" s="46" t="s">
        <v>9366</v>
      </c>
      <c r="C59" s="520" t="s">
        <v>9367</v>
      </c>
      <c r="D59" s="499">
        <v>6</v>
      </c>
      <c r="E59" s="47">
        <v>8</v>
      </c>
      <c r="F59" s="618" t="s">
        <v>9363</v>
      </c>
      <c r="G59" s="494"/>
      <c r="H59" s="494" t="s">
        <v>9362</v>
      </c>
      <c r="I59" s="494" t="s">
        <v>294</v>
      </c>
      <c r="J59" s="494" t="s">
        <v>294</v>
      </c>
      <c r="K59" s="573">
        <v>0</v>
      </c>
      <c r="L59" s="358" t="s">
        <v>9368</v>
      </c>
      <c r="M59" s="357" t="s">
        <v>9366</v>
      </c>
      <c r="N59" s="357" t="s">
        <v>9362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9364</v>
      </c>
      <c r="U59" s="357" t="s">
        <v>294</v>
      </c>
      <c r="V59" s="357" t="s">
        <v>294</v>
      </c>
    </row>
    <row r="60" spans="1:22">
      <c r="A60" s="515"/>
      <c r="B60" s="47" t="s">
        <v>9369</v>
      </c>
      <c r="C60" s="520" t="s">
        <v>9116</v>
      </c>
      <c r="D60" s="499">
        <v>3</v>
      </c>
      <c r="E60" s="47">
        <v>6</v>
      </c>
      <c r="F60" s="618" t="s">
        <v>9361</v>
      </c>
      <c r="G60" s="494"/>
      <c r="H60" s="494" t="s">
        <v>9360</v>
      </c>
      <c r="I60" s="494" t="s">
        <v>294</v>
      </c>
      <c r="J60" s="494" t="s">
        <v>294</v>
      </c>
      <c r="K60" s="573">
        <v>0</v>
      </c>
      <c r="L60" s="358" t="s">
        <v>9117</v>
      </c>
      <c r="M60" s="357" t="s">
        <v>9369</v>
      </c>
      <c r="N60" s="357" t="s">
        <v>9360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9361</v>
      </c>
      <c r="U60" s="357" t="s">
        <v>294</v>
      </c>
      <c r="V60" s="357" t="s">
        <v>294</v>
      </c>
    </row>
    <row r="61" spans="1:22">
      <c r="A61" s="515"/>
      <c r="B61" s="47" t="s">
        <v>9370</v>
      </c>
      <c r="C61" s="520" t="s">
        <v>9371</v>
      </c>
      <c r="D61" s="499">
        <v>5</v>
      </c>
      <c r="E61" s="47">
        <v>8</v>
      </c>
      <c r="F61" s="618" t="s">
        <v>9128</v>
      </c>
      <c r="G61" s="494"/>
      <c r="H61" s="494" t="s">
        <v>9365</v>
      </c>
      <c r="I61" s="494" t="s">
        <v>294</v>
      </c>
      <c r="J61" s="494" t="s">
        <v>294</v>
      </c>
      <c r="K61" s="573">
        <v>0</v>
      </c>
      <c r="L61" s="358" t="s">
        <v>9144</v>
      </c>
      <c r="M61" s="357" t="s">
        <v>9370</v>
      </c>
      <c r="N61" s="357" t="s">
        <v>9365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9129</v>
      </c>
      <c r="U61" s="357" t="s">
        <v>294</v>
      </c>
      <c r="V61" s="357" t="s">
        <v>294</v>
      </c>
    </row>
    <row r="62" spans="1:22" ht="15" thickBot="1">
      <c r="A62" s="515"/>
      <c r="B62" s="708" t="s">
        <v>9240</v>
      </c>
      <c r="C62" s="520" t="s">
        <v>333</v>
      </c>
      <c r="D62" s="499">
        <v>6</v>
      </c>
      <c r="E62" s="47">
        <v>10</v>
      </c>
      <c r="F62" s="618" t="s">
        <v>9372</v>
      </c>
      <c r="G62" s="494"/>
      <c r="H62" s="494" t="s">
        <v>3619</v>
      </c>
      <c r="I62" s="494" t="s">
        <v>9136</v>
      </c>
      <c r="J62" s="494" t="s">
        <v>294</v>
      </c>
      <c r="K62" s="573">
        <v>0</v>
      </c>
      <c r="L62" s="358" t="s">
        <v>4861</v>
      </c>
      <c r="M62" s="357" t="s">
        <v>9240</v>
      </c>
      <c r="N62" s="357" t="s">
        <v>3619</v>
      </c>
      <c r="O62" s="357" t="s">
        <v>9136</v>
      </c>
      <c r="P62" s="357" t="s">
        <v>294</v>
      </c>
      <c r="Q62" s="357">
        <v>0</v>
      </c>
      <c r="R62" s="357">
        <v>19</v>
      </c>
      <c r="S62" s="357">
        <v>0</v>
      </c>
      <c r="T62" s="357" t="s">
        <v>1181</v>
      </c>
      <c r="U62" s="357" t="s">
        <v>9138</v>
      </c>
      <c r="V62" s="357" t="s">
        <v>294</v>
      </c>
    </row>
    <row r="63" spans="1:22" ht="15" thickBot="1">
      <c r="A63" s="517"/>
      <c r="B63" s="536"/>
      <c r="C63" s="541" t="s">
        <v>22</v>
      </c>
      <c r="D63" s="49">
        <v>20</v>
      </c>
      <c r="E63" s="49">
        <v>32</v>
      </c>
      <c r="F63" s="691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>
      <c r="A64" s="602">
        <v>9</v>
      </c>
      <c r="B64" s="46" t="s">
        <v>9298</v>
      </c>
      <c r="C64" s="520" t="s">
        <v>9299</v>
      </c>
      <c r="D64" s="499">
        <v>7</v>
      </c>
      <c r="E64" s="47">
        <v>12</v>
      </c>
      <c r="F64" s="616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9300</v>
      </c>
      <c r="M64" s="357" t="s">
        <v>9298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515"/>
      <c r="B65" s="707" t="s">
        <v>9246</v>
      </c>
      <c r="C65" s="520" t="s">
        <v>147</v>
      </c>
      <c r="D65" s="499">
        <v>7</v>
      </c>
      <c r="E65" s="47">
        <v>12</v>
      </c>
      <c r="F65" s="618" t="s">
        <v>9373</v>
      </c>
      <c r="G65" s="494"/>
      <c r="H65" s="494" t="s">
        <v>35</v>
      </c>
      <c r="I65" s="494" t="s">
        <v>9370</v>
      </c>
      <c r="J65" s="494" t="s">
        <v>294</v>
      </c>
      <c r="K65" s="573">
        <v>0</v>
      </c>
      <c r="L65" s="358" t="s">
        <v>1153</v>
      </c>
      <c r="M65" s="357" t="s">
        <v>9246</v>
      </c>
      <c r="N65" s="357" t="s">
        <v>35</v>
      </c>
      <c r="O65" s="357" t="s">
        <v>9370</v>
      </c>
      <c r="P65" s="357" t="s">
        <v>294</v>
      </c>
      <c r="Q65" s="357">
        <v>0</v>
      </c>
      <c r="R65" s="357">
        <v>37</v>
      </c>
      <c r="S65" s="357">
        <v>0</v>
      </c>
      <c r="T65" s="357" t="s">
        <v>3259</v>
      </c>
      <c r="U65" s="357" t="s">
        <v>9144</v>
      </c>
      <c r="V65" s="357" t="s">
        <v>294</v>
      </c>
    </row>
    <row r="66" spans="1:22" ht="15" thickBot="1">
      <c r="A66" s="515"/>
      <c r="B66" s="50" t="s">
        <v>9252</v>
      </c>
      <c r="C66" s="520" t="s">
        <v>9253</v>
      </c>
      <c r="D66" s="499">
        <v>4</v>
      </c>
      <c r="E66" s="47">
        <v>6</v>
      </c>
      <c r="F66" s="678" t="s">
        <v>9116</v>
      </c>
      <c r="G66" s="494"/>
      <c r="H66" s="494" t="s">
        <v>9369</v>
      </c>
      <c r="I66" s="494" t="s">
        <v>294</v>
      </c>
      <c r="J66" s="494" t="s">
        <v>294</v>
      </c>
      <c r="K66" s="573">
        <v>0</v>
      </c>
      <c r="L66" s="358" t="s">
        <v>9254</v>
      </c>
      <c r="M66" s="357" t="s">
        <v>9252</v>
      </c>
      <c r="N66" s="357" t="s">
        <v>9369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9117</v>
      </c>
      <c r="U66" s="357" t="s">
        <v>294</v>
      </c>
      <c r="V66" s="357" t="s">
        <v>294</v>
      </c>
    </row>
    <row r="67" spans="1:22" ht="15" thickBot="1">
      <c r="A67" s="517"/>
      <c r="B67" s="536"/>
      <c r="C67" s="541" t="s">
        <v>22</v>
      </c>
      <c r="D67" s="49">
        <v>18</v>
      </c>
      <c r="E67" s="49">
        <v>30</v>
      </c>
      <c r="F67" s="69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02">
        <v>10</v>
      </c>
      <c r="B68" s="46" t="s">
        <v>9255</v>
      </c>
      <c r="C68" s="520" t="s">
        <v>9256</v>
      </c>
      <c r="D68" s="499">
        <v>5</v>
      </c>
      <c r="E68" s="47">
        <v>6</v>
      </c>
      <c r="F68" s="616" t="s">
        <v>9253</v>
      </c>
      <c r="G68" s="494"/>
      <c r="H68" s="494" t="s">
        <v>9252</v>
      </c>
      <c r="I68" s="494" t="s">
        <v>294</v>
      </c>
      <c r="J68" s="494" t="s">
        <v>294</v>
      </c>
      <c r="K68" s="573">
        <v>0</v>
      </c>
      <c r="L68" s="358" t="s">
        <v>9257</v>
      </c>
      <c r="M68" s="357" t="s">
        <v>9255</v>
      </c>
      <c r="N68" s="357" t="s">
        <v>9252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9254</v>
      </c>
      <c r="U68" s="357" t="s">
        <v>294</v>
      </c>
      <c r="V68" s="357" t="s">
        <v>294</v>
      </c>
    </row>
    <row r="69" spans="1:22">
      <c r="A69" s="515"/>
      <c r="B69" s="47" t="s">
        <v>9374</v>
      </c>
      <c r="C69" s="520" t="s">
        <v>9375</v>
      </c>
      <c r="D69" s="499">
        <v>6</v>
      </c>
      <c r="E69" s="47">
        <v>10</v>
      </c>
      <c r="F69" s="618" t="s">
        <v>9376</v>
      </c>
      <c r="G69" s="494"/>
      <c r="H69" s="494" t="s">
        <v>9298</v>
      </c>
      <c r="I69" s="494" t="s">
        <v>294</v>
      </c>
      <c r="J69" s="494" t="s">
        <v>294</v>
      </c>
      <c r="K69" s="573">
        <v>0</v>
      </c>
      <c r="L69" s="358" t="s">
        <v>9377</v>
      </c>
      <c r="M69" s="357" t="s">
        <v>9374</v>
      </c>
      <c r="N69" s="357" t="s">
        <v>9298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9300</v>
      </c>
      <c r="U69" s="357" t="s">
        <v>294</v>
      </c>
      <c r="V69" s="357" t="s">
        <v>294</v>
      </c>
    </row>
    <row r="70" spans="1:22" ht="15" thickBot="1">
      <c r="A70" s="515"/>
      <c r="B70" s="708" t="s">
        <v>9260</v>
      </c>
      <c r="C70" s="520" t="s">
        <v>151</v>
      </c>
      <c r="D70" s="499">
        <v>7</v>
      </c>
      <c r="E70" s="47">
        <v>12</v>
      </c>
      <c r="F70" s="678" t="s">
        <v>147</v>
      </c>
      <c r="G70" s="494"/>
      <c r="H70" s="494" t="s">
        <v>9246</v>
      </c>
      <c r="I70" s="494" t="s">
        <v>294</v>
      </c>
      <c r="J70" s="494" t="s">
        <v>294</v>
      </c>
      <c r="K70" s="573">
        <v>0</v>
      </c>
      <c r="L70" s="358" t="s">
        <v>1182</v>
      </c>
      <c r="M70" s="357" t="s">
        <v>9260</v>
      </c>
      <c r="N70" s="357" t="s">
        <v>9246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1153</v>
      </c>
      <c r="U70" s="357" t="s">
        <v>294</v>
      </c>
      <c r="V70" s="357" t="s">
        <v>294</v>
      </c>
    </row>
    <row r="71" spans="1:22" ht="15" thickBot="1">
      <c r="A71" s="517"/>
      <c r="B71" s="536"/>
      <c r="C71" s="541" t="s">
        <v>22</v>
      </c>
      <c r="D71" s="49">
        <v>18</v>
      </c>
      <c r="E71" s="2053">
        <v>28</v>
      </c>
      <c r="F71" s="69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697"/>
      <c r="B72" s="2067"/>
      <c r="C72" s="525" t="s">
        <v>111</v>
      </c>
      <c r="D72" s="49">
        <v>202</v>
      </c>
      <c r="E72" s="2053">
        <v>297</v>
      </c>
      <c r="F72" s="49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2049"/>
      <c r="B73" s="2049"/>
      <c r="C73" s="2049"/>
      <c r="D73" s="2049"/>
      <c r="E73" s="2049"/>
      <c r="F73" s="2056"/>
      <c r="G73" s="494"/>
      <c r="H73" s="494"/>
      <c r="I73" s="494"/>
      <c r="J73" s="494"/>
      <c r="K73" s="573"/>
      <c r="L73" s="358"/>
    </row>
    <row r="74" spans="1:22">
      <c r="A74" s="2049"/>
      <c r="B74" s="2049"/>
      <c r="C74" s="2049"/>
      <c r="D74" s="2049"/>
      <c r="E74" s="2049"/>
      <c r="F74" s="2056"/>
      <c r="G74" s="494"/>
      <c r="H74" s="494"/>
      <c r="I74" s="494"/>
      <c r="J74" s="494"/>
      <c r="K74" s="573"/>
      <c r="L74" s="358"/>
    </row>
    <row r="75" spans="1:22">
      <c r="A75" s="2049"/>
      <c r="B75" s="2049"/>
      <c r="C75" s="2049"/>
      <c r="D75" s="2049"/>
      <c r="E75" s="2049"/>
      <c r="F75" s="2056"/>
      <c r="G75" s="494"/>
      <c r="H75" s="494"/>
      <c r="I75" s="494"/>
      <c r="J75" s="494"/>
      <c r="K75" s="573"/>
      <c r="L75" s="358"/>
    </row>
    <row r="76" spans="1:22">
      <c r="A76" s="2049"/>
      <c r="B76" s="2049"/>
      <c r="C76" s="2049"/>
      <c r="D76" s="2049"/>
      <c r="E76" s="2049"/>
      <c r="F76" s="2056"/>
      <c r="G76" s="494"/>
      <c r="H76" s="494"/>
      <c r="I76" s="494"/>
      <c r="J76" s="494"/>
      <c r="K76" s="1743"/>
      <c r="L76" s="358"/>
    </row>
    <row r="77" spans="1:22">
      <c r="A77" s="2049"/>
      <c r="B77" s="2049"/>
      <c r="C77" s="2049"/>
      <c r="D77" s="2049"/>
      <c r="E77" s="2049"/>
      <c r="F77" s="2056"/>
      <c r="G77" s="494"/>
      <c r="H77" s="494"/>
      <c r="I77" s="494"/>
      <c r="J77" s="494"/>
      <c r="K77" s="642"/>
      <c r="L77" s="358"/>
    </row>
    <row r="78" spans="1:22">
      <c r="A78" s="2049"/>
      <c r="B78" s="2049"/>
      <c r="C78" s="2049"/>
      <c r="D78" s="2049"/>
      <c r="E78" s="2049"/>
      <c r="F78" s="2056"/>
      <c r="G78" s="494"/>
      <c r="H78" s="494"/>
      <c r="I78" s="494"/>
      <c r="J78" s="494"/>
      <c r="K78" s="642"/>
      <c r="L78" s="358"/>
    </row>
    <row r="79" spans="1:22">
      <c r="A79" s="2049"/>
      <c r="B79" s="2049"/>
      <c r="C79" s="2049"/>
      <c r="D79" s="2049"/>
      <c r="E79" s="2049"/>
      <c r="F79" s="2056"/>
      <c r="G79" s="494"/>
      <c r="H79" s="494"/>
      <c r="I79" s="494"/>
      <c r="J79" s="494"/>
      <c r="K79" s="642"/>
      <c r="L79" s="358"/>
    </row>
    <row r="80" spans="1:22">
      <c r="A80" s="2049"/>
      <c r="B80" s="2049"/>
      <c r="C80" s="2049"/>
      <c r="D80" s="2049"/>
      <c r="E80" s="2049"/>
      <c r="F80" s="2056"/>
      <c r="G80" s="494"/>
      <c r="H80" s="494"/>
      <c r="I80" s="494"/>
      <c r="J80" s="494"/>
      <c r="K80" s="642"/>
      <c r="L80" s="358"/>
    </row>
    <row r="81" spans="1:12">
      <c r="A81" s="2049"/>
      <c r="B81" s="2049"/>
      <c r="C81" s="2049"/>
      <c r="D81" s="2049"/>
      <c r="E81" s="2049"/>
      <c r="F81" s="2056"/>
      <c r="G81" s="494"/>
      <c r="H81" s="494"/>
      <c r="I81" s="494"/>
      <c r="J81" s="494"/>
      <c r="K81" s="642"/>
      <c r="L81" s="358"/>
    </row>
    <row r="82" spans="1:12">
      <c r="A82" s="2049"/>
      <c r="B82" s="2049"/>
      <c r="C82" s="2049"/>
      <c r="D82" s="2049"/>
      <c r="E82" s="2049"/>
      <c r="F82" s="2056"/>
      <c r="G82" s="494"/>
      <c r="H82" s="494"/>
      <c r="I82" s="494"/>
      <c r="J82" s="494"/>
      <c r="K82" s="642"/>
      <c r="L82" s="358"/>
    </row>
    <row r="83" spans="1:12">
      <c r="A83" s="2049"/>
      <c r="B83" s="2049"/>
      <c r="C83" s="2049"/>
      <c r="D83" s="2049"/>
      <c r="E83" s="2049"/>
      <c r="F83" s="2056"/>
      <c r="G83" s="494"/>
      <c r="H83" s="494"/>
      <c r="I83" s="494"/>
      <c r="J83" s="494"/>
      <c r="K83" s="642"/>
      <c r="L83" s="358"/>
    </row>
    <row r="84" spans="1:12">
      <c r="A84" s="2049"/>
      <c r="B84" s="2049"/>
      <c r="C84" s="2049"/>
      <c r="D84" s="2049"/>
      <c r="E84" s="2049"/>
      <c r="F84" s="494"/>
      <c r="G84" s="494"/>
      <c r="H84" s="494"/>
      <c r="I84" s="494"/>
      <c r="J84" s="494"/>
      <c r="K84" s="642"/>
      <c r="L84" s="358"/>
    </row>
    <row r="85" spans="1:12">
      <c r="A85" s="2049"/>
      <c r="B85" s="2049"/>
      <c r="C85" s="2049"/>
      <c r="D85" s="2049"/>
      <c r="E85" s="2049"/>
      <c r="F85" s="494"/>
      <c r="G85" s="494"/>
      <c r="H85" s="494"/>
      <c r="I85" s="494"/>
      <c r="J85" s="494"/>
      <c r="K85" s="642"/>
      <c r="L85" s="358"/>
    </row>
    <row r="86" spans="1:12">
      <c r="A86" s="2049"/>
      <c r="B86" s="2049"/>
      <c r="C86" s="2049"/>
      <c r="D86" s="2049"/>
      <c r="E86" s="2049"/>
      <c r="F86" s="494"/>
      <c r="G86" s="494"/>
      <c r="H86" s="494"/>
      <c r="I86" s="494"/>
      <c r="J86" s="494"/>
      <c r="K86" s="642"/>
      <c r="L86" s="358"/>
    </row>
    <row r="87" spans="1:12">
      <c r="A87" s="2049"/>
      <c r="B87" s="2049"/>
      <c r="C87" s="2049"/>
      <c r="D87" s="2049"/>
      <c r="E87" s="2049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C7E7C-D2C6-4238-9A83-203F90BD7FE0}">
  <sheetPr codeName="Sheet33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494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31" t="s">
        <v>438</v>
      </c>
      <c r="D9" s="498">
        <v>2</v>
      </c>
      <c r="E9" s="46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23" t="s">
        <v>3533</v>
      </c>
      <c r="D10" s="499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9175</v>
      </c>
      <c r="C11" s="520" t="s">
        <v>9176</v>
      </c>
      <c r="D11" s="499">
        <v>3</v>
      </c>
      <c r="E11" s="47">
        <v>4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9070</v>
      </c>
      <c r="M11" s="357" t="s">
        <v>9175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19</v>
      </c>
      <c r="C12" s="520" t="s">
        <v>335</v>
      </c>
      <c r="D12" s="499">
        <v>2</v>
      </c>
      <c r="E12" s="47">
        <v>2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9074</v>
      </c>
      <c r="C13" s="520" t="s">
        <v>9075</v>
      </c>
      <c r="D13" s="499">
        <v>3</v>
      </c>
      <c r="E13" s="47">
        <v>4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9076</v>
      </c>
      <c r="M13" s="357" t="s">
        <v>9074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20" t="s">
        <v>3543</v>
      </c>
      <c r="D14" s="499">
        <v>5</v>
      </c>
      <c r="E14" s="47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41" t="s">
        <v>22</v>
      </c>
      <c r="D15" s="49">
        <v>20</v>
      </c>
      <c r="E15" s="49">
        <v>24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3544</v>
      </c>
      <c r="C16" s="520" t="s">
        <v>3545</v>
      </c>
      <c r="D16" s="499">
        <v>5</v>
      </c>
      <c r="E16" s="47">
        <v>6</v>
      </c>
      <c r="F16" s="801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9177</v>
      </c>
      <c r="C17" s="520" t="s">
        <v>9178</v>
      </c>
      <c r="D17" s="499">
        <v>3</v>
      </c>
      <c r="E17" s="47">
        <v>4</v>
      </c>
      <c r="F17" s="802" t="s">
        <v>9075</v>
      </c>
      <c r="G17" s="494"/>
      <c r="H17" s="494" t="s">
        <v>9074</v>
      </c>
      <c r="I17" s="494" t="s">
        <v>294</v>
      </c>
      <c r="J17" s="494" t="s">
        <v>294</v>
      </c>
      <c r="K17" s="573">
        <v>0</v>
      </c>
      <c r="L17" s="358" t="s">
        <v>9082</v>
      </c>
      <c r="M17" s="357" t="s">
        <v>9177</v>
      </c>
      <c r="N17" s="357" t="s">
        <v>9074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9076</v>
      </c>
      <c r="U17" s="357" t="s">
        <v>294</v>
      </c>
      <c r="V17" s="357" t="s">
        <v>294</v>
      </c>
    </row>
    <row r="18" spans="1:22">
      <c r="A18" s="515"/>
      <c r="B18" s="47" t="s">
        <v>9179</v>
      </c>
      <c r="C18" s="520" t="s">
        <v>9072</v>
      </c>
      <c r="D18" s="499">
        <v>3</v>
      </c>
      <c r="E18" s="47">
        <v>4</v>
      </c>
      <c r="F18" s="802" t="s">
        <v>9176</v>
      </c>
      <c r="G18" s="494"/>
      <c r="H18" s="494" t="s">
        <v>9175</v>
      </c>
      <c r="I18" s="494" t="s">
        <v>294</v>
      </c>
      <c r="J18" s="494" t="s">
        <v>294</v>
      </c>
      <c r="K18" s="573">
        <v>0</v>
      </c>
      <c r="L18" s="358" t="s">
        <v>9073</v>
      </c>
      <c r="M18" s="357" t="s">
        <v>9179</v>
      </c>
      <c r="N18" s="357" t="s">
        <v>9175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9070</v>
      </c>
      <c r="U18" s="357" t="s">
        <v>294</v>
      </c>
      <c r="V18" s="357" t="s">
        <v>294</v>
      </c>
    </row>
    <row r="19" spans="1:22">
      <c r="A19" s="515"/>
      <c r="B19" s="47" t="s">
        <v>25</v>
      </c>
      <c r="C19" s="520" t="s">
        <v>138</v>
      </c>
      <c r="D19" s="499">
        <v>3</v>
      </c>
      <c r="E19" s="47">
        <v>4</v>
      </c>
      <c r="F19" s="7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9180</v>
      </c>
      <c r="C20" s="520" t="s">
        <v>9181</v>
      </c>
      <c r="D20" s="499">
        <v>3</v>
      </c>
      <c r="E20" s="47">
        <v>4</v>
      </c>
      <c r="F20" s="80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9182</v>
      </c>
      <c r="M20" s="357" t="s">
        <v>9180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50" t="s">
        <v>26</v>
      </c>
      <c r="C21" s="520" t="s">
        <v>52</v>
      </c>
      <c r="D21" s="499">
        <v>5</v>
      </c>
      <c r="E21" s="47">
        <v>6</v>
      </c>
      <c r="F21" s="802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206"/>
      <c r="C22" s="541" t="s">
        <v>22</v>
      </c>
      <c r="D22" s="49">
        <v>22</v>
      </c>
      <c r="E22" s="49">
        <v>28</v>
      </c>
      <c r="F22" s="87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9183</v>
      </c>
      <c r="C23" s="520" t="s">
        <v>9184</v>
      </c>
      <c r="D23" s="499">
        <v>4</v>
      </c>
      <c r="E23" s="47">
        <v>6</v>
      </c>
      <c r="F23" s="802" t="s">
        <v>9072</v>
      </c>
      <c r="G23" s="494"/>
      <c r="H23" s="494" t="s">
        <v>9179</v>
      </c>
      <c r="I23" s="494" t="s">
        <v>294</v>
      </c>
      <c r="J23" s="494" t="s">
        <v>294</v>
      </c>
      <c r="K23" s="573">
        <v>0</v>
      </c>
      <c r="L23" s="358" t="s">
        <v>9185</v>
      </c>
      <c r="M23" s="357" t="s">
        <v>9183</v>
      </c>
      <c r="N23" s="357" t="s">
        <v>9179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9073</v>
      </c>
      <c r="U23" s="357" t="s">
        <v>294</v>
      </c>
      <c r="V23" s="357" t="s">
        <v>294</v>
      </c>
    </row>
    <row r="24" spans="1:22">
      <c r="A24" s="515"/>
      <c r="B24" s="47" t="s">
        <v>18</v>
      </c>
      <c r="C24" s="520" t="s">
        <v>3567</v>
      </c>
      <c r="D24" s="499">
        <v>2</v>
      </c>
      <c r="E24" s="47">
        <v>2</v>
      </c>
      <c r="F24" s="802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608</v>
      </c>
      <c r="M24" s="357" t="s">
        <v>18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9089</v>
      </c>
      <c r="C25" s="520" t="s">
        <v>9090</v>
      </c>
      <c r="D25" s="499">
        <v>4</v>
      </c>
      <c r="E25" s="47">
        <v>6</v>
      </c>
      <c r="F25" s="802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9091</v>
      </c>
      <c r="M25" s="357" t="s">
        <v>9089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47" t="s">
        <v>9186</v>
      </c>
      <c r="C26" s="520" t="s">
        <v>9187</v>
      </c>
      <c r="D26" s="499">
        <v>4</v>
      </c>
      <c r="E26" s="47">
        <v>6</v>
      </c>
      <c r="F26" s="802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9188</v>
      </c>
      <c r="M26" s="357" t="s">
        <v>9186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47" t="s">
        <v>29</v>
      </c>
      <c r="C27" s="520" t="s">
        <v>53</v>
      </c>
      <c r="D27" s="499">
        <v>2</v>
      </c>
      <c r="E27" s="47">
        <v>2</v>
      </c>
      <c r="F27" s="80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" t="s">
        <v>33</v>
      </c>
      <c r="C28" s="520" t="s">
        <v>140</v>
      </c>
      <c r="D28" s="499">
        <v>5</v>
      </c>
      <c r="E28" s="47">
        <v>6</v>
      </c>
      <c r="F28" s="802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206"/>
      <c r="C29" s="541" t="s">
        <v>22</v>
      </c>
      <c r="D29" s="49">
        <v>21</v>
      </c>
      <c r="E29" s="49">
        <v>28</v>
      </c>
      <c r="F29" s="87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9101</v>
      </c>
      <c r="C30" s="520" t="s">
        <v>9102</v>
      </c>
      <c r="D30" s="499">
        <v>4</v>
      </c>
      <c r="E30" s="47">
        <v>6</v>
      </c>
      <c r="F30" s="802" t="s">
        <v>9184</v>
      </c>
      <c r="G30" s="494"/>
      <c r="H30" s="494" t="s">
        <v>9183</v>
      </c>
      <c r="I30" s="494" t="s">
        <v>294</v>
      </c>
      <c r="J30" s="494" t="s">
        <v>294</v>
      </c>
      <c r="K30" s="573">
        <v>0</v>
      </c>
      <c r="L30" s="358" t="s">
        <v>9102</v>
      </c>
      <c r="M30" s="357" t="s">
        <v>9101</v>
      </c>
      <c r="N30" s="357" t="s">
        <v>9183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9185</v>
      </c>
      <c r="U30" s="357" t="s">
        <v>294</v>
      </c>
      <c r="V30" s="357" t="s">
        <v>294</v>
      </c>
    </row>
    <row r="31" spans="1:22">
      <c r="A31" s="515"/>
      <c r="B31" s="47" t="s">
        <v>9189</v>
      </c>
      <c r="C31" s="520" t="s">
        <v>9190</v>
      </c>
      <c r="D31" s="499">
        <v>4</v>
      </c>
      <c r="E31" s="47">
        <v>6</v>
      </c>
      <c r="F31" s="802" t="s">
        <v>9178</v>
      </c>
      <c r="G31" s="494"/>
      <c r="H31" s="494" t="s">
        <v>9177</v>
      </c>
      <c r="I31" s="494" t="s">
        <v>294</v>
      </c>
      <c r="J31" s="494" t="s">
        <v>294</v>
      </c>
      <c r="K31" s="573">
        <v>0</v>
      </c>
      <c r="L31" s="358" t="s">
        <v>9191</v>
      </c>
      <c r="M31" s="357" t="s">
        <v>9189</v>
      </c>
      <c r="N31" s="357" t="s">
        <v>9177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9082</v>
      </c>
      <c r="U31" s="357" t="s">
        <v>294</v>
      </c>
      <c r="V31" s="357" t="s">
        <v>294</v>
      </c>
    </row>
    <row r="32" spans="1:22">
      <c r="A32" s="515"/>
      <c r="B32" s="47" t="s">
        <v>9317</v>
      </c>
      <c r="C32" s="520" t="s">
        <v>9318</v>
      </c>
      <c r="D32" s="499">
        <v>3</v>
      </c>
      <c r="E32" s="47">
        <v>6</v>
      </c>
      <c r="F32" s="802" t="s">
        <v>9184</v>
      </c>
      <c r="G32" s="494"/>
      <c r="H32" s="494" t="s">
        <v>9183</v>
      </c>
      <c r="I32" s="494" t="s">
        <v>294</v>
      </c>
      <c r="J32" s="494" t="s">
        <v>294</v>
      </c>
      <c r="K32" s="573">
        <v>0</v>
      </c>
      <c r="L32" s="358" t="s">
        <v>9319</v>
      </c>
      <c r="M32" s="357" t="s">
        <v>9317</v>
      </c>
      <c r="N32" s="357" t="s">
        <v>9183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9185</v>
      </c>
      <c r="U32" s="357" t="s">
        <v>294</v>
      </c>
      <c r="V32" s="357" t="s">
        <v>294</v>
      </c>
    </row>
    <row r="33" spans="1:22">
      <c r="A33" s="515"/>
      <c r="B33" s="47" t="s">
        <v>9195</v>
      </c>
      <c r="C33" s="1287" t="s">
        <v>9196</v>
      </c>
      <c r="D33" s="499">
        <v>4</v>
      </c>
      <c r="E33" s="47">
        <v>6</v>
      </c>
      <c r="F33" s="802" t="s">
        <v>9184</v>
      </c>
      <c r="G33" s="494"/>
      <c r="H33" s="494" t="s">
        <v>9183</v>
      </c>
      <c r="I33" s="494" t="s">
        <v>294</v>
      </c>
      <c r="J33" s="494" t="s">
        <v>294</v>
      </c>
      <c r="K33" s="573">
        <v>0</v>
      </c>
      <c r="L33" s="358" t="s">
        <v>9197</v>
      </c>
      <c r="M33" s="357" t="s">
        <v>9195</v>
      </c>
      <c r="N33" s="357" t="s">
        <v>9183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9185</v>
      </c>
      <c r="U33" s="357" t="s">
        <v>294</v>
      </c>
      <c r="V33" s="357" t="s">
        <v>294</v>
      </c>
    </row>
    <row r="34" spans="1:22">
      <c r="A34" s="515"/>
      <c r="B34" s="47" t="s">
        <v>9098</v>
      </c>
      <c r="C34" s="520" t="s">
        <v>9099</v>
      </c>
      <c r="D34" s="499">
        <v>3</v>
      </c>
      <c r="E34" s="47">
        <v>4</v>
      </c>
      <c r="F34" s="802" t="s">
        <v>9082</v>
      </c>
      <c r="G34" s="494"/>
      <c r="H34" s="494" t="s">
        <v>9177</v>
      </c>
      <c r="I34" s="494" t="s">
        <v>294</v>
      </c>
      <c r="J34" s="494" t="s">
        <v>294</v>
      </c>
      <c r="K34" s="573">
        <v>0</v>
      </c>
      <c r="L34" s="358" t="s">
        <v>9100</v>
      </c>
      <c r="M34" s="357" t="s">
        <v>9098</v>
      </c>
      <c r="N34" s="357" t="s">
        <v>9177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9082</v>
      </c>
      <c r="U34" s="357" t="s">
        <v>294</v>
      </c>
      <c r="V34" s="357" t="s">
        <v>294</v>
      </c>
    </row>
    <row r="35" spans="1:22" ht="15" thickBot="1">
      <c r="A35" s="515"/>
      <c r="B35" s="50" t="s">
        <v>9320</v>
      </c>
      <c r="C35" s="520" t="s">
        <v>9321</v>
      </c>
      <c r="D35" s="499">
        <v>4</v>
      </c>
      <c r="E35" s="47">
        <v>6</v>
      </c>
      <c r="F35" s="802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9321</v>
      </c>
      <c r="M35" s="357" t="s">
        <v>9320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17"/>
      <c r="B36" s="206"/>
      <c r="C36" s="541" t="s">
        <v>22</v>
      </c>
      <c r="D36" s="49">
        <v>22</v>
      </c>
      <c r="E36" s="49">
        <v>34</v>
      </c>
      <c r="F36" s="872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>
        <v>5</v>
      </c>
      <c r="B37" s="46" t="s">
        <v>9192</v>
      </c>
      <c r="C37" s="522" t="s">
        <v>9193</v>
      </c>
      <c r="D37" s="498">
        <v>2</v>
      </c>
      <c r="E37" s="2047">
        <v>4</v>
      </c>
      <c r="F37" s="802" t="s">
        <v>3545</v>
      </c>
      <c r="G37" s="494"/>
      <c r="H37" s="494" t="s">
        <v>3544</v>
      </c>
      <c r="I37" s="494" t="s">
        <v>294</v>
      </c>
      <c r="J37" s="494" t="s">
        <v>294</v>
      </c>
      <c r="K37" s="574">
        <v>0</v>
      </c>
      <c r="L37" s="358" t="s">
        <v>9194</v>
      </c>
      <c r="M37" s="357" t="s">
        <v>9192</v>
      </c>
      <c r="N37" s="357" t="s">
        <v>3544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593</v>
      </c>
      <c r="U37" s="357" t="s">
        <v>294</v>
      </c>
      <c r="V37" s="357" t="s">
        <v>294</v>
      </c>
    </row>
    <row r="38" spans="1:22">
      <c r="A38" s="515"/>
      <c r="B38" s="47" t="s">
        <v>9204</v>
      </c>
      <c r="C38" s="522" t="s">
        <v>9322</v>
      </c>
      <c r="D38" s="499">
        <v>4</v>
      </c>
      <c r="E38" s="2047">
        <v>6</v>
      </c>
      <c r="F38" s="802" t="s">
        <v>9102</v>
      </c>
      <c r="G38" s="494"/>
      <c r="H38" s="494" t="s">
        <v>9101</v>
      </c>
      <c r="I38" s="494" t="s">
        <v>294</v>
      </c>
      <c r="J38" s="494" t="s">
        <v>294</v>
      </c>
      <c r="K38" s="573">
        <v>0</v>
      </c>
      <c r="L38" s="358" t="s">
        <v>9206</v>
      </c>
      <c r="M38" s="357" t="s">
        <v>9204</v>
      </c>
      <c r="N38" s="357" t="s">
        <v>9101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9102</v>
      </c>
      <c r="U38" s="357" t="s">
        <v>294</v>
      </c>
      <c r="V38" s="357" t="s">
        <v>294</v>
      </c>
    </row>
    <row r="39" spans="1:22">
      <c r="A39" s="515"/>
      <c r="B39" s="47" t="s">
        <v>9274</v>
      </c>
      <c r="C39" s="522" t="s">
        <v>9275</v>
      </c>
      <c r="D39" s="499">
        <v>5</v>
      </c>
      <c r="E39" s="2047">
        <v>8</v>
      </c>
      <c r="F39" s="802" t="s">
        <v>9090</v>
      </c>
      <c r="G39" s="494"/>
      <c r="H39" s="494" t="s">
        <v>9089</v>
      </c>
      <c r="I39" s="494" t="s">
        <v>294</v>
      </c>
      <c r="J39" s="494" t="s">
        <v>294</v>
      </c>
      <c r="K39" s="574">
        <v>0</v>
      </c>
      <c r="L39" s="358" t="s">
        <v>9276</v>
      </c>
      <c r="M39" s="357" t="s">
        <v>9274</v>
      </c>
      <c r="N39" s="357" t="s">
        <v>9089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9091</v>
      </c>
      <c r="U39" s="357" t="s">
        <v>294</v>
      </c>
      <c r="V39" s="357" t="s">
        <v>294</v>
      </c>
    </row>
    <row r="40" spans="1:22">
      <c r="A40" s="515"/>
      <c r="B40" s="47" t="s">
        <v>9271</v>
      </c>
      <c r="C40" s="522" t="s">
        <v>9323</v>
      </c>
      <c r="D40" s="499">
        <v>2</v>
      </c>
      <c r="E40" s="2047">
        <v>4</v>
      </c>
      <c r="F40" s="802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9324</v>
      </c>
      <c r="M40" s="357" t="s">
        <v>9271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15"/>
      <c r="B41" s="2048" t="s">
        <v>371</v>
      </c>
      <c r="C41" s="2049" t="s">
        <v>9207</v>
      </c>
      <c r="D41" s="2048">
        <v>3</v>
      </c>
      <c r="E41" s="2050">
        <v>4</v>
      </c>
      <c r="F41" s="802"/>
      <c r="G41" s="494" t="s">
        <v>4736</v>
      </c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9207</v>
      </c>
      <c r="M41" s="357" t="s">
        <v>371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15"/>
      <c r="B42" s="2048" t="s">
        <v>9208</v>
      </c>
      <c r="C42" s="2049" t="s">
        <v>9209</v>
      </c>
      <c r="D42" s="2048">
        <v>3</v>
      </c>
      <c r="E42" s="2050">
        <v>4</v>
      </c>
      <c r="F42" s="802"/>
      <c r="G42" s="494" t="s">
        <v>4736</v>
      </c>
      <c r="H42" s="494"/>
      <c r="I42" s="494"/>
      <c r="J42" s="494"/>
      <c r="K42" s="573">
        <v>0</v>
      </c>
      <c r="L42" s="358" t="s">
        <v>9210</v>
      </c>
      <c r="M42" s="357" t="s">
        <v>9208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</row>
    <row r="43" spans="1:22" ht="15" thickBot="1">
      <c r="A43" s="515"/>
      <c r="B43" s="50" t="s">
        <v>3619</v>
      </c>
      <c r="C43" s="522" t="s">
        <v>142</v>
      </c>
      <c r="D43" s="516">
        <v>6</v>
      </c>
      <c r="E43" s="2047">
        <v>10</v>
      </c>
      <c r="F43" s="80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3619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 ht="15" thickBot="1">
      <c r="A44" s="517"/>
      <c r="B44" s="206"/>
      <c r="C44" s="541" t="s">
        <v>22</v>
      </c>
      <c r="D44" s="49">
        <v>22</v>
      </c>
      <c r="E44" s="49">
        <v>36</v>
      </c>
      <c r="F44" s="872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47" t="s">
        <v>9201</v>
      </c>
      <c r="C45" s="520" t="s">
        <v>9270</v>
      </c>
      <c r="D45" s="499">
        <v>4</v>
      </c>
      <c r="E45" s="47">
        <v>6</v>
      </c>
      <c r="F45" s="802" t="s">
        <v>9193</v>
      </c>
      <c r="G45" s="494"/>
      <c r="H45" s="494" t="s">
        <v>9192</v>
      </c>
      <c r="I45" s="494" t="s">
        <v>294</v>
      </c>
      <c r="J45" s="494" t="s">
        <v>294</v>
      </c>
      <c r="K45" s="573">
        <v>0</v>
      </c>
      <c r="L45" s="358" t="s">
        <v>9203</v>
      </c>
      <c r="M45" s="357" t="s">
        <v>9201</v>
      </c>
      <c r="N45" s="357" t="s">
        <v>9192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9194</v>
      </c>
      <c r="U45" s="357" t="s">
        <v>294</v>
      </c>
      <c r="V45" s="357" t="s">
        <v>294</v>
      </c>
    </row>
    <row r="46" spans="1:22">
      <c r="A46" s="515"/>
      <c r="B46" s="47" t="s">
        <v>35</v>
      </c>
      <c r="C46" s="520" t="s">
        <v>3258</v>
      </c>
      <c r="D46" s="499">
        <v>3</v>
      </c>
      <c r="E46" s="47">
        <v>4</v>
      </c>
      <c r="F46" s="810" t="s">
        <v>138</v>
      </c>
      <c r="G46" s="494"/>
      <c r="H46" s="494" t="s">
        <v>25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35</v>
      </c>
      <c r="N46" s="357" t="s">
        <v>25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2100</v>
      </c>
      <c r="U46" s="357" t="s">
        <v>294</v>
      </c>
      <c r="V46" s="357" t="s">
        <v>294</v>
      </c>
    </row>
    <row r="47" spans="1:22">
      <c r="A47" s="515"/>
      <c r="B47" s="47" t="s">
        <v>36</v>
      </c>
      <c r="C47" s="520" t="s">
        <v>247</v>
      </c>
      <c r="D47" s="499">
        <v>1</v>
      </c>
      <c r="E47" s="47">
        <v>1</v>
      </c>
      <c r="F47" s="810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1131</v>
      </c>
      <c r="M47" s="357" t="s">
        <v>36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47" t="s">
        <v>9217</v>
      </c>
      <c r="C48" s="520" t="s">
        <v>4805</v>
      </c>
      <c r="D48" s="499">
        <v>4</v>
      </c>
      <c r="E48" s="47">
        <v>6</v>
      </c>
      <c r="F48" s="802" t="s">
        <v>9193</v>
      </c>
      <c r="G48" s="494"/>
      <c r="H48" s="494" t="s">
        <v>9192</v>
      </c>
      <c r="I48" s="494" t="s">
        <v>294</v>
      </c>
      <c r="J48" s="494" t="s">
        <v>294</v>
      </c>
      <c r="K48" s="573">
        <v>0</v>
      </c>
      <c r="L48" s="358" t="s">
        <v>2132</v>
      </c>
      <c r="M48" s="357" t="s">
        <v>9217</v>
      </c>
      <c r="N48" s="357" t="s">
        <v>9192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9194</v>
      </c>
      <c r="U48" s="357" t="s">
        <v>294</v>
      </c>
      <c r="V48" s="357" t="s">
        <v>294</v>
      </c>
    </row>
    <row r="49" spans="1:22">
      <c r="A49" s="515"/>
      <c r="B49" s="47" t="s">
        <v>9325</v>
      </c>
      <c r="C49" s="520" t="s">
        <v>9326</v>
      </c>
      <c r="D49" s="499">
        <v>4</v>
      </c>
      <c r="E49" s="47">
        <v>6</v>
      </c>
      <c r="F49" s="810" t="s">
        <v>9196</v>
      </c>
      <c r="G49" s="494"/>
      <c r="H49" s="494" t="s">
        <v>9195</v>
      </c>
      <c r="I49" s="494" t="s">
        <v>294</v>
      </c>
      <c r="J49" s="494" t="s">
        <v>294</v>
      </c>
      <c r="K49" s="573">
        <v>0</v>
      </c>
      <c r="L49" s="358" t="s">
        <v>9327</v>
      </c>
      <c r="M49" s="357" t="s">
        <v>9325</v>
      </c>
      <c r="N49" s="357" t="s">
        <v>9195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9197</v>
      </c>
      <c r="U49" s="357" t="s">
        <v>294</v>
      </c>
      <c r="V49" s="357" t="s">
        <v>294</v>
      </c>
    </row>
    <row r="50" spans="1:22" ht="15" thickBot="1">
      <c r="A50" s="515"/>
      <c r="B50" s="47" t="s">
        <v>9328</v>
      </c>
      <c r="C50" s="520" t="s">
        <v>9329</v>
      </c>
      <c r="D50" s="499">
        <v>4</v>
      </c>
      <c r="E50" s="47">
        <v>6</v>
      </c>
      <c r="F50" s="802" t="s">
        <v>9330</v>
      </c>
      <c r="G50" s="494"/>
      <c r="H50" s="494" t="s">
        <v>9271</v>
      </c>
      <c r="I50" s="494" t="s">
        <v>294</v>
      </c>
      <c r="J50" s="494" t="s">
        <v>294</v>
      </c>
      <c r="K50" s="573">
        <v>0</v>
      </c>
      <c r="L50" s="358" t="s">
        <v>9331</v>
      </c>
      <c r="M50" s="357" t="s">
        <v>9328</v>
      </c>
      <c r="N50" s="357" t="s">
        <v>9271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9324</v>
      </c>
      <c r="U50" s="357" t="s">
        <v>294</v>
      </c>
      <c r="V50" s="357" t="s">
        <v>294</v>
      </c>
    </row>
    <row r="51" spans="1:22" ht="15" thickBot="1">
      <c r="A51" s="517"/>
      <c r="B51" s="206"/>
      <c r="C51" s="541" t="s">
        <v>22</v>
      </c>
      <c r="D51" s="49">
        <v>20</v>
      </c>
      <c r="E51" s="49">
        <v>29</v>
      </c>
      <c r="F51" s="872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602">
        <v>7</v>
      </c>
      <c r="B52" s="46" t="s">
        <v>38</v>
      </c>
      <c r="C52" s="520" t="s">
        <v>146</v>
      </c>
      <c r="D52" s="499">
        <v>1</v>
      </c>
      <c r="E52" s="47">
        <v>1</v>
      </c>
      <c r="F52" s="802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515"/>
      <c r="B53" s="47" t="s">
        <v>40</v>
      </c>
      <c r="C53" s="520" t="s">
        <v>338</v>
      </c>
      <c r="D53" s="499">
        <v>1</v>
      </c>
      <c r="E53" s="47">
        <v>1</v>
      </c>
      <c r="F53" s="802" t="s">
        <v>247</v>
      </c>
      <c r="G53" s="494"/>
      <c r="H53" s="494" t="s">
        <v>36</v>
      </c>
      <c r="I53" s="494" t="s">
        <v>294</v>
      </c>
      <c r="J53" s="494" t="s">
        <v>294</v>
      </c>
      <c r="K53" s="573">
        <v>0</v>
      </c>
      <c r="L53" s="358" t="s">
        <v>1180</v>
      </c>
      <c r="M53" s="357" t="s">
        <v>40</v>
      </c>
      <c r="N53" s="357" t="s">
        <v>36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1131</v>
      </c>
      <c r="U53" s="357" t="s">
        <v>294</v>
      </c>
      <c r="V53" s="357" t="s">
        <v>294</v>
      </c>
    </row>
    <row r="54" spans="1:22">
      <c r="A54" s="515"/>
      <c r="B54" s="47" t="s">
        <v>9136</v>
      </c>
      <c r="C54" s="520" t="s">
        <v>9137</v>
      </c>
      <c r="D54" s="499">
        <v>3</v>
      </c>
      <c r="E54" s="47">
        <v>4</v>
      </c>
      <c r="F54" s="802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9138</v>
      </c>
      <c r="M54" s="357" t="s">
        <v>9136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515"/>
      <c r="B55" s="47" t="s">
        <v>9280</v>
      </c>
      <c r="C55" s="520" t="s">
        <v>9281</v>
      </c>
      <c r="D55" s="499">
        <v>5</v>
      </c>
      <c r="E55" s="47">
        <v>8</v>
      </c>
      <c r="F55" s="802" t="s">
        <v>9220</v>
      </c>
      <c r="G55" s="494"/>
      <c r="H55" s="494" t="s">
        <v>9204</v>
      </c>
      <c r="I55" s="494" t="s">
        <v>294</v>
      </c>
      <c r="J55" s="494" t="s">
        <v>294</v>
      </c>
      <c r="K55" s="573">
        <v>0</v>
      </c>
      <c r="L55" s="358" t="s">
        <v>9282</v>
      </c>
      <c r="M55" s="357" t="s">
        <v>9280</v>
      </c>
      <c r="N55" s="357" t="s">
        <v>9204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9222</v>
      </c>
      <c r="U55" s="357" t="s">
        <v>294</v>
      </c>
      <c r="V55" s="357" t="s">
        <v>294</v>
      </c>
    </row>
    <row r="56" spans="1:22">
      <c r="A56" s="515"/>
      <c r="B56" s="47" t="s">
        <v>9332</v>
      </c>
      <c r="C56" s="520" t="s">
        <v>9333</v>
      </c>
      <c r="D56" s="499">
        <v>4</v>
      </c>
      <c r="E56" s="47">
        <v>6</v>
      </c>
      <c r="F56" s="802" t="s">
        <v>9326</v>
      </c>
      <c r="G56" s="494"/>
      <c r="H56" s="494" t="s">
        <v>9325</v>
      </c>
      <c r="I56" s="494" t="s">
        <v>294</v>
      </c>
      <c r="J56" s="494" t="s">
        <v>294</v>
      </c>
      <c r="K56" s="573">
        <v>0</v>
      </c>
      <c r="L56" s="358" t="s">
        <v>9333</v>
      </c>
      <c r="M56" s="357" t="s">
        <v>9332</v>
      </c>
      <c r="N56" s="357" t="s">
        <v>9325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9327</v>
      </c>
      <c r="U56" s="357" t="s">
        <v>294</v>
      </c>
      <c r="V56" s="357" t="s">
        <v>294</v>
      </c>
    </row>
    <row r="57" spans="1:22" ht="15" thickBot="1">
      <c r="A57" s="515"/>
      <c r="B57" s="50" t="s">
        <v>9334</v>
      </c>
      <c r="C57" s="520" t="s">
        <v>9335</v>
      </c>
      <c r="D57" s="499">
        <v>4</v>
      </c>
      <c r="E57" s="47">
        <v>6</v>
      </c>
      <c r="F57" s="802" t="s">
        <v>9329</v>
      </c>
      <c r="G57" s="494"/>
      <c r="H57" s="494" t="s">
        <v>9328</v>
      </c>
      <c r="I57" s="494" t="s">
        <v>294</v>
      </c>
      <c r="J57" s="494" t="s">
        <v>294</v>
      </c>
      <c r="K57" s="573">
        <v>0</v>
      </c>
      <c r="L57" s="358" t="s">
        <v>9335</v>
      </c>
      <c r="M57" s="357" t="s">
        <v>9334</v>
      </c>
      <c r="N57" s="357" t="s">
        <v>9328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9331</v>
      </c>
      <c r="U57" s="357" t="s">
        <v>294</v>
      </c>
      <c r="V57" s="357" t="s">
        <v>294</v>
      </c>
    </row>
    <row r="58" spans="1:22" ht="15" thickBot="1">
      <c r="A58" s="517"/>
      <c r="B58" s="206"/>
      <c r="C58" s="541" t="s">
        <v>22</v>
      </c>
      <c r="D58" s="49">
        <v>18</v>
      </c>
      <c r="E58" s="49">
        <v>26</v>
      </c>
      <c r="F58" s="872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8</v>
      </c>
      <c r="B59" s="47" t="s">
        <v>9228</v>
      </c>
      <c r="C59" s="520" t="s">
        <v>9229</v>
      </c>
      <c r="D59" s="499">
        <v>4</v>
      </c>
      <c r="E59" s="47">
        <v>6</v>
      </c>
      <c r="F59" s="802" t="s">
        <v>9281</v>
      </c>
      <c r="G59" s="494"/>
      <c r="H59" s="494" t="s">
        <v>9280</v>
      </c>
      <c r="I59" s="494" t="s">
        <v>294</v>
      </c>
      <c r="J59" s="494" t="s">
        <v>294</v>
      </c>
      <c r="K59" s="573">
        <v>0</v>
      </c>
      <c r="L59" s="358" t="s">
        <v>9230</v>
      </c>
      <c r="M59" s="357" t="s">
        <v>9228</v>
      </c>
      <c r="N59" s="357" t="s">
        <v>9280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9282</v>
      </c>
      <c r="U59" s="357" t="s">
        <v>294</v>
      </c>
      <c r="V59" s="357" t="s">
        <v>294</v>
      </c>
    </row>
    <row r="60" spans="1:22">
      <c r="A60" s="515"/>
      <c r="B60" s="47" t="s">
        <v>9336</v>
      </c>
      <c r="C60" s="520" t="s">
        <v>9337</v>
      </c>
      <c r="D60" s="499">
        <v>4</v>
      </c>
      <c r="E60" s="47">
        <v>6</v>
      </c>
      <c r="F60" s="802" t="s">
        <v>9333</v>
      </c>
      <c r="G60" s="494"/>
      <c r="H60" s="494" t="s">
        <v>9332</v>
      </c>
      <c r="I60" s="494" t="s">
        <v>294</v>
      </c>
      <c r="J60" s="494" t="s">
        <v>294</v>
      </c>
      <c r="K60" s="573">
        <v>0</v>
      </c>
      <c r="L60" s="358" t="s">
        <v>9338</v>
      </c>
      <c r="M60" s="357" t="s">
        <v>9336</v>
      </c>
      <c r="N60" s="357" t="s">
        <v>9332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9333</v>
      </c>
      <c r="U60" s="357" t="s">
        <v>294</v>
      </c>
      <c r="V60" s="357" t="s">
        <v>294</v>
      </c>
    </row>
    <row r="61" spans="1:22">
      <c r="A61" s="515"/>
      <c r="B61" s="47" t="s">
        <v>9339</v>
      </c>
      <c r="C61" s="520" t="s">
        <v>9340</v>
      </c>
      <c r="D61" s="499">
        <v>4</v>
      </c>
      <c r="E61" s="47">
        <v>6</v>
      </c>
      <c r="F61" s="802" t="s">
        <v>9335</v>
      </c>
      <c r="G61" s="494"/>
      <c r="H61" s="494" t="s">
        <v>9334</v>
      </c>
      <c r="I61" s="494" t="s">
        <v>294</v>
      </c>
      <c r="J61" s="494" t="s">
        <v>294</v>
      </c>
      <c r="K61" s="573">
        <v>0</v>
      </c>
      <c r="L61" s="358" t="s">
        <v>9341</v>
      </c>
      <c r="M61" s="357" t="s">
        <v>9339</v>
      </c>
      <c r="N61" s="357" t="s">
        <v>9334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9335</v>
      </c>
      <c r="U61" s="357" t="s">
        <v>294</v>
      </c>
      <c r="V61" s="357" t="s">
        <v>294</v>
      </c>
    </row>
    <row r="62" spans="1:22" ht="15" thickBot="1">
      <c r="A62" s="515"/>
      <c r="B62" s="707" t="s">
        <v>9301</v>
      </c>
      <c r="C62" s="520" t="s">
        <v>333</v>
      </c>
      <c r="D62" s="499">
        <v>6</v>
      </c>
      <c r="E62" s="47">
        <v>10</v>
      </c>
      <c r="F62" s="802" t="s">
        <v>9302</v>
      </c>
      <c r="G62" s="494"/>
      <c r="H62" s="494" t="s">
        <v>3619</v>
      </c>
      <c r="I62" s="494" t="s">
        <v>9136</v>
      </c>
      <c r="J62" s="494" t="s">
        <v>294</v>
      </c>
      <c r="K62" s="573">
        <v>0</v>
      </c>
      <c r="L62" s="358" t="s">
        <v>4861</v>
      </c>
      <c r="M62" s="357" t="s">
        <v>9301</v>
      </c>
      <c r="N62" s="357" t="s">
        <v>3619</v>
      </c>
      <c r="O62" s="357" t="s">
        <v>9136</v>
      </c>
      <c r="P62" s="357" t="s">
        <v>294</v>
      </c>
      <c r="Q62" s="357">
        <v>0</v>
      </c>
      <c r="R62" s="357">
        <v>19</v>
      </c>
      <c r="S62" s="357">
        <v>0</v>
      </c>
      <c r="T62" s="357" t="s">
        <v>1181</v>
      </c>
      <c r="U62" s="357" t="s">
        <v>9138</v>
      </c>
      <c r="V62" s="357" t="s">
        <v>294</v>
      </c>
    </row>
    <row r="63" spans="1:22" ht="15" thickBot="1">
      <c r="A63" s="517"/>
      <c r="B63" s="206"/>
      <c r="C63" s="541" t="s">
        <v>22</v>
      </c>
      <c r="D63" s="49">
        <v>18</v>
      </c>
      <c r="E63" s="49">
        <v>28</v>
      </c>
      <c r="F63" s="872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>
      <c r="A64" s="602">
        <v>9</v>
      </c>
      <c r="B64" s="603" t="s">
        <v>9255</v>
      </c>
      <c r="C64" s="611" t="s">
        <v>9256</v>
      </c>
      <c r="D64" s="609">
        <v>5</v>
      </c>
      <c r="E64" s="607">
        <v>6</v>
      </c>
      <c r="F64" s="2062" t="s">
        <v>9340</v>
      </c>
      <c r="G64" s="494"/>
      <c r="H64" s="494" t="s">
        <v>9339</v>
      </c>
      <c r="I64" s="494" t="s">
        <v>294</v>
      </c>
      <c r="J64" s="494" t="s">
        <v>294</v>
      </c>
      <c r="K64" s="573">
        <v>0</v>
      </c>
      <c r="L64" s="358" t="s">
        <v>9257</v>
      </c>
      <c r="M64" s="357" t="s">
        <v>9255</v>
      </c>
      <c r="N64" s="357" t="s">
        <v>9339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9341</v>
      </c>
      <c r="U64" s="357" t="s">
        <v>294</v>
      </c>
      <c r="V64" s="357" t="s">
        <v>294</v>
      </c>
    </row>
    <row r="65" spans="1:22">
      <c r="A65" s="515"/>
      <c r="B65" s="654" t="s">
        <v>9303</v>
      </c>
      <c r="C65" s="611" t="s">
        <v>147</v>
      </c>
      <c r="D65" s="609">
        <v>7</v>
      </c>
      <c r="E65" s="607">
        <v>12</v>
      </c>
      <c r="F65" s="665" t="s">
        <v>9342</v>
      </c>
      <c r="G65" s="494"/>
      <c r="H65" s="494" t="s">
        <v>35</v>
      </c>
      <c r="I65" s="494" t="s">
        <v>9228</v>
      </c>
      <c r="J65" s="494" t="s">
        <v>294</v>
      </c>
      <c r="K65" s="573">
        <v>0</v>
      </c>
      <c r="L65" s="358" t="s">
        <v>1153</v>
      </c>
      <c r="M65" s="357" t="s">
        <v>9303</v>
      </c>
      <c r="N65" s="357" t="s">
        <v>35</v>
      </c>
      <c r="O65" s="357" t="s">
        <v>9228</v>
      </c>
      <c r="P65" s="357" t="s">
        <v>294</v>
      </c>
      <c r="Q65" s="357">
        <v>0</v>
      </c>
      <c r="R65" s="357">
        <v>37</v>
      </c>
      <c r="S65" s="357">
        <v>0</v>
      </c>
      <c r="T65" s="357" t="s">
        <v>3259</v>
      </c>
      <c r="U65" s="357" t="s">
        <v>9230</v>
      </c>
      <c r="V65" s="357" t="s">
        <v>294</v>
      </c>
    </row>
    <row r="66" spans="1:22" ht="15" thickBot="1">
      <c r="A66" s="515"/>
      <c r="B66" s="619" t="s">
        <v>9343</v>
      </c>
      <c r="C66" s="611" t="s">
        <v>9344</v>
      </c>
      <c r="D66" s="609">
        <v>7</v>
      </c>
      <c r="E66" s="607">
        <v>12</v>
      </c>
      <c r="F66" s="665" t="s">
        <v>9337</v>
      </c>
      <c r="G66" s="494"/>
      <c r="H66" s="494" t="s">
        <v>9336</v>
      </c>
      <c r="I66" s="494" t="s">
        <v>294</v>
      </c>
      <c r="J66" s="494" t="s">
        <v>294</v>
      </c>
      <c r="K66" s="573">
        <v>0</v>
      </c>
      <c r="L66" s="358" t="s">
        <v>9344</v>
      </c>
      <c r="M66" s="357" t="s">
        <v>9343</v>
      </c>
      <c r="N66" s="357" t="s">
        <v>9336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9338</v>
      </c>
      <c r="U66" s="357" t="s">
        <v>294</v>
      </c>
      <c r="V66" s="357" t="s">
        <v>294</v>
      </c>
    </row>
    <row r="67" spans="1:22" ht="15" thickBot="1">
      <c r="A67" s="517"/>
      <c r="B67" s="206"/>
      <c r="C67" s="541" t="s">
        <v>22</v>
      </c>
      <c r="D67" s="49">
        <v>19</v>
      </c>
      <c r="E67" s="49">
        <v>30</v>
      </c>
      <c r="F67" s="872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02">
        <v>10</v>
      </c>
      <c r="B68" s="46" t="s">
        <v>9345</v>
      </c>
      <c r="C68" s="520" t="s">
        <v>9346</v>
      </c>
      <c r="D68" s="499">
        <v>7</v>
      </c>
      <c r="E68" s="47">
        <v>12</v>
      </c>
      <c r="F68" s="802" t="s">
        <v>9256</v>
      </c>
      <c r="G68" s="494"/>
      <c r="H68" s="494" t="s">
        <v>9255</v>
      </c>
      <c r="I68" s="494" t="s">
        <v>294</v>
      </c>
      <c r="J68" s="494" t="s">
        <v>294</v>
      </c>
      <c r="K68" s="573">
        <v>0</v>
      </c>
      <c r="L68" s="358" t="s">
        <v>9346</v>
      </c>
      <c r="M68" s="357" t="s">
        <v>9345</v>
      </c>
      <c r="N68" s="357" t="s">
        <v>9255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9257</v>
      </c>
      <c r="U68" s="357" t="s">
        <v>294</v>
      </c>
      <c r="V68" s="357" t="s">
        <v>294</v>
      </c>
    </row>
    <row r="69" spans="1:22">
      <c r="A69" s="515"/>
      <c r="B69" s="47" t="s">
        <v>9347</v>
      </c>
      <c r="C69" s="520" t="s">
        <v>9348</v>
      </c>
      <c r="D69" s="499">
        <v>5</v>
      </c>
      <c r="E69" s="47">
        <v>8</v>
      </c>
      <c r="F69" s="802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9349</v>
      </c>
      <c r="M69" s="357" t="s">
        <v>9347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515"/>
      <c r="B70" s="708" t="s">
        <v>9313</v>
      </c>
      <c r="C70" s="520" t="s">
        <v>151</v>
      </c>
      <c r="D70" s="499">
        <v>7</v>
      </c>
      <c r="E70" s="47">
        <v>12</v>
      </c>
      <c r="F70" s="802" t="s">
        <v>147</v>
      </c>
      <c r="G70" s="494"/>
      <c r="H70" s="494" t="s">
        <v>9303</v>
      </c>
      <c r="I70" s="494" t="s">
        <v>294</v>
      </c>
      <c r="J70" s="494" t="s">
        <v>294</v>
      </c>
      <c r="K70" s="573">
        <v>0</v>
      </c>
      <c r="L70" s="358" t="s">
        <v>1182</v>
      </c>
      <c r="M70" s="357" t="s">
        <v>9313</v>
      </c>
      <c r="N70" s="357" t="s">
        <v>9303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1153</v>
      </c>
      <c r="U70" s="357" t="s">
        <v>294</v>
      </c>
      <c r="V70" s="357" t="s">
        <v>294</v>
      </c>
    </row>
    <row r="71" spans="1:22" ht="15" thickBot="1">
      <c r="A71" s="517"/>
      <c r="B71" s="206"/>
      <c r="C71" s="714" t="s">
        <v>22</v>
      </c>
      <c r="D71" s="49">
        <v>19</v>
      </c>
      <c r="E71" s="2053">
        <v>32</v>
      </c>
      <c r="F71" s="872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920"/>
      <c r="B72" s="536"/>
      <c r="C72" s="525" t="s">
        <v>111</v>
      </c>
      <c r="D72" s="49">
        <v>201</v>
      </c>
      <c r="E72" s="2053">
        <v>295</v>
      </c>
      <c r="F72" s="84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2049"/>
      <c r="B73" s="2049"/>
      <c r="C73" s="2049"/>
      <c r="D73" s="2049"/>
      <c r="E73" s="2049"/>
      <c r="F73" s="2056"/>
      <c r="G73" s="494"/>
      <c r="H73" s="494"/>
      <c r="I73" s="494"/>
      <c r="J73" s="494"/>
      <c r="K73" s="573"/>
      <c r="L73" s="358"/>
    </row>
    <row r="74" spans="1:22">
      <c r="A74" s="2049"/>
      <c r="B74" s="2049"/>
      <c r="C74" s="2049"/>
      <c r="D74" s="2049"/>
      <c r="E74" s="2049"/>
      <c r="F74" s="2056"/>
      <c r="G74" s="494"/>
      <c r="H74" s="494"/>
      <c r="I74" s="494"/>
      <c r="J74" s="494"/>
      <c r="K74" s="573"/>
      <c r="L74" s="358"/>
    </row>
    <row r="75" spans="1:22">
      <c r="A75" s="2049"/>
      <c r="B75" s="2049"/>
      <c r="C75" s="2049"/>
      <c r="D75" s="2049"/>
      <c r="E75" s="2049"/>
      <c r="F75" s="2056"/>
      <c r="G75" s="494"/>
      <c r="H75" s="494"/>
      <c r="I75" s="494"/>
      <c r="J75" s="494"/>
      <c r="K75" s="573"/>
      <c r="L75" s="358"/>
    </row>
    <row r="76" spans="1:22">
      <c r="A76" s="2049"/>
      <c r="B76" s="2049"/>
      <c r="C76" s="2049"/>
      <c r="D76" s="2049"/>
      <c r="E76" s="2049"/>
      <c r="F76" s="2056"/>
      <c r="G76" s="494"/>
      <c r="H76" s="494"/>
      <c r="I76" s="494"/>
      <c r="J76" s="494"/>
      <c r="K76" s="1743"/>
      <c r="L76" s="358"/>
    </row>
    <row r="77" spans="1:22">
      <c r="A77" s="2049"/>
      <c r="B77" s="2049"/>
      <c r="C77" s="2049"/>
      <c r="D77" s="2049"/>
      <c r="E77" s="2049"/>
      <c r="F77" s="2056"/>
      <c r="G77" s="494"/>
      <c r="H77" s="494"/>
      <c r="I77" s="494"/>
      <c r="J77" s="494"/>
      <c r="K77" s="642"/>
      <c r="L77" s="358"/>
    </row>
    <row r="78" spans="1:22">
      <c r="A78" s="2049"/>
      <c r="B78" s="2049"/>
      <c r="C78" s="2049"/>
      <c r="D78" s="2049"/>
      <c r="E78" s="2049"/>
      <c r="F78" s="2056"/>
      <c r="G78" s="494"/>
      <c r="H78" s="494"/>
      <c r="I78" s="494"/>
      <c r="J78" s="494"/>
      <c r="K78" s="642"/>
      <c r="L78" s="358"/>
    </row>
    <row r="79" spans="1:22">
      <c r="A79" s="2049"/>
      <c r="B79" s="2049"/>
      <c r="C79" s="2049"/>
      <c r="D79" s="2049"/>
      <c r="E79" s="2049"/>
      <c r="F79" s="2056"/>
      <c r="G79" s="494"/>
      <c r="H79" s="494"/>
      <c r="I79" s="494"/>
      <c r="J79" s="494"/>
      <c r="K79" s="642"/>
      <c r="L79" s="358"/>
    </row>
    <row r="80" spans="1:22">
      <c r="A80" s="2049"/>
      <c r="B80" s="2049"/>
      <c r="C80" s="2049"/>
      <c r="D80" s="2049"/>
      <c r="E80" s="2049"/>
      <c r="F80" s="2056"/>
      <c r="G80" s="494"/>
      <c r="H80" s="494"/>
      <c r="I80" s="494"/>
      <c r="J80" s="494"/>
      <c r="K80" s="642"/>
      <c r="L80" s="358"/>
    </row>
    <row r="81" spans="1:12">
      <c r="A81" s="2049"/>
      <c r="B81" s="2049"/>
      <c r="C81" s="2049"/>
      <c r="D81" s="2049"/>
      <c r="E81" s="2049"/>
      <c r="F81" s="2056"/>
      <c r="G81" s="494"/>
      <c r="H81" s="494"/>
      <c r="I81" s="494"/>
      <c r="J81" s="494"/>
      <c r="K81" s="642"/>
      <c r="L81" s="358"/>
    </row>
    <row r="82" spans="1:12">
      <c r="A82" s="2049"/>
      <c r="B82" s="2049"/>
      <c r="C82" s="2049"/>
      <c r="D82" s="2049"/>
      <c r="E82" s="2049"/>
      <c r="F82" s="2056"/>
      <c r="G82" s="494"/>
      <c r="H82" s="494"/>
      <c r="I82" s="494"/>
      <c r="J82" s="494"/>
      <c r="K82" s="642"/>
      <c r="L82" s="358"/>
    </row>
    <row r="83" spans="1:12">
      <c r="A83" s="2049"/>
      <c r="B83" s="2049"/>
      <c r="C83" s="2049"/>
      <c r="D83" s="2049"/>
      <c r="E83" s="2049"/>
      <c r="F83" s="2056"/>
      <c r="G83" s="494"/>
      <c r="H83" s="494"/>
      <c r="I83" s="494"/>
      <c r="J83" s="494"/>
      <c r="K83" s="642"/>
      <c r="L83" s="358"/>
    </row>
    <row r="84" spans="1:12">
      <c r="A84" s="2049"/>
      <c r="B84" s="2049"/>
      <c r="C84" s="2049"/>
      <c r="D84" s="2049"/>
      <c r="E84" s="2049"/>
      <c r="F84" s="494"/>
      <c r="G84" s="494"/>
      <c r="H84" s="494"/>
      <c r="I84" s="494"/>
      <c r="J84" s="494"/>
      <c r="K84" s="642"/>
      <c r="L84" s="358"/>
    </row>
    <row r="85" spans="1:12">
      <c r="A85" s="2049"/>
      <c r="B85" s="2049"/>
      <c r="C85" s="2049"/>
      <c r="D85" s="2049"/>
      <c r="E85" s="2049"/>
      <c r="F85" s="494"/>
      <c r="G85" s="494"/>
      <c r="H85" s="494"/>
      <c r="I85" s="494"/>
      <c r="J85" s="494"/>
      <c r="K85" s="642"/>
      <c r="L85" s="358"/>
    </row>
    <row r="86" spans="1:12">
      <c r="A86" s="2049"/>
      <c r="B86" s="2049"/>
      <c r="C86" s="2049"/>
      <c r="D86" s="2049"/>
      <c r="E86" s="2049"/>
      <c r="F86" s="494"/>
      <c r="G86" s="494"/>
      <c r="H86" s="494"/>
      <c r="I86" s="494"/>
      <c r="J86" s="494"/>
      <c r="K86" s="642"/>
      <c r="L86" s="358"/>
    </row>
    <row r="87" spans="1:12">
      <c r="A87" s="2049"/>
      <c r="B87" s="2049"/>
      <c r="C87" s="2049"/>
      <c r="D87" s="2049"/>
      <c r="E87" s="2049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38F46-FD4F-4CD0-9BE1-E1C6B1302F99}">
  <sheetPr codeName="Sheet34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883" t="s">
        <v>438</v>
      </c>
      <c r="D9" s="498">
        <v>2</v>
      </c>
      <c r="E9" s="46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23" t="s">
        <v>3533</v>
      </c>
      <c r="D10" s="499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9175</v>
      </c>
      <c r="C11" s="523" t="s">
        <v>9176</v>
      </c>
      <c r="D11" s="499">
        <v>3</v>
      </c>
      <c r="E11" s="47">
        <v>4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9070</v>
      </c>
      <c r="M11" s="357" t="s">
        <v>9175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19</v>
      </c>
      <c r="C12" s="523" t="s">
        <v>335</v>
      </c>
      <c r="D12" s="499">
        <v>2</v>
      </c>
      <c r="E12" s="47">
        <v>2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9074</v>
      </c>
      <c r="C13" s="523" t="s">
        <v>9075</v>
      </c>
      <c r="D13" s="499">
        <v>3</v>
      </c>
      <c r="E13" s="47">
        <v>4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9076</v>
      </c>
      <c r="M13" s="357" t="s">
        <v>9074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23" t="s">
        <v>3543</v>
      </c>
      <c r="D14" s="499">
        <v>5</v>
      </c>
      <c r="E14" s="47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41" t="s">
        <v>22</v>
      </c>
      <c r="D15" s="49">
        <v>20</v>
      </c>
      <c r="E15" s="49">
        <v>24</v>
      </c>
      <c r="F15" s="61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20" t="s">
        <v>3545</v>
      </c>
      <c r="D16" s="499">
        <v>5</v>
      </c>
      <c r="E16" s="47">
        <v>6</v>
      </c>
      <c r="F16" s="616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9177</v>
      </c>
      <c r="C17" s="520" t="s">
        <v>9178</v>
      </c>
      <c r="D17" s="499">
        <v>3</v>
      </c>
      <c r="E17" s="47">
        <v>4</v>
      </c>
      <c r="F17" s="618" t="s">
        <v>9075</v>
      </c>
      <c r="G17" s="494"/>
      <c r="H17" s="494" t="s">
        <v>9074</v>
      </c>
      <c r="I17" s="494" t="s">
        <v>294</v>
      </c>
      <c r="J17" s="494" t="s">
        <v>294</v>
      </c>
      <c r="K17" s="573">
        <v>0</v>
      </c>
      <c r="L17" s="358" t="s">
        <v>9082</v>
      </c>
      <c r="M17" s="357" t="s">
        <v>9177</v>
      </c>
      <c r="N17" s="357" t="s">
        <v>9074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9076</v>
      </c>
      <c r="U17" s="357" t="s">
        <v>294</v>
      </c>
      <c r="V17" s="357" t="s">
        <v>294</v>
      </c>
    </row>
    <row r="18" spans="1:22">
      <c r="A18" s="515"/>
      <c r="B18" s="47" t="s">
        <v>9179</v>
      </c>
      <c r="C18" s="520" t="s">
        <v>9072</v>
      </c>
      <c r="D18" s="499">
        <v>3</v>
      </c>
      <c r="E18" s="47">
        <v>4</v>
      </c>
      <c r="F18" s="618" t="s">
        <v>9176</v>
      </c>
      <c r="G18" s="494"/>
      <c r="H18" s="494" t="s">
        <v>9175</v>
      </c>
      <c r="I18" s="494" t="s">
        <v>294</v>
      </c>
      <c r="J18" s="494" t="s">
        <v>294</v>
      </c>
      <c r="K18" s="573">
        <v>0</v>
      </c>
      <c r="L18" s="358" t="s">
        <v>9073</v>
      </c>
      <c r="M18" s="357" t="s">
        <v>9179</v>
      </c>
      <c r="N18" s="357" t="s">
        <v>9175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9070</v>
      </c>
      <c r="U18" s="357" t="s">
        <v>294</v>
      </c>
      <c r="V18" s="357" t="s">
        <v>294</v>
      </c>
    </row>
    <row r="19" spans="1:22">
      <c r="A19" s="515"/>
      <c r="B19" s="47" t="s">
        <v>25</v>
      </c>
      <c r="C19" s="520" t="s">
        <v>138</v>
      </c>
      <c r="D19" s="499">
        <v>3</v>
      </c>
      <c r="E19" s="47">
        <v>4</v>
      </c>
      <c r="F19" s="67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9180</v>
      </c>
      <c r="C20" s="520" t="s">
        <v>9181</v>
      </c>
      <c r="D20" s="499">
        <v>3</v>
      </c>
      <c r="E20" s="47">
        <v>4</v>
      </c>
      <c r="F20" s="61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9182</v>
      </c>
      <c r="M20" s="357" t="s">
        <v>9180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47" t="s">
        <v>26</v>
      </c>
      <c r="C21" s="520" t="s">
        <v>52</v>
      </c>
      <c r="D21" s="499">
        <v>5</v>
      </c>
      <c r="E21" s="47">
        <v>6</v>
      </c>
      <c r="F21" s="618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206"/>
      <c r="C22" s="541" t="s">
        <v>22</v>
      </c>
      <c r="D22" s="49">
        <v>22</v>
      </c>
      <c r="E22" s="49">
        <v>28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9183</v>
      </c>
      <c r="C23" s="520" t="s">
        <v>9184</v>
      </c>
      <c r="D23" s="499">
        <v>4</v>
      </c>
      <c r="E23" s="47">
        <v>6</v>
      </c>
      <c r="F23" s="618" t="s">
        <v>9072</v>
      </c>
      <c r="G23" s="494"/>
      <c r="H23" s="494" t="s">
        <v>9179</v>
      </c>
      <c r="I23" s="494" t="s">
        <v>294</v>
      </c>
      <c r="J23" s="494" t="s">
        <v>294</v>
      </c>
      <c r="K23" s="573">
        <v>0</v>
      </c>
      <c r="L23" s="358" t="s">
        <v>9185</v>
      </c>
      <c r="M23" s="357" t="s">
        <v>9183</v>
      </c>
      <c r="N23" s="357" t="s">
        <v>9179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9073</v>
      </c>
      <c r="U23" s="357" t="s">
        <v>294</v>
      </c>
      <c r="V23" s="357" t="s">
        <v>294</v>
      </c>
    </row>
    <row r="24" spans="1:22">
      <c r="A24" s="515"/>
      <c r="B24" s="47" t="s">
        <v>9098</v>
      </c>
      <c r="C24" s="520" t="s">
        <v>9099</v>
      </c>
      <c r="D24" s="499">
        <v>3</v>
      </c>
      <c r="E24" s="47">
        <v>4</v>
      </c>
      <c r="F24" s="618" t="s">
        <v>9178</v>
      </c>
      <c r="G24" s="494"/>
      <c r="H24" s="494" t="s">
        <v>9177</v>
      </c>
      <c r="I24" s="494" t="s">
        <v>294</v>
      </c>
      <c r="J24" s="494" t="s">
        <v>294</v>
      </c>
      <c r="K24" s="573">
        <v>0</v>
      </c>
      <c r="L24" s="358" t="s">
        <v>9100</v>
      </c>
      <c r="M24" s="357" t="s">
        <v>9098</v>
      </c>
      <c r="N24" s="357" t="s">
        <v>9177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9082</v>
      </c>
      <c r="U24" s="357" t="s">
        <v>294</v>
      </c>
      <c r="V24" s="357" t="s">
        <v>294</v>
      </c>
    </row>
    <row r="25" spans="1:22">
      <c r="A25" s="515"/>
      <c r="B25" s="47" t="s">
        <v>9089</v>
      </c>
      <c r="C25" s="520" t="s">
        <v>9090</v>
      </c>
      <c r="D25" s="499">
        <v>4</v>
      </c>
      <c r="E25" s="47">
        <v>6</v>
      </c>
      <c r="F25" s="618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9091</v>
      </c>
      <c r="M25" s="357" t="s">
        <v>9089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47" t="s">
        <v>9265</v>
      </c>
      <c r="C26" s="520" t="s">
        <v>9266</v>
      </c>
      <c r="D26" s="499">
        <v>3</v>
      </c>
      <c r="E26" s="47">
        <v>6</v>
      </c>
      <c r="F26" s="618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9267</v>
      </c>
      <c r="M26" s="357" t="s">
        <v>9265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47" t="s">
        <v>18</v>
      </c>
      <c r="C27" s="520" t="s">
        <v>3567</v>
      </c>
      <c r="D27" s="499">
        <v>2</v>
      </c>
      <c r="E27" s="47">
        <v>2</v>
      </c>
      <c r="F27" s="61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608</v>
      </c>
      <c r="M27" s="357" t="s">
        <v>18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" t="s">
        <v>33</v>
      </c>
      <c r="C28" s="520" t="s">
        <v>140</v>
      </c>
      <c r="D28" s="499">
        <v>5</v>
      </c>
      <c r="E28" s="47">
        <v>6</v>
      </c>
      <c r="F28" s="618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206"/>
      <c r="C29" s="541" t="s">
        <v>22</v>
      </c>
      <c r="D29" s="49">
        <v>21</v>
      </c>
      <c r="E29" s="49">
        <v>30</v>
      </c>
      <c r="F29" s="67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9101</v>
      </c>
      <c r="C30" s="520" t="s">
        <v>9102</v>
      </c>
      <c r="D30" s="499">
        <v>4</v>
      </c>
      <c r="E30" s="47">
        <v>6</v>
      </c>
      <c r="F30" s="618" t="s">
        <v>9184</v>
      </c>
      <c r="G30" s="494"/>
      <c r="H30" s="494" t="s">
        <v>9183</v>
      </c>
      <c r="I30" s="494" t="s">
        <v>294</v>
      </c>
      <c r="J30" s="494" t="s">
        <v>294</v>
      </c>
      <c r="K30" s="573">
        <v>0</v>
      </c>
      <c r="L30" s="358" t="s">
        <v>9102</v>
      </c>
      <c r="M30" s="357" t="s">
        <v>9101</v>
      </c>
      <c r="N30" s="357" t="s">
        <v>9183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9185</v>
      </c>
      <c r="U30" s="357" t="s">
        <v>294</v>
      </c>
      <c r="V30" s="357" t="s">
        <v>294</v>
      </c>
    </row>
    <row r="31" spans="1:22">
      <c r="A31" s="515"/>
      <c r="B31" s="47" t="s">
        <v>9189</v>
      </c>
      <c r="C31" s="520" t="s">
        <v>9190</v>
      </c>
      <c r="D31" s="499">
        <v>4</v>
      </c>
      <c r="E31" s="47">
        <v>6</v>
      </c>
      <c r="F31" s="618" t="s">
        <v>9178</v>
      </c>
      <c r="G31" s="494"/>
      <c r="H31" s="494" t="s">
        <v>9177</v>
      </c>
      <c r="I31" s="494" t="s">
        <v>294</v>
      </c>
      <c r="J31" s="494" t="s">
        <v>294</v>
      </c>
      <c r="K31" s="573">
        <v>0</v>
      </c>
      <c r="L31" s="358" t="s">
        <v>9191</v>
      </c>
      <c r="M31" s="357" t="s">
        <v>9189</v>
      </c>
      <c r="N31" s="357" t="s">
        <v>9177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9082</v>
      </c>
      <c r="U31" s="357" t="s">
        <v>294</v>
      </c>
      <c r="V31" s="357" t="s">
        <v>294</v>
      </c>
    </row>
    <row r="32" spans="1:22">
      <c r="A32" s="515"/>
      <c r="B32" s="47" t="s">
        <v>9192</v>
      </c>
      <c r="C32" s="520" t="s">
        <v>9193</v>
      </c>
      <c r="D32" s="499">
        <v>2</v>
      </c>
      <c r="E32" s="47">
        <v>4</v>
      </c>
      <c r="F32" s="618" t="s">
        <v>3545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9194</v>
      </c>
      <c r="M32" s="357" t="s">
        <v>9192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9195</v>
      </c>
      <c r="C33" s="1287" t="s">
        <v>9196</v>
      </c>
      <c r="D33" s="499">
        <v>4</v>
      </c>
      <c r="E33" s="47">
        <v>6</v>
      </c>
      <c r="F33" s="618" t="s">
        <v>9184</v>
      </c>
      <c r="G33" s="494"/>
      <c r="H33" s="494" t="s">
        <v>9183</v>
      </c>
      <c r="I33" s="494" t="s">
        <v>294</v>
      </c>
      <c r="J33" s="494" t="s">
        <v>294</v>
      </c>
      <c r="K33" s="573">
        <v>0</v>
      </c>
      <c r="L33" s="358" t="s">
        <v>9197</v>
      </c>
      <c r="M33" s="357" t="s">
        <v>9195</v>
      </c>
      <c r="N33" s="357" t="s">
        <v>9183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9185</v>
      </c>
      <c r="U33" s="357" t="s">
        <v>294</v>
      </c>
      <c r="V33" s="357" t="s">
        <v>294</v>
      </c>
    </row>
    <row r="34" spans="1:22">
      <c r="A34" s="515"/>
      <c r="B34" s="47" t="s">
        <v>29</v>
      </c>
      <c r="C34" s="520" t="s">
        <v>53</v>
      </c>
      <c r="D34" s="499">
        <v>2</v>
      </c>
      <c r="E34" s="47">
        <v>2</v>
      </c>
      <c r="F34" s="618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609</v>
      </c>
      <c r="M34" s="357" t="s">
        <v>29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5"/>
      <c r="B35" s="50" t="s">
        <v>9268</v>
      </c>
      <c r="C35" s="520" t="s">
        <v>9269</v>
      </c>
      <c r="D35" s="499">
        <v>3</v>
      </c>
      <c r="E35" s="47">
        <v>4</v>
      </c>
      <c r="F35" s="618" t="s">
        <v>9266</v>
      </c>
      <c r="G35" s="494"/>
      <c r="H35" s="494" t="s">
        <v>9265</v>
      </c>
      <c r="I35" s="494" t="s">
        <v>294</v>
      </c>
      <c r="J35" s="494" t="s">
        <v>294</v>
      </c>
      <c r="K35" s="573">
        <v>0</v>
      </c>
      <c r="L35" s="358" t="s">
        <v>9269</v>
      </c>
      <c r="M35" s="357" t="s">
        <v>9268</v>
      </c>
      <c r="N35" s="357" t="s">
        <v>9265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9267</v>
      </c>
      <c r="U35" s="357" t="s">
        <v>294</v>
      </c>
      <c r="V35" s="357" t="s">
        <v>294</v>
      </c>
    </row>
    <row r="36" spans="1:22" ht="15" thickBot="1">
      <c r="A36" s="517"/>
      <c r="B36" s="206"/>
      <c r="C36" s="541" t="s">
        <v>22</v>
      </c>
      <c r="D36" s="49">
        <v>19</v>
      </c>
      <c r="E36" s="49">
        <v>28</v>
      </c>
      <c r="F36" s="67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907"/>
      <c r="B37" s="47" t="s">
        <v>9201</v>
      </c>
      <c r="C37" s="520" t="s">
        <v>9270</v>
      </c>
      <c r="D37" s="498">
        <v>4</v>
      </c>
      <c r="E37" s="46">
        <v>6</v>
      </c>
      <c r="F37" s="616" t="s">
        <v>9193</v>
      </c>
      <c r="G37" s="494"/>
      <c r="H37" s="494" t="s">
        <v>9192</v>
      </c>
      <c r="I37" s="494" t="s">
        <v>294</v>
      </c>
      <c r="J37" s="494" t="s">
        <v>294</v>
      </c>
      <c r="K37" s="574">
        <v>0</v>
      </c>
      <c r="L37" s="358" t="s">
        <v>9203</v>
      </c>
      <c r="M37" s="357" t="s">
        <v>9201</v>
      </c>
      <c r="N37" s="357" t="s">
        <v>9192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9194</v>
      </c>
      <c r="U37" s="357" t="s">
        <v>294</v>
      </c>
      <c r="V37" s="357" t="s">
        <v>294</v>
      </c>
    </row>
    <row r="38" spans="1:22">
      <c r="A38" s="515">
        <v>5</v>
      </c>
      <c r="B38" s="47" t="s">
        <v>9204</v>
      </c>
      <c r="C38" s="520" t="s">
        <v>9205</v>
      </c>
      <c r="D38" s="499">
        <v>4</v>
      </c>
      <c r="E38" s="47">
        <v>6</v>
      </c>
      <c r="F38" s="618" t="s">
        <v>9102</v>
      </c>
      <c r="G38" s="494"/>
      <c r="H38" s="494" t="s">
        <v>9101</v>
      </c>
      <c r="I38" s="494" t="s">
        <v>294</v>
      </c>
      <c r="J38" s="494" t="s">
        <v>294</v>
      </c>
      <c r="K38" s="573">
        <v>0</v>
      </c>
      <c r="L38" s="358" t="s">
        <v>9206</v>
      </c>
      <c r="M38" s="357" t="s">
        <v>9204</v>
      </c>
      <c r="N38" s="357" t="s">
        <v>9101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9102</v>
      </c>
      <c r="U38" s="357" t="s">
        <v>294</v>
      </c>
      <c r="V38" s="357" t="s">
        <v>294</v>
      </c>
    </row>
    <row r="39" spans="1:22">
      <c r="A39" s="515"/>
      <c r="B39" s="47" t="s">
        <v>9271</v>
      </c>
      <c r="C39" s="520" t="s">
        <v>9272</v>
      </c>
      <c r="D39" s="499">
        <v>2</v>
      </c>
      <c r="E39" s="47">
        <v>4</v>
      </c>
      <c r="F39" s="618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9273</v>
      </c>
      <c r="M39" s="357" t="s">
        <v>9271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15"/>
      <c r="B40" s="47" t="s">
        <v>9274</v>
      </c>
      <c r="C40" s="520" t="s">
        <v>9275</v>
      </c>
      <c r="D40" s="499">
        <v>5</v>
      </c>
      <c r="E40" s="47">
        <v>8</v>
      </c>
      <c r="F40" s="618" t="s">
        <v>9090</v>
      </c>
      <c r="G40" s="494"/>
      <c r="H40" s="494" t="s">
        <v>9089</v>
      </c>
      <c r="I40" s="494" t="s">
        <v>294</v>
      </c>
      <c r="J40" s="494" t="s">
        <v>294</v>
      </c>
      <c r="K40" s="573">
        <v>0</v>
      </c>
      <c r="L40" s="358" t="s">
        <v>9276</v>
      </c>
      <c r="M40" s="357" t="s">
        <v>9274</v>
      </c>
      <c r="N40" s="357" t="s">
        <v>9089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9091</v>
      </c>
      <c r="U40" s="357" t="s">
        <v>294</v>
      </c>
      <c r="V40" s="357" t="s">
        <v>294</v>
      </c>
    </row>
    <row r="41" spans="1:22" ht="15" thickBot="1">
      <c r="A41" s="515"/>
      <c r="B41" s="47" t="s">
        <v>3619</v>
      </c>
      <c r="C41" s="520" t="s">
        <v>142</v>
      </c>
      <c r="D41" s="499">
        <v>6</v>
      </c>
      <c r="E41" s="47">
        <v>10</v>
      </c>
      <c r="F41" s="618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3619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515"/>
      <c r="B42" s="206"/>
      <c r="C42" s="541" t="s">
        <v>22</v>
      </c>
      <c r="D42" s="49">
        <v>21</v>
      </c>
      <c r="E42" s="49">
        <v>34</v>
      </c>
      <c r="F42" s="677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2057" t="s">
        <v>371</v>
      </c>
      <c r="C43" s="2058" t="s">
        <v>9207</v>
      </c>
      <c r="D43" s="2057">
        <v>3</v>
      </c>
      <c r="E43" s="2050">
        <v>4</v>
      </c>
      <c r="F43" s="618"/>
      <c r="G43" s="494" t="s">
        <v>4736</v>
      </c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9207</v>
      </c>
      <c r="M43" s="357" t="s">
        <v>371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15"/>
      <c r="B44" s="2048" t="s">
        <v>9208</v>
      </c>
      <c r="C44" s="2049" t="s">
        <v>9209</v>
      </c>
      <c r="D44" s="2048">
        <v>3</v>
      </c>
      <c r="E44" s="2050">
        <v>4</v>
      </c>
      <c r="F44" s="618"/>
      <c r="G44" s="494" t="s">
        <v>4736</v>
      </c>
      <c r="H44" s="494"/>
      <c r="I44" s="494"/>
      <c r="J44" s="494"/>
      <c r="K44" s="573">
        <v>0</v>
      </c>
      <c r="L44" s="358" t="s">
        <v>9210</v>
      </c>
      <c r="M44" s="357" t="s">
        <v>9208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</row>
    <row r="45" spans="1:22">
      <c r="A45" s="515"/>
      <c r="B45" s="47" t="s">
        <v>36</v>
      </c>
      <c r="C45" s="522" t="s">
        <v>247</v>
      </c>
      <c r="D45" s="499">
        <v>1</v>
      </c>
      <c r="E45" s="2047">
        <v>1</v>
      </c>
      <c r="F45" s="618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1131</v>
      </c>
      <c r="M45" s="357" t="s">
        <v>36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15"/>
      <c r="B46" s="47" t="s">
        <v>35</v>
      </c>
      <c r="C46" s="522" t="s">
        <v>3258</v>
      </c>
      <c r="D46" s="499">
        <v>3</v>
      </c>
      <c r="E46" s="2047">
        <v>4</v>
      </c>
      <c r="F46" s="610" t="s">
        <v>138</v>
      </c>
      <c r="G46" s="494"/>
      <c r="H46" s="494" t="s">
        <v>25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35</v>
      </c>
      <c r="N46" s="357" t="s">
        <v>25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2100</v>
      </c>
      <c r="U46" s="357" t="s">
        <v>294</v>
      </c>
      <c r="V46" s="357" t="s">
        <v>294</v>
      </c>
    </row>
    <row r="47" spans="1:22">
      <c r="A47" s="515"/>
      <c r="B47" s="47" t="s">
        <v>9136</v>
      </c>
      <c r="C47" s="522" t="s">
        <v>9137</v>
      </c>
      <c r="D47" s="499">
        <v>3</v>
      </c>
      <c r="E47" s="2047">
        <v>4</v>
      </c>
      <c r="F47" s="610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9138</v>
      </c>
      <c r="M47" s="357" t="s">
        <v>9136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47" t="s">
        <v>9277</v>
      </c>
      <c r="C48" s="522" t="s">
        <v>9278</v>
      </c>
      <c r="D48" s="499">
        <v>5</v>
      </c>
      <c r="E48" s="2047">
        <v>8</v>
      </c>
      <c r="F48" s="610" t="s">
        <v>9269</v>
      </c>
      <c r="G48" s="494"/>
      <c r="H48" s="494" t="s">
        <v>9268</v>
      </c>
      <c r="I48" s="494" t="s">
        <v>294</v>
      </c>
      <c r="J48" s="494" t="s">
        <v>294</v>
      </c>
      <c r="K48" s="573">
        <v>0</v>
      </c>
      <c r="L48" s="358" t="s">
        <v>9279</v>
      </c>
      <c r="M48" s="357" t="s">
        <v>9277</v>
      </c>
      <c r="N48" s="357" t="s">
        <v>9268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9269</v>
      </c>
      <c r="U48" s="357" t="s">
        <v>294</v>
      </c>
      <c r="V48" s="357" t="s">
        <v>294</v>
      </c>
    </row>
    <row r="49" spans="1:22" ht="15" thickBot="1">
      <c r="A49" s="515"/>
      <c r="B49" s="50" t="s">
        <v>9280</v>
      </c>
      <c r="C49" s="522" t="s">
        <v>9281</v>
      </c>
      <c r="D49" s="516">
        <v>5</v>
      </c>
      <c r="E49" s="2047">
        <v>8</v>
      </c>
      <c r="F49" s="618" t="s">
        <v>9220</v>
      </c>
      <c r="G49" s="494"/>
      <c r="H49" s="494" t="s">
        <v>9204</v>
      </c>
      <c r="I49" s="494" t="s">
        <v>294</v>
      </c>
      <c r="J49" s="494" t="s">
        <v>294</v>
      </c>
      <c r="K49" s="573">
        <v>0</v>
      </c>
      <c r="L49" s="358" t="s">
        <v>9282</v>
      </c>
      <c r="M49" s="357" t="s">
        <v>9280</v>
      </c>
      <c r="N49" s="357" t="s">
        <v>9204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9222</v>
      </c>
      <c r="U49" s="357" t="s">
        <v>294</v>
      </c>
      <c r="V49" s="357" t="s">
        <v>294</v>
      </c>
    </row>
    <row r="50" spans="1:22" ht="15" thickBot="1">
      <c r="A50" s="517"/>
      <c r="B50" s="206"/>
      <c r="C50" s="541" t="s">
        <v>22</v>
      </c>
      <c r="D50" s="49">
        <v>20</v>
      </c>
      <c r="E50" s="49">
        <v>29</v>
      </c>
      <c r="F50" s="677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46" t="s">
        <v>9217</v>
      </c>
      <c r="C51" s="520" t="s">
        <v>4805</v>
      </c>
      <c r="D51" s="499">
        <v>4</v>
      </c>
      <c r="E51" s="47">
        <v>6</v>
      </c>
      <c r="F51" s="618" t="s">
        <v>9193</v>
      </c>
      <c r="G51" s="494"/>
      <c r="H51" s="494" t="s">
        <v>9192</v>
      </c>
      <c r="I51" s="494" t="s">
        <v>294</v>
      </c>
      <c r="J51" s="494" t="s">
        <v>294</v>
      </c>
      <c r="K51" s="573">
        <v>0</v>
      </c>
      <c r="L51" s="358" t="s">
        <v>2132</v>
      </c>
      <c r="M51" s="357" t="s">
        <v>9217</v>
      </c>
      <c r="N51" s="357" t="s">
        <v>9192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9194</v>
      </c>
      <c r="U51" s="357" t="s">
        <v>294</v>
      </c>
      <c r="V51" s="357" t="s">
        <v>294</v>
      </c>
    </row>
    <row r="52" spans="1:22">
      <c r="A52" s="515"/>
      <c r="B52" s="47" t="s">
        <v>9283</v>
      </c>
      <c r="C52" s="520" t="s">
        <v>9284</v>
      </c>
      <c r="D52" s="499">
        <v>3</v>
      </c>
      <c r="E52" s="47">
        <v>4</v>
      </c>
      <c r="F52" s="618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9285</v>
      </c>
      <c r="M52" s="357" t="s">
        <v>9283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515"/>
      <c r="B53" s="47" t="s">
        <v>38</v>
      </c>
      <c r="C53" s="520" t="s">
        <v>146</v>
      </c>
      <c r="D53" s="499">
        <v>1</v>
      </c>
      <c r="E53" s="47">
        <v>1</v>
      </c>
      <c r="F53" s="618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331</v>
      </c>
      <c r="M53" s="357" t="s">
        <v>38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15"/>
      <c r="B54" s="47" t="s">
        <v>40</v>
      </c>
      <c r="C54" s="520" t="s">
        <v>6517</v>
      </c>
      <c r="D54" s="499">
        <v>1</v>
      </c>
      <c r="E54" s="47">
        <v>1</v>
      </c>
      <c r="F54" s="618" t="s">
        <v>247</v>
      </c>
      <c r="G54" s="494"/>
      <c r="H54" s="494" t="s">
        <v>36</v>
      </c>
      <c r="I54" s="494" t="s">
        <v>294</v>
      </c>
      <c r="J54" s="494" t="s">
        <v>294</v>
      </c>
      <c r="K54" s="573">
        <v>0</v>
      </c>
      <c r="L54" s="358" t="s">
        <v>1180</v>
      </c>
      <c r="M54" s="357" t="s">
        <v>40</v>
      </c>
      <c r="N54" s="357" t="s">
        <v>36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1131</v>
      </c>
      <c r="U54" s="357" t="s">
        <v>294</v>
      </c>
      <c r="V54" s="357" t="s">
        <v>294</v>
      </c>
    </row>
    <row r="55" spans="1:22">
      <c r="A55" s="515"/>
      <c r="B55" s="47" t="s">
        <v>9286</v>
      </c>
      <c r="C55" s="520" t="s">
        <v>9287</v>
      </c>
      <c r="D55" s="499">
        <v>7</v>
      </c>
      <c r="E55" s="47">
        <v>12</v>
      </c>
      <c r="F55" s="618" t="s">
        <v>9278</v>
      </c>
      <c r="G55" s="494"/>
      <c r="H55" s="494" t="s">
        <v>9277</v>
      </c>
      <c r="I55" s="494" t="s">
        <v>294</v>
      </c>
      <c r="J55" s="494" t="s">
        <v>294</v>
      </c>
      <c r="K55" s="573">
        <v>0</v>
      </c>
      <c r="L55" s="358" t="s">
        <v>9288</v>
      </c>
      <c r="M55" s="357" t="s">
        <v>9286</v>
      </c>
      <c r="N55" s="357" t="s">
        <v>9277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9279</v>
      </c>
      <c r="U55" s="357" t="s">
        <v>294</v>
      </c>
      <c r="V55" s="357" t="s">
        <v>294</v>
      </c>
    </row>
    <row r="56" spans="1:22" ht="15" thickBot="1">
      <c r="A56" s="515"/>
      <c r="B56" s="50" t="s">
        <v>9289</v>
      </c>
      <c r="C56" s="520" t="s">
        <v>9290</v>
      </c>
      <c r="D56" s="499">
        <v>4</v>
      </c>
      <c r="E56" s="47">
        <v>6</v>
      </c>
      <c r="F56" s="618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9291</v>
      </c>
      <c r="M56" s="357" t="s">
        <v>9289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 ht="15" thickBot="1">
      <c r="A57" s="517"/>
      <c r="B57" s="48"/>
      <c r="C57" s="541" t="s">
        <v>22</v>
      </c>
      <c r="D57" s="49">
        <v>20</v>
      </c>
      <c r="E57" s="49">
        <v>30</v>
      </c>
      <c r="F57" s="677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602">
        <v>8</v>
      </c>
      <c r="B58" s="47" t="s">
        <v>9292</v>
      </c>
      <c r="C58" s="520" t="s">
        <v>9293</v>
      </c>
      <c r="D58" s="499">
        <v>5</v>
      </c>
      <c r="E58" s="47">
        <v>8</v>
      </c>
      <c r="F58" s="618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9294</v>
      </c>
      <c r="M58" s="357" t="s">
        <v>9292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15"/>
      <c r="B59" s="47" t="s">
        <v>9295</v>
      </c>
      <c r="C59" s="520" t="s">
        <v>9296</v>
      </c>
      <c r="D59" s="499">
        <v>4</v>
      </c>
      <c r="E59" s="47">
        <v>6</v>
      </c>
      <c r="F59" s="2059" t="s">
        <v>9290</v>
      </c>
      <c r="G59" s="494"/>
      <c r="H59" s="494" t="s">
        <v>9289</v>
      </c>
      <c r="I59" s="494" t="s">
        <v>294</v>
      </c>
      <c r="J59" s="494" t="s">
        <v>294</v>
      </c>
      <c r="K59" s="573">
        <v>0</v>
      </c>
      <c r="L59" s="358" t="s">
        <v>9297</v>
      </c>
      <c r="M59" s="357" t="s">
        <v>9295</v>
      </c>
      <c r="N59" s="357" t="s">
        <v>9289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9291</v>
      </c>
      <c r="U59" s="357" t="s">
        <v>294</v>
      </c>
      <c r="V59" s="357" t="s">
        <v>294</v>
      </c>
    </row>
    <row r="60" spans="1:22">
      <c r="A60" s="515"/>
      <c r="B60" s="47" t="s">
        <v>9298</v>
      </c>
      <c r="C60" s="520" t="s">
        <v>9299</v>
      </c>
      <c r="D60" s="499">
        <v>7</v>
      </c>
      <c r="E60" s="47">
        <v>12</v>
      </c>
      <c r="F60" s="61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9300</v>
      </c>
      <c r="M60" s="357" t="s">
        <v>9298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 ht="15" thickBot="1">
      <c r="A61" s="515"/>
      <c r="B61" s="707" t="s">
        <v>9301</v>
      </c>
      <c r="C61" s="520" t="s">
        <v>333</v>
      </c>
      <c r="D61" s="499">
        <v>6</v>
      </c>
      <c r="E61" s="47">
        <v>10</v>
      </c>
      <c r="F61" s="618" t="s">
        <v>9302</v>
      </c>
      <c r="G61" s="494"/>
      <c r="H61" s="494" t="s">
        <v>3619</v>
      </c>
      <c r="I61" s="494" t="s">
        <v>9136</v>
      </c>
      <c r="J61" s="494" t="s">
        <v>294</v>
      </c>
      <c r="K61" s="573">
        <v>0</v>
      </c>
      <c r="L61" s="358" t="s">
        <v>4861</v>
      </c>
      <c r="M61" s="357" t="s">
        <v>9301</v>
      </c>
      <c r="N61" s="357" t="s">
        <v>3619</v>
      </c>
      <c r="O61" s="357" t="s">
        <v>9136</v>
      </c>
      <c r="P61" s="357" t="s">
        <v>294</v>
      </c>
      <c r="Q61" s="357">
        <v>0</v>
      </c>
      <c r="R61" s="357">
        <v>19</v>
      </c>
      <c r="S61" s="357">
        <v>0</v>
      </c>
      <c r="T61" s="357" t="s">
        <v>1181</v>
      </c>
      <c r="U61" s="357" t="s">
        <v>9138</v>
      </c>
      <c r="V61" s="357" t="s">
        <v>294</v>
      </c>
    </row>
    <row r="62" spans="1:22" ht="15" thickBot="1">
      <c r="A62" s="517"/>
      <c r="B62" s="48"/>
      <c r="C62" s="541" t="s">
        <v>22</v>
      </c>
      <c r="D62" s="49">
        <v>22</v>
      </c>
      <c r="E62" s="49">
        <v>36</v>
      </c>
      <c r="F62" s="677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602">
        <v>9</v>
      </c>
      <c r="B63" s="46" t="s">
        <v>9255</v>
      </c>
      <c r="C63" s="520" t="s">
        <v>9256</v>
      </c>
      <c r="D63" s="499">
        <v>5</v>
      </c>
      <c r="E63" s="47">
        <v>6</v>
      </c>
      <c r="F63" s="2060" t="s">
        <v>9299</v>
      </c>
      <c r="G63" s="494"/>
      <c r="H63" s="494" t="s">
        <v>9298</v>
      </c>
      <c r="I63" s="494" t="s">
        <v>294</v>
      </c>
      <c r="J63" s="494" t="s">
        <v>294</v>
      </c>
      <c r="K63" s="573">
        <v>0</v>
      </c>
      <c r="L63" s="358" t="s">
        <v>9257</v>
      </c>
      <c r="M63" s="357" t="s">
        <v>9255</v>
      </c>
      <c r="N63" s="357" t="s">
        <v>9298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9300</v>
      </c>
      <c r="U63" s="357" t="s">
        <v>294</v>
      </c>
      <c r="V63" s="357" t="s">
        <v>294</v>
      </c>
    </row>
    <row r="64" spans="1:22">
      <c r="A64" s="515"/>
      <c r="B64" s="707" t="s">
        <v>9303</v>
      </c>
      <c r="C64" s="520" t="s">
        <v>147</v>
      </c>
      <c r="D64" s="499">
        <v>7</v>
      </c>
      <c r="E64" s="47">
        <v>12</v>
      </c>
      <c r="F64" s="618" t="s">
        <v>9304</v>
      </c>
      <c r="G64" s="494"/>
      <c r="H64" s="494" t="s">
        <v>35</v>
      </c>
      <c r="I64" s="494" t="s">
        <v>9292</v>
      </c>
      <c r="J64" s="494" t="s">
        <v>294</v>
      </c>
      <c r="K64" s="573">
        <v>0</v>
      </c>
      <c r="L64" s="358" t="s">
        <v>1153</v>
      </c>
      <c r="M64" s="357" t="s">
        <v>9303</v>
      </c>
      <c r="N64" s="357" t="s">
        <v>35</v>
      </c>
      <c r="O64" s="357" t="s">
        <v>9292</v>
      </c>
      <c r="P64" s="357" t="s">
        <v>294</v>
      </c>
      <c r="Q64" s="357">
        <v>0</v>
      </c>
      <c r="R64" s="357">
        <v>37</v>
      </c>
      <c r="S64" s="357">
        <v>0</v>
      </c>
      <c r="T64" s="357" t="s">
        <v>3259</v>
      </c>
      <c r="U64" s="357" t="s">
        <v>9294</v>
      </c>
      <c r="V64" s="357" t="s">
        <v>294</v>
      </c>
    </row>
    <row r="65" spans="1:22">
      <c r="A65" s="515"/>
      <c r="B65" s="47" t="s">
        <v>9305</v>
      </c>
      <c r="C65" s="520" t="s">
        <v>9306</v>
      </c>
      <c r="D65" s="499">
        <v>4</v>
      </c>
      <c r="E65" s="47">
        <v>6</v>
      </c>
      <c r="F65" s="842" t="s">
        <v>9287</v>
      </c>
      <c r="G65" s="494"/>
      <c r="H65" s="494" t="s">
        <v>9286</v>
      </c>
      <c r="I65" s="494" t="s">
        <v>294</v>
      </c>
      <c r="J65" s="494" t="s">
        <v>294</v>
      </c>
      <c r="K65" s="573">
        <v>0</v>
      </c>
      <c r="L65" s="358" t="s">
        <v>9307</v>
      </c>
      <c r="M65" s="357" t="s">
        <v>9305</v>
      </c>
      <c r="N65" s="357" t="s">
        <v>9286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9288</v>
      </c>
      <c r="U65" s="357" t="s">
        <v>294</v>
      </c>
      <c r="V65" s="357" t="s">
        <v>294</v>
      </c>
    </row>
    <row r="66" spans="1:22" ht="15" thickBot="1">
      <c r="A66" s="515"/>
      <c r="B66" s="50" t="s">
        <v>9308</v>
      </c>
      <c r="C66" s="520" t="s">
        <v>9309</v>
      </c>
      <c r="D66" s="499">
        <v>4</v>
      </c>
      <c r="E66" s="47">
        <v>6</v>
      </c>
      <c r="F66" s="678" t="s">
        <v>9296</v>
      </c>
      <c r="G66" s="494"/>
      <c r="H66" s="494" t="s">
        <v>9295</v>
      </c>
      <c r="I66" s="494" t="s">
        <v>294</v>
      </c>
      <c r="J66" s="494" t="s">
        <v>294</v>
      </c>
      <c r="K66" s="573">
        <v>0</v>
      </c>
      <c r="L66" s="358" t="s">
        <v>9309</v>
      </c>
      <c r="M66" s="357" t="s">
        <v>9308</v>
      </c>
      <c r="N66" s="357" t="s">
        <v>9295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9297</v>
      </c>
      <c r="U66" s="357" t="s">
        <v>294</v>
      </c>
      <c r="V66" s="357" t="s">
        <v>294</v>
      </c>
    </row>
    <row r="67" spans="1:22" ht="15" thickBot="1">
      <c r="A67" s="517"/>
      <c r="B67" s="48"/>
      <c r="C67" s="541" t="s">
        <v>22</v>
      </c>
      <c r="D67" s="49">
        <v>20</v>
      </c>
      <c r="E67" s="49">
        <v>30</v>
      </c>
      <c r="F67" s="679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02">
        <v>10</v>
      </c>
      <c r="B68" s="47" t="s">
        <v>9310</v>
      </c>
      <c r="C68" s="520" t="s">
        <v>9311</v>
      </c>
      <c r="D68" s="499">
        <v>5</v>
      </c>
      <c r="E68" s="47">
        <v>8</v>
      </c>
      <c r="F68" s="842" t="s">
        <v>9306</v>
      </c>
      <c r="G68" s="494"/>
      <c r="H68" s="494" t="s">
        <v>9305</v>
      </c>
      <c r="I68" s="494" t="s">
        <v>294</v>
      </c>
      <c r="J68" s="494" t="s">
        <v>294</v>
      </c>
      <c r="K68" s="573">
        <v>0</v>
      </c>
      <c r="L68" s="358" t="s">
        <v>9312</v>
      </c>
      <c r="M68" s="357" t="s">
        <v>9310</v>
      </c>
      <c r="N68" s="357" t="s">
        <v>9305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9307</v>
      </c>
      <c r="U68" s="357" t="s">
        <v>294</v>
      </c>
      <c r="V68" s="357" t="s">
        <v>294</v>
      </c>
    </row>
    <row r="69" spans="1:22">
      <c r="A69" s="515"/>
      <c r="B69" s="707" t="s">
        <v>9313</v>
      </c>
      <c r="C69" s="520" t="s">
        <v>151</v>
      </c>
      <c r="D69" s="499">
        <v>7</v>
      </c>
      <c r="E69" s="47">
        <v>12</v>
      </c>
      <c r="F69" s="618" t="s">
        <v>147</v>
      </c>
      <c r="G69" s="494"/>
      <c r="H69" s="494" t="s">
        <v>9303</v>
      </c>
      <c r="I69" s="494" t="s">
        <v>294</v>
      </c>
      <c r="J69" s="494" t="s">
        <v>294</v>
      </c>
      <c r="K69" s="573">
        <v>0</v>
      </c>
      <c r="L69" s="358" t="s">
        <v>1182</v>
      </c>
      <c r="M69" s="357" t="s">
        <v>9313</v>
      </c>
      <c r="N69" s="357" t="s">
        <v>9303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1153</v>
      </c>
      <c r="U69" s="357" t="s">
        <v>294</v>
      </c>
      <c r="V69" s="357" t="s">
        <v>294</v>
      </c>
    </row>
    <row r="70" spans="1:22" ht="15" thickBot="1">
      <c r="A70" s="515"/>
      <c r="B70" s="47" t="s">
        <v>9314</v>
      </c>
      <c r="C70" s="520" t="s">
        <v>9315</v>
      </c>
      <c r="D70" s="499">
        <v>6</v>
      </c>
      <c r="E70" s="47">
        <v>10</v>
      </c>
      <c r="F70" s="618" t="s">
        <v>9309</v>
      </c>
      <c r="G70" s="494"/>
      <c r="H70" s="494" t="s">
        <v>9308</v>
      </c>
      <c r="I70" s="494" t="s">
        <v>294</v>
      </c>
      <c r="J70" s="494" t="s">
        <v>294</v>
      </c>
      <c r="K70" s="573">
        <v>0</v>
      </c>
      <c r="L70" s="358" t="s">
        <v>9316</v>
      </c>
      <c r="M70" s="357" t="s">
        <v>9314</v>
      </c>
      <c r="N70" s="357" t="s">
        <v>9308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9309</v>
      </c>
      <c r="U70" s="357" t="s">
        <v>294</v>
      </c>
      <c r="V70" s="357" t="s">
        <v>294</v>
      </c>
    </row>
    <row r="71" spans="1:22" ht="15" thickBot="1">
      <c r="A71" s="1205"/>
      <c r="B71" s="206"/>
      <c r="C71" s="541" t="s">
        <v>22</v>
      </c>
      <c r="D71" s="49">
        <v>18</v>
      </c>
      <c r="E71" s="2053">
        <v>30</v>
      </c>
      <c r="F71" s="206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517"/>
      <c r="B72" s="206"/>
      <c r="C72" s="541" t="s">
        <v>111</v>
      </c>
      <c r="D72" s="696">
        <v>203</v>
      </c>
      <c r="E72" s="696">
        <v>299</v>
      </c>
      <c r="F72" s="206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2049"/>
      <c r="B73" s="2049"/>
      <c r="C73" s="2049"/>
      <c r="D73" s="2049"/>
      <c r="E73" s="2049"/>
      <c r="F73" s="2056"/>
      <c r="G73" s="494"/>
      <c r="H73" s="494"/>
      <c r="I73" s="494"/>
      <c r="J73" s="494"/>
      <c r="K73" s="573"/>
      <c r="L73" s="358"/>
    </row>
    <row r="74" spans="1:22">
      <c r="A74" s="2049"/>
      <c r="B74" s="2049"/>
      <c r="C74" s="2049"/>
      <c r="D74" s="2049"/>
      <c r="E74" s="2049"/>
      <c r="F74" s="2056"/>
      <c r="G74" s="494"/>
      <c r="H74" s="494"/>
      <c r="I74" s="494"/>
      <c r="J74" s="494"/>
      <c r="K74" s="573"/>
      <c r="L74" s="358"/>
    </row>
    <row r="75" spans="1:22">
      <c r="A75" s="2049"/>
      <c r="B75" s="2049"/>
      <c r="C75" s="2049"/>
      <c r="D75" s="2049"/>
      <c r="E75" s="2049"/>
      <c r="F75" s="2056"/>
      <c r="G75" s="494"/>
      <c r="H75" s="494"/>
      <c r="I75" s="494"/>
      <c r="J75" s="494"/>
      <c r="K75" s="573"/>
      <c r="L75" s="358"/>
    </row>
    <row r="76" spans="1:22">
      <c r="A76" s="2049"/>
      <c r="B76" s="2049"/>
      <c r="C76" s="2049"/>
      <c r="D76" s="2049"/>
      <c r="E76" s="2049"/>
      <c r="F76" s="2056"/>
      <c r="G76" s="494"/>
      <c r="H76" s="494"/>
      <c r="I76" s="494"/>
      <c r="J76" s="494"/>
      <c r="K76" s="1743"/>
      <c r="L76" s="358"/>
    </row>
    <row r="77" spans="1:22">
      <c r="A77" s="2049"/>
      <c r="B77" s="2049"/>
      <c r="C77" s="2049"/>
      <c r="D77" s="2049"/>
      <c r="E77" s="2049"/>
      <c r="F77" s="2056"/>
      <c r="G77" s="494"/>
      <c r="H77" s="494"/>
      <c r="I77" s="494"/>
      <c r="J77" s="494"/>
      <c r="K77" s="642"/>
      <c r="L77" s="358"/>
    </row>
    <row r="78" spans="1:22">
      <c r="A78" s="2049"/>
      <c r="B78" s="2049"/>
      <c r="C78" s="2049"/>
      <c r="D78" s="2049"/>
      <c r="E78" s="2049"/>
      <c r="F78" s="2056"/>
      <c r="G78" s="494"/>
      <c r="H78" s="494"/>
      <c r="I78" s="494"/>
      <c r="J78" s="494"/>
      <c r="K78" s="642"/>
      <c r="L78" s="358"/>
    </row>
    <row r="79" spans="1:22">
      <c r="A79" s="2049"/>
      <c r="B79" s="2049"/>
      <c r="C79" s="2049"/>
      <c r="D79" s="2049"/>
      <c r="E79" s="2049"/>
      <c r="F79" s="2056"/>
      <c r="G79" s="494"/>
      <c r="H79" s="494"/>
      <c r="I79" s="494"/>
      <c r="J79" s="494"/>
      <c r="K79" s="642"/>
      <c r="L79" s="358"/>
    </row>
    <row r="80" spans="1:22">
      <c r="A80" s="2049"/>
      <c r="B80" s="2049"/>
      <c r="C80" s="2049"/>
      <c r="D80" s="2049"/>
      <c r="E80" s="2049"/>
      <c r="F80" s="2056"/>
      <c r="G80" s="494"/>
      <c r="H80" s="494"/>
      <c r="I80" s="494"/>
      <c r="J80" s="494"/>
      <c r="K80" s="642"/>
      <c r="L80" s="358"/>
    </row>
    <row r="81" spans="1:12">
      <c r="A81" s="2049"/>
      <c r="B81" s="2049"/>
      <c r="C81" s="2049"/>
      <c r="D81" s="2049"/>
      <c r="E81" s="2049"/>
      <c r="F81" s="2056"/>
      <c r="G81" s="494"/>
      <c r="H81" s="494"/>
      <c r="I81" s="494"/>
      <c r="J81" s="494"/>
      <c r="K81" s="642"/>
      <c r="L81" s="358"/>
    </row>
    <row r="82" spans="1:12">
      <c r="A82" s="2049"/>
      <c r="B82" s="2049"/>
      <c r="C82" s="2049"/>
      <c r="D82" s="2049"/>
      <c r="E82" s="2049"/>
      <c r="F82" s="2056"/>
      <c r="G82" s="494"/>
      <c r="H82" s="494"/>
      <c r="I82" s="494"/>
      <c r="J82" s="494"/>
      <c r="K82" s="642"/>
      <c r="L82" s="358"/>
    </row>
    <row r="83" spans="1:12">
      <c r="A83" s="2049"/>
      <c r="B83" s="2049"/>
      <c r="C83" s="2049"/>
      <c r="D83" s="2049"/>
      <c r="E83" s="2049"/>
      <c r="F83" s="2056"/>
      <c r="G83" s="494"/>
      <c r="H83" s="494"/>
      <c r="I83" s="494"/>
      <c r="J83" s="494"/>
      <c r="K83" s="642"/>
      <c r="L83" s="358"/>
    </row>
    <row r="84" spans="1:12">
      <c r="A84" s="2049"/>
      <c r="B84" s="2049"/>
      <c r="C84" s="2049"/>
      <c r="D84" s="2049"/>
      <c r="E84" s="2049"/>
      <c r="F84" s="494"/>
      <c r="G84" s="494"/>
      <c r="H84" s="494"/>
      <c r="I84" s="494"/>
      <c r="J84" s="494"/>
      <c r="K84" s="642"/>
      <c r="L84" s="358"/>
    </row>
    <row r="85" spans="1:12">
      <c r="A85" s="2049"/>
      <c r="B85" s="2049"/>
      <c r="C85" s="2049"/>
      <c r="D85" s="2049"/>
      <c r="E85" s="2049"/>
      <c r="F85" s="494"/>
      <c r="G85" s="494"/>
      <c r="H85" s="494"/>
      <c r="I85" s="494"/>
      <c r="J85" s="494"/>
      <c r="K85" s="642"/>
      <c r="L85" s="358"/>
    </row>
    <row r="86" spans="1:12">
      <c r="A86" s="2049"/>
      <c r="B86" s="2049"/>
      <c r="C86" s="2049"/>
      <c r="D86" s="2049"/>
      <c r="E86" s="2049"/>
      <c r="F86" s="494"/>
      <c r="G86" s="494"/>
      <c r="H86" s="494"/>
      <c r="I86" s="494"/>
      <c r="J86" s="494"/>
      <c r="K86" s="642"/>
      <c r="L86" s="358"/>
    </row>
    <row r="87" spans="1:12">
      <c r="A87" s="2049"/>
      <c r="B87" s="2049"/>
      <c r="C87" s="2049"/>
      <c r="D87" s="2049"/>
      <c r="E87" s="2049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A595B-2342-4E54-8DA7-AAF184C0E129}">
  <sheetPr codeName="Sheet35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883" t="s">
        <v>438</v>
      </c>
      <c r="D9" s="498">
        <v>2</v>
      </c>
      <c r="E9" s="46">
        <v>2</v>
      </c>
      <c r="F9" s="848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23" t="s">
        <v>3533</v>
      </c>
      <c r="D10" s="499">
        <v>5</v>
      </c>
      <c r="E10" s="47">
        <v>6</v>
      </c>
      <c r="F10" s="85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9175</v>
      </c>
      <c r="C11" s="523" t="s">
        <v>9176</v>
      </c>
      <c r="D11" s="499">
        <v>3</v>
      </c>
      <c r="E11" s="47">
        <v>4</v>
      </c>
      <c r="F11" s="85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9070</v>
      </c>
      <c r="M11" s="357" t="s">
        <v>9175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19</v>
      </c>
      <c r="C12" s="523" t="s">
        <v>335</v>
      </c>
      <c r="D12" s="499">
        <v>2</v>
      </c>
      <c r="E12" s="47">
        <v>2</v>
      </c>
      <c r="F12" s="853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9074</v>
      </c>
      <c r="C13" s="523" t="s">
        <v>9075</v>
      </c>
      <c r="D13" s="499">
        <v>3</v>
      </c>
      <c r="E13" s="47">
        <v>4</v>
      </c>
      <c r="F13" s="85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9076</v>
      </c>
      <c r="M13" s="357" t="s">
        <v>9074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23" t="s">
        <v>3543</v>
      </c>
      <c r="D14" s="499">
        <v>5</v>
      </c>
      <c r="E14" s="47">
        <v>6</v>
      </c>
      <c r="F14" s="85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38" t="s">
        <v>22</v>
      </c>
      <c r="D15" s="49">
        <v>20</v>
      </c>
      <c r="E15" s="49">
        <v>24</v>
      </c>
      <c r="F15" s="83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3544</v>
      </c>
      <c r="C16" s="523" t="s">
        <v>3545</v>
      </c>
      <c r="D16" s="499">
        <v>5</v>
      </c>
      <c r="E16" s="47">
        <v>6</v>
      </c>
      <c r="F16" s="834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9177</v>
      </c>
      <c r="C17" s="523" t="s">
        <v>9178</v>
      </c>
      <c r="D17" s="499">
        <v>3</v>
      </c>
      <c r="E17" s="47">
        <v>4</v>
      </c>
      <c r="F17" s="835" t="s">
        <v>9075</v>
      </c>
      <c r="G17" s="494"/>
      <c r="H17" s="494" t="s">
        <v>9074</v>
      </c>
      <c r="I17" s="494" t="s">
        <v>294</v>
      </c>
      <c r="J17" s="494" t="s">
        <v>294</v>
      </c>
      <c r="K17" s="573">
        <v>0</v>
      </c>
      <c r="L17" s="358" t="s">
        <v>9082</v>
      </c>
      <c r="M17" s="357" t="s">
        <v>9177</v>
      </c>
      <c r="N17" s="357" t="s">
        <v>9074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9076</v>
      </c>
      <c r="U17" s="357" t="s">
        <v>294</v>
      </c>
      <c r="V17" s="357" t="s">
        <v>294</v>
      </c>
    </row>
    <row r="18" spans="1:22">
      <c r="A18" s="515"/>
      <c r="B18" s="47" t="s">
        <v>9179</v>
      </c>
      <c r="C18" s="523" t="s">
        <v>9072</v>
      </c>
      <c r="D18" s="499">
        <v>3</v>
      </c>
      <c r="E18" s="47">
        <v>4</v>
      </c>
      <c r="F18" s="835" t="s">
        <v>9176</v>
      </c>
      <c r="G18" s="494"/>
      <c r="H18" s="494" t="s">
        <v>9175</v>
      </c>
      <c r="I18" s="494" t="s">
        <v>294</v>
      </c>
      <c r="J18" s="494" t="s">
        <v>294</v>
      </c>
      <c r="K18" s="573">
        <v>0</v>
      </c>
      <c r="L18" s="358" t="s">
        <v>9073</v>
      </c>
      <c r="M18" s="357" t="s">
        <v>9179</v>
      </c>
      <c r="N18" s="357" t="s">
        <v>9175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9070</v>
      </c>
      <c r="U18" s="357" t="s">
        <v>294</v>
      </c>
      <c r="V18" s="357" t="s">
        <v>294</v>
      </c>
    </row>
    <row r="19" spans="1:22">
      <c r="A19" s="515"/>
      <c r="B19" s="47" t="s">
        <v>25</v>
      </c>
      <c r="C19" s="523" t="s">
        <v>138</v>
      </c>
      <c r="D19" s="499">
        <v>3</v>
      </c>
      <c r="E19" s="47">
        <v>4</v>
      </c>
      <c r="F19" s="85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9180</v>
      </c>
      <c r="C20" s="523" t="s">
        <v>9181</v>
      </c>
      <c r="D20" s="499">
        <v>3</v>
      </c>
      <c r="E20" s="47">
        <v>4</v>
      </c>
      <c r="F20" s="83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9182</v>
      </c>
      <c r="M20" s="357" t="s">
        <v>9180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50" t="s">
        <v>26</v>
      </c>
      <c r="C21" s="523" t="s">
        <v>52</v>
      </c>
      <c r="D21" s="499">
        <v>5</v>
      </c>
      <c r="E21" s="47">
        <v>6</v>
      </c>
      <c r="F21" s="835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206"/>
      <c r="C22" s="538" t="s">
        <v>22</v>
      </c>
      <c r="D22" s="49">
        <v>22</v>
      </c>
      <c r="E22" s="49">
        <v>28</v>
      </c>
      <c r="F22" s="87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9183</v>
      </c>
      <c r="C23" s="523" t="s">
        <v>9184</v>
      </c>
      <c r="D23" s="499">
        <v>4</v>
      </c>
      <c r="E23" s="47">
        <v>6</v>
      </c>
      <c r="F23" s="835" t="s">
        <v>9072</v>
      </c>
      <c r="G23" s="494"/>
      <c r="H23" s="494" t="s">
        <v>9179</v>
      </c>
      <c r="I23" s="494" t="s">
        <v>294</v>
      </c>
      <c r="J23" s="494" t="s">
        <v>294</v>
      </c>
      <c r="K23" s="573">
        <v>0</v>
      </c>
      <c r="L23" s="358" t="s">
        <v>9185</v>
      </c>
      <c r="M23" s="357" t="s">
        <v>9183</v>
      </c>
      <c r="N23" s="357" t="s">
        <v>9179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9073</v>
      </c>
      <c r="U23" s="357" t="s">
        <v>294</v>
      </c>
      <c r="V23" s="357" t="s">
        <v>294</v>
      </c>
    </row>
    <row r="24" spans="1:22">
      <c r="A24" s="515"/>
      <c r="B24" s="47" t="s">
        <v>18</v>
      </c>
      <c r="C24" s="523" t="s">
        <v>3567</v>
      </c>
      <c r="D24" s="499">
        <v>2</v>
      </c>
      <c r="E24" s="47">
        <v>2</v>
      </c>
      <c r="F24" s="835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608</v>
      </c>
      <c r="M24" s="357" t="s">
        <v>18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9089</v>
      </c>
      <c r="C25" s="523" t="s">
        <v>9090</v>
      </c>
      <c r="D25" s="499">
        <v>4</v>
      </c>
      <c r="E25" s="47">
        <v>6</v>
      </c>
      <c r="F25" s="835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9091</v>
      </c>
      <c r="M25" s="357" t="s">
        <v>9089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47" t="s">
        <v>9186</v>
      </c>
      <c r="C26" s="523" t="s">
        <v>9187</v>
      </c>
      <c r="D26" s="499">
        <v>4</v>
      </c>
      <c r="E26" s="47">
        <v>6</v>
      </c>
      <c r="F26" s="835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9188</v>
      </c>
      <c r="M26" s="357" t="s">
        <v>9186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47" t="s">
        <v>29</v>
      </c>
      <c r="C27" s="523" t="s">
        <v>53</v>
      </c>
      <c r="D27" s="499">
        <v>2</v>
      </c>
      <c r="E27" s="47">
        <v>2</v>
      </c>
      <c r="F27" s="83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" t="s">
        <v>33</v>
      </c>
      <c r="C28" s="523" t="s">
        <v>140</v>
      </c>
      <c r="D28" s="499">
        <v>5</v>
      </c>
      <c r="E28" s="47">
        <v>6</v>
      </c>
      <c r="F28" s="835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206"/>
      <c r="C29" s="538" t="s">
        <v>22</v>
      </c>
      <c r="D29" s="49">
        <v>21</v>
      </c>
      <c r="E29" s="49">
        <v>28</v>
      </c>
      <c r="F29" s="87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9101</v>
      </c>
      <c r="C30" s="523" t="s">
        <v>9102</v>
      </c>
      <c r="D30" s="499">
        <v>4</v>
      </c>
      <c r="E30" s="47">
        <v>6</v>
      </c>
      <c r="F30" s="835" t="s">
        <v>9184</v>
      </c>
      <c r="G30" s="494"/>
      <c r="H30" s="494" t="s">
        <v>9183</v>
      </c>
      <c r="I30" s="494" t="s">
        <v>294</v>
      </c>
      <c r="J30" s="494" t="s">
        <v>294</v>
      </c>
      <c r="K30" s="573">
        <v>0</v>
      </c>
      <c r="L30" s="358" t="s">
        <v>9102</v>
      </c>
      <c r="M30" s="357" t="s">
        <v>9101</v>
      </c>
      <c r="N30" s="357" t="s">
        <v>9183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9185</v>
      </c>
      <c r="U30" s="357" t="s">
        <v>294</v>
      </c>
      <c r="V30" s="357" t="s">
        <v>294</v>
      </c>
    </row>
    <row r="31" spans="1:22">
      <c r="A31" s="515"/>
      <c r="B31" s="47" t="s">
        <v>9189</v>
      </c>
      <c r="C31" s="523" t="s">
        <v>9190</v>
      </c>
      <c r="D31" s="499">
        <v>4</v>
      </c>
      <c r="E31" s="47">
        <v>6</v>
      </c>
      <c r="F31" s="835" t="s">
        <v>9178</v>
      </c>
      <c r="G31" s="494"/>
      <c r="H31" s="494" t="s">
        <v>9177</v>
      </c>
      <c r="I31" s="494" t="s">
        <v>294</v>
      </c>
      <c r="J31" s="494" t="s">
        <v>294</v>
      </c>
      <c r="K31" s="573">
        <v>0</v>
      </c>
      <c r="L31" s="358" t="s">
        <v>9191</v>
      </c>
      <c r="M31" s="357" t="s">
        <v>9189</v>
      </c>
      <c r="N31" s="357" t="s">
        <v>9177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9082</v>
      </c>
      <c r="U31" s="357" t="s">
        <v>294</v>
      </c>
      <c r="V31" s="357" t="s">
        <v>294</v>
      </c>
    </row>
    <row r="32" spans="1:22">
      <c r="A32" s="515"/>
      <c r="B32" s="47" t="s">
        <v>9192</v>
      </c>
      <c r="C32" s="523" t="s">
        <v>9193</v>
      </c>
      <c r="D32" s="499">
        <v>2</v>
      </c>
      <c r="E32" s="47">
        <v>4</v>
      </c>
      <c r="F32" s="835" t="s">
        <v>3545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9194</v>
      </c>
      <c r="M32" s="357" t="s">
        <v>9192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9195</v>
      </c>
      <c r="C33" s="2045" t="s">
        <v>9196</v>
      </c>
      <c r="D33" s="499">
        <v>4</v>
      </c>
      <c r="E33" s="47">
        <v>6</v>
      </c>
      <c r="F33" s="835" t="s">
        <v>9184</v>
      </c>
      <c r="G33" s="494"/>
      <c r="H33" s="494" t="s">
        <v>9183</v>
      </c>
      <c r="I33" s="494" t="s">
        <v>294</v>
      </c>
      <c r="J33" s="494" t="s">
        <v>294</v>
      </c>
      <c r="K33" s="573">
        <v>0</v>
      </c>
      <c r="L33" s="358" t="s">
        <v>9197</v>
      </c>
      <c r="M33" s="357" t="s">
        <v>9195</v>
      </c>
      <c r="N33" s="357" t="s">
        <v>9183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9185</v>
      </c>
      <c r="U33" s="357" t="s">
        <v>294</v>
      </c>
      <c r="V33" s="357" t="s">
        <v>294</v>
      </c>
    </row>
    <row r="34" spans="1:22">
      <c r="A34" s="515"/>
      <c r="B34" s="47" t="s">
        <v>9098</v>
      </c>
      <c r="C34" s="523" t="s">
        <v>9099</v>
      </c>
      <c r="D34" s="499">
        <v>3</v>
      </c>
      <c r="E34" s="47">
        <v>4</v>
      </c>
      <c r="F34" s="835" t="s">
        <v>9178</v>
      </c>
      <c r="G34" s="494"/>
      <c r="H34" s="494" t="s">
        <v>9177</v>
      </c>
      <c r="I34" s="494" t="s">
        <v>294</v>
      </c>
      <c r="J34" s="494" t="s">
        <v>294</v>
      </c>
      <c r="K34" s="573">
        <v>0</v>
      </c>
      <c r="L34" s="358" t="s">
        <v>9100</v>
      </c>
      <c r="M34" s="357" t="s">
        <v>9098</v>
      </c>
      <c r="N34" s="357" t="s">
        <v>9177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9082</v>
      </c>
      <c r="U34" s="357" t="s">
        <v>294</v>
      </c>
      <c r="V34" s="357" t="s">
        <v>294</v>
      </c>
    </row>
    <row r="35" spans="1:22" ht="15" thickBot="1">
      <c r="A35" s="515"/>
      <c r="B35" s="50" t="s">
        <v>9198</v>
      </c>
      <c r="C35" s="523" t="s">
        <v>9199</v>
      </c>
      <c r="D35" s="499">
        <v>4</v>
      </c>
      <c r="E35" s="47">
        <v>6</v>
      </c>
      <c r="F35" s="835" t="s">
        <v>9184</v>
      </c>
      <c r="G35" s="494"/>
      <c r="H35" s="494" t="s">
        <v>9183</v>
      </c>
      <c r="I35" s="494" t="s">
        <v>294</v>
      </c>
      <c r="J35" s="494" t="s">
        <v>294</v>
      </c>
      <c r="K35" s="573">
        <v>0</v>
      </c>
      <c r="L35" s="358" t="s">
        <v>9200</v>
      </c>
      <c r="M35" s="357" t="s">
        <v>9198</v>
      </c>
      <c r="N35" s="357" t="s">
        <v>9183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9185</v>
      </c>
      <c r="U35" s="357" t="s">
        <v>294</v>
      </c>
      <c r="V35" s="357" t="s">
        <v>294</v>
      </c>
    </row>
    <row r="36" spans="1:22" ht="15" thickBot="1">
      <c r="A36" s="517"/>
      <c r="B36" s="206"/>
      <c r="C36" s="538" t="s">
        <v>22</v>
      </c>
      <c r="D36" s="49">
        <v>21</v>
      </c>
      <c r="E36" s="49">
        <v>32</v>
      </c>
      <c r="F36" s="872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>
        <v>5</v>
      </c>
      <c r="B37" s="46" t="s">
        <v>9201</v>
      </c>
      <c r="C37" s="2046" t="s">
        <v>9202</v>
      </c>
      <c r="D37" s="498">
        <v>4</v>
      </c>
      <c r="E37" s="2047">
        <v>6</v>
      </c>
      <c r="F37" s="835" t="s">
        <v>9193</v>
      </c>
      <c r="G37" s="494"/>
      <c r="H37" s="494" t="s">
        <v>9192</v>
      </c>
      <c r="I37" s="494" t="s">
        <v>294</v>
      </c>
      <c r="J37" s="494" t="s">
        <v>294</v>
      </c>
      <c r="K37" s="574">
        <v>0</v>
      </c>
      <c r="L37" s="358" t="s">
        <v>9203</v>
      </c>
      <c r="M37" s="357" t="s">
        <v>9201</v>
      </c>
      <c r="N37" s="357" t="s">
        <v>9192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9194</v>
      </c>
      <c r="U37" s="357" t="s">
        <v>294</v>
      </c>
      <c r="V37" s="357" t="s">
        <v>294</v>
      </c>
    </row>
    <row r="38" spans="1:22">
      <c r="A38" s="515"/>
      <c r="B38" s="47" t="s">
        <v>9204</v>
      </c>
      <c r="C38" s="2046" t="s">
        <v>9205</v>
      </c>
      <c r="D38" s="499">
        <v>4</v>
      </c>
      <c r="E38" s="2047">
        <v>6</v>
      </c>
      <c r="F38" s="835" t="s">
        <v>9102</v>
      </c>
      <c r="G38" s="494"/>
      <c r="H38" s="494" t="s">
        <v>9101</v>
      </c>
      <c r="I38" s="494" t="s">
        <v>294</v>
      </c>
      <c r="J38" s="494" t="s">
        <v>294</v>
      </c>
      <c r="K38" s="573">
        <v>0</v>
      </c>
      <c r="L38" s="358" t="s">
        <v>9206</v>
      </c>
      <c r="M38" s="357" t="s">
        <v>9204</v>
      </c>
      <c r="N38" s="357" t="s">
        <v>9101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9102</v>
      </c>
      <c r="U38" s="357" t="s">
        <v>294</v>
      </c>
      <c r="V38" s="357" t="s">
        <v>294</v>
      </c>
    </row>
    <row r="39" spans="1:22">
      <c r="A39" s="515"/>
      <c r="B39" s="2048" t="s">
        <v>371</v>
      </c>
      <c r="C39" s="2049" t="s">
        <v>9207</v>
      </c>
      <c r="D39" s="2048">
        <v>3</v>
      </c>
      <c r="E39" s="2050">
        <v>4</v>
      </c>
      <c r="F39" s="835"/>
      <c r="G39" s="494" t="s">
        <v>4736</v>
      </c>
      <c r="H39" s="494"/>
      <c r="I39" s="494"/>
      <c r="J39" s="494"/>
      <c r="K39" s="574">
        <v>0</v>
      </c>
      <c r="L39" s="358" t="s">
        <v>9207</v>
      </c>
      <c r="M39" s="357" t="s">
        <v>371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</row>
    <row r="40" spans="1:22">
      <c r="A40" s="515"/>
      <c r="B40" s="2048" t="s">
        <v>9208</v>
      </c>
      <c r="C40" s="2049" t="s">
        <v>9209</v>
      </c>
      <c r="D40" s="2048">
        <v>3</v>
      </c>
      <c r="E40" s="2050">
        <v>4</v>
      </c>
      <c r="F40" s="835"/>
      <c r="G40" s="494" t="s">
        <v>4736</v>
      </c>
      <c r="H40" s="494" t="s">
        <v>294</v>
      </c>
      <c r="I40" s="494" t="s">
        <v>294</v>
      </c>
      <c r="J40" s="494" t="s">
        <v>294</v>
      </c>
      <c r="K40" s="574">
        <v>0</v>
      </c>
      <c r="L40" s="358" t="s">
        <v>9210</v>
      </c>
      <c r="M40" s="357" t="s">
        <v>9208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15"/>
      <c r="B41" s="47" t="s">
        <v>9211</v>
      </c>
      <c r="C41" s="2046" t="s">
        <v>9212</v>
      </c>
      <c r="D41" s="499">
        <v>4</v>
      </c>
      <c r="E41" s="2047">
        <v>8</v>
      </c>
      <c r="F41" s="835" t="s">
        <v>9102</v>
      </c>
      <c r="G41" s="494"/>
      <c r="H41" s="494" t="s">
        <v>9101</v>
      </c>
      <c r="I41" s="494" t="s">
        <v>294</v>
      </c>
      <c r="J41" s="494" t="s">
        <v>294</v>
      </c>
      <c r="K41" s="573">
        <v>0</v>
      </c>
      <c r="L41" s="358" t="s">
        <v>9212</v>
      </c>
      <c r="M41" s="357" t="s">
        <v>9211</v>
      </c>
      <c r="N41" s="357" t="s">
        <v>9101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9102</v>
      </c>
      <c r="U41" s="357" t="s">
        <v>294</v>
      </c>
      <c r="V41" s="357" t="s">
        <v>294</v>
      </c>
    </row>
    <row r="42" spans="1:22" ht="15" thickBot="1">
      <c r="A42" s="515"/>
      <c r="B42" s="50" t="s">
        <v>3619</v>
      </c>
      <c r="C42" s="2046" t="s">
        <v>328</v>
      </c>
      <c r="D42" s="516">
        <v>6</v>
      </c>
      <c r="E42" s="2047">
        <v>10</v>
      </c>
      <c r="F42" s="835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3619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517"/>
      <c r="B43" s="206"/>
      <c r="C43" s="538" t="s">
        <v>22</v>
      </c>
      <c r="D43" s="49">
        <v>21</v>
      </c>
      <c r="E43" s="49">
        <v>34</v>
      </c>
      <c r="F43" s="87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38</v>
      </c>
      <c r="C44" s="523" t="s">
        <v>146</v>
      </c>
      <c r="D44" s="499">
        <v>1</v>
      </c>
      <c r="E44" s="47">
        <v>1</v>
      </c>
      <c r="F44" s="835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331</v>
      </c>
      <c r="M44" s="357" t="s">
        <v>38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/>
      <c r="B45" s="47" t="s">
        <v>35</v>
      </c>
      <c r="C45" s="523" t="s">
        <v>3258</v>
      </c>
      <c r="D45" s="499">
        <v>3</v>
      </c>
      <c r="E45" s="47">
        <v>4</v>
      </c>
      <c r="F45" s="853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515"/>
      <c r="B46" s="47" t="s">
        <v>36</v>
      </c>
      <c r="C46" s="523" t="s">
        <v>247</v>
      </c>
      <c r="D46" s="499">
        <v>1</v>
      </c>
      <c r="E46" s="47">
        <v>1</v>
      </c>
      <c r="F46" s="853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1131</v>
      </c>
      <c r="M46" s="357" t="s">
        <v>36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47" t="s">
        <v>9213</v>
      </c>
      <c r="C47" s="523" t="s">
        <v>9214</v>
      </c>
      <c r="D47" s="499">
        <v>5</v>
      </c>
      <c r="E47" s="47">
        <v>8</v>
      </c>
      <c r="F47" s="853" t="s">
        <v>9215</v>
      </c>
      <c r="G47" s="494"/>
      <c r="H47" s="494" t="s">
        <v>9211</v>
      </c>
      <c r="I47" s="494" t="s">
        <v>294</v>
      </c>
      <c r="J47" s="494" t="s">
        <v>294</v>
      </c>
      <c r="K47" s="573">
        <v>0</v>
      </c>
      <c r="L47" s="358" t="s">
        <v>9216</v>
      </c>
      <c r="M47" s="357" t="s">
        <v>9213</v>
      </c>
      <c r="N47" s="357" t="s">
        <v>9211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9212</v>
      </c>
      <c r="U47" s="357" t="s">
        <v>294</v>
      </c>
      <c r="V47" s="357" t="s">
        <v>294</v>
      </c>
    </row>
    <row r="48" spans="1:22">
      <c r="A48" s="515"/>
      <c r="B48" s="47" t="s">
        <v>9217</v>
      </c>
      <c r="C48" s="523" t="s">
        <v>4805</v>
      </c>
      <c r="D48" s="499">
        <v>4</v>
      </c>
      <c r="E48" s="47">
        <v>6</v>
      </c>
      <c r="F48" s="835" t="s">
        <v>9193</v>
      </c>
      <c r="G48" s="494"/>
      <c r="H48" s="494" t="s">
        <v>9192</v>
      </c>
      <c r="I48" s="494" t="s">
        <v>294</v>
      </c>
      <c r="J48" s="494" t="s">
        <v>294</v>
      </c>
      <c r="K48" s="573">
        <v>0</v>
      </c>
      <c r="L48" s="358" t="s">
        <v>2132</v>
      </c>
      <c r="M48" s="357" t="s">
        <v>9217</v>
      </c>
      <c r="N48" s="357" t="s">
        <v>9192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9194</v>
      </c>
      <c r="U48" s="357" t="s">
        <v>294</v>
      </c>
      <c r="V48" s="357" t="s">
        <v>294</v>
      </c>
    </row>
    <row r="49" spans="1:22" ht="15" thickBot="1">
      <c r="A49" s="515"/>
      <c r="B49" s="47" t="s">
        <v>9218</v>
      </c>
      <c r="C49" s="523" t="s">
        <v>9219</v>
      </c>
      <c r="D49" s="499">
        <v>4</v>
      </c>
      <c r="E49" s="47">
        <v>6</v>
      </c>
      <c r="F49" s="835" t="s">
        <v>9220</v>
      </c>
      <c r="G49" s="494"/>
      <c r="H49" s="494" t="s">
        <v>9204</v>
      </c>
      <c r="I49" s="494" t="s">
        <v>294</v>
      </c>
      <c r="J49" s="494" t="s">
        <v>294</v>
      </c>
      <c r="K49" s="573">
        <v>0</v>
      </c>
      <c r="L49" s="358" t="s">
        <v>9221</v>
      </c>
      <c r="M49" s="357" t="s">
        <v>9218</v>
      </c>
      <c r="N49" s="357" t="s">
        <v>9204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9222</v>
      </c>
      <c r="U49" s="357" t="s">
        <v>294</v>
      </c>
      <c r="V49" s="357" t="s">
        <v>294</v>
      </c>
    </row>
    <row r="50" spans="1:22" ht="15" thickBot="1">
      <c r="A50" s="517"/>
      <c r="B50" s="206"/>
      <c r="C50" s="538" t="s">
        <v>22</v>
      </c>
      <c r="D50" s="49">
        <v>18</v>
      </c>
      <c r="E50" s="49">
        <v>26</v>
      </c>
      <c r="F50" s="87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46" t="s">
        <v>9136</v>
      </c>
      <c r="C51" s="523" t="s">
        <v>9137</v>
      </c>
      <c r="D51" s="499">
        <v>3</v>
      </c>
      <c r="E51" s="47">
        <v>4</v>
      </c>
      <c r="F51" s="835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9138</v>
      </c>
      <c r="M51" s="357" t="s">
        <v>9136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/>
      <c r="B52" s="47" t="s">
        <v>9223</v>
      </c>
      <c r="C52" s="523" t="s">
        <v>9224</v>
      </c>
      <c r="D52" s="499">
        <v>4</v>
      </c>
      <c r="E52" s="47">
        <v>6</v>
      </c>
      <c r="F52" s="835" t="s">
        <v>9214</v>
      </c>
      <c r="G52" s="494"/>
      <c r="H52" s="494" t="s">
        <v>9213</v>
      </c>
      <c r="I52" s="494" t="s">
        <v>294</v>
      </c>
      <c r="J52" s="494" t="s">
        <v>294</v>
      </c>
      <c r="K52" s="573">
        <v>0</v>
      </c>
      <c r="L52" s="358" t="s">
        <v>9225</v>
      </c>
      <c r="M52" s="357" t="s">
        <v>9223</v>
      </c>
      <c r="N52" s="357" t="s">
        <v>9213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9216</v>
      </c>
      <c r="U52" s="357" t="s">
        <v>294</v>
      </c>
      <c r="V52" s="357" t="s">
        <v>294</v>
      </c>
    </row>
    <row r="53" spans="1:22">
      <c r="A53" s="515"/>
      <c r="B53" s="47" t="s">
        <v>9226</v>
      </c>
      <c r="C53" s="523" t="s">
        <v>9227</v>
      </c>
      <c r="D53" s="499">
        <v>7</v>
      </c>
      <c r="E53" s="47">
        <v>12</v>
      </c>
      <c r="F53" s="835" t="s">
        <v>9219</v>
      </c>
      <c r="G53" s="494"/>
      <c r="H53" s="494" t="s">
        <v>9218</v>
      </c>
      <c r="I53" s="494" t="s">
        <v>294</v>
      </c>
      <c r="J53" s="494" t="s">
        <v>294</v>
      </c>
      <c r="K53" s="573">
        <v>0</v>
      </c>
      <c r="L53" s="358" t="s">
        <v>9227</v>
      </c>
      <c r="M53" s="357" t="s">
        <v>9226</v>
      </c>
      <c r="N53" s="357" t="s">
        <v>9218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9221</v>
      </c>
      <c r="U53" s="357" t="s">
        <v>294</v>
      </c>
      <c r="V53" s="357" t="s">
        <v>294</v>
      </c>
    </row>
    <row r="54" spans="1:22">
      <c r="A54" s="515"/>
      <c r="B54" s="47" t="s">
        <v>40</v>
      </c>
      <c r="C54" s="523" t="s">
        <v>6517</v>
      </c>
      <c r="D54" s="499">
        <v>1</v>
      </c>
      <c r="E54" s="47">
        <v>1</v>
      </c>
      <c r="F54" s="835" t="s">
        <v>247</v>
      </c>
      <c r="G54" s="494"/>
      <c r="H54" s="494" t="s">
        <v>36</v>
      </c>
      <c r="I54" s="494" t="s">
        <v>294</v>
      </c>
      <c r="J54" s="494" t="s">
        <v>294</v>
      </c>
      <c r="K54" s="573">
        <v>0</v>
      </c>
      <c r="L54" s="358" t="s">
        <v>1180</v>
      </c>
      <c r="M54" s="357" t="s">
        <v>40</v>
      </c>
      <c r="N54" s="357" t="s">
        <v>36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1131</v>
      </c>
      <c r="U54" s="357" t="s">
        <v>294</v>
      </c>
      <c r="V54" s="357" t="s">
        <v>294</v>
      </c>
    </row>
    <row r="55" spans="1:22" ht="15" thickBot="1">
      <c r="A55" s="515"/>
      <c r="B55" s="50" t="s">
        <v>9228</v>
      </c>
      <c r="C55" s="523" t="s">
        <v>9229</v>
      </c>
      <c r="D55" s="499">
        <v>4</v>
      </c>
      <c r="E55" s="47">
        <v>6</v>
      </c>
      <c r="F55" s="835" t="s">
        <v>9219</v>
      </c>
      <c r="G55" s="494"/>
      <c r="H55" s="494" t="s">
        <v>9218</v>
      </c>
      <c r="I55" s="494" t="s">
        <v>294</v>
      </c>
      <c r="J55" s="494" t="s">
        <v>294</v>
      </c>
      <c r="K55" s="573">
        <v>0</v>
      </c>
      <c r="L55" s="358" t="s">
        <v>9230</v>
      </c>
      <c r="M55" s="357" t="s">
        <v>9228</v>
      </c>
      <c r="N55" s="357" t="s">
        <v>9218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9221</v>
      </c>
      <c r="U55" s="357" t="s">
        <v>294</v>
      </c>
      <c r="V55" s="357" t="s">
        <v>294</v>
      </c>
    </row>
    <row r="56" spans="1:22" ht="15" thickBot="1">
      <c r="A56" s="517"/>
      <c r="B56" s="206"/>
      <c r="C56" s="538" t="s">
        <v>22</v>
      </c>
      <c r="D56" s="49">
        <v>19</v>
      </c>
      <c r="E56" s="49">
        <v>29</v>
      </c>
      <c r="F56" s="872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47" t="s">
        <v>9231</v>
      </c>
      <c r="C57" s="523" t="s">
        <v>9232</v>
      </c>
      <c r="D57" s="499">
        <v>4</v>
      </c>
      <c r="E57" s="47">
        <v>6</v>
      </c>
      <c r="F57" s="835" t="s">
        <v>9227</v>
      </c>
      <c r="G57" s="494"/>
      <c r="H57" s="494" t="s">
        <v>9226</v>
      </c>
      <c r="I57" s="494" t="s">
        <v>294</v>
      </c>
      <c r="J57" s="494" t="s">
        <v>294</v>
      </c>
      <c r="K57" s="573">
        <v>0</v>
      </c>
      <c r="L57" s="358" t="s">
        <v>9233</v>
      </c>
      <c r="M57" s="357" t="s">
        <v>9231</v>
      </c>
      <c r="N57" s="357" t="s">
        <v>9226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9227</v>
      </c>
      <c r="U57" s="357" t="s">
        <v>294</v>
      </c>
      <c r="V57" s="357" t="s">
        <v>294</v>
      </c>
    </row>
    <row r="58" spans="1:22">
      <c r="A58" s="515"/>
      <c r="B58" s="47" t="s">
        <v>9234</v>
      </c>
      <c r="C58" s="523" t="s">
        <v>9235</v>
      </c>
      <c r="D58" s="499">
        <v>4</v>
      </c>
      <c r="E58" s="47">
        <v>6</v>
      </c>
      <c r="F58" s="2051" t="s">
        <v>9196</v>
      </c>
      <c r="G58" s="494"/>
      <c r="H58" s="494" t="s">
        <v>9195</v>
      </c>
      <c r="I58" s="494" t="s">
        <v>294</v>
      </c>
      <c r="J58" s="494" t="s">
        <v>294</v>
      </c>
      <c r="K58" s="573">
        <v>0</v>
      </c>
      <c r="L58" s="358" t="s">
        <v>9236</v>
      </c>
      <c r="M58" s="357" t="s">
        <v>9234</v>
      </c>
      <c r="N58" s="357" t="s">
        <v>9195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9197</v>
      </c>
      <c r="U58" s="357" t="s">
        <v>294</v>
      </c>
      <c r="V58" s="357" t="s">
        <v>294</v>
      </c>
    </row>
    <row r="59" spans="1:22">
      <c r="A59" s="515"/>
      <c r="B59" s="47" t="s">
        <v>9237</v>
      </c>
      <c r="C59" s="523" t="s">
        <v>9238</v>
      </c>
      <c r="D59" s="499">
        <v>4</v>
      </c>
      <c r="E59" s="47">
        <v>6</v>
      </c>
      <c r="F59" s="835" t="s">
        <v>9229</v>
      </c>
      <c r="G59" s="494"/>
      <c r="H59" s="494" t="s">
        <v>9228</v>
      </c>
      <c r="I59" s="494" t="s">
        <v>294</v>
      </c>
      <c r="J59" s="494" t="s">
        <v>294</v>
      </c>
      <c r="K59" s="573">
        <v>0</v>
      </c>
      <c r="L59" s="358" t="s">
        <v>9239</v>
      </c>
      <c r="M59" s="357" t="s">
        <v>9237</v>
      </c>
      <c r="N59" s="357" t="s">
        <v>9228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9230</v>
      </c>
      <c r="U59" s="357" t="s">
        <v>294</v>
      </c>
      <c r="V59" s="357" t="s">
        <v>294</v>
      </c>
    </row>
    <row r="60" spans="1:22" ht="15" thickBot="1">
      <c r="A60" s="515"/>
      <c r="B60" s="707" t="s">
        <v>9240</v>
      </c>
      <c r="C60" s="523" t="s">
        <v>333</v>
      </c>
      <c r="D60" s="499">
        <v>6</v>
      </c>
      <c r="E60" s="47">
        <v>10</v>
      </c>
      <c r="F60" s="835" t="s">
        <v>9241</v>
      </c>
      <c r="G60" s="494"/>
      <c r="H60" s="494" t="s">
        <v>3619</v>
      </c>
      <c r="I60" s="494" t="s">
        <v>9136</v>
      </c>
      <c r="J60" s="494" t="s">
        <v>294</v>
      </c>
      <c r="K60" s="573">
        <v>0</v>
      </c>
      <c r="L60" s="358" t="s">
        <v>4861</v>
      </c>
      <c r="M60" s="357" t="s">
        <v>9240</v>
      </c>
      <c r="N60" s="357" t="s">
        <v>3619</v>
      </c>
      <c r="O60" s="357" t="s">
        <v>294</v>
      </c>
      <c r="P60" s="357" t="s">
        <v>294</v>
      </c>
      <c r="Q60" s="357">
        <v>0</v>
      </c>
      <c r="R60" s="357">
        <v>20</v>
      </c>
      <c r="S60" s="357">
        <v>0</v>
      </c>
      <c r="T60" s="357" t="s">
        <v>1181</v>
      </c>
      <c r="U60" s="357" t="s">
        <v>9242</v>
      </c>
      <c r="V60" s="357" t="s">
        <v>294</v>
      </c>
    </row>
    <row r="61" spans="1:22" ht="15" thickBot="1">
      <c r="A61" s="517"/>
      <c r="B61" s="206"/>
      <c r="C61" s="538" t="s">
        <v>22</v>
      </c>
      <c r="D61" s="49">
        <v>18</v>
      </c>
      <c r="E61" s="49">
        <v>28</v>
      </c>
      <c r="F61" s="839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02">
        <v>9</v>
      </c>
      <c r="B62" s="46" t="s">
        <v>9243</v>
      </c>
      <c r="C62" s="523" t="s">
        <v>9244</v>
      </c>
      <c r="D62" s="499">
        <v>5</v>
      </c>
      <c r="E62" s="47">
        <v>8</v>
      </c>
      <c r="F62" s="834" t="s">
        <v>9232</v>
      </c>
      <c r="G62" s="494"/>
      <c r="H62" s="494" t="s">
        <v>9231</v>
      </c>
      <c r="I62" s="494" t="s">
        <v>294</v>
      </c>
      <c r="J62" s="494" t="s">
        <v>294</v>
      </c>
      <c r="K62" s="573">
        <v>0</v>
      </c>
      <c r="L62" s="358" t="s">
        <v>9245</v>
      </c>
      <c r="M62" s="357" t="s">
        <v>9243</v>
      </c>
      <c r="N62" s="357" t="s">
        <v>9231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9233</v>
      </c>
      <c r="U62" s="357" t="s">
        <v>294</v>
      </c>
      <c r="V62" s="357" t="s">
        <v>294</v>
      </c>
    </row>
    <row r="63" spans="1:22">
      <c r="A63" s="515"/>
      <c r="B63" s="707" t="s">
        <v>9246</v>
      </c>
      <c r="C63" s="2025" t="s">
        <v>147</v>
      </c>
      <c r="D63" s="499">
        <v>7</v>
      </c>
      <c r="E63" s="47">
        <v>12</v>
      </c>
      <c r="F63" s="835" t="s">
        <v>9247</v>
      </c>
      <c r="G63" s="494"/>
      <c r="H63" s="494" t="s">
        <v>35</v>
      </c>
      <c r="I63" s="494" t="s">
        <v>9231</v>
      </c>
      <c r="J63" s="494" t="s">
        <v>294</v>
      </c>
      <c r="K63" s="573">
        <v>0</v>
      </c>
      <c r="L63" s="358" t="s">
        <v>1153</v>
      </c>
      <c r="M63" s="357" t="s">
        <v>9246</v>
      </c>
      <c r="N63" s="357" t="s">
        <v>35</v>
      </c>
      <c r="O63" s="357" t="s">
        <v>9231</v>
      </c>
      <c r="P63" s="357" t="s">
        <v>294</v>
      </c>
      <c r="Q63" s="357">
        <v>0</v>
      </c>
      <c r="R63" s="357">
        <v>37</v>
      </c>
      <c r="S63" s="357">
        <v>0</v>
      </c>
      <c r="T63" s="357" t="s">
        <v>3259</v>
      </c>
      <c r="U63" s="357" t="s">
        <v>9233</v>
      </c>
      <c r="V63" s="357" t="s">
        <v>294</v>
      </c>
    </row>
    <row r="64" spans="1:22">
      <c r="A64" s="515"/>
      <c r="B64" s="47" t="s">
        <v>9248</v>
      </c>
      <c r="C64" s="523" t="s">
        <v>9249</v>
      </c>
      <c r="D64" s="499">
        <v>5</v>
      </c>
      <c r="E64" s="47">
        <v>8</v>
      </c>
      <c r="F64" s="805" t="s">
        <v>9250</v>
      </c>
      <c r="G64" s="494"/>
      <c r="H64" s="494" t="s">
        <v>9234</v>
      </c>
      <c r="I64" s="494" t="s">
        <v>294</v>
      </c>
      <c r="J64" s="494" t="s">
        <v>294</v>
      </c>
      <c r="K64" s="573">
        <v>0</v>
      </c>
      <c r="L64" s="358" t="s">
        <v>9251</v>
      </c>
      <c r="M64" s="357" t="s">
        <v>9248</v>
      </c>
      <c r="N64" s="357" t="s">
        <v>9234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9236</v>
      </c>
      <c r="U64" s="357" t="s">
        <v>294</v>
      </c>
      <c r="V64" s="357" t="s">
        <v>294</v>
      </c>
    </row>
    <row r="65" spans="1:22" ht="15" thickBot="1">
      <c r="A65" s="515"/>
      <c r="B65" s="50" t="s">
        <v>9252</v>
      </c>
      <c r="C65" s="523" t="s">
        <v>9253</v>
      </c>
      <c r="D65" s="499">
        <v>4</v>
      </c>
      <c r="E65" s="47">
        <v>6</v>
      </c>
      <c r="F65" s="840" t="s">
        <v>9232</v>
      </c>
      <c r="G65" s="494"/>
      <c r="H65" s="494" t="s">
        <v>9231</v>
      </c>
      <c r="I65" s="494" t="s">
        <v>294</v>
      </c>
      <c r="J65" s="494" t="s">
        <v>294</v>
      </c>
      <c r="K65" s="573">
        <v>0</v>
      </c>
      <c r="L65" s="358" t="s">
        <v>9254</v>
      </c>
      <c r="M65" s="357" t="s">
        <v>9252</v>
      </c>
      <c r="N65" s="357" t="s">
        <v>9231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9233</v>
      </c>
      <c r="U65" s="357" t="s">
        <v>294</v>
      </c>
      <c r="V65" s="357" t="s">
        <v>294</v>
      </c>
    </row>
    <row r="66" spans="1:22" ht="15" thickBot="1">
      <c r="A66" s="517"/>
      <c r="B66" s="206"/>
      <c r="C66" s="538" t="s">
        <v>22</v>
      </c>
      <c r="D66" s="49">
        <v>21</v>
      </c>
      <c r="E66" s="49">
        <v>34</v>
      </c>
      <c r="F66" s="1426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9255</v>
      </c>
      <c r="C67" s="523" t="s">
        <v>9256</v>
      </c>
      <c r="D67" s="499">
        <v>5</v>
      </c>
      <c r="E67" s="47">
        <v>6</v>
      </c>
      <c r="F67" s="2052" t="s">
        <v>9253</v>
      </c>
      <c r="G67" s="494"/>
      <c r="H67" s="494" t="s">
        <v>9252</v>
      </c>
      <c r="I67" s="494" t="s">
        <v>294</v>
      </c>
      <c r="J67" s="494" t="s">
        <v>294</v>
      </c>
      <c r="K67" s="573">
        <v>0</v>
      </c>
      <c r="L67" s="358" t="s">
        <v>9257</v>
      </c>
      <c r="M67" s="357" t="s">
        <v>9255</v>
      </c>
      <c r="N67" s="357" t="s">
        <v>9252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9254</v>
      </c>
      <c r="U67" s="357" t="s">
        <v>294</v>
      </c>
      <c r="V67" s="357" t="s">
        <v>294</v>
      </c>
    </row>
    <row r="68" spans="1:22">
      <c r="A68" s="515"/>
      <c r="B68" s="47" t="s">
        <v>9258</v>
      </c>
      <c r="C68" s="523" t="s">
        <v>9259</v>
      </c>
      <c r="D68" s="499">
        <v>5</v>
      </c>
      <c r="E68" s="47">
        <v>8</v>
      </c>
      <c r="F68" s="835" t="s">
        <v>9251</v>
      </c>
      <c r="G68" s="494"/>
      <c r="H68" s="494" t="s">
        <v>9248</v>
      </c>
      <c r="I68" s="494" t="s">
        <v>294</v>
      </c>
      <c r="J68" s="494" t="s">
        <v>294</v>
      </c>
      <c r="K68" s="573">
        <v>0</v>
      </c>
      <c r="L68" s="358" t="s">
        <v>9259</v>
      </c>
      <c r="M68" s="357" t="s">
        <v>9258</v>
      </c>
      <c r="N68" s="357" t="s">
        <v>9248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9251</v>
      </c>
      <c r="U68" s="357" t="s">
        <v>294</v>
      </c>
      <c r="V68" s="357" t="s">
        <v>294</v>
      </c>
    </row>
    <row r="69" spans="1:22">
      <c r="A69" s="515"/>
      <c r="B69" s="707" t="s">
        <v>9260</v>
      </c>
      <c r="C69" s="523" t="s">
        <v>151</v>
      </c>
      <c r="D69" s="499">
        <v>7</v>
      </c>
      <c r="E69" s="47">
        <v>12</v>
      </c>
      <c r="F69" s="835" t="s">
        <v>147</v>
      </c>
      <c r="G69" s="494"/>
      <c r="H69" s="494" t="s">
        <v>9246</v>
      </c>
      <c r="I69" s="494" t="s">
        <v>294</v>
      </c>
      <c r="J69" s="494" t="s">
        <v>294</v>
      </c>
      <c r="K69" s="573">
        <v>0</v>
      </c>
      <c r="L69" s="358" t="s">
        <v>1182</v>
      </c>
      <c r="M69" s="357" t="s">
        <v>9260</v>
      </c>
      <c r="N69" s="357" t="s">
        <v>9246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1153</v>
      </c>
      <c r="U69" s="357" t="s">
        <v>294</v>
      </c>
      <c r="V69" s="357" t="s">
        <v>294</v>
      </c>
    </row>
    <row r="70" spans="1:22" ht="15" thickBot="1">
      <c r="A70" s="515"/>
      <c r="B70" s="47" t="s">
        <v>9261</v>
      </c>
      <c r="C70" s="523" t="s">
        <v>9262</v>
      </c>
      <c r="D70" s="499">
        <v>5</v>
      </c>
      <c r="E70" s="47">
        <v>8</v>
      </c>
      <c r="F70" s="840" t="s">
        <v>9263</v>
      </c>
      <c r="G70" s="494"/>
      <c r="H70" s="494" t="s">
        <v>9243</v>
      </c>
      <c r="I70" s="494" t="s">
        <v>294</v>
      </c>
      <c r="J70" s="494" t="s">
        <v>294</v>
      </c>
      <c r="K70" s="573">
        <v>0</v>
      </c>
      <c r="L70" s="358" t="s">
        <v>9264</v>
      </c>
      <c r="M70" s="357" t="s">
        <v>9261</v>
      </c>
      <c r="N70" s="357" t="s">
        <v>9243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9245</v>
      </c>
      <c r="U70" s="357" t="s">
        <v>294</v>
      </c>
      <c r="V70" s="357" t="s">
        <v>294</v>
      </c>
    </row>
    <row r="71" spans="1:22" ht="15" thickBot="1">
      <c r="A71" s="517"/>
      <c r="B71" s="206"/>
      <c r="C71" s="538" t="s">
        <v>22</v>
      </c>
      <c r="D71" s="49">
        <v>22</v>
      </c>
      <c r="E71" s="2053">
        <v>34</v>
      </c>
      <c r="F71" s="872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1215"/>
      <c r="B72" s="2054"/>
      <c r="C72" s="2055" t="s">
        <v>111</v>
      </c>
      <c r="D72" s="49">
        <v>203</v>
      </c>
      <c r="E72" s="2053">
        <v>297</v>
      </c>
      <c r="F72" s="862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2049"/>
      <c r="B73" s="2049"/>
      <c r="C73" s="2049"/>
      <c r="D73" s="2049"/>
      <c r="E73" s="2049"/>
      <c r="F73" s="2056"/>
      <c r="G73" s="494"/>
      <c r="H73" s="494"/>
      <c r="I73" s="494"/>
      <c r="J73" s="494"/>
      <c r="K73" s="573"/>
      <c r="L73" s="358"/>
    </row>
    <row r="74" spans="1:22">
      <c r="A74" s="2049"/>
      <c r="B74" s="2049"/>
      <c r="C74" s="2049"/>
      <c r="D74" s="2049"/>
      <c r="E74" s="2049"/>
      <c r="F74" s="2056"/>
      <c r="G74" s="494"/>
      <c r="H74" s="494"/>
      <c r="I74" s="494"/>
      <c r="J74" s="494"/>
      <c r="K74" s="573"/>
      <c r="L74" s="358"/>
    </row>
    <row r="75" spans="1:22">
      <c r="A75" s="2049"/>
      <c r="B75" s="2049"/>
      <c r="C75" s="2049"/>
      <c r="D75" s="2049"/>
      <c r="E75" s="2049"/>
      <c r="F75" s="2056"/>
      <c r="G75" s="494"/>
      <c r="H75" s="494"/>
      <c r="I75" s="494"/>
      <c r="J75" s="494"/>
      <c r="K75" s="573"/>
      <c r="L75" s="358"/>
    </row>
    <row r="76" spans="1:22">
      <c r="A76" s="2049"/>
      <c r="B76" s="2049"/>
      <c r="C76" s="2049"/>
      <c r="D76" s="2049"/>
      <c r="E76" s="2049"/>
      <c r="F76" s="2056"/>
      <c r="G76" s="494"/>
      <c r="H76" s="494"/>
      <c r="I76" s="494"/>
      <c r="J76" s="494"/>
      <c r="K76" s="1743"/>
      <c r="L76" s="358"/>
    </row>
    <row r="77" spans="1:22">
      <c r="A77" s="2049"/>
      <c r="B77" s="2049"/>
      <c r="C77" s="2049"/>
      <c r="D77" s="2049"/>
      <c r="E77" s="2049"/>
      <c r="F77" s="2056"/>
      <c r="G77" s="494"/>
      <c r="H77" s="494"/>
      <c r="I77" s="494"/>
      <c r="J77" s="494"/>
      <c r="K77" s="642"/>
      <c r="L77" s="358"/>
    </row>
    <row r="78" spans="1:22">
      <c r="A78" s="2049"/>
      <c r="B78" s="2049"/>
      <c r="C78" s="2049"/>
      <c r="D78" s="2049"/>
      <c r="E78" s="2049"/>
      <c r="F78" s="2056"/>
      <c r="G78" s="494"/>
      <c r="H78" s="494"/>
      <c r="I78" s="494"/>
      <c r="J78" s="494"/>
      <c r="K78" s="642"/>
      <c r="L78" s="358"/>
    </row>
    <row r="79" spans="1:22">
      <c r="A79" s="2049"/>
      <c r="B79" s="2049"/>
      <c r="C79" s="2049"/>
      <c r="D79" s="2049"/>
      <c r="E79" s="2049"/>
      <c r="F79" s="2056"/>
      <c r="G79" s="494"/>
      <c r="H79" s="494"/>
      <c r="I79" s="494"/>
      <c r="J79" s="494"/>
      <c r="K79" s="642"/>
      <c r="L79" s="358"/>
    </row>
    <row r="80" spans="1:22">
      <c r="A80" s="2049"/>
      <c r="B80" s="2049"/>
      <c r="C80" s="2049"/>
      <c r="D80" s="2049"/>
      <c r="E80" s="2049"/>
      <c r="F80" s="2056"/>
      <c r="G80" s="494"/>
      <c r="H80" s="494"/>
      <c r="I80" s="494"/>
      <c r="J80" s="494"/>
      <c r="K80" s="642"/>
      <c r="L80" s="358"/>
    </row>
    <row r="81" spans="1:12">
      <c r="A81" s="2049"/>
      <c r="B81" s="2049"/>
      <c r="C81" s="2049"/>
      <c r="D81" s="2049"/>
      <c r="E81" s="2049"/>
      <c r="F81" s="2056"/>
      <c r="G81" s="494"/>
      <c r="H81" s="494"/>
      <c r="I81" s="494"/>
      <c r="J81" s="494"/>
      <c r="K81" s="642"/>
      <c r="L81" s="358"/>
    </row>
    <row r="82" spans="1:12">
      <c r="A82" s="2049"/>
      <c r="B82" s="2049"/>
      <c r="C82" s="2049"/>
      <c r="D82" s="2049"/>
      <c r="E82" s="2049"/>
      <c r="F82" s="2056"/>
      <c r="G82" s="494"/>
      <c r="H82" s="494"/>
      <c r="I82" s="494"/>
      <c r="J82" s="494"/>
      <c r="K82" s="642"/>
      <c r="L82" s="358"/>
    </row>
    <row r="83" spans="1:12">
      <c r="A83" s="2049"/>
      <c r="B83" s="2049"/>
      <c r="C83" s="2049"/>
      <c r="D83" s="2049"/>
      <c r="E83" s="2049"/>
      <c r="F83" s="2056"/>
      <c r="G83" s="494"/>
      <c r="H83" s="494"/>
      <c r="I83" s="494"/>
      <c r="J83" s="494"/>
      <c r="K83" s="642"/>
      <c r="L83" s="358"/>
    </row>
    <row r="84" spans="1:12">
      <c r="A84" s="2049"/>
      <c r="B84" s="2049"/>
      <c r="C84" s="2049"/>
      <c r="D84" s="2049"/>
      <c r="E84" s="2049"/>
      <c r="F84" s="494"/>
      <c r="G84" s="494"/>
      <c r="H84" s="494"/>
      <c r="I84" s="494"/>
      <c r="J84" s="494"/>
      <c r="K84" s="642"/>
      <c r="L84" s="358"/>
    </row>
    <row r="85" spans="1:12">
      <c r="A85" s="2049"/>
      <c r="B85" s="2049"/>
      <c r="C85" s="2049"/>
      <c r="D85" s="2049"/>
      <c r="E85" s="2049"/>
      <c r="F85" s="494"/>
      <c r="G85" s="494"/>
      <c r="H85" s="494"/>
      <c r="I85" s="494"/>
      <c r="J85" s="494"/>
      <c r="K85" s="642"/>
      <c r="L85" s="358"/>
    </row>
    <row r="86" spans="1:12">
      <c r="A86" s="2049"/>
      <c r="B86" s="2049"/>
      <c r="C86" s="2049"/>
      <c r="D86" s="2049"/>
      <c r="E86" s="2049"/>
      <c r="F86" s="494"/>
      <c r="G86" s="494"/>
      <c r="H86" s="494"/>
      <c r="I86" s="494"/>
      <c r="J86" s="494"/>
      <c r="K86" s="642"/>
      <c r="L86" s="358"/>
    </row>
    <row r="87" spans="1:12">
      <c r="A87" s="2049"/>
      <c r="B87" s="2049"/>
      <c r="C87" s="2049"/>
      <c r="D87" s="2049"/>
      <c r="E87" s="2049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A855A-80F1-4398-BCBF-E8011E1DDD0A}">
  <sheetPr codeName="Sheet36"/>
  <dimension ref="A1:V10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496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604" t="s">
        <v>11</v>
      </c>
      <c r="D9" s="605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3168</v>
      </c>
      <c r="C10" s="608" t="s">
        <v>3169</v>
      </c>
      <c r="D10" s="609">
        <v>5</v>
      </c>
      <c r="E10" s="607">
        <v>6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1020</v>
      </c>
      <c r="C11" s="611" t="s">
        <v>3206</v>
      </c>
      <c r="D11" s="609">
        <v>2</v>
      </c>
      <c r="E11" s="607">
        <v>2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1020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20</v>
      </c>
      <c r="C12" s="611" t="s">
        <v>21</v>
      </c>
      <c r="D12" s="609">
        <v>5</v>
      </c>
      <c r="E12" s="607">
        <v>6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9068</v>
      </c>
      <c r="C13" s="611" t="s">
        <v>9069</v>
      </c>
      <c r="D13" s="609">
        <v>4</v>
      </c>
      <c r="E13" s="607">
        <v>5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9070</v>
      </c>
      <c r="M13" s="357" t="s">
        <v>9068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9071</v>
      </c>
      <c r="C14" s="611" t="s">
        <v>9072</v>
      </c>
      <c r="D14" s="609">
        <v>2</v>
      </c>
      <c r="E14" s="607">
        <v>2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9073</v>
      </c>
      <c r="M14" s="357" t="s">
        <v>9071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9"/>
      <c r="C15" s="646" t="s">
        <v>22</v>
      </c>
      <c r="D15" s="614">
        <v>20</v>
      </c>
      <c r="E15" s="614">
        <v>23</v>
      </c>
      <c r="F15" s="62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3544</v>
      </c>
      <c r="C16" s="611" t="s">
        <v>3545</v>
      </c>
      <c r="D16" s="609">
        <v>5</v>
      </c>
      <c r="E16" s="607">
        <v>6</v>
      </c>
      <c r="F16" s="62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26</v>
      </c>
      <c r="C17" s="611" t="s">
        <v>52</v>
      </c>
      <c r="D17" s="609">
        <v>5</v>
      </c>
      <c r="E17" s="607">
        <v>6</v>
      </c>
      <c r="F17" s="617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611" t="s">
        <v>247</v>
      </c>
      <c r="D18" s="609">
        <v>1</v>
      </c>
      <c r="E18" s="607">
        <v>1</v>
      </c>
      <c r="F18" s="63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9074</v>
      </c>
      <c r="C19" s="611" t="s">
        <v>9075</v>
      </c>
      <c r="D19" s="609">
        <v>3</v>
      </c>
      <c r="E19" s="607">
        <v>4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9076</v>
      </c>
      <c r="M19" s="357" t="s">
        <v>9074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25</v>
      </c>
      <c r="C20" s="611" t="s">
        <v>138</v>
      </c>
      <c r="D20" s="609">
        <v>3</v>
      </c>
      <c r="E20" s="607">
        <v>4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619" t="s">
        <v>9077</v>
      </c>
      <c r="C21" s="611" t="s">
        <v>9078</v>
      </c>
      <c r="D21" s="609">
        <v>3</v>
      </c>
      <c r="E21" s="607">
        <v>5</v>
      </c>
      <c r="F21" s="7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9079</v>
      </c>
      <c r="M21" s="357" t="s">
        <v>9077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28"/>
      <c r="B22" s="622"/>
      <c r="C22" s="646" t="s">
        <v>22</v>
      </c>
      <c r="D22" s="614">
        <v>20</v>
      </c>
      <c r="E22" s="614">
        <v>26</v>
      </c>
      <c r="F22" s="64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7">
        <v>3</v>
      </c>
      <c r="B23" s="603" t="s">
        <v>29</v>
      </c>
      <c r="C23" s="611" t="s">
        <v>53</v>
      </c>
      <c r="D23" s="609">
        <v>2</v>
      </c>
      <c r="E23" s="607">
        <v>2</v>
      </c>
      <c r="F23" s="62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33</v>
      </c>
      <c r="C24" s="611" t="s">
        <v>140</v>
      </c>
      <c r="D24" s="609">
        <v>5</v>
      </c>
      <c r="E24" s="607">
        <v>7</v>
      </c>
      <c r="F24" s="633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27"/>
      <c r="B25" s="607" t="s">
        <v>9080</v>
      </c>
      <c r="C25" s="611" t="s">
        <v>9081</v>
      </c>
      <c r="D25" s="609">
        <v>4</v>
      </c>
      <c r="E25" s="607">
        <v>6</v>
      </c>
      <c r="F25" s="617" t="s">
        <v>9072</v>
      </c>
      <c r="G25" s="494"/>
      <c r="H25" s="494" t="s">
        <v>9071</v>
      </c>
      <c r="I25" s="494" t="s">
        <v>294</v>
      </c>
      <c r="J25" s="494" t="s">
        <v>294</v>
      </c>
      <c r="K25" s="573">
        <v>0</v>
      </c>
      <c r="L25" s="358" t="s">
        <v>9082</v>
      </c>
      <c r="M25" s="357" t="s">
        <v>9080</v>
      </c>
      <c r="N25" s="357" t="s">
        <v>9071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9073</v>
      </c>
      <c r="U25" s="357" t="s">
        <v>294</v>
      </c>
      <c r="V25" s="357" t="s">
        <v>294</v>
      </c>
    </row>
    <row r="26" spans="1:22">
      <c r="A26" s="527"/>
      <c r="B26" s="607" t="s">
        <v>40</v>
      </c>
      <c r="C26" s="611" t="s">
        <v>338</v>
      </c>
      <c r="D26" s="609">
        <v>1</v>
      </c>
      <c r="E26" s="607">
        <v>1</v>
      </c>
      <c r="F26" s="617" t="s">
        <v>247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527"/>
      <c r="B27" s="607" t="s">
        <v>9083</v>
      </c>
      <c r="C27" s="611" t="s">
        <v>9084</v>
      </c>
      <c r="D27" s="609">
        <v>4</v>
      </c>
      <c r="E27" s="607">
        <v>7</v>
      </c>
      <c r="F27" s="617" t="s">
        <v>9078</v>
      </c>
      <c r="G27" s="494"/>
      <c r="H27" s="494" t="s">
        <v>9077</v>
      </c>
      <c r="I27" s="494" t="s">
        <v>294</v>
      </c>
      <c r="J27" s="494" t="s">
        <v>294</v>
      </c>
      <c r="K27" s="573">
        <v>0</v>
      </c>
      <c r="L27" s="358" t="s">
        <v>9085</v>
      </c>
      <c r="M27" s="357" t="s">
        <v>9083</v>
      </c>
      <c r="N27" s="357" t="s">
        <v>9077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9079</v>
      </c>
      <c r="U27" s="357" t="s">
        <v>294</v>
      </c>
      <c r="V27" s="357" t="s">
        <v>294</v>
      </c>
    </row>
    <row r="28" spans="1:22" ht="15" thickBot="1">
      <c r="A28" s="527"/>
      <c r="B28" s="607" t="s">
        <v>9086</v>
      </c>
      <c r="C28" s="611" t="s">
        <v>9087</v>
      </c>
      <c r="D28" s="609">
        <v>4</v>
      </c>
      <c r="E28" s="607">
        <v>6</v>
      </c>
      <c r="F28" s="617" t="s">
        <v>9078</v>
      </c>
      <c r="G28" s="494"/>
      <c r="H28" s="494" t="s">
        <v>9077</v>
      </c>
      <c r="I28" s="494" t="s">
        <v>294</v>
      </c>
      <c r="J28" s="494" t="s">
        <v>294</v>
      </c>
      <c r="K28" s="573">
        <v>0</v>
      </c>
      <c r="L28" s="358" t="s">
        <v>9088</v>
      </c>
      <c r="M28" s="357" t="s">
        <v>9086</v>
      </c>
      <c r="N28" s="357" t="s">
        <v>9077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9079</v>
      </c>
      <c r="U28" s="357" t="s">
        <v>294</v>
      </c>
      <c r="V28" s="357" t="s">
        <v>294</v>
      </c>
    </row>
    <row r="29" spans="1:22" ht="15" thickBot="1">
      <c r="A29" s="528"/>
      <c r="B29" s="612"/>
      <c r="C29" s="646" t="s">
        <v>22</v>
      </c>
      <c r="D29" s="614">
        <v>20</v>
      </c>
      <c r="E29" s="614">
        <v>29</v>
      </c>
      <c r="F29" s="64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7" t="s">
        <v>9089</v>
      </c>
      <c r="C30" s="611" t="s">
        <v>9090</v>
      </c>
      <c r="D30" s="609">
        <v>4</v>
      </c>
      <c r="E30" s="607">
        <v>6</v>
      </c>
      <c r="F30" s="617" t="s">
        <v>140</v>
      </c>
      <c r="G30" s="494"/>
      <c r="H30" s="494" t="s">
        <v>33</v>
      </c>
      <c r="I30" s="494" t="s">
        <v>294</v>
      </c>
      <c r="J30" s="494" t="s">
        <v>294</v>
      </c>
      <c r="K30" s="573">
        <v>0</v>
      </c>
      <c r="L30" s="358" t="s">
        <v>9091</v>
      </c>
      <c r="M30" s="357" t="s">
        <v>9089</v>
      </c>
      <c r="N30" s="357" t="s">
        <v>33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602</v>
      </c>
      <c r="U30" s="357" t="s">
        <v>294</v>
      </c>
      <c r="V30" s="357" t="s">
        <v>294</v>
      </c>
    </row>
    <row r="31" spans="1:22">
      <c r="A31" s="527"/>
      <c r="B31" s="607" t="s">
        <v>9092</v>
      </c>
      <c r="C31" s="611" t="s">
        <v>9093</v>
      </c>
      <c r="D31" s="609">
        <v>5</v>
      </c>
      <c r="E31" s="607">
        <v>9</v>
      </c>
      <c r="F31" s="617" t="s">
        <v>3545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9094</v>
      </c>
      <c r="M31" s="357" t="s">
        <v>9092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27"/>
      <c r="B32" s="607" t="s">
        <v>19</v>
      </c>
      <c r="C32" s="611" t="s">
        <v>3226</v>
      </c>
      <c r="D32" s="609">
        <v>2</v>
      </c>
      <c r="E32" s="607">
        <v>2</v>
      </c>
      <c r="F32" s="617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335</v>
      </c>
      <c r="M32" s="357" t="s">
        <v>19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27"/>
      <c r="B33" s="607" t="s">
        <v>9095</v>
      </c>
      <c r="C33" s="611" t="s">
        <v>9096</v>
      </c>
      <c r="D33" s="609">
        <v>3</v>
      </c>
      <c r="E33" s="607">
        <v>5</v>
      </c>
      <c r="F33" s="617" t="s">
        <v>9084</v>
      </c>
      <c r="G33" s="494"/>
      <c r="H33" s="494" t="s">
        <v>9083</v>
      </c>
      <c r="I33" s="494" t="s">
        <v>294</v>
      </c>
      <c r="J33" s="494" t="s">
        <v>294</v>
      </c>
      <c r="K33" s="573">
        <v>0</v>
      </c>
      <c r="L33" s="358" t="s">
        <v>9097</v>
      </c>
      <c r="M33" s="357" t="s">
        <v>9095</v>
      </c>
      <c r="N33" s="357" t="s">
        <v>9083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9085</v>
      </c>
      <c r="U33" s="357" t="s">
        <v>294</v>
      </c>
      <c r="V33" s="357" t="s">
        <v>294</v>
      </c>
    </row>
    <row r="34" spans="1:22">
      <c r="A34" s="527"/>
      <c r="B34" s="607" t="s">
        <v>9098</v>
      </c>
      <c r="C34" s="611" t="s">
        <v>9099</v>
      </c>
      <c r="D34" s="609">
        <v>3</v>
      </c>
      <c r="E34" s="607">
        <v>4</v>
      </c>
      <c r="F34" s="617" t="s">
        <v>9081</v>
      </c>
      <c r="G34" s="494"/>
      <c r="H34" s="494" t="s">
        <v>9080</v>
      </c>
      <c r="I34" s="494" t="s">
        <v>294</v>
      </c>
      <c r="J34" s="494" t="s">
        <v>294</v>
      </c>
      <c r="K34" s="573">
        <v>0</v>
      </c>
      <c r="L34" s="358" t="s">
        <v>9100</v>
      </c>
      <c r="M34" s="357" t="s">
        <v>9098</v>
      </c>
      <c r="N34" s="357" t="s">
        <v>9080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9082</v>
      </c>
      <c r="U34" s="357" t="s">
        <v>294</v>
      </c>
      <c r="V34" s="357" t="s">
        <v>294</v>
      </c>
    </row>
    <row r="35" spans="1:22" ht="15" thickBot="1">
      <c r="A35" s="527"/>
      <c r="B35" s="607" t="s">
        <v>9101</v>
      </c>
      <c r="C35" s="611" t="s">
        <v>9102</v>
      </c>
      <c r="D35" s="609">
        <v>4</v>
      </c>
      <c r="E35" s="607">
        <v>6</v>
      </c>
      <c r="F35" s="617" t="s">
        <v>9084</v>
      </c>
      <c r="G35" s="494"/>
      <c r="H35" s="494" t="s">
        <v>9083</v>
      </c>
      <c r="I35" s="494" t="s">
        <v>294</v>
      </c>
      <c r="J35" s="494" t="s">
        <v>294</v>
      </c>
      <c r="K35" s="573">
        <v>0</v>
      </c>
      <c r="L35" s="358" t="s">
        <v>9102</v>
      </c>
      <c r="M35" s="357" t="s">
        <v>9101</v>
      </c>
      <c r="N35" s="357" t="s">
        <v>9083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9085</v>
      </c>
      <c r="U35" s="357" t="s">
        <v>294</v>
      </c>
      <c r="V35" s="357" t="s">
        <v>294</v>
      </c>
    </row>
    <row r="36" spans="1:22" ht="15" thickBot="1">
      <c r="A36" s="528"/>
      <c r="B36" s="612"/>
      <c r="C36" s="646" t="s">
        <v>22</v>
      </c>
      <c r="D36" s="614">
        <v>21</v>
      </c>
      <c r="E36" s="614">
        <v>32</v>
      </c>
      <c r="F36" s="64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7">
        <v>5</v>
      </c>
      <c r="B37" s="607" t="s">
        <v>34</v>
      </c>
      <c r="C37" s="611" t="s">
        <v>142</v>
      </c>
      <c r="D37" s="609">
        <v>4</v>
      </c>
      <c r="E37" s="607">
        <v>6</v>
      </c>
      <c r="F37" s="617" t="s">
        <v>11</v>
      </c>
      <c r="G37" s="494"/>
      <c r="H37" s="494" t="s">
        <v>10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10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527"/>
      <c r="B38" s="607" t="s">
        <v>9103</v>
      </c>
      <c r="C38" s="611" t="s">
        <v>9104</v>
      </c>
      <c r="D38" s="609">
        <v>3</v>
      </c>
      <c r="E38" s="607">
        <v>5</v>
      </c>
      <c r="F38" s="617" t="s">
        <v>9093</v>
      </c>
      <c r="G38" s="494"/>
      <c r="H38" s="494" t="s">
        <v>9092</v>
      </c>
      <c r="I38" s="494" t="s">
        <v>294</v>
      </c>
      <c r="J38" s="494" t="s">
        <v>294</v>
      </c>
      <c r="K38" s="573">
        <v>0</v>
      </c>
      <c r="L38" s="358" t="s">
        <v>9105</v>
      </c>
      <c r="M38" s="357" t="s">
        <v>9103</v>
      </c>
      <c r="N38" s="357" t="s">
        <v>9092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9094</v>
      </c>
      <c r="U38" s="357" t="s">
        <v>294</v>
      </c>
      <c r="V38" s="357" t="s">
        <v>294</v>
      </c>
    </row>
    <row r="39" spans="1:22">
      <c r="A39" s="527"/>
      <c r="B39" s="607" t="s">
        <v>9106</v>
      </c>
      <c r="C39" s="611" t="s">
        <v>9107</v>
      </c>
      <c r="D39" s="609">
        <v>4</v>
      </c>
      <c r="E39" s="607">
        <v>7</v>
      </c>
      <c r="F39" s="617" t="s">
        <v>9096</v>
      </c>
      <c r="G39" s="494"/>
      <c r="H39" s="494" t="s">
        <v>9095</v>
      </c>
      <c r="I39" s="494" t="s">
        <v>294</v>
      </c>
      <c r="J39" s="494" t="s">
        <v>294</v>
      </c>
      <c r="K39" s="574">
        <v>0</v>
      </c>
      <c r="L39" s="358" t="s">
        <v>9108</v>
      </c>
      <c r="M39" s="357" t="s">
        <v>9106</v>
      </c>
      <c r="N39" s="357" t="s">
        <v>9095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9097</v>
      </c>
      <c r="U39" s="357" t="s">
        <v>294</v>
      </c>
      <c r="V39" s="357" t="s">
        <v>294</v>
      </c>
    </row>
    <row r="40" spans="1:22">
      <c r="A40" s="527"/>
      <c r="B40" s="607" t="s">
        <v>9109</v>
      </c>
      <c r="C40" s="611" t="s">
        <v>9110</v>
      </c>
      <c r="D40" s="609">
        <v>3</v>
      </c>
      <c r="E40" s="607">
        <v>5</v>
      </c>
      <c r="F40" s="617" t="s">
        <v>3545</v>
      </c>
      <c r="G40" s="494"/>
      <c r="H40" s="494" t="s">
        <v>3544</v>
      </c>
      <c r="I40" s="494" t="s">
        <v>294</v>
      </c>
      <c r="J40" s="494" t="s">
        <v>294</v>
      </c>
      <c r="K40" s="573">
        <v>0</v>
      </c>
      <c r="L40" s="358" t="s">
        <v>9111</v>
      </c>
      <c r="M40" s="357" t="s">
        <v>9109</v>
      </c>
      <c r="N40" s="357" t="s">
        <v>3544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593</v>
      </c>
      <c r="U40" s="357" t="s">
        <v>294</v>
      </c>
      <c r="V40" s="357" t="s">
        <v>294</v>
      </c>
    </row>
    <row r="41" spans="1:22">
      <c r="A41" s="527"/>
      <c r="B41" s="607" t="s">
        <v>9112</v>
      </c>
      <c r="C41" s="611" t="s">
        <v>9113</v>
      </c>
      <c r="D41" s="609">
        <v>3</v>
      </c>
      <c r="E41" s="607">
        <v>5</v>
      </c>
      <c r="F41" s="617" t="s">
        <v>9087</v>
      </c>
      <c r="G41" s="494"/>
      <c r="H41" s="494" t="s">
        <v>9086</v>
      </c>
      <c r="I41" s="494" t="s">
        <v>294</v>
      </c>
      <c r="J41" s="494" t="s">
        <v>294</v>
      </c>
      <c r="K41" s="573">
        <v>0</v>
      </c>
      <c r="L41" s="358" t="s">
        <v>9114</v>
      </c>
      <c r="M41" s="357" t="s">
        <v>9112</v>
      </c>
      <c r="N41" s="357" t="s">
        <v>9086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9088</v>
      </c>
      <c r="U41" s="357" t="s">
        <v>294</v>
      </c>
      <c r="V41" s="357" t="s">
        <v>294</v>
      </c>
    </row>
    <row r="42" spans="1:22" ht="15" thickBot="1">
      <c r="A42" s="527"/>
      <c r="B42" s="607" t="s">
        <v>9115</v>
      </c>
      <c r="C42" s="611" t="s">
        <v>9116</v>
      </c>
      <c r="D42" s="609">
        <v>4</v>
      </c>
      <c r="E42" s="607">
        <v>7</v>
      </c>
      <c r="F42" s="617" t="s">
        <v>9090</v>
      </c>
      <c r="G42" s="494"/>
      <c r="H42" s="494" t="s">
        <v>9089</v>
      </c>
      <c r="I42" s="494" t="s">
        <v>294</v>
      </c>
      <c r="J42" s="494" t="s">
        <v>294</v>
      </c>
      <c r="K42" s="573">
        <v>0</v>
      </c>
      <c r="L42" s="358" t="s">
        <v>9117</v>
      </c>
      <c r="M42" s="357" t="s">
        <v>9115</v>
      </c>
      <c r="N42" s="357" t="s">
        <v>9089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9091</v>
      </c>
      <c r="U42" s="357" t="s">
        <v>294</v>
      </c>
      <c r="V42" s="357" t="s">
        <v>294</v>
      </c>
    </row>
    <row r="43" spans="1:22" ht="15" thickBot="1">
      <c r="A43" s="528"/>
      <c r="B43" s="622"/>
      <c r="C43" s="646" t="s">
        <v>22</v>
      </c>
      <c r="D43" s="614">
        <v>21</v>
      </c>
      <c r="E43" s="614">
        <v>35</v>
      </c>
      <c r="F43" s="64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7">
        <v>6</v>
      </c>
      <c r="B44" s="607" t="s">
        <v>35</v>
      </c>
      <c r="C44" s="611" t="s">
        <v>3258</v>
      </c>
      <c r="D44" s="609">
        <v>3</v>
      </c>
      <c r="E44" s="607">
        <v>4</v>
      </c>
      <c r="F44" s="617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27"/>
      <c r="B45" s="607" t="s">
        <v>38</v>
      </c>
      <c r="C45" s="611" t="s">
        <v>146</v>
      </c>
      <c r="D45" s="609">
        <v>1</v>
      </c>
      <c r="E45" s="607">
        <v>1</v>
      </c>
      <c r="F45" s="617" t="s">
        <v>3226</v>
      </c>
      <c r="G45" s="494"/>
      <c r="H45" s="494" t="s">
        <v>19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527"/>
      <c r="B46" s="607" t="s">
        <v>9118</v>
      </c>
      <c r="C46" s="611" t="s">
        <v>9119</v>
      </c>
      <c r="D46" s="609">
        <v>3</v>
      </c>
      <c r="E46" s="607">
        <v>5</v>
      </c>
      <c r="F46" s="617" t="s">
        <v>9104</v>
      </c>
      <c r="G46" s="494"/>
      <c r="H46" s="494" t="s">
        <v>9103</v>
      </c>
      <c r="I46" s="494" t="s">
        <v>294</v>
      </c>
      <c r="J46" s="494" t="s">
        <v>294</v>
      </c>
      <c r="K46" s="573">
        <v>0</v>
      </c>
      <c r="L46" s="358" t="s">
        <v>9120</v>
      </c>
      <c r="M46" s="357" t="s">
        <v>9118</v>
      </c>
      <c r="N46" s="357" t="s">
        <v>9103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9105</v>
      </c>
      <c r="U46" s="357" t="s">
        <v>294</v>
      </c>
      <c r="V46" s="357" t="s">
        <v>294</v>
      </c>
    </row>
    <row r="47" spans="1:22">
      <c r="A47" s="527"/>
      <c r="B47" s="607" t="s">
        <v>9121</v>
      </c>
      <c r="C47" s="611" t="s">
        <v>9122</v>
      </c>
      <c r="D47" s="609">
        <v>3</v>
      </c>
      <c r="E47" s="607">
        <v>5</v>
      </c>
      <c r="F47" s="633" t="s">
        <v>9110</v>
      </c>
      <c r="G47" s="494"/>
      <c r="H47" s="494" t="s">
        <v>9109</v>
      </c>
      <c r="I47" s="494" t="s">
        <v>294</v>
      </c>
      <c r="J47" s="494" t="s">
        <v>294</v>
      </c>
      <c r="K47" s="573">
        <v>0</v>
      </c>
      <c r="L47" s="358" t="s">
        <v>9123</v>
      </c>
      <c r="M47" s="357" t="s">
        <v>9121</v>
      </c>
      <c r="N47" s="357" t="s">
        <v>9109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9111</v>
      </c>
      <c r="U47" s="357" t="s">
        <v>294</v>
      </c>
      <c r="V47" s="357" t="s">
        <v>294</v>
      </c>
    </row>
    <row r="48" spans="1:22">
      <c r="A48" s="527"/>
      <c r="B48" s="607" t="s">
        <v>9124</v>
      </c>
      <c r="C48" s="611" t="s">
        <v>9125</v>
      </c>
      <c r="D48" s="609">
        <v>3</v>
      </c>
      <c r="E48" s="607">
        <v>4</v>
      </c>
      <c r="F48" s="766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9126</v>
      </c>
      <c r="M48" s="357" t="s">
        <v>9124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527"/>
      <c r="B49" s="607" t="s">
        <v>9127</v>
      </c>
      <c r="C49" s="611" t="s">
        <v>9128</v>
      </c>
      <c r="D49" s="609">
        <v>6</v>
      </c>
      <c r="E49" s="607">
        <v>11</v>
      </c>
      <c r="F49" s="629" t="s">
        <v>9113</v>
      </c>
      <c r="G49" s="494"/>
      <c r="H49" s="494" t="s">
        <v>9112</v>
      </c>
      <c r="I49" s="494" t="s">
        <v>294</v>
      </c>
      <c r="J49" s="494" t="s">
        <v>294</v>
      </c>
      <c r="K49" s="573">
        <v>0</v>
      </c>
      <c r="L49" s="358" t="s">
        <v>9129</v>
      </c>
      <c r="M49" s="357" t="s">
        <v>9127</v>
      </c>
      <c r="N49" s="357" t="s">
        <v>9112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9114</v>
      </c>
      <c r="U49" s="357" t="s">
        <v>294</v>
      </c>
      <c r="V49" s="357" t="s">
        <v>294</v>
      </c>
    </row>
    <row r="50" spans="1:22" ht="15" thickBot="1">
      <c r="A50" s="528"/>
      <c r="B50" s="526"/>
      <c r="C50" s="2036" t="s">
        <v>22</v>
      </c>
      <c r="D50" s="614">
        <v>19</v>
      </c>
      <c r="E50" s="2037">
        <v>30</v>
      </c>
      <c r="F50" s="64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26">
        <v>7</v>
      </c>
      <c r="B51" s="2038" t="s">
        <v>9130</v>
      </c>
      <c r="C51" s="2039" t="s">
        <v>9131</v>
      </c>
      <c r="D51" s="2038">
        <v>3</v>
      </c>
      <c r="E51" s="2040">
        <v>5</v>
      </c>
      <c r="F51" s="617"/>
      <c r="G51" s="494" t="s">
        <v>4736</v>
      </c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9132</v>
      </c>
      <c r="M51" s="357" t="s">
        <v>9130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27"/>
      <c r="B52" s="2041" t="s">
        <v>9133</v>
      </c>
      <c r="C52" s="2042" t="s">
        <v>9134</v>
      </c>
      <c r="D52" s="2041">
        <v>3</v>
      </c>
      <c r="E52" s="2040">
        <v>5</v>
      </c>
      <c r="F52" s="617"/>
      <c r="G52" s="494" t="s">
        <v>4736</v>
      </c>
      <c r="H52" s="494"/>
      <c r="I52" s="494"/>
      <c r="J52" s="494"/>
      <c r="K52" s="573">
        <v>0</v>
      </c>
      <c r="L52" s="358" t="s">
        <v>9135</v>
      </c>
      <c r="M52" s="357" t="s">
        <v>9133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</row>
    <row r="53" spans="1:22">
      <c r="A53" s="527"/>
      <c r="B53" s="607" t="s">
        <v>9136</v>
      </c>
      <c r="C53" s="645" t="s">
        <v>9137</v>
      </c>
      <c r="D53" s="609">
        <v>3</v>
      </c>
      <c r="E53" s="2043">
        <v>4</v>
      </c>
      <c r="F53" s="617" t="s">
        <v>9093</v>
      </c>
      <c r="G53" s="494"/>
      <c r="H53" s="494" t="s">
        <v>9092</v>
      </c>
      <c r="I53" s="494" t="s">
        <v>294</v>
      </c>
      <c r="J53" s="494" t="s">
        <v>294</v>
      </c>
      <c r="K53" s="573">
        <v>0</v>
      </c>
      <c r="L53" s="358" t="s">
        <v>9138</v>
      </c>
      <c r="M53" s="357" t="s">
        <v>9136</v>
      </c>
      <c r="N53" s="357" t="s">
        <v>9092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9094</v>
      </c>
      <c r="U53" s="357" t="s">
        <v>294</v>
      </c>
      <c r="V53" s="357" t="s">
        <v>294</v>
      </c>
    </row>
    <row r="54" spans="1:22">
      <c r="A54" s="527"/>
      <c r="B54" s="607" t="s">
        <v>9139</v>
      </c>
      <c r="C54" s="645" t="s">
        <v>9140</v>
      </c>
      <c r="D54" s="609">
        <v>3</v>
      </c>
      <c r="E54" s="2043">
        <v>5</v>
      </c>
      <c r="F54" s="617" t="s">
        <v>9119</v>
      </c>
      <c r="G54" s="494"/>
      <c r="H54" s="494" t="s">
        <v>9118</v>
      </c>
      <c r="I54" s="494" t="s">
        <v>294</v>
      </c>
      <c r="J54" s="494" t="s">
        <v>294</v>
      </c>
      <c r="K54" s="573">
        <v>0</v>
      </c>
      <c r="L54" s="358" t="s">
        <v>9141</v>
      </c>
      <c r="M54" s="357" t="s">
        <v>9139</v>
      </c>
      <c r="N54" s="357" t="s">
        <v>9118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9120</v>
      </c>
      <c r="U54" s="357" t="s">
        <v>294</v>
      </c>
      <c r="V54" s="357" t="s">
        <v>294</v>
      </c>
    </row>
    <row r="55" spans="1:22">
      <c r="A55" s="527"/>
      <c r="B55" s="607" t="s">
        <v>9142</v>
      </c>
      <c r="C55" s="645" t="s">
        <v>9143</v>
      </c>
      <c r="D55" s="609">
        <v>4</v>
      </c>
      <c r="E55" s="2043">
        <v>8</v>
      </c>
      <c r="F55" s="617" t="s">
        <v>9128</v>
      </c>
      <c r="G55" s="494"/>
      <c r="H55" s="494" t="s">
        <v>9127</v>
      </c>
      <c r="I55" s="494" t="s">
        <v>294</v>
      </c>
      <c r="J55" s="494" t="s">
        <v>294</v>
      </c>
      <c r="K55" s="573">
        <v>0</v>
      </c>
      <c r="L55" s="358" t="s">
        <v>9144</v>
      </c>
      <c r="M55" s="357" t="s">
        <v>9142</v>
      </c>
      <c r="N55" s="357" t="s">
        <v>9127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9129</v>
      </c>
      <c r="U55" s="357" t="s">
        <v>294</v>
      </c>
      <c r="V55" s="357" t="s">
        <v>294</v>
      </c>
    </row>
    <row r="56" spans="1:22">
      <c r="A56" s="527"/>
      <c r="B56" s="607" t="s">
        <v>9145</v>
      </c>
      <c r="C56" s="645" t="s">
        <v>9146</v>
      </c>
      <c r="D56" s="609">
        <v>4</v>
      </c>
      <c r="E56" s="2043">
        <v>7</v>
      </c>
      <c r="F56" s="617" t="s">
        <v>9107</v>
      </c>
      <c r="G56" s="494"/>
      <c r="H56" s="494" t="s">
        <v>9106</v>
      </c>
      <c r="I56" s="494" t="s">
        <v>294</v>
      </c>
      <c r="J56" s="494" t="s">
        <v>294</v>
      </c>
      <c r="K56" s="573">
        <v>0</v>
      </c>
      <c r="L56" s="358" t="s">
        <v>9147</v>
      </c>
      <c r="M56" s="357" t="s">
        <v>9145</v>
      </c>
      <c r="N56" s="357" t="s">
        <v>9106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9108</v>
      </c>
      <c r="U56" s="357" t="s">
        <v>294</v>
      </c>
      <c r="V56" s="357" t="s">
        <v>294</v>
      </c>
    </row>
    <row r="57" spans="1:22" ht="15" thickBot="1">
      <c r="A57" s="527"/>
      <c r="B57" s="619" t="s">
        <v>9148</v>
      </c>
      <c r="C57" s="645" t="s">
        <v>9149</v>
      </c>
      <c r="D57" s="609">
        <v>4</v>
      </c>
      <c r="E57" s="2043">
        <v>7</v>
      </c>
      <c r="F57" s="617" t="s">
        <v>9122</v>
      </c>
      <c r="G57" s="494"/>
      <c r="H57" s="494" t="s">
        <v>9121</v>
      </c>
      <c r="I57" s="494" t="s">
        <v>294</v>
      </c>
      <c r="J57" s="494" t="s">
        <v>294</v>
      </c>
      <c r="K57" s="573">
        <v>0</v>
      </c>
      <c r="L57" s="358" t="s">
        <v>9150</v>
      </c>
      <c r="M57" s="357" t="s">
        <v>9148</v>
      </c>
      <c r="N57" s="357" t="s">
        <v>9121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9123</v>
      </c>
      <c r="U57" s="357" t="s">
        <v>294</v>
      </c>
      <c r="V57" s="357" t="s">
        <v>294</v>
      </c>
    </row>
    <row r="58" spans="1:22" ht="15" thickBot="1">
      <c r="A58" s="528"/>
      <c r="B58" s="619"/>
      <c r="C58" s="2044" t="s">
        <v>22</v>
      </c>
      <c r="D58" s="614">
        <v>21</v>
      </c>
      <c r="E58" s="2037">
        <v>36</v>
      </c>
      <c r="F58" s="64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 ht="20.399999999999999">
      <c r="A59" s="526">
        <v>8</v>
      </c>
      <c r="B59" s="603" t="s">
        <v>9151</v>
      </c>
      <c r="C59" s="611" t="s">
        <v>1021</v>
      </c>
      <c r="D59" s="609">
        <v>8</v>
      </c>
      <c r="E59" s="607">
        <v>14</v>
      </c>
      <c r="F59" s="767" t="s">
        <v>9152</v>
      </c>
      <c r="G59" s="494"/>
      <c r="H59" s="494" t="s">
        <v>34</v>
      </c>
      <c r="I59" s="494" t="s">
        <v>9142</v>
      </c>
      <c r="J59" s="494" t="s">
        <v>294</v>
      </c>
      <c r="K59" s="573">
        <v>0</v>
      </c>
      <c r="L59" s="358" t="s">
        <v>4589</v>
      </c>
      <c r="M59" s="357" t="s">
        <v>9151</v>
      </c>
      <c r="N59" s="357" t="s">
        <v>34</v>
      </c>
      <c r="O59" s="357" t="s">
        <v>9142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9144</v>
      </c>
      <c r="V59" s="357" t="s">
        <v>294</v>
      </c>
    </row>
    <row r="60" spans="1:22">
      <c r="A60" s="527"/>
      <c r="B60" s="607" t="s">
        <v>9153</v>
      </c>
      <c r="C60" s="611" t="s">
        <v>9154</v>
      </c>
      <c r="D60" s="609">
        <v>3</v>
      </c>
      <c r="E60" s="607">
        <v>5</v>
      </c>
      <c r="F60" s="767" t="s">
        <v>9140</v>
      </c>
      <c r="G60" s="494"/>
      <c r="H60" s="494" t="s">
        <v>9139</v>
      </c>
      <c r="I60" s="494" t="s">
        <v>294</v>
      </c>
      <c r="J60" s="494" t="s">
        <v>294</v>
      </c>
      <c r="K60" s="573">
        <v>0</v>
      </c>
      <c r="L60" s="358" t="s">
        <v>9155</v>
      </c>
      <c r="M60" s="357" t="s">
        <v>9153</v>
      </c>
      <c r="N60" s="357" t="s">
        <v>9139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9141</v>
      </c>
      <c r="U60" s="357" t="s">
        <v>294</v>
      </c>
      <c r="V60" s="357" t="s">
        <v>294</v>
      </c>
    </row>
    <row r="61" spans="1:22">
      <c r="A61" s="527"/>
      <c r="B61" s="607" t="s">
        <v>9156</v>
      </c>
      <c r="C61" s="611" t="s">
        <v>9157</v>
      </c>
      <c r="D61" s="609">
        <v>6</v>
      </c>
      <c r="E61" s="607">
        <v>11</v>
      </c>
      <c r="F61" s="617" t="s">
        <v>9149</v>
      </c>
      <c r="G61" s="494"/>
      <c r="H61" s="494" t="s">
        <v>9148</v>
      </c>
      <c r="I61" s="494" t="s">
        <v>294</v>
      </c>
      <c r="J61" s="494" t="s">
        <v>294</v>
      </c>
      <c r="K61" s="573">
        <v>0</v>
      </c>
      <c r="L61" s="358" t="s">
        <v>9158</v>
      </c>
      <c r="M61" s="357" t="s">
        <v>9156</v>
      </c>
      <c r="N61" s="357" t="s">
        <v>9148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9150</v>
      </c>
      <c r="U61" s="357" t="s">
        <v>294</v>
      </c>
      <c r="V61" s="357" t="s">
        <v>294</v>
      </c>
    </row>
    <row r="62" spans="1:22" ht="15" thickBot="1">
      <c r="A62" s="527"/>
      <c r="B62" s="619" t="s">
        <v>9159</v>
      </c>
      <c r="C62" s="611" t="s">
        <v>9160</v>
      </c>
      <c r="D62" s="609">
        <v>4</v>
      </c>
      <c r="E62" s="607">
        <v>8</v>
      </c>
      <c r="F62" s="621" t="s">
        <v>9143</v>
      </c>
      <c r="G62" s="494"/>
      <c r="H62" s="494" t="s">
        <v>9142</v>
      </c>
      <c r="I62" s="494" t="s">
        <v>294</v>
      </c>
      <c r="J62" s="494" t="s">
        <v>294</v>
      </c>
      <c r="K62" s="573">
        <v>0</v>
      </c>
      <c r="L62" s="358" t="s">
        <v>9161</v>
      </c>
      <c r="M62" s="357" t="s">
        <v>9159</v>
      </c>
      <c r="N62" s="357" t="s">
        <v>9142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9144</v>
      </c>
      <c r="U62" s="357" t="s">
        <v>294</v>
      </c>
      <c r="V62" s="357" t="s">
        <v>294</v>
      </c>
    </row>
    <row r="63" spans="1:22" ht="15" thickBot="1">
      <c r="A63" s="528"/>
      <c r="B63" s="612"/>
      <c r="C63" s="646" t="s">
        <v>22</v>
      </c>
      <c r="D63" s="614">
        <v>21</v>
      </c>
      <c r="E63" s="614">
        <v>38</v>
      </c>
      <c r="F63" s="641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 ht="20.399999999999999">
      <c r="A64" s="526">
        <v>9</v>
      </c>
      <c r="B64" s="603" t="s">
        <v>9162</v>
      </c>
      <c r="C64" s="768" t="s">
        <v>325</v>
      </c>
      <c r="D64" s="609">
        <v>8</v>
      </c>
      <c r="E64" s="607">
        <v>12</v>
      </c>
      <c r="F64" s="769" t="s">
        <v>9163</v>
      </c>
      <c r="G64" s="494"/>
      <c r="H64" s="494" t="s">
        <v>35</v>
      </c>
      <c r="I64" s="494" t="s">
        <v>9156</v>
      </c>
      <c r="J64" s="494" t="s">
        <v>294</v>
      </c>
      <c r="K64" s="573">
        <v>0</v>
      </c>
      <c r="L64" s="358" t="s">
        <v>4161</v>
      </c>
      <c r="M64" s="357" t="s">
        <v>9162</v>
      </c>
      <c r="N64" s="357" t="s">
        <v>35</v>
      </c>
      <c r="O64" s="357" t="s">
        <v>9156</v>
      </c>
      <c r="P64" s="357" t="s">
        <v>294</v>
      </c>
      <c r="Q64" s="357">
        <v>0</v>
      </c>
      <c r="R64" s="357">
        <v>38</v>
      </c>
      <c r="S64" s="357">
        <v>0</v>
      </c>
      <c r="T64" s="357" t="s">
        <v>3259</v>
      </c>
      <c r="U64" s="357" t="s">
        <v>9158</v>
      </c>
      <c r="V64" s="357" t="s">
        <v>294</v>
      </c>
    </row>
    <row r="65" spans="1:22">
      <c r="A65" s="527"/>
      <c r="B65" s="607" t="s">
        <v>9164</v>
      </c>
      <c r="C65" s="611" t="s">
        <v>9165</v>
      </c>
      <c r="D65" s="609">
        <v>6</v>
      </c>
      <c r="E65" s="607">
        <v>11</v>
      </c>
      <c r="F65" s="617" t="s">
        <v>9154</v>
      </c>
      <c r="G65" s="494"/>
      <c r="H65" s="494" t="s">
        <v>9153</v>
      </c>
      <c r="I65" s="494" t="s">
        <v>294</v>
      </c>
      <c r="J65" s="494" t="s">
        <v>294</v>
      </c>
      <c r="K65" s="573">
        <v>0</v>
      </c>
      <c r="L65" s="358" t="s">
        <v>9165</v>
      </c>
      <c r="M65" s="357" t="s">
        <v>9164</v>
      </c>
      <c r="N65" s="357" t="s">
        <v>9153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9155</v>
      </c>
      <c r="U65" s="357" t="s">
        <v>294</v>
      </c>
      <c r="V65" s="357" t="s">
        <v>294</v>
      </c>
    </row>
    <row r="66" spans="1:22" ht="15" thickBot="1">
      <c r="A66" s="527"/>
      <c r="B66" s="607" t="s">
        <v>9166</v>
      </c>
      <c r="C66" s="611" t="s">
        <v>9167</v>
      </c>
      <c r="D66" s="609">
        <v>4</v>
      </c>
      <c r="E66" s="607">
        <v>7</v>
      </c>
      <c r="F66" s="767" t="s">
        <v>9146</v>
      </c>
      <c r="G66" s="494"/>
      <c r="H66" s="494" t="s">
        <v>9145</v>
      </c>
      <c r="I66" s="494" t="s">
        <v>294</v>
      </c>
      <c r="J66" s="494" t="s">
        <v>294</v>
      </c>
      <c r="K66" s="573">
        <v>0</v>
      </c>
      <c r="L66" s="358" t="s">
        <v>9167</v>
      </c>
      <c r="M66" s="357" t="s">
        <v>9166</v>
      </c>
      <c r="N66" s="357" t="s">
        <v>9145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9147</v>
      </c>
      <c r="U66" s="357" t="s">
        <v>294</v>
      </c>
      <c r="V66" s="357" t="s">
        <v>294</v>
      </c>
    </row>
    <row r="67" spans="1:22" ht="15" thickBot="1">
      <c r="A67" s="528"/>
      <c r="B67" s="612"/>
      <c r="C67" s="646" t="s">
        <v>22</v>
      </c>
      <c r="D67" s="614">
        <v>18</v>
      </c>
      <c r="E67" s="614">
        <v>30</v>
      </c>
      <c r="F67" s="64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26">
        <v>10</v>
      </c>
      <c r="B68" s="607" t="s">
        <v>9168</v>
      </c>
      <c r="C68" s="611" t="s">
        <v>3394</v>
      </c>
      <c r="D68" s="609">
        <v>8</v>
      </c>
      <c r="E68" s="607">
        <v>12</v>
      </c>
      <c r="F68" s="617" t="s">
        <v>325</v>
      </c>
      <c r="G68" s="494"/>
      <c r="H68" s="494" t="s">
        <v>9162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9168</v>
      </c>
      <c r="N68" s="357" t="s">
        <v>9162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27"/>
      <c r="B69" s="607" t="s">
        <v>9169</v>
      </c>
      <c r="C69" s="611" t="s">
        <v>9170</v>
      </c>
      <c r="D69" s="609">
        <v>5</v>
      </c>
      <c r="E69" s="607">
        <v>9</v>
      </c>
      <c r="F69" s="617" t="s">
        <v>9167</v>
      </c>
      <c r="G69" s="494"/>
      <c r="H69" s="494" t="s">
        <v>9166</v>
      </c>
      <c r="I69" s="494" t="s">
        <v>294</v>
      </c>
      <c r="J69" s="494" t="s">
        <v>294</v>
      </c>
      <c r="K69" s="573">
        <v>0</v>
      </c>
      <c r="L69" s="358" t="s">
        <v>9171</v>
      </c>
      <c r="M69" s="357" t="s">
        <v>9169</v>
      </c>
      <c r="N69" s="357" t="s">
        <v>9166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9167</v>
      </c>
      <c r="U69" s="357" t="s">
        <v>294</v>
      </c>
      <c r="V69" s="357" t="s">
        <v>294</v>
      </c>
    </row>
    <row r="70" spans="1:22" ht="15" thickBot="1">
      <c r="A70" s="527"/>
      <c r="B70" s="619" t="s">
        <v>9172</v>
      </c>
      <c r="C70" s="611" t="s">
        <v>9173</v>
      </c>
      <c r="D70" s="609">
        <v>6</v>
      </c>
      <c r="E70" s="607">
        <v>11</v>
      </c>
      <c r="F70" s="629" t="s">
        <v>9165</v>
      </c>
      <c r="G70" s="494"/>
      <c r="H70" s="494" t="s">
        <v>9164</v>
      </c>
      <c r="I70" s="494" t="s">
        <v>294</v>
      </c>
      <c r="J70" s="494" t="s">
        <v>294</v>
      </c>
      <c r="K70" s="573">
        <v>0</v>
      </c>
      <c r="L70" s="358" t="s">
        <v>9174</v>
      </c>
      <c r="M70" s="357" t="s">
        <v>9172</v>
      </c>
      <c r="N70" s="357" t="s">
        <v>9164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9165</v>
      </c>
      <c r="U70" s="357" t="s">
        <v>294</v>
      </c>
      <c r="V70" s="357" t="s">
        <v>294</v>
      </c>
    </row>
    <row r="71" spans="1:22" ht="15" thickBot="1">
      <c r="A71" s="528"/>
      <c r="B71" s="622"/>
      <c r="C71" s="646" t="s">
        <v>22</v>
      </c>
      <c r="D71" s="614">
        <v>19</v>
      </c>
      <c r="E71" s="614">
        <v>32</v>
      </c>
      <c r="F71" s="64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645"/>
      <c r="B72" s="645"/>
      <c r="C72" s="952" t="s">
        <v>111</v>
      </c>
      <c r="D72" s="631">
        <v>200</v>
      </c>
      <c r="E72" s="631">
        <v>311</v>
      </c>
      <c r="F72" s="62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494"/>
      <c r="B73" s="494"/>
      <c r="C73" s="494"/>
      <c r="D73" s="494"/>
      <c r="E73" s="494"/>
      <c r="F73" s="494"/>
      <c r="G73" s="494"/>
      <c r="H73" s="494"/>
      <c r="I73" s="494"/>
      <c r="J73" s="494"/>
      <c r="K73" s="573"/>
      <c r="L73" s="358"/>
    </row>
    <row r="74" spans="1:22">
      <c r="A74" s="494"/>
      <c r="B74" s="494"/>
      <c r="C74" s="494"/>
      <c r="D74" s="494"/>
      <c r="E74" s="494"/>
      <c r="F74" s="494"/>
      <c r="G74" s="494"/>
      <c r="H74" s="494"/>
      <c r="I74" s="494"/>
      <c r="J74" s="494"/>
      <c r="K74" s="573"/>
      <c r="L74" s="358"/>
    </row>
    <row r="75" spans="1:22">
      <c r="A75" s="494"/>
      <c r="B75" s="494"/>
      <c r="C75" s="494"/>
      <c r="D75" s="494"/>
      <c r="E75" s="494"/>
      <c r="F75" s="494"/>
      <c r="G75" s="494"/>
      <c r="H75" s="494"/>
      <c r="I75" s="494"/>
      <c r="J75" s="494"/>
      <c r="K75" s="573"/>
      <c r="L75" s="358"/>
    </row>
    <row r="76" spans="1:22">
      <c r="A76" s="494"/>
      <c r="B76" s="494"/>
      <c r="C76" s="494"/>
      <c r="D76" s="494"/>
      <c r="E76" s="494"/>
      <c r="F76" s="494"/>
      <c r="G76" s="494"/>
      <c r="H76" s="494"/>
      <c r="I76" s="494"/>
      <c r="J76" s="494"/>
      <c r="K76" s="1743"/>
      <c r="L76" s="358"/>
    </row>
    <row r="77" spans="1:22">
      <c r="A77" s="494"/>
      <c r="B77" s="494"/>
      <c r="C77" s="494"/>
      <c r="D77" s="494"/>
      <c r="E77" s="494"/>
      <c r="F77" s="494"/>
      <c r="G77" s="494"/>
      <c r="H77" s="494"/>
      <c r="I77" s="494"/>
      <c r="J77" s="494"/>
      <c r="K77" s="642"/>
      <c r="L77" s="358"/>
    </row>
    <row r="78" spans="1:22">
      <c r="A78" s="494"/>
      <c r="B78" s="494"/>
      <c r="C78" s="494"/>
      <c r="D78" s="494"/>
      <c r="E78" s="494"/>
      <c r="F78" s="494"/>
      <c r="G78" s="494"/>
      <c r="H78" s="494"/>
      <c r="I78" s="494"/>
      <c r="J78" s="494"/>
      <c r="K78" s="642"/>
      <c r="L78" s="358"/>
    </row>
    <row r="79" spans="1:22">
      <c r="A79" s="494"/>
      <c r="B79" s="494"/>
      <c r="C79" s="494"/>
      <c r="D79" s="494"/>
      <c r="E79" s="494"/>
      <c r="F79" s="494"/>
      <c r="G79" s="494"/>
      <c r="H79" s="494"/>
      <c r="I79" s="494"/>
      <c r="J79" s="494"/>
      <c r="K79" s="642"/>
      <c r="L79" s="358"/>
    </row>
    <row r="80" spans="1:22">
      <c r="A80" s="494"/>
      <c r="B80" s="494"/>
      <c r="C80" s="494"/>
      <c r="D80" s="494"/>
      <c r="E80" s="494"/>
      <c r="F80" s="494"/>
      <c r="G80" s="494"/>
      <c r="H80" s="494"/>
      <c r="I80" s="494"/>
      <c r="J80" s="494"/>
      <c r="K80" s="642"/>
      <c r="L80" s="358"/>
    </row>
    <row r="81" spans="1:12">
      <c r="A81" s="494"/>
      <c r="B81" s="494"/>
      <c r="C81" s="494"/>
      <c r="D81" s="494"/>
      <c r="E81" s="494"/>
      <c r="F81" s="494"/>
      <c r="G81" s="494"/>
      <c r="H81" s="494"/>
      <c r="I81" s="494"/>
      <c r="J81" s="494"/>
      <c r="K81" s="642"/>
      <c r="L81" s="358"/>
    </row>
    <row r="82" spans="1:12">
      <c r="A82" s="494"/>
      <c r="B82" s="494"/>
      <c r="C82" s="494"/>
      <c r="D82" s="494"/>
      <c r="E82" s="494"/>
      <c r="F82" s="494"/>
      <c r="G82" s="494"/>
      <c r="H82" s="494"/>
      <c r="I82" s="494"/>
      <c r="J82" s="494"/>
      <c r="K82" s="642"/>
      <c r="L82" s="358"/>
    </row>
    <row r="83" spans="1:12">
      <c r="A83" s="494"/>
      <c r="B83" s="494"/>
      <c r="C83" s="494"/>
      <c r="D83" s="494"/>
      <c r="E83" s="494"/>
      <c r="F83" s="494"/>
      <c r="G83" s="494"/>
      <c r="H83" s="494"/>
      <c r="I83" s="494"/>
      <c r="J83" s="494"/>
      <c r="K83" s="642"/>
      <c r="L83" s="358"/>
    </row>
    <row r="84" spans="1:12">
      <c r="A84" s="494"/>
      <c r="B84" s="494"/>
      <c r="C84" s="494"/>
      <c r="D84" s="494"/>
      <c r="E84" s="494"/>
      <c r="F84" s="494"/>
      <c r="G84" s="494"/>
      <c r="H84" s="494"/>
      <c r="I84" s="494"/>
      <c r="J84" s="494"/>
      <c r="K84" s="642"/>
      <c r="L84" s="358"/>
    </row>
    <row r="85" spans="1:12">
      <c r="A85" s="494"/>
      <c r="B85" s="494"/>
      <c r="C85" s="494"/>
      <c r="D85" s="494"/>
      <c r="E85" s="494"/>
      <c r="F85" s="494"/>
      <c r="G85" s="494"/>
      <c r="H85" s="494"/>
      <c r="I85" s="494"/>
      <c r="J85" s="494"/>
      <c r="K85" s="642"/>
      <c r="L85" s="358"/>
    </row>
    <row r="86" spans="1:12">
      <c r="A86" s="494"/>
      <c r="B86" s="494"/>
      <c r="C86" s="494"/>
      <c r="D86" s="494"/>
      <c r="E86" s="494"/>
      <c r="F86" s="494"/>
      <c r="G86" s="494"/>
      <c r="H86" s="494"/>
      <c r="I86" s="494"/>
      <c r="J86" s="494"/>
      <c r="K86" s="642"/>
      <c r="L86" s="358"/>
    </row>
    <row r="87" spans="1:12">
      <c r="A87" s="494"/>
      <c r="B87" s="494"/>
      <c r="C87" s="494"/>
      <c r="D87" s="494"/>
      <c r="E87" s="494"/>
      <c r="F87" s="494"/>
      <c r="G87" s="494"/>
      <c r="H87" s="494"/>
      <c r="I87" s="494"/>
      <c r="J87" s="494"/>
      <c r="K87" s="642"/>
      <c r="L87" s="358"/>
    </row>
    <row r="88" spans="1:12">
      <c r="A88" s="494"/>
      <c r="B88" s="494"/>
      <c r="C88" s="494"/>
      <c r="D88" s="494"/>
      <c r="E88" s="494"/>
      <c r="F88" s="494"/>
      <c r="G88" s="494"/>
      <c r="H88" s="494"/>
      <c r="I88" s="494"/>
      <c r="J88" s="494"/>
      <c r="K88" s="642"/>
      <c r="L88" s="358"/>
    </row>
    <row r="89" spans="1:12">
      <c r="A89" s="494"/>
      <c r="B89" s="494"/>
      <c r="C89" s="494"/>
      <c r="D89" s="494"/>
      <c r="E89" s="494"/>
      <c r="F89" s="494"/>
      <c r="G89" s="494"/>
      <c r="H89" s="494"/>
      <c r="I89" s="494"/>
      <c r="J89" s="494"/>
      <c r="K89" s="642"/>
      <c r="L89" s="358"/>
    </row>
    <row r="90" spans="1:12">
      <c r="A90" s="494"/>
      <c r="B90" s="494"/>
      <c r="C90" s="494"/>
      <c r="D90" s="494"/>
      <c r="E90" s="494"/>
      <c r="F90" s="494"/>
      <c r="G90" s="494"/>
      <c r="H90" s="494"/>
      <c r="I90" s="494"/>
      <c r="J90" s="494"/>
      <c r="K90" s="642"/>
      <c r="L90" s="358"/>
    </row>
    <row r="91" spans="1:12">
      <c r="A91" s="494"/>
      <c r="B91" s="494"/>
      <c r="C91" s="494"/>
      <c r="D91" s="494"/>
      <c r="E91" s="494"/>
      <c r="F91" s="494"/>
      <c r="G91" s="494"/>
      <c r="H91" s="494"/>
      <c r="I91" s="494"/>
      <c r="J91" s="494"/>
      <c r="K91" s="642"/>
      <c r="L91" s="358"/>
    </row>
    <row r="92" spans="1:12">
      <c r="A92" s="494"/>
      <c r="B92" s="494"/>
      <c r="C92" s="494"/>
      <c r="D92" s="494"/>
      <c r="E92" s="494"/>
      <c r="F92" s="494"/>
      <c r="G92" s="494"/>
      <c r="H92" s="494"/>
      <c r="I92" s="494"/>
      <c r="J92" s="494"/>
      <c r="L92" s="358"/>
    </row>
    <row r="93" spans="1:12">
      <c r="A93" s="494"/>
      <c r="B93" s="494"/>
      <c r="C93" s="494"/>
      <c r="D93" s="494"/>
      <c r="E93" s="494"/>
      <c r="F93" s="494"/>
      <c r="G93" s="494"/>
      <c r="H93" s="494"/>
      <c r="I93" s="494"/>
      <c r="J93" s="494"/>
      <c r="L93" s="358"/>
    </row>
    <row r="94" spans="1:12">
      <c r="A94" s="494"/>
      <c r="B94" s="494"/>
      <c r="C94" s="494"/>
      <c r="D94" s="494"/>
      <c r="E94" s="494"/>
      <c r="F94" s="494"/>
      <c r="G94" s="494"/>
      <c r="H94" s="494"/>
      <c r="I94" s="494"/>
      <c r="J94" s="494"/>
      <c r="L94" s="358"/>
    </row>
    <row r="95" spans="1:12">
      <c r="A95" s="494"/>
      <c r="B95" s="494"/>
      <c r="C95" s="494"/>
      <c r="D95" s="494"/>
      <c r="E95" s="494"/>
      <c r="F95" s="494"/>
      <c r="G95" s="494"/>
      <c r="H95" s="494"/>
      <c r="I95" s="494"/>
      <c r="J95" s="494"/>
      <c r="L95" s="358"/>
    </row>
    <row r="96" spans="1:12">
      <c r="A96" s="494"/>
      <c r="B96" s="494"/>
      <c r="C96" s="494"/>
      <c r="D96" s="494"/>
      <c r="E96" s="494"/>
      <c r="F96" s="494"/>
      <c r="G96" s="494"/>
      <c r="H96" s="494"/>
      <c r="I96" s="494"/>
      <c r="J96" s="494"/>
      <c r="L96" s="358"/>
    </row>
    <row r="97" spans="1:12">
      <c r="A97" s="494"/>
      <c r="B97" s="494"/>
      <c r="C97" s="494"/>
      <c r="D97" s="494"/>
      <c r="E97" s="494"/>
      <c r="F97" s="494"/>
      <c r="G97" s="494"/>
      <c r="H97" s="494"/>
      <c r="I97" s="494"/>
      <c r="J97" s="494"/>
      <c r="L97" s="358"/>
    </row>
    <row r="98" spans="1:12">
      <c r="A98" s="494"/>
      <c r="B98" s="494"/>
      <c r="C98" s="494"/>
      <c r="D98" s="494"/>
      <c r="E98" s="494"/>
      <c r="F98" s="494"/>
      <c r="G98" s="494"/>
      <c r="H98" s="494"/>
      <c r="I98" s="494"/>
      <c r="J98" s="494"/>
      <c r="L98" s="358"/>
    </row>
    <row r="99" spans="1:12">
      <c r="A99" s="494"/>
      <c r="B99" s="494"/>
      <c r="C99" s="494"/>
      <c r="D99" s="494"/>
      <c r="E99" s="494"/>
      <c r="F99" s="494"/>
      <c r="G99" s="494"/>
      <c r="H99" s="494"/>
      <c r="I99" s="494"/>
      <c r="J99" s="494"/>
      <c r="L99" s="358"/>
    </row>
    <row r="100" spans="1:12">
      <c r="A100" s="494"/>
      <c r="B100" s="494"/>
      <c r="C100" s="494"/>
      <c r="D100" s="494"/>
      <c r="E100" s="494"/>
      <c r="F100" s="494"/>
      <c r="G100" s="494"/>
      <c r="H100" s="494"/>
      <c r="I100" s="494"/>
      <c r="J100" s="494"/>
      <c r="L100" s="358"/>
    </row>
    <row r="101" spans="1:12">
      <c r="A101" s="494"/>
      <c r="B101" s="494"/>
      <c r="C101" s="494"/>
      <c r="D101" s="494"/>
      <c r="E101" s="494"/>
      <c r="F101" s="494"/>
      <c r="G101" s="494"/>
      <c r="H101" s="494"/>
      <c r="I101" s="494"/>
      <c r="J101" s="494"/>
      <c r="L101" s="358"/>
    </row>
    <row r="102" spans="1:12">
      <c r="L102" s="358"/>
    </row>
    <row r="103" spans="1:12">
      <c r="L103" s="358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3742B-2AE1-418F-952C-390C1CEC10A2}">
  <sheetPr codeName="Sheet37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48">
        <v>1</v>
      </c>
      <c r="B9" s="603" t="s">
        <v>9032</v>
      </c>
      <c r="C9" s="1255" t="s">
        <v>8678</v>
      </c>
      <c r="D9" s="605">
        <v>4</v>
      </c>
      <c r="E9" s="603">
        <v>6</v>
      </c>
      <c r="F9" s="202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8679</v>
      </c>
      <c r="M9" s="357" t="s">
        <v>9032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653"/>
      <c r="B10" s="607" t="s">
        <v>6473</v>
      </c>
      <c r="C10" s="532" t="s">
        <v>6474</v>
      </c>
      <c r="D10" s="609">
        <v>4</v>
      </c>
      <c r="E10" s="607">
        <v>8</v>
      </c>
      <c r="F10" s="18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6475</v>
      </c>
      <c r="M10" s="357" t="s">
        <v>6473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653"/>
      <c r="B11" s="607" t="s">
        <v>18</v>
      </c>
      <c r="C11" s="523" t="s">
        <v>3151</v>
      </c>
      <c r="D11" s="609">
        <v>2</v>
      </c>
      <c r="E11" s="607">
        <v>2</v>
      </c>
      <c r="F11" s="18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608</v>
      </c>
      <c r="M11" s="357" t="s">
        <v>18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653"/>
      <c r="B12" s="607" t="s">
        <v>9033</v>
      </c>
      <c r="C12" s="1259" t="s">
        <v>8684</v>
      </c>
      <c r="D12" s="609">
        <v>4</v>
      </c>
      <c r="E12" s="609">
        <v>6</v>
      </c>
      <c r="F12" s="18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8685</v>
      </c>
      <c r="M12" s="357" t="s">
        <v>9033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653"/>
      <c r="B13" s="607" t="s">
        <v>8922</v>
      </c>
      <c r="C13" s="520" t="s">
        <v>8923</v>
      </c>
      <c r="D13" s="609">
        <v>5</v>
      </c>
      <c r="E13" s="607">
        <v>6</v>
      </c>
      <c r="F13" s="18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8924</v>
      </c>
      <c r="M13" s="357" t="s">
        <v>8922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61"/>
      <c r="B14" s="619" t="s">
        <v>10</v>
      </c>
      <c r="C14" s="549" t="s">
        <v>438</v>
      </c>
      <c r="D14" s="609">
        <v>2</v>
      </c>
      <c r="E14" s="1117">
        <v>2</v>
      </c>
      <c r="F14" s="18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438</v>
      </c>
      <c r="M14" s="357" t="s">
        <v>10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12"/>
      <c r="C15" s="538" t="s">
        <v>22</v>
      </c>
      <c r="D15" s="663">
        <v>21</v>
      </c>
      <c r="E15" s="663">
        <v>30</v>
      </c>
      <c r="F15" s="185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2023">
        <v>2</v>
      </c>
      <c r="B16" s="1140" t="s">
        <v>9034</v>
      </c>
      <c r="C16" s="533" t="s">
        <v>8687</v>
      </c>
      <c r="D16" s="656">
        <v>3</v>
      </c>
      <c r="E16" s="654">
        <v>4</v>
      </c>
      <c r="F16" s="668" t="s">
        <v>8678</v>
      </c>
      <c r="G16" s="494"/>
      <c r="H16" s="494" t="s">
        <v>9032</v>
      </c>
      <c r="I16" s="494" t="s">
        <v>294</v>
      </c>
      <c r="J16" s="494" t="s">
        <v>294</v>
      </c>
      <c r="K16" s="573">
        <v>0</v>
      </c>
      <c r="L16" s="358" t="s">
        <v>8688</v>
      </c>
      <c r="M16" s="357" t="s">
        <v>9034</v>
      </c>
      <c r="N16" s="357" t="s">
        <v>9032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8679</v>
      </c>
      <c r="U16" s="357" t="s">
        <v>294</v>
      </c>
      <c r="V16" s="357" t="s">
        <v>294</v>
      </c>
    </row>
    <row r="17" spans="1:22">
      <c r="A17" s="2024"/>
      <c r="B17" s="1140" t="s">
        <v>20</v>
      </c>
      <c r="C17" s="523" t="s">
        <v>4140</v>
      </c>
      <c r="D17" s="656">
        <v>5</v>
      </c>
      <c r="E17" s="654">
        <v>6</v>
      </c>
      <c r="F17" s="1824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470</v>
      </c>
      <c r="M17" s="357" t="s">
        <v>20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2024"/>
      <c r="B18" s="1140" t="s">
        <v>9035</v>
      </c>
      <c r="C18" s="1259" t="s">
        <v>8689</v>
      </c>
      <c r="D18" s="656">
        <v>3</v>
      </c>
      <c r="E18" s="654">
        <v>6</v>
      </c>
      <c r="F18" s="1824" t="s">
        <v>6474</v>
      </c>
      <c r="G18" s="494"/>
      <c r="H18" s="494" t="s">
        <v>6473</v>
      </c>
      <c r="I18" s="494" t="s">
        <v>294</v>
      </c>
      <c r="J18" s="494" t="s">
        <v>294</v>
      </c>
      <c r="K18" s="573">
        <v>0</v>
      </c>
      <c r="L18" s="358" t="s">
        <v>8690</v>
      </c>
      <c r="M18" s="357" t="s">
        <v>9035</v>
      </c>
      <c r="N18" s="357" t="s">
        <v>6473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6475</v>
      </c>
      <c r="U18" s="357" t="s">
        <v>294</v>
      </c>
      <c r="V18" s="357" t="s">
        <v>294</v>
      </c>
    </row>
    <row r="19" spans="1:22">
      <c r="A19" s="2024"/>
      <c r="B19" s="1140" t="s">
        <v>8854</v>
      </c>
      <c r="C19" s="520" t="s">
        <v>8942</v>
      </c>
      <c r="D19" s="656">
        <v>5</v>
      </c>
      <c r="E19" s="654">
        <v>6</v>
      </c>
      <c r="F19" s="1824" t="s">
        <v>8923</v>
      </c>
      <c r="G19" s="494"/>
      <c r="H19" s="494" t="s">
        <v>8922</v>
      </c>
      <c r="I19" s="494" t="s">
        <v>294</v>
      </c>
      <c r="J19" s="494" t="s">
        <v>294</v>
      </c>
      <c r="K19" s="573">
        <v>0</v>
      </c>
      <c r="L19" s="358" t="s">
        <v>8856</v>
      </c>
      <c r="M19" s="357" t="s">
        <v>8854</v>
      </c>
      <c r="N19" s="357" t="s">
        <v>8922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8924</v>
      </c>
      <c r="U19" s="357" t="s">
        <v>294</v>
      </c>
      <c r="V19" s="357" t="s">
        <v>294</v>
      </c>
    </row>
    <row r="20" spans="1:22">
      <c r="A20" s="2024"/>
      <c r="B20" s="1140" t="s">
        <v>29</v>
      </c>
      <c r="C20" s="2025" t="s">
        <v>53</v>
      </c>
      <c r="D20" s="656">
        <v>2</v>
      </c>
      <c r="E20" s="654">
        <v>2</v>
      </c>
      <c r="F20" s="6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2026"/>
      <c r="B21" s="1140" t="s">
        <v>8919</v>
      </c>
      <c r="C21" s="533" t="s">
        <v>8920</v>
      </c>
      <c r="D21" s="656">
        <v>2</v>
      </c>
      <c r="E21" s="654">
        <v>4</v>
      </c>
      <c r="F21" s="6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8921</v>
      </c>
      <c r="M21" s="357" t="s">
        <v>8919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2027"/>
      <c r="B22" s="909"/>
      <c r="C22" s="538" t="s">
        <v>22</v>
      </c>
      <c r="D22" s="663">
        <v>20</v>
      </c>
      <c r="E22" s="663">
        <v>28</v>
      </c>
      <c r="F22" s="185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2023">
        <v>3</v>
      </c>
      <c r="B23" s="1140" t="s">
        <v>8692</v>
      </c>
      <c r="C23" s="533" t="s">
        <v>8693</v>
      </c>
      <c r="D23" s="656">
        <v>4</v>
      </c>
      <c r="E23" s="654">
        <v>8</v>
      </c>
      <c r="F23" s="2028" t="s">
        <v>8687</v>
      </c>
      <c r="G23" s="494"/>
      <c r="H23" s="494" t="s">
        <v>9034</v>
      </c>
      <c r="I23" s="494" t="s">
        <v>294</v>
      </c>
      <c r="J23" s="494" t="s">
        <v>294</v>
      </c>
      <c r="K23" s="573">
        <v>0</v>
      </c>
      <c r="L23" s="358" t="s">
        <v>8693</v>
      </c>
      <c r="M23" s="357" t="s">
        <v>8692</v>
      </c>
      <c r="N23" s="357" t="s">
        <v>9034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8688</v>
      </c>
      <c r="U23" s="357" t="s">
        <v>294</v>
      </c>
      <c r="V23" s="357" t="s">
        <v>294</v>
      </c>
    </row>
    <row r="24" spans="1:22">
      <c r="A24" s="2024"/>
      <c r="B24" s="1140" t="s">
        <v>25</v>
      </c>
      <c r="C24" s="523" t="s">
        <v>138</v>
      </c>
      <c r="D24" s="656">
        <v>3</v>
      </c>
      <c r="E24" s="654">
        <v>4</v>
      </c>
      <c r="F24" s="1824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2100</v>
      </c>
      <c r="M24" s="357" t="s">
        <v>25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2024"/>
      <c r="B25" s="1140" t="s">
        <v>9036</v>
      </c>
      <c r="C25" s="520" t="s">
        <v>8695</v>
      </c>
      <c r="D25" s="656">
        <v>4</v>
      </c>
      <c r="E25" s="654">
        <v>6</v>
      </c>
      <c r="F25" s="822" t="s">
        <v>3151</v>
      </c>
      <c r="G25" s="494"/>
      <c r="H25" s="494" t="s">
        <v>18</v>
      </c>
      <c r="I25" s="494" t="s">
        <v>294</v>
      </c>
      <c r="J25" s="494" t="s">
        <v>294</v>
      </c>
      <c r="K25" s="573">
        <v>0</v>
      </c>
      <c r="L25" s="358" t="s">
        <v>8696</v>
      </c>
      <c r="M25" s="357" t="s">
        <v>9036</v>
      </c>
      <c r="N25" s="357" t="s">
        <v>18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608</v>
      </c>
      <c r="U25" s="357" t="s">
        <v>294</v>
      </c>
      <c r="V25" s="357" t="s">
        <v>294</v>
      </c>
    </row>
    <row r="26" spans="1:22">
      <c r="A26" s="2024"/>
      <c r="B26" s="1140" t="s">
        <v>8697</v>
      </c>
      <c r="C26" s="520" t="s">
        <v>8698</v>
      </c>
      <c r="D26" s="656">
        <v>5</v>
      </c>
      <c r="E26" s="654">
        <v>6</v>
      </c>
      <c r="F26" s="665" t="s">
        <v>8855</v>
      </c>
      <c r="G26" s="494"/>
      <c r="H26" s="494" t="s">
        <v>8854</v>
      </c>
      <c r="I26" s="494" t="s">
        <v>294</v>
      </c>
      <c r="J26" s="494" t="s">
        <v>294</v>
      </c>
      <c r="K26" s="573">
        <v>0</v>
      </c>
      <c r="L26" s="358" t="s">
        <v>8699</v>
      </c>
      <c r="M26" s="357" t="s">
        <v>8697</v>
      </c>
      <c r="N26" s="357" t="s">
        <v>8854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8856</v>
      </c>
      <c r="U26" s="357" t="s">
        <v>294</v>
      </c>
      <c r="V26" s="357" t="s">
        <v>294</v>
      </c>
    </row>
    <row r="27" spans="1:22" ht="15" thickBot="1">
      <c r="A27" s="2026"/>
      <c r="B27" s="1140" t="s">
        <v>26</v>
      </c>
      <c r="C27" s="523" t="s">
        <v>4143</v>
      </c>
      <c r="D27" s="656">
        <v>5</v>
      </c>
      <c r="E27" s="654">
        <v>6</v>
      </c>
      <c r="F27" s="657" t="s">
        <v>21</v>
      </c>
      <c r="G27" s="494"/>
      <c r="H27" s="494" t="s">
        <v>20</v>
      </c>
      <c r="I27" s="494" t="s">
        <v>294</v>
      </c>
      <c r="J27" s="494" t="s">
        <v>294</v>
      </c>
      <c r="K27" s="573">
        <v>0</v>
      </c>
      <c r="L27" s="358" t="s">
        <v>3412</v>
      </c>
      <c r="M27" s="357" t="s">
        <v>26</v>
      </c>
      <c r="N27" s="357" t="s">
        <v>20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470</v>
      </c>
      <c r="U27" s="357" t="s">
        <v>294</v>
      </c>
      <c r="V27" s="357" t="s">
        <v>294</v>
      </c>
    </row>
    <row r="28" spans="1:22" ht="15" thickBot="1">
      <c r="A28" s="2026"/>
      <c r="B28" s="909"/>
      <c r="C28" s="538" t="s">
        <v>22</v>
      </c>
      <c r="D28" s="663">
        <v>21</v>
      </c>
      <c r="E28" s="663">
        <v>30</v>
      </c>
      <c r="F28" s="202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48">
        <v>4</v>
      </c>
      <c r="B29" s="603" t="s">
        <v>9037</v>
      </c>
      <c r="C29" s="1255" t="s">
        <v>8701</v>
      </c>
      <c r="D29" s="651">
        <v>5</v>
      </c>
      <c r="E29" s="649">
        <v>6</v>
      </c>
      <c r="F29" s="668" t="s">
        <v>8693</v>
      </c>
      <c r="G29" s="494"/>
      <c r="H29" s="494" t="s">
        <v>8692</v>
      </c>
      <c r="I29" s="494" t="s">
        <v>294</v>
      </c>
      <c r="J29" s="494" t="s">
        <v>294</v>
      </c>
      <c r="K29" s="573">
        <v>0</v>
      </c>
      <c r="L29" s="358" t="s">
        <v>8701</v>
      </c>
      <c r="M29" s="357" t="s">
        <v>9037</v>
      </c>
      <c r="N29" s="357" t="s">
        <v>8692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8693</v>
      </c>
      <c r="U29" s="357" t="s">
        <v>294</v>
      </c>
      <c r="V29" s="357" t="s">
        <v>294</v>
      </c>
    </row>
    <row r="30" spans="1:22">
      <c r="A30" s="653"/>
      <c r="B30" s="607" t="s">
        <v>33</v>
      </c>
      <c r="C30" s="520" t="s">
        <v>140</v>
      </c>
      <c r="D30" s="656">
        <v>5</v>
      </c>
      <c r="E30" s="654">
        <v>6</v>
      </c>
      <c r="F30" s="665" t="s">
        <v>4143</v>
      </c>
      <c r="G30" s="494"/>
      <c r="H30" s="494" t="s">
        <v>26</v>
      </c>
      <c r="I30" s="494" t="s">
        <v>294</v>
      </c>
      <c r="J30" s="494" t="s">
        <v>294</v>
      </c>
      <c r="K30" s="573">
        <v>0</v>
      </c>
      <c r="L30" s="358" t="s">
        <v>602</v>
      </c>
      <c r="M30" s="357" t="s">
        <v>33</v>
      </c>
      <c r="N30" s="357" t="s">
        <v>26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3412</v>
      </c>
      <c r="U30" s="357" t="s">
        <v>294</v>
      </c>
      <c r="V30" s="357" t="s">
        <v>294</v>
      </c>
    </row>
    <row r="31" spans="1:22">
      <c r="A31" s="653"/>
      <c r="B31" s="607" t="s">
        <v>9038</v>
      </c>
      <c r="C31" s="520" t="s">
        <v>6225</v>
      </c>
      <c r="D31" s="656">
        <v>5</v>
      </c>
      <c r="E31" s="656">
        <v>6</v>
      </c>
      <c r="F31" s="665" t="s">
        <v>8698</v>
      </c>
      <c r="G31" s="494"/>
      <c r="H31" s="494" t="s">
        <v>8697</v>
      </c>
      <c r="I31" s="494" t="s">
        <v>294</v>
      </c>
      <c r="J31" s="494" t="s">
        <v>294</v>
      </c>
      <c r="K31" s="573">
        <v>0</v>
      </c>
      <c r="L31" s="358" t="s">
        <v>6226</v>
      </c>
      <c r="M31" s="357" t="s">
        <v>9038</v>
      </c>
      <c r="N31" s="357" t="s">
        <v>8697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8699</v>
      </c>
      <c r="U31" s="357" t="s">
        <v>294</v>
      </c>
      <c r="V31" s="357" t="s">
        <v>294</v>
      </c>
    </row>
    <row r="32" spans="1:22">
      <c r="A32" s="653"/>
      <c r="B32" s="607" t="s">
        <v>9039</v>
      </c>
      <c r="C32" s="520" t="s">
        <v>8706</v>
      </c>
      <c r="D32" s="656">
        <v>2</v>
      </c>
      <c r="E32" s="656">
        <v>4</v>
      </c>
      <c r="F32" s="665" t="s">
        <v>8689</v>
      </c>
      <c r="G32" s="494"/>
      <c r="H32" s="494" t="s">
        <v>9035</v>
      </c>
      <c r="I32" s="494" t="s">
        <v>294</v>
      </c>
      <c r="J32" s="494" t="s">
        <v>294</v>
      </c>
      <c r="K32" s="573">
        <v>0</v>
      </c>
      <c r="L32" s="358" t="s">
        <v>8706</v>
      </c>
      <c r="M32" s="357" t="s">
        <v>9039</v>
      </c>
      <c r="N32" s="357" t="s">
        <v>9035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8690</v>
      </c>
      <c r="U32" s="357" t="s">
        <v>294</v>
      </c>
      <c r="V32" s="357" t="s">
        <v>294</v>
      </c>
    </row>
    <row r="33" spans="1:22">
      <c r="A33" s="653"/>
      <c r="B33" s="607" t="s">
        <v>9040</v>
      </c>
      <c r="C33" s="520" t="s">
        <v>4981</v>
      </c>
      <c r="D33" s="656">
        <v>2</v>
      </c>
      <c r="E33" s="656">
        <v>2</v>
      </c>
      <c r="F33" s="1824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4982</v>
      </c>
      <c r="M33" s="357" t="s">
        <v>9040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661"/>
      <c r="B34" s="607" t="s">
        <v>35</v>
      </c>
      <c r="C34" s="533" t="s">
        <v>145</v>
      </c>
      <c r="D34" s="656">
        <v>3</v>
      </c>
      <c r="E34" s="654">
        <v>4</v>
      </c>
      <c r="F34" s="665" t="s">
        <v>138</v>
      </c>
      <c r="G34" s="494"/>
      <c r="H34" s="494" t="s">
        <v>25</v>
      </c>
      <c r="I34" s="494" t="s">
        <v>294</v>
      </c>
      <c r="J34" s="494" t="s">
        <v>294</v>
      </c>
      <c r="K34" s="573">
        <v>0</v>
      </c>
      <c r="L34" s="358" t="s">
        <v>3259</v>
      </c>
      <c r="M34" s="357" t="s">
        <v>35</v>
      </c>
      <c r="N34" s="357" t="s">
        <v>25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2100</v>
      </c>
      <c r="U34" s="357" t="s">
        <v>294</v>
      </c>
      <c r="V34" s="357" t="s">
        <v>294</v>
      </c>
    </row>
    <row r="35" spans="1:22" ht="15" thickBot="1">
      <c r="A35" s="2030"/>
      <c r="B35" s="1119"/>
      <c r="C35" s="538" t="s">
        <v>22</v>
      </c>
      <c r="D35" s="663">
        <v>22</v>
      </c>
      <c r="E35" s="663">
        <v>28</v>
      </c>
      <c r="F35" s="203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2023">
        <v>5</v>
      </c>
      <c r="B36" s="1139" t="s">
        <v>8709</v>
      </c>
      <c r="C36" s="1255" t="s">
        <v>8710</v>
      </c>
      <c r="D36" s="654">
        <v>5</v>
      </c>
      <c r="E36" s="654">
        <v>8</v>
      </c>
      <c r="F36" s="668" t="s">
        <v>8701</v>
      </c>
      <c r="G36" s="494"/>
      <c r="H36" s="494" t="s">
        <v>9037</v>
      </c>
      <c r="I36" s="494" t="s">
        <v>294</v>
      </c>
      <c r="J36" s="494" t="s">
        <v>294</v>
      </c>
      <c r="K36" s="573">
        <v>0</v>
      </c>
      <c r="L36" s="358" t="s">
        <v>8710</v>
      </c>
      <c r="M36" s="357" t="s">
        <v>8709</v>
      </c>
      <c r="N36" s="357" t="s">
        <v>9037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8701</v>
      </c>
      <c r="U36" s="357" t="s">
        <v>294</v>
      </c>
      <c r="V36" s="357" t="s">
        <v>294</v>
      </c>
    </row>
    <row r="37" spans="1:22">
      <c r="A37" s="2024"/>
      <c r="B37" s="1140" t="s">
        <v>8711</v>
      </c>
      <c r="C37" s="1259" t="s">
        <v>8712</v>
      </c>
      <c r="D37" s="654">
        <v>5</v>
      </c>
      <c r="E37" s="654">
        <v>8</v>
      </c>
      <c r="F37" s="665" t="s">
        <v>6225</v>
      </c>
      <c r="G37" s="494"/>
      <c r="H37" s="494" t="s">
        <v>9038</v>
      </c>
      <c r="I37" s="494" t="s">
        <v>294</v>
      </c>
      <c r="J37" s="494" t="s">
        <v>294</v>
      </c>
      <c r="K37" s="574">
        <v>0</v>
      </c>
      <c r="L37" s="358" t="s">
        <v>8712</v>
      </c>
      <c r="M37" s="357" t="s">
        <v>8711</v>
      </c>
      <c r="N37" s="357" t="s">
        <v>9038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6226</v>
      </c>
      <c r="U37" s="357" t="s">
        <v>294</v>
      </c>
      <c r="V37" s="357" t="s">
        <v>294</v>
      </c>
    </row>
    <row r="38" spans="1:22">
      <c r="A38" s="2024"/>
      <c r="B38" s="1140" t="s">
        <v>8713</v>
      </c>
      <c r="C38" s="533" t="s">
        <v>8714</v>
      </c>
      <c r="D38" s="654">
        <v>4</v>
      </c>
      <c r="E38" s="654">
        <v>6</v>
      </c>
      <c r="F38" s="665" t="s">
        <v>140</v>
      </c>
      <c r="G38" s="494"/>
      <c r="H38" s="494" t="s">
        <v>33</v>
      </c>
      <c r="I38" s="494" t="s">
        <v>294</v>
      </c>
      <c r="J38" s="494" t="s">
        <v>294</v>
      </c>
      <c r="K38" s="573">
        <v>0</v>
      </c>
      <c r="L38" s="358" t="s">
        <v>8715</v>
      </c>
      <c r="M38" s="357" t="s">
        <v>8713</v>
      </c>
      <c r="N38" s="357" t="s">
        <v>33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602</v>
      </c>
      <c r="U38" s="357" t="s">
        <v>294</v>
      </c>
      <c r="V38" s="357" t="s">
        <v>294</v>
      </c>
    </row>
    <row r="39" spans="1:22">
      <c r="A39" s="2024"/>
      <c r="B39" s="1140" t="s">
        <v>8716</v>
      </c>
      <c r="C39" s="533" t="s">
        <v>8717</v>
      </c>
      <c r="D39" s="654">
        <v>3</v>
      </c>
      <c r="E39" s="654">
        <v>4</v>
      </c>
      <c r="F39" s="665" t="s">
        <v>8706</v>
      </c>
      <c r="G39" s="494"/>
      <c r="H39" s="494" t="s">
        <v>9039</v>
      </c>
      <c r="I39" s="494" t="s">
        <v>294</v>
      </c>
      <c r="J39" s="494" t="s">
        <v>294</v>
      </c>
      <c r="K39" s="574">
        <v>0</v>
      </c>
      <c r="L39" s="358" t="s">
        <v>8717</v>
      </c>
      <c r="M39" s="357" t="s">
        <v>8716</v>
      </c>
      <c r="N39" s="357" t="s">
        <v>9039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8706</v>
      </c>
      <c r="U39" s="357" t="s">
        <v>294</v>
      </c>
      <c r="V39" s="357" t="s">
        <v>294</v>
      </c>
    </row>
    <row r="40" spans="1:22" ht="15" thickBot="1">
      <c r="A40" s="2026"/>
      <c r="B40" s="1140" t="s">
        <v>8718</v>
      </c>
      <c r="C40" s="537" t="s">
        <v>8719</v>
      </c>
      <c r="D40" s="656">
        <v>3</v>
      </c>
      <c r="E40" s="654">
        <v>4</v>
      </c>
      <c r="F40" s="665" t="s">
        <v>8687</v>
      </c>
      <c r="G40" s="494"/>
      <c r="H40" s="494" t="s">
        <v>9034</v>
      </c>
      <c r="I40" s="494" t="s">
        <v>294</v>
      </c>
      <c r="J40" s="494" t="s">
        <v>294</v>
      </c>
      <c r="K40" s="573">
        <v>0</v>
      </c>
      <c r="L40" s="358" t="s">
        <v>8720</v>
      </c>
      <c r="M40" s="357" t="s">
        <v>8718</v>
      </c>
      <c r="N40" s="357" t="s">
        <v>9034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8688</v>
      </c>
      <c r="U40" s="357" t="s">
        <v>294</v>
      </c>
      <c r="V40" s="357" t="s">
        <v>294</v>
      </c>
    </row>
    <row r="41" spans="1:22" ht="15" thickBot="1">
      <c r="A41" s="2030"/>
      <c r="B41" s="1119"/>
      <c r="C41" s="538" t="s">
        <v>22</v>
      </c>
      <c r="D41" s="663">
        <v>20</v>
      </c>
      <c r="E41" s="663">
        <v>30</v>
      </c>
      <c r="F41" s="668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48">
        <v>6</v>
      </c>
      <c r="B42" s="603" t="s">
        <v>9041</v>
      </c>
      <c r="C42" s="533" t="s">
        <v>8722</v>
      </c>
      <c r="D42" s="651">
        <v>4</v>
      </c>
      <c r="E42" s="649">
        <v>8</v>
      </c>
      <c r="F42" s="668" t="s">
        <v>8710</v>
      </c>
      <c r="G42" s="494"/>
      <c r="H42" s="494" t="s">
        <v>8709</v>
      </c>
      <c r="I42" s="494" t="s">
        <v>294</v>
      </c>
      <c r="J42" s="494" t="s">
        <v>294</v>
      </c>
      <c r="K42" s="573">
        <v>0</v>
      </c>
      <c r="L42" s="358" t="s">
        <v>8722</v>
      </c>
      <c r="M42" s="357" t="s">
        <v>9041</v>
      </c>
      <c r="N42" s="357" t="s">
        <v>8709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8710</v>
      </c>
      <c r="U42" s="357" t="s">
        <v>294</v>
      </c>
      <c r="V42" s="357" t="s">
        <v>294</v>
      </c>
    </row>
    <row r="43" spans="1:22">
      <c r="A43" s="653"/>
      <c r="B43" s="607" t="s">
        <v>34</v>
      </c>
      <c r="C43" s="520" t="s">
        <v>142</v>
      </c>
      <c r="D43" s="656">
        <v>4</v>
      </c>
      <c r="E43" s="654">
        <v>6</v>
      </c>
      <c r="F43" s="665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53"/>
      <c r="B44" s="607" t="s">
        <v>9042</v>
      </c>
      <c r="C44" s="533" t="s">
        <v>8724</v>
      </c>
      <c r="D44" s="656">
        <v>4</v>
      </c>
      <c r="E44" s="654">
        <v>6</v>
      </c>
      <c r="F44" s="2032" t="s">
        <v>8717</v>
      </c>
      <c r="G44" s="494"/>
      <c r="H44" s="494" t="s">
        <v>8716</v>
      </c>
      <c r="I44" s="494" t="s">
        <v>294</v>
      </c>
      <c r="J44" s="494" t="s">
        <v>294</v>
      </c>
      <c r="K44" s="573">
        <v>0</v>
      </c>
      <c r="L44" s="358" t="s">
        <v>8724</v>
      </c>
      <c r="M44" s="357" t="s">
        <v>9042</v>
      </c>
      <c r="N44" s="357" t="s">
        <v>8716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8717</v>
      </c>
      <c r="U44" s="357" t="s">
        <v>294</v>
      </c>
      <c r="V44" s="357" t="s">
        <v>294</v>
      </c>
    </row>
    <row r="45" spans="1:22">
      <c r="A45" s="653"/>
      <c r="B45" s="607" t="s">
        <v>8725</v>
      </c>
      <c r="C45" s="1259" t="s">
        <v>8726</v>
      </c>
      <c r="D45" s="656">
        <v>3</v>
      </c>
      <c r="E45" s="654">
        <v>6</v>
      </c>
      <c r="F45" s="665" t="s">
        <v>8712</v>
      </c>
      <c r="G45" s="494"/>
      <c r="H45" s="494" t="s">
        <v>8711</v>
      </c>
      <c r="I45" s="494" t="s">
        <v>294</v>
      </c>
      <c r="J45" s="494" t="s">
        <v>294</v>
      </c>
      <c r="K45" s="573">
        <v>0</v>
      </c>
      <c r="L45" s="358" t="s">
        <v>8726</v>
      </c>
      <c r="M45" s="357" t="s">
        <v>8725</v>
      </c>
      <c r="N45" s="357" t="s">
        <v>8711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8712</v>
      </c>
      <c r="U45" s="357" t="s">
        <v>294</v>
      </c>
      <c r="V45" s="357" t="s">
        <v>294</v>
      </c>
    </row>
    <row r="46" spans="1:22">
      <c r="A46" s="653"/>
      <c r="B46" s="607" t="s">
        <v>8727</v>
      </c>
      <c r="C46" s="520" t="s">
        <v>8728</v>
      </c>
      <c r="D46" s="656">
        <v>3</v>
      </c>
      <c r="E46" s="656">
        <v>4</v>
      </c>
      <c r="F46" s="665" t="s">
        <v>8719</v>
      </c>
      <c r="G46" s="494"/>
      <c r="H46" s="494" t="s">
        <v>8718</v>
      </c>
      <c r="I46" s="494" t="s">
        <v>294</v>
      </c>
      <c r="J46" s="494" t="s">
        <v>294</v>
      </c>
      <c r="K46" s="573">
        <v>0</v>
      </c>
      <c r="L46" s="358" t="s">
        <v>8729</v>
      </c>
      <c r="M46" s="357" t="s">
        <v>8727</v>
      </c>
      <c r="N46" s="357" t="s">
        <v>8718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8720</v>
      </c>
      <c r="U46" s="357" t="s">
        <v>294</v>
      </c>
      <c r="V46" s="357" t="s">
        <v>294</v>
      </c>
    </row>
    <row r="47" spans="1:22" ht="15" thickBot="1">
      <c r="A47" s="661"/>
      <c r="B47" s="619" t="s">
        <v>9043</v>
      </c>
      <c r="C47" s="533" t="s">
        <v>8731</v>
      </c>
      <c r="D47" s="656">
        <v>3</v>
      </c>
      <c r="E47" s="654">
        <v>6</v>
      </c>
      <c r="F47" s="1830" t="s">
        <v>8714</v>
      </c>
      <c r="G47" s="494"/>
      <c r="H47" s="494" t="s">
        <v>8713</v>
      </c>
      <c r="I47" s="494" t="s">
        <v>294</v>
      </c>
      <c r="J47" s="494" t="s">
        <v>294</v>
      </c>
      <c r="K47" s="573">
        <v>0</v>
      </c>
      <c r="L47" s="358" t="s">
        <v>8731</v>
      </c>
      <c r="M47" s="357" t="s">
        <v>9043</v>
      </c>
      <c r="N47" s="357" t="s">
        <v>8713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8715</v>
      </c>
      <c r="U47" s="357" t="s">
        <v>294</v>
      </c>
      <c r="V47" s="357" t="s">
        <v>294</v>
      </c>
    </row>
    <row r="48" spans="1:22" ht="15" thickBot="1">
      <c r="A48" s="2030"/>
      <c r="B48" s="1119"/>
      <c r="C48" s="538" t="s">
        <v>22</v>
      </c>
      <c r="D48" s="2033">
        <v>21</v>
      </c>
      <c r="E48" s="2033">
        <v>36</v>
      </c>
      <c r="F48" s="2029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48">
        <v>7</v>
      </c>
      <c r="B49" s="607" t="s">
        <v>8732</v>
      </c>
      <c r="C49" s="1255" t="s">
        <v>8733</v>
      </c>
      <c r="D49" s="651">
        <v>5</v>
      </c>
      <c r="E49" s="649">
        <v>8</v>
      </c>
      <c r="F49" s="668" t="s">
        <v>8722</v>
      </c>
      <c r="G49" s="494"/>
      <c r="H49" s="494" t="s">
        <v>9041</v>
      </c>
      <c r="I49" s="494" t="s">
        <v>294</v>
      </c>
      <c r="J49" s="494" t="s">
        <v>294</v>
      </c>
      <c r="K49" s="573">
        <v>0</v>
      </c>
      <c r="L49" s="358" t="s">
        <v>8733</v>
      </c>
      <c r="M49" s="357" t="s">
        <v>8732</v>
      </c>
      <c r="N49" s="357" t="s">
        <v>9041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8722</v>
      </c>
      <c r="U49" s="357" t="s">
        <v>294</v>
      </c>
      <c r="V49" s="357" t="s">
        <v>294</v>
      </c>
    </row>
    <row r="50" spans="1:22">
      <c r="A50" s="653"/>
      <c r="B50" s="607" t="s">
        <v>9044</v>
      </c>
      <c r="C50" s="533" t="s">
        <v>8735</v>
      </c>
      <c r="D50" s="656">
        <v>5</v>
      </c>
      <c r="E50" s="654">
        <v>6</v>
      </c>
      <c r="F50" s="2032" t="s">
        <v>8724</v>
      </c>
      <c r="G50" s="494"/>
      <c r="H50" s="494" t="s">
        <v>9042</v>
      </c>
      <c r="I50" s="494" t="s">
        <v>294</v>
      </c>
      <c r="J50" s="494" t="s">
        <v>294</v>
      </c>
      <c r="K50" s="573">
        <v>0</v>
      </c>
      <c r="L50" s="358" t="s">
        <v>8735</v>
      </c>
      <c r="M50" s="357" t="s">
        <v>9044</v>
      </c>
      <c r="N50" s="357" t="s">
        <v>9042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8724</v>
      </c>
      <c r="U50" s="357" t="s">
        <v>294</v>
      </c>
      <c r="V50" s="357" t="s">
        <v>294</v>
      </c>
    </row>
    <row r="51" spans="1:22">
      <c r="A51" s="653"/>
      <c r="B51" s="607" t="s">
        <v>4834</v>
      </c>
      <c r="C51" s="533" t="s">
        <v>408</v>
      </c>
      <c r="D51" s="656">
        <v>4</v>
      </c>
      <c r="E51" s="654">
        <v>6</v>
      </c>
      <c r="F51" s="665" t="s">
        <v>8712</v>
      </c>
      <c r="G51" s="494"/>
      <c r="H51" s="494" t="s">
        <v>8711</v>
      </c>
      <c r="I51" s="494" t="s">
        <v>294</v>
      </c>
      <c r="J51" s="494" t="s">
        <v>294</v>
      </c>
      <c r="K51" s="573">
        <v>0</v>
      </c>
      <c r="L51" s="358" t="s">
        <v>408</v>
      </c>
      <c r="M51" s="357" t="s">
        <v>4834</v>
      </c>
      <c r="N51" s="357" t="s">
        <v>8711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8712</v>
      </c>
      <c r="U51" s="357" t="s">
        <v>294</v>
      </c>
      <c r="V51" s="357" t="s">
        <v>294</v>
      </c>
    </row>
    <row r="52" spans="1:22">
      <c r="A52" s="653"/>
      <c r="B52" s="607" t="s">
        <v>9045</v>
      </c>
      <c r="C52" s="533" t="s">
        <v>9046</v>
      </c>
      <c r="D52" s="656">
        <v>4</v>
      </c>
      <c r="E52" s="654">
        <v>4</v>
      </c>
      <c r="F52" s="665" t="s">
        <v>8710</v>
      </c>
      <c r="G52" s="494" t="s">
        <v>241</v>
      </c>
      <c r="H52" s="494" t="s">
        <v>8709</v>
      </c>
      <c r="I52" s="494"/>
      <c r="J52" s="494"/>
      <c r="K52" s="573"/>
      <c r="L52" s="358"/>
    </row>
    <row r="53" spans="1:22">
      <c r="A53" s="653"/>
      <c r="B53" s="607" t="s">
        <v>8910</v>
      </c>
      <c r="C53" s="533" t="s">
        <v>8738</v>
      </c>
      <c r="D53" s="656">
        <v>4</v>
      </c>
      <c r="E53" s="654">
        <v>4</v>
      </c>
      <c r="F53" s="665" t="s">
        <v>8710</v>
      </c>
      <c r="G53" s="494" t="s">
        <v>241</v>
      </c>
      <c r="H53" s="494" t="s">
        <v>8709</v>
      </c>
      <c r="I53" s="494" t="s">
        <v>294</v>
      </c>
      <c r="J53" s="494" t="s">
        <v>294</v>
      </c>
      <c r="K53" s="573">
        <v>0</v>
      </c>
      <c r="L53" s="358" t="s">
        <v>8739</v>
      </c>
      <c r="M53" s="357" t="s">
        <v>8910</v>
      </c>
      <c r="N53" s="357" t="s">
        <v>8709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8710</v>
      </c>
      <c r="U53" s="357" t="s">
        <v>294</v>
      </c>
      <c r="V53" s="357" t="s">
        <v>294</v>
      </c>
    </row>
    <row r="54" spans="1:22">
      <c r="A54" s="653"/>
      <c r="B54" s="607" t="s">
        <v>36</v>
      </c>
      <c r="C54" s="533" t="s">
        <v>3933</v>
      </c>
      <c r="D54" s="656">
        <v>1</v>
      </c>
      <c r="E54" s="654">
        <v>1</v>
      </c>
      <c r="F54" s="665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1131</v>
      </c>
      <c r="M54" s="357" t="s">
        <v>36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661"/>
      <c r="B55" s="607" t="s">
        <v>38</v>
      </c>
      <c r="C55" s="532" t="s">
        <v>146</v>
      </c>
      <c r="D55" s="759">
        <v>1</v>
      </c>
      <c r="E55" s="654">
        <v>1</v>
      </c>
      <c r="F55" s="665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331</v>
      </c>
      <c r="M55" s="357" t="s">
        <v>38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 ht="15" thickBot="1">
      <c r="A56" s="2030"/>
      <c r="B56" s="1119"/>
      <c r="C56" s="538" t="s">
        <v>22</v>
      </c>
      <c r="D56" s="663">
        <v>20</v>
      </c>
      <c r="E56" s="663">
        <v>26</v>
      </c>
      <c r="F56" s="652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48">
        <v>8</v>
      </c>
      <c r="B57" s="607" t="s">
        <v>9047</v>
      </c>
      <c r="C57" s="533" t="s">
        <v>8743</v>
      </c>
      <c r="D57" s="651">
        <v>7</v>
      </c>
      <c r="E57" s="649">
        <v>8</v>
      </c>
      <c r="F57" s="668" t="s">
        <v>8733</v>
      </c>
      <c r="G57" s="494"/>
      <c r="H57" s="494" t="s">
        <v>8732</v>
      </c>
      <c r="I57" s="494" t="s">
        <v>294</v>
      </c>
      <c r="J57" s="494" t="s">
        <v>294</v>
      </c>
      <c r="K57" s="573">
        <v>0</v>
      </c>
      <c r="L57" s="358" t="s">
        <v>8743</v>
      </c>
      <c r="M57" s="357" t="s">
        <v>9047</v>
      </c>
      <c r="N57" s="357" t="s">
        <v>8732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8733</v>
      </c>
      <c r="U57" s="357" t="s">
        <v>294</v>
      </c>
      <c r="V57" s="357" t="s">
        <v>294</v>
      </c>
    </row>
    <row r="58" spans="1:22">
      <c r="A58" s="653"/>
      <c r="B58" s="607" t="s">
        <v>40</v>
      </c>
      <c r="C58" s="533" t="s">
        <v>3943</v>
      </c>
      <c r="D58" s="656">
        <v>1</v>
      </c>
      <c r="E58" s="654">
        <v>1</v>
      </c>
      <c r="F58" s="767" t="s">
        <v>3933</v>
      </c>
      <c r="G58" s="494"/>
      <c r="H58" s="494" t="s">
        <v>36</v>
      </c>
      <c r="I58" s="494" t="s">
        <v>294</v>
      </c>
      <c r="J58" s="494" t="s">
        <v>294</v>
      </c>
      <c r="K58" s="573">
        <v>0</v>
      </c>
      <c r="L58" s="358" t="s">
        <v>1180</v>
      </c>
      <c r="M58" s="357" t="s">
        <v>40</v>
      </c>
      <c r="N58" s="357" t="s">
        <v>36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1131</v>
      </c>
      <c r="U58" s="357" t="s">
        <v>294</v>
      </c>
      <c r="V58" s="357" t="s">
        <v>294</v>
      </c>
    </row>
    <row r="59" spans="1:22">
      <c r="A59" s="653"/>
      <c r="B59" s="607" t="s">
        <v>9048</v>
      </c>
      <c r="C59" s="533" t="s">
        <v>9049</v>
      </c>
      <c r="D59" s="656">
        <v>3</v>
      </c>
      <c r="E59" s="654">
        <v>6</v>
      </c>
      <c r="F59" s="665" t="s">
        <v>8722</v>
      </c>
      <c r="G59" s="494"/>
      <c r="H59" s="494" t="s">
        <v>9041</v>
      </c>
      <c r="I59" s="494" t="s">
        <v>294</v>
      </c>
      <c r="J59" s="494" t="s">
        <v>294</v>
      </c>
      <c r="K59" s="573">
        <v>0</v>
      </c>
      <c r="L59" s="358" t="s">
        <v>9049</v>
      </c>
      <c r="M59" s="357" t="s">
        <v>9048</v>
      </c>
      <c r="N59" s="357" t="s">
        <v>9041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8722</v>
      </c>
      <c r="U59" s="357" t="s">
        <v>294</v>
      </c>
      <c r="V59" s="357" t="s">
        <v>294</v>
      </c>
    </row>
    <row r="60" spans="1:22">
      <c r="A60" s="653"/>
      <c r="B60" s="607" t="s">
        <v>8747</v>
      </c>
      <c r="C60" s="533" t="s">
        <v>9050</v>
      </c>
      <c r="D60" s="656">
        <v>5</v>
      </c>
      <c r="E60" s="654">
        <v>8</v>
      </c>
      <c r="F60" s="665" t="s">
        <v>146</v>
      </c>
      <c r="G60" s="494"/>
      <c r="H60" s="494" t="s">
        <v>38</v>
      </c>
      <c r="I60" s="494" t="s">
        <v>294</v>
      </c>
      <c r="J60" s="494" t="s">
        <v>294</v>
      </c>
      <c r="K60" s="573">
        <v>0</v>
      </c>
      <c r="L60" s="358" t="s">
        <v>900</v>
      </c>
      <c r="M60" s="357" t="s">
        <v>8747</v>
      </c>
      <c r="N60" s="357" t="s">
        <v>38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331</v>
      </c>
      <c r="U60" s="357" t="s">
        <v>294</v>
      </c>
      <c r="V60" s="357" t="s">
        <v>294</v>
      </c>
    </row>
    <row r="61" spans="1:22" ht="15" thickBot="1">
      <c r="A61" s="661"/>
      <c r="B61" s="1935" t="s">
        <v>8994</v>
      </c>
      <c r="C61" s="533" t="s">
        <v>333</v>
      </c>
      <c r="D61" s="656">
        <v>3</v>
      </c>
      <c r="E61" s="654">
        <v>4</v>
      </c>
      <c r="F61" s="1830" t="s">
        <v>8726</v>
      </c>
      <c r="G61" s="494"/>
      <c r="H61" s="494" t="s">
        <v>8725</v>
      </c>
      <c r="I61" s="494" t="s">
        <v>294</v>
      </c>
      <c r="J61" s="494" t="s">
        <v>294</v>
      </c>
      <c r="K61" s="573">
        <v>0</v>
      </c>
      <c r="L61" s="358" t="s">
        <v>4861</v>
      </c>
      <c r="M61" s="357" t="s">
        <v>8994</v>
      </c>
      <c r="N61" s="357" t="s">
        <v>8725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8726</v>
      </c>
      <c r="U61" s="357" t="s">
        <v>294</v>
      </c>
      <c r="V61" s="357" t="s">
        <v>294</v>
      </c>
    </row>
    <row r="62" spans="1:22" ht="15" thickBot="1">
      <c r="A62" s="2030"/>
      <c r="B62" s="1119"/>
      <c r="C62" s="538" t="s">
        <v>22</v>
      </c>
      <c r="D62" s="663">
        <v>19</v>
      </c>
      <c r="E62" s="663">
        <v>27</v>
      </c>
      <c r="F62" s="665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648">
        <v>9</v>
      </c>
      <c r="B63" s="607" t="s">
        <v>9051</v>
      </c>
      <c r="C63" s="533" t="s">
        <v>8749</v>
      </c>
      <c r="D63" s="651">
        <v>8</v>
      </c>
      <c r="E63" s="649">
        <v>8</v>
      </c>
      <c r="F63" s="668" t="s">
        <v>8743</v>
      </c>
      <c r="G63" s="494"/>
      <c r="H63" s="494" t="s">
        <v>9047</v>
      </c>
      <c r="I63" s="494" t="s">
        <v>294</v>
      </c>
      <c r="J63" s="494" t="s">
        <v>294</v>
      </c>
      <c r="K63" s="573">
        <v>0</v>
      </c>
      <c r="L63" s="358" t="s">
        <v>8749</v>
      </c>
      <c r="M63" s="357" t="s">
        <v>9051</v>
      </c>
      <c r="N63" s="357" t="s">
        <v>9047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8743</v>
      </c>
      <c r="U63" s="357" t="s">
        <v>294</v>
      </c>
      <c r="V63" s="357" t="s">
        <v>294</v>
      </c>
    </row>
    <row r="64" spans="1:22">
      <c r="A64" s="653"/>
      <c r="B64" s="607" t="s">
        <v>9052</v>
      </c>
      <c r="C64" s="533" t="s">
        <v>9053</v>
      </c>
      <c r="D64" s="656">
        <v>4</v>
      </c>
      <c r="E64" s="654">
        <v>4</v>
      </c>
      <c r="F64" s="665" t="s">
        <v>9054</v>
      </c>
      <c r="G64" s="494"/>
      <c r="H64" s="494" t="s">
        <v>35</v>
      </c>
      <c r="I64" s="494" t="s">
        <v>9047</v>
      </c>
      <c r="J64" s="494" t="s">
        <v>294</v>
      </c>
      <c r="K64" s="573">
        <v>0</v>
      </c>
      <c r="L64" s="358" t="s">
        <v>8751</v>
      </c>
      <c r="M64" s="357" t="s">
        <v>9052</v>
      </c>
      <c r="N64" s="357" t="s">
        <v>35</v>
      </c>
      <c r="O64" s="357" t="s">
        <v>9047</v>
      </c>
      <c r="P64" s="357" t="s">
        <v>294</v>
      </c>
      <c r="Q64" s="357">
        <v>0</v>
      </c>
      <c r="R64" s="357">
        <v>36</v>
      </c>
      <c r="S64" s="357">
        <v>0</v>
      </c>
      <c r="T64" s="357" t="s">
        <v>3259</v>
      </c>
      <c r="U64" s="357" t="s">
        <v>8743</v>
      </c>
      <c r="V64" s="357" t="s">
        <v>294</v>
      </c>
    </row>
    <row r="65" spans="1:22">
      <c r="A65" s="653"/>
      <c r="B65" s="607" t="s">
        <v>9055</v>
      </c>
      <c r="C65" s="533" t="s">
        <v>9056</v>
      </c>
      <c r="D65" s="656">
        <v>2</v>
      </c>
      <c r="E65" s="654">
        <v>2</v>
      </c>
      <c r="F65" s="1824" t="s">
        <v>9050</v>
      </c>
      <c r="G65" s="494"/>
      <c r="H65" s="494" t="s">
        <v>8747</v>
      </c>
      <c r="I65" s="494" t="s">
        <v>294</v>
      </c>
      <c r="J65" s="494" t="s">
        <v>294</v>
      </c>
      <c r="K65" s="573">
        <v>0</v>
      </c>
      <c r="L65" s="358" t="s">
        <v>8755</v>
      </c>
      <c r="M65" s="357" t="s">
        <v>9055</v>
      </c>
      <c r="N65" s="357" t="s">
        <v>8747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900</v>
      </c>
      <c r="U65" s="357" t="s">
        <v>294</v>
      </c>
      <c r="V65" s="357" t="s">
        <v>294</v>
      </c>
    </row>
    <row r="66" spans="1:22">
      <c r="A66" s="653"/>
      <c r="B66" s="607" t="s">
        <v>9057</v>
      </c>
      <c r="C66" s="533" t="s">
        <v>9058</v>
      </c>
      <c r="D66" s="656">
        <v>4</v>
      </c>
      <c r="E66" s="654">
        <v>4</v>
      </c>
      <c r="F66" s="1824" t="s">
        <v>8731</v>
      </c>
      <c r="G66" s="494" t="s">
        <v>242</v>
      </c>
      <c r="H66" s="494" t="s">
        <v>9043</v>
      </c>
      <c r="I66" s="494"/>
      <c r="J66" s="494"/>
      <c r="K66" s="573"/>
      <c r="L66" s="358"/>
    </row>
    <row r="67" spans="1:22" ht="15" thickBot="1">
      <c r="A67" s="661"/>
      <c r="B67" s="607" t="s">
        <v>6613</v>
      </c>
      <c r="C67" s="533" t="s">
        <v>6614</v>
      </c>
      <c r="D67" s="656">
        <v>4</v>
      </c>
      <c r="E67" s="654">
        <v>4</v>
      </c>
      <c r="F67" s="1830" t="s">
        <v>8731</v>
      </c>
      <c r="G67" s="494" t="s">
        <v>242</v>
      </c>
      <c r="H67" s="494" t="s">
        <v>9043</v>
      </c>
      <c r="I67" s="494" t="s">
        <v>294</v>
      </c>
      <c r="J67" s="494" t="s">
        <v>294</v>
      </c>
      <c r="K67" s="573">
        <v>0</v>
      </c>
      <c r="L67" s="358" t="s">
        <v>6615</v>
      </c>
      <c r="M67" s="357" t="s">
        <v>6613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8731</v>
      </c>
      <c r="U67" s="357" t="s">
        <v>294</v>
      </c>
      <c r="V67" s="357" t="s">
        <v>294</v>
      </c>
    </row>
    <row r="68" spans="1:22" ht="15" thickBot="1">
      <c r="A68" s="2030"/>
      <c r="B68" s="1119"/>
      <c r="C68" s="538" t="s">
        <v>22</v>
      </c>
      <c r="D68" s="663">
        <v>18</v>
      </c>
      <c r="E68" s="663">
        <v>18</v>
      </c>
      <c r="F68" s="1824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648">
        <v>10</v>
      </c>
      <c r="B69" s="607" t="s">
        <v>9059</v>
      </c>
      <c r="C69" s="533" t="s">
        <v>9060</v>
      </c>
      <c r="D69" s="656">
        <v>10</v>
      </c>
      <c r="E69" s="654">
        <v>10</v>
      </c>
      <c r="F69" s="2028" t="s">
        <v>9053</v>
      </c>
      <c r="G69" s="494"/>
      <c r="H69" s="494" t="s">
        <v>9052</v>
      </c>
      <c r="I69" s="494" t="s">
        <v>294</v>
      </c>
      <c r="J69" s="494" t="s">
        <v>294</v>
      </c>
      <c r="K69" s="573">
        <v>0</v>
      </c>
      <c r="L69" s="358" t="s">
        <v>9060</v>
      </c>
      <c r="M69" s="357" t="s">
        <v>9059</v>
      </c>
      <c r="N69" s="357" t="s">
        <v>9052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8751</v>
      </c>
      <c r="U69" s="357" t="s">
        <v>294</v>
      </c>
      <c r="V69" s="357" t="s">
        <v>294</v>
      </c>
    </row>
    <row r="70" spans="1:22">
      <c r="A70" s="653"/>
      <c r="B70" s="607" t="s">
        <v>9061</v>
      </c>
      <c r="C70" s="533" t="s">
        <v>9062</v>
      </c>
      <c r="D70" s="656">
        <v>4</v>
      </c>
      <c r="E70" s="654">
        <v>4</v>
      </c>
      <c r="F70" s="1824" t="s">
        <v>8743</v>
      </c>
      <c r="G70" s="494"/>
      <c r="H70" s="494" t="s">
        <v>9047</v>
      </c>
      <c r="I70" s="494" t="s">
        <v>294</v>
      </c>
      <c r="J70" s="494" t="s">
        <v>294</v>
      </c>
      <c r="K70" s="573">
        <v>0</v>
      </c>
      <c r="L70" s="358" t="s">
        <v>8761</v>
      </c>
      <c r="M70" s="357" t="s">
        <v>9061</v>
      </c>
      <c r="N70" s="357" t="s">
        <v>9047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8743</v>
      </c>
      <c r="U70" s="357" t="s">
        <v>294</v>
      </c>
      <c r="V70" s="357" t="s">
        <v>294</v>
      </c>
    </row>
    <row r="71" spans="1:22">
      <c r="A71" s="653"/>
      <c r="B71" s="607" t="s">
        <v>9063</v>
      </c>
      <c r="C71" s="533" t="s">
        <v>9064</v>
      </c>
      <c r="D71" s="656">
        <v>4</v>
      </c>
      <c r="E71" s="654">
        <v>4</v>
      </c>
      <c r="F71" s="1824" t="s">
        <v>8743</v>
      </c>
      <c r="G71" s="494" t="s">
        <v>8267</v>
      </c>
      <c r="H71" s="494" t="s">
        <v>9047</v>
      </c>
      <c r="I71" s="494"/>
      <c r="J71" s="494"/>
      <c r="K71" s="573"/>
      <c r="L71" s="358"/>
    </row>
    <row r="72" spans="1:22" ht="15" thickBot="1">
      <c r="A72" s="661"/>
      <c r="B72" s="619" t="s">
        <v>9065</v>
      </c>
      <c r="C72" s="1251" t="s">
        <v>9066</v>
      </c>
      <c r="D72" s="759">
        <v>4</v>
      </c>
      <c r="E72" s="660">
        <v>4</v>
      </c>
      <c r="F72" s="1830" t="s">
        <v>8743</v>
      </c>
      <c r="G72" s="494" t="s">
        <v>8267</v>
      </c>
      <c r="H72" s="494" t="s">
        <v>9047</v>
      </c>
      <c r="I72" s="494" t="s">
        <v>294</v>
      </c>
      <c r="J72" s="494" t="s">
        <v>294</v>
      </c>
      <c r="K72" s="573">
        <v>0</v>
      </c>
      <c r="L72" s="358" t="s">
        <v>9067</v>
      </c>
      <c r="M72" s="357" t="s">
        <v>9065</v>
      </c>
      <c r="N72" s="357" t="s">
        <v>242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8743</v>
      </c>
      <c r="U72" s="357" t="s">
        <v>294</v>
      </c>
      <c r="V72" s="357" t="s">
        <v>294</v>
      </c>
    </row>
    <row r="73" spans="1:22" ht="15" thickBot="1">
      <c r="A73" s="661"/>
      <c r="B73" s="661"/>
      <c r="C73" s="565" t="s">
        <v>22</v>
      </c>
      <c r="D73" s="675">
        <v>18</v>
      </c>
      <c r="E73" s="675">
        <v>18</v>
      </c>
      <c r="F73" s="183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2034"/>
      <c r="B74" s="2034"/>
      <c r="C74" s="724" t="s">
        <v>111</v>
      </c>
      <c r="D74" s="663">
        <v>200</v>
      </c>
      <c r="E74" s="663">
        <v>271</v>
      </c>
      <c r="F74" s="2035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8A3C3-3633-44B9-A806-108177428B2A}">
  <sheetPr codeName="Sheet38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8916</v>
      </c>
      <c r="C9" s="1138" t="s">
        <v>8917</v>
      </c>
      <c r="D9" s="651">
        <v>4</v>
      </c>
      <c r="E9" s="651">
        <v>6</v>
      </c>
      <c r="F9" s="64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8917</v>
      </c>
      <c r="M9" s="357" t="s">
        <v>8916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8918</v>
      </c>
      <c r="C10" s="608" t="s">
        <v>6715</v>
      </c>
      <c r="D10" s="656">
        <v>2</v>
      </c>
      <c r="E10" s="656">
        <v>4</v>
      </c>
      <c r="F10" s="18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6716</v>
      </c>
      <c r="M10" s="357" t="s">
        <v>8918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8919</v>
      </c>
      <c r="C11" s="608" t="s">
        <v>8920</v>
      </c>
      <c r="D11" s="656">
        <v>2</v>
      </c>
      <c r="E11" s="656">
        <v>4</v>
      </c>
      <c r="F11" s="654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8921</v>
      </c>
      <c r="M11" s="357" t="s">
        <v>8919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20</v>
      </c>
      <c r="C12" s="727" t="s">
        <v>3543</v>
      </c>
      <c r="D12" s="656">
        <v>5</v>
      </c>
      <c r="E12" s="656">
        <v>6</v>
      </c>
      <c r="F12" s="65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8922</v>
      </c>
      <c r="C13" s="1810" t="s">
        <v>8923</v>
      </c>
      <c r="D13" s="656">
        <v>5</v>
      </c>
      <c r="E13" s="656">
        <v>6</v>
      </c>
      <c r="F13" s="65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8924</v>
      </c>
      <c r="M13" s="357" t="s">
        <v>8922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07" t="s">
        <v>10</v>
      </c>
      <c r="C14" s="608" t="s">
        <v>438</v>
      </c>
      <c r="D14" s="656">
        <v>2</v>
      </c>
      <c r="E14" s="656">
        <v>2</v>
      </c>
      <c r="F14" s="18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438</v>
      </c>
      <c r="M14" s="357" t="s">
        <v>10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2"/>
      <c r="C15" s="646" t="s">
        <v>22</v>
      </c>
      <c r="D15" s="663">
        <v>20</v>
      </c>
      <c r="E15" s="663">
        <v>28</v>
      </c>
      <c r="F15" s="201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7" t="s">
        <v>8925</v>
      </c>
      <c r="C16" s="727" t="s">
        <v>8926</v>
      </c>
      <c r="D16" s="656">
        <v>4</v>
      </c>
      <c r="E16" s="656">
        <v>8</v>
      </c>
      <c r="F16" s="821" t="s">
        <v>8917</v>
      </c>
      <c r="G16" s="494"/>
      <c r="H16" s="494" t="s">
        <v>8916</v>
      </c>
      <c r="I16" s="494" t="s">
        <v>294</v>
      </c>
      <c r="J16" s="494" t="s">
        <v>294</v>
      </c>
      <c r="K16" s="573">
        <v>0</v>
      </c>
      <c r="L16" s="358" t="s">
        <v>8927</v>
      </c>
      <c r="M16" s="357" t="s">
        <v>8925</v>
      </c>
      <c r="N16" s="357" t="s">
        <v>8916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8917</v>
      </c>
      <c r="U16" s="357" t="s">
        <v>294</v>
      </c>
      <c r="V16" s="357" t="s">
        <v>294</v>
      </c>
    </row>
    <row r="17" spans="1:22">
      <c r="A17" s="527"/>
      <c r="B17" s="607" t="s">
        <v>8928</v>
      </c>
      <c r="C17" s="611" t="s">
        <v>8929</v>
      </c>
      <c r="D17" s="656">
        <v>3</v>
      </c>
      <c r="E17" s="656">
        <v>6</v>
      </c>
      <c r="F17" s="822" t="s">
        <v>8920</v>
      </c>
      <c r="G17" s="494"/>
      <c r="H17" s="494" t="s">
        <v>8919</v>
      </c>
      <c r="I17" s="494" t="s">
        <v>294</v>
      </c>
      <c r="J17" s="494" t="s">
        <v>294</v>
      </c>
      <c r="K17" s="573">
        <v>0</v>
      </c>
      <c r="L17" s="358" t="s">
        <v>8930</v>
      </c>
      <c r="M17" s="357" t="s">
        <v>8928</v>
      </c>
      <c r="N17" s="357" t="s">
        <v>8919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8921</v>
      </c>
      <c r="U17" s="357" t="s">
        <v>294</v>
      </c>
      <c r="V17" s="357" t="s">
        <v>294</v>
      </c>
    </row>
    <row r="18" spans="1:22">
      <c r="A18" s="527"/>
      <c r="B18" s="607" t="s">
        <v>8854</v>
      </c>
      <c r="C18" s="822" t="s">
        <v>8855</v>
      </c>
      <c r="D18" s="656">
        <v>5</v>
      </c>
      <c r="E18" s="656">
        <v>6</v>
      </c>
      <c r="F18" s="822" t="s">
        <v>8923</v>
      </c>
      <c r="G18" s="494"/>
      <c r="H18" s="494" t="s">
        <v>8922</v>
      </c>
      <c r="I18" s="494" t="s">
        <v>294</v>
      </c>
      <c r="J18" s="494" t="s">
        <v>294</v>
      </c>
      <c r="K18" s="573">
        <v>0</v>
      </c>
      <c r="L18" s="358" t="s">
        <v>8856</v>
      </c>
      <c r="M18" s="357" t="s">
        <v>8854</v>
      </c>
      <c r="N18" s="357" t="s">
        <v>8922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8924</v>
      </c>
      <c r="U18" s="357" t="s">
        <v>294</v>
      </c>
      <c r="V18" s="357" t="s">
        <v>294</v>
      </c>
    </row>
    <row r="19" spans="1:22">
      <c r="A19" s="527"/>
      <c r="B19" s="607" t="s">
        <v>18</v>
      </c>
      <c r="C19" s="611" t="s">
        <v>8931</v>
      </c>
      <c r="D19" s="656">
        <v>2</v>
      </c>
      <c r="E19" s="656">
        <v>2</v>
      </c>
      <c r="F19" s="82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8932</v>
      </c>
      <c r="M19" s="357" t="s">
        <v>18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8933</v>
      </c>
      <c r="C20" s="608" t="s">
        <v>8934</v>
      </c>
      <c r="D20" s="656">
        <v>2</v>
      </c>
      <c r="E20" s="656">
        <v>4</v>
      </c>
      <c r="F20" s="822" t="s">
        <v>6715</v>
      </c>
      <c r="G20" s="494"/>
      <c r="H20" s="494" t="s">
        <v>8918</v>
      </c>
      <c r="I20" s="494" t="s">
        <v>294</v>
      </c>
      <c r="J20" s="494" t="s">
        <v>294</v>
      </c>
      <c r="K20" s="573">
        <v>0</v>
      </c>
      <c r="L20" s="358" t="s">
        <v>8934</v>
      </c>
      <c r="M20" s="357" t="s">
        <v>8933</v>
      </c>
      <c r="N20" s="357" t="s">
        <v>8918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6716</v>
      </c>
      <c r="U20" s="357" t="s">
        <v>294</v>
      </c>
      <c r="V20" s="357" t="s">
        <v>294</v>
      </c>
    </row>
    <row r="21" spans="1:22" ht="15" thickBot="1">
      <c r="A21" s="527"/>
      <c r="B21" s="607" t="s">
        <v>26</v>
      </c>
      <c r="C21" s="608" t="s">
        <v>4143</v>
      </c>
      <c r="D21" s="656">
        <v>5</v>
      </c>
      <c r="E21" s="656">
        <v>6</v>
      </c>
      <c r="F21" s="2015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28"/>
      <c r="B22" s="612"/>
      <c r="C22" s="646" t="s">
        <v>22</v>
      </c>
      <c r="D22" s="663">
        <v>21</v>
      </c>
      <c r="E22" s="663">
        <v>32</v>
      </c>
      <c r="F22" s="67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603" t="s">
        <v>8935</v>
      </c>
      <c r="C23" s="1673" t="s">
        <v>8936</v>
      </c>
      <c r="D23" s="656">
        <v>4</v>
      </c>
      <c r="E23" s="656">
        <v>8</v>
      </c>
      <c r="F23" s="821" t="s">
        <v>8926</v>
      </c>
      <c r="G23" s="494"/>
      <c r="H23" s="494" t="s">
        <v>8925</v>
      </c>
      <c r="I23" s="494" t="s">
        <v>294</v>
      </c>
      <c r="J23" s="494" t="s">
        <v>294</v>
      </c>
      <c r="K23" s="573">
        <v>0</v>
      </c>
      <c r="L23" s="358" t="s">
        <v>8937</v>
      </c>
      <c r="M23" s="357" t="s">
        <v>8935</v>
      </c>
      <c r="N23" s="357" t="s">
        <v>8925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8927</v>
      </c>
      <c r="U23" s="357" t="s">
        <v>294</v>
      </c>
      <c r="V23" s="357" t="s">
        <v>294</v>
      </c>
    </row>
    <row r="24" spans="1:22">
      <c r="A24" s="527"/>
      <c r="B24" s="607" t="s">
        <v>25</v>
      </c>
      <c r="C24" s="2016" t="s">
        <v>138</v>
      </c>
      <c r="D24" s="656">
        <v>3</v>
      </c>
      <c r="E24" s="656">
        <v>4</v>
      </c>
      <c r="F24" s="2017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2100</v>
      </c>
      <c r="M24" s="357" t="s">
        <v>25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27"/>
      <c r="B25" s="607" t="s">
        <v>8938</v>
      </c>
      <c r="C25" s="611" t="s">
        <v>8939</v>
      </c>
      <c r="D25" s="656">
        <v>3</v>
      </c>
      <c r="E25" s="656">
        <v>6</v>
      </c>
      <c r="F25" s="822" t="s">
        <v>8929</v>
      </c>
      <c r="G25" s="494"/>
      <c r="H25" s="494" t="s">
        <v>8928</v>
      </c>
      <c r="I25" s="494" t="s">
        <v>294</v>
      </c>
      <c r="J25" s="494" t="s">
        <v>294</v>
      </c>
      <c r="K25" s="573">
        <v>0</v>
      </c>
      <c r="L25" s="358" t="s">
        <v>8939</v>
      </c>
      <c r="M25" s="357" t="s">
        <v>8938</v>
      </c>
      <c r="N25" s="357" t="s">
        <v>8928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8930</v>
      </c>
      <c r="U25" s="357" t="s">
        <v>294</v>
      </c>
      <c r="V25" s="357" t="s">
        <v>294</v>
      </c>
    </row>
    <row r="26" spans="1:22">
      <c r="A26" s="527"/>
      <c r="B26" s="607" t="s">
        <v>8940</v>
      </c>
      <c r="C26" s="2018" t="s">
        <v>8941</v>
      </c>
      <c r="D26" s="656">
        <v>5</v>
      </c>
      <c r="E26" s="656">
        <v>6</v>
      </c>
      <c r="F26" s="822" t="s">
        <v>8855</v>
      </c>
      <c r="G26" s="494"/>
      <c r="H26" s="494" t="s">
        <v>8854</v>
      </c>
      <c r="I26" s="494" t="s">
        <v>294</v>
      </c>
      <c r="J26" s="494" t="s">
        <v>294</v>
      </c>
      <c r="K26" s="573">
        <v>0</v>
      </c>
      <c r="L26" s="358" t="s">
        <v>8943</v>
      </c>
      <c r="M26" s="357" t="s">
        <v>8940</v>
      </c>
      <c r="N26" s="357" t="s">
        <v>8854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8856</v>
      </c>
      <c r="U26" s="357" t="s">
        <v>294</v>
      </c>
      <c r="V26" s="357" t="s">
        <v>294</v>
      </c>
    </row>
    <row r="27" spans="1:22">
      <c r="A27" s="527"/>
      <c r="B27" s="607" t="s">
        <v>33</v>
      </c>
      <c r="C27" s="727" t="s">
        <v>140</v>
      </c>
      <c r="D27" s="656">
        <v>5</v>
      </c>
      <c r="E27" s="656">
        <v>6</v>
      </c>
      <c r="F27" s="822" t="s">
        <v>4143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27"/>
      <c r="B28" s="607" t="s">
        <v>29</v>
      </c>
      <c r="C28" s="628" t="s">
        <v>53</v>
      </c>
      <c r="D28" s="759">
        <v>2</v>
      </c>
      <c r="E28" s="759">
        <v>2</v>
      </c>
      <c r="F28" s="201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609</v>
      </c>
      <c r="M28" s="357" t="s">
        <v>29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28"/>
      <c r="B29" s="612"/>
      <c r="C29" s="646" t="s">
        <v>22</v>
      </c>
      <c r="D29" s="663">
        <v>22</v>
      </c>
      <c r="E29" s="663">
        <v>32</v>
      </c>
      <c r="F29" s="66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3" t="s">
        <v>8944</v>
      </c>
      <c r="C30" s="727" t="s">
        <v>8945</v>
      </c>
      <c r="D30" s="656">
        <v>7</v>
      </c>
      <c r="E30" s="656">
        <v>8</v>
      </c>
      <c r="F30" s="822" t="s">
        <v>8936</v>
      </c>
      <c r="G30" s="494"/>
      <c r="H30" s="494" t="s">
        <v>8935</v>
      </c>
      <c r="I30" s="494" t="s">
        <v>294</v>
      </c>
      <c r="J30" s="494" t="s">
        <v>294</v>
      </c>
      <c r="K30" s="573">
        <v>0</v>
      </c>
      <c r="L30" s="358" t="s">
        <v>8946</v>
      </c>
      <c r="M30" s="357" t="s">
        <v>8944</v>
      </c>
      <c r="N30" s="357" t="s">
        <v>8935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8937</v>
      </c>
      <c r="U30" s="357" t="s">
        <v>294</v>
      </c>
      <c r="V30" s="357" t="s">
        <v>294</v>
      </c>
    </row>
    <row r="31" spans="1:22">
      <c r="A31" s="527"/>
      <c r="B31" s="607" t="s">
        <v>8947</v>
      </c>
      <c r="C31" s="608" t="s">
        <v>8578</v>
      </c>
      <c r="D31" s="656">
        <v>4</v>
      </c>
      <c r="E31" s="656">
        <v>6</v>
      </c>
      <c r="F31" s="2019" t="s">
        <v>8941</v>
      </c>
      <c r="G31" s="494"/>
      <c r="H31" s="494" t="s">
        <v>8940</v>
      </c>
      <c r="I31" s="494" t="s">
        <v>294</v>
      </c>
      <c r="J31" s="494" t="s">
        <v>294</v>
      </c>
      <c r="K31" s="573">
        <v>0</v>
      </c>
      <c r="L31" s="358" t="s">
        <v>8579</v>
      </c>
      <c r="M31" s="357" t="s">
        <v>8947</v>
      </c>
      <c r="N31" s="357" t="s">
        <v>8940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8943</v>
      </c>
      <c r="U31" s="357" t="s">
        <v>294</v>
      </c>
      <c r="V31" s="357" t="s">
        <v>294</v>
      </c>
    </row>
    <row r="32" spans="1:22">
      <c r="A32" s="527"/>
      <c r="B32" s="607" t="s">
        <v>8948</v>
      </c>
      <c r="C32" s="608" t="s">
        <v>8581</v>
      </c>
      <c r="D32" s="656">
        <v>2</v>
      </c>
      <c r="E32" s="656">
        <v>4</v>
      </c>
      <c r="F32" s="665" t="s">
        <v>8939</v>
      </c>
      <c r="G32" s="494"/>
      <c r="H32" s="494" t="s">
        <v>8938</v>
      </c>
      <c r="I32" s="494" t="s">
        <v>294</v>
      </c>
      <c r="J32" s="494" t="s">
        <v>294</v>
      </c>
      <c r="K32" s="573">
        <v>0</v>
      </c>
      <c r="L32" s="358" t="s">
        <v>8581</v>
      </c>
      <c r="M32" s="357" t="s">
        <v>8948</v>
      </c>
      <c r="N32" s="357" t="s">
        <v>8938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8939</v>
      </c>
      <c r="U32" s="357" t="s">
        <v>294</v>
      </c>
      <c r="V32" s="357" t="s">
        <v>294</v>
      </c>
    </row>
    <row r="33" spans="1:22">
      <c r="A33" s="527"/>
      <c r="B33" s="607" t="s">
        <v>8949</v>
      </c>
      <c r="C33" s="608" t="s">
        <v>8950</v>
      </c>
      <c r="D33" s="656">
        <v>3</v>
      </c>
      <c r="E33" s="656">
        <v>4</v>
      </c>
      <c r="F33" s="822" t="s">
        <v>8855</v>
      </c>
      <c r="G33" s="494"/>
      <c r="H33" s="494" t="s">
        <v>8854</v>
      </c>
      <c r="I33" s="494" t="s">
        <v>294</v>
      </c>
      <c r="J33" s="494" t="s">
        <v>294</v>
      </c>
      <c r="K33" s="573">
        <v>0</v>
      </c>
      <c r="L33" s="358" t="s">
        <v>8951</v>
      </c>
      <c r="M33" s="357" t="s">
        <v>8949</v>
      </c>
      <c r="N33" s="357" t="s">
        <v>8854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8856</v>
      </c>
      <c r="U33" s="357" t="s">
        <v>294</v>
      </c>
      <c r="V33" s="357" t="s">
        <v>294</v>
      </c>
    </row>
    <row r="34" spans="1:22" ht="15" thickBot="1">
      <c r="A34" s="527"/>
      <c r="B34" s="619" t="s">
        <v>8952</v>
      </c>
      <c r="C34" s="727" t="s">
        <v>8953</v>
      </c>
      <c r="D34" s="656">
        <v>5</v>
      </c>
      <c r="E34" s="656">
        <v>6</v>
      </c>
      <c r="F34" s="822" t="s">
        <v>8926</v>
      </c>
      <c r="G34" s="494"/>
      <c r="H34" s="494" t="s">
        <v>8925</v>
      </c>
      <c r="I34" s="494" t="s">
        <v>294</v>
      </c>
      <c r="J34" s="494" t="s">
        <v>294</v>
      </c>
      <c r="K34" s="573">
        <v>0</v>
      </c>
      <c r="L34" s="358" t="s">
        <v>8587</v>
      </c>
      <c r="M34" s="357" t="s">
        <v>8952</v>
      </c>
      <c r="N34" s="357" t="s">
        <v>8925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8927</v>
      </c>
      <c r="U34" s="357" t="s">
        <v>294</v>
      </c>
      <c r="V34" s="357" t="s">
        <v>294</v>
      </c>
    </row>
    <row r="35" spans="1:22" ht="15" thickBot="1">
      <c r="A35" s="528"/>
      <c r="B35" s="612"/>
      <c r="C35" s="646" t="s">
        <v>22</v>
      </c>
      <c r="D35" s="663">
        <v>21</v>
      </c>
      <c r="E35" s="663">
        <v>28</v>
      </c>
      <c r="F35" s="66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27">
        <v>5</v>
      </c>
      <c r="B36" s="607" t="s">
        <v>8954</v>
      </c>
      <c r="C36" s="727" t="s">
        <v>8955</v>
      </c>
      <c r="D36" s="656">
        <v>5</v>
      </c>
      <c r="E36" s="656">
        <v>8</v>
      </c>
      <c r="F36" s="822" t="s">
        <v>8945</v>
      </c>
      <c r="G36" s="494"/>
      <c r="H36" s="494" t="s">
        <v>8944</v>
      </c>
      <c r="I36" s="494" t="s">
        <v>294</v>
      </c>
      <c r="J36" s="494" t="s">
        <v>294</v>
      </c>
      <c r="K36" s="573">
        <v>0</v>
      </c>
      <c r="L36" s="358" t="s">
        <v>8956</v>
      </c>
      <c r="M36" s="357" t="s">
        <v>8954</v>
      </c>
      <c r="N36" s="357" t="s">
        <v>8944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8946</v>
      </c>
      <c r="U36" s="357" t="s">
        <v>294</v>
      </c>
      <c r="V36" s="357" t="s">
        <v>294</v>
      </c>
    </row>
    <row r="37" spans="1:22">
      <c r="A37" s="527"/>
      <c r="B37" s="607" t="s">
        <v>8957</v>
      </c>
      <c r="C37" s="608" t="s">
        <v>8590</v>
      </c>
      <c r="D37" s="656">
        <v>4</v>
      </c>
      <c r="E37" s="656">
        <v>6</v>
      </c>
      <c r="F37" s="822" t="s">
        <v>8578</v>
      </c>
      <c r="G37" s="494"/>
      <c r="H37" s="494" t="s">
        <v>8947</v>
      </c>
      <c r="I37" s="494" t="s">
        <v>294</v>
      </c>
      <c r="J37" s="494" t="s">
        <v>294</v>
      </c>
      <c r="K37" s="574">
        <v>0</v>
      </c>
      <c r="L37" s="358" t="s">
        <v>8590</v>
      </c>
      <c r="M37" s="357" t="s">
        <v>8957</v>
      </c>
      <c r="N37" s="357" t="s">
        <v>8947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8579</v>
      </c>
      <c r="U37" s="357" t="s">
        <v>294</v>
      </c>
      <c r="V37" s="357" t="s">
        <v>294</v>
      </c>
    </row>
    <row r="38" spans="1:22">
      <c r="A38" s="527"/>
      <c r="B38" s="607" t="s">
        <v>8958</v>
      </c>
      <c r="C38" s="608" t="s">
        <v>8959</v>
      </c>
      <c r="D38" s="656">
        <v>4</v>
      </c>
      <c r="E38" s="656">
        <v>6</v>
      </c>
      <c r="F38" s="822" t="s">
        <v>8945</v>
      </c>
      <c r="G38" s="494"/>
      <c r="H38" s="494" t="s">
        <v>8944</v>
      </c>
      <c r="I38" s="494" t="s">
        <v>294</v>
      </c>
      <c r="J38" s="494" t="s">
        <v>294</v>
      </c>
      <c r="K38" s="573">
        <v>0</v>
      </c>
      <c r="L38" s="358" t="s">
        <v>8960</v>
      </c>
      <c r="M38" s="357" t="s">
        <v>8958</v>
      </c>
      <c r="N38" s="357" t="s">
        <v>8944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8946</v>
      </c>
      <c r="U38" s="357" t="s">
        <v>294</v>
      </c>
      <c r="V38" s="357" t="s">
        <v>294</v>
      </c>
    </row>
    <row r="39" spans="1:22">
      <c r="A39" s="527"/>
      <c r="B39" s="607" t="s">
        <v>8961</v>
      </c>
      <c r="C39" s="608" t="s">
        <v>8867</v>
      </c>
      <c r="D39" s="656">
        <v>3</v>
      </c>
      <c r="E39" s="656">
        <v>4</v>
      </c>
      <c r="F39" s="822" t="s">
        <v>8953</v>
      </c>
      <c r="G39" s="494"/>
      <c r="H39" s="494" t="s">
        <v>8952</v>
      </c>
      <c r="I39" s="494" t="s">
        <v>294</v>
      </c>
      <c r="J39" s="494" t="s">
        <v>294</v>
      </c>
      <c r="K39" s="574">
        <v>0</v>
      </c>
      <c r="L39" s="358" t="s">
        <v>8595</v>
      </c>
      <c r="M39" s="357" t="s">
        <v>8961</v>
      </c>
      <c r="N39" s="357" t="s">
        <v>8952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8587</v>
      </c>
      <c r="U39" s="357" t="s">
        <v>294</v>
      </c>
      <c r="V39" s="357" t="s">
        <v>294</v>
      </c>
    </row>
    <row r="40" spans="1:22" ht="15" thickBot="1">
      <c r="A40" s="527"/>
      <c r="B40" s="607" t="s">
        <v>8962</v>
      </c>
      <c r="C40" s="608" t="s">
        <v>8963</v>
      </c>
      <c r="D40" s="656">
        <v>5</v>
      </c>
      <c r="E40" s="656">
        <v>6</v>
      </c>
      <c r="F40" s="822" t="s">
        <v>8578</v>
      </c>
      <c r="G40" s="494"/>
      <c r="H40" s="494" t="s">
        <v>8947</v>
      </c>
      <c r="I40" s="494" t="s">
        <v>294</v>
      </c>
      <c r="J40" s="494" t="s">
        <v>294</v>
      </c>
      <c r="K40" s="573">
        <v>0</v>
      </c>
      <c r="L40" s="358" t="s">
        <v>8963</v>
      </c>
      <c r="M40" s="357" t="s">
        <v>8962</v>
      </c>
      <c r="N40" s="357" t="s">
        <v>8947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8579</v>
      </c>
      <c r="U40" s="357" t="s">
        <v>294</v>
      </c>
      <c r="V40" s="357" t="s">
        <v>294</v>
      </c>
    </row>
    <row r="41" spans="1:22" ht="15" thickBot="1">
      <c r="A41" s="528"/>
      <c r="B41" s="612"/>
      <c r="C41" s="646" t="s">
        <v>22</v>
      </c>
      <c r="D41" s="663">
        <v>21</v>
      </c>
      <c r="E41" s="663">
        <v>30</v>
      </c>
      <c r="F41" s="667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26">
        <v>6</v>
      </c>
      <c r="B42" s="603" t="s">
        <v>8964</v>
      </c>
      <c r="C42" s="727" t="s">
        <v>8965</v>
      </c>
      <c r="D42" s="656">
        <v>5</v>
      </c>
      <c r="E42" s="656">
        <v>8</v>
      </c>
      <c r="F42" s="822" t="s">
        <v>8955</v>
      </c>
      <c r="G42" s="494"/>
      <c r="H42" s="494" t="s">
        <v>8954</v>
      </c>
      <c r="I42" s="494" t="s">
        <v>294</v>
      </c>
      <c r="J42" s="494" t="s">
        <v>294</v>
      </c>
      <c r="K42" s="573">
        <v>0</v>
      </c>
      <c r="L42" s="358" t="s">
        <v>8966</v>
      </c>
      <c r="M42" s="357" t="s">
        <v>8964</v>
      </c>
      <c r="N42" s="357" t="s">
        <v>8954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8956</v>
      </c>
      <c r="U42" s="357" t="s">
        <v>294</v>
      </c>
      <c r="V42" s="357" t="s">
        <v>294</v>
      </c>
    </row>
    <row r="43" spans="1:22">
      <c r="A43" s="527"/>
      <c r="B43" s="607" t="s">
        <v>35</v>
      </c>
      <c r="C43" s="608" t="s">
        <v>145</v>
      </c>
      <c r="D43" s="656">
        <v>3</v>
      </c>
      <c r="E43" s="656">
        <v>4</v>
      </c>
      <c r="F43" s="822" t="s">
        <v>258</v>
      </c>
      <c r="G43" s="494"/>
      <c r="H43" s="494" t="s">
        <v>25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35</v>
      </c>
      <c r="N43" s="357" t="s">
        <v>25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527"/>
      <c r="B44" s="607" t="s">
        <v>8967</v>
      </c>
      <c r="C44" s="608" t="s">
        <v>8968</v>
      </c>
      <c r="D44" s="656">
        <v>4</v>
      </c>
      <c r="E44" s="656">
        <v>6</v>
      </c>
      <c r="F44" s="822" t="s">
        <v>8959</v>
      </c>
      <c r="G44" s="494"/>
      <c r="H44" s="494" t="s">
        <v>8958</v>
      </c>
      <c r="I44" s="494" t="s">
        <v>294</v>
      </c>
      <c r="J44" s="494" t="s">
        <v>294</v>
      </c>
      <c r="K44" s="573">
        <v>0</v>
      </c>
      <c r="L44" s="358" t="s">
        <v>8969</v>
      </c>
      <c r="M44" s="357" t="s">
        <v>8967</v>
      </c>
      <c r="N44" s="357" t="s">
        <v>8958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8960</v>
      </c>
      <c r="U44" s="357" t="s">
        <v>294</v>
      </c>
      <c r="V44" s="357" t="s">
        <v>294</v>
      </c>
    </row>
    <row r="45" spans="1:22">
      <c r="A45" s="527"/>
      <c r="B45" s="607" t="s">
        <v>8970</v>
      </c>
      <c r="C45" s="608" t="s">
        <v>8600</v>
      </c>
      <c r="D45" s="656">
        <v>4</v>
      </c>
      <c r="E45" s="656">
        <v>6</v>
      </c>
      <c r="F45" s="822" t="s">
        <v>8590</v>
      </c>
      <c r="G45" s="494"/>
      <c r="H45" s="494" t="s">
        <v>8957</v>
      </c>
      <c r="I45" s="494" t="s">
        <v>294</v>
      </c>
      <c r="J45" s="494" t="s">
        <v>294</v>
      </c>
      <c r="K45" s="573">
        <v>0</v>
      </c>
      <c r="L45" s="358" t="s">
        <v>8600</v>
      </c>
      <c r="M45" s="357" t="s">
        <v>8970</v>
      </c>
      <c r="N45" s="357" t="s">
        <v>8957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8590</v>
      </c>
      <c r="U45" s="357" t="s">
        <v>294</v>
      </c>
      <c r="V45" s="357" t="s">
        <v>294</v>
      </c>
    </row>
    <row r="46" spans="1:22" ht="15" thickBot="1">
      <c r="A46" s="527"/>
      <c r="B46" s="619" t="s">
        <v>8971</v>
      </c>
      <c r="C46" s="608" t="s">
        <v>8972</v>
      </c>
      <c r="D46" s="656">
        <v>5</v>
      </c>
      <c r="E46" s="656">
        <v>6</v>
      </c>
      <c r="F46" s="822" t="s">
        <v>8963</v>
      </c>
      <c r="G46" s="494"/>
      <c r="H46" s="494" t="s">
        <v>8962</v>
      </c>
      <c r="I46" s="494" t="s">
        <v>294</v>
      </c>
      <c r="J46" s="494" t="s">
        <v>294</v>
      </c>
      <c r="K46" s="573">
        <v>0</v>
      </c>
      <c r="L46" s="358" t="s">
        <v>8972</v>
      </c>
      <c r="M46" s="357" t="s">
        <v>8971</v>
      </c>
      <c r="N46" s="357" t="s">
        <v>8962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8963</v>
      </c>
      <c r="U46" s="357" t="s">
        <v>294</v>
      </c>
      <c r="V46" s="357" t="s">
        <v>294</v>
      </c>
    </row>
    <row r="47" spans="1:22" ht="15" thickBot="1">
      <c r="A47" s="528"/>
      <c r="B47" s="619"/>
      <c r="C47" s="646" t="s">
        <v>22</v>
      </c>
      <c r="D47" s="663">
        <v>21</v>
      </c>
      <c r="E47" s="663">
        <v>30</v>
      </c>
      <c r="F47" s="667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26">
        <v>7</v>
      </c>
      <c r="B48" s="603" t="s">
        <v>8973</v>
      </c>
      <c r="C48" s="1673" t="s">
        <v>8974</v>
      </c>
      <c r="D48" s="651">
        <v>5</v>
      </c>
      <c r="E48" s="656">
        <v>8</v>
      </c>
      <c r="F48" s="822" t="s">
        <v>8965</v>
      </c>
      <c r="G48" s="494"/>
      <c r="H48" s="494" t="s">
        <v>8964</v>
      </c>
      <c r="I48" s="494" t="s">
        <v>294</v>
      </c>
      <c r="J48" s="494" t="s">
        <v>294</v>
      </c>
      <c r="K48" s="573">
        <v>0</v>
      </c>
      <c r="L48" s="358" t="s">
        <v>8975</v>
      </c>
      <c r="M48" s="357" t="s">
        <v>8973</v>
      </c>
      <c r="N48" s="357" t="s">
        <v>8964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8966</v>
      </c>
      <c r="U48" s="357" t="s">
        <v>294</v>
      </c>
      <c r="V48" s="357" t="s">
        <v>294</v>
      </c>
    </row>
    <row r="49" spans="1:22">
      <c r="A49" s="527"/>
      <c r="B49" s="607" t="s">
        <v>36</v>
      </c>
      <c r="C49" s="727" t="s">
        <v>6506</v>
      </c>
      <c r="D49" s="656">
        <v>1</v>
      </c>
      <c r="E49" s="656">
        <v>1</v>
      </c>
      <c r="F49" s="822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1131</v>
      </c>
      <c r="M49" s="357" t="s">
        <v>36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27"/>
      <c r="B50" s="607" t="s">
        <v>8976</v>
      </c>
      <c r="C50" s="608" t="s">
        <v>8977</v>
      </c>
      <c r="D50" s="656">
        <v>4</v>
      </c>
      <c r="E50" s="656">
        <v>4</v>
      </c>
      <c r="F50" s="822" t="s">
        <v>8867</v>
      </c>
      <c r="G50" s="494"/>
      <c r="H50" s="494" t="s">
        <v>8961</v>
      </c>
      <c r="I50" s="494" t="s">
        <v>294</v>
      </c>
      <c r="J50" s="494" t="s">
        <v>294</v>
      </c>
      <c r="K50" s="573">
        <v>0</v>
      </c>
      <c r="L50" s="358" t="s">
        <v>8978</v>
      </c>
      <c r="M50" s="357" t="s">
        <v>8976</v>
      </c>
      <c r="N50" s="357" t="s">
        <v>8961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8595</v>
      </c>
      <c r="U50" s="357" t="s">
        <v>294</v>
      </c>
      <c r="V50" s="357" t="s">
        <v>294</v>
      </c>
    </row>
    <row r="51" spans="1:22">
      <c r="A51" s="527"/>
      <c r="B51" s="607" t="s">
        <v>8979</v>
      </c>
      <c r="C51" s="608" t="s">
        <v>8980</v>
      </c>
      <c r="D51" s="656">
        <v>3</v>
      </c>
      <c r="E51" s="656">
        <v>6</v>
      </c>
      <c r="F51" s="822" t="s">
        <v>8968</v>
      </c>
      <c r="G51" s="494"/>
      <c r="H51" s="494" t="s">
        <v>8967</v>
      </c>
      <c r="I51" s="494" t="s">
        <v>294</v>
      </c>
      <c r="J51" s="494" t="s">
        <v>294</v>
      </c>
      <c r="K51" s="573">
        <v>0</v>
      </c>
      <c r="L51" s="358" t="s">
        <v>8981</v>
      </c>
      <c r="M51" s="357" t="s">
        <v>8979</v>
      </c>
      <c r="N51" s="357" t="s">
        <v>8967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8969</v>
      </c>
      <c r="U51" s="357" t="s">
        <v>294</v>
      </c>
      <c r="V51" s="357" t="s">
        <v>294</v>
      </c>
    </row>
    <row r="52" spans="1:22">
      <c r="A52" s="527"/>
      <c r="B52" s="607" t="s">
        <v>8982</v>
      </c>
      <c r="C52" s="608" t="s">
        <v>8605</v>
      </c>
      <c r="D52" s="656">
        <v>3</v>
      </c>
      <c r="E52" s="656">
        <v>6</v>
      </c>
      <c r="F52" s="822" t="s">
        <v>8600</v>
      </c>
      <c r="G52" s="494"/>
      <c r="H52" s="494" t="s">
        <v>8970</v>
      </c>
      <c r="I52" s="494" t="s">
        <v>294</v>
      </c>
      <c r="J52" s="494" t="s">
        <v>294</v>
      </c>
      <c r="K52" s="573">
        <v>0</v>
      </c>
      <c r="L52" s="358" t="s">
        <v>8605</v>
      </c>
      <c r="M52" s="357" t="s">
        <v>8982</v>
      </c>
      <c r="N52" s="357" t="s">
        <v>8970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8600</v>
      </c>
      <c r="U52" s="357" t="s">
        <v>294</v>
      </c>
      <c r="V52" s="357" t="s">
        <v>294</v>
      </c>
    </row>
    <row r="53" spans="1:22" ht="15" thickBot="1">
      <c r="A53" s="527"/>
      <c r="B53" s="607" t="s">
        <v>8983</v>
      </c>
      <c r="C53" s="628" t="s">
        <v>8984</v>
      </c>
      <c r="D53" s="656">
        <v>6</v>
      </c>
      <c r="E53" s="656">
        <v>8</v>
      </c>
      <c r="F53" s="822" t="s">
        <v>8867</v>
      </c>
      <c r="G53" s="494"/>
      <c r="H53" s="494" t="s">
        <v>8961</v>
      </c>
      <c r="I53" s="494" t="s">
        <v>294</v>
      </c>
      <c r="J53" s="494" t="s">
        <v>294</v>
      </c>
      <c r="K53" s="573">
        <v>0</v>
      </c>
      <c r="L53" s="358" t="s">
        <v>8984</v>
      </c>
      <c r="M53" s="357" t="s">
        <v>8983</v>
      </c>
      <c r="N53" s="357" t="s">
        <v>8961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8595</v>
      </c>
      <c r="U53" s="357" t="s">
        <v>294</v>
      </c>
      <c r="V53" s="357" t="s">
        <v>294</v>
      </c>
    </row>
    <row r="54" spans="1:22" ht="15" thickBot="1">
      <c r="A54" s="528"/>
      <c r="B54" s="612"/>
      <c r="C54" s="646" t="s">
        <v>22</v>
      </c>
      <c r="D54" s="663">
        <v>22</v>
      </c>
      <c r="E54" s="663">
        <v>33</v>
      </c>
      <c r="F54" s="667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20.399999999999999">
      <c r="A55" s="526">
        <v>8</v>
      </c>
      <c r="B55" s="607" t="s">
        <v>8985</v>
      </c>
      <c r="C55" s="608" t="s">
        <v>8986</v>
      </c>
      <c r="D55" s="656">
        <v>4</v>
      </c>
      <c r="E55" s="656">
        <v>8</v>
      </c>
      <c r="F55" s="822" t="s">
        <v>8987</v>
      </c>
      <c r="G55" s="494"/>
      <c r="H55" s="494" t="s">
        <v>8973</v>
      </c>
      <c r="I55" s="494" t="s">
        <v>8970</v>
      </c>
      <c r="J55" s="494" t="s">
        <v>294</v>
      </c>
      <c r="K55" s="573">
        <v>0</v>
      </c>
      <c r="L55" s="358" t="s">
        <v>8988</v>
      </c>
      <c r="M55" s="357" t="s">
        <v>8985</v>
      </c>
      <c r="N55" s="357" t="s">
        <v>8973</v>
      </c>
      <c r="O55" s="357" t="s">
        <v>8970</v>
      </c>
      <c r="P55" s="357" t="s">
        <v>294</v>
      </c>
      <c r="Q55" s="357">
        <v>0</v>
      </c>
      <c r="R55" s="357">
        <v>39</v>
      </c>
      <c r="S55" s="357">
        <v>0</v>
      </c>
      <c r="T55" s="357" t="s">
        <v>8975</v>
      </c>
      <c r="U55" s="357" t="s">
        <v>8600</v>
      </c>
      <c r="V55" s="357" t="s">
        <v>294</v>
      </c>
    </row>
    <row r="56" spans="1:22">
      <c r="A56" s="527"/>
      <c r="B56" s="607" t="s">
        <v>40</v>
      </c>
      <c r="C56" s="727" t="s">
        <v>6517</v>
      </c>
      <c r="D56" s="656">
        <v>1</v>
      </c>
      <c r="E56" s="656">
        <v>1</v>
      </c>
      <c r="F56" s="729" t="s">
        <v>6506</v>
      </c>
      <c r="G56" s="494"/>
      <c r="H56" s="494" t="s">
        <v>36</v>
      </c>
      <c r="I56" s="494" t="s">
        <v>294</v>
      </c>
      <c r="J56" s="494" t="s">
        <v>294</v>
      </c>
      <c r="K56" s="573">
        <v>0</v>
      </c>
      <c r="L56" s="358" t="s">
        <v>1180</v>
      </c>
      <c r="M56" s="357" t="s">
        <v>40</v>
      </c>
      <c r="N56" s="357" t="s">
        <v>36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1131</v>
      </c>
      <c r="U56" s="357" t="s">
        <v>294</v>
      </c>
      <c r="V56" s="357" t="s">
        <v>294</v>
      </c>
    </row>
    <row r="57" spans="1:22">
      <c r="A57" s="527"/>
      <c r="B57" s="607" t="s">
        <v>8989</v>
      </c>
      <c r="C57" s="608" t="s">
        <v>8990</v>
      </c>
      <c r="D57" s="656">
        <v>3</v>
      </c>
      <c r="E57" s="656">
        <v>6</v>
      </c>
      <c r="F57" s="822" t="s">
        <v>8968</v>
      </c>
      <c r="G57" s="494"/>
      <c r="H57" s="494" t="s">
        <v>8967</v>
      </c>
      <c r="I57" s="494" t="s">
        <v>294</v>
      </c>
      <c r="J57" s="494" t="s">
        <v>294</v>
      </c>
      <c r="K57" s="573">
        <v>0</v>
      </c>
      <c r="L57" s="358" t="s">
        <v>8991</v>
      </c>
      <c r="M57" s="357" t="s">
        <v>8989</v>
      </c>
      <c r="N57" s="357" t="s">
        <v>8967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8969</v>
      </c>
      <c r="U57" s="357" t="s">
        <v>294</v>
      </c>
      <c r="V57" s="357" t="s">
        <v>294</v>
      </c>
    </row>
    <row r="58" spans="1:22">
      <c r="A58" s="527"/>
      <c r="B58" s="607" t="s">
        <v>9017</v>
      </c>
      <c r="C58" s="608" t="s">
        <v>9018</v>
      </c>
      <c r="D58" s="656">
        <v>4</v>
      </c>
      <c r="E58" s="656">
        <v>4</v>
      </c>
      <c r="F58" s="822" t="s">
        <v>8984</v>
      </c>
      <c r="G58" s="494"/>
      <c r="H58" s="494" t="s">
        <v>8983</v>
      </c>
      <c r="I58" s="494" t="s">
        <v>294</v>
      </c>
      <c r="J58" s="494" t="s">
        <v>294</v>
      </c>
      <c r="K58" s="573">
        <v>0</v>
      </c>
      <c r="L58" s="358" t="s">
        <v>9018</v>
      </c>
      <c r="M58" s="357" t="s">
        <v>9017</v>
      </c>
      <c r="N58" s="357" t="s">
        <v>8983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8984</v>
      </c>
      <c r="U58" s="357" t="s">
        <v>294</v>
      </c>
      <c r="V58" s="357" t="s">
        <v>294</v>
      </c>
    </row>
    <row r="59" spans="1:22">
      <c r="A59" s="527"/>
      <c r="B59" s="607" t="s">
        <v>8994</v>
      </c>
      <c r="C59" s="611" t="s">
        <v>333</v>
      </c>
      <c r="D59" s="656">
        <v>3</v>
      </c>
      <c r="E59" s="656">
        <v>4</v>
      </c>
      <c r="F59" s="822" t="s">
        <v>8965</v>
      </c>
      <c r="G59" s="494"/>
      <c r="H59" s="494" t="s">
        <v>8964</v>
      </c>
      <c r="I59" s="494" t="s">
        <v>294</v>
      </c>
      <c r="J59" s="494" t="s">
        <v>294</v>
      </c>
      <c r="K59" s="573">
        <v>0</v>
      </c>
      <c r="L59" s="358" t="s">
        <v>4861</v>
      </c>
      <c r="M59" s="357" t="s">
        <v>8994</v>
      </c>
      <c r="N59" s="357" t="s">
        <v>8964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8966</v>
      </c>
      <c r="U59" s="357" t="s">
        <v>294</v>
      </c>
      <c r="V59" s="357" t="s">
        <v>294</v>
      </c>
    </row>
    <row r="60" spans="1:22">
      <c r="A60" s="527"/>
      <c r="B60" s="607" t="s">
        <v>9019</v>
      </c>
      <c r="C60" s="611" t="s">
        <v>8662</v>
      </c>
      <c r="D60" s="656">
        <v>4</v>
      </c>
      <c r="E60" s="656">
        <v>4</v>
      </c>
      <c r="F60" s="822" t="s">
        <v>8965</v>
      </c>
      <c r="G60" s="494" t="s">
        <v>241</v>
      </c>
      <c r="H60" s="494" t="s">
        <v>8964</v>
      </c>
      <c r="I60" s="494"/>
      <c r="J60" s="494"/>
      <c r="K60" s="573"/>
      <c r="L60" s="358"/>
    </row>
    <row r="61" spans="1:22" ht="15" thickBot="1">
      <c r="A61" s="527"/>
      <c r="B61" s="607" t="s">
        <v>9020</v>
      </c>
      <c r="C61" s="608" t="s">
        <v>9021</v>
      </c>
      <c r="D61" s="656">
        <v>4</v>
      </c>
      <c r="E61" s="656">
        <v>4</v>
      </c>
      <c r="F61" s="822" t="s">
        <v>8965</v>
      </c>
      <c r="G61" s="494" t="s">
        <v>241</v>
      </c>
      <c r="H61" s="494" t="s">
        <v>8964</v>
      </c>
      <c r="I61" s="494" t="s">
        <v>294</v>
      </c>
      <c r="J61" s="494" t="s">
        <v>294</v>
      </c>
      <c r="K61" s="573">
        <v>0</v>
      </c>
      <c r="L61" s="358" t="s">
        <v>9022</v>
      </c>
      <c r="M61" s="357" t="s">
        <v>9020</v>
      </c>
      <c r="N61" s="357" t="s">
        <v>8964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8966</v>
      </c>
      <c r="U61" s="357" t="s">
        <v>294</v>
      </c>
      <c r="V61" s="357" t="s">
        <v>294</v>
      </c>
    </row>
    <row r="62" spans="1:22" ht="15" thickBot="1">
      <c r="A62" s="528"/>
      <c r="B62" s="612"/>
      <c r="C62" s="646" t="s">
        <v>22</v>
      </c>
      <c r="D62" s="663">
        <v>19</v>
      </c>
      <c r="E62" s="663">
        <v>27</v>
      </c>
      <c r="F62" s="667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 ht="20.399999999999999">
      <c r="A63" s="526">
        <v>9</v>
      </c>
      <c r="B63" s="607" t="s">
        <v>8997</v>
      </c>
      <c r="C63" s="727" t="s">
        <v>8998</v>
      </c>
      <c r="D63" s="651">
        <v>4</v>
      </c>
      <c r="E63" s="651">
        <v>8</v>
      </c>
      <c r="F63" s="822" t="s">
        <v>8999</v>
      </c>
      <c r="G63" s="494"/>
      <c r="H63" s="494" t="s">
        <v>8985</v>
      </c>
      <c r="I63" s="494" t="s">
        <v>8982</v>
      </c>
      <c r="J63" s="494" t="s">
        <v>294</v>
      </c>
      <c r="K63" s="573">
        <v>0</v>
      </c>
      <c r="L63" s="358" t="s">
        <v>9000</v>
      </c>
      <c r="M63" s="357" t="s">
        <v>8997</v>
      </c>
      <c r="N63" s="357" t="s">
        <v>8985</v>
      </c>
      <c r="O63" s="357" t="s">
        <v>8982</v>
      </c>
      <c r="P63" s="357" t="s">
        <v>294</v>
      </c>
      <c r="Q63" s="357">
        <v>0</v>
      </c>
      <c r="R63" s="357">
        <v>39</v>
      </c>
      <c r="S63" s="357">
        <v>0</v>
      </c>
      <c r="T63" s="357" t="s">
        <v>8988</v>
      </c>
      <c r="U63" s="357" t="s">
        <v>8605</v>
      </c>
      <c r="V63" s="357" t="s">
        <v>294</v>
      </c>
    </row>
    <row r="64" spans="1:22" ht="20.399999999999999">
      <c r="A64" s="527"/>
      <c r="B64" s="607" t="s">
        <v>9001</v>
      </c>
      <c r="C64" s="608" t="s">
        <v>9002</v>
      </c>
      <c r="D64" s="656">
        <v>6</v>
      </c>
      <c r="E64" s="656">
        <v>6</v>
      </c>
      <c r="F64" s="822" t="s">
        <v>9003</v>
      </c>
      <c r="G64" s="494"/>
      <c r="H64" s="494" t="s">
        <v>8985</v>
      </c>
      <c r="I64" s="494" t="s">
        <v>35</v>
      </c>
      <c r="J64" s="494" t="s">
        <v>294</v>
      </c>
      <c r="K64" s="573">
        <v>0</v>
      </c>
      <c r="L64" s="358" t="s">
        <v>9002</v>
      </c>
      <c r="M64" s="357" t="s">
        <v>9001</v>
      </c>
      <c r="N64" s="357" t="s">
        <v>8985</v>
      </c>
      <c r="O64" s="357" t="s">
        <v>35</v>
      </c>
      <c r="P64" s="357" t="s">
        <v>294</v>
      </c>
      <c r="Q64" s="357">
        <v>0</v>
      </c>
      <c r="R64" s="357">
        <v>39</v>
      </c>
      <c r="S64" s="357">
        <v>0</v>
      </c>
      <c r="T64" s="357" t="s">
        <v>8988</v>
      </c>
      <c r="U64" s="357" t="s">
        <v>3259</v>
      </c>
      <c r="V64" s="357" t="s">
        <v>294</v>
      </c>
    </row>
    <row r="65" spans="1:22">
      <c r="A65" s="527"/>
      <c r="B65" s="607" t="s">
        <v>8658</v>
      </c>
      <c r="C65" s="608" t="s">
        <v>8659</v>
      </c>
      <c r="D65" s="656">
        <v>4</v>
      </c>
      <c r="E65" s="656">
        <v>6</v>
      </c>
      <c r="F65" s="822" t="s">
        <v>9018</v>
      </c>
      <c r="G65" s="494"/>
      <c r="H65" s="494" t="s">
        <v>9017</v>
      </c>
      <c r="I65" s="494" t="s">
        <v>294</v>
      </c>
      <c r="J65" s="494" t="s">
        <v>294</v>
      </c>
      <c r="K65" s="573">
        <v>0</v>
      </c>
      <c r="L65" s="358" t="s">
        <v>8659</v>
      </c>
      <c r="M65" s="357" t="s">
        <v>8658</v>
      </c>
      <c r="N65" s="357" t="s">
        <v>9017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9018</v>
      </c>
      <c r="U65" s="357" t="s">
        <v>294</v>
      </c>
      <c r="V65" s="357" t="s">
        <v>294</v>
      </c>
    </row>
    <row r="66" spans="1:22">
      <c r="A66" s="527"/>
      <c r="B66" s="607" t="s">
        <v>9023</v>
      </c>
      <c r="C66" s="608" t="s">
        <v>9024</v>
      </c>
      <c r="D66" s="656">
        <v>4</v>
      </c>
      <c r="E66" s="656">
        <v>4</v>
      </c>
      <c r="F66" s="822" t="s">
        <v>8974</v>
      </c>
      <c r="G66" s="494" t="s">
        <v>242</v>
      </c>
      <c r="H66" s="494" t="s">
        <v>8973</v>
      </c>
      <c r="I66" s="494"/>
      <c r="J66" s="494"/>
      <c r="K66" s="573"/>
      <c r="L66" s="358"/>
    </row>
    <row r="67" spans="1:22" ht="15" thickBot="1">
      <c r="A67" s="527"/>
      <c r="B67" s="607" t="s">
        <v>9025</v>
      </c>
      <c r="C67" s="608" t="s">
        <v>9026</v>
      </c>
      <c r="D67" s="656">
        <v>4</v>
      </c>
      <c r="E67" s="656">
        <v>4</v>
      </c>
      <c r="F67" s="822" t="s">
        <v>8974</v>
      </c>
      <c r="G67" s="494" t="s">
        <v>242</v>
      </c>
      <c r="H67" s="494" t="s">
        <v>8973</v>
      </c>
      <c r="I67" s="494" t="s">
        <v>294</v>
      </c>
      <c r="J67" s="494" t="s">
        <v>294</v>
      </c>
      <c r="K67" s="573">
        <v>0</v>
      </c>
      <c r="L67" s="358" t="s">
        <v>9026</v>
      </c>
      <c r="M67" s="357" t="s">
        <v>9025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8975</v>
      </c>
      <c r="U67" s="357" t="s">
        <v>294</v>
      </c>
      <c r="V67" s="357" t="s">
        <v>294</v>
      </c>
    </row>
    <row r="68" spans="1:22" ht="15" thickBot="1">
      <c r="A68" s="528"/>
      <c r="B68" s="612"/>
      <c r="C68" s="646" t="s">
        <v>22</v>
      </c>
      <c r="D68" s="663">
        <v>18</v>
      </c>
      <c r="E68" s="663">
        <v>24</v>
      </c>
      <c r="F68" s="667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 ht="20.399999999999999">
      <c r="A69" s="526">
        <v>10</v>
      </c>
      <c r="B69" s="603" t="s">
        <v>9009</v>
      </c>
      <c r="C69" s="1673" t="s">
        <v>9010</v>
      </c>
      <c r="D69" s="651">
        <v>9</v>
      </c>
      <c r="E69" s="651">
        <v>10</v>
      </c>
      <c r="F69" s="822" t="s">
        <v>9011</v>
      </c>
      <c r="G69" s="494"/>
      <c r="H69" s="494" t="s">
        <v>9001</v>
      </c>
      <c r="I69" s="494" t="s">
        <v>8997</v>
      </c>
      <c r="J69" s="494" t="s">
        <v>294</v>
      </c>
      <c r="K69" s="573">
        <v>0</v>
      </c>
      <c r="L69" s="358" t="s">
        <v>9010</v>
      </c>
      <c r="M69" s="357" t="s">
        <v>9009</v>
      </c>
      <c r="N69" s="357" t="s">
        <v>9001</v>
      </c>
      <c r="O69" s="357" t="s">
        <v>8997</v>
      </c>
      <c r="P69" s="357" t="s">
        <v>294</v>
      </c>
      <c r="Q69" s="357">
        <v>0</v>
      </c>
      <c r="R69" s="357">
        <v>36</v>
      </c>
      <c r="S69" s="357">
        <v>0</v>
      </c>
      <c r="T69" s="357" t="s">
        <v>9002</v>
      </c>
      <c r="U69" s="357" t="s">
        <v>9000</v>
      </c>
      <c r="V69" s="357" t="s">
        <v>294</v>
      </c>
    </row>
    <row r="70" spans="1:22">
      <c r="A70" s="527"/>
      <c r="B70" s="607" t="s">
        <v>9012</v>
      </c>
      <c r="C70" s="608" t="s">
        <v>9013</v>
      </c>
      <c r="D70" s="656">
        <v>5</v>
      </c>
      <c r="E70" s="656">
        <v>6</v>
      </c>
      <c r="F70" s="822" t="s">
        <v>8659</v>
      </c>
      <c r="G70" s="494"/>
      <c r="H70" s="494" t="s">
        <v>8658</v>
      </c>
      <c r="I70" s="494" t="s">
        <v>294</v>
      </c>
      <c r="J70" s="494" t="s">
        <v>294</v>
      </c>
      <c r="K70" s="573">
        <v>0</v>
      </c>
      <c r="L70" s="358" t="s">
        <v>9014</v>
      </c>
      <c r="M70" s="357" t="s">
        <v>9012</v>
      </c>
      <c r="N70" s="357" t="s">
        <v>8658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8659</v>
      </c>
      <c r="U70" s="357" t="s">
        <v>294</v>
      </c>
      <c r="V70" s="357" t="s">
        <v>294</v>
      </c>
    </row>
    <row r="71" spans="1:22">
      <c r="A71" s="527"/>
      <c r="B71" s="607" t="s">
        <v>9027</v>
      </c>
      <c r="C71" s="608" t="s">
        <v>9028</v>
      </c>
      <c r="D71" s="656">
        <v>4</v>
      </c>
      <c r="E71" s="656">
        <v>4</v>
      </c>
      <c r="F71" s="822" t="s">
        <v>8986</v>
      </c>
      <c r="G71" s="494" t="s">
        <v>8267</v>
      </c>
      <c r="H71" s="494" t="s">
        <v>8985</v>
      </c>
      <c r="I71" s="494"/>
      <c r="J71" s="494"/>
      <c r="K71" s="573"/>
      <c r="L71" s="358"/>
    </row>
    <row r="72" spans="1:22" ht="15" thickBot="1">
      <c r="A72" s="527"/>
      <c r="B72" s="619" t="s">
        <v>9029</v>
      </c>
      <c r="C72" s="628" t="s">
        <v>9030</v>
      </c>
      <c r="D72" s="656">
        <v>4</v>
      </c>
      <c r="E72" s="656">
        <v>4</v>
      </c>
      <c r="F72" s="822" t="s">
        <v>8986</v>
      </c>
      <c r="G72" s="494" t="s">
        <v>8267</v>
      </c>
      <c r="H72" s="494" t="s">
        <v>8985</v>
      </c>
      <c r="I72" s="494" t="s">
        <v>294</v>
      </c>
      <c r="J72" s="494" t="s">
        <v>294</v>
      </c>
      <c r="K72" s="573">
        <v>0</v>
      </c>
      <c r="L72" s="358" t="s">
        <v>9031</v>
      </c>
      <c r="M72" s="357" t="s">
        <v>9029</v>
      </c>
      <c r="N72" s="357" t="s">
        <v>242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8988</v>
      </c>
      <c r="U72" s="357" t="s">
        <v>294</v>
      </c>
      <c r="V72" s="357" t="s">
        <v>294</v>
      </c>
    </row>
    <row r="73" spans="1:22" ht="15" thickBot="1">
      <c r="A73" s="528"/>
      <c r="B73" s="622"/>
      <c r="C73" s="646" t="s">
        <v>22</v>
      </c>
      <c r="D73" s="663">
        <v>18</v>
      </c>
      <c r="E73" s="663">
        <v>20</v>
      </c>
      <c r="F73" s="66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2020"/>
      <c r="B74" s="2021"/>
      <c r="C74" s="646" t="s">
        <v>111</v>
      </c>
      <c r="D74" s="663">
        <v>203</v>
      </c>
      <c r="E74" s="663">
        <v>284</v>
      </c>
      <c r="F74" s="666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CDB7F-DD00-4229-8852-C9A26257B236}">
  <sheetPr codeName="Sheet39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8916</v>
      </c>
      <c r="C9" s="1138" t="s">
        <v>8917</v>
      </c>
      <c r="D9" s="651">
        <v>4</v>
      </c>
      <c r="E9" s="651">
        <v>6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8917</v>
      </c>
      <c r="M9" s="357" t="s">
        <v>8916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8918</v>
      </c>
      <c r="C10" s="608" t="s">
        <v>6715</v>
      </c>
      <c r="D10" s="656">
        <v>2</v>
      </c>
      <c r="E10" s="656">
        <v>4</v>
      </c>
      <c r="F10" s="729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6716</v>
      </c>
      <c r="M10" s="357" t="s">
        <v>8918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8919</v>
      </c>
      <c r="C11" s="608" t="s">
        <v>8920</v>
      </c>
      <c r="D11" s="656">
        <v>2</v>
      </c>
      <c r="E11" s="656">
        <v>4</v>
      </c>
      <c r="F11" s="70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8921</v>
      </c>
      <c r="M11" s="357" t="s">
        <v>8919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20</v>
      </c>
      <c r="C12" s="727" t="s">
        <v>3543</v>
      </c>
      <c r="D12" s="656">
        <v>5</v>
      </c>
      <c r="E12" s="656">
        <v>6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8922</v>
      </c>
      <c r="C13" s="1125" t="s">
        <v>8923</v>
      </c>
      <c r="D13" s="656">
        <v>5</v>
      </c>
      <c r="E13" s="656">
        <v>6</v>
      </c>
      <c r="F13" s="70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8924</v>
      </c>
      <c r="M13" s="357" t="s">
        <v>8922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07" t="s">
        <v>10</v>
      </c>
      <c r="C14" s="1066" t="s">
        <v>438</v>
      </c>
      <c r="D14" s="656">
        <v>2</v>
      </c>
      <c r="E14" s="656">
        <v>2</v>
      </c>
      <c r="F14" s="72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438</v>
      </c>
      <c r="M14" s="357" t="s">
        <v>10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2"/>
      <c r="C15" s="703" t="s">
        <v>22</v>
      </c>
      <c r="D15" s="663">
        <v>20</v>
      </c>
      <c r="E15" s="663">
        <v>28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2007">
        <v>2</v>
      </c>
      <c r="B16" s="607" t="s">
        <v>8925</v>
      </c>
      <c r="C16" s="727" t="s">
        <v>8926</v>
      </c>
      <c r="D16" s="656">
        <v>4</v>
      </c>
      <c r="E16" s="656">
        <v>8</v>
      </c>
      <c r="F16" s="895" t="s">
        <v>8917</v>
      </c>
      <c r="G16" s="494"/>
      <c r="H16" s="494" t="s">
        <v>8916</v>
      </c>
      <c r="I16" s="494" t="s">
        <v>294</v>
      </c>
      <c r="J16" s="494" t="s">
        <v>294</v>
      </c>
      <c r="K16" s="573">
        <v>0</v>
      </c>
      <c r="L16" s="358" t="s">
        <v>8927</v>
      </c>
      <c r="M16" s="357" t="s">
        <v>8925</v>
      </c>
      <c r="N16" s="357" t="s">
        <v>8916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8917</v>
      </c>
      <c r="U16" s="357" t="s">
        <v>294</v>
      </c>
      <c r="V16" s="357" t="s">
        <v>294</v>
      </c>
    </row>
    <row r="17" spans="1:22">
      <c r="A17" s="2008"/>
      <c r="B17" s="607" t="s">
        <v>8928</v>
      </c>
      <c r="C17" s="611" t="s">
        <v>8929</v>
      </c>
      <c r="D17" s="656">
        <v>3</v>
      </c>
      <c r="E17" s="656">
        <v>6</v>
      </c>
      <c r="F17" s="729" t="s">
        <v>8920</v>
      </c>
      <c r="G17" s="494"/>
      <c r="H17" s="494" t="s">
        <v>8919</v>
      </c>
      <c r="I17" s="494" t="s">
        <v>294</v>
      </c>
      <c r="J17" s="494" t="s">
        <v>294</v>
      </c>
      <c r="K17" s="573">
        <v>0</v>
      </c>
      <c r="L17" s="358" t="s">
        <v>8930</v>
      </c>
      <c r="M17" s="357" t="s">
        <v>8928</v>
      </c>
      <c r="N17" s="357" t="s">
        <v>8919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8921</v>
      </c>
      <c r="U17" s="357" t="s">
        <v>294</v>
      </c>
      <c r="V17" s="357" t="s">
        <v>294</v>
      </c>
    </row>
    <row r="18" spans="1:22">
      <c r="A18" s="2008"/>
      <c r="B18" s="607" t="s">
        <v>8854</v>
      </c>
      <c r="C18" s="611" t="s">
        <v>8855</v>
      </c>
      <c r="D18" s="656">
        <v>5</v>
      </c>
      <c r="E18" s="656">
        <v>6</v>
      </c>
      <c r="F18" s="729" t="s">
        <v>8923</v>
      </c>
      <c r="G18" s="494"/>
      <c r="H18" s="494" t="s">
        <v>8922</v>
      </c>
      <c r="I18" s="494" t="s">
        <v>294</v>
      </c>
      <c r="J18" s="494" t="s">
        <v>294</v>
      </c>
      <c r="K18" s="573">
        <v>0</v>
      </c>
      <c r="L18" s="358" t="s">
        <v>8856</v>
      </c>
      <c r="M18" s="357" t="s">
        <v>8854</v>
      </c>
      <c r="N18" s="357" t="s">
        <v>8922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8924</v>
      </c>
      <c r="U18" s="357" t="s">
        <v>294</v>
      </c>
      <c r="V18" s="357" t="s">
        <v>294</v>
      </c>
    </row>
    <row r="19" spans="1:22">
      <c r="A19" s="2008"/>
      <c r="B19" s="607" t="s">
        <v>18</v>
      </c>
      <c r="C19" s="611" t="s">
        <v>8931</v>
      </c>
      <c r="D19" s="656">
        <v>2</v>
      </c>
      <c r="E19" s="656">
        <v>2</v>
      </c>
      <c r="F19" s="729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8932</v>
      </c>
      <c r="M19" s="357" t="s">
        <v>18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2008"/>
      <c r="B20" s="607" t="s">
        <v>8933</v>
      </c>
      <c r="C20" s="608" t="s">
        <v>8934</v>
      </c>
      <c r="D20" s="656">
        <v>2</v>
      </c>
      <c r="E20" s="656">
        <v>4</v>
      </c>
      <c r="F20" s="729" t="s">
        <v>6715</v>
      </c>
      <c r="G20" s="494"/>
      <c r="H20" s="494" t="s">
        <v>8918</v>
      </c>
      <c r="I20" s="494" t="s">
        <v>294</v>
      </c>
      <c r="J20" s="494" t="s">
        <v>294</v>
      </c>
      <c r="K20" s="573">
        <v>0</v>
      </c>
      <c r="L20" s="358" t="s">
        <v>8934</v>
      </c>
      <c r="M20" s="357" t="s">
        <v>8933</v>
      </c>
      <c r="N20" s="357" t="s">
        <v>8918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6716</v>
      </c>
      <c r="U20" s="357" t="s">
        <v>294</v>
      </c>
      <c r="V20" s="357" t="s">
        <v>294</v>
      </c>
    </row>
    <row r="21" spans="1:22" ht="15" thickBot="1">
      <c r="A21" s="2008"/>
      <c r="B21" s="607" t="s">
        <v>26</v>
      </c>
      <c r="C21" s="608" t="s">
        <v>4143</v>
      </c>
      <c r="D21" s="656">
        <v>5</v>
      </c>
      <c r="E21" s="656">
        <v>6</v>
      </c>
      <c r="F21" s="682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2009"/>
      <c r="B22" s="612"/>
      <c r="C22" s="703" t="s">
        <v>22</v>
      </c>
      <c r="D22" s="663">
        <v>21</v>
      </c>
      <c r="E22" s="663">
        <v>32</v>
      </c>
      <c r="F22" s="70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603" t="s">
        <v>8935</v>
      </c>
      <c r="C23" s="1673" t="s">
        <v>8936</v>
      </c>
      <c r="D23" s="656">
        <v>4</v>
      </c>
      <c r="E23" s="656">
        <v>8</v>
      </c>
      <c r="F23" s="729" t="s">
        <v>8926</v>
      </c>
      <c r="G23" s="494"/>
      <c r="H23" s="494" t="s">
        <v>8925</v>
      </c>
      <c r="I23" s="494" t="s">
        <v>294</v>
      </c>
      <c r="J23" s="494" t="s">
        <v>294</v>
      </c>
      <c r="K23" s="573">
        <v>0</v>
      </c>
      <c r="L23" s="358" t="s">
        <v>8937</v>
      </c>
      <c r="M23" s="357" t="s">
        <v>8935</v>
      </c>
      <c r="N23" s="357" t="s">
        <v>8925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8927</v>
      </c>
      <c r="U23" s="357" t="s">
        <v>294</v>
      </c>
      <c r="V23" s="357" t="s">
        <v>294</v>
      </c>
    </row>
    <row r="24" spans="1:22">
      <c r="A24" s="527"/>
      <c r="B24" s="607" t="s">
        <v>25</v>
      </c>
      <c r="C24" s="608" t="s">
        <v>138</v>
      </c>
      <c r="D24" s="656">
        <v>3</v>
      </c>
      <c r="E24" s="656">
        <v>4</v>
      </c>
      <c r="F24" s="729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2100</v>
      </c>
      <c r="M24" s="357" t="s">
        <v>25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27"/>
      <c r="B25" s="607" t="s">
        <v>8938</v>
      </c>
      <c r="C25" s="611" t="s">
        <v>8939</v>
      </c>
      <c r="D25" s="656">
        <v>3</v>
      </c>
      <c r="E25" s="656">
        <v>6</v>
      </c>
      <c r="F25" s="729" t="s">
        <v>8929</v>
      </c>
      <c r="G25" s="494"/>
      <c r="H25" s="494" t="s">
        <v>8928</v>
      </c>
      <c r="I25" s="494" t="s">
        <v>294</v>
      </c>
      <c r="J25" s="494" t="s">
        <v>294</v>
      </c>
      <c r="K25" s="573">
        <v>0</v>
      </c>
      <c r="L25" s="358" t="s">
        <v>8939</v>
      </c>
      <c r="M25" s="357" t="s">
        <v>8938</v>
      </c>
      <c r="N25" s="357" t="s">
        <v>8928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8930</v>
      </c>
      <c r="U25" s="357" t="s">
        <v>294</v>
      </c>
      <c r="V25" s="357" t="s">
        <v>294</v>
      </c>
    </row>
    <row r="26" spans="1:22">
      <c r="A26" s="527"/>
      <c r="B26" s="607" t="s">
        <v>8940</v>
      </c>
      <c r="C26" s="611" t="s">
        <v>8941</v>
      </c>
      <c r="D26" s="656">
        <v>5</v>
      </c>
      <c r="E26" s="656">
        <v>6</v>
      </c>
      <c r="F26" s="729" t="s">
        <v>8942</v>
      </c>
      <c r="G26" s="494"/>
      <c r="H26" s="494" t="s">
        <v>8854</v>
      </c>
      <c r="I26" s="494" t="s">
        <v>294</v>
      </c>
      <c r="J26" s="494" t="s">
        <v>294</v>
      </c>
      <c r="K26" s="573">
        <v>0</v>
      </c>
      <c r="L26" s="358" t="s">
        <v>8943</v>
      </c>
      <c r="M26" s="357" t="s">
        <v>8940</v>
      </c>
      <c r="N26" s="357" t="s">
        <v>8854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8856</v>
      </c>
      <c r="U26" s="357" t="s">
        <v>294</v>
      </c>
      <c r="V26" s="357" t="s">
        <v>294</v>
      </c>
    </row>
    <row r="27" spans="1:22">
      <c r="A27" s="527"/>
      <c r="B27" s="607" t="s">
        <v>33</v>
      </c>
      <c r="C27" s="727" t="s">
        <v>140</v>
      </c>
      <c r="D27" s="656">
        <v>5</v>
      </c>
      <c r="E27" s="656">
        <v>6</v>
      </c>
      <c r="F27" s="729" t="s">
        <v>4143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27"/>
      <c r="B28" s="607" t="s">
        <v>29</v>
      </c>
      <c r="C28" s="608" t="s">
        <v>53</v>
      </c>
      <c r="D28" s="759">
        <v>2</v>
      </c>
      <c r="E28" s="2010">
        <v>2</v>
      </c>
      <c r="F28" s="72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609</v>
      </c>
      <c r="M28" s="357" t="s">
        <v>29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28"/>
      <c r="B29" s="612"/>
      <c r="C29" s="703" t="s">
        <v>22</v>
      </c>
      <c r="D29" s="663">
        <v>22</v>
      </c>
      <c r="E29" s="663">
        <v>32</v>
      </c>
      <c r="F29" s="70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3" t="s">
        <v>8944</v>
      </c>
      <c r="C30" s="1673" t="s">
        <v>8945</v>
      </c>
      <c r="D30" s="651">
        <v>7</v>
      </c>
      <c r="E30" s="651">
        <v>8</v>
      </c>
      <c r="F30" s="729" t="s">
        <v>8936</v>
      </c>
      <c r="G30" s="494"/>
      <c r="H30" s="494" t="s">
        <v>8935</v>
      </c>
      <c r="I30" s="494" t="s">
        <v>294</v>
      </c>
      <c r="J30" s="494" t="s">
        <v>294</v>
      </c>
      <c r="K30" s="573">
        <v>0</v>
      </c>
      <c r="L30" s="358" t="s">
        <v>8946</v>
      </c>
      <c r="M30" s="357" t="s">
        <v>8944</v>
      </c>
      <c r="N30" s="357" t="s">
        <v>8935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8937</v>
      </c>
      <c r="U30" s="357" t="s">
        <v>294</v>
      </c>
      <c r="V30" s="357" t="s">
        <v>294</v>
      </c>
    </row>
    <row r="31" spans="1:22">
      <c r="A31" s="527"/>
      <c r="B31" s="607" t="s">
        <v>8947</v>
      </c>
      <c r="C31" s="608" t="s">
        <v>8578</v>
      </c>
      <c r="D31" s="656">
        <v>4</v>
      </c>
      <c r="E31" s="656">
        <v>6</v>
      </c>
      <c r="F31" s="2011" t="s">
        <v>8941</v>
      </c>
      <c r="G31" s="494"/>
      <c r="H31" s="494" t="s">
        <v>8940</v>
      </c>
      <c r="I31" s="494" t="s">
        <v>294</v>
      </c>
      <c r="J31" s="494" t="s">
        <v>294</v>
      </c>
      <c r="K31" s="573">
        <v>0</v>
      </c>
      <c r="L31" s="358" t="s">
        <v>8579</v>
      </c>
      <c r="M31" s="357" t="s">
        <v>8947</v>
      </c>
      <c r="N31" s="357" t="s">
        <v>8940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8943</v>
      </c>
      <c r="U31" s="357" t="s">
        <v>294</v>
      </c>
      <c r="V31" s="357" t="s">
        <v>294</v>
      </c>
    </row>
    <row r="32" spans="1:22">
      <c r="A32" s="527"/>
      <c r="B32" s="607" t="s">
        <v>8948</v>
      </c>
      <c r="C32" s="608" t="s">
        <v>8581</v>
      </c>
      <c r="D32" s="656">
        <v>2</v>
      </c>
      <c r="E32" s="656">
        <v>4</v>
      </c>
      <c r="F32" s="617" t="s">
        <v>8939</v>
      </c>
      <c r="G32" s="494"/>
      <c r="H32" s="494" t="s">
        <v>8938</v>
      </c>
      <c r="I32" s="494" t="s">
        <v>294</v>
      </c>
      <c r="J32" s="494" t="s">
        <v>294</v>
      </c>
      <c r="K32" s="573">
        <v>0</v>
      </c>
      <c r="L32" s="358" t="s">
        <v>8581</v>
      </c>
      <c r="M32" s="357" t="s">
        <v>8948</v>
      </c>
      <c r="N32" s="357" t="s">
        <v>8938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8939</v>
      </c>
      <c r="U32" s="357" t="s">
        <v>294</v>
      </c>
      <c r="V32" s="357" t="s">
        <v>294</v>
      </c>
    </row>
    <row r="33" spans="1:22">
      <c r="A33" s="527"/>
      <c r="B33" s="607" t="s">
        <v>8949</v>
      </c>
      <c r="C33" s="608" t="s">
        <v>8950</v>
      </c>
      <c r="D33" s="656">
        <v>3</v>
      </c>
      <c r="E33" s="656">
        <v>4</v>
      </c>
      <c r="F33" s="729" t="s">
        <v>8942</v>
      </c>
      <c r="G33" s="494"/>
      <c r="H33" s="494" t="s">
        <v>8854</v>
      </c>
      <c r="I33" s="494" t="s">
        <v>294</v>
      </c>
      <c r="J33" s="494" t="s">
        <v>294</v>
      </c>
      <c r="K33" s="573">
        <v>0</v>
      </c>
      <c r="L33" s="358" t="s">
        <v>8951</v>
      </c>
      <c r="M33" s="357" t="s">
        <v>8949</v>
      </c>
      <c r="N33" s="357" t="s">
        <v>8854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8856</v>
      </c>
      <c r="U33" s="357" t="s">
        <v>294</v>
      </c>
      <c r="V33" s="357" t="s">
        <v>294</v>
      </c>
    </row>
    <row r="34" spans="1:22" ht="15" thickBot="1">
      <c r="A34" s="527"/>
      <c r="B34" s="607" t="s">
        <v>8952</v>
      </c>
      <c r="C34" s="789" t="s">
        <v>8953</v>
      </c>
      <c r="D34" s="656">
        <v>5</v>
      </c>
      <c r="E34" s="656">
        <v>6</v>
      </c>
      <c r="F34" s="729" t="s">
        <v>8926</v>
      </c>
      <c r="G34" s="494"/>
      <c r="H34" s="494" t="s">
        <v>8925</v>
      </c>
      <c r="I34" s="494" t="s">
        <v>294</v>
      </c>
      <c r="J34" s="494" t="s">
        <v>294</v>
      </c>
      <c r="K34" s="573">
        <v>0</v>
      </c>
      <c r="L34" s="358" t="s">
        <v>8587</v>
      </c>
      <c r="M34" s="357" t="s">
        <v>8952</v>
      </c>
      <c r="N34" s="357" t="s">
        <v>8925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8927</v>
      </c>
      <c r="U34" s="357" t="s">
        <v>294</v>
      </c>
      <c r="V34" s="357" t="s">
        <v>294</v>
      </c>
    </row>
    <row r="35" spans="1:22" ht="15" thickBot="1">
      <c r="A35" s="528"/>
      <c r="B35" s="612"/>
      <c r="C35" s="703" t="s">
        <v>22</v>
      </c>
      <c r="D35" s="663">
        <v>21</v>
      </c>
      <c r="E35" s="663">
        <v>28</v>
      </c>
      <c r="F35" s="70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26">
        <v>5</v>
      </c>
      <c r="B36" s="607" t="s">
        <v>8954</v>
      </c>
      <c r="C36" s="1673" t="s">
        <v>8955</v>
      </c>
      <c r="D36" s="656">
        <v>5</v>
      </c>
      <c r="E36" s="656">
        <v>8</v>
      </c>
      <c r="F36" s="729" t="s">
        <v>8945</v>
      </c>
      <c r="G36" s="494"/>
      <c r="H36" s="494" t="s">
        <v>8944</v>
      </c>
      <c r="I36" s="494" t="s">
        <v>294</v>
      </c>
      <c r="J36" s="494" t="s">
        <v>294</v>
      </c>
      <c r="K36" s="574">
        <v>0</v>
      </c>
      <c r="L36" s="358" t="s">
        <v>8956</v>
      </c>
      <c r="M36" s="357" t="s">
        <v>8954</v>
      </c>
      <c r="N36" s="357" t="s">
        <v>8944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8946</v>
      </c>
      <c r="U36" s="357" t="s">
        <v>294</v>
      </c>
      <c r="V36" s="357" t="s">
        <v>294</v>
      </c>
    </row>
    <row r="37" spans="1:22">
      <c r="A37" s="527"/>
      <c r="B37" s="607" t="s">
        <v>8957</v>
      </c>
      <c r="C37" s="608" t="s">
        <v>8590</v>
      </c>
      <c r="D37" s="656">
        <v>4</v>
      </c>
      <c r="E37" s="656">
        <v>6</v>
      </c>
      <c r="F37" s="729" t="s">
        <v>8578</v>
      </c>
      <c r="G37" s="494"/>
      <c r="H37" s="494" t="s">
        <v>8947</v>
      </c>
      <c r="I37" s="494" t="s">
        <v>294</v>
      </c>
      <c r="J37" s="494" t="s">
        <v>294</v>
      </c>
      <c r="K37" s="573">
        <v>0</v>
      </c>
      <c r="L37" s="358" t="s">
        <v>8590</v>
      </c>
      <c r="M37" s="357" t="s">
        <v>8957</v>
      </c>
      <c r="N37" s="357" t="s">
        <v>8947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8579</v>
      </c>
      <c r="U37" s="357" t="s">
        <v>294</v>
      </c>
      <c r="V37" s="357" t="s">
        <v>294</v>
      </c>
    </row>
    <row r="38" spans="1:22">
      <c r="A38" s="527"/>
      <c r="B38" s="607" t="s">
        <v>8958</v>
      </c>
      <c r="C38" s="608" t="s">
        <v>8959</v>
      </c>
      <c r="D38" s="656">
        <v>4</v>
      </c>
      <c r="E38" s="656">
        <v>6</v>
      </c>
      <c r="F38" s="729" t="s">
        <v>8945</v>
      </c>
      <c r="G38" s="494"/>
      <c r="H38" s="494" t="s">
        <v>8944</v>
      </c>
      <c r="I38" s="494" t="s">
        <v>294</v>
      </c>
      <c r="J38" s="494" t="s">
        <v>294</v>
      </c>
      <c r="K38" s="574">
        <v>0</v>
      </c>
      <c r="L38" s="358" t="s">
        <v>8960</v>
      </c>
      <c r="M38" s="357" t="s">
        <v>8958</v>
      </c>
      <c r="N38" s="357" t="s">
        <v>8944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8946</v>
      </c>
      <c r="U38" s="357" t="s">
        <v>294</v>
      </c>
      <c r="V38" s="357" t="s">
        <v>294</v>
      </c>
    </row>
    <row r="39" spans="1:22">
      <c r="A39" s="527"/>
      <c r="B39" s="607" t="s">
        <v>8961</v>
      </c>
      <c r="C39" s="608" t="s">
        <v>8867</v>
      </c>
      <c r="D39" s="656">
        <v>3</v>
      </c>
      <c r="E39" s="656">
        <v>4</v>
      </c>
      <c r="F39" s="729" t="s">
        <v>8953</v>
      </c>
      <c r="G39" s="494"/>
      <c r="H39" s="494" t="s">
        <v>8952</v>
      </c>
      <c r="I39" s="494" t="s">
        <v>294</v>
      </c>
      <c r="J39" s="494" t="s">
        <v>294</v>
      </c>
      <c r="K39" s="573">
        <v>0</v>
      </c>
      <c r="L39" s="358" t="s">
        <v>8595</v>
      </c>
      <c r="M39" s="357" t="s">
        <v>8961</v>
      </c>
      <c r="N39" s="357" t="s">
        <v>8952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8587</v>
      </c>
      <c r="U39" s="357" t="s">
        <v>294</v>
      </c>
      <c r="V39" s="357" t="s">
        <v>294</v>
      </c>
    </row>
    <row r="40" spans="1:22" ht="15" thickBot="1">
      <c r="A40" s="527"/>
      <c r="B40" s="607" t="s">
        <v>8962</v>
      </c>
      <c r="C40" s="608" t="s">
        <v>8963</v>
      </c>
      <c r="D40" s="656">
        <v>5</v>
      </c>
      <c r="E40" s="656">
        <v>6</v>
      </c>
      <c r="F40" s="729" t="s">
        <v>8578</v>
      </c>
      <c r="G40" s="494"/>
      <c r="H40" s="494" t="s">
        <v>8947</v>
      </c>
      <c r="I40" s="494" t="s">
        <v>294</v>
      </c>
      <c r="J40" s="494" t="s">
        <v>294</v>
      </c>
      <c r="K40" s="573">
        <v>0</v>
      </c>
      <c r="L40" s="358" t="s">
        <v>8963</v>
      </c>
      <c r="M40" s="357" t="s">
        <v>8962</v>
      </c>
      <c r="N40" s="357" t="s">
        <v>8947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8579</v>
      </c>
      <c r="U40" s="357" t="s">
        <v>294</v>
      </c>
      <c r="V40" s="357" t="s">
        <v>294</v>
      </c>
    </row>
    <row r="41" spans="1:22" ht="15" thickBot="1">
      <c r="A41" s="528"/>
      <c r="B41" s="612"/>
      <c r="C41" s="703" t="s">
        <v>22</v>
      </c>
      <c r="D41" s="663">
        <v>21</v>
      </c>
      <c r="E41" s="663">
        <v>30</v>
      </c>
      <c r="F41" s="70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26">
        <v>6</v>
      </c>
      <c r="B42" s="603" t="s">
        <v>8964</v>
      </c>
      <c r="C42" s="1673" t="s">
        <v>8965</v>
      </c>
      <c r="D42" s="656">
        <v>5</v>
      </c>
      <c r="E42" s="656">
        <v>8</v>
      </c>
      <c r="F42" s="729" t="s">
        <v>8955</v>
      </c>
      <c r="G42" s="494"/>
      <c r="H42" s="494" t="s">
        <v>8954</v>
      </c>
      <c r="I42" s="494" t="s">
        <v>294</v>
      </c>
      <c r="J42" s="494" t="s">
        <v>294</v>
      </c>
      <c r="K42" s="573">
        <v>0</v>
      </c>
      <c r="L42" s="358" t="s">
        <v>8966</v>
      </c>
      <c r="M42" s="357" t="s">
        <v>8964</v>
      </c>
      <c r="N42" s="357" t="s">
        <v>8954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8956</v>
      </c>
      <c r="U42" s="357" t="s">
        <v>294</v>
      </c>
      <c r="V42" s="357" t="s">
        <v>294</v>
      </c>
    </row>
    <row r="43" spans="1:22">
      <c r="A43" s="527"/>
      <c r="B43" s="607" t="s">
        <v>35</v>
      </c>
      <c r="C43" s="608" t="s">
        <v>145</v>
      </c>
      <c r="D43" s="656">
        <v>3</v>
      </c>
      <c r="E43" s="656">
        <v>4</v>
      </c>
      <c r="F43" s="729" t="s">
        <v>138</v>
      </c>
      <c r="G43" s="494"/>
      <c r="H43" s="494" t="s">
        <v>25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35</v>
      </c>
      <c r="N43" s="357" t="s">
        <v>25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527"/>
      <c r="B44" s="607" t="s">
        <v>8967</v>
      </c>
      <c r="C44" s="608" t="s">
        <v>8968</v>
      </c>
      <c r="D44" s="656">
        <v>4</v>
      </c>
      <c r="E44" s="656">
        <v>6</v>
      </c>
      <c r="F44" s="729" t="s">
        <v>8959</v>
      </c>
      <c r="G44" s="494"/>
      <c r="H44" s="494" t="s">
        <v>8958</v>
      </c>
      <c r="I44" s="494" t="s">
        <v>294</v>
      </c>
      <c r="J44" s="494" t="s">
        <v>294</v>
      </c>
      <c r="K44" s="573">
        <v>0</v>
      </c>
      <c r="L44" s="358" t="s">
        <v>8969</v>
      </c>
      <c r="M44" s="357" t="s">
        <v>8967</v>
      </c>
      <c r="N44" s="357" t="s">
        <v>8958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8960</v>
      </c>
      <c r="U44" s="357" t="s">
        <v>294</v>
      </c>
      <c r="V44" s="357" t="s">
        <v>294</v>
      </c>
    </row>
    <row r="45" spans="1:22">
      <c r="A45" s="527"/>
      <c r="B45" s="607" t="s">
        <v>8970</v>
      </c>
      <c r="C45" s="608" t="s">
        <v>8600</v>
      </c>
      <c r="D45" s="656">
        <v>4</v>
      </c>
      <c r="E45" s="656">
        <v>6</v>
      </c>
      <c r="F45" s="729" t="s">
        <v>8590</v>
      </c>
      <c r="G45" s="494"/>
      <c r="H45" s="494" t="s">
        <v>8957</v>
      </c>
      <c r="I45" s="494" t="s">
        <v>294</v>
      </c>
      <c r="J45" s="494" t="s">
        <v>294</v>
      </c>
      <c r="K45" s="573">
        <v>0</v>
      </c>
      <c r="L45" s="358" t="s">
        <v>8600</v>
      </c>
      <c r="M45" s="357" t="s">
        <v>8970</v>
      </c>
      <c r="N45" s="357" t="s">
        <v>8957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8590</v>
      </c>
      <c r="U45" s="357" t="s">
        <v>294</v>
      </c>
      <c r="V45" s="357" t="s">
        <v>294</v>
      </c>
    </row>
    <row r="46" spans="1:22" ht="15" thickBot="1">
      <c r="A46" s="527"/>
      <c r="B46" s="607" t="s">
        <v>8971</v>
      </c>
      <c r="C46" s="628" t="s">
        <v>8972</v>
      </c>
      <c r="D46" s="656">
        <v>5</v>
      </c>
      <c r="E46" s="656">
        <v>6</v>
      </c>
      <c r="F46" s="729" t="s">
        <v>8963</v>
      </c>
      <c r="G46" s="494"/>
      <c r="H46" s="494" t="s">
        <v>8962</v>
      </c>
      <c r="I46" s="494" t="s">
        <v>294</v>
      </c>
      <c r="J46" s="494" t="s">
        <v>294</v>
      </c>
      <c r="K46" s="573">
        <v>0</v>
      </c>
      <c r="L46" s="358" t="s">
        <v>8972</v>
      </c>
      <c r="M46" s="357" t="s">
        <v>8971</v>
      </c>
      <c r="N46" s="357" t="s">
        <v>8962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8963</v>
      </c>
      <c r="U46" s="357" t="s">
        <v>294</v>
      </c>
      <c r="V46" s="357" t="s">
        <v>294</v>
      </c>
    </row>
    <row r="47" spans="1:22" ht="15" thickBot="1">
      <c r="A47" s="528"/>
      <c r="B47" s="612"/>
      <c r="C47" s="703" t="s">
        <v>22</v>
      </c>
      <c r="D47" s="663">
        <v>21</v>
      </c>
      <c r="E47" s="663">
        <v>30</v>
      </c>
      <c r="F47" s="70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26">
        <v>7</v>
      </c>
      <c r="B48" s="603" t="s">
        <v>8973</v>
      </c>
      <c r="C48" s="1673" t="s">
        <v>8974</v>
      </c>
      <c r="D48" s="656">
        <v>5</v>
      </c>
      <c r="E48" s="656">
        <v>8</v>
      </c>
      <c r="F48" s="729" t="s">
        <v>8965</v>
      </c>
      <c r="G48" s="494"/>
      <c r="H48" s="494" t="s">
        <v>8964</v>
      </c>
      <c r="I48" s="494" t="s">
        <v>294</v>
      </c>
      <c r="J48" s="494" t="s">
        <v>294</v>
      </c>
      <c r="K48" s="573">
        <v>0</v>
      </c>
      <c r="L48" s="358" t="s">
        <v>8975</v>
      </c>
      <c r="M48" s="357" t="s">
        <v>8973</v>
      </c>
      <c r="N48" s="357" t="s">
        <v>8964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8966</v>
      </c>
      <c r="U48" s="357" t="s">
        <v>294</v>
      </c>
      <c r="V48" s="357" t="s">
        <v>294</v>
      </c>
    </row>
    <row r="49" spans="1:22">
      <c r="A49" s="527"/>
      <c r="B49" s="607" t="s">
        <v>36</v>
      </c>
      <c r="C49" s="727" t="s">
        <v>247</v>
      </c>
      <c r="D49" s="656">
        <v>1</v>
      </c>
      <c r="E49" s="656">
        <v>1</v>
      </c>
      <c r="F49" s="729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1131</v>
      </c>
      <c r="M49" s="357" t="s">
        <v>36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27"/>
      <c r="B50" s="607" t="s">
        <v>8976</v>
      </c>
      <c r="C50" s="608" t="s">
        <v>8977</v>
      </c>
      <c r="D50" s="656">
        <v>4</v>
      </c>
      <c r="E50" s="656">
        <v>4</v>
      </c>
      <c r="F50" s="729" t="s">
        <v>8867</v>
      </c>
      <c r="G50" s="494"/>
      <c r="H50" s="494" t="s">
        <v>8961</v>
      </c>
      <c r="I50" s="494" t="s">
        <v>294</v>
      </c>
      <c r="J50" s="494" t="s">
        <v>294</v>
      </c>
      <c r="K50" s="573">
        <v>0</v>
      </c>
      <c r="L50" s="358" t="s">
        <v>8978</v>
      </c>
      <c r="M50" s="357" t="s">
        <v>8976</v>
      </c>
      <c r="N50" s="357" t="s">
        <v>8961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8595</v>
      </c>
      <c r="U50" s="357" t="s">
        <v>294</v>
      </c>
      <c r="V50" s="357" t="s">
        <v>294</v>
      </c>
    </row>
    <row r="51" spans="1:22">
      <c r="A51" s="527"/>
      <c r="B51" s="607" t="s">
        <v>8979</v>
      </c>
      <c r="C51" s="727" t="s">
        <v>8980</v>
      </c>
      <c r="D51" s="656">
        <v>3</v>
      </c>
      <c r="E51" s="656">
        <v>6</v>
      </c>
      <c r="F51" s="729" t="s">
        <v>8968</v>
      </c>
      <c r="G51" s="494"/>
      <c r="H51" s="494" t="s">
        <v>8967</v>
      </c>
      <c r="I51" s="494" t="s">
        <v>294</v>
      </c>
      <c r="J51" s="494" t="s">
        <v>294</v>
      </c>
      <c r="K51" s="573">
        <v>0</v>
      </c>
      <c r="L51" s="358" t="s">
        <v>8981</v>
      </c>
      <c r="M51" s="357" t="s">
        <v>8979</v>
      </c>
      <c r="N51" s="357" t="s">
        <v>8967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8969</v>
      </c>
      <c r="U51" s="357" t="s">
        <v>294</v>
      </c>
      <c r="V51" s="357" t="s">
        <v>294</v>
      </c>
    </row>
    <row r="52" spans="1:22">
      <c r="A52" s="527"/>
      <c r="B52" s="607" t="s">
        <v>8982</v>
      </c>
      <c r="C52" s="608" t="s">
        <v>8605</v>
      </c>
      <c r="D52" s="656">
        <v>3</v>
      </c>
      <c r="E52" s="656">
        <v>6</v>
      </c>
      <c r="F52" s="729" t="s">
        <v>8600</v>
      </c>
      <c r="G52" s="494"/>
      <c r="H52" s="494" t="s">
        <v>8970</v>
      </c>
      <c r="I52" s="494" t="s">
        <v>294</v>
      </c>
      <c r="J52" s="494" t="s">
        <v>294</v>
      </c>
      <c r="K52" s="573">
        <v>0</v>
      </c>
      <c r="L52" s="358" t="s">
        <v>8605</v>
      </c>
      <c r="M52" s="357" t="s">
        <v>8982</v>
      </c>
      <c r="N52" s="357" t="s">
        <v>8970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8600</v>
      </c>
      <c r="U52" s="357" t="s">
        <v>294</v>
      </c>
      <c r="V52" s="357" t="s">
        <v>294</v>
      </c>
    </row>
    <row r="53" spans="1:22" ht="15" thickBot="1">
      <c r="A53" s="527"/>
      <c r="B53" s="607" t="s">
        <v>8983</v>
      </c>
      <c r="C53" s="628" t="s">
        <v>8984</v>
      </c>
      <c r="D53" s="656">
        <v>6</v>
      </c>
      <c r="E53" s="656">
        <v>8</v>
      </c>
      <c r="F53" s="729" t="s">
        <v>8867</v>
      </c>
      <c r="G53" s="494"/>
      <c r="H53" s="494" t="s">
        <v>8961</v>
      </c>
      <c r="I53" s="494" t="s">
        <v>294</v>
      </c>
      <c r="J53" s="494" t="s">
        <v>294</v>
      </c>
      <c r="K53" s="573">
        <v>0</v>
      </c>
      <c r="L53" s="358" t="s">
        <v>8984</v>
      </c>
      <c r="M53" s="357" t="s">
        <v>8983</v>
      </c>
      <c r="N53" s="357" t="s">
        <v>8961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8595</v>
      </c>
      <c r="U53" s="357" t="s">
        <v>294</v>
      </c>
      <c r="V53" s="357" t="s">
        <v>294</v>
      </c>
    </row>
    <row r="54" spans="1:22" ht="15" thickBot="1">
      <c r="A54" s="528"/>
      <c r="B54" s="612"/>
      <c r="C54" s="703" t="s">
        <v>22</v>
      </c>
      <c r="D54" s="663">
        <v>22</v>
      </c>
      <c r="E54" s="663">
        <v>33</v>
      </c>
      <c r="F54" s="70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20.399999999999999">
      <c r="A55" s="526">
        <v>8</v>
      </c>
      <c r="B55" s="607" t="s">
        <v>8985</v>
      </c>
      <c r="C55" s="608" t="s">
        <v>8986</v>
      </c>
      <c r="D55" s="656">
        <v>4</v>
      </c>
      <c r="E55" s="656">
        <v>8</v>
      </c>
      <c r="F55" s="895" t="s">
        <v>8987</v>
      </c>
      <c r="G55" s="494"/>
      <c r="H55" s="494" t="s">
        <v>8973</v>
      </c>
      <c r="I55" s="494" t="s">
        <v>8970</v>
      </c>
      <c r="J55" s="494" t="s">
        <v>294</v>
      </c>
      <c r="K55" s="573">
        <v>0</v>
      </c>
      <c r="L55" s="358" t="s">
        <v>8988</v>
      </c>
      <c r="M55" s="357" t="s">
        <v>8985</v>
      </c>
      <c r="N55" s="357" t="s">
        <v>8973</v>
      </c>
      <c r="O55" s="357" t="s">
        <v>8970</v>
      </c>
      <c r="P55" s="357" t="s">
        <v>294</v>
      </c>
      <c r="Q55" s="357">
        <v>0</v>
      </c>
      <c r="R55" s="357">
        <v>39</v>
      </c>
      <c r="S55" s="357">
        <v>0</v>
      </c>
      <c r="T55" s="357" t="s">
        <v>8975</v>
      </c>
      <c r="U55" s="357" t="s">
        <v>8600</v>
      </c>
      <c r="V55" s="357" t="s">
        <v>294</v>
      </c>
    </row>
    <row r="56" spans="1:22">
      <c r="A56" s="527"/>
      <c r="B56" s="607" t="s">
        <v>40</v>
      </c>
      <c r="C56" s="727" t="s">
        <v>4945</v>
      </c>
      <c r="D56" s="656">
        <v>1</v>
      </c>
      <c r="E56" s="656">
        <v>1</v>
      </c>
      <c r="F56" s="729" t="s">
        <v>247</v>
      </c>
      <c r="G56" s="494"/>
      <c r="H56" s="494" t="s">
        <v>36</v>
      </c>
      <c r="I56" s="494" t="s">
        <v>294</v>
      </c>
      <c r="J56" s="494" t="s">
        <v>294</v>
      </c>
      <c r="K56" s="573">
        <v>0</v>
      </c>
      <c r="L56" s="358" t="s">
        <v>1180</v>
      </c>
      <c r="M56" s="357" t="s">
        <v>40</v>
      </c>
      <c r="N56" s="357" t="s">
        <v>36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1131</v>
      </c>
      <c r="U56" s="357" t="s">
        <v>294</v>
      </c>
      <c r="V56" s="357" t="s">
        <v>294</v>
      </c>
    </row>
    <row r="57" spans="1:22">
      <c r="A57" s="527"/>
      <c r="B57" s="607" t="s">
        <v>8989</v>
      </c>
      <c r="C57" s="608" t="s">
        <v>8990</v>
      </c>
      <c r="D57" s="656">
        <v>3</v>
      </c>
      <c r="E57" s="656">
        <v>6</v>
      </c>
      <c r="F57" s="729" t="s">
        <v>8968</v>
      </c>
      <c r="G57" s="494"/>
      <c r="H57" s="494" t="s">
        <v>8967</v>
      </c>
      <c r="I57" s="494" t="s">
        <v>294</v>
      </c>
      <c r="J57" s="494" t="s">
        <v>294</v>
      </c>
      <c r="K57" s="573">
        <v>0</v>
      </c>
      <c r="L57" s="358" t="s">
        <v>8991</v>
      </c>
      <c r="M57" s="357" t="s">
        <v>8989</v>
      </c>
      <c r="N57" s="357" t="s">
        <v>8967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8969</v>
      </c>
      <c r="U57" s="357" t="s">
        <v>294</v>
      </c>
      <c r="V57" s="357" t="s">
        <v>294</v>
      </c>
    </row>
    <row r="58" spans="1:22">
      <c r="A58" s="527"/>
      <c r="B58" s="607" t="s">
        <v>8992</v>
      </c>
      <c r="C58" s="727" t="s">
        <v>8993</v>
      </c>
      <c r="D58" s="656">
        <v>4</v>
      </c>
      <c r="E58" s="656">
        <v>4</v>
      </c>
      <c r="F58" s="1749" t="s">
        <v>8980</v>
      </c>
      <c r="G58" s="494"/>
      <c r="H58" s="494" t="s">
        <v>8979</v>
      </c>
      <c r="I58" s="494" t="s">
        <v>294</v>
      </c>
      <c r="J58" s="494" t="s">
        <v>294</v>
      </c>
      <c r="K58" s="573">
        <v>0</v>
      </c>
      <c r="L58" s="358" t="s">
        <v>8993</v>
      </c>
      <c r="M58" s="357" t="s">
        <v>8992</v>
      </c>
      <c r="N58" s="357" t="s">
        <v>8979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8981</v>
      </c>
      <c r="U58" s="357" t="s">
        <v>294</v>
      </c>
      <c r="V58" s="357" t="s">
        <v>294</v>
      </c>
    </row>
    <row r="59" spans="1:22">
      <c r="A59" s="527"/>
      <c r="B59" s="607" t="s">
        <v>8994</v>
      </c>
      <c r="C59" s="608" t="s">
        <v>4933</v>
      </c>
      <c r="D59" s="656">
        <v>3</v>
      </c>
      <c r="E59" s="656">
        <v>4</v>
      </c>
      <c r="F59" s="729" t="s">
        <v>8965</v>
      </c>
      <c r="G59" s="494"/>
      <c r="H59" s="494" t="s">
        <v>8964</v>
      </c>
      <c r="I59" s="494" t="s">
        <v>294</v>
      </c>
      <c r="J59" s="494" t="s">
        <v>294</v>
      </c>
      <c r="K59" s="573">
        <v>0</v>
      </c>
      <c r="L59" s="358" t="s">
        <v>4861</v>
      </c>
      <c r="M59" s="357" t="s">
        <v>8994</v>
      </c>
      <c r="N59" s="357" t="s">
        <v>8964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8966</v>
      </c>
      <c r="U59" s="357" t="s">
        <v>294</v>
      </c>
      <c r="V59" s="357" t="s">
        <v>294</v>
      </c>
    </row>
    <row r="60" spans="1:22">
      <c r="A60" s="527"/>
      <c r="B60" s="607" t="s">
        <v>8995</v>
      </c>
      <c r="C60" s="608" t="s">
        <v>8624</v>
      </c>
      <c r="D60" s="656">
        <v>4</v>
      </c>
      <c r="E60" s="656">
        <v>4</v>
      </c>
      <c r="F60" s="729" t="s">
        <v>8965</v>
      </c>
      <c r="G60" s="494" t="s">
        <v>241</v>
      </c>
      <c r="H60" s="494" t="s">
        <v>8964</v>
      </c>
      <c r="I60" s="494"/>
      <c r="J60" s="494"/>
      <c r="K60" s="573"/>
      <c r="L60" s="358"/>
    </row>
    <row r="61" spans="1:22" ht="15" thickBot="1">
      <c r="A61" s="527"/>
      <c r="B61" s="1140" t="s">
        <v>8996</v>
      </c>
      <c r="C61" s="608" t="s">
        <v>8626</v>
      </c>
      <c r="D61" s="656">
        <v>4</v>
      </c>
      <c r="E61" s="656">
        <v>4</v>
      </c>
      <c r="F61" s="729" t="s">
        <v>8965</v>
      </c>
      <c r="G61" s="494" t="s">
        <v>241</v>
      </c>
      <c r="H61" s="494" t="s">
        <v>8964</v>
      </c>
      <c r="I61" s="494" t="s">
        <v>294</v>
      </c>
      <c r="J61" s="494" t="s">
        <v>294</v>
      </c>
      <c r="K61" s="573">
        <v>0</v>
      </c>
      <c r="L61" s="358" t="s">
        <v>8626</v>
      </c>
      <c r="M61" s="357" t="s">
        <v>8996</v>
      </c>
      <c r="N61" s="357" t="s">
        <v>8964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8966</v>
      </c>
      <c r="U61" s="357" t="s">
        <v>294</v>
      </c>
      <c r="V61" s="357" t="s">
        <v>294</v>
      </c>
    </row>
    <row r="62" spans="1:22" ht="15" thickBot="1">
      <c r="A62" s="528"/>
      <c r="B62" s="612"/>
      <c r="C62" s="703" t="s">
        <v>22</v>
      </c>
      <c r="D62" s="663">
        <v>19</v>
      </c>
      <c r="E62" s="663">
        <v>27</v>
      </c>
      <c r="F62" s="704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 ht="20.399999999999999">
      <c r="A63" s="526">
        <v>9</v>
      </c>
      <c r="B63" s="603" t="s">
        <v>8997</v>
      </c>
      <c r="C63" s="1673" t="s">
        <v>8998</v>
      </c>
      <c r="D63" s="651">
        <v>4</v>
      </c>
      <c r="E63" s="651">
        <v>8</v>
      </c>
      <c r="F63" s="895" t="s">
        <v>8999</v>
      </c>
      <c r="G63" s="494"/>
      <c r="H63" s="494" t="s">
        <v>8985</v>
      </c>
      <c r="I63" s="494" t="s">
        <v>8982</v>
      </c>
      <c r="J63" s="494" t="s">
        <v>294</v>
      </c>
      <c r="K63" s="573">
        <v>0</v>
      </c>
      <c r="L63" s="358" t="s">
        <v>9000</v>
      </c>
      <c r="M63" s="357" t="s">
        <v>8997</v>
      </c>
      <c r="N63" s="357" t="s">
        <v>8985</v>
      </c>
      <c r="O63" s="357" t="s">
        <v>8982</v>
      </c>
      <c r="P63" s="357" t="s">
        <v>294</v>
      </c>
      <c r="Q63" s="357">
        <v>0</v>
      </c>
      <c r="R63" s="357">
        <v>39</v>
      </c>
      <c r="S63" s="357">
        <v>0</v>
      </c>
      <c r="T63" s="357" t="s">
        <v>8988</v>
      </c>
      <c r="U63" s="357" t="s">
        <v>8605</v>
      </c>
      <c r="V63" s="357" t="s">
        <v>294</v>
      </c>
    </row>
    <row r="64" spans="1:22" ht="20.399999999999999">
      <c r="A64" s="527"/>
      <c r="B64" s="607" t="s">
        <v>9001</v>
      </c>
      <c r="C64" s="608" t="s">
        <v>9002</v>
      </c>
      <c r="D64" s="656">
        <v>6</v>
      </c>
      <c r="E64" s="656">
        <v>6</v>
      </c>
      <c r="F64" s="729" t="s">
        <v>9003</v>
      </c>
      <c r="G64" s="494"/>
      <c r="H64" s="494" t="s">
        <v>8985</v>
      </c>
      <c r="I64" s="494" t="s">
        <v>35</v>
      </c>
      <c r="J64" s="494" t="s">
        <v>294</v>
      </c>
      <c r="K64" s="573">
        <v>0</v>
      </c>
      <c r="L64" s="358" t="s">
        <v>9002</v>
      </c>
      <c r="M64" s="357" t="s">
        <v>9001</v>
      </c>
      <c r="N64" s="357" t="s">
        <v>8985</v>
      </c>
      <c r="O64" s="357" t="s">
        <v>35</v>
      </c>
      <c r="P64" s="357" t="s">
        <v>294</v>
      </c>
      <c r="Q64" s="357">
        <v>0</v>
      </c>
      <c r="R64" s="357">
        <v>39</v>
      </c>
      <c r="S64" s="357">
        <v>0</v>
      </c>
      <c r="T64" s="357" t="s">
        <v>8988</v>
      </c>
      <c r="U64" s="357" t="s">
        <v>3259</v>
      </c>
      <c r="V64" s="357" t="s">
        <v>294</v>
      </c>
    </row>
    <row r="65" spans="1:22">
      <c r="A65" s="527"/>
      <c r="B65" s="607" t="s">
        <v>8621</v>
      </c>
      <c r="C65" s="608" t="s">
        <v>9004</v>
      </c>
      <c r="D65" s="656">
        <v>4</v>
      </c>
      <c r="E65" s="656">
        <v>6</v>
      </c>
      <c r="F65" s="633" t="s">
        <v>8993</v>
      </c>
      <c r="G65" s="494"/>
      <c r="H65" s="494" t="s">
        <v>8992</v>
      </c>
      <c r="I65" s="494" t="s">
        <v>294</v>
      </c>
      <c r="J65" s="494" t="s">
        <v>294</v>
      </c>
      <c r="K65" s="573">
        <v>0</v>
      </c>
      <c r="L65" s="358" t="s">
        <v>8622</v>
      </c>
      <c r="M65" s="357" t="s">
        <v>8621</v>
      </c>
      <c r="N65" s="357" t="s">
        <v>8992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8993</v>
      </c>
      <c r="U65" s="357" t="s">
        <v>294</v>
      </c>
      <c r="V65" s="357" t="s">
        <v>294</v>
      </c>
    </row>
    <row r="66" spans="1:22">
      <c r="A66" s="527"/>
      <c r="B66" s="607" t="s">
        <v>9005</v>
      </c>
      <c r="C66" s="608" t="s">
        <v>9006</v>
      </c>
      <c r="D66" s="656">
        <v>4</v>
      </c>
      <c r="E66" s="656">
        <v>4</v>
      </c>
      <c r="F66" s="633" t="s">
        <v>8974</v>
      </c>
      <c r="G66" s="494" t="s">
        <v>242</v>
      </c>
      <c r="H66" s="494" t="s">
        <v>8973</v>
      </c>
      <c r="I66" s="494"/>
      <c r="J66" s="494"/>
      <c r="K66" s="573"/>
      <c r="L66" s="358"/>
    </row>
    <row r="67" spans="1:22" ht="15" thickBot="1">
      <c r="A67" s="527"/>
      <c r="B67" s="1140" t="s">
        <v>9007</v>
      </c>
      <c r="C67" s="628" t="s">
        <v>9008</v>
      </c>
      <c r="D67" s="656">
        <v>4</v>
      </c>
      <c r="E67" s="656">
        <v>4</v>
      </c>
      <c r="F67" s="682" t="s">
        <v>8974</v>
      </c>
      <c r="G67" s="494" t="s">
        <v>242</v>
      </c>
      <c r="H67" s="494" t="s">
        <v>8973</v>
      </c>
      <c r="I67" s="494" t="s">
        <v>294</v>
      </c>
      <c r="J67" s="494" t="s">
        <v>294</v>
      </c>
      <c r="K67" s="573">
        <v>0</v>
      </c>
      <c r="L67" s="358" t="s">
        <v>8633</v>
      </c>
      <c r="M67" s="357" t="s">
        <v>9007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8975</v>
      </c>
      <c r="U67" s="357" t="s">
        <v>294</v>
      </c>
      <c r="V67" s="357" t="s">
        <v>294</v>
      </c>
    </row>
    <row r="68" spans="1:22" ht="15" thickBot="1">
      <c r="A68" s="528"/>
      <c r="B68" s="612"/>
      <c r="C68" s="703" t="s">
        <v>22</v>
      </c>
      <c r="D68" s="663">
        <v>18</v>
      </c>
      <c r="E68" s="663">
        <v>24</v>
      </c>
      <c r="F68" s="702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 ht="20.399999999999999">
      <c r="A69" s="526">
        <v>10</v>
      </c>
      <c r="B69" s="603" t="s">
        <v>9009</v>
      </c>
      <c r="C69" s="1673" t="s">
        <v>9010</v>
      </c>
      <c r="D69" s="651">
        <v>9</v>
      </c>
      <c r="E69" s="651">
        <v>10</v>
      </c>
      <c r="F69" s="729" t="s">
        <v>9011</v>
      </c>
      <c r="G69" s="494"/>
      <c r="H69" s="494" t="s">
        <v>9001</v>
      </c>
      <c r="I69" s="494" t="s">
        <v>8997</v>
      </c>
      <c r="J69" s="494" t="s">
        <v>294</v>
      </c>
      <c r="K69" s="573">
        <v>0</v>
      </c>
      <c r="L69" s="358" t="s">
        <v>9010</v>
      </c>
      <c r="M69" s="357" t="s">
        <v>9009</v>
      </c>
      <c r="N69" s="357" t="s">
        <v>9001</v>
      </c>
      <c r="O69" s="357" t="s">
        <v>8997</v>
      </c>
      <c r="P69" s="357" t="s">
        <v>294</v>
      </c>
      <c r="Q69" s="357">
        <v>0</v>
      </c>
      <c r="R69" s="357">
        <v>36</v>
      </c>
      <c r="S69" s="357">
        <v>0</v>
      </c>
      <c r="T69" s="357" t="s">
        <v>9002</v>
      </c>
      <c r="U69" s="357" t="s">
        <v>9000</v>
      </c>
      <c r="V69" s="357" t="s">
        <v>294</v>
      </c>
    </row>
    <row r="70" spans="1:22">
      <c r="A70" s="527"/>
      <c r="B70" s="607" t="s">
        <v>9012</v>
      </c>
      <c r="C70" s="608" t="s">
        <v>9013</v>
      </c>
      <c r="D70" s="656">
        <v>5</v>
      </c>
      <c r="E70" s="656">
        <v>6</v>
      </c>
      <c r="F70" s="633" t="s">
        <v>9004</v>
      </c>
      <c r="G70" s="494"/>
      <c r="H70" s="494" t="s">
        <v>8621</v>
      </c>
      <c r="I70" s="494" t="s">
        <v>294</v>
      </c>
      <c r="J70" s="494" t="s">
        <v>294</v>
      </c>
      <c r="K70" s="573">
        <v>0</v>
      </c>
      <c r="L70" s="358" t="s">
        <v>9014</v>
      </c>
      <c r="M70" s="357" t="s">
        <v>9012</v>
      </c>
      <c r="N70" s="357" t="s">
        <v>8621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8622</v>
      </c>
      <c r="U70" s="357" t="s">
        <v>294</v>
      </c>
      <c r="V70" s="357" t="s">
        <v>294</v>
      </c>
    </row>
    <row r="71" spans="1:22">
      <c r="A71" s="527"/>
      <c r="B71" s="607" t="s">
        <v>8634</v>
      </c>
      <c r="C71" s="608" t="s">
        <v>8635</v>
      </c>
      <c r="D71" s="656">
        <v>4</v>
      </c>
      <c r="E71" s="656">
        <v>4</v>
      </c>
      <c r="F71" s="633" t="s">
        <v>8986</v>
      </c>
      <c r="G71" s="494" t="s">
        <v>8267</v>
      </c>
      <c r="H71" s="494" t="s">
        <v>8985</v>
      </c>
      <c r="I71" s="494"/>
      <c r="J71" s="494"/>
      <c r="K71" s="573"/>
      <c r="L71" s="358"/>
    </row>
    <row r="72" spans="1:22" ht="15" thickBot="1">
      <c r="A72" s="527"/>
      <c r="B72" s="1140" t="s">
        <v>9015</v>
      </c>
      <c r="C72" s="628" t="s">
        <v>9016</v>
      </c>
      <c r="D72" s="656">
        <v>4</v>
      </c>
      <c r="E72" s="656">
        <v>4</v>
      </c>
      <c r="F72" s="729" t="s">
        <v>8986</v>
      </c>
      <c r="G72" s="494" t="s">
        <v>8267</v>
      </c>
      <c r="H72" s="494" t="s">
        <v>8985</v>
      </c>
      <c r="I72" s="494" t="s">
        <v>294</v>
      </c>
      <c r="J72" s="494" t="s">
        <v>294</v>
      </c>
      <c r="K72" s="573">
        <v>0</v>
      </c>
      <c r="L72" s="358" t="s">
        <v>9016</v>
      </c>
      <c r="M72" s="357" t="s">
        <v>9015</v>
      </c>
      <c r="N72" s="357" t="s">
        <v>242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8988</v>
      </c>
      <c r="U72" s="357" t="s">
        <v>294</v>
      </c>
      <c r="V72" s="357" t="s">
        <v>294</v>
      </c>
    </row>
    <row r="73" spans="1:22" ht="15" thickBot="1">
      <c r="A73" s="528"/>
      <c r="B73" s="622"/>
      <c r="C73" s="2012" t="s">
        <v>22</v>
      </c>
      <c r="D73" s="663">
        <v>18</v>
      </c>
      <c r="E73" s="663">
        <v>20</v>
      </c>
      <c r="F73" s="2013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715"/>
      <c r="B74" s="715"/>
      <c r="C74" s="772" t="s">
        <v>111</v>
      </c>
      <c r="D74" s="663">
        <v>203</v>
      </c>
      <c r="E74" s="663">
        <v>284</v>
      </c>
      <c r="F74" s="715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BFED2-6B01-4AE3-A13D-0D3C79921F64}">
  <sheetPr codeName="Sheet40"/>
  <dimension ref="A1:V77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8677</v>
      </c>
      <c r="C9" s="1255" t="s">
        <v>8678</v>
      </c>
      <c r="D9" s="498">
        <v>5</v>
      </c>
      <c r="E9" s="46">
        <v>6</v>
      </c>
      <c r="F9" s="121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8679</v>
      </c>
      <c r="M9" s="357" t="s">
        <v>8677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8680</v>
      </c>
      <c r="C10" s="520" t="s">
        <v>8681</v>
      </c>
      <c r="D10" s="499">
        <v>5</v>
      </c>
      <c r="E10" s="47">
        <v>6</v>
      </c>
      <c r="F10" s="841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8682</v>
      </c>
      <c r="M10" s="357" t="s">
        <v>8680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1020</v>
      </c>
      <c r="C11" s="523" t="s">
        <v>3206</v>
      </c>
      <c r="D11" s="499">
        <v>2</v>
      </c>
      <c r="E11" s="47">
        <v>2</v>
      </c>
      <c r="F11" s="841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3207</v>
      </c>
      <c r="M11" s="357" t="s">
        <v>1020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8683</v>
      </c>
      <c r="C12" s="1259" t="s">
        <v>8684</v>
      </c>
      <c r="D12" s="499">
        <v>3</v>
      </c>
      <c r="E12" s="499">
        <v>4</v>
      </c>
      <c r="F12" s="841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8685</v>
      </c>
      <c r="M12" s="357" t="s">
        <v>8683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47" t="s">
        <v>3168</v>
      </c>
      <c r="C13" s="520" t="s">
        <v>3169</v>
      </c>
      <c r="D13" s="499">
        <v>5</v>
      </c>
      <c r="E13" s="47">
        <v>6</v>
      </c>
      <c r="F13" s="84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3170</v>
      </c>
      <c r="M13" s="357" t="s">
        <v>3168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8"/>
      <c r="B14" s="50" t="s">
        <v>10</v>
      </c>
      <c r="C14" s="524" t="s">
        <v>11</v>
      </c>
      <c r="D14" s="499">
        <v>2</v>
      </c>
      <c r="E14" s="50">
        <v>2</v>
      </c>
      <c r="F14" s="84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438</v>
      </c>
      <c r="M14" s="357" t="s">
        <v>10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02"/>
      <c r="B15" s="206"/>
      <c r="C15" s="538" t="s">
        <v>22</v>
      </c>
      <c r="D15" s="49">
        <v>22</v>
      </c>
      <c r="E15" s="49">
        <v>26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319">
        <v>2</v>
      </c>
      <c r="B16" s="1058" t="s">
        <v>8686</v>
      </c>
      <c r="C16" s="533" t="s">
        <v>8687</v>
      </c>
      <c r="D16" s="499">
        <v>4</v>
      </c>
      <c r="E16" s="47">
        <v>4</v>
      </c>
      <c r="F16" s="616" t="s">
        <v>8678</v>
      </c>
      <c r="G16" s="494"/>
      <c r="H16" s="494" t="s">
        <v>8677</v>
      </c>
      <c r="I16" s="494" t="s">
        <v>294</v>
      </c>
      <c r="J16" s="494" t="s">
        <v>294</v>
      </c>
      <c r="K16" s="573">
        <v>0</v>
      </c>
      <c r="L16" s="358" t="s">
        <v>8688</v>
      </c>
      <c r="M16" s="357" t="s">
        <v>8686</v>
      </c>
      <c r="N16" s="357" t="s">
        <v>8677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8679</v>
      </c>
      <c r="U16" s="357" t="s">
        <v>294</v>
      </c>
      <c r="V16" s="357" t="s">
        <v>294</v>
      </c>
    </row>
    <row r="17" spans="1:22">
      <c r="A17" s="1320"/>
      <c r="B17" s="1058" t="s">
        <v>20</v>
      </c>
      <c r="C17" s="523" t="s">
        <v>21</v>
      </c>
      <c r="D17" s="499">
        <v>5</v>
      </c>
      <c r="E17" s="47">
        <v>6</v>
      </c>
      <c r="F17" s="61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470</v>
      </c>
      <c r="M17" s="357" t="s">
        <v>20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320"/>
      <c r="B18" s="1058" t="s">
        <v>8898</v>
      </c>
      <c r="C18" s="1259" t="s">
        <v>8689</v>
      </c>
      <c r="D18" s="499">
        <v>2</v>
      </c>
      <c r="E18" s="47">
        <v>4</v>
      </c>
      <c r="F18" s="618" t="s">
        <v>8681</v>
      </c>
      <c r="G18" s="494"/>
      <c r="H18" s="494" t="s">
        <v>8680</v>
      </c>
      <c r="I18" s="494" t="s">
        <v>294</v>
      </c>
      <c r="J18" s="494" t="s">
        <v>294</v>
      </c>
      <c r="K18" s="573">
        <v>0</v>
      </c>
      <c r="L18" s="358" t="s">
        <v>8690</v>
      </c>
      <c r="M18" s="357" t="s">
        <v>8898</v>
      </c>
      <c r="N18" s="357" t="s">
        <v>8680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8682</v>
      </c>
      <c r="U18" s="357" t="s">
        <v>294</v>
      </c>
      <c r="V18" s="357" t="s">
        <v>294</v>
      </c>
    </row>
    <row r="19" spans="1:22">
      <c r="A19" s="1320"/>
      <c r="B19" s="1058" t="s">
        <v>8854</v>
      </c>
      <c r="C19" s="520" t="s">
        <v>8855</v>
      </c>
      <c r="D19" s="499">
        <v>5</v>
      </c>
      <c r="E19" s="47">
        <v>6</v>
      </c>
      <c r="F19" s="618" t="s">
        <v>3169</v>
      </c>
      <c r="G19" s="494"/>
      <c r="H19" s="494" t="s">
        <v>3168</v>
      </c>
      <c r="I19" s="494" t="s">
        <v>294</v>
      </c>
      <c r="J19" s="494" t="s">
        <v>294</v>
      </c>
      <c r="K19" s="573">
        <v>0</v>
      </c>
      <c r="L19" s="358" t="s">
        <v>8856</v>
      </c>
      <c r="M19" s="357" t="s">
        <v>8854</v>
      </c>
      <c r="N19" s="357" t="s">
        <v>3168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>
      <c r="A20" s="1320"/>
      <c r="B20" s="1058" t="s">
        <v>29</v>
      </c>
      <c r="C20" s="523" t="s">
        <v>53</v>
      </c>
      <c r="D20" s="499">
        <v>2</v>
      </c>
      <c r="E20" s="47">
        <v>2</v>
      </c>
      <c r="F20" s="61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1320"/>
      <c r="B21" s="1058" t="s">
        <v>8691</v>
      </c>
      <c r="C21" s="533" t="s">
        <v>6491</v>
      </c>
      <c r="D21" s="499">
        <v>3</v>
      </c>
      <c r="E21" s="47">
        <v>4</v>
      </c>
      <c r="F21" s="618" t="s">
        <v>8681</v>
      </c>
      <c r="G21" s="494"/>
      <c r="H21" s="494" t="s">
        <v>8680</v>
      </c>
      <c r="I21" s="494" t="s">
        <v>294</v>
      </c>
      <c r="J21" s="494" t="s">
        <v>294</v>
      </c>
      <c r="K21" s="573">
        <v>0</v>
      </c>
      <c r="L21" s="358" t="s">
        <v>6492</v>
      </c>
      <c r="M21" s="357" t="s">
        <v>8691</v>
      </c>
      <c r="N21" s="357" t="s">
        <v>8680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8682</v>
      </c>
      <c r="U21" s="357" t="s">
        <v>294</v>
      </c>
      <c r="V21" s="357" t="s">
        <v>294</v>
      </c>
    </row>
    <row r="22" spans="1:22" ht="15" thickBot="1">
      <c r="A22" s="1321"/>
      <c r="B22" s="1058" t="s">
        <v>36</v>
      </c>
      <c r="C22" s="533" t="s">
        <v>247</v>
      </c>
      <c r="D22" s="499">
        <v>1</v>
      </c>
      <c r="E22" s="47">
        <v>1</v>
      </c>
      <c r="F22" s="61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1131</v>
      </c>
      <c r="M22" s="357" t="s">
        <v>36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 ht="15" thickBot="1">
      <c r="A23" s="1319"/>
      <c r="B23" s="2002"/>
      <c r="C23" s="538" t="s">
        <v>22</v>
      </c>
      <c r="D23" s="49">
        <v>22</v>
      </c>
      <c r="E23" s="49">
        <v>27</v>
      </c>
      <c r="F23" s="677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1319">
        <v>3</v>
      </c>
      <c r="B24" s="1364" t="s">
        <v>8692</v>
      </c>
      <c r="C24" s="533" t="s">
        <v>8693</v>
      </c>
      <c r="D24" s="499">
        <v>4</v>
      </c>
      <c r="E24" s="47">
        <v>6</v>
      </c>
      <c r="F24" s="842" t="s">
        <v>8687</v>
      </c>
      <c r="G24" s="494"/>
      <c r="H24" s="494" t="s">
        <v>8686</v>
      </c>
      <c r="I24" s="494" t="s">
        <v>294</v>
      </c>
      <c r="J24" s="494" t="s">
        <v>294</v>
      </c>
      <c r="K24" s="573">
        <v>0</v>
      </c>
      <c r="L24" s="358" t="s">
        <v>8693</v>
      </c>
      <c r="M24" s="357" t="s">
        <v>8692</v>
      </c>
      <c r="N24" s="357" t="s">
        <v>8686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8688</v>
      </c>
      <c r="U24" s="357" t="s">
        <v>294</v>
      </c>
      <c r="V24" s="357" t="s">
        <v>294</v>
      </c>
    </row>
    <row r="25" spans="1:22">
      <c r="A25" s="1320"/>
      <c r="B25" s="1058" t="s">
        <v>25</v>
      </c>
      <c r="C25" s="523" t="s">
        <v>138</v>
      </c>
      <c r="D25" s="499">
        <v>3</v>
      </c>
      <c r="E25" s="47">
        <v>4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25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320"/>
      <c r="B26" s="1058" t="s">
        <v>8694</v>
      </c>
      <c r="C26" s="520" t="s">
        <v>8695</v>
      </c>
      <c r="D26" s="499">
        <v>3</v>
      </c>
      <c r="E26" s="47">
        <v>4</v>
      </c>
      <c r="F26" s="841" t="s">
        <v>3206</v>
      </c>
      <c r="G26" s="494"/>
      <c r="H26" s="494" t="s">
        <v>1020</v>
      </c>
      <c r="I26" s="494" t="s">
        <v>294</v>
      </c>
      <c r="J26" s="494" t="s">
        <v>294</v>
      </c>
      <c r="K26" s="573">
        <v>0</v>
      </c>
      <c r="L26" s="358" t="s">
        <v>8696</v>
      </c>
      <c r="M26" s="357" t="s">
        <v>8694</v>
      </c>
      <c r="N26" s="357" t="s">
        <v>1020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3207</v>
      </c>
      <c r="U26" s="357" t="s">
        <v>294</v>
      </c>
      <c r="V26" s="357" t="s">
        <v>294</v>
      </c>
    </row>
    <row r="27" spans="1:22">
      <c r="A27" s="1320"/>
      <c r="B27" s="1058" t="s">
        <v>8697</v>
      </c>
      <c r="C27" s="520" t="s">
        <v>8899</v>
      </c>
      <c r="D27" s="499">
        <v>5</v>
      </c>
      <c r="E27" s="47">
        <v>6</v>
      </c>
      <c r="F27" s="618" t="s">
        <v>8855</v>
      </c>
      <c r="G27" s="494"/>
      <c r="H27" s="494" t="s">
        <v>8854</v>
      </c>
      <c r="I27" s="494" t="s">
        <v>294</v>
      </c>
      <c r="J27" s="494" t="s">
        <v>294</v>
      </c>
      <c r="K27" s="573">
        <v>0</v>
      </c>
      <c r="L27" s="358" t="s">
        <v>8699</v>
      </c>
      <c r="M27" s="357" t="s">
        <v>8697</v>
      </c>
      <c r="N27" s="357" t="s">
        <v>8854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8856</v>
      </c>
      <c r="U27" s="357" t="s">
        <v>294</v>
      </c>
      <c r="V27" s="357" t="s">
        <v>294</v>
      </c>
    </row>
    <row r="28" spans="1:22">
      <c r="A28" s="1320"/>
      <c r="B28" s="1058" t="s">
        <v>26</v>
      </c>
      <c r="C28" s="523" t="s">
        <v>52</v>
      </c>
      <c r="D28" s="499">
        <v>5</v>
      </c>
      <c r="E28" s="47">
        <v>6</v>
      </c>
      <c r="F28" s="610" t="s">
        <v>21</v>
      </c>
      <c r="G28" s="494"/>
      <c r="H28" s="494" t="s">
        <v>20</v>
      </c>
      <c r="I28" s="494" t="s">
        <v>294</v>
      </c>
      <c r="J28" s="494" t="s">
        <v>294</v>
      </c>
      <c r="K28" s="573">
        <v>0</v>
      </c>
      <c r="L28" s="358" t="s">
        <v>3412</v>
      </c>
      <c r="M28" s="357" t="s">
        <v>26</v>
      </c>
      <c r="N28" s="357" t="s">
        <v>20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470</v>
      </c>
      <c r="U28" s="357" t="s">
        <v>294</v>
      </c>
      <c r="V28" s="357" t="s">
        <v>294</v>
      </c>
    </row>
    <row r="29" spans="1:22" ht="15" thickBot="1">
      <c r="A29" s="1321"/>
      <c r="B29" s="1058" t="s">
        <v>40</v>
      </c>
      <c r="C29" s="523" t="s">
        <v>338</v>
      </c>
      <c r="D29" s="499">
        <v>1</v>
      </c>
      <c r="E29" s="47">
        <v>1</v>
      </c>
      <c r="F29" s="618" t="s">
        <v>247</v>
      </c>
      <c r="G29" s="494"/>
      <c r="H29" s="494" t="s">
        <v>36</v>
      </c>
      <c r="I29" s="494" t="s">
        <v>294</v>
      </c>
      <c r="J29" s="494" t="s">
        <v>294</v>
      </c>
      <c r="K29" s="573">
        <v>0</v>
      </c>
      <c r="L29" s="358" t="s">
        <v>1180</v>
      </c>
      <c r="M29" s="357" t="s">
        <v>40</v>
      </c>
      <c r="N29" s="357" t="s">
        <v>36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1131</v>
      </c>
      <c r="U29" s="357" t="s">
        <v>294</v>
      </c>
      <c r="V29" s="357" t="s">
        <v>294</v>
      </c>
    </row>
    <row r="30" spans="1:22" ht="15" thickBot="1">
      <c r="A30" s="1321"/>
      <c r="B30" s="2002"/>
      <c r="C30" s="538" t="s">
        <v>22</v>
      </c>
      <c r="D30" s="49">
        <v>21</v>
      </c>
      <c r="E30" s="49">
        <v>27</v>
      </c>
      <c r="F30" s="907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602">
        <v>4</v>
      </c>
      <c r="B31" s="46" t="s">
        <v>8700</v>
      </c>
      <c r="C31" s="1255" t="s">
        <v>8701</v>
      </c>
      <c r="D31" s="499">
        <v>4</v>
      </c>
      <c r="E31" s="46">
        <v>6</v>
      </c>
      <c r="F31" s="616" t="s">
        <v>8693</v>
      </c>
      <c r="G31" s="494"/>
      <c r="H31" s="494" t="s">
        <v>8692</v>
      </c>
      <c r="I31" s="494" t="s">
        <v>294</v>
      </c>
      <c r="J31" s="494" t="s">
        <v>294</v>
      </c>
      <c r="K31" s="573">
        <v>0</v>
      </c>
      <c r="L31" s="358" t="s">
        <v>8701</v>
      </c>
      <c r="M31" s="357" t="s">
        <v>8700</v>
      </c>
      <c r="N31" s="357" t="s">
        <v>8692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8693</v>
      </c>
      <c r="U31" s="357" t="s">
        <v>294</v>
      </c>
      <c r="V31" s="357" t="s">
        <v>294</v>
      </c>
    </row>
    <row r="32" spans="1:22">
      <c r="A32" s="515"/>
      <c r="B32" s="47" t="s">
        <v>33</v>
      </c>
      <c r="C32" s="520" t="s">
        <v>140</v>
      </c>
      <c r="D32" s="499">
        <v>5</v>
      </c>
      <c r="E32" s="47">
        <v>6</v>
      </c>
      <c r="F32" s="618" t="s">
        <v>52</v>
      </c>
      <c r="G32" s="494"/>
      <c r="H32" s="494" t="s">
        <v>26</v>
      </c>
      <c r="I32" s="494" t="s">
        <v>294</v>
      </c>
      <c r="J32" s="494" t="s">
        <v>294</v>
      </c>
      <c r="K32" s="573">
        <v>0</v>
      </c>
      <c r="L32" s="358" t="s">
        <v>602</v>
      </c>
      <c r="M32" s="357" t="s">
        <v>33</v>
      </c>
      <c r="N32" s="357" t="s">
        <v>26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3412</v>
      </c>
      <c r="U32" s="357" t="s">
        <v>294</v>
      </c>
      <c r="V32" s="357" t="s">
        <v>294</v>
      </c>
    </row>
    <row r="33" spans="1:22">
      <c r="A33" s="515"/>
      <c r="B33" s="47" t="s">
        <v>8702</v>
      </c>
      <c r="C33" s="520" t="s">
        <v>8703</v>
      </c>
      <c r="D33" s="499">
        <v>3</v>
      </c>
      <c r="E33" s="499">
        <v>4</v>
      </c>
      <c r="F33" s="2003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8704</v>
      </c>
      <c r="M33" s="357" t="s">
        <v>8702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47" t="s">
        <v>8705</v>
      </c>
      <c r="C34" s="520" t="s">
        <v>8900</v>
      </c>
      <c r="D34" s="499">
        <v>3</v>
      </c>
      <c r="E34" s="499">
        <v>4</v>
      </c>
      <c r="F34" s="618" t="s">
        <v>8689</v>
      </c>
      <c r="G34" s="494"/>
      <c r="H34" s="494" t="s">
        <v>8898</v>
      </c>
      <c r="I34" s="494" t="s">
        <v>294</v>
      </c>
      <c r="J34" s="494" t="s">
        <v>294</v>
      </c>
      <c r="K34" s="573">
        <v>0</v>
      </c>
      <c r="L34" s="358" t="s">
        <v>8706</v>
      </c>
      <c r="M34" s="357" t="s">
        <v>8705</v>
      </c>
      <c r="N34" s="357" t="s">
        <v>8898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8690</v>
      </c>
      <c r="U34" s="357" t="s">
        <v>294</v>
      </c>
      <c r="V34" s="357" t="s">
        <v>294</v>
      </c>
    </row>
    <row r="35" spans="1:22">
      <c r="A35" s="515"/>
      <c r="B35" s="47" t="s">
        <v>8707</v>
      </c>
      <c r="C35" s="520" t="s">
        <v>8901</v>
      </c>
      <c r="D35" s="499">
        <v>2</v>
      </c>
      <c r="E35" s="499">
        <v>2</v>
      </c>
      <c r="F35" s="618" t="s">
        <v>8687</v>
      </c>
      <c r="G35" s="494"/>
      <c r="H35" s="494" t="s">
        <v>8686</v>
      </c>
      <c r="I35" s="494" t="s">
        <v>294</v>
      </c>
      <c r="J35" s="494" t="s">
        <v>294</v>
      </c>
      <c r="K35" s="573">
        <v>0</v>
      </c>
      <c r="L35" s="358" t="s">
        <v>8708</v>
      </c>
      <c r="M35" s="357" t="s">
        <v>8707</v>
      </c>
      <c r="N35" s="357" t="s">
        <v>8686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8688</v>
      </c>
      <c r="U35" s="357" t="s">
        <v>294</v>
      </c>
      <c r="V35" s="357" t="s">
        <v>294</v>
      </c>
    </row>
    <row r="36" spans="1:22" ht="15" thickBot="1">
      <c r="A36" s="517"/>
      <c r="B36" s="47" t="s">
        <v>35</v>
      </c>
      <c r="C36" s="533" t="s">
        <v>3258</v>
      </c>
      <c r="D36" s="499">
        <v>3</v>
      </c>
      <c r="E36" s="47">
        <v>4</v>
      </c>
      <c r="F36" s="618" t="s">
        <v>138</v>
      </c>
      <c r="G36" s="494"/>
      <c r="H36" s="494" t="s">
        <v>25</v>
      </c>
      <c r="I36" s="494" t="s">
        <v>294</v>
      </c>
      <c r="J36" s="494" t="s">
        <v>294</v>
      </c>
      <c r="K36" s="573">
        <v>0</v>
      </c>
      <c r="L36" s="358" t="s">
        <v>3259</v>
      </c>
      <c r="M36" s="357" t="s">
        <v>35</v>
      </c>
      <c r="N36" s="357" t="s">
        <v>25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2100</v>
      </c>
      <c r="U36" s="357" t="s">
        <v>294</v>
      </c>
      <c r="V36" s="357" t="s">
        <v>294</v>
      </c>
    </row>
    <row r="37" spans="1:22" ht="15" thickBot="1">
      <c r="A37" s="2004"/>
      <c r="B37" s="46"/>
      <c r="C37" s="538" t="s">
        <v>22</v>
      </c>
      <c r="D37" s="49">
        <v>20</v>
      </c>
      <c r="E37" s="49">
        <v>26</v>
      </c>
      <c r="F37" s="1227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1319">
        <v>5</v>
      </c>
      <c r="B38" s="1364" t="s">
        <v>8709</v>
      </c>
      <c r="C38" s="1255" t="s">
        <v>8710</v>
      </c>
      <c r="D38" s="499">
        <v>5</v>
      </c>
      <c r="E38" s="47">
        <v>6</v>
      </c>
      <c r="F38" s="616" t="s">
        <v>8701</v>
      </c>
      <c r="G38" s="494"/>
      <c r="H38" s="494" t="s">
        <v>8700</v>
      </c>
      <c r="I38" s="494" t="s">
        <v>294</v>
      </c>
      <c r="J38" s="494" t="s">
        <v>294</v>
      </c>
      <c r="K38" s="573">
        <v>0</v>
      </c>
      <c r="L38" s="358" t="s">
        <v>8710</v>
      </c>
      <c r="M38" s="357" t="s">
        <v>8709</v>
      </c>
      <c r="N38" s="357" t="s">
        <v>8700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8701</v>
      </c>
      <c r="U38" s="357" t="s">
        <v>294</v>
      </c>
      <c r="V38" s="357" t="s">
        <v>294</v>
      </c>
    </row>
    <row r="39" spans="1:22">
      <c r="A39" s="1320"/>
      <c r="B39" s="1058" t="s">
        <v>8711</v>
      </c>
      <c r="C39" s="1259" t="s">
        <v>8712</v>
      </c>
      <c r="D39" s="499">
        <v>5</v>
      </c>
      <c r="E39" s="47">
        <v>6</v>
      </c>
      <c r="F39" s="618" t="s">
        <v>8899</v>
      </c>
      <c r="G39" s="494"/>
      <c r="H39" s="494" t="s">
        <v>8697</v>
      </c>
      <c r="I39" s="494" t="s">
        <v>294</v>
      </c>
      <c r="J39" s="494" t="s">
        <v>294</v>
      </c>
      <c r="K39" s="574">
        <v>0</v>
      </c>
      <c r="L39" s="358" t="s">
        <v>8712</v>
      </c>
      <c r="M39" s="357" t="s">
        <v>8711</v>
      </c>
      <c r="N39" s="357" t="s">
        <v>8697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8699</v>
      </c>
      <c r="U39" s="357" t="s">
        <v>294</v>
      </c>
      <c r="V39" s="357" t="s">
        <v>294</v>
      </c>
    </row>
    <row r="40" spans="1:22">
      <c r="A40" s="1320"/>
      <c r="B40" s="1058" t="s">
        <v>8713</v>
      </c>
      <c r="C40" s="533" t="s">
        <v>8902</v>
      </c>
      <c r="D40" s="499">
        <v>4</v>
      </c>
      <c r="E40" s="47">
        <v>6</v>
      </c>
      <c r="F40" s="618" t="s">
        <v>140</v>
      </c>
      <c r="G40" s="494"/>
      <c r="H40" s="494" t="s">
        <v>33</v>
      </c>
      <c r="I40" s="494" t="s">
        <v>294</v>
      </c>
      <c r="J40" s="494" t="s">
        <v>294</v>
      </c>
      <c r="K40" s="573">
        <v>0</v>
      </c>
      <c r="L40" s="358" t="s">
        <v>8715</v>
      </c>
      <c r="M40" s="357" t="s">
        <v>8713</v>
      </c>
      <c r="N40" s="357" t="s">
        <v>33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602</v>
      </c>
      <c r="U40" s="357" t="s">
        <v>294</v>
      </c>
      <c r="V40" s="357" t="s">
        <v>294</v>
      </c>
    </row>
    <row r="41" spans="1:22">
      <c r="A41" s="1320"/>
      <c r="B41" s="1058" t="s">
        <v>8716</v>
      </c>
      <c r="C41" s="533" t="s">
        <v>8903</v>
      </c>
      <c r="D41" s="499">
        <v>3</v>
      </c>
      <c r="E41" s="47">
        <v>4</v>
      </c>
      <c r="F41" s="618" t="s">
        <v>8900</v>
      </c>
      <c r="G41" s="494"/>
      <c r="H41" s="494" t="s">
        <v>8705</v>
      </c>
      <c r="I41" s="494" t="s">
        <v>294</v>
      </c>
      <c r="J41" s="494" t="s">
        <v>294</v>
      </c>
      <c r="K41" s="573">
        <v>0</v>
      </c>
      <c r="L41" s="358" t="s">
        <v>8717</v>
      </c>
      <c r="M41" s="357" t="s">
        <v>8716</v>
      </c>
      <c r="N41" s="357" t="s">
        <v>8705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8706</v>
      </c>
      <c r="U41" s="357" t="s">
        <v>294</v>
      </c>
      <c r="V41" s="357" t="s">
        <v>294</v>
      </c>
    </row>
    <row r="42" spans="1:22" ht="15" thickBot="1">
      <c r="A42" s="1321"/>
      <c r="B42" s="1371" t="s">
        <v>8718</v>
      </c>
      <c r="C42" s="537" t="s">
        <v>8904</v>
      </c>
      <c r="D42" s="499">
        <v>3</v>
      </c>
      <c r="E42" s="47">
        <v>4</v>
      </c>
      <c r="F42" s="618" t="s">
        <v>8687</v>
      </c>
      <c r="G42" s="494"/>
      <c r="H42" s="494" t="s">
        <v>8686</v>
      </c>
      <c r="I42" s="494" t="s">
        <v>294</v>
      </c>
      <c r="J42" s="494" t="s">
        <v>294</v>
      </c>
      <c r="K42" s="573">
        <v>0</v>
      </c>
      <c r="L42" s="358" t="s">
        <v>8720</v>
      </c>
      <c r="M42" s="357" t="s">
        <v>8718</v>
      </c>
      <c r="N42" s="357" t="s">
        <v>8686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8688</v>
      </c>
      <c r="U42" s="357" t="s">
        <v>294</v>
      </c>
      <c r="V42" s="357" t="s">
        <v>294</v>
      </c>
    </row>
    <row r="43" spans="1:22" ht="15" thickBot="1">
      <c r="A43" s="2004"/>
      <c r="B43" s="48"/>
      <c r="C43" s="538" t="s">
        <v>22</v>
      </c>
      <c r="D43" s="49">
        <v>20</v>
      </c>
      <c r="E43" s="49">
        <v>26</v>
      </c>
      <c r="F43" s="616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8721</v>
      </c>
      <c r="C44" s="1255" t="s">
        <v>8722</v>
      </c>
      <c r="D44" s="499">
        <v>5</v>
      </c>
      <c r="E44" s="47">
        <v>6</v>
      </c>
      <c r="F44" s="616" t="s">
        <v>8710</v>
      </c>
      <c r="G44" s="494"/>
      <c r="H44" s="494" t="s">
        <v>8709</v>
      </c>
      <c r="I44" s="494" t="s">
        <v>294</v>
      </c>
      <c r="J44" s="494" t="s">
        <v>294</v>
      </c>
      <c r="K44" s="573">
        <v>0</v>
      </c>
      <c r="L44" s="358" t="s">
        <v>8722</v>
      </c>
      <c r="M44" s="357" t="s">
        <v>8721</v>
      </c>
      <c r="N44" s="357" t="s">
        <v>8709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8710</v>
      </c>
      <c r="U44" s="357" t="s">
        <v>294</v>
      </c>
      <c r="V44" s="357" t="s">
        <v>294</v>
      </c>
    </row>
    <row r="45" spans="1:22">
      <c r="A45" s="515"/>
      <c r="B45" s="47" t="s">
        <v>38</v>
      </c>
      <c r="C45" s="533" t="s">
        <v>146</v>
      </c>
      <c r="D45" s="499">
        <v>1</v>
      </c>
      <c r="E45" s="47">
        <v>1</v>
      </c>
      <c r="F45" s="610" t="s">
        <v>8901</v>
      </c>
      <c r="G45" s="494"/>
      <c r="H45" s="494" t="s">
        <v>8707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8707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8708</v>
      </c>
      <c r="U45" s="357" t="s">
        <v>294</v>
      </c>
      <c r="V45" s="357" t="s">
        <v>294</v>
      </c>
    </row>
    <row r="46" spans="1:22">
      <c r="A46" s="515"/>
      <c r="B46" s="47" t="s">
        <v>8723</v>
      </c>
      <c r="C46" s="533" t="s">
        <v>8905</v>
      </c>
      <c r="D46" s="499">
        <v>2</v>
      </c>
      <c r="E46" s="47">
        <v>4</v>
      </c>
      <c r="F46" s="842" t="s">
        <v>8903</v>
      </c>
      <c r="G46" s="494"/>
      <c r="H46" s="494" t="s">
        <v>8716</v>
      </c>
      <c r="I46" s="494" t="s">
        <v>294</v>
      </c>
      <c r="J46" s="494" t="s">
        <v>294</v>
      </c>
      <c r="K46" s="573">
        <v>0</v>
      </c>
      <c r="L46" s="358" t="s">
        <v>8724</v>
      </c>
      <c r="M46" s="357" t="s">
        <v>8723</v>
      </c>
      <c r="N46" s="357" t="s">
        <v>8716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8717</v>
      </c>
      <c r="U46" s="357" t="s">
        <v>294</v>
      </c>
      <c r="V46" s="357" t="s">
        <v>294</v>
      </c>
    </row>
    <row r="47" spans="1:22">
      <c r="A47" s="515"/>
      <c r="B47" s="47" t="s">
        <v>8725</v>
      </c>
      <c r="C47" s="1259" t="s">
        <v>8726</v>
      </c>
      <c r="D47" s="499">
        <v>3</v>
      </c>
      <c r="E47" s="47">
        <v>4</v>
      </c>
      <c r="F47" s="618" t="s">
        <v>8712</v>
      </c>
      <c r="G47" s="494"/>
      <c r="H47" s="494" t="s">
        <v>8711</v>
      </c>
      <c r="I47" s="494" t="s">
        <v>294</v>
      </c>
      <c r="J47" s="494" t="s">
        <v>294</v>
      </c>
      <c r="K47" s="573">
        <v>0</v>
      </c>
      <c r="L47" s="358" t="s">
        <v>8726</v>
      </c>
      <c r="M47" s="357" t="s">
        <v>8725</v>
      </c>
      <c r="N47" s="357" t="s">
        <v>8711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8712</v>
      </c>
      <c r="U47" s="357" t="s">
        <v>294</v>
      </c>
      <c r="V47" s="357" t="s">
        <v>294</v>
      </c>
    </row>
    <row r="48" spans="1:22">
      <c r="A48" s="515"/>
      <c r="B48" s="47" t="s">
        <v>8727</v>
      </c>
      <c r="C48" s="520" t="s">
        <v>8906</v>
      </c>
      <c r="D48" s="499">
        <v>3</v>
      </c>
      <c r="E48" s="499">
        <v>4</v>
      </c>
      <c r="F48" s="618" t="s">
        <v>8904</v>
      </c>
      <c r="G48" s="494"/>
      <c r="H48" s="494" t="s">
        <v>8718</v>
      </c>
      <c r="I48" s="494" t="s">
        <v>294</v>
      </c>
      <c r="J48" s="494" t="s">
        <v>294</v>
      </c>
      <c r="K48" s="573">
        <v>0</v>
      </c>
      <c r="L48" s="358" t="s">
        <v>8729</v>
      </c>
      <c r="M48" s="357" t="s">
        <v>8727</v>
      </c>
      <c r="N48" s="357" t="s">
        <v>8718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8720</v>
      </c>
      <c r="U48" s="357" t="s">
        <v>294</v>
      </c>
      <c r="V48" s="357" t="s">
        <v>294</v>
      </c>
    </row>
    <row r="49" spans="1:22" ht="15" thickBot="1">
      <c r="A49" s="517"/>
      <c r="B49" s="47" t="s">
        <v>8730</v>
      </c>
      <c r="C49" s="1251" t="s">
        <v>8731</v>
      </c>
      <c r="D49" s="499">
        <v>4</v>
      </c>
      <c r="E49" s="47">
        <v>4</v>
      </c>
      <c r="F49" s="678" t="s">
        <v>8902</v>
      </c>
      <c r="G49" s="494"/>
      <c r="H49" s="494" t="s">
        <v>8713</v>
      </c>
      <c r="I49" s="494" t="s">
        <v>294</v>
      </c>
      <c r="J49" s="494" t="s">
        <v>294</v>
      </c>
      <c r="K49" s="573">
        <v>0</v>
      </c>
      <c r="L49" s="358" t="s">
        <v>8731</v>
      </c>
      <c r="M49" s="357" t="s">
        <v>8730</v>
      </c>
      <c r="N49" s="357" t="s">
        <v>8713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8715</v>
      </c>
      <c r="U49" s="357" t="s">
        <v>294</v>
      </c>
      <c r="V49" s="357" t="s">
        <v>294</v>
      </c>
    </row>
    <row r="50" spans="1:22" ht="15" thickBot="1">
      <c r="A50" s="2004"/>
      <c r="B50" s="602"/>
      <c r="C50" s="538" t="s">
        <v>22</v>
      </c>
      <c r="D50" s="49">
        <v>18</v>
      </c>
      <c r="E50" s="49">
        <v>23</v>
      </c>
      <c r="F50" s="907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46" t="s">
        <v>8732</v>
      </c>
      <c r="C51" s="1255" t="s">
        <v>8733</v>
      </c>
      <c r="D51" s="499">
        <v>5</v>
      </c>
      <c r="E51" s="47">
        <v>6</v>
      </c>
      <c r="F51" s="616" t="s">
        <v>8722</v>
      </c>
      <c r="G51" s="494"/>
      <c r="H51" s="494" t="s">
        <v>8721</v>
      </c>
      <c r="I51" s="494" t="s">
        <v>294</v>
      </c>
      <c r="J51" s="494" t="s">
        <v>294</v>
      </c>
      <c r="K51" s="573">
        <v>0</v>
      </c>
      <c r="L51" s="358" t="s">
        <v>8733</v>
      </c>
      <c r="M51" s="357" t="s">
        <v>8732</v>
      </c>
      <c r="N51" s="357" t="s">
        <v>8721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8722</v>
      </c>
      <c r="U51" s="357" t="s">
        <v>294</v>
      </c>
      <c r="V51" s="357" t="s">
        <v>294</v>
      </c>
    </row>
    <row r="52" spans="1:22">
      <c r="A52" s="515"/>
      <c r="B52" s="47" t="s">
        <v>8734</v>
      </c>
      <c r="C52" s="533" t="s">
        <v>8735</v>
      </c>
      <c r="D52" s="499">
        <v>4</v>
      </c>
      <c r="E52" s="47">
        <v>6</v>
      </c>
      <c r="F52" s="842" t="s">
        <v>8905</v>
      </c>
      <c r="G52" s="494"/>
      <c r="H52" s="494" t="s">
        <v>8723</v>
      </c>
      <c r="I52" s="494" t="s">
        <v>294</v>
      </c>
      <c r="J52" s="494" t="s">
        <v>294</v>
      </c>
      <c r="K52" s="573">
        <v>0</v>
      </c>
      <c r="L52" s="358" t="s">
        <v>8735</v>
      </c>
      <c r="M52" s="357" t="s">
        <v>8734</v>
      </c>
      <c r="N52" s="357" t="s">
        <v>8723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8724</v>
      </c>
      <c r="U52" s="357" t="s">
        <v>294</v>
      </c>
      <c r="V52" s="357" t="s">
        <v>294</v>
      </c>
    </row>
    <row r="53" spans="1:22">
      <c r="A53" s="515"/>
      <c r="B53" s="47" t="s">
        <v>8736</v>
      </c>
      <c r="C53" s="533" t="s">
        <v>8907</v>
      </c>
      <c r="D53" s="499">
        <v>4</v>
      </c>
      <c r="E53" s="47">
        <v>4</v>
      </c>
      <c r="F53" s="618" t="s">
        <v>8712</v>
      </c>
      <c r="G53" s="494"/>
      <c r="H53" s="494" t="s">
        <v>8711</v>
      </c>
      <c r="I53" s="494" t="s">
        <v>294</v>
      </c>
      <c r="J53" s="494" t="s">
        <v>294</v>
      </c>
      <c r="K53" s="573">
        <v>0</v>
      </c>
      <c r="L53" s="358" t="s">
        <v>8737</v>
      </c>
      <c r="M53" s="357" t="s">
        <v>8736</v>
      </c>
      <c r="N53" s="357" t="s">
        <v>8711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8712</v>
      </c>
      <c r="U53" s="357" t="s">
        <v>294</v>
      </c>
      <c r="V53" s="357" t="s">
        <v>294</v>
      </c>
    </row>
    <row r="54" spans="1:22">
      <c r="A54" s="515"/>
      <c r="B54" s="47" t="s">
        <v>8908</v>
      </c>
      <c r="C54" s="533" t="s">
        <v>8909</v>
      </c>
      <c r="D54" s="499">
        <v>4</v>
      </c>
      <c r="E54" s="47">
        <v>4</v>
      </c>
      <c r="F54" s="618" t="s">
        <v>8710</v>
      </c>
      <c r="G54" s="494" t="s">
        <v>241</v>
      </c>
      <c r="H54" s="494" t="s">
        <v>8709</v>
      </c>
      <c r="I54" s="494"/>
      <c r="J54" s="494"/>
      <c r="K54" s="573"/>
      <c r="L54" s="358"/>
    </row>
    <row r="55" spans="1:22">
      <c r="A55" s="515"/>
      <c r="B55" s="47" t="s">
        <v>8910</v>
      </c>
      <c r="C55" s="533" t="s">
        <v>8738</v>
      </c>
      <c r="D55" s="499">
        <v>4</v>
      </c>
      <c r="E55" s="47">
        <v>4</v>
      </c>
      <c r="F55" s="618" t="s">
        <v>8710</v>
      </c>
      <c r="G55" s="494" t="s">
        <v>241</v>
      </c>
      <c r="H55" s="494" t="s">
        <v>8709</v>
      </c>
      <c r="I55" s="494" t="s">
        <v>294</v>
      </c>
      <c r="J55" s="494" t="s">
        <v>294</v>
      </c>
      <c r="K55" s="573">
        <v>0</v>
      </c>
      <c r="L55" s="358" t="s">
        <v>8739</v>
      </c>
      <c r="M55" s="357" t="s">
        <v>8910</v>
      </c>
      <c r="N55" s="357" t="s">
        <v>8709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8710</v>
      </c>
      <c r="U55" s="357" t="s">
        <v>294</v>
      </c>
      <c r="V55" s="357" t="s">
        <v>294</v>
      </c>
    </row>
    <row r="56" spans="1:22" ht="15" thickBot="1">
      <c r="A56" s="517"/>
      <c r="B56" s="50" t="s">
        <v>8740</v>
      </c>
      <c r="C56" s="533" t="s">
        <v>8911</v>
      </c>
      <c r="D56" s="499">
        <v>2</v>
      </c>
      <c r="E56" s="47">
        <v>4</v>
      </c>
      <c r="F56" s="618" t="s">
        <v>8902</v>
      </c>
      <c r="G56" s="494"/>
      <c r="H56" s="494" t="s">
        <v>8713</v>
      </c>
      <c r="I56" s="494" t="s">
        <v>294</v>
      </c>
      <c r="J56" s="494" t="s">
        <v>294</v>
      </c>
      <c r="K56" s="573">
        <v>0</v>
      </c>
      <c r="L56" s="358" t="s">
        <v>8741</v>
      </c>
      <c r="M56" s="357" t="s">
        <v>8740</v>
      </c>
      <c r="N56" s="357" t="s">
        <v>8713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8715</v>
      </c>
      <c r="U56" s="357" t="s">
        <v>294</v>
      </c>
      <c r="V56" s="357" t="s">
        <v>294</v>
      </c>
    </row>
    <row r="57" spans="1:22" ht="15" thickBot="1">
      <c r="A57" s="2004"/>
      <c r="B57" s="206"/>
      <c r="C57" s="538" t="s">
        <v>22</v>
      </c>
      <c r="D57" s="49">
        <v>19</v>
      </c>
      <c r="E57" s="49">
        <v>24</v>
      </c>
      <c r="F57" s="606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602">
        <v>8</v>
      </c>
      <c r="B58" s="47" t="s">
        <v>8742</v>
      </c>
      <c r="C58" s="533" t="s">
        <v>8743</v>
      </c>
      <c r="D58" s="499">
        <v>5</v>
      </c>
      <c r="E58" s="47">
        <v>6</v>
      </c>
      <c r="F58" s="616" t="s">
        <v>8733</v>
      </c>
      <c r="G58" s="494"/>
      <c r="H58" s="494" t="s">
        <v>8732</v>
      </c>
      <c r="I58" s="494" t="s">
        <v>294</v>
      </c>
      <c r="J58" s="494" t="s">
        <v>294</v>
      </c>
      <c r="K58" s="573">
        <v>0</v>
      </c>
      <c r="L58" s="358" t="s">
        <v>8743</v>
      </c>
      <c r="M58" s="357" t="s">
        <v>8742</v>
      </c>
      <c r="N58" s="357" t="s">
        <v>8732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8733</v>
      </c>
      <c r="U58" s="357" t="s">
        <v>294</v>
      </c>
      <c r="V58" s="357" t="s">
        <v>294</v>
      </c>
    </row>
    <row r="59" spans="1:22">
      <c r="A59" s="515"/>
      <c r="B59" s="47" t="s">
        <v>8744</v>
      </c>
      <c r="C59" s="533" t="s">
        <v>8745</v>
      </c>
      <c r="D59" s="499">
        <v>3</v>
      </c>
      <c r="E59" s="47">
        <v>6</v>
      </c>
      <c r="F59" s="618" t="s">
        <v>8722</v>
      </c>
      <c r="G59" s="494"/>
      <c r="H59" s="494" t="s">
        <v>8721</v>
      </c>
      <c r="I59" s="494" t="s">
        <v>294</v>
      </c>
      <c r="J59" s="494" t="s">
        <v>294</v>
      </c>
      <c r="K59" s="573">
        <v>0</v>
      </c>
      <c r="L59" s="358" t="s">
        <v>8746</v>
      </c>
      <c r="M59" s="357" t="s">
        <v>8744</v>
      </c>
      <c r="N59" s="357" t="s">
        <v>8721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8722</v>
      </c>
      <c r="U59" s="357" t="s">
        <v>294</v>
      </c>
      <c r="V59" s="357" t="s">
        <v>294</v>
      </c>
    </row>
    <row r="60" spans="1:22">
      <c r="A60" s="515"/>
      <c r="B60" s="47" t="s">
        <v>8747</v>
      </c>
      <c r="C60" s="533" t="s">
        <v>5606</v>
      </c>
      <c r="D60" s="499">
        <v>5</v>
      </c>
      <c r="E60" s="47">
        <v>6</v>
      </c>
      <c r="F60" s="618" t="s">
        <v>146</v>
      </c>
      <c r="G60" s="494"/>
      <c r="H60" s="494" t="s">
        <v>38</v>
      </c>
      <c r="I60" s="494" t="s">
        <v>294</v>
      </c>
      <c r="J60" s="494" t="s">
        <v>294</v>
      </c>
      <c r="K60" s="573">
        <v>0</v>
      </c>
      <c r="L60" s="358" t="s">
        <v>900</v>
      </c>
      <c r="M60" s="357" t="s">
        <v>8747</v>
      </c>
      <c r="N60" s="357" t="s">
        <v>38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331</v>
      </c>
      <c r="U60" s="357" t="s">
        <v>294</v>
      </c>
      <c r="V60" s="357" t="s">
        <v>294</v>
      </c>
    </row>
    <row r="61" spans="1:22" ht="15" thickBot="1">
      <c r="A61" s="515"/>
      <c r="B61" s="47" t="s">
        <v>8877</v>
      </c>
      <c r="C61" s="533" t="s">
        <v>1021</v>
      </c>
      <c r="D61" s="499">
        <v>8</v>
      </c>
      <c r="E61" s="47">
        <v>14</v>
      </c>
      <c r="F61" s="618" t="s">
        <v>8726</v>
      </c>
      <c r="G61" s="494"/>
      <c r="H61" s="494" t="s">
        <v>8725</v>
      </c>
      <c r="I61" s="494" t="s">
        <v>294</v>
      </c>
      <c r="J61" s="494" t="s">
        <v>294</v>
      </c>
      <c r="K61" s="573">
        <v>0</v>
      </c>
      <c r="L61" s="358" t="s">
        <v>4589</v>
      </c>
      <c r="M61" s="357" t="s">
        <v>8877</v>
      </c>
      <c r="N61" s="357" t="s">
        <v>8725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8726</v>
      </c>
      <c r="U61" s="357" t="s">
        <v>294</v>
      </c>
      <c r="V61" s="357" t="s">
        <v>294</v>
      </c>
    </row>
    <row r="62" spans="1:22" ht="15" thickBot="1">
      <c r="A62" s="1234"/>
      <c r="B62" s="206"/>
      <c r="C62" s="538" t="s">
        <v>22</v>
      </c>
      <c r="D62" s="49">
        <v>21</v>
      </c>
      <c r="E62" s="49">
        <v>32</v>
      </c>
      <c r="F62" s="907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602">
        <v>9</v>
      </c>
      <c r="B63" s="47" t="s">
        <v>8748</v>
      </c>
      <c r="C63" s="533" t="s">
        <v>8749</v>
      </c>
      <c r="D63" s="499">
        <v>5</v>
      </c>
      <c r="E63" s="47">
        <v>6</v>
      </c>
      <c r="F63" s="616" t="s">
        <v>8743</v>
      </c>
      <c r="G63" s="494"/>
      <c r="H63" s="494" t="s">
        <v>8742</v>
      </c>
      <c r="I63" s="494" t="s">
        <v>294</v>
      </c>
      <c r="J63" s="494" t="s">
        <v>294</v>
      </c>
      <c r="K63" s="573">
        <v>0</v>
      </c>
      <c r="L63" s="358" t="s">
        <v>8749</v>
      </c>
      <c r="M63" s="357" t="s">
        <v>8748</v>
      </c>
      <c r="N63" s="357" t="s">
        <v>8742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8743</v>
      </c>
      <c r="U63" s="357" t="s">
        <v>294</v>
      </c>
      <c r="V63" s="357" t="s">
        <v>294</v>
      </c>
    </row>
    <row r="64" spans="1:22">
      <c r="A64" s="515"/>
      <c r="B64" s="47" t="s">
        <v>8750</v>
      </c>
      <c r="C64" s="533" t="s">
        <v>8912</v>
      </c>
      <c r="D64" s="499">
        <v>8</v>
      </c>
      <c r="E64" s="47">
        <v>12</v>
      </c>
      <c r="F64" s="618" t="s">
        <v>8752</v>
      </c>
      <c r="G64" s="494"/>
      <c r="H64" s="494" t="s">
        <v>35</v>
      </c>
      <c r="I64" s="494" t="s">
        <v>8742</v>
      </c>
      <c r="J64" s="494" t="s">
        <v>294</v>
      </c>
      <c r="K64" s="573">
        <v>0</v>
      </c>
      <c r="L64" s="358" t="s">
        <v>8751</v>
      </c>
      <c r="M64" s="357" t="s">
        <v>8750</v>
      </c>
      <c r="N64" s="357" t="s">
        <v>35</v>
      </c>
      <c r="O64" s="357" t="s">
        <v>8742</v>
      </c>
      <c r="P64" s="357" t="s">
        <v>294</v>
      </c>
      <c r="Q64" s="357">
        <v>0</v>
      </c>
      <c r="R64" s="357">
        <v>37</v>
      </c>
      <c r="S64" s="357">
        <v>0</v>
      </c>
      <c r="T64" s="357" t="s">
        <v>3259</v>
      </c>
      <c r="U64" s="357" t="s">
        <v>8743</v>
      </c>
      <c r="V64" s="357" t="s">
        <v>294</v>
      </c>
    </row>
    <row r="65" spans="1:22">
      <c r="A65" s="515"/>
      <c r="B65" s="47" t="s">
        <v>8753</v>
      </c>
      <c r="C65" s="533" t="s">
        <v>8754</v>
      </c>
      <c r="D65" s="499">
        <v>2</v>
      </c>
      <c r="E65" s="47">
        <v>2</v>
      </c>
      <c r="F65" s="618" t="s">
        <v>5606</v>
      </c>
      <c r="G65" s="494"/>
      <c r="H65" s="494" t="s">
        <v>8747</v>
      </c>
      <c r="I65" s="494" t="s">
        <v>294</v>
      </c>
      <c r="J65" s="494" t="s">
        <v>294</v>
      </c>
      <c r="K65" s="573">
        <v>0</v>
      </c>
      <c r="L65" s="358" t="s">
        <v>8755</v>
      </c>
      <c r="M65" s="357" t="s">
        <v>8753</v>
      </c>
      <c r="N65" s="357" t="s">
        <v>8747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900</v>
      </c>
      <c r="U65" s="357" t="s">
        <v>294</v>
      </c>
      <c r="V65" s="357" t="s">
        <v>294</v>
      </c>
    </row>
    <row r="66" spans="1:22">
      <c r="A66" s="515"/>
      <c r="B66" s="47" t="s">
        <v>8913</v>
      </c>
      <c r="C66" s="533" t="s">
        <v>8756</v>
      </c>
      <c r="D66" s="499">
        <v>4</v>
      </c>
      <c r="E66" s="47">
        <v>4</v>
      </c>
      <c r="F66" s="618" t="s">
        <v>8731</v>
      </c>
      <c r="G66" s="494" t="s">
        <v>242</v>
      </c>
      <c r="H66" s="494" t="s">
        <v>8730</v>
      </c>
      <c r="I66" s="494"/>
      <c r="J66" s="494"/>
      <c r="K66" s="573"/>
      <c r="L66" s="358"/>
    </row>
    <row r="67" spans="1:22" ht="15" thickBot="1">
      <c r="A67" s="515"/>
      <c r="B67" s="47" t="s">
        <v>8914</v>
      </c>
      <c r="C67" s="533" t="s">
        <v>8757</v>
      </c>
      <c r="D67" s="499">
        <v>4</v>
      </c>
      <c r="E67" s="47">
        <v>4</v>
      </c>
      <c r="F67" s="618" t="s">
        <v>8731</v>
      </c>
      <c r="G67" s="494" t="s">
        <v>242</v>
      </c>
      <c r="H67" s="494" t="s">
        <v>8730</v>
      </c>
      <c r="I67" s="494" t="s">
        <v>294</v>
      </c>
      <c r="J67" s="494" t="s">
        <v>294</v>
      </c>
      <c r="K67" s="573">
        <v>0</v>
      </c>
      <c r="L67" s="358" t="s">
        <v>8758</v>
      </c>
      <c r="M67" s="357" t="s">
        <v>8914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8731</v>
      </c>
      <c r="U67" s="357" t="s">
        <v>294</v>
      </c>
      <c r="V67" s="357" t="s">
        <v>294</v>
      </c>
    </row>
    <row r="68" spans="1:22" ht="15" thickBot="1">
      <c r="A68" s="1234"/>
      <c r="B68" s="48"/>
      <c r="C68" s="538" t="s">
        <v>22</v>
      </c>
      <c r="D68" s="49">
        <v>19</v>
      </c>
      <c r="E68" s="49">
        <v>24</v>
      </c>
      <c r="F68" s="907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515">
        <v>10</v>
      </c>
      <c r="B69" s="47" t="s">
        <v>8759</v>
      </c>
      <c r="C69" s="533" t="s">
        <v>4329</v>
      </c>
      <c r="D69" s="499">
        <v>8</v>
      </c>
      <c r="E69" s="47">
        <v>10</v>
      </c>
      <c r="F69" s="842" t="s">
        <v>8912</v>
      </c>
      <c r="G69" s="494"/>
      <c r="H69" s="494" t="s">
        <v>8750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8759</v>
      </c>
      <c r="N69" s="357" t="s">
        <v>8750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8751</v>
      </c>
      <c r="U69" s="357" t="s">
        <v>294</v>
      </c>
      <c r="V69" s="357" t="s">
        <v>294</v>
      </c>
    </row>
    <row r="70" spans="1:22">
      <c r="A70" s="515"/>
      <c r="B70" s="47" t="s">
        <v>8760</v>
      </c>
      <c r="C70" s="533" t="s">
        <v>8915</v>
      </c>
      <c r="D70" s="499">
        <v>6</v>
      </c>
      <c r="E70" s="47">
        <v>8</v>
      </c>
      <c r="F70" s="618" t="s">
        <v>8743</v>
      </c>
      <c r="G70" s="494"/>
      <c r="H70" s="494" t="s">
        <v>8742</v>
      </c>
      <c r="I70" s="494" t="s">
        <v>294</v>
      </c>
      <c r="J70" s="494" t="s">
        <v>294</v>
      </c>
      <c r="K70" s="573">
        <v>0</v>
      </c>
      <c r="L70" s="358" t="s">
        <v>8761</v>
      </c>
      <c r="M70" s="357" t="s">
        <v>8760</v>
      </c>
      <c r="N70" s="357" t="s">
        <v>8742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8743</v>
      </c>
      <c r="U70" s="357" t="s">
        <v>294</v>
      </c>
      <c r="V70" s="357" t="s">
        <v>294</v>
      </c>
    </row>
    <row r="71" spans="1:22">
      <c r="A71" s="515"/>
      <c r="B71" s="47" t="s">
        <v>8634</v>
      </c>
      <c r="C71" s="533" t="s">
        <v>8889</v>
      </c>
      <c r="D71" s="499">
        <v>4</v>
      </c>
      <c r="E71" s="47">
        <v>4</v>
      </c>
      <c r="F71" s="618" t="s">
        <v>8743</v>
      </c>
      <c r="G71" s="494" t="s">
        <v>8267</v>
      </c>
      <c r="H71" s="494" t="s">
        <v>8742</v>
      </c>
      <c r="I71" s="494"/>
      <c r="J71" s="494"/>
      <c r="K71" s="573"/>
      <c r="L71" s="358"/>
    </row>
    <row r="72" spans="1:22" ht="15" thickBot="1">
      <c r="A72" s="517"/>
      <c r="B72" s="50" t="s">
        <v>8636</v>
      </c>
      <c r="C72" s="1251" t="s">
        <v>8890</v>
      </c>
      <c r="D72" s="516">
        <v>4</v>
      </c>
      <c r="E72" s="50">
        <v>4</v>
      </c>
      <c r="F72" s="678" t="s">
        <v>8743</v>
      </c>
      <c r="G72" s="494" t="s">
        <v>8267</v>
      </c>
      <c r="H72" s="494" t="s">
        <v>8742</v>
      </c>
      <c r="I72" s="494" t="s">
        <v>294</v>
      </c>
      <c r="J72" s="494" t="s">
        <v>294</v>
      </c>
      <c r="K72" s="573">
        <v>0</v>
      </c>
      <c r="L72" s="358" t="s">
        <v>8637</v>
      </c>
      <c r="M72" s="357" t="s">
        <v>8636</v>
      </c>
      <c r="N72" s="357" t="s">
        <v>242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8743</v>
      </c>
      <c r="U72" s="357" t="s">
        <v>294</v>
      </c>
      <c r="V72" s="357" t="s">
        <v>294</v>
      </c>
    </row>
    <row r="73" spans="1:22" ht="15" thickBot="1">
      <c r="A73" s="528"/>
      <c r="B73" s="517"/>
      <c r="C73" s="565" t="s">
        <v>22</v>
      </c>
      <c r="D73" s="545">
        <v>18</v>
      </c>
      <c r="E73" s="545">
        <v>22</v>
      </c>
      <c r="F73" s="62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2005"/>
      <c r="B74" s="2006"/>
      <c r="C74" s="538" t="s">
        <v>111</v>
      </c>
      <c r="D74" s="49">
        <v>200</v>
      </c>
      <c r="E74" s="49">
        <v>257</v>
      </c>
      <c r="F74" s="907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A0E57-877C-4B53-B6FF-DACFF5255504}">
  <sheetPr codeName="Sheet41"/>
  <dimension ref="A1:V77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8558</v>
      </c>
      <c r="C9" s="1997" t="s">
        <v>8559</v>
      </c>
      <c r="D9" s="718">
        <v>5</v>
      </c>
      <c r="E9" s="718">
        <v>8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8559</v>
      </c>
      <c r="M9" s="357" t="s">
        <v>8558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8560</v>
      </c>
      <c r="C10" s="1998" t="s">
        <v>8561</v>
      </c>
      <c r="D10" s="720">
        <v>2</v>
      </c>
      <c r="E10" s="720">
        <v>4</v>
      </c>
      <c r="F10" s="83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8561</v>
      </c>
      <c r="M10" s="357" t="s">
        <v>8560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36</v>
      </c>
      <c r="C11" s="735" t="s">
        <v>247</v>
      </c>
      <c r="D11" s="720">
        <v>1</v>
      </c>
      <c r="E11" s="720">
        <v>1</v>
      </c>
      <c r="F11" s="83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1131</v>
      </c>
      <c r="M11" s="357" t="s">
        <v>36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20</v>
      </c>
      <c r="C12" s="803" t="s">
        <v>21</v>
      </c>
      <c r="D12" s="720">
        <v>5</v>
      </c>
      <c r="E12" s="720">
        <v>6</v>
      </c>
      <c r="F12" s="7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3168</v>
      </c>
      <c r="C13" s="803" t="s">
        <v>3169</v>
      </c>
      <c r="D13" s="720">
        <v>5</v>
      </c>
      <c r="E13" s="720">
        <v>6</v>
      </c>
      <c r="F13" s="7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3170</v>
      </c>
      <c r="M13" s="357" t="s">
        <v>3168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10</v>
      </c>
      <c r="C14" s="735" t="s">
        <v>11</v>
      </c>
      <c r="D14" s="720">
        <v>2</v>
      </c>
      <c r="E14" s="722">
        <v>2</v>
      </c>
      <c r="F14" s="83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438</v>
      </c>
      <c r="M14" s="357" t="s">
        <v>10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56"/>
      <c r="C15" s="724" t="s">
        <v>22</v>
      </c>
      <c r="D15" s="726">
        <v>20</v>
      </c>
      <c r="E15" s="726">
        <v>27</v>
      </c>
      <c r="F15" s="159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1276" t="s">
        <v>8562</v>
      </c>
      <c r="C16" s="735" t="s">
        <v>8563</v>
      </c>
      <c r="D16" s="720">
        <v>5</v>
      </c>
      <c r="E16" s="718">
        <v>8</v>
      </c>
      <c r="F16" s="1972" t="s">
        <v>8559</v>
      </c>
      <c r="G16" s="494"/>
      <c r="H16" s="494" t="s">
        <v>8558</v>
      </c>
      <c r="I16" s="494" t="s">
        <v>294</v>
      </c>
      <c r="J16" s="494" t="s">
        <v>294</v>
      </c>
      <c r="K16" s="573">
        <v>0</v>
      </c>
      <c r="L16" s="358" t="s">
        <v>8563</v>
      </c>
      <c r="M16" s="357" t="s">
        <v>8562</v>
      </c>
      <c r="N16" s="357" t="s">
        <v>8558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8559</v>
      </c>
      <c r="U16" s="357" t="s">
        <v>294</v>
      </c>
      <c r="V16" s="357" t="s">
        <v>294</v>
      </c>
    </row>
    <row r="17" spans="1:22">
      <c r="A17" s="849"/>
      <c r="B17" s="1277" t="s">
        <v>8564</v>
      </c>
      <c r="C17" s="1973" t="s">
        <v>8565</v>
      </c>
      <c r="D17" s="720">
        <v>2</v>
      </c>
      <c r="E17" s="720">
        <v>4</v>
      </c>
      <c r="F17" s="830" t="s">
        <v>8559</v>
      </c>
      <c r="G17" s="494"/>
      <c r="H17" s="494" t="s">
        <v>8558</v>
      </c>
      <c r="I17" s="494" t="s">
        <v>294</v>
      </c>
      <c r="J17" s="494" t="s">
        <v>294</v>
      </c>
      <c r="K17" s="573">
        <v>0</v>
      </c>
      <c r="L17" s="358" t="s">
        <v>8565</v>
      </c>
      <c r="M17" s="357" t="s">
        <v>8564</v>
      </c>
      <c r="N17" s="357" t="s">
        <v>8558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8559</v>
      </c>
      <c r="U17" s="357" t="s">
        <v>294</v>
      </c>
      <c r="V17" s="357" t="s">
        <v>294</v>
      </c>
    </row>
    <row r="18" spans="1:22">
      <c r="A18" s="849"/>
      <c r="B18" s="707" t="s">
        <v>8854</v>
      </c>
      <c r="C18" s="735" t="s">
        <v>8855</v>
      </c>
      <c r="D18" s="720">
        <v>5</v>
      </c>
      <c r="E18" s="720">
        <v>6</v>
      </c>
      <c r="F18" s="830" t="s">
        <v>3169</v>
      </c>
      <c r="G18" s="494"/>
      <c r="H18" s="494" t="s">
        <v>3168</v>
      </c>
      <c r="I18" s="494" t="s">
        <v>294</v>
      </c>
      <c r="J18" s="494" t="s">
        <v>294</v>
      </c>
      <c r="K18" s="573">
        <v>0</v>
      </c>
      <c r="L18" s="358" t="s">
        <v>8856</v>
      </c>
      <c r="M18" s="357" t="s">
        <v>8854</v>
      </c>
      <c r="N18" s="357" t="s">
        <v>3168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3170</v>
      </c>
      <c r="U18" s="357" t="s">
        <v>294</v>
      </c>
      <c r="V18" s="357" t="s">
        <v>294</v>
      </c>
    </row>
    <row r="19" spans="1:22">
      <c r="A19" s="849"/>
      <c r="B19" s="1277" t="s">
        <v>8566</v>
      </c>
      <c r="C19" s="1973" t="s">
        <v>8567</v>
      </c>
      <c r="D19" s="720">
        <v>2</v>
      </c>
      <c r="E19" s="720">
        <v>4</v>
      </c>
      <c r="F19" s="830" t="s">
        <v>8561</v>
      </c>
      <c r="G19" s="494"/>
      <c r="H19" s="494" t="s">
        <v>8560</v>
      </c>
      <c r="I19" s="494" t="s">
        <v>294</v>
      </c>
      <c r="J19" s="494" t="s">
        <v>294</v>
      </c>
      <c r="K19" s="573">
        <v>0</v>
      </c>
      <c r="L19" s="358" t="s">
        <v>8568</v>
      </c>
      <c r="M19" s="357" t="s">
        <v>8566</v>
      </c>
      <c r="N19" s="357" t="s">
        <v>8560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8561</v>
      </c>
      <c r="U19" s="357" t="s">
        <v>294</v>
      </c>
      <c r="V19" s="357" t="s">
        <v>294</v>
      </c>
    </row>
    <row r="20" spans="1:22">
      <c r="A20" s="849"/>
      <c r="B20" s="707" t="s">
        <v>26</v>
      </c>
      <c r="C20" s="735" t="s">
        <v>52</v>
      </c>
      <c r="D20" s="720">
        <v>5</v>
      </c>
      <c r="E20" s="720">
        <v>6</v>
      </c>
      <c r="F20" s="830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49"/>
      <c r="B21" s="707" t="s">
        <v>29</v>
      </c>
      <c r="C21" s="803" t="s">
        <v>53</v>
      </c>
      <c r="D21" s="720">
        <v>2</v>
      </c>
      <c r="E21" s="720">
        <v>2</v>
      </c>
      <c r="F21" s="830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856"/>
      <c r="C22" s="724" t="s">
        <v>22</v>
      </c>
      <c r="D22" s="726">
        <v>21</v>
      </c>
      <c r="E22" s="726">
        <v>30</v>
      </c>
      <c r="F22" s="1594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1276" t="s">
        <v>8569</v>
      </c>
      <c r="C23" s="1980" t="s">
        <v>8570</v>
      </c>
      <c r="D23" s="720">
        <v>5</v>
      </c>
      <c r="E23" s="720">
        <v>8</v>
      </c>
      <c r="F23" s="1972" t="s">
        <v>8563</v>
      </c>
      <c r="G23" s="494"/>
      <c r="H23" s="494" t="s">
        <v>8562</v>
      </c>
      <c r="I23" s="494" t="s">
        <v>294</v>
      </c>
      <c r="J23" s="494" t="s">
        <v>294</v>
      </c>
      <c r="K23" s="573">
        <v>0</v>
      </c>
      <c r="L23" s="358" t="s">
        <v>8570</v>
      </c>
      <c r="M23" s="357" t="s">
        <v>8569</v>
      </c>
      <c r="N23" s="357" t="s">
        <v>8562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8563</v>
      </c>
      <c r="U23" s="357" t="s">
        <v>294</v>
      </c>
      <c r="V23" s="357" t="s">
        <v>294</v>
      </c>
    </row>
    <row r="24" spans="1:22">
      <c r="A24" s="849"/>
      <c r="B24" s="707" t="s">
        <v>1020</v>
      </c>
      <c r="C24" s="803" t="s">
        <v>3206</v>
      </c>
      <c r="D24" s="720">
        <v>2</v>
      </c>
      <c r="E24" s="720">
        <v>2</v>
      </c>
      <c r="F24" s="830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3207</v>
      </c>
      <c r="M24" s="357" t="s">
        <v>1020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849"/>
      <c r="B25" s="707" t="s">
        <v>8638</v>
      </c>
      <c r="C25" s="717" t="s">
        <v>8857</v>
      </c>
      <c r="D25" s="720">
        <v>2</v>
      </c>
      <c r="E25" s="720">
        <v>4</v>
      </c>
      <c r="F25" s="802" t="s">
        <v>8565</v>
      </c>
      <c r="G25" s="494"/>
      <c r="H25" s="494" t="s">
        <v>8564</v>
      </c>
      <c r="I25" s="494" t="s">
        <v>294</v>
      </c>
      <c r="J25" s="494" t="s">
        <v>294</v>
      </c>
      <c r="K25" s="573">
        <v>0</v>
      </c>
      <c r="L25" s="358" t="s">
        <v>8571</v>
      </c>
      <c r="M25" s="357" t="s">
        <v>8638</v>
      </c>
      <c r="N25" s="357" t="s">
        <v>8564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8565</v>
      </c>
      <c r="U25" s="357" t="s">
        <v>294</v>
      </c>
      <c r="V25" s="357" t="s">
        <v>294</v>
      </c>
    </row>
    <row r="26" spans="1:22">
      <c r="A26" s="849"/>
      <c r="B26" s="707" t="s">
        <v>8858</v>
      </c>
      <c r="C26" s="717" t="s">
        <v>8859</v>
      </c>
      <c r="D26" s="720">
        <v>4</v>
      </c>
      <c r="E26" s="720">
        <v>4</v>
      </c>
      <c r="F26" s="830" t="s">
        <v>8855</v>
      </c>
      <c r="G26" s="494"/>
      <c r="H26" s="494" t="s">
        <v>8854</v>
      </c>
      <c r="I26" s="494" t="s">
        <v>294</v>
      </c>
      <c r="J26" s="494" t="s">
        <v>294</v>
      </c>
      <c r="K26" s="573">
        <v>0</v>
      </c>
      <c r="L26" s="358" t="s">
        <v>8574</v>
      </c>
      <c r="M26" s="357" t="s">
        <v>8858</v>
      </c>
      <c r="N26" s="357" t="s">
        <v>8854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8856</v>
      </c>
      <c r="U26" s="357" t="s">
        <v>294</v>
      </c>
      <c r="V26" s="357" t="s">
        <v>294</v>
      </c>
    </row>
    <row r="27" spans="1:22">
      <c r="A27" s="849"/>
      <c r="B27" s="707" t="s">
        <v>33</v>
      </c>
      <c r="C27" s="803" t="s">
        <v>140</v>
      </c>
      <c r="D27" s="720">
        <v>5</v>
      </c>
      <c r="E27" s="720">
        <v>6</v>
      </c>
      <c r="F27" s="830" t="s">
        <v>4143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49"/>
      <c r="B28" s="708" t="s">
        <v>40</v>
      </c>
      <c r="C28" s="735" t="s">
        <v>338</v>
      </c>
      <c r="D28" s="720">
        <v>1</v>
      </c>
      <c r="E28" s="720">
        <v>1</v>
      </c>
      <c r="F28" s="830" t="s">
        <v>6506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856"/>
      <c r="B29" s="708"/>
      <c r="C29" s="724" t="s">
        <v>22</v>
      </c>
      <c r="D29" s="726">
        <v>19</v>
      </c>
      <c r="E29" s="726">
        <v>25</v>
      </c>
      <c r="F29" s="159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1276" t="s">
        <v>8575</v>
      </c>
      <c r="C30" s="1977" t="s">
        <v>8576</v>
      </c>
      <c r="D30" s="718">
        <v>5</v>
      </c>
      <c r="E30" s="720">
        <v>8</v>
      </c>
      <c r="F30" s="1972" t="s">
        <v>8570</v>
      </c>
      <c r="G30" s="494"/>
      <c r="H30" s="494" t="s">
        <v>8569</v>
      </c>
      <c r="I30" s="494" t="s">
        <v>294</v>
      </c>
      <c r="J30" s="494" t="s">
        <v>294</v>
      </c>
      <c r="K30" s="573">
        <v>0</v>
      </c>
      <c r="L30" s="358" t="s">
        <v>8576</v>
      </c>
      <c r="M30" s="357" t="s">
        <v>8575</v>
      </c>
      <c r="N30" s="357" t="s">
        <v>8569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8570</v>
      </c>
      <c r="U30" s="357" t="s">
        <v>294</v>
      </c>
      <c r="V30" s="357" t="s">
        <v>294</v>
      </c>
    </row>
    <row r="31" spans="1:22">
      <c r="A31" s="849"/>
      <c r="B31" s="707" t="s">
        <v>8577</v>
      </c>
      <c r="C31" s="735" t="s">
        <v>8860</v>
      </c>
      <c r="D31" s="720">
        <v>3</v>
      </c>
      <c r="E31" s="720">
        <v>6</v>
      </c>
      <c r="F31" s="1976" t="s">
        <v>8859</v>
      </c>
      <c r="G31" s="494"/>
      <c r="H31" s="494" t="s">
        <v>8858</v>
      </c>
      <c r="I31" s="494" t="s">
        <v>294</v>
      </c>
      <c r="J31" s="494" t="s">
        <v>294</v>
      </c>
      <c r="K31" s="573">
        <v>0</v>
      </c>
      <c r="L31" s="358" t="s">
        <v>8579</v>
      </c>
      <c r="M31" s="357" t="s">
        <v>8577</v>
      </c>
      <c r="N31" s="357" t="s">
        <v>8858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8574</v>
      </c>
      <c r="U31" s="357" t="s">
        <v>294</v>
      </c>
      <c r="V31" s="357" t="s">
        <v>294</v>
      </c>
    </row>
    <row r="32" spans="1:22">
      <c r="A32" s="849"/>
      <c r="B32" s="707" t="s">
        <v>8861</v>
      </c>
      <c r="C32" s="735" t="s">
        <v>8581</v>
      </c>
      <c r="D32" s="720">
        <v>4</v>
      </c>
      <c r="E32" s="720">
        <v>6</v>
      </c>
      <c r="F32" s="802" t="s">
        <v>8857</v>
      </c>
      <c r="G32" s="494"/>
      <c r="H32" s="494" t="s">
        <v>8638</v>
      </c>
      <c r="I32" s="494" t="s">
        <v>294</v>
      </c>
      <c r="J32" s="494" t="s">
        <v>294</v>
      </c>
      <c r="K32" s="573">
        <v>0</v>
      </c>
      <c r="L32" s="358" t="s">
        <v>8581</v>
      </c>
      <c r="M32" s="357" t="s">
        <v>8861</v>
      </c>
      <c r="N32" s="357" t="s">
        <v>8638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8571</v>
      </c>
      <c r="U32" s="357" t="s">
        <v>294</v>
      </c>
      <c r="V32" s="357" t="s">
        <v>294</v>
      </c>
    </row>
    <row r="33" spans="1:22">
      <c r="A33" s="849"/>
      <c r="B33" s="707" t="s">
        <v>8582</v>
      </c>
      <c r="C33" s="735" t="s">
        <v>6712</v>
      </c>
      <c r="D33" s="720">
        <v>3</v>
      </c>
      <c r="E33" s="720">
        <v>4</v>
      </c>
      <c r="F33" s="830" t="s">
        <v>8855</v>
      </c>
      <c r="G33" s="494"/>
      <c r="H33" s="494" t="s">
        <v>8854</v>
      </c>
      <c r="I33" s="494" t="s">
        <v>294</v>
      </c>
      <c r="J33" s="494" t="s">
        <v>294</v>
      </c>
      <c r="K33" s="573">
        <v>0</v>
      </c>
      <c r="L33" s="358" t="s">
        <v>6713</v>
      </c>
      <c r="M33" s="357" t="s">
        <v>8582</v>
      </c>
      <c r="N33" s="357" t="s">
        <v>8854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8856</v>
      </c>
      <c r="U33" s="357" t="s">
        <v>294</v>
      </c>
      <c r="V33" s="357" t="s">
        <v>294</v>
      </c>
    </row>
    <row r="34" spans="1:22">
      <c r="A34" s="849"/>
      <c r="B34" s="707" t="s">
        <v>8862</v>
      </c>
      <c r="C34" s="735" t="s">
        <v>8583</v>
      </c>
      <c r="D34" s="720">
        <v>3</v>
      </c>
      <c r="E34" s="720">
        <v>4</v>
      </c>
      <c r="F34" s="830" t="s">
        <v>8567</v>
      </c>
      <c r="G34" s="494"/>
      <c r="H34" s="494" t="s">
        <v>8566</v>
      </c>
      <c r="I34" s="494" t="s">
        <v>294</v>
      </c>
      <c r="J34" s="494" t="s">
        <v>294</v>
      </c>
      <c r="K34" s="573">
        <v>0</v>
      </c>
      <c r="L34" s="358" t="s">
        <v>8584</v>
      </c>
      <c r="M34" s="357" t="s">
        <v>8862</v>
      </c>
      <c r="N34" s="357" t="s">
        <v>8566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8568</v>
      </c>
      <c r="U34" s="357" t="s">
        <v>294</v>
      </c>
      <c r="V34" s="357" t="s">
        <v>294</v>
      </c>
    </row>
    <row r="35" spans="1:22" ht="15" thickBot="1">
      <c r="A35" s="849"/>
      <c r="B35" s="707" t="s">
        <v>8585</v>
      </c>
      <c r="C35" s="803" t="s">
        <v>8863</v>
      </c>
      <c r="D35" s="720">
        <v>2</v>
      </c>
      <c r="E35" s="720">
        <v>4</v>
      </c>
      <c r="F35" s="1455" t="s">
        <v>8563</v>
      </c>
      <c r="G35" s="494"/>
      <c r="H35" s="494" t="s">
        <v>8562</v>
      </c>
      <c r="I35" s="494" t="s">
        <v>294</v>
      </c>
      <c r="J35" s="494" t="s">
        <v>294</v>
      </c>
      <c r="K35" s="573">
        <v>0</v>
      </c>
      <c r="L35" s="358" t="s">
        <v>8587</v>
      </c>
      <c r="M35" s="357" t="s">
        <v>8585</v>
      </c>
      <c r="N35" s="357" t="s">
        <v>8562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8563</v>
      </c>
      <c r="U35" s="357" t="s">
        <v>294</v>
      </c>
      <c r="V35" s="357" t="s">
        <v>294</v>
      </c>
    </row>
    <row r="36" spans="1:22" ht="15" thickBot="1">
      <c r="A36" s="856"/>
      <c r="B36" s="708"/>
      <c r="C36" s="724" t="s">
        <v>22</v>
      </c>
      <c r="D36" s="726">
        <v>20</v>
      </c>
      <c r="E36" s="726">
        <v>32</v>
      </c>
      <c r="F36" s="919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9">
        <v>5</v>
      </c>
      <c r="B37" s="1276" t="s">
        <v>8588</v>
      </c>
      <c r="C37" s="1977" t="s">
        <v>8589</v>
      </c>
      <c r="D37" s="720">
        <v>5</v>
      </c>
      <c r="E37" s="720">
        <v>8</v>
      </c>
      <c r="F37" s="830" t="s">
        <v>8576</v>
      </c>
      <c r="G37" s="494"/>
      <c r="H37" s="494" t="s">
        <v>8575</v>
      </c>
      <c r="I37" s="494" t="s">
        <v>294</v>
      </c>
      <c r="J37" s="494" t="s">
        <v>294</v>
      </c>
      <c r="K37" s="574">
        <v>0</v>
      </c>
      <c r="L37" s="358" t="s">
        <v>8589</v>
      </c>
      <c r="M37" s="357" t="s">
        <v>8588</v>
      </c>
      <c r="N37" s="357" t="s">
        <v>8575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8576</v>
      </c>
      <c r="U37" s="357" t="s">
        <v>294</v>
      </c>
      <c r="V37" s="357" t="s">
        <v>294</v>
      </c>
    </row>
    <row r="38" spans="1:22">
      <c r="A38" s="849"/>
      <c r="B38" s="707" t="s">
        <v>8640</v>
      </c>
      <c r="C38" s="735" t="s">
        <v>8864</v>
      </c>
      <c r="D38" s="720">
        <v>5</v>
      </c>
      <c r="E38" s="720">
        <v>6</v>
      </c>
      <c r="F38" s="830" t="s">
        <v>8860</v>
      </c>
      <c r="G38" s="494"/>
      <c r="H38" s="494" t="s">
        <v>8577</v>
      </c>
      <c r="I38" s="494" t="s">
        <v>294</v>
      </c>
      <c r="J38" s="494" t="s">
        <v>294</v>
      </c>
      <c r="K38" s="573">
        <v>0</v>
      </c>
      <c r="L38" s="358" t="s">
        <v>8590</v>
      </c>
      <c r="M38" s="357" t="s">
        <v>8640</v>
      </c>
      <c r="N38" s="357" t="s">
        <v>8577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8579</v>
      </c>
      <c r="U38" s="357" t="s">
        <v>294</v>
      </c>
      <c r="V38" s="357" t="s">
        <v>294</v>
      </c>
    </row>
    <row r="39" spans="1:22">
      <c r="A39" s="849"/>
      <c r="B39" s="707" t="s">
        <v>8865</v>
      </c>
      <c r="C39" s="735" t="s">
        <v>8866</v>
      </c>
      <c r="D39" s="720">
        <v>5</v>
      </c>
      <c r="E39" s="720">
        <v>6</v>
      </c>
      <c r="F39" s="830" t="s">
        <v>8576</v>
      </c>
      <c r="G39" s="494"/>
      <c r="H39" s="494" t="s">
        <v>8575</v>
      </c>
      <c r="I39" s="494" t="s">
        <v>294</v>
      </c>
      <c r="J39" s="494" t="s">
        <v>294</v>
      </c>
      <c r="K39" s="574">
        <v>0</v>
      </c>
      <c r="L39" s="358" t="s">
        <v>8593</v>
      </c>
      <c r="M39" s="357" t="s">
        <v>8865</v>
      </c>
      <c r="N39" s="357" t="s">
        <v>8575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8576</v>
      </c>
      <c r="U39" s="357" t="s">
        <v>294</v>
      </c>
      <c r="V39" s="357" t="s">
        <v>294</v>
      </c>
    </row>
    <row r="40" spans="1:22">
      <c r="A40" s="849"/>
      <c r="B40" s="707" t="s">
        <v>8594</v>
      </c>
      <c r="C40" s="735" t="s">
        <v>8867</v>
      </c>
      <c r="D40" s="720">
        <v>2</v>
      </c>
      <c r="E40" s="720">
        <v>4</v>
      </c>
      <c r="F40" s="830" t="s">
        <v>8863</v>
      </c>
      <c r="G40" s="494"/>
      <c r="H40" s="494" t="s">
        <v>8585</v>
      </c>
      <c r="I40" s="494" t="s">
        <v>294</v>
      </c>
      <c r="J40" s="494" t="s">
        <v>294</v>
      </c>
      <c r="K40" s="573">
        <v>0</v>
      </c>
      <c r="L40" s="358" t="s">
        <v>8595</v>
      </c>
      <c r="M40" s="357" t="s">
        <v>8594</v>
      </c>
      <c r="N40" s="357" t="s">
        <v>8585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8587</v>
      </c>
      <c r="U40" s="357" t="s">
        <v>294</v>
      </c>
      <c r="V40" s="357" t="s">
        <v>294</v>
      </c>
    </row>
    <row r="41" spans="1:22" ht="15" thickBot="1">
      <c r="A41" s="849"/>
      <c r="B41" s="707" t="s">
        <v>25</v>
      </c>
      <c r="C41" s="717" t="s">
        <v>138</v>
      </c>
      <c r="D41" s="720">
        <v>3</v>
      </c>
      <c r="E41" s="720">
        <v>4</v>
      </c>
      <c r="F41" s="802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2100</v>
      </c>
      <c r="M41" s="357" t="s">
        <v>25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856"/>
      <c r="B42" s="856"/>
      <c r="C42" s="724" t="s">
        <v>22</v>
      </c>
      <c r="D42" s="726">
        <v>20</v>
      </c>
      <c r="E42" s="726">
        <v>28</v>
      </c>
      <c r="F42" s="1594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844">
        <v>6</v>
      </c>
      <c r="B43" s="1276" t="s">
        <v>8596</v>
      </c>
      <c r="C43" s="1977" t="s">
        <v>8597</v>
      </c>
      <c r="D43" s="720">
        <v>5</v>
      </c>
      <c r="E43" s="720">
        <v>8</v>
      </c>
      <c r="F43" s="1972" t="s">
        <v>8589</v>
      </c>
      <c r="G43" s="494"/>
      <c r="H43" s="494" t="s">
        <v>8588</v>
      </c>
      <c r="I43" s="494" t="s">
        <v>294</v>
      </c>
      <c r="J43" s="494" t="s">
        <v>294</v>
      </c>
      <c r="K43" s="573">
        <v>0</v>
      </c>
      <c r="L43" s="358" t="s">
        <v>8597</v>
      </c>
      <c r="M43" s="357" t="s">
        <v>8596</v>
      </c>
      <c r="N43" s="357" t="s">
        <v>8588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8589</v>
      </c>
      <c r="U43" s="357" t="s">
        <v>294</v>
      </c>
      <c r="V43" s="357" t="s">
        <v>294</v>
      </c>
    </row>
    <row r="44" spans="1:22">
      <c r="A44" s="849"/>
      <c r="B44" s="707" t="s">
        <v>8868</v>
      </c>
      <c r="C44" s="735" t="s">
        <v>8598</v>
      </c>
      <c r="D44" s="720">
        <v>3</v>
      </c>
      <c r="E44" s="720">
        <v>4</v>
      </c>
      <c r="F44" s="810" t="s">
        <v>8866</v>
      </c>
      <c r="G44" s="494"/>
      <c r="H44" s="494" t="s">
        <v>8865</v>
      </c>
      <c r="I44" s="494" t="s">
        <v>294</v>
      </c>
      <c r="J44" s="494" t="s">
        <v>294</v>
      </c>
      <c r="K44" s="573">
        <v>0</v>
      </c>
      <c r="L44" s="358" t="s">
        <v>8599</v>
      </c>
      <c r="M44" s="357" t="s">
        <v>8868</v>
      </c>
      <c r="N44" s="357" t="s">
        <v>8865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8593</v>
      </c>
      <c r="U44" s="357" t="s">
        <v>294</v>
      </c>
      <c r="V44" s="357" t="s">
        <v>294</v>
      </c>
    </row>
    <row r="45" spans="1:22">
      <c r="A45" s="849"/>
      <c r="B45" s="707" t="s">
        <v>8642</v>
      </c>
      <c r="C45" s="735" t="s">
        <v>8869</v>
      </c>
      <c r="D45" s="720">
        <v>5</v>
      </c>
      <c r="E45" s="720">
        <v>6</v>
      </c>
      <c r="F45" s="810" t="s">
        <v>8864</v>
      </c>
      <c r="G45" s="494"/>
      <c r="H45" s="494" t="s">
        <v>8640</v>
      </c>
      <c r="I45" s="494" t="s">
        <v>294</v>
      </c>
      <c r="J45" s="494" t="s">
        <v>294</v>
      </c>
      <c r="K45" s="573">
        <v>0</v>
      </c>
      <c r="L45" s="358" t="s">
        <v>8600</v>
      </c>
      <c r="M45" s="357" t="s">
        <v>8642</v>
      </c>
      <c r="N45" s="357" t="s">
        <v>8640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8590</v>
      </c>
      <c r="U45" s="357" t="s">
        <v>294</v>
      </c>
      <c r="V45" s="357" t="s">
        <v>294</v>
      </c>
    </row>
    <row r="46" spans="1:22">
      <c r="A46" s="849"/>
      <c r="B46" s="707" t="s">
        <v>8643</v>
      </c>
      <c r="C46" s="735" t="s">
        <v>8870</v>
      </c>
      <c r="D46" s="720">
        <v>4</v>
      </c>
      <c r="E46" s="720">
        <v>6</v>
      </c>
      <c r="F46" s="830" t="s">
        <v>8860</v>
      </c>
      <c r="G46" s="494"/>
      <c r="H46" s="494" t="s">
        <v>8577</v>
      </c>
      <c r="I46" s="494" t="s">
        <v>294</v>
      </c>
      <c r="J46" s="494" t="s">
        <v>294</v>
      </c>
      <c r="K46" s="573">
        <v>0</v>
      </c>
      <c r="L46" s="358" t="s">
        <v>8601</v>
      </c>
      <c r="M46" s="357" t="s">
        <v>8643</v>
      </c>
      <c r="N46" s="357" t="s">
        <v>8577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8579</v>
      </c>
      <c r="U46" s="357" t="s">
        <v>294</v>
      </c>
      <c r="V46" s="357" t="s">
        <v>294</v>
      </c>
    </row>
    <row r="47" spans="1:22" ht="15" thickBot="1">
      <c r="A47" s="849"/>
      <c r="B47" s="707" t="s">
        <v>8644</v>
      </c>
      <c r="C47" s="735" t="s">
        <v>8871</v>
      </c>
      <c r="D47" s="720">
        <v>2</v>
      </c>
      <c r="E47" s="720">
        <v>4</v>
      </c>
      <c r="F47" s="1424" t="s">
        <v>8867</v>
      </c>
      <c r="G47" s="494"/>
      <c r="H47" s="494" t="s">
        <v>8594</v>
      </c>
      <c r="I47" s="494" t="s">
        <v>294</v>
      </c>
      <c r="J47" s="494" t="s">
        <v>294</v>
      </c>
      <c r="K47" s="573">
        <v>0</v>
      </c>
      <c r="L47" s="358" t="s">
        <v>8602</v>
      </c>
      <c r="M47" s="357" t="s">
        <v>8644</v>
      </c>
      <c r="N47" s="357" t="s">
        <v>8594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8595</v>
      </c>
      <c r="U47" s="357" t="s">
        <v>294</v>
      </c>
      <c r="V47" s="357" t="s">
        <v>294</v>
      </c>
    </row>
    <row r="48" spans="1:22" ht="15" thickBot="1">
      <c r="A48" s="856"/>
      <c r="B48" s="856"/>
      <c r="C48" s="724" t="s">
        <v>22</v>
      </c>
      <c r="D48" s="726">
        <v>19</v>
      </c>
      <c r="E48" s="726">
        <v>28</v>
      </c>
      <c r="F48" s="1594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844">
        <v>7</v>
      </c>
      <c r="B49" s="1276" t="s">
        <v>8603</v>
      </c>
      <c r="C49" s="1999" t="s">
        <v>8604</v>
      </c>
      <c r="D49" s="720">
        <v>5</v>
      </c>
      <c r="E49" s="720">
        <v>8</v>
      </c>
      <c r="F49" s="1972" t="s">
        <v>8597</v>
      </c>
      <c r="G49" s="494"/>
      <c r="H49" s="494" t="s">
        <v>8596</v>
      </c>
      <c r="I49" s="494" t="s">
        <v>294</v>
      </c>
      <c r="J49" s="494" t="s">
        <v>294</v>
      </c>
      <c r="K49" s="573">
        <v>0</v>
      </c>
      <c r="L49" s="358" t="s">
        <v>8604</v>
      </c>
      <c r="M49" s="357" t="s">
        <v>8603</v>
      </c>
      <c r="N49" s="357" t="s">
        <v>8596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8597</v>
      </c>
      <c r="U49" s="357" t="s">
        <v>294</v>
      </c>
      <c r="V49" s="357" t="s">
        <v>294</v>
      </c>
    </row>
    <row r="50" spans="1:22">
      <c r="A50" s="849"/>
      <c r="B50" s="707" t="s">
        <v>35</v>
      </c>
      <c r="C50" s="735" t="s">
        <v>3258</v>
      </c>
      <c r="D50" s="720">
        <v>3</v>
      </c>
      <c r="E50" s="720">
        <v>4</v>
      </c>
      <c r="F50" s="830" t="s">
        <v>138</v>
      </c>
      <c r="G50" s="494"/>
      <c r="H50" s="494" t="s">
        <v>25</v>
      </c>
      <c r="I50" s="494" t="s">
        <v>294</v>
      </c>
      <c r="J50" s="494" t="s">
        <v>294</v>
      </c>
      <c r="K50" s="573">
        <v>0</v>
      </c>
      <c r="L50" s="358" t="s">
        <v>3259</v>
      </c>
      <c r="M50" s="357" t="s">
        <v>35</v>
      </c>
      <c r="N50" s="357" t="s">
        <v>25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2100</v>
      </c>
      <c r="U50" s="357" t="s">
        <v>294</v>
      </c>
      <c r="V50" s="357" t="s">
        <v>294</v>
      </c>
    </row>
    <row r="51" spans="1:22">
      <c r="A51" s="849"/>
      <c r="B51" s="707" t="s">
        <v>8872</v>
      </c>
      <c r="C51" s="735" t="s">
        <v>8605</v>
      </c>
      <c r="D51" s="720">
        <v>4</v>
      </c>
      <c r="E51" s="720">
        <v>6</v>
      </c>
      <c r="F51" s="810" t="s">
        <v>8869</v>
      </c>
      <c r="G51" s="494"/>
      <c r="H51" s="494" t="s">
        <v>8642</v>
      </c>
      <c r="I51" s="494" t="s">
        <v>294</v>
      </c>
      <c r="J51" s="494" t="s">
        <v>294</v>
      </c>
      <c r="K51" s="573">
        <v>0</v>
      </c>
      <c r="L51" s="358" t="s">
        <v>8605</v>
      </c>
      <c r="M51" s="357" t="s">
        <v>8872</v>
      </c>
      <c r="N51" s="357" t="s">
        <v>8642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8600</v>
      </c>
      <c r="U51" s="357" t="s">
        <v>294</v>
      </c>
      <c r="V51" s="357" t="s">
        <v>294</v>
      </c>
    </row>
    <row r="52" spans="1:22">
      <c r="A52" s="849"/>
      <c r="B52" s="707" t="s">
        <v>8873</v>
      </c>
      <c r="C52" s="735" t="s">
        <v>8606</v>
      </c>
      <c r="D52" s="720">
        <v>3</v>
      </c>
      <c r="E52" s="720">
        <v>4</v>
      </c>
      <c r="F52" s="830" t="s">
        <v>8870</v>
      </c>
      <c r="G52" s="494"/>
      <c r="H52" s="494" t="s">
        <v>8643</v>
      </c>
      <c r="I52" s="494" t="s">
        <v>294</v>
      </c>
      <c r="J52" s="494" t="s">
        <v>294</v>
      </c>
      <c r="K52" s="573">
        <v>0</v>
      </c>
      <c r="L52" s="358" t="s">
        <v>8606</v>
      </c>
      <c r="M52" s="357" t="s">
        <v>8873</v>
      </c>
      <c r="N52" s="357" t="s">
        <v>8643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8601</v>
      </c>
      <c r="U52" s="357" t="s">
        <v>294</v>
      </c>
      <c r="V52" s="357" t="s">
        <v>294</v>
      </c>
    </row>
    <row r="53" spans="1:22" ht="15" thickBot="1">
      <c r="A53" s="849"/>
      <c r="B53" s="707" t="s">
        <v>8647</v>
      </c>
      <c r="C53" s="735" t="s">
        <v>8874</v>
      </c>
      <c r="D53" s="720">
        <v>4</v>
      </c>
      <c r="E53" s="720">
        <v>4</v>
      </c>
      <c r="F53" s="1424" t="s">
        <v>8871</v>
      </c>
      <c r="G53" s="494"/>
      <c r="H53" s="494" t="s">
        <v>8644</v>
      </c>
      <c r="I53" s="494" t="s">
        <v>294</v>
      </c>
      <c r="J53" s="494" t="s">
        <v>294</v>
      </c>
      <c r="K53" s="573">
        <v>0</v>
      </c>
      <c r="L53" s="358" t="s">
        <v>8607</v>
      </c>
      <c r="M53" s="357" t="s">
        <v>8647</v>
      </c>
      <c r="N53" s="357" t="s">
        <v>8644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8602</v>
      </c>
      <c r="U53" s="357" t="s">
        <v>294</v>
      </c>
      <c r="V53" s="357" t="s">
        <v>294</v>
      </c>
    </row>
    <row r="54" spans="1:22" ht="15" thickBot="1">
      <c r="A54" s="856"/>
      <c r="B54" s="856"/>
      <c r="C54" s="724" t="s">
        <v>22</v>
      </c>
      <c r="D54" s="726">
        <v>19</v>
      </c>
      <c r="E54" s="726">
        <v>26</v>
      </c>
      <c r="F54" s="1596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844">
        <v>8</v>
      </c>
      <c r="B55" s="1276" t="s">
        <v>8608</v>
      </c>
      <c r="C55" s="1977" t="s">
        <v>8609</v>
      </c>
      <c r="D55" s="720">
        <v>5</v>
      </c>
      <c r="E55" s="720">
        <v>8</v>
      </c>
      <c r="F55" s="1972" t="s">
        <v>8875</v>
      </c>
      <c r="G55" s="494"/>
      <c r="H55" s="494" t="s">
        <v>8603</v>
      </c>
      <c r="I55" s="494" t="s">
        <v>8642</v>
      </c>
      <c r="J55" s="494" t="s">
        <v>294</v>
      </c>
      <c r="K55" s="573">
        <v>0</v>
      </c>
      <c r="L55" s="358" t="s">
        <v>8609</v>
      </c>
      <c r="M55" s="357" t="s">
        <v>8608</v>
      </c>
      <c r="N55" s="357" t="s">
        <v>8603</v>
      </c>
      <c r="O55" s="357" t="s">
        <v>8642</v>
      </c>
      <c r="P55" s="357" t="s">
        <v>294</v>
      </c>
      <c r="Q55" s="357">
        <v>0</v>
      </c>
      <c r="R55" s="357">
        <v>26</v>
      </c>
      <c r="S55" s="357">
        <v>0</v>
      </c>
      <c r="T55" s="357" t="s">
        <v>8604</v>
      </c>
      <c r="U55" s="357" t="s">
        <v>8600</v>
      </c>
      <c r="V55" s="357" t="s">
        <v>294</v>
      </c>
    </row>
    <row r="56" spans="1:22">
      <c r="A56" s="849"/>
      <c r="B56" s="707" t="s">
        <v>8876</v>
      </c>
      <c r="C56" s="735" t="s">
        <v>8617</v>
      </c>
      <c r="D56" s="720">
        <v>5</v>
      </c>
      <c r="E56" s="720">
        <v>8</v>
      </c>
      <c r="F56" s="810" t="s">
        <v>8598</v>
      </c>
      <c r="G56" s="494"/>
      <c r="H56" s="494" t="s">
        <v>8868</v>
      </c>
      <c r="I56" s="494" t="s">
        <v>294</v>
      </c>
      <c r="J56" s="494" t="s">
        <v>294</v>
      </c>
      <c r="K56" s="573">
        <v>0</v>
      </c>
      <c r="L56" s="358" t="s">
        <v>8618</v>
      </c>
      <c r="M56" s="357" t="s">
        <v>8876</v>
      </c>
      <c r="N56" s="357" t="s">
        <v>8868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8599</v>
      </c>
      <c r="U56" s="357" t="s">
        <v>294</v>
      </c>
      <c r="V56" s="357" t="s">
        <v>294</v>
      </c>
    </row>
    <row r="57" spans="1:22">
      <c r="A57" s="849"/>
      <c r="B57" s="707" t="s">
        <v>8877</v>
      </c>
      <c r="C57" s="735" t="s">
        <v>1021</v>
      </c>
      <c r="D57" s="720">
        <v>8</v>
      </c>
      <c r="E57" s="720">
        <v>14</v>
      </c>
      <c r="F57" s="830" t="s">
        <v>8597</v>
      </c>
      <c r="G57" s="494"/>
      <c r="H57" s="494" t="s">
        <v>8596</v>
      </c>
      <c r="I57" s="494" t="s">
        <v>294</v>
      </c>
      <c r="J57" s="494" t="s">
        <v>294</v>
      </c>
      <c r="K57" s="573">
        <v>0</v>
      </c>
      <c r="L57" s="358" t="s">
        <v>4589</v>
      </c>
      <c r="M57" s="357" t="s">
        <v>8877</v>
      </c>
      <c r="N57" s="357" t="s">
        <v>8596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8597</v>
      </c>
      <c r="U57" s="357" t="s">
        <v>294</v>
      </c>
      <c r="V57" s="357" t="s">
        <v>294</v>
      </c>
    </row>
    <row r="58" spans="1:22">
      <c r="A58" s="849"/>
      <c r="B58" s="707" t="s">
        <v>8660</v>
      </c>
      <c r="C58" s="735" t="s">
        <v>8891</v>
      </c>
      <c r="D58" s="720">
        <v>3</v>
      </c>
      <c r="E58" s="720">
        <v>4</v>
      </c>
      <c r="F58" s="830" t="s">
        <v>8597</v>
      </c>
      <c r="G58" s="494" t="s">
        <v>241</v>
      </c>
      <c r="H58" s="494" t="s">
        <v>8596</v>
      </c>
      <c r="I58" s="494"/>
      <c r="J58" s="494"/>
      <c r="K58" s="573"/>
      <c r="L58" s="358"/>
    </row>
    <row r="59" spans="1:22" ht="15" thickBot="1">
      <c r="A59" s="849"/>
      <c r="B59" s="707" t="s">
        <v>8663</v>
      </c>
      <c r="C59" s="735" t="s">
        <v>8892</v>
      </c>
      <c r="D59" s="720">
        <v>3</v>
      </c>
      <c r="E59" s="720">
        <v>4</v>
      </c>
      <c r="F59" s="1455" t="s">
        <v>8597</v>
      </c>
      <c r="G59" s="494" t="s">
        <v>241</v>
      </c>
      <c r="H59" s="494" t="s">
        <v>8596</v>
      </c>
      <c r="I59" s="494" t="s">
        <v>294</v>
      </c>
      <c r="J59" s="494" t="s">
        <v>294</v>
      </c>
      <c r="K59" s="573">
        <v>0</v>
      </c>
      <c r="L59" s="358" t="s">
        <v>8665</v>
      </c>
      <c r="M59" s="357" t="s">
        <v>8663</v>
      </c>
      <c r="N59" s="357" t="s">
        <v>8596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8597</v>
      </c>
      <c r="U59" s="357" t="s">
        <v>294</v>
      </c>
      <c r="V59" s="357" t="s">
        <v>294</v>
      </c>
    </row>
    <row r="60" spans="1:22" ht="15" thickBot="1">
      <c r="A60" s="856"/>
      <c r="B60" s="856"/>
      <c r="C60" s="724" t="s">
        <v>22</v>
      </c>
      <c r="D60" s="726">
        <v>21</v>
      </c>
      <c r="E60" s="726">
        <v>34</v>
      </c>
      <c r="F60" s="162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1276" t="s">
        <v>8879</v>
      </c>
      <c r="C61" s="1978" t="s">
        <v>8615</v>
      </c>
      <c r="D61" s="720">
        <v>6</v>
      </c>
      <c r="E61" s="718">
        <v>8</v>
      </c>
      <c r="F61" s="1972" t="s">
        <v>8616</v>
      </c>
      <c r="G61" s="494"/>
      <c r="H61" s="494" t="s">
        <v>8608</v>
      </c>
      <c r="I61" s="494" t="s">
        <v>8872</v>
      </c>
      <c r="J61" s="494" t="s">
        <v>294</v>
      </c>
      <c r="K61" s="573">
        <v>0</v>
      </c>
      <c r="L61" s="358" t="s">
        <v>8615</v>
      </c>
      <c r="M61" s="357" t="s">
        <v>8879</v>
      </c>
      <c r="N61" s="357" t="s">
        <v>8608</v>
      </c>
      <c r="O61" s="357" t="s">
        <v>8872</v>
      </c>
      <c r="P61" s="357" t="s">
        <v>294</v>
      </c>
      <c r="Q61" s="357">
        <v>0</v>
      </c>
      <c r="R61" s="357">
        <v>26</v>
      </c>
      <c r="S61" s="357">
        <v>0</v>
      </c>
      <c r="T61" s="357" t="s">
        <v>8609</v>
      </c>
      <c r="U61" s="357" t="s">
        <v>8605</v>
      </c>
      <c r="V61" s="357" t="s">
        <v>294</v>
      </c>
    </row>
    <row r="62" spans="1:22">
      <c r="A62" s="849"/>
      <c r="B62" s="707" t="s">
        <v>8880</v>
      </c>
      <c r="C62" s="735" t="s">
        <v>8611</v>
      </c>
      <c r="D62" s="720">
        <v>4</v>
      </c>
      <c r="E62" s="720">
        <v>4</v>
      </c>
      <c r="F62" s="830" t="s">
        <v>8881</v>
      </c>
      <c r="G62" s="494"/>
      <c r="H62" s="494" t="s">
        <v>8608</v>
      </c>
      <c r="I62" s="494" t="s">
        <v>35</v>
      </c>
      <c r="J62" s="494" t="s">
        <v>294</v>
      </c>
      <c r="K62" s="573">
        <v>0</v>
      </c>
      <c r="L62" s="358" t="s">
        <v>8611</v>
      </c>
      <c r="M62" s="357" t="s">
        <v>8880</v>
      </c>
      <c r="N62" s="357" t="s">
        <v>8608</v>
      </c>
      <c r="O62" s="357" t="s">
        <v>35</v>
      </c>
      <c r="P62" s="357" t="s">
        <v>294</v>
      </c>
      <c r="Q62" s="357">
        <v>0</v>
      </c>
      <c r="R62" s="357">
        <v>26</v>
      </c>
      <c r="S62" s="357">
        <v>0</v>
      </c>
      <c r="T62" s="357" t="s">
        <v>8609</v>
      </c>
      <c r="U62" s="357" t="s">
        <v>3259</v>
      </c>
      <c r="V62" s="357" t="s">
        <v>294</v>
      </c>
    </row>
    <row r="63" spans="1:22">
      <c r="A63" s="849"/>
      <c r="B63" s="1277" t="s">
        <v>8652</v>
      </c>
      <c r="C63" s="1973" t="s">
        <v>8882</v>
      </c>
      <c r="D63" s="1277">
        <v>4</v>
      </c>
      <c r="E63" s="1277">
        <v>6</v>
      </c>
      <c r="F63" s="810" t="s">
        <v>8598</v>
      </c>
      <c r="G63" s="494"/>
      <c r="H63" s="494" t="s">
        <v>8868</v>
      </c>
      <c r="I63" s="494" t="s">
        <v>294</v>
      </c>
      <c r="J63" s="494" t="s">
        <v>294</v>
      </c>
      <c r="K63" s="573">
        <v>0</v>
      </c>
      <c r="L63" s="358" t="s">
        <v>8620</v>
      </c>
      <c r="M63" s="357" t="s">
        <v>8652</v>
      </c>
      <c r="N63" s="357" t="s">
        <v>8868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8599</v>
      </c>
      <c r="U63" s="357" t="s">
        <v>294</v>
      </c>
      <c r="V63" s="357" t="s">
        <v>294</v>
      </c>
    </row>
    <row r="64" spans="1:22">
      <c r="A64" s="849"/>
      <c r="B64" s="707" t="s">
        <v>8893</v>
      </c>
      <c r="C64" s="735" t="s">
        <v>8657</v>
      </c>
      <c r="D64" s="720">
        <v>4</v>
      </c>
      <c r="E64" s="720">
        <v>4</v>
      </c>
      <c r="F64" s="810" t="s">
        <v>8874</v>
      </c>
      <c r="G64" s="494"/>
      <c r="H64" s="494" t="s">
        <v>8647</v>
      </c>
      <c r="I64" s="494" t="s">
        <v>294</v>
      </c>
      <c r="J64" s="494" t="s">
        <v>294</v>
      </c>
      <c r="K64" s="573">
        <v>0</v>
      </c>
      <c r="L64" s="358" t="s">
        <v>8657</v>
      </c>
      <c r="M64" s="357" t="s">
        <v>8893</v>
      </c>
      <c r="N64" s="357" t="s">
        <v>8647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8607</v>
      </c>
      <c r="U64" s="357" t="s">
        <v>294</v>
      </c>
      <c r="V64" s="357" t="s">
        <v>294</v>
      </c>
    </row>
    <row r="65" spans="1:22">
      <c r="A65" s="849"/>
      <c r="B65" s="707" t="s">
        <v>8667</v>
      </c>
      <c r="C65" s="735" t="s">
        <v>8894</v>
      </c>
      <c r="D65" s="720">
        <v>3</v>
      </c>
      <c r="E65" s="720">
        <v>4</v>
      </c>
      <c r="F65" s="810" t="s">
        <v>8604</v>
      </c>
      <c r="G65" s="494" t="s">
        <v>242</v>
      </c>
      <c r="H65" s="494" t="s">
        <v>8603</v>
      </c>
      <c r="I65" s="494"/>
      <c r="J65" s="494"/>
      <c r="K65" s="573"/>
      <c r="L65" s="358"/>
    </row>
    <row r="66" spans="1:22" ht="15" thickBot="1">
      <c r="A66" s="849"/>
      <c r="B66" s="707" t="s">
        <v>8670</v>
      </c>
      <c r="C66" s="1630" t="s">
        <v>8895</v>
      </c>
      <c r="D66" s="722">
        <v>3</v>
      </c>
      <c r="E66" s="722">
        <v>4</v>
      </c>
      <c r="F66" s="1455" t="s">
        <v>8604</v>
      </c>
      <c r="G66" s="494" t="s">
        <v>242</v>
      </c>
      <c r="H66" s="494" t="s">
        <v>8603</v>
      </c>
      <c r="I66" s="494" t="s">
        <v>294</v>
      </c>
      <c r="J66" s="494" t="s">
        <v>294</v>
      </c>
      <c r="K66" s="573">
        <v>0</v>
      </c>
      <c r="L66" s="358" t="s">
        <v>8671</v>
      </c>
      <c r="M66" s="357" t="s">
        <v>8670</v>
      </c>
      <c r="N66" s="357" t="s">
        <v>241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8604</v>
      </c>
      <c r="U66" s="357" t="s">
        <v>294</v>
      </c>
      <c r="V66" s="357" t="s">
        <v>294</v>
      </c>
    </row>
    <row r="67" spans="1:22" ht="15" thickBot="1">
      <c r="A67" s="856"/>
      <c r="B67" s="708"/>
      <c r="C67" s="724" t="s">
        <v>22</v>
      </c>
      <c r="D67" s="726">
        <v>21</v>
      </c>
      <c r="E67" s="726">
        <v>26</v>
      </c>
      <c r="F67" s="919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20.399999999999999">
      <c r="A68" s="844">
        <v>10</v>
      </c>
      <c r="B68" s="1276" t="s">
        <v>8885</v>
      </c>
      <c r="C68" s="1980" t="s">
        <v>8627</v>
      </c>
      <c r="D68" s="720">
        <v>8</v>
      </c>
      <c r="E68" s="718">
        <v>10</v>
      </c>
      <c r="F68" s="1972" t="s">
        <v>8628</v>
      </c>
      <c r="G68" s="494"/>
      <c r="H68" s="494" t="s">
        <v>8880</v>
      </c>
      <c r="I68" s="494" t="s">
        <v>8879</v>
      </c>
      <c r="J68" s="494" t="s">
        <v>294</v>
      </c>
      <c r="K68" s="573">
        <v>0</v>
      </c>
      <c r="L68" s="358" t="s">
        <v>8627</v>
      </c>
      <c r="M68" s="357" t="s">
        <v>8885</v>
      </c>
      <c r="N68" s="357" t="s">
        <v>8880</v>
      </c>
      <c r="O68" s="357" t="s">
        <v>8879</v>
      </c>
      <c r="P68" s="357" t="s">
        <v>294</v>
      </c>
      <c r="Q68" s="357">
        <v>0</v>
      </c>
      <c r="R68" s="357">
        <v>44</v>
      </c>
      <c r="S68" s="357">
        <v>0</v>
      </c>
      <c r="T68" s="357" t="s">
        <v>8611</v>
      </c>
      <c r="U68" s="357" t="s">
        <v>8615</v>
      </c>
      <c r="V68" s="357" t="s">
        <v>294</v>
      </c>
    </row>
    <row r="69" spans="1:22">
      <c r="A69" s="849"/>
      <c r="B69" s="1277" t="s">
        <v>8629</v>
      </c>
      <c r="C69" s="1973" t="s">
        <v>8886</v>
      </c>
      <c r="D69" s="720">
        <v>4</v>
      </c>
      <c r="E69" s="720">
        <v>6</v>
      </c>
      <c r="F69" s="830" t="s">
        <v>8615</v>
      </c>
      <c r="G69" s="494"/>
      <c r="H69" s="494" t="s">
        <v>8879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8629</v>
      </c>
      <c r="N69" s="357" t="s">
        <v>8879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8615</v>
      </c>
      <c r="U69" s="357" t="s">
        <v>294</v>
      </c>
      <c r="V69" s="357" t="s">
        <v>294</v>
      </c>
    </row>
    <row r="70" spans="1:22">
      <c r="A70" s="849"/>
      <c r="B70" s="707" t="s">
        <v>8658</v>
      </c>
      <c r="C70" s="735" t="s">
        <v>8659</v>
      </c>
      <c r="D70" s="720">
        <v>4</v>
      </c>
      <c r="E70" s="720">
        <v>4</v>
      </c>
      <c r="F70" s="810" t="s">
        <v>8657</v>
      </c>
      <c r="G70" s="494"/>
      <c r="H70" s="494" t="s">
        <v>8893</v>
      </c>
      <c r="I70" s="494" t="s">
        <v>294</v>
      </c>
      <c r="J70" s="494" t="s">
        <v>294</v>
      </c>
      <c r="K70" s="573">
        <v>0</v>
      </c>
      <c r="L70" s="358" t="s">
        <v>8659</v>
      </c>
      <c r="M70" s="357" t="s">
        <v>8658</v>
      </c>
      <c r="N70" s="357" t="s">
        <v>8893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8657</v>
      </c>
      <c r="U70" s="357" t="s">
        <v>294</v>
      </c>
      <c r="V70" s="357" t="s">
        <v>294</v>
      </c>
    </row>
    <row r="71" spans="1:22">
      <c r="A71" s="849"/>
      <c r="B71" s="707" t="s">
        <v>8672</v>
      </c>
      <c r="C71" s="735" t="s">
        <v>8896</v>
      </c>
      <c r="D71" s="720">
        <v>4</v>
      </c>
      <c r="E71" s="720">
        <v>4</v>
      </c>
      <c r="F71" s="810" t="s">
        <v>8520</v>
      </c>
      <c r="G71" s="494" t="s">
        <v>8267</v>
      </c>
      <c r="H71" s="494" t="s">
        <v>242</v>
      </c>
      <c r="I71" s="494"/>
      <c r="J71" s="494"/>
      <c r="K71" s="573"/>
      <c r="L71" s="358"/>
    </row>
    <row r="72" spans="1:22" ht="15" thickBot="1">
      <c r="A72" s="849"/>
      <c r="B72" s="707" t="s">
        <v>8674</v>
      </c>
      <c r="C72" s="735" t="s">
        <v>8897</v>
      </c>
      <c r="D72" s="720">
        <v>4</v>
      </c>
      <c r="E72" s="722">
        <v>4</v>
      </c>
      <c r="F72" s="1424" t="s">
        <v>8520</v>
      </c>
      <c r="G72" s="494" t="s">
        <v>8267</v>
      </c>
      <c r="H72" s="494" t="s">
        <v>242</v>
      </c>
      <c r="I72" s="494" t="s">
        <v>294</v>
      </c>
      <c r="J72" s="494" t="s">
        <v>294</v>
      </c>
      <c r="K72" s="573">
        <v>0</v>
      </c>
      <c r="L72" s="358" t="s">
        <v>8676</v>
      </c>
      <c r="M72" s="357" t="s">
        <v>8674</v>
      </c>
      <c r="N72" s="357" t="s">
        <v>242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8257</v>
      </c>
      <c r="U72" s="357" t="s">
        <v>294</v>
      </c>
      <c r="V72" s="357" t="s">
        <v>294</v>
      </c>
    </row>
    <row r="73" spans="1:22" ht="15" thickBot="1">
      <c r="A73" s="856"/>
      <c r="B73" s="708"/>
      <c r="C73" s="2000" t="s">
        <v>22</v>
      </c>
      <c r="D73" s="726">
        <v>20</v>
      </c>
      <c r="E73" s="2001">
        <v>24</v>
      </c>
      <c r="F73" s="1594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1987"/>
      <c r="B74" s="1987"/>
      <c r="C74" s="724" t="s">
        <v>111</v>
      </c>
      <c r="D74" s="726">
        <v>200</v>
      </c>
      <c r="E74" s="726">
        <v>280</v>
      </c>
      <c r="F74" s="1996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5103-12FD-49F7-BBA9-10ECDAE5D3EC}">
  <sheetPr codeName="Sheet42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468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715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8558</v>
      </c>
      <c r="C9" s="1593" t="s">
        <v>8559</v>
      </c>
      <c r="D9" s="718">
        <v>5</v>
      </c>
      <c r="E9" s="718">
        <v>8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8559</v>
      </c>
      <c r="M9" s="357" t="s">
        <v>8558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8560</v>
      </c>
      <c r="C10" s="735" t="s">
        <v>8561</v>
      </c>
      <c r="D10" s="720">
        <v>2</v>
      </c>
      <c r="E10" s="720">
        <v>4</v>
      </c>
      <c r="F10" s="83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8561</v>
      </c>
      <c r="M10" s="357" t="s">
        <v>8560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36</v>
      </c>
      <c r="C11" s="735" t="s">
        <v>247</v>
      </c>
      <c r="D11" s="720">
        <v>1</v>
      </c>
      <c r="E11" s="720">
        <v>1</v>
      </c>
      <c r="F11" s="83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1131</v>
      </c>
      <c r="M11" s="357" t="s">
        <v>36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20</v>
      </c>
      <c r="C12" s="803" t="s">
        <v>21</v>
      </c>
      <c r="D12" s="720">
        <v>5</v>
      </c>
      <c r="E12" s="720">
        <v>6</v>
      </c>
      <c r="F12" s="7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3168</v>
      </c>
      <c r="C13" s="803" t="s">
        <v>3169</v>
      </c>
      <c r="D13" s="720">
        <v>5</v>
      </c>
      <c r="E13" s="720">
        <v>6</v>
      </c>
      <c r="F13" s="7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3170</v>
      </c>
      <c r="M13" s="357" t="s">
        <v>3168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10</v>
      </c>
      <c r="C14" s="735" t="s">
        <v>11</v>
      </c>
      <c r="D14" s="720">
        <v>2</v>
      </c>
      <c r="E14" s="722">
        <v>2</v>
      </c>
      <c r="F14" s="83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438</v>
      </c>
      <c r="M14" s="357" t="s">
        <v>10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67"/>
      <c r="C15" s="724" t="s">
        <v>22</v>
      </c>
      <c r="D15" s="726">
        <v>20</v>
      </c>
      <c r="E15" s="726">
        <v>27</v>
      </c>
      <c r="F15" s="159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1276" t="s">
        <v>8562</v>
      </c>
      <c r="C16" s="735" t="s">
        <v>8563</v>
      </c>
      <c r="D16" s="720">
        <v>5</v>
      </c>
      <c r="E16" s="718">
        <v>8</v>
      </c>
      <c r="F16" s="1972" t="s">
        <v>8559</v>
      </c>
      <c r="G16" s="494"/>
      <c r="H16" s="494" t="s">
        <v>8558</v>
      </c>
      <c r="I16" s="494" t="s">
        <v>294</v>
      </c>
      <c r="J16" s="494" t="s">
        <v>294</v>
      </c>
      <c r="K16" s="573">
        <v>0</v>
      </c>
      <c r="L16" s="358" t="s">
        <v>8563</v>
      </c>
      <c r="M16" s="357" t="s">
        <v>8562</v>
      </c>
      <c r="N16" s="357" t="s">
        <v>8558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8559</v>
      </c>
      <c r="U16" s="357" t="s">
        <v>294</v>
      </c>
      <c r="V16" s="357" t="s">
        <v>294</v>
      </c>
    </row>
    <row r="17" spans="1:22">
      <c r="A17" s="849"/>
      <c r="B17" s="1277" t="s">
        <v>8564</v>
      </c>
      <c r="C17" s="1973" t="s">
        <v>8565</v>
      </c>
      <c r="D17" s="720">
        <v>2</v>
      </c>
      <c r="E17" s="720">
        <v>4</v>
      </c>
      <c r="F17" s="830" t="s">
        <v>8559</v>
      </c>
      <c r="G17" s="494"/>
      <c r="H17" s="494" t="s">
        <v>8558</v>
      </c>
      <c r="I17" s="494" t="s">
        <v>294</v>
      </c>
      <c r="J17" s="494" t="s">
        <v>294</v>
      </c>
      <c r="K17" s="573">
        <v>0</v>
      </c>
      <c r="L17" s="358" t="s">
        <v>8565</v>
      </c>
      <c r="M17" s="357" t="s">
        <v>8564</v>
      </c>
      <c r="N17" s="357" t="s">
        <v>8558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8559</v>
      </c>
      <c r="U17" s="357" t="s">
        <v>294</v>
      </c>
      <c r="V17" s="357" t="s">
        <v>294</v>
      </c>
    </row>
    <row r="18" spans="1:22">
      <c r="A18" s="849"/>
      <c r="B18" s="707" t="s">
        <v>8854</v>
      </c>
      <c r="C18" s="735" t="s">
        <v>8855</v>
      </c>
      <c r="D18" s="720">
        <v>5</v>
      </c>
      <c r="E18" s="720">
        <v>6</v>
      </c>
      <c r="F18" s="830" t="s">
        <v>3169</v>
      </c>
      <c r="G18" s="494"/>
      <c r="H18" s="494" t="s">
        <v>3168</v>
      </c>
      <c r="I18" s="494" t="s">
        <v>294</v>
      </c>
      <c r="J18" s="494" t="s">
        <v>294</v>
      </c>
      <c r="K18" s="573">
        <v>0</v>
      </c>
      <c r="L18" s="358" t="s">
        <v>8856</v>
      </c>
      <c r="M18" s="357" t="s">
        <v>8854</v>
      </c>
      <c r="N18" s="357" t="s">
        <v>3168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3170</v>
      </c>
      <c r="U18" s="357" t="s">
        <v>294</v>
      </c>
      <c r="V18" s="357" t="s">
        <v>294</v>
      </c>
    </row>
    <row r="19" spans="1:22">
      <c r="A19" s="849"/>
      <c r="B19" s="1277" t="s">
        <v>8566</v>
      </c>
      <c r="C19" s="1973" t="s">
        <v>8567</v>
      </c>
      <c r="D19" s="720">
        <v>2</v>
      </c>
      <c r="E19" s="720">
        <v>4</v>
      </c>
      <c r="F19" s="830" t="s">
        <v>8561</v>
      </c>
      <c r="G19" s="494"/>
      <c r="H19" s="494" t="s">
        <v>8560</v>
      </c>
      <c r="I19" s="494" t="s">
        <v>294</v>
      </c>
      <c r="J19" s="494" t="s">
        <v>294</v>
      </c>
      <c r="K19" s="573">
        <v>0</v>
      </c>
      <c r="L19" s="358" t="s">
        <v>8568</v>
      </c>
      <c r="M19" s="357" t="s">
        <v>8566</v>
      </c>
      <c r="N19" s="357" t="s">
        <v>8560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8561</v>
      </c>
      <c r="U19" s="357" t="s">
        <v>294</v>
      </c>
      <c r="V19" s="357" t="s">
        <v>294</v>
      </c>
    </row>
    <row r="20" spans="1:22">
      <c r="A20" s="849"/>
      <c r="B20" s="707" t="s">
        <v>26</v>
      </c>
      <c r="C20" s="735" t="s">
        <v>52</v>
      </c>
      <c r="D20" s="720">
        <v>5</v>
      </c>
      <c r="E20" s="720">
        <v>6</v>
      </c>
      <c r="F20" s="830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49"/>
      <c r="B21" s="707" t="s">
        <v>29</v>
      </c>
      <c r="C21" s="803" t="s">
        <v>53</v>
      </c>
      <c r="D21" s="720">
        <v>2</v>
      </c>
      <c r="E21" s="720">
        <v>2</v>
      </c>
      <c r="F21" s="830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867"/>
      <c r="C22" s="724" t="s">
        <v>22</v>
      </c>
      <c r="D22" s="726">
        <v>21</v>
      </c>
      <c r="E22" s="726">
        <v>30</v>
      </c>
      <c r="F22" s="1594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1276" t="s">
        <v>8569</v>
      </c>
      <c r="C23" s="1980" t="s">
        <v>8570</v>
      </c>
      <c r="D23" s="720">
        <v>5</v>
      </c>
      <c r="E23" s="720">
        <v>8</v>
      </c>
      <c r="F23" s="1972" t="s">
        <v>8563</v>
      </c>
      <c r="G23" s="494"/>
      <c r="H23" s="494" t="s">
        <v>8562</v>
      </c>
      <c r="I23" s="494" t="s">
        <v>294</v>
      </c>
      <c r="J23" s="494" t="s">
        <v>294</v>
      </c>
      <c r="K23" s="573">
        <v>0</v>
      </c>
      <c r="L23" s="358" t="s">
        <v>8570</v>
      </c>
      <c r="M23" s="357" t="s">
        <v>8569</v>
      </c>
      <c r="N23" s="357" t="s">
        <v>8562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8563</v>
      </c>
      <c r="U23" s="357" t="s">
        <v>294</v>
      </c>
      <c r="V23" s="357" t="s">
        <v>294</v>
      </c>
    </row>
    <row r="24" spans="1:22">
      <c r="A24" s="849"/>
      <c r="B24" s="707" t="s">
        <v>1020</v>
      </c>
      <c r="C24" s="803" t="s">
        <v>3206</v>
      </c>
      <c r="D24" s="720">
        <v>2</v>
      </c>
      <c r="E24" s="720">
        <v>2</v>
      </c>
      <c r="F24" s="830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3207</v>
      </c>
      <c r="M24" s="357" t="s">
        <v>1020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849"/>
      <c r="B25" s="707" t="s">
        <v>8638</v>
      </c>
      <c r="C25" s="717" t="s">
        <v>8857</v>
      </c>
      <c r="D25" s="720">
        <v>2</v>
      </c>
      <c r="E25" s="720">
        <v>4</v>
      </c>
      <c r="F25" s="802" t="s">
        <v>8565</v>
      </c>
      <c r="G25" s="494"/>
      <c r="H25" s="494" t="s">
        <v>8564</v>
      </c>
      <c r="I25" s="494" t="s">
        <v>294</v>
      </c>
      <c r="J25" s="494" t="s">
        <v>294</v>
      </c>
      <c r="K25" s="573">
        <v>0</v>
      </c>
      <c r="L25" s="358" t="s">
        <v>8571</v>
      </c>
      <c r="M25" s="357" t="s">
        <v>8638</v>
      </c>
      <c r="N25" s="357" t="s">
        <v>8564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8565</v>
      </c>
      <c r="U25" s="357" t="s">
        <v>294</v>
      </c>
      <c r="V25" s="357" t="s">
        <v>294</v>
      </c>
    </row>
    <row r="26" spans="1:22">
      <c r="A26" s="849"/>
      <c r="B26" s="707" t="s">
        <v>8858</v>
      </c>
      <c r="C26" s="717" t="s">
        <v>8859</v>
      </c>
      <c r="D26" s="720">
        <v>4</v>
      </c>
      <c r="E26" s="720">
        <v>4</v>
      </c>
      <c r="F26" s="830" t="s">
        <v>8855</v>
      </c>
      <c r="G26" s="494"/>
      <c r="H26" s="494" t="s">
        <v>8854</v>
      </c>
      <c r="I26" s="494" t="s">
        <v>294</v>
      </c>
      <c r="J26" s="494" t="s">
        <v>294</v>
      </c>
      <c r="K26" s="573">
        <v>0</v>
      </c>
      <c r="L26" s="358" t="s">
        <v>8574</v>
      </c>
      <c r="M26" s="357" t="s">
        <v>8858</v>
      </c>
      <c r="N26" s="357" t="s">
        <v>8854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8856</v>
      </c>
      <c r="U26" s="357" t="s">
        <v>294</v>
      </c>
      <c r="V26" s="357" t="s">
        <v>294</v>
      </c>
    </row>
    <row r="27" spans="1:22">
      <c r="A27" s="849"/>
      <c r="B27" s="707" t="s">
        <v>33</v>
      </c>
      <c r="C27" s="803" t="s">
        <v>140</v>
      </c>
      <c r="D27" s="720">
        <v>5</v>
      </c>
      <c r="E27" s="720">
        <v>6</v>
      </c>
      <c r="F27" s="830" t="s">
        <v>4143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49"/>
      <c r="B28" s="708" t="s">
        <v>40</v>
      </c>
      <c r="C28" s="735" t="s">
        <v>338</v>
      </c>
      <c r="D28" s="720">
        <v>1</v>
      </c>
      <c r="E28" s="720">
        <v>1</v>
      </c>
      <c r="F28" s="830" t="s">
        <v>6506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856"/>
      <c r="B29" s="708"/>
      <c r="C29" s="724" t="s">
        <v>22</v>
      </c>
      <c r="D29" s="726">
        <v>19</v>
      </c>
      <c r="E29" s="726">
        <v>25</v>
      </c>
      <c r="F29" s="159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1276" t="s">
        <v>8575</v>
      </c>
      <c r="C30" s="1977" t="s">
        <v>8576</v>
      </c>
      <c r="D30" s="718">
        <v>5</v>
      </c>
      <c r="E30" s="720">
        <v>8</v>
      </c>
      <c r="F30" s="1972" t="s">
        <v>8570</v>
      </c>
      <c r="G30" s="494"/>
      <c r="H30" s="494" t="s">
        <v>8569</v>
      </c>
      <c r="I30" s="494" t="s">
        <v>294</v>
      </c>
      <c r="J30" s="494" t="s">
        <v>294</v>
      </c>
      <c r="K30" s="573">
        <v>0</v>
      </c>
      <c r="L30" s="358" t="s">
        <v>8576</v>
      </c>
      <c r="M30" s="357" t="s">
        <v>8575</v>
      </c>
      <c r="N30" s="357" t="s">
        <v>8569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8570</v>
      </c>
      <c r="U30" s="357" t="s">
        <v>294</v>
      </c>
      <c r="V30" s="357" t="s">
        <v>294</v>
      </c>
    </row>
    <row r="31" spans="1:22">
      <c r="A31" s="849"/>
      <c r="B31" s="707" t="s">
        <v>8577</v>
      </c>
      <c r="C31" s="735" t="s">
        <v>8860</v>
      </c>
      <c r="D31" s="720">
        <v>3</v>
      </c>
      <c r="E31" s="720">
        <v>6</v>
      </c>
      <c r="F31" s="1976" t="s">
        <v>8859</v>
      </c>
      <c r="G31" s="494"/>
      <c r="H31" s="494" t="s">
        <v>8858</v>
      </c>
      <c r="I31" s="494" t="s">
        <v>294</v>
      </c>
      <c r="J31" s="494" t="s">
        <v>294</v>
      </c>
      <c r="K31" s="573">
        <v>0</v>
      </c>
      <c r="L31" s="358" t="s">
        <v>8579</v>
      </c>
      <c r="M31" s="357" t="s">
        <v>8577</v>
      </c>
      <c r="N31" s="357" t="s">
        <v>8858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8574</v>
      </c>
      <c r="U31" s="357" t="s">
        <v>294</v>
      </c>
      <c r="V31" s="357" t="s">
        <v>294</v>
      </c>
    </row>
    <row r="32" spans="1:22">
      <c r="A32" s="849"/>
      <c r="B32" s="707" t="s">
        <v>8861</v>
      </c>
      <c r="C32" s="735" t="s">
        <v>8581</v>
      </c>
      <c r="D32" s="720">
        <v>4</v>
      </c>
      <c r="E32" s="720">
        <v>6</v>
      </c>
      <c r="F32" s="802" t="s">
        <v>8857</v>
      </c>
      <c r="G32" s="494"/>
      <c r="H32" s="494" t="s">
        <v>8638</v>
      </c>
      <c r="I32" s="494" t="s">
        <v>294</v>
      </c>
      <c r="J32" s="494" t="s">
        <v>294</v>
      </c>
      <c r="K32" s="573">
        <v>0</v>
      </c>
      <c r="L32" s="358" t="s">
        <v>8581</v>
      </c>
      <c r="M32" s="357" t="s">
        <v>8861</v>
      </c>
      <c r="N32" s="357" t="s">
        <v>8638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8571</v>
      </c>
      <c r="U32" s="357" t="s">
        <v>294</v>
      </c>
      <c r="V32" s="357" t="s">
        <v>294</v>
      </c>
    </row>
    <row r="33" spans="1:22">
      <c r="A33" s="849"/>
      <c r="B33" s="707" t="s">
        <v>8582</v>
      </c>
      <c r="C33" s="735" t="s">
        <v>6712</v>
      </c>
      <c r="D33" s="720">
        <v>3</v>
      </c>
      <c r="E33" s="720">
        <v>4</v>
      </c>
      <c r="F33" s="830" t="s">
        <v>8855</v>
      </c>
      <c r="G33" s="494"/>
      <c r="H33" s="494" t="s">
        <v>8854</v>
      </c>
      <c r="I33" s="494" t="s">
        <v>294</v>
      </c>
      <c r="J33" s="494" t="s">
        <v>294</v>
      </c>
      <c r="K33" s="573">
        <v>0</v>
      </c>
      <c r="L33" s="358" t="s">
        <v>6713</v>
      </c>
      <c r="M33" s="357" t="s">
        <v>8582</v>
      </c>
      <c r="N33" s="357" t="s">
        <v>8854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8856</v>
      </c>
      <c r="U33" s="357" t="s">
        <v>294</v>
      </c>
      <c r="V33" s="357" t="s">
        <v>294</v>
      </c>
    </row>
    <row r="34" spans="1:22">
      <c r="A34" s="849"/>
      <c r="B34" s="707" t="s">
        <v>8862</v>
      </c>
      <c r="C34" s="735" t="s">
        <v>8583</v>
      </c>
      <c r="D34" s="720">
        <v>3</v>
      </c>
      <c r="E34" s="720">
        <v>4</v>
      </c>
      <c r="F34" s="830" t="s">
        <v>8567</v>
      </c>
      <c r="G34" s="494"/>
      <c r="H34" s="494" t="s">
        <v>8566</v>
      </c>
      <c r="I34" s="494" t="s">
        <v>294</v>
      </c>
      <c r="J34" s="494" t="s">
        <v>294</v>
      </c>
      <c r="K34" s="573">
        <v>0</v>
      </c>
      <c r="L34" s="358" t="s">
        <v>8584</v>
      </c>
      <c r="M34" s="357" t="s">
        <v>8862</v>
      </c>
      <c r="N34" s="357" t="s">
        <v>8566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8568</v>
      </c>
      <c r="U34" s="357" t="s">
        <v>294</v>
      </c>
      <c r="V34" s="357" t="s">
        <v>294</v>
      </c>
    </row>
    <row r="35" spans="1:22" ht="15" thickBot="1">
      <c r="A35" s="849"/>
      <c r="B35" s="707" t="s">
        <v>8585</v>
      </c>
      <c r="C35" s="803" t="s">
        <v>8863</v>
      </c>
      <c r="D35" s="720">
        <v>2</v>
      </c>
      <c r="E35" s="720">
        <v>4</v>
      </c>
      <c r="F35" s="1455" t="s">
        <v>8563</v>
      </c>
      <c r="G35" s="494"/>
      <c r="H35" s="494" t="s">
        <v>8562</v>
      </c>
      <c r="I35" s="494" t="s">
        <v>294</v>
      </c>
      <c r="J35" s="494" t="s">
        <v>294</v>
      </c>
      <c r="K35" s="573">
        <v>0</v>
      </c>
      <c r="L35" s="358" t="s">
        <v>8587</v>
      </c>
      <c r="M35" s="357" t="s">
        <v>8585</v>
      </c>
      <c r="N35" s="357" t="s">
        <v>8562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8563</v>
      </c>
      <c r="U35" s="357" t="s">
        <v>294</v>
      </c>
      <c r="V35" s="357" t="s">
        <v>294</v>
      </c>
    </row>
    <row r="36" spans="1:22" ht="15" thickBot="1">
      <c r="A36" s="856"/>
      <c r="B36" s="757"/>
      <c r="C36" s="724" t="s">
        <v>22</v>
      </c>
      <c r="D36" s="726">
        <v>20</v>
      </c>
      <c r="E36" s="726">
        <v>32</v>
      </c>
      <c r="F36" s="919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9">
        <v>5</v>
      </c>
      <c r="B37" s="1276" t="s">
        <v>8588</v>
      </c>
      <c r="C37" s="1977" t="s">
        <v>8589</v>
      </c>
      <c r="D37" s="720">
        <v>5</v>
      </c>
      <c r="E37" s="720">
        <v>8</v>
      </c>
      <c r="F37" s="830" t="s">
        <v>8576</v>
      </c>
      <c r="G37" s="494"/>
      <c r="H37" s="494" t="s">
        <v>8575</v>
      </c>
      <c r="I37" s="494" t="s">
        <v>294</v>
      </c>
      <c r="J37" s="494" t="s">
        <v>294</v>
      </c>
      <c r="K37" s="574">
        <v>0</v>
      </c>
      <c r="L37" s="358" t="s">
        <v>8589</v>
      </c>
      <c r="M37" s="357" t="s">
        <v>8588</v>
      </c>
      <c r="N37" s="357" t="s">
        <v>8575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8576</v>
      </c>
      <c r="U37" s="357" t="s">
        <v>294</v>
      </c>
      <c r="V37" s="357" t="s">
        <v>294</v>
      </c>
    </row>
    <row r="38" spans="1:22">
      <c r="A38" s="849"/>
      <c r="B38" s="707" t="s">
        <v>8640</v>
      </c>
      <c r="C38" s="735" t="s">
        <v>8864</v>
      </c>
      <c r="D38" s="720">
        <v>5</v>
      </c>
      <c r="E38" s="720">
        <v>6</v>
      </c>
      <c r="F38" s="830" t="s">
        <v>8860</v>
      </c>
      <c r="G38" s="494"/>
      <c r="H38" s="494" t="s">
        <v>8577</v>
      </c>
      <c r="I38" s="494" t="s">
        <v>294</v>
      </c>
      <c r="J38" s="494" t="s">
        <v>294</v>
      </c>
      <c r="K38" s="573">
        <v>0</v>
      </c>
      <c r="L38" s="358" t="s">
        <v>8590</v>
      </c>
      <c r="M38" s="357" t="s">
        <v>8640</v>
      </c>
      <c r="N38" s="357" t="s">
        <v>8577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8579</v>
      </c>
      <c r="U38" s="357" t="s">
        <v>294</v>
      </c>
      <c r="V38" s="357" t="s">
        <v>294</v>
      </c>
    </row>
    <row r="39" spans="1:22">
      <c r="A39" s="849"/>
      <c r="B39" s="707" t="s">
        <v>8865</v>
      </c>
      <c r="C39" s="735" t="s">
        <v>8866</v>
      </c>
      <c r="D39" s="720">
        <v>5</v>
      </c>
      <c r="E39" s="720">
        <v>6</v>
      </c>
      <c r="F39" s="830" t="s">
        <v>8576</v>
      </c>
      <c r="G39" s="494"/>
      <c r="H39" s="494" t="s">
        <v>8575</v>
      </c>
      <c r="I39" s="494" t="s">
        <v>294</v>
      </c>
      <c r="J39" s="494" t="s">
        <v>294</v>
      </c>
      <c r="K39" s="574">
        <v>0</v>
      </c>
      <c r="L39" s="358" t="s">
        <v>8593</v>
      </c>
      <c r="M39" s="357" t="s">
        <v>8865</v>
      </c>
      <c r="N39" s="357" t="s">
        <v>8575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8576</v>
      </c>
      <c r="U39" s="357" t="s">
        <v>294</v>
      </c>
      <c r="V39" s="357" t="s">
        <v>294</v>
      </c>
    </row>
    <row r="40" spans="1:22">
      <c r="A40" s="849"/>
      <c r="B40" s="707" t="s">
        <v>8594</v>
      </c>
      <c r="C40" s="735" t="s">
        <v>8867</v>
      </c>
      <c r="D40" s="720">
        <v>2</v>
      </c>
      <c r="E40" s="720">
        <v>4</v>
      </c>
      <c r="F40" s="830" t="s">
        <v>8863</v>
      </c>
      <c r="G40" s="494"/>
      <c r="H40" s="494" t="s">
        <v>8585</v>
      </c>
      <c r="I40" s="494" t="s">
        <v>294</v>
      </c>
      <c r="J40" s="494" t="s">
        <v>294</v>
      </c>
      <c r="K40" s="573">
        <v>0</v>
      </c>
      <c r="L40" s="358" t="s">
        <v>8595</v>
      </c>
      <c r="M40" s="357" t="s">
        <v>8594</v>
      </c>
      <c r="N40" s="357" t="s">
        <v>8585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8587</v>
      </c>
      <c r="U40" s="357" t="s">
        <v>294</v>
      </c>
      <c r="V40" s="357" t="s">
        <v>294</v>
      </c>
    </row>
    <row r="41" spans="1:22" ht="15" thickBot="1">
      <c r="A41" s="849"/>
      <c r="B41" s="707" t="s">
        <v>25</v>
      </c>
      <c r="C41" s="717" t="s">
        <v>138</v>
      </c>
      <c r="D41" s="720">
        <v>3</v>
      </c>
      <c r="E41" s="720">
        <v>4</v>
      </c>
      <c r="F41" s="802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2100</v>
      </c>
      <c r="M41" s="357" t="s">
        <v>25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856"/>
      <c r="B42" s="867"/>
      <c r="C42" s="724" t="s">
        <v>22</v>
      </c>
      <c r="D42" s="726">
        <v>20</v>
      </c>
      <c r="E42" s="726">
        <v>28</v>
      </c>
      <c r="F42" s="1594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844">
        <v>6</v>
      </c>
      <c r="B43" s="1276" t="s">
        <v>8596</v>
      </c>
      <c r="C43" s="1977" t="s">
        <v>8597</v>
      </c>
      <c r="D43" s="720">
        <v>5</v>
      </c>
      <c r="E43" s="720">
        <v>8</v>
      </c>
      <c r="F43" s="1972" t="s">
        <v>8589</v>
      </c>
      <c r="G43" s="494"/>
      <c r="H43" s="494" t="s">
        <v>8588</v>
      </c>
      <c r="I43" s="494" t="s">
        <v>294</v>
      </c>
      <c r="J43" s="494" t="s">
        <v>294</v>
      </c>
      <c r="K43" s="573">
        <v>0</v>
      </c>
      <c r="L43" s="358" t="s">
        <v>8597</v>
      </c>
      <c r="M43" s="357" t="s">
        <v>8596</v>
      </c>
      <c r="N43" s="357" t="s">
        <v>8588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8589</v>
      </c>
      <c r="U43" s="357" t="s">
        <v>294</v>
      </c>
      <c r="V43" s="357" t="s">
        <v>294</v>
      </c>
    </row>
    <row r="44" spans="1:22">
      <c r="A44" s="849"/>
      <c r="B44" s="707" t="s">
        <v>8868</v>
      </c>
      <c r="C44" s="735" t="s">
        <v>8598</v>
      </c>
      <c r="D44" s="720">
        <v>3</v>
      </c>
      <c r="E44" s="720">
        <v>4</v>
      </c>
      <c r="F44" s="810" t="s">
        <v>8866</v>
      </c>
      <c r="G44" s="494"/>
      <c r="H44" s="494" t="s">
        <v>8865</v>
      </c>
      <c r="I44" s="494" t="s">
        <v>294</v>
      </c>
      <c r="J44" s="494" t="s">
        <v>294</v>
      </c>
      <c r="K44" s="573">
        <v>0</v>
      </c>
      <c r="L44" s="358" t="s">
        <v>8599</v>
      </c>
      <c r="M44" s="357" t="s">
        <v>8868</v>
      </c>
      <c r="N44" s="357" t="s">
        <v>8865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8593</v>
      </c>
      <c r="U44" s="357" t="s">
        <v>294</v>
      </c>
      <c r="V44" s="357" t="s">
        <v>294</v>
      </c>
    </row>
    <row r="45" spans="1:22">
      <c r="A45" s="849"/>
      <c r="B45" s="707" t="s">
        <v>8642</v>
      </c>
      <c r="C45" s="735" t="s">
        <v>8869</v>
      </c>
      <c r="D45" s="720">
        <v>5</v>
      </c>
      <c r="E45" s="720">
        <v>6</v>
      </c>
      <c r="F45" s="810" t="s">
        <v>8864</v>
      </c>
      <c r="G45" s="494"/>
      <c r="H45" s="494" t="s">
        <v>8640</v>
      </c>
      <c r="I45" s="494" t="s">
        <v>294</v>
      </c>
      <c r="J45" s="494" t="s">
        <v>294</v>
      </c>
      <c r="K45" s="573">
        <v>0</v>
      </c>
      <c r="L45" s="358" t="s">
        <v>8600</v>
      </c>
      <c r="M45" s="357" t="s">
        <v>8642</v>
      </c>
      <c r="N45" s="357" t="s">
        <v>8640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8590</v>
      </c>
      <c r="U45" s="357" t="s">
        <v>294</v>
      </c>
      <c r="V45" s="357" t="s">
        <v>294</v>
      </c>
    </row>
    <row r="46" spans="1:22">
      <c r="A46" s="849"/>
      <c r="B46" s="707" t="s">
        <v>8643</v>
      </c>
      <c r="C46" s="735" t="s">
        <v>8870</v>
      </c>
      <c r="D46" s="720">
        <v>4</v>
      </c>
      <c r="E46" s="720">
        <v>6</v>
      </c>
      <c r="F46" s="830" t="s">
        <v>8860</v>
      </c>
      <c r="G46" s="494"/>
      <c r="H46" s="494" t="s">
        <v>8577</v>
      </c>
      <c r="I46" s="494" t="s">
        <v>294</v>
      </c>
      <c r="J46" s="494" t="s">
        <v>294</v>
      </c>
      <c r="K46" s="573">
        <v>0</v>
      </c>
      <c r="L46" s="358" t="s">
        <v>8601</v>
      </c>
      <c r="M46" s="357" t="s">
        <v>8643</v>
      </c>
      <c r="N46" s="357" t="s">
        <v>8577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8579</v>
      </c>
      <c r="U46" s="357" t="s">
        <v>294</v>
      </c>
      <c r="V46" s="357" t="s">
        <v>294</v>
      </c>
    </row>
    <row r="47" spans="1:22" ht="15" thickBot="1">
      <c r="A47" s="849"/>
      <c r="B47" s="707" t="s">
        <v>8644</v>
      </c>
      <c r="C47" s="735" t="s">
        <v>8871</v>
      </c>
      <c r="D47" s="720">
        <v>2</v>
      </c>
      <c r="E47" s="720">
        <v>4</v>
      </c>
      <c r="F47" s="1424" t="s">
        <v>8867</v>
      </c>
      <c r="G47" s="494"/>
      <c r="H47" s="494" t="s">
        <v>8594</v>
      </c>
      <c r="I47" s="494" t="s">
        <v>294</v>
      </c>
      <c r="J47" s="494" t="s">
        <v>294</v>
      </c>
      <c r="K47" s="573">
        <v>0</v>
      </c>
      <c r="L47" s="358" t="s">
        <v>8602</v>
      </c>
      <c r="M47" s="357" t="s">
        <v>8644</v>
      </c>
      <c r="N47" s="357" t="s">
        <v>8594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8595</v>
      </c>
      <c r="U47" s="357" t="s">
        <v>294</v>
      </c>
      <c r="V47" s="357" t="s">
        <v>294</v>
      </c>
    </row>
    <row r="48" spans="1:22" ht="15" thickBot="1">
      <c r="A48" s="856"/>
      <c r="B48" s="867"/>
      <c r="C48" s="724" t="s">
        <v>22</v>
      </c>
      <c r="D48" s="726">
        <v>19</v>
      </c>
      <c r="E48" s="726">
        <v>28</v>
      </c>
      <c r="F48" s="1594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844">
        <v>7</v>
      </c>
      <c r="B49" s="1276" t="s">
        <v>8603</v>
      </c>
      <c r="C49" s="1980" t="s">
        <v>8604</v>
      </c>
      <c r="D49" s="720">
        <v>5</v>
      </c>
      <c r="E49" s="720">
        <v>8</v>
      </c>
      <c r="F49" s="1972" t="s">
        <v>8597</v>
      </c>
      <c r="G49" s="494"/>
      <c r="H49" s="494" t="s">
        <v>8596</v>
      </c>
      <c r="I49" s="494" t="s">
        <v>294</v>
      </c>
      <c r="J49" s="494" t="s">
        <v>294</v>
      </c>
      <c r="K49" s="573">
        <v>0</v>
      </c>
      <c r="L49" s="358" t="s">
        <v>8604</v>
      </c>
      <c r="M49" s="357" t="s">
        <v>8603</v>
      </c>
      <c r="N49" s="357" t="s">
        <v>8596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8597</v>
      </c>
      <c r="U49" s="357" t="s">
        <v>294</v>
      </c>
      <c r="V49" s="357" t="s">
        <v>294</v>
      </c>
    </row>
    <row r="50" spans="1:22">
      <c r="A50" s="849"/>
      <c r="B50" s="707" t="s">
        <v>35</v>
      </c>
      <c r="C50" s="735" t="s">
        <v>3258</v>
      </c>
      <c r="D50" s="720">
        <v>3</v>
      </c>
      <c r="E50" s="720">
        <v>4</v>
      </c>
      <c r="F50" s="830" t="s">
        <v>138</v>
      </c>
      <c r="G50" s="494"/>
      <c r="H50" s="494" t="s">
        <v>25</v>
      </c>
      <c r="I50" s="494" t="s">
        <v>294</v>
      </c>
      <c r="J50" s="494" t="s">
        <v>294</v>
      </c>
      <c r="K50" s="573">
        <v>0</v>
      </c>
      <c r="L50" s="358" t="s">
        <v>3259</v>
      </c>
      <c r="M50" s="357" t="s">
        <v>35</v>
      </c>
      <c r="N50" s="357" t="s">
        <v>25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2100</v>
      </c>
      <c r="U50" s="357" t="s">
        <v>294</v>
      </c>
      <c r="V50" s="357" t="s">
        <v>294</v>
      </c>
    </row>
    <row r="51" spans="1:22">
      <c r="A51" s="849"/>
      <c r="B51" s="707" t="s">
        <v>8872</v>
      </c>
      <c r="C51" s="735" t="s">
        <v>8605</v>
      </c>
      <c r="D51" s="720">
        <v>4</v>
      </c>
      <c r="E51" s="720">
        <v>6</v>
      </c>
      <c r="F51" s="810" t="s">
        <v>8869</v>
      </c>
      <c r="G51" s="494"/>
      <c r="H51" s="494" t="s">
        <v>8642</v>
      </c>
      <c r="I51" s="494" t="s">
        <v>294</v>
      </c>
      <c r="J51" s="494" t="s">
        <v>294</v>
      </c>
      <c r="K51" s="573">
        <v>0</v>
      </c>
      <c r="L51" s="358" t="s">
        <v>8605</v>
      </c>
      <c r="M51" s="357" t="s">
        <v>8872</v>
      </c>
      <c r="N51" s="357" t="s">
        <v>8642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8600</v>
      </c>
      <c r="U51" s="357" t="s">
        <v>294</v>
      </c>
      <c r="V51" s="357" t="s">
        <v>294</v>
      </c>
    </row>
    <row r="52" spans="1:22">
      <c r="A52" s="849"/>
      <c r="B52" s="707" t="s">
        <v>8873</v>
      </c>
      <c r="C52" s="735" t="s">
        <v>8606</v>
      </c>
      <c r="D52" s="720">
        <v>3</v>
      </c>
      <c r="E52" s="720">
        <v>4</v>
      </c>
      <c r="F52" s="830" t="s">
        <v>8870</v>
      </c>
      <c r="G52" s="494"/>
      <c r="H52" s="494" t="s">
        <v>8643</v>
      </c>
      <c r="I52" s="494" t="s">
        <v>294</v>
      </c>
      <c r="J52" s="494" t="s">
        <v>294</v>
      </c>
      <c r="K52" s="573">
        <v>0</v>
      </c>
      <c r="L52" s="358" t="s">
        <v>8606</v>
      </c>
      <c r="M52" s="357" t="s">
        <v>8873</v>
      </c>
      <c r="N52" s="357" t="s">
        <v>8643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8601</v>
      </c>
      <c r="U52" s="357" t="s">
        <v>294</v>
      </c>
      <c r="V52" s="357" t="s">
        <v>294</v>
      </c>
    </row>
    <row r="53" spans="1:22" ht="15" thickBot="1">
      <c r="A53" s="849"/>
      <c r="B53" s="707" t="s">
        <v>8647</v>
      </c>
      <c r="C53" s="735" t="s">
        <v>8874</v>
      </c>
      <c r="D53" s="720">
        <v>4</v>
      </c>
      <c r="E53" s="720">
        <v>4</v>
      </c>
      <c r="F53" s="1424" t="s">
        <v>8871</v>
      </c>
      <c r="G53" s="494"/>
      <c r="H53" s="494" t="s">
        <v>8644</v>
      </c>
      <c r="I53" s="494" t="s">
        <v>294</v>
      </c>
      <c r="J53" s="494" t="s">
        <v>294</v>
      </c>
      <c r="K53" s="573">
        <v>0</v>
      </c>
      <c r="L53" s="358" t="s">
        <v>8607</v>
      </c>
      <c r="M53" s="357" t="s">
        <v>8647</v>
      </c>
      <c r="N53" s="357" t="s">
        <v>8644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8602</v>
      </c>
      <c r="U53" s="357" t="s">
        <v>294</v>
      </c>
      <c r="V53" s="357" t="s">
        <v>294</v>
      </c>
    </row>
    <row r="54" spans="1:22" ht="15" thickBot="1">
      <c r="A54" s="856"/>
      <c r="B54" s="867"/>
      <c r="C54" s="724" t="s">
        <v>22</v>
      </c>
      <c r="D54" s="726">
        <v>19</v>
      </c>
      <c r="E54" s="726">
        <v>26</v>
      </c>
      <c r="F54" s="1596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844">
        <v>8</v>
      </c>
      <c r="B55" s="1276" t="s">
        <v>8608</v>
      </c>
      <c r="C55" s="1980" t="s">
        <v>8609</v>
      </c>
      <c r="D55" s="720">
        <v>5</v>
      </c>
      <c r="E55" s="720">
        <v>8</v>
      </c>
      <c r="F55" s="1972" t="s">
        <v>8875</v>
      </c>
      <c r="G55" s="494"/>
      <c r="H55" s="494" t="s">
        <v>8603</v>
      </c>
      <c r="I55" s="494" t="s">
        <v>8642</v>
      </c>
      <c r="J55" s="494" t="s">
        <v>294</v>
      </c>
      <c r="K55" s="573">
        <v>0</v>
      </c>
      <c r="L55" s="358" t="s">
        <v>8609</v>
      </c>
      <c r="M55" s="357" t="s">
        <v>8608</v>
      </c>
      <c r="N55" s="357" t="s">
        <v>8603</v>
      </c>
      <c r="O55" s="357" t="s">
        <v>8642</v>
      </c>
      <c r="P55" s="357" t="s">
        <v>294</v>
      </c>
      <c r="Q55" s="357">
        <v>0</v>
      </c>
      <c r="R55" s="357">
        <v>26</v>
      </c>
      <c r="S55" s="357">
        <v>0</v>
      </c>
      <c r="T55" s="357" t="s">
        <v>8604</v>
      </c>
      <c r="U55" s="357" t="s">
        <v>8600</v>
      </c>
      <c r="V55" s="357" t="s">
        <v>294</v>
      </c>
    </row>
    <row r="56" spans="1:22">
      <c r="A56" s="849"/>
      <c r="B56" s="707" t="s">
        <v>8876</v>
      </c>
      <c r="C56" s="735" t="s">
        <v>8617</v>
      </c>
      <c r="D56" s="720">
        <v>5</v>
      </c>
      <c r="E56" s="720">
        <v>8</v>
      </c>
      <c r="F56" s="810" t="s">
        <v>8598</v>
      </c>
      <c r="G56" s="494"/>
      <c r="H56" s="494" t="s">
        <v>8868</v>
      </c>
      <c r="I56" s="494" t="s">
        <v>294</v>
      </c>
      <c r="J56" s="494" t="s">
        <v>294</v>
      </c>
      <c r="K56" s="573">
        <v>0</v>
      </c>
      <c r="L56" s="358" t="s">
        <v>8618</v>
      </c>
      <c r="M56" s="357" t="s">
        <v>8876</v>
      </c>
      <c r="N56" s="357" t="s">
        <v>8868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8599</v>
      </c>
      <c r="U56" s="357" t="s">
        <v>294</v>
      </c>
      <c r="V56" s="357" t="s">
        <v>294</v>
      </c>
    </row>
    <row r="57" spans="1:22">
      <c r="A57" s="849"/>
      <c r="B57" s="707" t="s">
        <v>8877</v>
      </c>
      <c r="C57" s="735" t="s">
        <v>1021</v>
      </c>
      <c r="D57" s="720">
        <v>8</v>
      </c>
      <c r="E57" s="720">
        <v>14</v>
      </c>
      <c r="F57" s="830" t="s">
        <v>8597</v>
      </c>
      <c r="G57" s="494"/>
      <c r="H57" s="494" t="s">
        <v>8596</v>
      </c>
      <c r="I57" s="494" t="s">
        <v>294</v>
      </c>
      <c r="J57" s="494" t="s">
        <v>294</v>
      </c>
      <c r="K57" s="573">
        <v>0</v>
      </c>
      <c r="L57" s="358" t="s">
        <v>4589</v>
      </c>
      <c r="M57" s="357" t="s">
        <v>8877</v>
      </c>
      <c r="N57" s="357" t="s">
        <v>8596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8597</v>
      </c>
      <c r="U57" s="357" t="s">
        <v>294</v>
      </c>
      <c r="V57" s="357" t="s">
        <v>294</v>
      </c>
    </row>
    <row r="58" spans="1:22" ht="15" thickBot="1">
      <c r="A58" s="849"/>
      <c r="B58" s="707" t="s">
        <v>8878</v>
      </c>
      <c r="C58" s="1630" t="s">
        <v>8614</v>
      </c>
      <c r="D58" s="720">
        <v>4</v>
      </c>
      <c r="E58" s="720">
        <v>4</v>
      </c>
      <c r="F58" s="1455" t="s">
        <v>8581</v>
      </c>
      <c r="G58" s="494"/>
      <c r="H58" s="494" t="s">
        <v>8861</v>
      </c>
      <c r="I58" s="494" t="s">
        <v>294</v>
      </c>
      <c r="J58" s="494" t="s">
        <v>294</v>
      </c>
      <c r="K58" s="573">
        <v>0</v>
      </c>
      <c r="L58" s="358" t="s">
        <v>8614</v>
      </c>
      <c r="M58" s="357" t="s">
        <v>8878</v>
      </c>
      <c r="N58" s="357" t="s">
        <v>8861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8581</v>
      </c>
      <c r="U58" s="357" t="s">
        <v>294</v>
      </c>
      <c r="V58" s="357" t="s">
        <v>294</v>
      </c>
    </row>
    <row r="59" spans="1:22" ht="15" thickBot="1">
      <c r="A59" s="856"/>
      <c r="B59" s="757"/>
      <c r="C59" s="724" t="s">
        <v>22</v>
      </c>
      <c r="D59" s="726">
        <v>22</v>
      </c>
      <c r="E59" s="726">
        <v>34</v>
      </c>
      <c r="F59" s="1627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844">
        <v>9</v>
      </c>
      <c r="B60" s="1276" t="s">
        <v>8879</v>
      </c>
      <c r="C60" s="1978" t="s">
        <v>8615</v>
      </c>
      <c r="D60" s="720">
        <v>6</v>
      </c>
      <c r="E60" s="718">
        <v>8</v>
      </c>
      <c r="F60" s="1972" t="s">
        <v>8616</v>
      </c>
      <c r="G60" s="494"/>
      <c r="H60" s="494" t="s">
        <v>8608</v>
      </c>
      <c r="I60" s="494" t="s">
        <v>8872</v>
      </c>
      <c r="J60" s="494" t="s">
        <v>294</v>
      </c>
      <c r="K60" s="573">
        <v>0</v>
      </c>
      <c r="L60" s="358" t="s">
        <v>8615</v>
      </c>
      <c r="M60" s="357" t="s">
        <v>8879</v>
      </c>
      <c r="N60" s="357" t="s">
        <v>8608</v>
      </c>
      <c r="O60" s="357" t="s">
        <v>8872</v>
      </c>
      <c r="P60" s="357" t="s">
        <v>294</v>
      </c>
      <c r="Q60" s="357">
        <v>0</v>
      </c>
      <c r="R60" s="357">
        <v>26</v>
      </c>
      <c r="S60" s="357">
        <v>0</v>
      </c>
      <c r="T60" s="357" t="s">
        <v>8609</v>
      </c>
      <c r="U60" s="357" t="s">
        <v>8605</v>
      </c>
      <c r="V60" s="357" t="s">
        <v>294</v>
      </c>
    </row>
    <row r="61" spans="1:22">
      <c r="A61" s="849"/>
      <c r="B61" s="707" t="s">
        <v>8880</v>
      </c>
      <c r="C61" s="735" t="s">
        <v>8611</v>
      </c>
      <c r="D61" s="720">
        <v>4</v>
      </c>
      <c r="E61" s="720">
        <v>4</v>
      </c>
      <c r="F61" s="830" t="s">
        <v>8881</v>
      </c>
      <c r="G61" s="494"/>
      <c r="H61" s="494" t="s">
        <v>8608</v>
      </c>
      <c r="I61" s="494" t="s">
        <v>35</v>
      </c>
      <c r="J61" s="494" t="s">
        <v>294</v>
      </c>
      <c r="K61" s="573">
        <v>0</v>
      </c>
      <c r="L61" s="358" t="s">
        <v>8611</v>
      </c>
      <c r="M61" s="357" t="s">
        <v>8880</v>
      </c>
      <c r="N61" s="357" t="s">
        <v>8608</v>
      </c>
      <c r="O61" s="357" t="s">
        <v>35</v>
      </c>
      <c r="P61" s="357" t="s">
        <v>294</v>
      </c>
      <c r="Q61" s="357">
        <v>0</v>
      </c>
      <c r="R61" s="357">
        <v>26</v>
      </c>
      <c r="S61" s="357">
        <v>0</v>
      </c>
      <c r="T61" s="357" t="s">
        <v>8609</v>
      </c>
      <c r="U61" s="357" t="s">
        <v>3259</v>
      </c>
      <c r="V61" s="357" t="s">
        <v>294</v>
      </c>
    </row>
    <row r="62" spans="1:22">
      <c r="A62" s="849"/>
      <c r="B62" s="1277" t="s">
        <v>8652</v>
      </c>
      <c r="C62" s="1973" t="s">
        <v>8882</v>
      </c>
      <c r="D62" s="1277">
        <v>4</v>
      </c>
      <c r="E62" s="1277">
        <v>6</v>
      </c>
      <c r="F62" s="810" t="s">
        <v>8598</v>
      </c>
      <c r="G62" s="494"/>
      <c r="H62" s="494" t="s">
        <v>8868</v>
      </c>
      <c r="I62" s="494" t="s">
        <v>294</v>
      </c>
      <c r="J62" s="494" t="s">
        <v>294</v>
      </c>
      <c r="K62" s="573">
        <v>0</v>
      </c>
      <c r="L62" s="358" t="s">
        <v>8620</v>
      </c>
      <c r="M62" s="357" t="s">
        <v>8652</v>
      </c>
      <c r="N62" s="357" t="s">
        <v>8868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8599</v>
      </c>
      <c r="U62" s="357" t="s">
        <v>294</v>
      </c>
      <c r="V62" s="357" t="s">
        <v>294</v>
      </c>
    </row>
    <row r="63" spans="1:22">
      <c r="A63" s="849"/>
      <c r="B63" s="707" t="s">
        <v>8621</v>
      </c>
      <c r="C63" s="735" t="s">
        <v>8622</v>
      </c>
      <c r="D63" s="720">
        <v>4</v>
      </c>
      <c r="E63" s="720">
        <v>4</v>
      </c>
      <c r="F63" s="810" t="s">
        <v>8614</v>
      </c>
      <c r="G63" s="494"/>
      <c r="H63" s="494" t="s">
        <v>8878</v>
      </c>
      <c r="I63" s="494" t="s">
        <v>294</v>
      </c>
      <c r="J63" s="494" t="s">
        <v>294</v>
      </c>
      <c r="K63" s="573">
        <v>0</v>
      </c>
      <c r="L63" s="358" t="s">
        <v>8622</v>
      </c>
      <c r="M63" s="357" t="s">
        <v>8621</v>
      </c>
      <c r="N63" s="357" t="s">
        <v>8878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8614</v>
      </c>
      <c r="U63" s="357" t="s">
        <v>294</v>
      </c>
      <c r="V63" s="357" t="s">
        <v>294</v>
      </c>
    </row>
    <row r="64" spans="1:22">
      <c r="A64" s="849"/>
      <c r="B64" s="707" t="s">
        <v>8623</v>
      </c>
      <c r="C64" s="735" t="s">
        <v>8883</v>
      </c>
      <c r="D64" s="720">
        <v>3</v>
      </c>
      <c r="E64" s="720">
        <v>4</v>
      </c>
      <c r="F64" s="810" t="s">
        <v>8597</v>
      </c>
      <c r="G64" s="494" t="s">
        <v>241</v>
      </c>
      <c r="H64" s="494" t="s">
        <v>8596</v>
      </c>
      <c r="I64" s="494"/>
      <c r="J64" s="494"/>
      <c r="K64" s="573"/>
      <c r="L64" s="358"/>
    </row>
    <row r="65" spans="1:22" ht="15" thickBot="1">
      <c r="A65" s="849"/>
      <c r="B65" s="707" t="s">
        <v>8625</v>
      </c>
      <c r="C65" s="1630" t="s">
        <v>8884</v>
      </c>
      <c r="D65" s="722">
        <v>3</v>
      </c>
      <c r="E65" s="722">
        <v>4</v>
      </c>
      <c r="F65" s="1455" t="s">
        <v>8597</v>
      </c>
      <c r="G65" s="494" t="s">
        <v>241</v>
      </c>
      <c r="H65" s="494" t="s">
        <v>8596</v>
      </c>
      <c r="I65" s="494" t="s">
        <v>294</v>
      </c>
      <c r="J65" s="494" t="s">
        <v>294</v>
      </c>
      <c r="K65" s="573">
        <v>0</v>
      </c>
      <c r="L65" s="358" t="s">
        <v>8626</v>
      </c>
      <c r="M65" s="357" t="s">
        <v>8625</v>
      </c>
      <c r="N65" s="357" t="s">
        <v>8596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8597</v>
      </c>
      <c r="U65" s="357" t="s">
        <v>294</v>
      </c>
      <c r="V65" s="357" t="s">
        <v>294</v>
      </c>
    </row>
    <row r="66" spans="1:22" ht="15" thickBot="1">
      <c r="A66" s="856"/>
      <c r="B66" s="757"/>
      <c r="C66" s="1595" t="s">
        <v>22</v>
      </c>
      <c r="D66" s="726">
        <v>21</v>
      </c>
      <c r="E66" s="726">
        <v>26</v>
      </c>
      <c r="F66" s="919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 ht="20.399999999999999">
      <c r="A67" s="844">
        <v>10</v>
      </c>
      <c r="B67" s="1276" t="s">
        <v>8885</v>
      </c>
      <c r="C67" s="1980" t="s">
        <v>8627</v>
      </c>
      <c r="D67" s="718">
        <v>8</v>
      </c>
      <c r="E67" s="718">
        <v>10</v>
      </c>
      <c r="F67" s="1972" t="s">
        <v>8628</v>
      </c>
      <c r="G67" s="494"/>
      <c r="H67" s="494" t="s">
        <v>8880</v>
      </c>
      <c r="I67" s="494" t="s">
        <v>8879</v>
      </c>
      <c r="J67" s="494" t="s">
        <v>294</v>
      </c>
      <c r="K67" s="573">
        <v>0</v>
      </c>
      <c r="L67" s="358" t="s">
        <v>8627</v>
      </c>
      <c r="M67" s="357" t="s">
        <v>8885</v>
      </c>
      <c r="N67" s="357" t="s">
        <v>8880</v>
      </c>
      <c r="O67" s="357" t="s">
        <v>8879</v>
      </c>
      <c r="P67" s="357" t="s">
        <v>294</v>
      </c>
      <c r="Q67" s="357">
        <v>0</v>
      </c>
      <c r="R67" s="357">
        <v>44</v>
      </c>
      <c r="S67" s="357">
        <v>0</v>
      </c>
      <c r="T67" s="357" t="s">
        <v>8611</v>
      </c>
      <c r="U67" s="357" t="s">
        <v>8615</v>
      </c>
      <c r="V67" s="357" t="s">
        <v>294</v>
      </c>
    </row>
    <row r="68" spans="1:22">
      <c r="A68" s="849"/>
      <c r="B68" s="1277" t="s">
        <v>8629</v>
      </c>
      <c r="C68" s="1973" t="s">
        <v>8886</v>
      </c>
      <c r="D68" s="720">
        <v>4</v>
      </c>
      <c r="E68" s="720">
        <v>6</v>
      </c>
      <c r="F68" s="1981" t="s">
        <v>8615</v>
      </c>
      <c r="G68" s="494"/>
      <c r="H68" s="494" t="s">
        <v>8879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8629</v>
      </c>
      <c r="N68" s="357" t="s">
        <v>8879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8615</v>
      </c>
      <c r="U68" s="357" t="s">
        <v>294</v>
      </c>
      <c r="V68" s="357" t="s">
        <v>294</v>
      </c>
    </row>
    <row r="69" spans="1:22">
      <c r="A69" s="849"/>
      <c r="B69" s="707" t="s">
        <v>8630</v>
      </c>
      <c r="C69" s="735" t="s">
        <v>8887</v>
      </c>
      <c r="D69" s="720">
        <v>3</v>
      </c>
      <c r="E69" s="720">
        <v>4</v>
      </c>
      <c r="F69" s="810" t="s">
        <v>7311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 t="s">
        <v>8631</v>
      </c>
      <c r="M69" s="357" t="s">
        <v>8630</v>
      </c>
      <c r="N69" s="357" t="s">
        <v>241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153</v>
      </c>
      <c r="U69" s="357" t="s">
        <v>294</v>
      </c>
      <c r="V69" s="357" t="s">
        <v>294</v>
      </c>
    </row>
    <row r="70" spans="1:22">
      <c r="A70" s="849"/>
      <c r="B70" s="707" t="s">
        <v>8632</v>
      </c>
      <c r="C70" s="735" t="s">
        <v>8888</v>
      </c>
      <c r="D70" s="720">
        <v>3</v>
      </c>
      <c r="E70" s="720">
        <v>4</v>
      </c>
      <c r="F70" s="810" t="s">
        <v>7311</v>
      </c>
      <c r="G70" s="494" t="s">
        <v>242</v>
      </c>
      <c r="H70" s="494" t="s">
        <v>241</v>
      </c>
      <c r="I70" s="494"/>
      <c r="J70" s="494"/>
      <c r="K70" s="573"/>
      <c r="L70" s="358"/>
    </row>
    <row r="71" spans="1:22">
      <c r="A71" s="849"/>
      <c r="B71" s="707" t="s">
        <v>8634</v>
      </c>
      <c r="C71" s="735" t="s">
        <v>8889</v>
      </c>
      <c r="D71" s="720">
        <v>4</v>
      </c>
      <c r="E71" s="720">
        <v>4</v>
      </c>
      <c r="F71" s="810" t="s">
        <v>7311</v>
      </c>
      <c r="G71" s="494" t="s">
        <v>8267</v>
      </c>
      <c r="H71" s="494" t="s">
        <v>241</v>
      </c>
      <c r="I71" s="494"/>
      <c r="J71" s="494"/>
      <c r="K71" s="573"/>
      <c r="L71" s="358"/>
    </row>
    <row r="72" spans="1:22" ht="15" thickBot="1">
      <c r="A72" s="849"/>
      <c r="B72" s="707" t="s">
        <v>8636</v>
      </c>
      <c r="C72" s="1630" t="s">
        <v>8890</v>
      </c>
      <c r="D72" s="720">
        <v>4</v>
      </c>
      <c r="E72" s="722">
        <v>4</v>
      </c>
      <c r="F72" s="1424" t="s">
        <v>7311</v>
      </c>
      <c r="G72" s="494" t="s">
        <v>8267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8637</v>
      </c>
      <c r="M72" s="357" t="s">
        <v>8636</v>
      </c>
      <c r="N72" s="357" t="s">
        <v>242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856"/>
      <c r="B73" s="871"/>
      <c r="C73" s="1995" t="s">
        <v>22</v>
      </c>
      <c r="D73" s="726">
        <v>19</v>
      </c>
      <c r="E73" s="726">
        <v>24</v>
      </c>
      <c r="F73" s="1594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1987"/>
      <c r="B74" s="1987"/>
      <c r="C74" s="724" t="s">
        <v>111</v>
      </c>
      <c r="D74" s="726">
        <v>200</v>
      </c>
      <c r="E74" s="726">
        <v>280</v>
      </c>
      <c r="F74" s="1996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B8C7D-25F3-46FD-82B5-CB2A10FF05FB}">
  <sheetPr codeName="Sheet43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436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092">
        <v>1</v>
      </c>
      <c r="B9" s="1941" t="s">
        <v>10</v>
      </c>
      <c r="C9" s="1083" t="s">
        <v>11</v>
      </c>
      <c r="D9" s="1942">
        <v>2</v>
      </c>
      <c r="E9" s="1071">
        <v>2</v>
      </c>
      <c r="F9" s="1943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42"/>
      <c r="B10" s="1074" t="s">
        <v>3168</v>
      </c>
      <c r="C10" s="1075" t="s">
        <v>5517</v>
      </c>
      <c r="D10" s="1944">
        <v>5</v>
      </c>
      <c r="E10" s="1074">
        <v>6</v>
      </c>
      <c r="F10" s="1945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42"/>
      <c r="B11" s="1074" t="s">
        <v>8295</v>
      </c>
      <c r="C11" s="1085" t="s">
        <v>8523</v>
      </c>
      <c r="D11" s="1944">
        <v>4</v>
      </c>
      <c r="E11" s="1934">
        <v>5</v>
      </c>
      <c r="F11" s="194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8178</v>
      </c>
      <c r="M11" s="357" t="s">
        <v>8295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42"/>
      <c r="B12" s="1074" t="s">
        <v>1020</v>
      </c>
      <c r="C12" s="1085" t="s">
        <v>3934</v>
      </c>
      <c r="D12" s="1944">
        <v>2</v>
      </c>
      <c r="E12" s="1074">
        <v>2</v>
      </c>
      <c r="F12" s="1945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42"/>
      <c r="B13" s="1074" t="s">
        <v>20</v>
      </c>
      <c r="C13" s="1085" t="s">
        <v>4140</v>
      </c>
      <c r="D13" s="1944">
        <v>5</v>
      </c>
      <c r="E13" s="1074">
        <v>6</v>
      </c>
      <c r="F13" s="194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642"/>
      <c r="B14" s="1074" t="s">
        <v>36</v>
      </c>
      <c r="C14" s="1085" t="s">
        <v>247</v>
      </c>
      <c r="D14" s="1944">
        <v>1</v>
      </c>
      <c r="E14" s="1097">
        <v>1</v>
      </c>
      <c r="F14" s="194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1131</v>
      </c>
      <c r="M14" s="357" t="s">
        <v>36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1098"/>
      <c r="B15" s="1079"/>
      <c r="C15" s="1080" t="s">
        <v>336</v>
      </c>
      <c r="D15" s="1947">
        <v>19</v>
      </c>
      <c r="E15" s="1948">
        <v>22</v>
      </c>
      <c r="F15" s="194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092">
        <v>2</v>
      </c>
      <c r="B16" s="1074" t="s">
        <v>3544</v>
      </c>
      <c r="C16" s="1085" t="s">
        <v>3545</v>
      </c>
      <c r="D16" s="1950">
        <v>5</v>
      </c>
      <c r="E16" s="1071">
        <v>6</v>
      </c>
      <c r="F16" s="1951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1642"/>
      <c r="B17" s="1074" t="s">
        <v>40</v>
      </c>
      <c r="C17" s="1085" t="s">
        <v>338</v>
      </c>
      <c r="D17" s="1944">
        <v>1</v>
      </c>
      <c r="E17" s="1074">
        <v>1</v>
      </c>
      <c r="F17" s="746" t="s">
        <v>247</v>
      </c>
      <c r="G17" s="494"/>
      <c r="H17" s="494" t="s">
        <v>36</v>
      </c>
      <c r="I17" s="494" t="s">
        <v>294</v>
      </c>
      <c r="J17" s="494" t="s">
        <v>294</v>
      </c>
      <c r="K17" s="573">
        <v>0</v>
      </c>
      <c r="L17" s="358" t="s">
        <v>1180</v>
      </c>
      <c r="M17" s="357" t="s">
        <v>40</v>
      </c>
      <c r="N17" s="357" t="s">
        <v>36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1131</v>
      </c>
      <c r="U17" s="357" t="s">
        <v>294</v>
      </c>
      <c r="V17" s="357" t="s">
        <v>294</v>
      </c>
    </row>
    <row r="18" spans="1:22">
      <c r="A18" s="1642"/>
      <c r="B18" s="1074" t="s">
        <v>8297</v>
      </c>
      <c r="C18" s="1085" t="s">
        <v>8499</v>
      </c>
      <c r="D18" s="1934">
        <v>5</v>
      </c>
      <c r="E18" s="1952">
        <v>7</v>
      </c>
      <c r="F18" s="746" t="s">
        <v>8523</v>
      </c>
      <c r="G18" s="494"/>
      <c r="H18" s="494" t="s">
        <v>8295</v>
      </c>
      <c r="I18" s="494" t="s">
        <v>294</v>
      </c>
      <c r="J18" s="494" t="s">
        <v>294</v>
      </c>
      <c r="K18" s="573">
        <v>0</v>
      </c>
      <c r="L18" s="358" t="s">
        <v>8183</v>
      </c>
      <c r="M18" s="357" t="s">
        <v>8297</v>
      </c>
      <c r="N18" s="357" t="s">
        <v>8295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8178</v>
      </c>
      <c r="U18" s="357" t="s">
        <v>294</v>
      </c>
      <c r="V18" s="357" t="s">
        <v>294</v>
      </c>
    </row>
    <row r="19" spans="1:22">
      <c r="A19" s="1642"/>
      <c r="B19" s="1074" t="s">
        <v>26</v>
      </c>
      <c r="C19" s="1085" t="s">
        <v>4143</v>
      </c>
      <c r="D19" s="1944">
        <v>5</v>
      </c>
      <c r="E19" s="1074">
        <v>6</v>
      </c>
      <c r="F19" s="746" t="s">
        <v>4140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1642"/>
      <c r="B20" s="1074" t="s">
        <v>19</v>
      </c>
      <c r="C20" s="1085" t="s">
        <v>872</v>
      </c>
      <c r="D20" s="1953">
        <v>2</v>
      </c>
      <c r="E20" s="1074">
        <v>2</v>
      </c>
      <c r="F20" s="74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19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098"/>
      <c r="B21" s="1079"/>
      <c r="C21" s="1080" t="s">
        <v>336</v>
      </c>
      <c r="D21" s="1954">
        <v>18</v>
      </c>
      <c r="E21" s="1955">
        <v>22</v>
      </c>
      <c r="F21" s="195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092">
        <v>3</v>
      </c>
      <c r="B22" s="1074" t="s">
        <v>8184</v>
      </c>
      <c r="C22" s="1085" t="s">
        <v>8500</v>
      </c>
      <c r="D22" s="1950">
        <v>5</v>
      </c>
      <c r="E22" s="1074">
        <v>8</v>
      </c>
      <c r="F22" s="746" t="s">
        <v>8499</v>
      </c>
      <c r="G22" s="494"/>
      <c r="H22" s="494" t="s">
        <v>8297</v>
      </c>
      <c r="I22" s="494" t="s">
        <v>294</v>
      </c>
      <c r="J22" s="494" t="s">
        <v>294</v>
      </c>
      <c r="K22" s="573">
        <v>0</v>
      </c>
      <c r="L22" s="358" t="s">
        <v>8185</v>
      </c>
      <c r="M22" s="357" t="s">
        <v>8184</v>
      </c>
      <c r="N22" s="357" t="s">
        <v>8297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8183</v>
      </c>
      <c r="U22" s="357" t="s">
        <v>294</v>
      </c>
      <c r="V22" s="357" t="s">
        <v>294</v>
      </c>
    </row>
    <row r="23" spans="1:22">
      <c r="A23" s="1642"/>
      <c r="B23" s="1074" t="s">
        <v>8300</v>
      </c>
      <c r="C23" s="1085" t="s">
        <v>8524</v>
      </c>
      <c r="D23" s="1934">
        <v>4</v>
      </c>
      <c r="E23" s="1934">
        <v>5</v>
      </c>
      <c r="F23" s="746" t="s">
        <v>8523</v>
      </c>
      <c r="G23" s="494"/>
      <c r="H23" s="494" t="s">
        <v>8295</v>
      </c>
      <c r="I23" s="494" t="s">
        <v>294</v>
      </c>
      <c r="J23" s="494" t="s">
        <v>294</v>
      </c>
      <c r="K23" s="573">
        <v>0</v>
      </c>
      <c r="L23" s="358" t="s">
        <v>8187</v>
      </c>
      <c r="M23" s="357" t="s">
        <v>8300</v>
      </c>
      <c r="N23" s="357" t="s">
        <v>8295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8178</v>
      </c>
      <c r="U23" s="357" t="s">
        <v>294</v>
      </c>
      <c r="V23" s="357" t="s">
        <v>294</v>
      </c>
    </row>
    <row r="24" spans="1:22">
      <c r="A24" s="1642"/>
      <c r="B24" s="1074" t="s">
        <v>29</v>
      </c>
      <c r="C24" s="1085" t="s">
        <v>53</v>
      </c>
      <c r="D24" s="1944">
        <v>2</v>
      </c>
      <c r="E24" s="1074">
        <v>2</v>
      </c>
      <c r="F24" s="74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1642"/>
      <c r="B25" s="1074" t="s">
        <v>25</v>
      </c>
      <c r="C25" s="1085" t="s">
        <v>138</v>
      </c>
      <c r="D25" s="1944">
        <v>3</v>
      </c>
      <c r="E25" s="1074">
        <v>4</v>
      </c>
      <c r="F25" s="74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25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 ht="15" thickBot="1">
      <c r="A26" s="1642"/>
      <c r="B26" s="1074" t="s">
        <v>33</v>
      </c>
      <c r="C26" s="1085" t="s">
        <v>5631</v>
      </c>
      <c r="D26" s="1953">
        <v>5</v>
      </c>
      <c r="E26" s="1642">
        <v>7</v>
      </c>
      <c r="F26" s="746" t="s">
        <v>4143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1098"/>
      <c r="B27" s="1079"/>
      <c r="C27" s="1080" t="s">
        <v>336</v>
      </c>
      <c r="D27" s="1954">
        <v>19</v>
      </c>
      <c r="E27" s="1947">
        <v>26</v>
      </c>
      <c r="F27" s="195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336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1092">
        <v>4</v>
      </c>
      <c r="B28" s="1957" t="s">
        <v>8188</v>
      </c>
      <c r="C28" s="1085" t="s">
        <v>8413</v>
      </c>
      <c r="D28" s="1950">
        <v>5</v>
      </c>
      <c r="E28" s="1071">
        <v>6</v>
      </c>
      <c r="F28" s="1958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8189</v>
      </c>
      <c r="M28" s="357" t="s">
        <v>8188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642"/>
      <c r="B29" s="1952" t="s">
        <v>8190</v>
      </c>
      <c r="C29" s="1085" t="s">
        <v>8501</v>
      </c>
      <c r="D29" s="1944">
        <v>3</v>
      </c>
      <c r="E29" s="1074">
        <v>6</v>
      </c>
      <c r="F29" s="746" t="s">
        <v>8499</v>
      </c>
      <c r="G29" s="494"/>
      <c r="H29" s="494" t="s">
        <v>8297</v>
      </c>
      <c r="I29" s="494" t="s">
        <v>294</v>
      </c>
      <c r="J29" s="494" t="s">
        <v>294</v>
      </c>
      <c r="K29" s="573">
        <v>0</v>
      </c>
      <c r="L29" s="358" t="s">
        <v>8192</v>
      </c>
      <c r="M29" s="357" t="s">
        <v>8190</v>
      </c>
      <c r="N29" s="357" t="s">
        <v>8297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8183</v>
      </c>
      <c r="U29" s="357" t="s">
        <v>294</v>
      </c>
      <c r="V29" s="357" t="s">
        <v>294</v>
      </c>
    </row>
    <row r="30" spans="1:22">
      <c r="A30" s="1642"/>
      <c r="B30" s="1952" t="s">
        <v>8193</v>
      </c>
      <c r="C30" s="1085" t="s">
        <v>8423</v>
      </c>
      <c r="D30" s="1074">
        <v>5</v>
      </c>
      <c r="E30" s="1074">
        <v>6</v>
      </c>
      <c r="F30" s="746" t="s">
        <v>8524</v>
      </c>
      <c r="G30" s="494"/>
      <c r="H30" s="494" t="s">
        <v>8300</v>
      </c>
      <c r="I30" s="494" t="s">
        <v>294</v>
      </c>
      <c r="J30" s="494" t="s">
        <v>294</v>
      </c>
      <c r="K30" s="573">
        <v>0</v>
      </c>
      <c r="L30" s="358" t="s">
        <v>8194</v>
      </c>
      <c r="M30" s="357" t="s">
        <v>8193</v>
      </c>
      <c r="N30" s="357" t="s">
        <v>8300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8187</v>
      </c>
      <c r="U30" s="357" t="s">
        <v>294</v>
      </c>
      <c r="V30" s="357" t="s">
        <v>294</v>
      </c>
    </row>
    <row r="31" spans="1:22">
      <c r="A31" s="1642"/>
      <c r="B31" s="1952" t="s">
        <v>8304</v>
      </c>
      <c r="C31" s="1085" t="s">
        <v>8525</v>
      </c>
      <c r="D31" s="1934">
        <v>4</v>
      </c>
      <c r="E31" s="1934">
        <v>5</v>
      </c>
      <c r="F31" s="746" t="s">
        <v>8499</v>
      </c>
      <c r="G31" s="494"/>
      <c r="H31" s="494" t="s">
        <v>8297</v>
      </c>
      <c r="I31" s="494" t="s">
        <v>294</v>
      </c>
      <c r="J31" s="494" t="s">
        <v>294</v>
      </c>
      <c r="K31" s="573">
        <v>0</v>
      </c>
      <c r="L31" s="358" t="s">
        <v>8196</v>
      </c>
      <c r="M31" s="357" t="s">
        <v>8304</v>
      </c>
      <c r="N31" s="357" t="s">
        <v>8297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8183</v>
      </c>
      <c r="U31" s="357" t="s">
        <v>294</v>
      </c>
      <c r="V31" s="357" t="s">
        <v>294</v>
      </c>
    </row>
    <row r="32" spans="1:22" ht="15" thickBot="1">
      <c r="A32" s="1642"/>
      <c r="B32" s="1959" t="s">
        <v>38</v>
      </c>
      <c r="C32" s="1085" t="s">
        <v>3711</v>
      </c>
      <c r="D32" s="1953">
        <v>1</v>
      </c>
      <c r="E32" s="1074">
        <v>1</v>
      </c>
      <c r="F32" s="746" t="s">
        <v>872</v>
      </c>
      <c r="G32" s="494"/>
      <c r="H32" s="494" t="s">
        <v>19</v>
      </c>
      <c r="I32" s="494" t="s">
        <v>294</v>
      </c>
      <c r="J32" s="494" t="s">
        <v>294</v>
      </c>
      <c r="K32" s="573">
        <v>0</v>
      </c>
      <c r="L32" s="358" t="s">
        <v>331</v>
      </c>
      <c r="M32" s="357" t="s">
        <v>38</v>
      </c>
      <c r="N32" s="357" t="s">
        <v>19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335</v>
      </c>
      <c r="U32" s="357" t="s">
        <v>294</v>
      </c>
      <c r="V32" s="357" t="s">
        <v>294</v>
      </c>
    </row>
    <row r="33" spans="1:22" ht="15" thickBot="1">
      <c r="A33" s="1098"/>
      <c r="B33" s="1079"/>
      <c r="C33" s="1080" t="s">
        <v>336</v>
      </c>
      <c r="D33" s="1954">
        <v>18</v>
      </c>
      <c r="E33" s="1955">
        <v>24</v>
      </c>
      <c r="F33" s="1956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336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1092">
        <v>5</v>
      </c>
      <c r="B34" s="1074" t="s">
        <v>8197</v>
      </c>
      <c r="C34" s="1085" t="s">
        <v>8414</v>
      </c>
      <c r="D34" s="1950">
        <v>4</v>
      </c>
      <c r="E34" s="1074">
        <v>6</v>
      </c>
      <c r="F34" s="746" t="s">
        <v>8413</v>
      </c>
      <c r="G34" s="494"/>
      <c r="H34" s="494" t="s">
        <v>8188</v>
      </c>
      <c r="I34" s="494" t="s">
        <v>294</v>
      </c>
      <c r="J34" s="494" t="s">
        <v>294</v>
      </c>
      <c r="K34" s="573">
        <v>0</v>
      </c>
      <c r="L34" s="358" t="s">
        <v>8199</v>
      </c>
      <c r="M34" s="357" t="s">
        <v>8197</v>
      </c>
      <c r="N34" s="357" t="s">
        <v>8188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8189</v>
      </c>
      <c r="U34" s="357" t="s">
        <v>294</v>
      </c>
      <c r="V34" s="357" t="s">
        <v>294</v>
      </c>
    </row>
    <row r="35" spans="1:22">
      <c r="A35" s="1642"/>
      <c r="B35" s="1952" t="s">
        <v>35</v>
      </c>
      <c r="C35" s="1085" t="s">
        <v>145</v>
      </c>
      <c r="D35" s="1944">
        <v>3</v>
      </c>
      <c r="E35" s="1074">
        <v>4</v>
      </c>
      <c r="F35" s="746" t="s">
        <v>138</v>
      </c>
      <c r="G35" s="494"/>
      <c r="H35" s="494" t="s">
        <v>25</v>
      </c>
      <c r="I35" s="494" t="s">
        <v>294</v>
      </c>
      <c r="J35" s="494" t="s">
        <v>294</v>
      </c>
      <c r="K35" s="573">
        <v>0</v>
      </c>
      <c r="L35" s="358" t="s">
        <v>3259</v>
      </c>
      <c r="M35" s="357" t="s">
        <v>35</v>
      </c>
      <c r="N35" s="357" t="s">
        <v>25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2100</v>
      </c>
      <c r="U35" s="357" t="s">
        <v>294</v>
      </c>
      <c r="V35" s="357" t="s">
        <v>294</v>
      </c>
    </row>
    <row r="36" spans="1:22">
      <c r="A36" s="1642"/>
      <c r="B36" s="1952" t="s">
        <v>8308</v>
      </c>
      <c r="C36" s="1085" t="s">
        <v>8526</v>
      </c>
      <c r="D36" s="1934">
        <v>4</v>
      </c>
      <c r="E36" s="1934">
        <v>5</v>
      </c>
      <c r="F36" s="746" t="s">
        <v>8525</v>
      </c>
      <c r="G36" s="494"/>
      <c r="H36" s="494" t="s">
        <v>8304</v>
      </c>
      <c r="I36" s="494" t="s">
        <v>294</v>
      </c>
      <c r="J36" s="494" t="s">
        <v>294</v>
      </c>
      <c r="K36" s="573">
        <v>0</v>
      </c>
      <c r="L36" s="358" t="s">
        <v>8201</v>
      </c>
      <c r="M36" s="357" t="s">
        <v>8308</v>
      </c>
      <c r="N36" s="357" t="s">
        <v>8304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8196</v>
      </c>
      <c r="U36" s="357" t="s">
        <v>294</v>
      </c>
      <c r="V36" s="357" t="s">
        <v>294</v>
      </c>
    </row>
    <row r="37" spans="1:22">
      <c r="A37" s="1642"/>
      <c r="B37" s="1952" t="s">
        <v>8305</v>
      </c>
      <c r="C37" s="1085" t="s">
        <v>8502</v>
      </c>
      <c r="D37" s="1934">
        <v>3</v>
      </c>
      <c r="E37" s="1934">
        <v>3</v>
      </c>
      <c r="F37" s="746" t="s">
        <v>8413</v>
      </c>
      <c r="G37" s="494"/>
      <c r="H37" s="494" t="s">
        <v>8188</v>
      </c>
      <c r="I37" s="494" t="s">
        <v>294</v>
      </c>
      <c r="J37" s="494" t="s">
        <v>294</v>
      </c>
      <c r="K37" s="574">
        <v>0</v>
      </c>
      <c r="L37" s="358" t="s">
        <v>8203</v>
      </c>
      <c r="M37" s="357" t="s">
        <v>8305</v>
      </c>
      <c r="N37" s="357" t="s">
        <v>8188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8189</v>
      </c>
      <c r="U37" s="357" t="s">
        <v>294</v>
      </c>
      <c r="V37" s="357" t="s">
        <v>294</v>
      </c>
    </row>
    <row r="38" spans="1:22" ht="15" thickBot="1">
      <c r="A38" s="1642"/>
      <c r="B38" s="1952" t="s">
        <v>34</v>
      </c>
      <c r="C38" s="1085" t="s">
        <v>142</v>
      </c>
      <c r="D38" s="1953">
        <v>4</v>
      </c>
      <c r="E38" s="1074">
        <v>6</v>
      </c>
      <c r="F38" s="746" t="s">
        <v>11</v>
      </c>
      <c r="G38" s="494"/>
      <c r="H38" s="494" t="s">
        <v>10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10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 ht="15" thickBot="1">
      <c r="A39" s="1098"/>
      <c r="B39" s="1079"/>
      <c r="C39" s="1080" t="s">
        <v>336</v>
      </c>
      <c r="D39" s="1954">
        <v>18</v>
      </c>
      <c r="E39" s="1955">
        <v>24</v>
      </c>
      <c r="F39" s="1956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336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1092">
        <v>6</v>
      </c>
      <c r="B40" s="1952" t="s">
        <v>8204</v>
      </c>
      <c r="C40" s="1085" t="s">
        <v>8418</v>
      </c>
      <c r="D40" s="1950">
        <v>3</v>
      </c>
      <c r="E40" s="1074">
        <v>4</v>
      </c>
      <c r="F40" s="746" t="s">
        <v>8414</v>
      </c>
      <c r="G40" s="494"/>
      <c r="H40" s="494" t="s">
        <v>8197</v>
      </c>
      <c r="I40" s="494" t="s">
        <v>294</v>
      </c>
      <c r="J40" s="494" t="s">
        <v>294</v>
      </c>
      <c r="K40" s="573">
        <v>0</v>
      </c>
      <c r="L40" s="358" t="s">
        <v>8205</v>
      </c>
      <c r="M40" s="357" t="s">
        <v>8204</v>
      </c>
      <c r="N40" s="357" t="s">
        <v>8197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8199</v>
      </c>
      <c r="U40" s="357" t="s">
        <v>294</v>
      </c>
      <c r="V40" s="357" t="s">
        <v>294</v>
      </c>
    </row>
    <row r="41" spans="1:22">
      <c r="A41" s="1642"/>
      <c r="B41" s="1952" t="s">
        <v>8310</v>
      </c>
      <c r="C41" s="1085" t="s">
        <v>8527</v>
      </c>
      <c r="D41" s="1934">
        <v>4</v>
      </c>
      <c r="E41" s="1934">
        <v>5</v>
      </c>
      <c r="F41" s="746" t="s">
        <v>8414</v>
      </c>
      <c r="G41" s="494"/>
      <c r="H41" s="494" t="s">
        <v>8197</v>
      </c>
      <c r="I41" s="494" t="s">
        <v>294</v>
      </c>
      <c r="J41" s="494" t="s">
        <v>294</v>
      </c>
      <c r="K41" s="573">
        <v>0</v>
      </c>
      <c r="L41" s="358" t="s">
        <v>8208</v>
      </c>
      <c r="M41" s="357" t="s">
        <v>8310</v>
      </c>
      <c r="N41" s="357" t="s">
        <v>8197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8199</v>
      </c>
      <c r="U41" s="357" t="s">
        <v>294</v>
      </c>
      <c r="V41" s="357" t="s">
        <v>294</v>
      </c>
    </row>
    <row r="42" spans="1:22">
      <c r="A42" s="1642"/>
      <c r="B42" s="1952" t="s">
        <v>8209</v>
      </c>
      <c r="C42" s="1085" t="s">
        <v>8420</v>
      </c>
      <c r="D42" s="1944">
        <v>7</v>
      </c>
      <c r="E42" s="1074">
        <v>8</v>
      </c>
      <c r="F42" s="746" t="s">
        <v>8525</v>
      </c>
      <c r="G42" s="494"/>
      <c r="H42" s="494" t="s">
        <v>8304</v>
      </c>
      <c r="I42" s="494" t="s">
        <v>294</v>
      </c>
      <c r="J42" s="494" t="s">
        <v>294</v>
      </c>
      <c r="K42" s="573">
        <v>0</v>
      </c>
      <c r="L42" s="358" t="s">
        <v>8211</v>
      </c>
      <c r="M42" s="357" t="s">
        <v>8209</v>
      </c>
      <c r="N42" s="357" t="s">
        <v>8304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8196</v>
      </c>
      <c r="U42" s="357" t="s">
        <v>294</v>
      </c>
      <c r="V42" s="357" t="s">
        <v>294</v>
      </c>
    </row>
    <row r="43" spans="1:22">
      <c r="A43" s="1642"/>
      <c r="B43" s="1952" t="s">
        <v>8321</v>
      </c>
      <c r="C43" s="1085" t="s">
        <v>8486</v>
      </c>
      <c r="D43" s="1934">
        <v>3</v>
      </c>
      <c r="E43" s="1934">
        <v>3</v>
      </c>
      <c r="F43" s="746" t="s">
        <v>8526</v>
      </c>
      <c r="G43" s="494"/>
      <c r="H43" s="494" t="s">
        <v>8308</v>
      </c>
      <c r="I43" s="494" t="s">
        <v>294</v>
      </c>
      <c r="J43" s="494" t="s">
        <v>294</v>
      </c>
      <c r="K43" s="573">
        <v>0</v>
      </c>
      <c r="L43" s="358" t="s">
        <v>8213</v>
      </c>
      <c r="M43" s="357" t="s">
        <v>8321</v>
      </c>
      <c r="N43" s="357" t="s">
        <v>8308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8201</v>
      </c>
      <c r="U43" s="357" t="s">
        <v>294</v>
      </c>
      <c r="V43" s="357" t="s">
        <v>294</v>
      </c>
    </row>
    <row r="44" spans="1:22" ht="15" thickBot="1">
      <c r="A44" s="1642"/>
      <c r="B44" s="1952" t="s">
        <v>8314</v>
      </c>
      <c r="C44" s="1085" t="s">
        <v>8528</v>
      </c>
      <c r="D44" s="1960">
        <v>4</v>
      </c>
      <c r="E44" s="1934">
        <v>5</v>
      </c>
      <c r="F44" s="746" t="s">
        <v>8423</v>
      </c>
      <c r="G44" s="494"/>
      <c r="H44" s="494" t="s">
        <v>8193</v>
      </c>
      <c r="I44" s="494" t="s">
        <v>294</v>
      </c>
      <c r="J44" s="494" t="s">
        <v>294</v>
      </c>
      <c r="K44" s="573">
        <v>0</v>
      </c>
      <c r="L44" s="358" t="s">
        <v>8215</v>
      </c>
      <c r="M44" s="357" t="s">
        <v>8314</v>
      </c>
      <c r="N44" s="357" t="s">
        <v>8193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8194</v>
      </c>
      <c r="U44" s="357" t="s">
        <v>294</v>
      </c>
      <c r="V44" s="357" t="s">
        <v>294</v>
      </c>
    </row>
    <row r="45" spans="1:22" ht="15" thickBot="1">
      <c r="A45" s="1961"/>
      <c r="B45" s="1092"/>
      <c r="C45" s="1080" t="s">
        <v>336</v>
      </c>
      <c r="D45" s="1954">
        <v>21</v>
      </c>
      <c r="E45" s="1955">
        <v>25</v>
      </c>
      <c r="F45" s="1956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336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1092">
        <v>7</v>
      </c>
      <c r="B46" s="1957" t="s">
        <v>8216</v>
      </c>
      <c r="C46" s="1085" t="s">
        <v>8429</v>
      </c>
      <c r="D46" s="1950">
        <v>4</v>
      </c>
      <c r="E46" s="1074">
        <v>4</v>
      </c>
      <c r="F46" s="746" t="s">
        <v>8418</v>
      </c>
      <c r="G46" s="494"/>
      <c r="H46" s="494" t="s">
        <v>8204</v>
      </c>
      <c r="I46" s="494" t="s">
        <v>294</v>
      </c>
      <c r="J46" s="494" t="s">
        <v>294</v>
      </c>
      <c r="K46" s="573">
        <v>0</v>
      </c>
      <c r="L46" s="358" t="s">
        <v>8390</v>
      </c>
      <c r="M46" s="357" t="s">
        <v>8216</v>
      </c>
      <c r="N46" s="357" t="s">
        <v>8204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8205</v>
      </c>
      <c r="U46" s="357" t="s">
        <v>294</v>
      </c>
      <c r="V46" s="357" t="s">
        <v>294</v>
      </c>
    </row>
    <row r="47" spans="1:22">
      <c r="A47" s="1642"/>
      <c r="B47" s="1952" t="s">
        <v>8313</v>
      </c>
      <c r="C47" s="1085" t="s">
        <v>8529</v>
      </c>
      <c r="D47" s="1934">
        <v>4</v>
      </c>
      <c r="E47" s="1934">
        <v>5</v>
      </c>
      <c r="F47" s="746" t="s">
        <v>8527</v>
      </c>
      <c r="G47" s="494"/>
      <c r="H47" s="494" t="s">
        <v>8310</v>
      </c>
      <c r="I47" s="494" t="s">
        <v>294</v>
      </c>
      <c r="J47" s="494" t="s">
        <v>294</v>
      </c>
      <c r="K47" s="573">
        <v>0</v>
      </c>
      <c r="L47" s="358" t="s">
        <v>8219</v>
      </c>
      <c r="M47" s="357" t="s">
        <v>8313</v>
      </c>
      <c r="N47" s="357" t="s">
        <v>8310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8208</v>
      </c>
      <c r="U47" s="357" t="s">
        <v>294</v>
      </c>
      <c r="V47" s="357" t="s">
        <v>294</v>
      </c>
    </row>
    <row r="48" spans="1:22">
      <c r="A48" s="1642"/>
      <c r="B48" s="1952" t="s">
        <v>8427</v>
      </c>
      <c r="C48" s="1085" t="s">
        <v>8473</v>
      </c>
      <c r="D48" s="1944">
        <v>2</v>
      </c>
      <c r="E48" s="1074">
        <v>4</v>
      </c>
      <c r="F48" s="746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8180</v>
      </c>
      <c r="M48" s="357" t="s">
        <v>8427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642"/>
      <c r="B49" s="1952" t="s">
        <v>8315</v>
      </c>
      <c r="C49" s="1085" t="s">
        <v>8530</v>
      </c>
      <c r="D49" s="1934">
        <v>4</v>
      </c>
      <c r="E49" s="1934">
        <v>5</v>
      </c>
      <c r="F49" s="746" t="s">
        <v>8420</v>
      </c>
      <c r="G49" s="494"/>
      <c r="H49" s="494" t="s">
        <v>8209</v>
      </c>
      <c r="I49" s="494" t="s">
        <v>294</v>
      </c>
      <c r="J49" s="494" t="s">
        <v>294</v>
      </c>
      <c r="K49" s="573">
        <v>0</v>
      </c>
      <c r="L49" s="358" t="s">
        <v>8221</v>
      </c>
      <c r="M49" s="357" t="s">
        <v>8315</v>
      </c>
      <c r="N49" s="357" t="s">
        <v>8209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8211</v>
      </c>
      <c r="U49" s="357" t="s">
        <v>294</v>
      </c>
      <c r="V49" s="357" t="s">
        <v>294</v>
      </c>
    </row>
    <row r="50" spans="1:22">
      <c r="A50" s="1642"/>
      <c r="B50" s="1952" t="s">
        <v>8322</v>
      </c>
      <c r="C50" s="1085" t="s">
        <v>8531</v>
      </c>
      <c r="D50" s="1934">
        <v>4</v>
      </c>
      <c r="E50" s="1934">
        <v>5</v>
      </c>
      <c r="F50" s="746" t="s">
        <v>8528</v>
      </c>
      <c r="G50" s="494"/>
      <c r="H50" s="494" t="s">
        <v>8314</v>
      </c>
      <c r="I50" s="494" t="s">
        <v>294</v>
      </c>
      <c r="J50" s="494" t="s">
        <v>294</v>
      </c>
      <c r="K50" s="573">
        <v>0</v>
      </c>
      <c r="L50" s="358" t="s">
        <v>8222</v>
      </c>
      <c r="M50" s="357" t="s">
        <v>8322</v>
      </c>
      <c r="N50" s="357" t="s">
        <v>8314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8215</v>
      </c>
      <c r="U50" s="357" t="s">
        <v>294</v>
      </c>
      <c r="V50" s="357" t="s">
        <v>294</v>
      </c>
    </row>
    <row r="51" spans="1:22" ht="15" thickBot="1">
      <c r="A51" s="1642"/>
      <c r="B51" s="1077" t="s">
        <v>8223</v>
      </c>
      <c r="C51" s="1085" t="s">
        <v>8475</v>
      </c>
      <c r="D51" s="1953">
        <v>4</v>
      </c>
      <c r="E51" s="1074">
        <v>4</v>
      </c>
      <c r="F51" s="746" t="s">
        <v>8500</v>
      </c>
      <c r="G51" s="494"/>
      <c r="H51" s="494" t="s">
        <v>8184</v>
      </c>
      <c r="I51" s="494" t="s">
        <v>294</v>
      </c>
      <c r="J51" s="494" t="s">
        <v>294</v>
      </c>
      <c r="K51" s="573">
        <v>0</v>
      </c>
      <c r="L51" s="358" t="s">
        <v>8225</v>
      </c>
      <c r="M51" s="357" t="s">
        <v>8223</v>
      </c>
      <c r="N51" s="357" t="s">
        <v>8184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8185</v>
      </c>
      <c r="U51" s="357" t="s">
        <v>294</v>
      </c>
      <c r="V51" s="357" t="s">
        <v>294</v>
      </c>
    </row>
    <row r="52" spans="1:22" ht="15" thickBot="1">
      <c r="A52" s="1098"/>
      <c r="B52" s="1098"/>
      <c r="C52" s="1962" t="s">
        <v>336</v>
      </c>
      <c r="D52" s="1954">
        <v>22</v>
      </c>
      <c r="E52" s="1955">
        <v>27</v>
      </c>
      <c r="F52" s="1956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336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1092">
        <v>8</v>
      </c>
      <c r="B53" s="1952" t="s">
        <v>8226</v>
      </c>
      <c r="C53" s="1083" t="s">
        <v>8474</v>
      </c>
      <c r="D53" s="1950">
        <v>6</v>
      </c>
      <c r="E53" s="1944">
        <v>8</v>
      </c>
      <c r="F53" s="746" t="s">
        <v>8429</v>
      </c>
      <c r="G53" s="494"/>
      <c r="H53" s="494" t="s">
        <v>8216</v>
      </c>
      <c r="I53" s="494" t="s">
        <v>294</v>
      </c>
      <c r="J53" s="494" t="s">
        <v>294</v>
      </c>
      <c r="K53" s="573">
        <v>0</v>
      </c>
      <c r="L53" s="358" t="s">
        <v>8227</v>
      </c>
      <c r="M53" s="357" t="s">
        <v>8226</v>
      </c>
      <c r="N53" s="357" t="s">
        <v>8216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8390</v>
      </c>
      <c r="U53" s="357" t="s">
        <v>294</v>
      </c>
      <c r="V53" s="357" t="s">
        <v>294</v>
      </c>
    </row>
    <row r="54" spans="1:22">
      <c r="A54" s="1642"/>
      <c r="B54" s="1952" t="s">
        <v>8329</v>
      </c>
      <c r="C54" s="1085" t="s">
        <v>8503</v>
      </c>
      <c r="D54" s="1934">
        <v>4</v>
      </c>
      <c r="E54" s="1934">
        <v>5</v>
      </c>
      <c r="F54" s="746" t="s">
        <v>8486</v>
      </c>
      <c r="G54" s="494"/>
      <c r="H54" s="494" t="s">
        <v>8321</v>
      </c>
      <c r="I54" s="494" t="s">
        <v>294</v>
      </c>
      <c r="J54" s="494" t="s">
        <v>294</v>
      </c>
      <c r="K54" s="573">
        <v>0</v>
      </c>
      <c r="L54" s="358" t="s">
        <v>8229</v>
      </c>
      <c r="M54" s="357" t="s">
        <v>8329</v>
      </c>
      <c r="N54" s="357" t="s">
        <v>8321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8213</v>
      </c>
      <c r="U54" s="357" t="s">
        <v>294</v>
      </c>
      <c r="V54" s="357" t="s">
        <v>294</v>
      </c>
    </row>
    <row r="55" spans="1:22">
      <c r="A55" s="1642"/>
      <c r="B55" s="1952" t="s">
        <v>8316</v>
      </c>
      <c r="C55" s="1085" t="s">
        <v>8504</v>
      </c>
      <c r="D55" s="1944">
        <v>3</v>
      </c>
      <c r="E55" s="1074">
        <v>6</v>
      </c>
      <c r="F55" s="746" t="s">
        <v>8527</v>
      </c>
      <c r="G55" s="494"/>
      <c r="H55" s="494" t="s">
        <v>8310</v>
      </c>
      <c r="I55" s="494" t="s">
        <v>294</v>
      </c>
      <c r="J55" s="494" t="s">
        <v>294</v>
      </c>
      <c r="K55" s="573">
        <v>0</v>
      </c>
      <c r="L55" s="358" t="s">
        <v>8232</v>
      </c>
      <c r="M55" s="357" t="s">
        <v>8316</v>
      </c>
      <c r="N55" s="357" t="s">
        <v>8310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8208</v>
      </c>
      <c r="U55" s="357" t="s">
        <v>294</v>
      </c>
      <c r="V55" s="357" t="s">
        <v>294</v>
      </c>
    </row>
    <row r="56" spans="1:22">
      <c r="A56" s="1642"/>
      <c r="B56" s="1952" t="s">
        <v>8320</v>
      </c>
      <c r="C56" s="1085" t="s">
        <v>8532</v>
      </c>
      <c r="D56" s="1934">
        <v>5</v>
      </c>
      <c r="E56" s="1934">
        <v>7</v>
      </c>
      <c r="F56" s="746" t="s">
        <v>8529</v>
      </c>
      <c r="G56" s="494"/>
      <c r="H56" s="494" t="s">
        <v>8313</v>
      </c>
      <c r="I56" s="494" t="s">
        <v>294</v>
      </c>
      <c r="J56" s="494" t="s">
        <v>294</v>
      </c>
      <c r="K56" s="573">
        <v>0</v>
      </c>
      <c r="L56" s="358" t="s">
        <v>8234</v>
      </c>
      <c r="M56" s="357" t="s">
        <v>8320</v>
      </c>
      <c r="N56" s="357" t="s">
        <v>8313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8219</v>
      </c>
      <c r="U56" s="357" t="s">
        <v>294</v>
      </c>
      <c r="V56" s="357" t="s">
        <v>294</v>
      </c>
    </row>
    <row r="57" spans="1:22" ht="15" thickBot="1">
      <c r="A57" s="1642"/>
      <c r="B57" s="1952" t="s">
        <v>8326</v>
      </c>
      <c r="C57" s="1090" t="s">
        <v>8505</v>
      </c>
      <c r="D57" s="1960">
        <v>4</v>
      </c>
      <c r="E57" s="1934">
        <v>5</v>
      </c>
      <c r="F57" s="746" t="s">
        <v>8526</v>
      </c>
      <c r="G57" s="494"/>
      <c r="H57" s="494" t="s">
        <v>8308</v>
      </c>
      <c r="I57" s="494" t="s">
        <v>294</v>
      </c>
      <c r="J57" s="494" t="s">
        <v>294</v>
      </c>
      <c r="K57" s="573">
        <v>0</v>
      </c>
      <c r="L57" s="358" t="s">
        <v>8236</v>
      </c>
      <c r="M57" s="357" t="s">
        <v>8326</v>
      </c>
      <c r="N57" s="357" t="s">
        <v>8308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8201</v>
      </c>
      <c r="U57" s="357" t="s">
        <v>294</v>
      </c>
      <c r="V57" s="357" t="s">
        <v>294</v>
      </c>
    </row>
    <row r="58" spans="1:22" ht="15" thickBot="1">
      <c r="A58" s="1098"/>
      <c r="B58" s="1079"/>
      <c r="C58" s="1963" t="s">
        <v>336</v>
      </c>
      <c r="D58" s="1954">
        <v>22</v>
      </c>
      <c r="E58" s="1955">
        <v>31</v>
      </c>
      <c r="F58" s="1956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336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1092">
        <v>9</v>
      </c>
      <c r="B59" s="1952" t="s">
        <v>8330</v>
      </c>
      <c r="C59" s="1083" t="s">
        <v>8533</v>
      </c>
      <c r="D59" s="1964">
        <v>4</v>
      </c>
      <c r="E59" s="1934">
        <v>5</v>
      </c>
      <c r="F59" s="746" t="s">
        <v>8474</v>
      </c>
      <c r="G59" s="494"/>
      <c r="H59" s="494" t="s">
        <v>8226</v>
      </c>
      <c r="I59" s="494" t="s">
        <v>294</v>
      </c>
      <c r="J59" s="494" t="s">
        <v>294</v>
      </c>
      <c r="K59" s="573">
        <v>0</v>
      </c>
      <c r="L59" s="358" t="s">
        <v>8238</v>
      </c>
      <c r="M59" s="357" t="s">
        <v>8330</v>
      </c>
      <c r="N59" s="357" t="s">
        <v>8226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8227</v>
      </c>
      <c r="U59" s="357" t="s">
        <v>294</v>
      </c>
      <c r="V59" s="357" t="s">
        <v>294</v>
      </c>
    </row>
    <row r="60" spans="1:22">
      <c r="A60" s="1642"/>
      <c r="B60" s="1952" t="s">
        <v>8333</v>
      </c>
      <c r="C60" s="1085" t="s">
        <v>8506</v>
      </c>
      <c r="D60" s="1934">
        <v>4</v>
      </c>
      <c r="E60" s="1934">
        <v>5</v>
      </c>
      <c r="F60" s="746" t="s">
        <v>8505</v>
      </c>
      <c r="G60" s="494"/>
      <c r="H60" s="494" t="s">
        <v>8326</v>
      </c>
      <c r="I60" s="494" t="s">
        <v>294</v>
      </c>
      <c r="J60" s="494" t="s">
        <v>294</v>
      </c>
      <c r="K60" s="573">
        <v>0</v>
      </c>
      <c r="L60" s="358" t="s">
        <v>8240</v>
      </c>
      <c r="M60" s="357" t="s">
        <v>8333</v>
      </c>
      <c r="N60" s="357" t="s">
        <v>8326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8236</v>
      </c>
      <c r="U60" s="357" t="s">
        <v>294</v>
      </c>
      <c r="V60" s="357" t="s">
        <v>294</v>
      </c>
    </row>
    <row r="61" spans="1:22">
      <c r="A61" s="1642"/>
      <c r="B61" s="1952" t="s">
        <v>8324</v>
      </c>
      <c r="C61" s="1085" t="s">
        <v>8507</v>
      </c>
      <c r="D61" s="1934">
        <v>5</v>
      </c>
      <c r="E61" s="1934">
        <v>7</v>
      </c>
      <c r="F61" s="746" t="s">
        <v>8429</v>
      </c>
      <c r="G61" s="494"/>
      <c r="H61" s="494" t="s">
        <v>8216</v>
      </c>
      <c r="I61" s="494" t="s">
        <v>294</v>
      </c>
      <c r="J61" s="494" t="s">
        <v>294</v>
      </c>
      <c r="K61" s="573">
        <v>0</v>
      </c>
      <c r="L61" s="358" t="s">
        <v>8242</v>
      </c>
      <c r="M61" s="357" t="s">
        <v>8324</v>
      </c>
      <c r="N61" s="357" t="s">
        <v>8216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8390</v>
      </c>
      <c r="U61" s="357" t="s">
        <v>294</v>
      </c>
      <c r="V61" s="357" t="s">
        <v>294</v>
      </c>
    </row>
    <row r="62" spans="1:22">
      <c r="A62" s="1642"/>
      <c r="B62" s="1952" t="s">
        <v>8327</v>
      </c>
      <c r="C62" s="1085" t="s">
        <v>8534</v>
      </c>
      <c r="D62" s="1934">
        <v>4</v>
      </c>
      <c r="E62" s="1934">
        <v>5</v>
      </c>
      <c r="F62" s="746" t="s">
        <v>8474</v>
      </c>
      <c r="G62" s="494"/>
      <c r="H62" s="494" t="s">
        <v>8226</v>
      </c>
      <c r="I62" s="494" t="s">
        <v>294</v>
      </c>
      <c r="J62" s="494" t="s">
        <v>294</v>
      </c>
      <c r="K62" s="573">
        <v>0</v>
      </c>
      <c r="L62" s="358" t="s">
        <v>8244</v>
      </c>
      <c r="M62" s="357" t="s">
        <v>8327</v>
      </c>
      <c r="N62" s="357" t="s">
        <v>8226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8227</v>
      </c>
      <c r="U62" s="357" t="s">
        <v>294</v>
      </c>
      <c r="V62" s="357" t="s">
        <v>294</v>
      </c>
    </row>
    <row r="63" spans="1:22" ht="15" thickBot="1">
      <c r="A63" s="1642"/>
      <c r="B63" s="1952" t="s">
        <v>8541</v>
      </c>
      <c r="C63" s="1075" t="s">
        <v>8542</v>
      </c>
      <c r="D63" s="1960">
        <v>4</v>
      </c>
      <c r="E63" s="1965">
        <v>6</v>
      </c>
      <c r="F63" s="746" t="s">
        <v>8532</v>
      </c>
      <c r="G63" s="494"/>
      <c r="H63" s="494" t="s">
        <v>8320</v>
      </c>
      <c r="I63" s="494" t="s">
        <v>294</v>
      </c>
      <c r="J63" s="494" t="s">
        <v>294</v>
      </c>
      <c r="K63" s="573">
        <v>0</v>
      </c>
      <c r="L63" s="358" t="s">
        <v>8543</v>
      </c>
      <c r="M63" s="357" t="s">
        <v>8541</v>
      </c>
      <c r="N63" s="357" t="s">
        <v>8320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8234</v>
      </c>
      <c r="U63" s="357" t="s">
        <v>294</v>
      </c>
      <c r="V63" s="357" t="s">
        <v>294</v>
      </c>
    </row>
    <row r="64" spans="1:22" ht="15" thickBot="1">
      <c r="A64" s="1098"/>
      <c r="B64" s="1079"/>
      <c r="C64" s="1080" t="s">
        <v>336</v>
      </c>
      <c r="D64" s="1954">
        <v>21</v>
      </c>
      <c r="E64" s="1955">
        <v>28</v>
      </c>
      <c r="F64" s="1949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336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1092">
        <v>10</v>
      </c>
      <c r="B65" s="1952" t="s">
        <v>8342</v>
      </c>
      <c r="C65" s="1085" t="s">
        <v>8536</v>
      </c>
      <c r="D65" s="1964">
        <v>3</v>
      </c>
      <c r="E65" s="1966">
        <v>3</v>
      </c>
      <c r="F65" s="1958" t="s">
        <v>8533</v>
      </c>
      <c r="G65" s="494"/>
      <c r="H65" s="494" t="s">
        <v>8330</v>
      </c>
      <c r="I65" s="494" t="s">
        <v>294</v>
      </c>
      <c r="J65" s="494" t="s">
        <v>294</v>
      </c>
      <c r="K65" s="573">
        <v>0</v>
      </c>
      <c r="L65" s="358" t="s">
        <v>8249</v>
      </c>
      <c r="M65" s="357" t="s">
        <v>8342</v>
      </c>
      <c r="N65" s="357" t="s">
        <v>8330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8238</v>
      </c>
      <c r="U65" s="357" t="s">
        <v>294</v>
      </c>
      <c r="V65" s="357" t="s">
        <v>294</v>
      </c>
    </row>
    <row r="66" spans="1:22">
      <c r="A66" s="1642"/>
      <c r="B66" s="1952" t="s">
        <v>8544</v>
      </c>
      <c r="C66" s="1089" t="s">
        <v>8545</v>
      </c>
      <c r="D66" s="1934">
        <v>4</v>
      </c>
      <c r="E66" s="1934">
        <v>6</v>
      </c>
      <c r="F66" s="746" t="s">
        <v>8534</v>
      </c>
      <c r="G66" s="494"/>
      <c r="H66" s="494" t="s">
        <v>8327</v>
      </c>
      <c r="I66" s="494" t="s">
        <v>294</v>
      </c>
      <c r="J66" s="494" t="s">
        <v>294</v>
      </c>
      <c r="K66" s="573">
        <v>0</v>
      </c>
      <c r="L66" s="358" t="s">
        <v>8546</v>
      </c>
      <c r="M66" s="357" t="s">
        <v>8544</v>
      </c>
      <c r="N66" s="357" t="s">
        <v>8327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8244</v>
      </c>
      <c r="U66" s="357" t="s">
        <v>294</v>
      </c>
      <c r="V66" s="357" t="s">
        <v>294</v>
      </c>
    </row>
    <row r="67" spans="1:22">
      <c r="A67" s="1642"/>
      <c r="B67" s="1952" t="s">
        <v>8547</v>
      </c>
      <c r="C67" s="1089" t="s">
        <v>8548</v>
      </c>
      <c r="D67" s="1934">
        <v>4</v>
      </c>
      <c r="E67" s="1934">
        <v>6</v>
      </c>
      <c r="F67" s="1580" t="s">
        <v>8543</v>
      </c>
      <c r="G67" s="494"/>
      <c r="H67" s="494" t="s">
        <v>8541</v>
      </c>
      <c r="I67" s="494" t="s">
        <v>294</v>
      </c>
      <c r="J67" s="494" t="s">
        <v>294</v>
      </c>
      <c r="K67" s="573">
        <v>0</v>
      </c>
      <c r="L67" s="358" t="s">
        <v>8549</v>
      </c>
      <c r="M67" s="357" t="s">
        <v>8547</v>
      </c>
      <c r="N67" s="357" t="s">
        <v>8541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8543</v>
      </c>
      <c r="U67" s="357" t="s">
        <v>294</v>
      </c>
      <c r="V67" s="357" t="s">
        <v>294</v>
      </c>
    </row>
    <row r="68" spans="1:22">
      <c r="A68" s="1642"/>
      <c r="B68" s="1952" t="s">
        <v>8335</v>
      </c>
      <c r="C68" s="1085" t="s">
        <v>8518</v>
      </c>
      <c r="D68" s="1934">
        <v>3</v>
      </c>
      <c r="E68" s="1934">
        <v>3</v>
      </c>
      <c r="F68" s="746" t="s">
        <v>8474</v>
      </c>
      <c r="G68" s="494"/>
      <c r="H68" s="494" t="s">
        <v>8226</v>
      </c>
      <c r="I68" s="494" t="s">
        <v>294</v>
      </c>
      <c r="J68" s="494" t="s">
        <v>294</v>
      </c>
      <c r="K68" s="573">
        <v>0</v>
      </c>
      <c r="L68" s="358" t="s">
        <v>8265</v>
      </c>
      <c r="M68" s="357" t="s">
        <v>8335</v>
      </c>
      <c r="N68" s="357" t="s">
        <v>8226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8227</v>
      </c>
      <c r="U68" s="357" t="s">
        <v>294</v>
      </c>
      <c r="V68" s="357" t="s">
        <v>294</v>
      </c>
    </row>
    <row r="69" spans="1:22" ht="15" thickBot="1">
      <c r="A69" s="1642"/>
      <c r="B69" s="1952" t="s">
        <v>8550</v>
      </c>
      <c r="C69" s="1089" t="s">
        <v>8551</v>
      </c>
      <c r="D69" s="1960">
        <v>4</v>
      </c>
      <c r="E69" s="1965">
        <v>5</v>
      </c>
      <c r="F69" s="1967" t="s">
        <v>8534</v>
      </c>
      <c r="G69" s="494"/>
      <c r="H69" s="494" t="s">
        <v>8327</v>
      </c>
      <c r="I69" s="494" t="s">
        <v>294</v>
      </c>
      <c r="J69" s="494" t="s">
        <v>294</v>
      </c>
      <c r="K69" s="573">
        <v>0</v>
      </c>
      <c r="L69" s="358" t="s">
        <v>8552</v>
      </c>
      <c r="M69" s="357" t="s">
        <v>8550</v>
      </c>
      <c r="N69" s="357" t="s">
        <v>8327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8244</v>
      </c>
      <c r="U69" s="357" t="s">
        <v>294</v>
      </c>
      <c r="V69" s="357" t="s">
        <v>294</v>
      </c>
    </row>
    <row r="70" spans="1:22" ht="15" thickBot="1">
      <c r="A70" s="1098"/>
      <c r="B70" s="1107"/>
      <c r="C70" s="1080" t="s">
        <v>336</v>
      </c>
      <c r="D70" s="1948">
        <v>18</v>
      </c>
      <c r="E70" s="1955">
        <v>23</v>
      </c>
      <c r="F70" s="1968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336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 ht="15" thickBot="1">
      <c r="A71" s="1092">
        <v>11</v>
      </c>
      <c r="B71" s="1074" t="s">
        <v>8553</v>
      </c>
      <c r="C71" s="1083" t="s">
        <v>6350</v>
      </c>
      <c r="D71" s="1944">
        <v>22</v>
      </c>
      <c r="E71" s="1074">
        <v>43</v>
      </c>
      <c r="F71" s="1574" t="s">
        <v>8548</v>
      </c>
      <c r="G71" s="494"/>
      <c r="H71" s="494" t="s">
        <v>8547</v>
      </c>
      <c r="I71" s="494" t="s">
        <v>294</v>
      </c>
      <c r="J71" s="494" t="s">
        <v>294</v>
      </c>
      <c r="K71" s="573">
        <v>0</v>
      </c>
      <c r="L71" s="358" t="s">
        <v>6351</v>
      </c>
      <c r="M71" s="357" t="s">
        <v>8553</v>
      </c>
      <c r="N71" s="357" t="s">
        <v>8547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8549</v>
      </c>
      <c r="U71" s="357" t="s">
        <v>294</v>
      </c>
      <c r="V71" s="357" t="s">
        <v>294</v>
      </c>
    </row>
    <row r="72" spans="1:22" ht="15" thickBot="1">
      <c r="A72" s="1098"/>
      <c r="B72" s="1071"/>
      <c r="C72" s="1080" t="s">
        <v>336</v>
      </c>
      <c r="D72" s="1955">
        <v>22</v>
      </c>
      <c r="E72" s="1955">
        <v>71</v>
      </c>
      <c r="F72" s="196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1642">
        <v>12</v>
      </c>
      <c r="B73" s="1970" t="s">
        <v>8554</v>
      </c>
      <c r="C73" s="1085" t="s">
        <v>6353</v>
      </c>
      <c r="D73" s="1944">
        <v>11</v>
      </c>
      <c r="E73" s="1074">
        <v>21</v>
      </c>
      <c r="F73" s="746" t="s">
        <v>6350</v>
      </c>
      <c r="G73" s="494"/>
      <c r="H73" s="494" t="s">
        <v>8553</v>
      </c>
      <c r="I73" s="494" t="s">
        <v>294</v>
      </c>
      <c r="J73" s="494" t="s">
        <v>294</v>
      </c>
      <c r="K73" s="573">
        <v>0</v>
      </c>
      <c r="L73" s="358" t="s">
        <v>6354</v>
      </c>
      <c r="M73" s="357" t="s">
        <v>8554</v>
      </c>
      <c r="N73" s="357" t="s">
        <v>8553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6351</v>
      </c>
      <c r="U73" s="357" t="s">
        <v>294</v>
      </c>
      <c r="V73" s="357" t="s">
        <v>294</v>
      </c>
    </row>
    <row r="74" spans="1:22" ht="15" thickBot="1">
      <c r="A74" s="1642"/>
      <c r="B74" s="1952" t="s">
        <v>8555</v>
      </c>
      <c r="C74" s="1085" t="s">
        <v>8556</v>
      </c>
      <c r="D74" s="1944">
        <v>11</v>
      </c>
      <c r="E74" s="1074">
        <v>21</v>
      </c>
      <c r="F74" s="746" t="s">
        <v>6350</v>
      </c>
      <c r="G74" s="494"/>
      <c r="H74" s="494" t="s">
        <v>8553</v>
      </c>
      <c r="I74" s="494" t="s">
        <v>294</v>
      </c>
      <c r="J74" s="494" t="s">
        <v>294</v>
      </c>
      <c r="K74" s="573">
        <v>0</v>
      </c>
      <c r="L74" s="358" t="s">
        <v>8557</v>
      </c>
      <c r="M74" s="357" t="s">
        <v>8555</v>
      </c>
      <c r="N74" s="357" t="s">
        <v>8553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6351</v>
      </c>
      <c r="U74" s="357" t="s">
        <v>294</v>
      </c>
      <c r="V74" s="357" t="s">
        <v>294</v>
      </c>
    </row>
    <row r="75" spans="1:22" ht="15" thickBot="1">
      <c r="A75" s="1098"/>
      <c r="B75" s="1097"/>
      <c r="C75" s="1080" t="s">
        <v>336</v>
      </c>
      <c r="D75" s="1955">
        <v>22</v>
      </c>
      <c r="E75" s="1955">
        <v>42</v>
      </c>
      <c r="F75" s="1646"/>
      <c r="G75" s="494"/>
      <c r="H75" s="494" t="s">
        <v>294</v>
      </c>
      <c r="I75" s="494" t="s">
        <v>294</v>
      </c>
      <c r="J75" s="494" t="s">
        <v>294</v>
      </c>
      <c r="K75" s="1743">
        <v>0</v>
      </c>
      <c r="L75" s="358" t="s">
        <v>336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1971"/>
      <c r="B76" s="1098"/>
      <c r="C76" s="1963" t="s">
        <v>111</v>
      </c>
      <c r="D76" s="1948">
        <v>240</v>
      </c>
      <c r="E76" s="1955">
        <v>365</v>
      </c>
      <c r="F76" s="1646"/>
      <c r="G76" s="494"/>
      <c r="H76" s="494" t="s">
        <v>294</v>
      </c>
      <c r="I76" s="494" t="s">
        <v>294</v>
      </c>
      <c r="J76" s="494" t="s">
        <v>294</v>
      </c>
      <c r="K76" s="642">
        <v>0</v>
      </c>
      <c r="L76" s="358" t="s">
        <v>111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CBEF-8903-4A77-B293-5052C52DAB24}">
  <sheetPr codeName="Sheet44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436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46">
        <v>1</v>
      </c>
      <c r="B9" s="1364" t="s">
        <v>10</v>
      </c>
      <c r="C9" s="531" t="s">
        <v>11</v>
      </c>
      <c r="D9" s="1649">
        <v>2</v>
      </c>
      <c r="E9" s="995">
        <v>2</v>
      </c>
      <c r="F9" s="60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47"/>
      <c r="B10" s="47" t="s">
        <v>3168</v>
      </c>
      <c r="C10" s="608" t="s">
        <v>5517</v>
      </c>
      <c r="D10" s="1652">
        <v>5</v>
      </c>
      <c r="E10" s="927">
        <v>6</v>
      </c>
      <c r="F10" s="52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47"/>
      <c r="B11" s="47" t="s">
        <v>8295</v>
      </c>
      <c r="C11" s="611" t="s">
        <v>8177</v>
      </c>
      <c r="D11" s="1926">
        <v>4</v>
      </c>
      <c r="E11" s="1927">
        <v>5</v>
      </c>
      <c r="F11" s="52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8178</v>
      </c>
      <c r="M11" s="357" t="s">
        <v>8295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47"/>
      <c r="B12" s="47" t="s">
        <v>1020</v>
      </c>
      <c r="C12" s="611" t="s">
        <v>3934</v>
      </c>
      <c r="D12" s="1652">
        <v>2</v>
      </c>
      <c r="E12" s="927">
        <v>2</v>
      </c>
      <c r="F12" s="523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47"/>
      <c r="B13" s="47" t="s">
        <v>20</v>
      </c>
      <c r="C13" s="611" t="s">
        <v>4140</v>
      </c>
      <c r="D13" s="1652">
        <v>5</v>
      </c>
      <c r="E13" s="927">
        <v>6</v>
      </c>
      <c r="F13" s="4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47"/>
      <c r="B14" s="47" t="s">
        <v>36</v>
      </c>
      <c r="C14" s="611" t="s">
        <v>247</v>
      </c>
      <c r="D14" s="1657">
        <v>1</v>
      </c>
      <c r="E14" s="1655">
        <v>1</v>
      </c>
      <c r="F14" s="4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1131</v>
      </c>
      <c r="M14" s="357" t="s">
        <v>36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0"/>
      <c r="B15" s="48"/>
      <c r="C15" s="646" t="s">
        <v>336</v>
      </c>
      <c r="D15" s="1121">
        <v>19</v>
      </c>
      <c r="E15" s="1121">
        <v>22</v>
      </c>
      <c r="F15" s="190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46">
        <v>2</v>
      </c>
      <c r="B16" s="47" t="s">
        <v>3544</v>
      </c>
      <c r="C16" s="611" t="s">
        <v>3545</v>
      </c>
      <c r="D16" s="1649">
        <v>5</v>
      </c>
      <c r="E16" s="922">
        <v>6</v>
      </c>
      <c r="F16" s="883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47"/>
      <c r="B17" s="47" t="s">
        <v>40</v>
      </c>
      <c r="C17" s="611" t="s">
        <v>338</v>
      </c>
      <c r="D17" s="1652">
        <v>1</v>
      </c>
      <c r="E17" s="927">
        <v>1</v>
      </c>
      <c r="F17" s="520" t="s">
        <v>247</v>
      </c>
      <c r="G17" s="494"/>
      <c r="H17" s="494" t="s">
        <v>36</v>
      </c>
      <c r="I17" s="494" t="s">
        <v>294</v>
      </c>
      <c r="J17" s="494" t="s">
        <v>294</v>
      </c>
      <c r="K17" s="573">
        <v>0</v>
      </c>
      <c r="L17" s="358" t="s">
        <v>1180</v>
      </c>
      <c r="M17" s="357" t="s">
        <v>40</v>
      </c>
      <c r="N17" s="357" t="s">
        <v>36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1131</v>
      </c>
      <c r="U17" s="357" t="s">
        <v>294</v>
      </c>
      <c r="V17" s="357" t="s">
        <v>294</v>
      </c>
    </row>
    <row r="18" spans="1:22">
      <c r="A18" s="47"/>
      <c r="B18" s="47" t="s">
        <v>8297</v>
      </c>
      <c r="C18" s="611" t="s">
        <v>8182</v>
      </c>
      <c r="D18" s="1926">
        <v>5</v>
      </c>
      <c r="E18" s="1928">
        <v>7</v>
      </c>
      <c r="F18" s="520" t="s">
        <v>8177</v>
      </c>
      <c r="G18" s="494"/>
      <c r="H18" s="494" t="s">
        <v>8295</v>
      </c>
      <c r="I18" s="494" t="s">
        <v>294</v>
      </c>
      <c r="J18" s="494" t="s">
        <v>294</v>
      </c>
      <c r="K18" s="573">
        <v>0</v>
      </c>
      <c r="L18" s="358" t="s">
        <v>8183</v>
      </c>
      <c r="M18" s="357" t="s">
        <v>8297</v>
      </c>
      <c r="N18" s="357" t="s">
        <v>8295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8178</v>
      </c>
      <c r="U18" s="357" t="s">
        <v>294</v>
      </c>
      <c r="V18" s="357" t="s">
        <v>294</v>
      </c>
    </row>
    <row r="19" spans="1:22">
      <c r="A19" s="47"/>
      <c r="B19" s="47" t="s">
        <v>26</v>
      </c>
      <c r="C19" s="611" t="s">
        <v>4143</v>
      </c>
      <c r="D19" s="1652">
        <v>5</v>
      </c>
      <c r="E19" s="927">
        <v>6</v>
      </c>
      <c r="F19" s="520" t="s">
        <v>4140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47"/>
      <c r="B20" s="47" t="s">
        <v>19</v>
      </c>
      <c r="C20" s="611" t="s">
        <v>872</v>
      </c>
      <c r="D20" s="1657">
        <v>2</v>
      </c>
      <c r="E20" s="1655">
        <v>2</v>
      </c>
      <c r="F20" s="53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19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0"/>
      <c r="B21" s="48"/>
      <c r="C21" s="646" t="s">
        <v>336</v>
      </c>
      <c r="D21" s="1121">
        <v>18</v>
      </c>
      <c r="E21" s="1121">
        <v>22</v>
      </c>
      <c r="F21" s="12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46">
        <v>3</v>
      </c>
      <c r="B22" s="47" t="s">
        <v>8184</v>
      </c>
      <c r="C22" s="611" t="s">
        <v>8500</v>
      </c>
      <c r="D22" s="1649">
        <v>5</v>
      </c>
      <c r="E22" s="922">
        <v>8</v>
      </c>
      <c r="F22" s="531" t="s">
        <v>8182</v>
      </c>
      <c r="G22" s="494"/>
      <c r="H22" s="494" t="s">
        <v>8297</v>
      </c>
      <c r="I22" s="494" t="s">
        <v>294</v>
      </c>
      <c r="J22" s="494" t="s">
        <v>294</v>
      </c>
      <c r="K22" s="573">
        <v>0</v>
      </c>
      <c r="L22" s="358" t="s">
        <v>8185</v>
      </c>
      <c r="M22" s="357" t="s">
        <v>8184</v>
      </c>
      <c r="N22" s="357" t="s">
        <v>8297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8183</v>
      </c>
      <c r="U22" s="357" t="s">
        <v>294</v>
      </c>
      <c r="V22" s="357" t="s">
        <v>294</v>
      </c>
    </row>
    <row r="23" spans="1:22">
      <c r="A23" s="47"/>
      <c r="B23" s="47" t="s">
        <v>8300</v>
      </c>
      <c r="C23" s="520" t="s">
        <v>8187</v>
      </c>
      <c r="D23" s="1926">
        <v>4</v>
      </c>
      <c r="E23" s="1927">
        <v>5</v>
      </c>
      <c r="F23" s="520" t="s">
        <v>8177</v>
      </c>
      <c r="G23" s="494"/>
      <c r="H23" s="494" t="s">
        <v>8295</v>
      </c>
      <c r="I23" s="494" t="s">
        <v>294</v>
      </c>
      <c r="J23" s="494" t="s">
        <v>294</v>
      </c>
      <c r="K23" s="573">
        <v>0</v>
      </c>
      <c r="L23" s="358" t="s">
        <v>8187</v>
      </c>
      <c r="M23" s="357" t="s">
        <v>8300</v>
      </c>
      <c r="N23" s="357" t="s">
        <v>8295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8178</v>
      </c>
      <c r="U23" s="357" t="s">
        <v>294</v>
      </c>
      <c r="V23" s="357" t="s">
        <v>294</v>
      </c>
    </row>
    <row r="24" spans="1:22">
      <c r="A24" s="47"/>
      <c r="B24" s="47" t="s">
        <v>29</v>
      </c>
      <c r="C24" s="520" t="s">
        <v>53</v>
      </c>
      <c r="D24" s="1652">
        <v>2</v>
      </c>
      <c r="E24" s="1816">
        <v>2</v>
      </c>
      <c r="F24" s="520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47"/>
      <c r="B25" s="47" t="s">
        <v>25</v>
      </c>
      <c r="C25" s="520" t="s">
        <v>138</v>
      </c>
      <c r="D25" s="1652">
        <v>3</v>
      </c>
      <c r="E25" s="1816">
        <v>4</v>
      </c>
      <c r="F25" s="52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25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 ht="15" thickBot="1">
      <c r="A26" s="47"/>
      <c r="B26" s="47" t="s">
        <v>33</v>
      </c>
      <c r="C26" s="520" t="s">
        <v>140</v>
      </c>
      <c r="D26" s="1657">
        <v>5</v>
      </c>
      <c r="E26" s="1655">
        <v>7</v>
      </c>
      <c r="F26" s="520" t="s">
        <v>4143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50"/>
      <c r="B27" s="48"/>
      <c r="C27" s="538" t="s">
        <v>336</v>
      </c>
      <c r="D27" s="1121">
        <v>19</v>
      </c>
      <c r="E27" s="1121">
        <v>26</v>
      </c>
      <c r="F27" s="55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336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46">
        <v>4</v>
      </c>
      <c r="B28" s="1930" t="s">
        <v>8188</v>
      </c>
      <c r="C28" s="520" t="s">
        <v>8413</v>
      </c>
      <c r="D28" s="1649">
        <v>5</v>
      </c>
      <c r="E28" s="922">
        <v>6</v>
      </c>
      <c r="F28" s="53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8189</v>
      </c>
      <c r="M28" s="357" t="s">
        <v>8188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47"/>
      <c r="B29" s="1931" t="s">
        <v>8190</v>
      </c>
      <c r="C29" s="520" t="s">
        <v>8501</v>
      </c>
      <c r="D29" s="1652">
        <v>3</v>
      </c>
      <c r="E29" s="1816">
        <v>6</v>
      </c>
      <c r="F29" s="520" t="s">
        <v>8182</v>
      </c>
      <c r="G29" s="494"/>
      <c r="H29" s="494" t="s">
        <v>8297</v>
      </c>
      <c r="I29" s="494" t="s">
        <v>294</v>
      </c>
      <c r="J29" s="494" t="s">
        <v>294</v>
      </c>
      <c r="K29" s="573">
        <v>0</v>
      </c>
      <c r="L29" s="358" t="s">
        <v>8192</v>
      </c>
      <c r="M29" s="357" t="s">
        <v>8190</v>
      </c>
      <c r="N29" s="357" t="s">
        <v>8297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8183</v>
      </c>
      <c r="U29" s="357" t="s">
        <v>294</v>
      </c>
      <c r="V29" s="357" t="s">
        <v>294</v>
      </c>
    </row>
    <row r="30" spans="1:22">
      <c r="A30" s="47"/>
      <c r="B30" s="1931" t="s">
        <v>8193</v>
      </c>
      <c r="C30" s="520" t="s">
        <v>8423</v>
      </c>
      <c r="D30" s="1816">
        <v>5</v>
      </c>
      <c r="E30" s="1816">
        <v>6</v>
      </c>
      <c r="F30" s="520" t="s">
        <v>8187</v>
      </c>
      <c r="G30" s="494"/>
      <c r="H30" s="494" t="s">
        <v>8300</v>
      </c>
      <c r="I30" s="494" t="s">
        <v>294</v>
      </c>
      <c r="J30" s="494" t="s">
        <v>294</v>
      </c>
      <c r="K30" s="573">
        <v>0</v>
      </c>
      <c r="L30" s="358" t="s">
        <v>8194</v>
      </c>
      <c r="M30" s="357" t="s">
        <v>8193</v>
      </c>
      <c r="N30" s="357" t="s">
        <v>8300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8187</v>
      </c>
      <c r="U30" s="357" t="s">
        <v>294</v>
      </c>
      <c r="V30" s="357" t="s">
        <v>294</v>
      </c>
    </row>
    <row r="31" spans="1:22">
      <c r="A31" s="47"/>
      <c r="B31" s="1931" t="s">
        <v>8304</v>
      </c>
      <c r="C31" s="520" t="s">
        <v>8196</v>
      </c>
      <c r="D31" s="1926">
        <v>4</v>
      </c>
      <c r="E31" s="1927">
        <v>5</v>
      </c>
      <c r="F31" s="520" t="s">
        <v>8182</v>
      </c>
      <c r="G31" s="494"/>
      <c r="H31" s="494" t="s">
        <v>8297</v>
      </c>
      <c r="I31" s="494" t="s">
        <v>294</v>
      </c>
      <c r="J31" s="494" t="s">
        <v>294</v>
      </c>
      <c r="K31" s="573">
        <v>0</v>
      </c>
      <c r="L31" s="358" t="s">
        <v>8196</v>
      </c>
      <c r="M31" s="357" t="s">
        <v>8304</v>
      </c>
      <c r="N31" s="357" t="s">
        <v>8297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8183</v>
      </c>
      <c r="U31" s="357" t="s">
        <v>294</v>
      </c>
      <c r="V31" s="357" t="s">
        <v>294</v>
      </c>
    </row>
    <row r="32" spans="1:22" ht="15" thickBot="1">
      <c r="A32" s="47"/>
      <c r="B32" s="1932" t="s">
        <v>38</v>
      </c>
      <c r="C32" s="520" t="s">
        <v>3711</v>
      </c>
      <c r="D32" s="1657">
        <v>1</v>
      </c>
      <c r="E32" s="1655">
        <v>1</v>
      </c>
      <c r="F32" s="520" t="s">
        <v>872</v>
      </c>
      <c r="G32" s="494"/>
      <c r="H32" s="494" t="s">
        <v>19</v>
      </c>
      <c r="I32" s="494" t="s">
        <v>294</v>
      </c>
      <c r="J32" s="494" t="s">
        <v>294</v>
      </c>
      <c r="K32" s="573">
        <v>0</v>
      </c>
      <c r="L32" s="358" t="s">
        <v>331</v>
      </c>
      <c r="M32" s="357" t="s">
        <v>38</v>
      </c>
      <c r="N32" s="357" t="s">
        <v>19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335</v>
      </c>
      <c r="U32" s="357" t="s">
        <v>294</v>
      </c>
      <c r="V32" s="357" t="s">
        <v>294</v>
      </c>
    </row>
    <row r="33" spans="1:22" ht="15" thickBot="1">
      <c r="A33" s="50"/>
      <c r="B33" s="48"/>
      <c r="C33" s="538" t="s">
        <v>336</v>
      </c>
      <c r="D33" s="1121">
        <v>18</v>
      </c>
      <c r="E33" s="1121">
        <v>24</v>
      </c>
      <c r="F33" s="552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336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46">
        <v>5</v>
      </c>
      <c r="B34" s="47" t="s">
        <v>8197</v>
      </c>
      <c r="C34" s="520" t="s">
        <v>8414</v>
      </c>
      <c r="D34" s="1649">
        <v>4</v>
      </c>
      <c r="E34" s="995">
        <v>6</v>
      </c>
      <c r="F34" s="520" t="s">
        <v>8413</v>
      </c>
      <c r="G34" s="494"/>
      <c r="H34" s="494" t="s">
        <v>8188</v>
      </c>
      <c r="I34" s="494" t="s">
        <v>294</v>
      </c>
      <c r="J34" s="494" t="s">
        <v>294</v>
      </c>
      <c r="K34" s="573">
        <v>0</v>
      </c>
      <c r="L34" s="358" t="s">
        <v>8199</v>
      </c>
      <c r="M34" s="357" t="s">
        <v>8197</v>
      </c>
      <c r="N34" s="357" t="s">
        <v>8188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8189</v>
      </c>
      <c r="U34" s="357" t="s">
        <v>294</v>
      </c>
      <c r="V34" s="357" t="s">
        <v>294</v>
      </c>
    </row>
    <row r="35" spans="1:22">
      <c r="A35" s="47"/>
      <c r="B35" s="1931" t="s">
        <v>35</v>
      </c>
      <c r="C35" s="520" t="s">
        <v>145</v>
      </c>
      <c r="D35" s="1652">
        <v>3</v>
      </c>
      <c r="E35" s="1816">
        <v>4</v>
      </c>
      <c r="F35" s="520" t="s">
        <v>138</v>
      </c>
      <c r="G35" s="494"/>
      <c r="H35" s="494" t="s">
        <v>25</v>
      </c>
      <c r="I35" s="494" t="s">
        <v>294</v>
      </c>
      <c r="J35" s="494" t="s">
        <v>294</v>
      </c>
      <c r="K35" s="573">
        <v>0</v>
      </c>
      <c r="L35" s="358" t="s">
        <v>3259</v>
      </c>
      <c r="M35" s="357" t="s">
        <v>35</v>
      </c>
      <c r="N35" s="357" t="s">
        <v>25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2100</v>
      </c>
      <c r="U35" s="357" t="s">
        <v>294</v>
      </c>
      <c r="V35" s="357" t="s">
        <v>294</v>
      </c>
    </row>
    <row r="36" spans="1:22">
      <c r="A36" s="47"/>
      <c r="B36" s="1931" t="s">
        <v>8308</v>
      </c>
      <c r="C36" s="520" t="s">
        <v>8201</v>
      </c>
      <c r="D36" s="1926">
        <v>4</v>
      </c>
      <c r="E36" s="1927">
        <v>5</v>
      </c>
      <c r="F36" s="520" t="s">
        <v>8196</v>
      </c>
      <c r="G36" s="494"/>
      <c r="H36" s="494" t="s">
        <v>8304</v>
      </c>
      <c r="I36" s="494" t="s">
        <v>294</v>
      </c>
      <c r="J36" s="494" t="s">
        <v>294</v>
      </c>
      <c r="K36" s="573">
        <v>0</v>
      </c>
      <c r="L36" s="358" t="s">
        <v>8201</v>
      </c>
      <c r="M36" s="357" t="s">
        <v>8308</v>
      </c>
      <c r="N36" s="357" t="s">
        <v>8304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8196</v>
      </c>
      <c r="U36" s="357" t="s">
        <v>294</v>
      </c>
      <c r="V36" s="357" t="s">
        <v>294</v>
      </c>
    </row>
    <row r="37" spans="1:22">
      <c r="A37" s="47"/>
      <c r="B37" s="1931" t="s">
        <v>8305</v>
      </c>
      <c r="C37" s="520" t="s">
        <v>8203</v>
      </c>
      <c r="D37" s="1926">
        <v>3</v>
      </c>
      <c r="E37" s="1927">
        <v>3</v>
      </c>
      <c r="F37" s="520" t="s">
        <v>8413</v>
      </c>
      <c r="G37" s="494"/>
      <c r="H37" s="494" t="s">
        <v>8188</v>
      </c>
      <c r="I37" s="494" t="s">
        <v>294</v>
      </c>
      <c r="J37" s="494" t="s">
        <v>294</v>
      </c>
      <c r="K37" s="574">
        <v>0</v>
      </c>
      <c r="L37" s="358" t="s">
        <v>8203</v>
      </c>
      <c r="M37" s="357" t="s">
        <v>8305</v>
      </c>
      <c r="N37" s="357" t="s">
        <v>8188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8189</v>
      </c>
      <c r="U37" s="357" t="s">
        <v>294</v>
      </c>
      <c r="V37" s="357" t="s">
        <v>294</v>
      </c>
    </row>
    <row r="38" spans="1:22" ht="15" thickBot="1">
      <c r="A38" s="47"/>
      <c r="B38" s="1931" t="s">
        <v>34</v>
      </c>
      <c r="C38" s="520" t="s">
        <v>142</v>
      </c>
      <c r="D38" s="1657">
        <v>4</v>
      </c>
      <c r="E38" s="1820">
        <v>6</v>
      </c>
      <c r="F38" s="520" t="s">
        <v>11</v>
      </c>
      <c r="G38" s="494"/>
      <c r="H38" s="494" t="s">
        <v>10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10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 ht="15" thickBot="1">
      <c r="A39" s="50"/>
      <c r="B39" s="48"/>
      <c r="C39" s="538" t="s">
        <v>336</v>
      </c>
      <c r="D39" s="1121">
        <v>18</v>
      </c>
      <c r="E39" s="1121">
        <v>24</v>
      </c>
      <c r="F39" s="1907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336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46">
        <v>6</v>
      </c>
      <c r="B40" s="1931" t="s">
        <v>8204</v>
      </c>
      <c r="C40" s="520" t="s">
        <v>8418</v>
      </c>
      <c r="D40" s="1649">
        <v>3</v>
      </c>
      <c r="E40" s="995">
        <v>4</v>
      </c>
      <c r="F40" s="531" t="s">
        <v>8414</v>
      </c>
      <c r="G40" s="494"/>
      <c r="H40" s="494" t="s">
        <v>8197</v>
      </c>
      <c r="I40" s="494" t="s">
        <v>294</v>
      </c>
      <c r="J40" s="494" t="s">
        <v>294</v>
      </c>
      <c r="K40" s="573">
        <v>0</v>
      </c>
      <c r="L40" s="358" t="s">
        <v>8205</v>
      </c>
      <c r="M40" s="357" t="s">
        <v>8204</v>
      </c>
      <c r="N40" s="357" t="s">
        <v>8197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8199</v>
      </c>
      <c r="U40" s="357" t="s">
        <v>294</v>
      </c>
      <c r="V40" s="357" t="s">
        <v>294</v>
      </c>
    </row>
    <row r="41" spans="1:22">
      <c r="A41" s="47"/>
      <c r="B41" s="1931" t="s">
        <v>8310</v>
      </c>
      <c r="C41" s="520" t="s">
        <v>8208</v>
      </c>
      <c r="D41" s="1926">
        <v>4</v>
      </c>
      <c r="E41" s="1927">
        <v>5</v>
      </c>
      <c r="F41" s="520" t="s">
        <v>8414</v>
      </c>
      <c r="G41" s="494"/>
      <c r="H41" s="494" t="s">
        <v>8197</v>
      </c>
      <c r="I41" s="494" t="s">
        <v>294</v>
      </c>
      <c r="J41" s="494" t="s">
        <v>294</v>
      </c>
      <c r="K41" s="573">
        <v>0</v>
      </c>
      <c r="L41" s="358" t="s">
        <v>8208</v>
      </c>
      <c r="M41" s="357" t="s">
        <v>8310</v>
      </c>
      <c r="N41" s="357" t="s">
        <v>8197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8199</v>
      </c>
      <c r="U41" s="357" t="s">
        <v>294</v>
      </c>
      <c r="V41" s="357" t="s">
        <v>294</v>
      </c>
    </row>
    <row r="42" spans="1:22">
      <c r="A42" s="47"/>
      <c r="B42" s="1931" t="s">
        <v>8209</v>
      </c>
      <c r="C42" s="520" t="s">
        <v>8420</v>
      </c>
      <c r="D42" s="1652">
        <v>7</v>
      </c>
      <c r="E42" s="927">
        <v>8</v>
      </c>
      <c r="F42" s="520" t="s">
        <v>8196</v>
      </c>
      <c r="G42" s="494"/>
      <c r="H42" s="494" t="s">
        <v>8304</v>
      </c>
      <c r="I42" s="494" t="s">
        <v>294</v>
      </c>
      <c r="J42" s="494" t="s">
        <v>294</v>
      </c>
      <c r="K42" s="573">
        <v>0</v>
      </c>
      <c r="L42" s="358" t="s">
        <v>8211</v>
      </c>
      <c r="M42" s="357" t="s">
        <v>8209</v>
      </c>
      <c r="N42" s="357" t="s">
        <v>8304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8196</v>
      </c>
      <c r="U42" s="357" t="s">
        <v>294</v>
      </c>
      <c r="V42" s="357" t="s">
        <v>294</v>
      </c>
    </row>
    <row r="43" spans="1:22">
      <c r="A43" s="47"/>
      <c r="B43" s="1931" t="s">
        <v>8321</v>
      </c>
      <c r="C43" s="520" t="s">
        <v>8213</v>
      </c>
      <c r="D43" s="1926">
        <v>3</v>
      </c>
      <c r="E43" s="1927">
        <v>3</v>
      </c>
      <c r="F43" s="520" t="s">
        <v>8201</v>
      </c>
      <c r="G43" s="494"/>
      <c r="H43" s="494" t="s">
        <v>8308</v>
      </c>
      <c r="I43" s="494" t="s">
        <v>294</v>
      </c>
      <c r="J43" s="494" t="s">
        <v>294</v>
      </c>
      <c r="K43" s="573">
        <v>0</v>
      </c>
      <c r="L43" s="358" t="s">
        <v>8213</v>
      </c>
      <c r="M43" s="357" t="s">
        <v>8321</v>
      </c>
      <c r="N43" s="357" t="s">
        <v>8308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8201</v>
      </c>
      <c r="U43" s="357" t="s">
        <v>294</v>
      </c>
      <c r="V43" s="357" t="s">
        <v>294</v>
      </c>
    </row>
    <row r="44" spans="1:22" ht="15" thickBot="1">
      <c r="A44" s="47"/>
      <c r="B44" s="1931" t="s">
        <v>8314</v>
      </c>
      <c r="C44" s="520" t="s">
        <v>8215</v>
      </c>
      <c r="D44" s="1937">
        <v>4</v>
      </c>
      <c r="E44" s="1938">
        <v>5</v>
      </c>
      <c r="F44" s="537" t="s">
        <v>8423</v>
      </c>
      <c r="G44" s="494"/>
      <c r="H44" s="494" t="s">
        <v>8193</v>
      </c>
      <c r="I44" s="494" t="s">
        <v>294</v>
      </c>
      <c r="J44" s="494" t="s">
        <v>294</v>
      </c>
      <c r="K44" s="573">
        <v>0</v>
      </c>
      <c r="L44" s="358" t="s">
        <v>8215</v>
      </c>
      <c r="M44" s="357" t="s">
        <v>8314</v>
      </c>
      <c r="N44" s="357" t="s">
        <v>8193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8194</v>
      </c>
      <c r="U44" s="357" t="s">
        <v>294</v>
      </c>
      <c r="V44" s="357" t="s">
        <v>294</v>
      </c>
    </row>
    <row r="45" spans="1:22" ht="15" thickBot="1">
      <c r="A45" s="537"/>
      <c r="B45" s="46"/>
      <c r="C45" s="538" t="s">
        <v>336</v>
      </c>
      <c r="D45" s="1121">
        <v>21</v>
      </c>
      <c r="E45" s="1121">
        <v>25</v>
      </c>
      <c r="F45" s="1265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336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46">
        <v>7</v>
      </c>
      <c r="B46" s="1930" t="s">
        <v>8216</v>
      </c>
      <c r="C46" s="520" t="s">
        <v>8429</v>
      </c>
      <c r="D46" s="1649">
        <v>4</v>
      </c>
      <c r="E46" s="922">
        <v>4</v>
      </c>
      <c r="F46" s="531" t="s">
        <v>8418</v>
      </c>
      <c r="G46" s="494"/>
      <c r="H46" s="494" t="s">
        <v>8204</v>
      </c>
      <c r="I46" s="494" t="s">
        <v>294</v>
      </c>
      <c r="J46" s="494" t="s">
        <v>294</v>
      </c>
      <c r="K46" s="573">
        <v>0</v>
      </c>
      <c r="L46" s="358" t="s">
        <v>8390</v>
      </c>
      <c r="M46" s="357" t="s">
        <v>8216</v>
      </c>
      <c r="N46" s="357" t="s">
        <v>8204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8205</v>
      </c>
      <c r="U46" s="357" t="s">
        <v>294</v>
      </c>
      <c r="V46" s="357" t="s">
        <v>294</v>
      </c>
    </row>
    <row r="47" spans="1:22">
      <c r="A47" s="47"/>
      <c r="B47" s="1931" t="s">
        <v>8313</v>
      </c>
      <c r="C47" s="520" t="s">
        <v>8219</v>
      </c>
      <c r="D47" s="1926">
        <v>4</v>
      </c>
      <c r="E47" s="1927">
        <v>5</v>
      </c>
      <c r="F47" s="520" t="s">
        <v>8208</v>
      </c>
      <c r="G47" s="494"/>
      <c r="H47" s="494" t="s">
        <v>8310</v>
      </c>
      <c r="I47" s="494" t="s">
        <v>294</v>
      </c>
      <c r="J47" s="494" t="s">
        <v>294</v>
      </c>
      <c r="K47" s="573">
        <v>0</v>
      </c>
      <c r="L47" s="358" t="s">
        <v>8219</v>
      </c>
      <c r="M47" s="357" t="s">
        <v>8313</v>
      </c>
      <c r="N47" s="357" t="s">
        <v>8310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8208</v>
      </c>
      <c r="U47" s="357" t="s">
        <v>294</v>
      </c>
      <c r="V47" s="357" t="s">
        <v>294</v>
      </c>
    </row>
    <row r="48" spans="1:22">
      <c r="A48" s="47"/>
      <c r="B48" s="1931" t="s">
        <v>8427</v>
      </c>
      <c r="C48" s="520" t="s">
        <v>8473</v>
      </c>
      <c r="D48" s="1652">
        <v>2</v>
      </c>
      <c r="E48" s="927">
        <v>4</v>
      </c>
      <c r="F48" s="520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8180</v>
      </c>
      <c r="M48" s="357" t="s">
        <v>8427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47"/>
      <c r="B49" s="1931" t="s">
        <v>8315</v>
      </c>
      <c r="C49" s="520" t="s">
        <v>8221</v>
      </c>
      <c r="D49" s="1926">
        <v>4</v>
      </c>
      <c r="E49" s="1927">
        <v>5</v>
      </c>
      <c r="F49" s="520" t="s">
        <v>8420</v>
      </c>
      <c r="G49" s="494"/>
      <c r="H49" s="494" t="s">
        <v>8209</v>
      </c>
      <c r="I49" s="494" t="s">
        <v>294</v>
      </c>
      <c r="J49" s="494" t="s">
        <v>294</v>
      </c>
      <c r="K49" s="573">
        <v>0</v>
      </c>
      <c r="L49" s="358" t="s">
        <v>8221</v>
      </c>
      <c r="M49" s="357" t="s">
        <v>8315</v>
      </c>
      <c r="N49" s="357" t="s">
        <v>8209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8211</v>
      </c>
      <c r="U49" s="357" t="s">
        <v>294</v>
      </c>
      <c r="V49" s="357" t="s">
        <v>294</v>
      </c>
    </row>
    <row r="50" spans="1:22">
      <c r="A50" s="47"/>
      <c r="B50" s="1931" t="s">
        <v>8322</v>
      </c>
      <c r="C50" s="717" t="s">
        <v>8222</v>
      </c>
      <c r="D50" s="1926">
        <v>4</v>
      </c>
      <c r="E50" s="1927">
        <v>5</v>
      </c>
      <c r="F50" s="717" t="s">
        <v>8215</v>
      </c>
      <c r="G50" s="494"/>
      <c r="H50" s="494" t="s">
        <v>8314</v>
      </c>
      <c r="I50" s="494" t="s">
        <v>294</v>
      </c>
      <c r="J50" s="494" t="s">
        <v>294</v>
      </c>
      <c r="K50" s="573">
        <v>0</v>
      </c>
      <c r="L50" s="358" t="s">
        <v>8222</v>
      </c>
      <c r="M50" s="357" t="s">
        <v>8322</v>
      </c>
      <c r="N50" s="357" t="s">
        <v>8314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8215</v>
      </c>
      <c r="U50" s="357" t="s">
        <v>294</v>
      </c>
      <c r="V50" s="357" t="s">
        <v>294</v>
      </c>
    </row>
    <row r="51" spans="1:22" ht="15" thickBot="1">
      <c r="A51" s="47"/>
      <c r="B51" s="619" t="s">
        <v>8223</v>
      </c>
      <c r="C51" s="611" t="s">
        <v>8475</v>
      </c>
      <c r="D51" s="1657">
        <v>4</v>
      </c>
      <c r="E51" s="1655">
        <v>4</v>
      </c>
      <c r="F51" s="520" t="s">
        <v>8500</v>
      </c>
      <c r="G51" s="494"/>
      <c r="H51" s="494" t="s">
        <v>8184</v>
      </c>
      <c r="I51" s="494" t="s">
        <v>294</v>
      </c>
      <c r="J51" s="494" t="s">
        <v>294</v>
      </c>
      <c r="K51" s="573">
        <v>0</v>
      </c>
      <c r="L51" s="358" t="s">
        <v>8225</v>
      </c>
      <c r="M51" s="357" t="s">
        <v>8223</v>
      </c>
      <c r="N51" s="357" t="s">
        <v>8184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8185</v>
      </c>
      <c r="U51" s="357" t="s">
        <v>294</v>
      </c>
      <c r="V51" s="357" t="s">
        <v>294</v>
      </c>
    </row>
    <row r="52" spans="1:22" ht="15" thickBot="1">
      <c r="A52" s="50"/>
      <c r="B52" s="50"/>
      <c r="C52" s="1274" t="s">
        <v>336</v>
      </c>
      <c r="D52" s="1121">
        <v>22</v>
      </c>
      <c r="E52" s="631">
        <v>27</v>
      </c>
      <c r="F52" s="1907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336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46">
        <v>8</v>
      </c>
      <c r="B53" s="1931" t="s">
        <v>8226</v>
      </c>
      <c r="C53" s="733" t="s">
        <v>8474</v>
      </c>
      <c r="D53" s="651">
        <v>6</v>
      </c>
      <c r="E53" s="651">
        <v>8</v>
      </c>
      <c r="F53" s="531" t="s">
        <v>8429</v>
      </c>
      <c r="G53" s="494"/>
      <c r="H53" s="494" t="s">
        <v>8216</v>
      </c>
      <c r="I53" s="494" t="s">
        <v>294</v>
      </c>
      <c r="J53" s="494" t="s">
        <v>294</v>
      </c>
      <c r="K53" s="573">
        <v>0</v>
      </c>
      <c r="L53" s="358" t="s">
        <v>8227</v>
      </c>
      <c r="M53" s="357" t="s">
        <v>8226</v>
      </c>
      <c r="N53" s="357" t="s">
        <v>8216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8390</v>
      </c>
      <c r="U53" s="357" t="s">
        <v>294</v>
      </c>
      <c r="V53" s="357" t="s">
        <v>294</v>
      </c>
    </row>
    <row r="54" spans="1:22">
      <c r="A54" s="47"/>
      <c r="B54" s="1931" t="s">
        <v>8329</v>
      </c>
      <c r="C54" s="520" t="s">
        <v>8229</v>
      </c>
      <c r="D54" s="1926">
        <v>4</v>
      </c>
      <c r="E54" s="1927">
        <v>5</v>
      </c>
      <c r="F54" s="520" t="s">
        <v>8213</v>
      </c>
      <c r="G54" s="494"/>
      <c r="H54" s="494" t="s">
        <v>8321</v>
      </c>
      <c r="I54" s="494" t="s">
        <v>294</v>
      </c>
      <c r="J54" s="494" t="s">
        <v>294</v>
      </c>
      <c r="K54" s="573">
        <v>0</v>
      </c>
      <c r="L54" s="358" t="s">
        <v>8229</v>
      </c>
      <c r="M54" s="357" t="s">
        <v>8329</v>
      </c>
      <c r="N54" s="357" t="s">
        <v>8321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8213</v>
      </c>
      <c r="U54" s="357" t="s">
        <v>294</v>
      </c>
      <c r="V54" s="357" t="s">
        <v>294</v>
      </c>
    </row>
    <row r="55" spans="1:22">
      <c r="A55" s="47"/>
      <c r="B55" s="1931" t="s">
        <v>8316</v>
      </c>
      <c r="C55" s="520" t="s">
        <v>8504</v>
      </c>
      <c r="D55" s="609">
        <v>3</v>
      </c>
      <c r="E55" s="607">
        <v>6</v>
      </c>
      <c r="F55" s="520" t="s">
        <v>8208</v>
      </c>
      <c r="G55" s="494"/>
      <c r="H55" s="494" t="s">
        <v>8310</v>
      </c>
      <c r="I55" s="494" t="s">
        <v>294</v>
      </c>
      <c r="J55" s="494" t="s">
        <v>294</v>
      </c>
      <c r="K55" s="573">
        <v>0</v>
      </c>
      <c r="L55" s="358" t="s">
        <v>8232</v>
      </c>
      <c r="M55" s="357" t="s">
        <v>8316</v>
      </c>
      <c r="N55" s="357" t="s">
        <v>8310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8208</v>
      </c>
      <c r="U55" s="357" t="s">
        <v>294</v>
      </c>
      <c r="V55" s="357" t="s">
        <v>294</v>
      </c>
    </row>
    <row r="56" spans="1:22">
      <c r="A56" s="47"/>
      <c r="B56" s="1931" t="s">
        <v>8320</v>
      </c>
      <c r="C56" s="520" t="s">
        <v>8234</v>
      </c>
      <c r="D56" s="1926">
        <v>5</v>
      </c>
      <c r="E56" s="1927">
        <v>7</v>
      </c>
      <c r="F56" s="520" t="s">
        <v>8219</v>
      </c>
      <c r="G56" s="494"/>
      <c r="H56" s="494" t="s">
        <v>8313</v>
      </c>
      <c r="I56" s="494" t="s">
        <v>294</v>
      </c>
      <c r="J56" s="494" t="s">
        <v>294</v>
      </c>
      <c r="K56" s="573">
        <v>0</v>
      </c>
      <c r="L56" s="358" t="s">
        <v>8234</v>
      </c>
      <c r="M56" s="357" t="s">
        <v>8320</v>
      </c>
      <c r="N56" s="357" t="s">
        <v>8313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8219</v>
      </c>
      <c r="U56" s="357" t="s">
        <v>294</v>
      </c>
      <c r="V56" s="357" t="s">
        <v>294</v>
      </c>
    </row>
    <row r="57" spans="1:22" ht="15" thickBot="1">
      <c r="A57" s="47"/>
      <c r="B57" s="1931" t="s">
        <v>8326</v>
      </c>
      <c r="C57" s="537" t="s">
        <v>8236</v>
      </c>
      <c r="D57" s="1937">
        <v>4</v>
      </c>
      <c r="E57" s="1938">
        <v>5</v>
      </c>
      <c r="F57" s="537" t="s">
        <v>8201</v>
      </c>
      <c r="G57" s="494"/>
      <c r="H57" s="494" t="s">
        <v>8308</v>
      </c>
      <c r="I57" s="494" t="s">
        <v>294</v>
      </c>
      <c r="J57" s="494" t="s">
        <v>294</v>
      </c>
      <c r="K57" s="573">
        <v>0</v>
      </c>
      <c r="L57" s="358" t="s">
        <v>8236</v>
      </c>
      <c r="M57" s="357" t="s">
        <v>8326</v>
      </c>
      <c r="N57" s="357" t="s">
        <v>8308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8201</v>
      </c>
      <c r="U57" s="357" t="s">
        <v>294</v>
      </c>
      <c r="V57" s="357" t="s">
        <v>294</v>
      </c>
    </row>
    <row r="58" spans="1:22" ht="15" thickBot="1">
      <c r="A58" s="50"/>
      <c r="B58" s="48"/>
      <c r="C58" s="565" t="s">
        <v>336</v>
      </c>
      <c r="D58" s="614">
        <v>22</v>
      </c>
      <c r="E58" s="614">
        <v>31</v>
      </c>
      <c r="F58" s="1059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336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46">
        <v>9</v>
      </c>
      <c r="B59" s="1931" t="s">
        <v>8330</v>
      </c>
      <c r="C59" s="531" t="s">
        <v>8238</v>
      </c>
      <c r="D59" s="1939">
        <v>4</v>
      </c>
      <c r="E59" s="1940">
        <v>5</v>
      </c>
      <c r="F59" s="531" t="s">
        <v>8474</v>
      </c>
      <c r="G59" s="494"/>
      <c r="H59" s="494" t="s">
        <v>8226</v>
      </c>
      <c r="I59" s="494" t="s">
        <v>294</v>
      </c>
      <c r="J59" s="494" t="s">
        <v>294</v>
      </c>
      <c r="K59" s="573">
        <v>0</v>
      </c>
      <c r="L59" s="358" t="s">
        <v>8238</v>
      </c>
      <c r="M59" s="357" t="s">
        <v>8330</v>
      </c>
      <c r="N59" s="357" t="s">
        <v>8226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8227</v>
      </c>
      <c r="U59" s="357" t="s">
        <v>294</v>
      </c>
      <c r="V59" s="357" t="s">
        <v>294</v>
      </c>
    </row>
    <row r="60" spans="1:22">
      <c r="A60" s="47"/>
      <c r="B60" s="1931" t="s">
        <v>8333</v>
      </c>
      <c r="C60" s="520" t="s">
        <v>8240</v>
      </c>
      <c r="D60" s="1926">
        <v>4</v>
      </c>
      <c r="E60" s="1927">
        <v>5</v>
      </c>
      <c r="F60" s="717" t="s">
        <v>8236</v>
      </c>
      <c r="G60" s="494"/>
      <c r="H60" s="494" t="s">
        <v>8326</v>
      </c>
      <c r="I60" s="494" t="s">
        <v>294</v>
      </c>
      <c r="J60" s="494" t="s">
        <v>294</v>
      </c>
      <c r="K60" s="573">
        <v>0</v>
      </c>
      <c r="L60" s="358" t="s">
        <v>8240</v>
      </c>
      <c r="M60" s="357" t="s">
        <v>8333</v>
      </c>
      <c r="N60" s="357" t="s">
        <v>8326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8236</v>
      </c>
      <c r="U60" s="357" t="s">
        <v>294</v>
      </c>
      <c r="V60" s="357" t="s">
        <v>294</v>
      </c>
    </row>
    <row r="61" spans="1:22">
      <c r="A61" s="47"/>
      <c r="B61" s="1931" t="s">
        <v>8324</v>
      </c>
      <c r="C61" s="520" t="s">
        <v>8242</v>
      </c>
      <c r="D61" s="1926">
        <v>5</v>
      </c>
      <c r="E61" s="1927">
        <v>7</v>
      </c>
      <c r="F61" s="520" t="s">
        <v>8429</v>
      </c>
      <c r="G61" s="494"/>
      <c r="H61" s="494" t="s">
        <v>8216</v>
      </c>
      <c r="I61" s="494" t="s">
        <v>294</v>
      </c>
      <c r="J61" s="494" t="s">
        <v>294</v>
      </c>
      <c r="K61" s="573">
        <v>0</v>
      </c>
      <c r="L61" s="358" t="s">
        <v>8242</v>
      </c>
      <c r="M61" s="357" t="s">
        <v>8324</v>
      </c>
      <c r="N61" s="357" t="s">
        <v>8216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8390</v>
      </c>
      <c r="U61" s="357" t="s">
        <v>294</v>
      </c>
      <c r="V61" s="357" t="s">
        <v>294</v>
      </c>
    </row>
    <row r="62" spans="1:22">
      <c r="A62" s="47"/>
      <c r="B62" s="1931" t="s">
        <v>8327</v>
      </c>
      <c r="C62" s="520" t="s">
        <v>8244</v>
      </c>
      <c r="D62" s="1926">
        <v>4</v>
      </c>
      <c r="E62" s="1927">
        <v>5</v>
      </c>
      <c r="F62" s="717" t="s">
        <v>8474</v>
      </c>
      <c r="G62" s="494"/>
      <c r="H62" s="494" t="s">
        <v>8226</v>
      </c>
      <c r="I62" s="494" t="s">
        <v>294</v>
      </c>
      <c r="J62" s="494" t="s">
        <v>294</v>
      </c>
      <c r="K62" s="573">
        <v>0</v>
      </c>
      <c r="L62" s="358" t="s">
        <v>8244</v>
      </c>
      <c r="M62" s="357" t="s">
        <v>8327</v>
      </c>
      <c r="N62" s="357" t="s">
        <v>8226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8227</v>
      </c>
      <c r="U62" s="357" t="s">
        <v>294</v>
      </c>
      <c r="V62" s="357" t="s">
        <v>294</v>
      </c>
    </row>
    <row r="63" spans="1:22" ht="15" thickBot="1">
      <c r="A63" s="47"/>
      <c r="B63" s="1931" t="s">
        <v>8328</v>
      </c>
      <c r="C63" s="520" t="s">
        <v>8247</v>
      </c>
      <c r="D63" s="1937">
        <v>4</v>
      </c>
      <c r="E63" s="1938">
        <v>5</v>
      </c>
      <c r="F63" s="520" t="s">
        <v>8234</v>
      </c>
      <c r="G63" s="494"/>
      <c r="H63" s="494" t="s">
        <v>8320</v>
      </c>
      <c r="I63" s="494" t="s">
        <v>294</v>
      </c>
      <c r="J63" s="494" t="s">
        <v>294</v>
      </c>
      <c r="K63" s="573">
        <v>0</v>
      </c>
      <c r="L63" s="358" t="s">
        <v>8247</v>
      </c>
      <c r="M63" s="357" t="s">
        <v>8328</v>
      </c>
      <c r="N63" s="357" t="s">
        <v>8320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8234</v>
      </c>
      <c r="U63" s="357" t="s">
        <v>294</v>
      </c>
      <c r="V63" s="357" t="s">
        <v>294</v>
      </c>
    </row>
    <row r="64" spans="1:22" ht="15" thickBot="1">
      <c r="A64" s="50"/>
      <c r="B64" s="48"/>
      <c r="C64" s="538" t="s">
        <v>336</v>
      </c>
      <c r="D64" s="614">
        <v>21</v>
      </c>
      <c r="E64" s="614">
        <v>27</v>
      </c>
      <c r="F64" s="552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336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46">
        <v>10</v>
      </c>
      <c r="B65" s="1931" t="s">
        <v>8342</v>
      </c>
      <c r="C65" s="520" t="s">
        <v>8249</v>
      </c>
      <c r="D65" s="1939">
        <v>3</v>
      </c>
      <c r="E65" s="1940">
        <v>3</v>
      </c>
      <c r="F65" s="520" t="s">
        <v>8238</v>
      </c>
      <c r="G65" s="494"/>
      <c r="H65" s="494" t="s">
        <v>8330</v>
      </c>
      <c r="I65" s="494" t="s">
        <v>294</v>
      </c>
      <c r="J65" s="494" t="s">
        <v>294</v>
      </c>
      <c r="K65" s="573">
        <v>0</v>
      </c>
      <c r="L65" s="358" t="s">
        <v>8249</v>
      </c>
      <c r="M65" s="357" t="s">
        <v>8342</v>
      </c>
      <c r="N65" s="357" t="s">
        <v>8330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8238</v>
      </c>
      <c r="U65" s="357" t="s">
        <v>294</v>
      </c>
      <c r="V65" s="357" t="s">
        <v>294</v>
      </c>
    </row>
    <row r="66" spans="1:22">
      <c r="A66" s="47"/>
      <c r="B66" s="1931" t="s">
        <v>8250</v>
      </c>
      <c r="C66" s="520" t="s">
        <v>8251</v>
      </c>
      <c r="D66" s="1926">
        <v>4</v>
      </c>
      <c r="E66" s="1927">
        <v>5</v>
      </c>
      <c r="F66" s="520" t="s">
        <v>8244</v>
      </c>
      <c r="G66" s="494"/>
      <c r="H66" s="494" t="s">
        <v>8327</v>
      </c>
      <c r="I66" s="494" t="s">
        <v>294</v>
      </c>
      <c r="J66" s="494" t="s">
        <v>294</v>
      </c>
      <c r="K66" s="573">
        <v>0</v>
      </c>
      <c r="L66" s="358" t="s">
        <v>8251</v>
      </c>
      <c r="M66" s="357" t="s">
        <v>8250</v>
      </c>
      <c r="N66" s="357" t="s">
        <v>8327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8244</v>
      </c>
      <c r="U66" s="357" t="s">
        <v>294</v>
      </c>
      <c r="V66" s="357" t="s">
        <v>294</v>
      </c>
    </row>
    <row r="67" spans="1:22">
      <c r="A67" s="47"/>
      <c r="B67" s="1931" t="s">
        <v>8476</v>
      </c>
      <c r="C67" s="520" t="s">
        <v>7554</v>
      </c>
      <c r="D67" s="609">
        <v>8</v>
      </c>
      <c r="E67" s="609">
        <v>14</v>
      </c>
      <c r="F67" s="520" t="s">
        <v>8510</v>
      </c>
      <c r="G67" s="494"/>
      <c r="H67" s="494" t="s">
        <v>34</v>
      </c>
      <c r="I67" s="494" t="s">
        <v>8330</v>
      </c>
      <c r="J67" s="494" t="s">
        <v>294</v>
      </c>
      <c r="K67" s="573">
        <v>0</v>
      </c>
      <c r="L67" s="358" t="s">
        <v>4589</v>
      </c>
      <c r="M67" s="357" t="s">
        <v>8476</v>
      </c>
      <c r="N67" s="357" t="s">
        <v>34</v>
      </c>
      <c r="O67" s="357" t="s">
        <v>8330</v>
      </c>
      <c r="P67" s="357" t="s">
        <v>294</v>
      </c>
      <c r="Q67" s="357">
        <v>0</v>
      </c>
      <c r="R67" s="357">
        <v>17</v>
      </c>
      <c r="S67" s="357">
        <v>0</v>
      </c>
      <c r="T67" s="357" t="s">
        <v>1181</v>
      </c>
      <c r="U67" s="357" t="s">
        <v>8238</v>
      </c>
      <c r="V67" s="357" t="s">
        <v>294</v>
      </c>
    </row>
    <row r="68" spans="1:22" ht="15" thickBot="1">
      <c r="A68" s="47"/>
      <c r="B68" s="1931" t="s">
        <v>8345</v>
      </c>
      <c r="C68" s="520" t="s">
        <v>8346</v>
      </c>
      <c r="D68" s="609">
        <v>5</v>
      </c>
      <c r="E68" s="609">
        <v>7</v>
      </c>
      <c r="F68" s="537" t="s">
        <v>8238</v>
      </c>
      <c r="G68" s="494" t="s">
        <v>241</v>
      </c>
      <c r="H68" s="494" t="s">
        <v>8330</v>
      </c>
      <c r="I68" s="494"/>
      <c r="J68" s="494"/>
      <c r="K68" s="573"/>
      <c r="L68" s="358"/>
    </row>
    <row r="69" spans="1:22" ht="15" thickBot="1">
      <c r="A69" s="47"/>
      <c r="B69" s="47" t="s">
        <v>8512</v>
      </c>
      <c r="C69" s="537" t="s">
        <v>8349</v>
      </c>
      <c r="D69" s="1937">
        <v>5</v>
      </c>
      <c r="E69" s="1938">
        <v>7</v>
      </c>
      <c r="F69" s="537" t="s">
        <v>8238</v>
      </c>
      <c r="G69" s="494" t="s">
        <v>241</v>
      </c>
      <c r="H69" s="494" t="s">
        <v>8330</v>
      </c>
      <c r="I69" s="494" t="s">
        <v>294</v>
      </c>
      <c r="J69" s="494" t="s">
        <v>294</v>
      </c>
      <c r="K69" s="573">
        <v>0</v>
      </c>
      <c r="L69" s="358" t="s">
        <v>8349</v>
      </c>
      <c r="M69" s="357" t="s">
        <v>8512</v>
      </c>
      <c r="N69" s="357" t="s">
        <v>8330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8238</v>
      </c>
      <c r="U69" s="357" t="s">
        <v>294</v>
      </c>
      <c r="V69" s="357" t="s">
        <v>294</v>
      </c>
    </row>
    <row r="70" spans="1:22" ht="15" thickBot="1">
      <c r="A70" s="50"/>
      <c r="B70" s="48"/>
      <c r="C70" s="538" t="s">
        <v>336</v>
      </c>
      <c r="D70" s="614">
        <v>20</v>
      </c>
      <c r="E70" s="614">
        <v>29</v>
      </c>
      <c r="F70" s="537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336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47">
        <v>11</v>
      </c>
      <c r="B71" s="1930" t="s">
        <v>8340</v>
      </c>
      <c r="C71" s="520" t="s">
        <v>8255</v>
      </c>
      <c r="D71" s="1926">
        <v>7</v>
      </c>
      <c r="E71" s="1927">
        <v>11</v>
      </c>
      <c r="F71" s="520" t="s">
        <v>8251</v>
      </c>
      <c r="G71" s="494"/>
      <c r="H71" s="494" t="s">
        <v>8250</v>
      </c>
      <c r="I71" s="494" t="s">
        <v>294</v>
      </c>
      <c r="J71" s="494" t="s">
        <v>294</v>
      </c>
      <c r="K71" s="573">
        <v>0</v>
      </c>
      <c r="L71" s="358" t="s">
        <v>8256</v>
      </c>
      <c r="M71" s="357" t="s">
        <v>8340</v>
      </c>
      <c r="N71" s="357" t="s">
        <v>8250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8251</v>
      </c>
      <c r="U71" s="357" t="s">
        <v>294</v>
      </c>
      <c r="V71" s="357" t="s">
        <v>294</v>
      </c>
    </row>
    <row r="72" spans="1:22">
      <c r="A72" s="47"/>
      <c r="B72" s="47" t="s">
        <v>8350</v>
      </c>
      <c r="C72" s="520" t="s">
        <v>8372</v>
      </c>
      <c r="D72" s="1926">
        <v>5</v>
      </c>
      <c r="E72" s="1927">
        <v>7</v>
      </c>
      <c r="F72" s="520" t="s">
        <v>8238</v>
      </c>
      <c r="G72" s="494" t="s">
        <v>242</v>
      </c>
      <c r="H72" s="494" t="s">
        <v>8330</v>
      </c>
      <c r="I72" s="494" t="s">
        <v>294</v>
      </c>
      <c r="J72" s="494" t="s">
        <v>294</v>
      </c>
      <c r="K72" s="573">
        <v>0</v>
      </c>
      <c r="L72" s="358" t="s">
        <v>8540</v>
      </c>
      <c r="M72" s="357" t="s">
        <v>8350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8238</v>
      </c>
      <c r="U72" s="357" t="s">
        <v>294</v>
      </c>
      <c r="V72" s="357" t="s">
        <v>294</v>
      </c>
    </row>
    <row r="73" spans="1:22">
      <c r="A73" s="47"/>
      <c r="B73" s="47" t="s">
        <v>8352</v>
      </c>
      <c r="C73" s="520" t="s">
        <v>8353</v>
      </c>
      <c r="D73" s="1933">
        <v>5</v>
      </c>
      <c r="E73" s="1934">
        <v>7</v>
      </c>
      <c r="F73" s="520" t="s">
        <v>8238</v>
      </c>
      <c r="G73" s="494" t="s">
        <v>242</v>
      </c>
      <c r="H73" s="494" t="s">
        <v>8330</v>
      </c>
      <c r="I73" s="494"/>
      <c r="J73" s="494"/>
      <c r="K73" s="573"/>
      <c r="L73" s="358"/>
    </row>
    <row r="74" spans="1:22" ht="15" thickBot="1">
      <c r="A74" s="47"/>
      <c r="B74" s="1738" t="s">
        <v>8478</v>
      </c>
      <c r="C74" s="537" t="s">
        <v>325</v>
      </c>
      <c r="D74" s="609">
        <v>8</v>
      </c>
      <c r="E74" s="654">
        <v>12</v>
      </c>
      <c r="F74" s="1908" t="s">
        <v>8517</v>
      </c>
      <c r="G74" s="494"/>
      <c r="H74" s="494" t="s">
        <v>35</v>
      </c>
      <c r="I74" s="494" t="s">
        <v>8223</v>
      </c>
      <c r="J74" s="494" t="s">
        <v>294</v>
      </c>
      <c r="K74" s="573">
        <v>0</v>
      </c>
      <c r="L74" s="358" t="s">
        <v>4161</v>
      </c>
      <c r="M74" s="357" t="s">
        <v>8478</v>
      </c>
      <c r="N74" s="357" t="s">
        <v>35</v>
      </c>
      <c r="O74" s="357" t="s">
        <v>294</v>
      </c>
      <c r="P74" s="357" t="s">
        <v>294</v>
      </c>
      <c r="Q74" s="357">
        <v>0</v>
      </c>
      <c r="R74" s="357">
        <v>36</v>
      </c>
      <c r="S74" s="357">
        <v>0</v>
      </c>
      <c r="T74" s="357" t="s">
        <v>3259</v>
      </c>
      <c r="U74" s="357" t="s">
        <v>8260</v>
      </c>
      <c r="V74" s="357" t="s">
        <v>294</v>
      </c>
    </row>
    <row r="75" spans="1:22" ht="15" thickBot="1">
      <c r="A75" s="47"/>
      <c r="B75" s="48"/>
      <c r="C75" s="538" t="s">
        <v>336</v>
      </c>
      <c r="D75" s="614">
        <v>20</v>
      </c>
      <c r="E75" s="614">
        <v>30</v>
      </c>
      <c r="F75" s="534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336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A76" s="46">
        <v>12</v>
      </c>
      <c r="B76" s="1931" t="s">
        <v>8355</v>
      </c>
      <c r="C76" s="520" t="s">
        <v>8262</v>
      </c>
      <c r="D76" s="1926">
        <v>6</v>
      </c>
      <c r="E76" s="1927">
        <v>9</v>
      </c>
      <c r="F76" s="520" t="s">
        <v>8249</v>
      </c>
      <c r="G76" s="494"/>
      <c r="H76" s="494" t="s">
        <v>8342</v>
      </c>
      <c r="I76" s="494" t="s">
        <v>294</v>
      </c>
      <c r="J76" s="494" t="s">
        <v>294</v>
      </c>
      <c r="K76" s="573">
        <v>0</v>
      </c>
      <c r="L76" s="358" t="s">
        <v>8263</v>
      </c>
      <c r="M76" s="357" t="s">
        <v>8355</v>
      </c>
      <c r="N76" s="357" t="s">
        <v>8342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8249</v>
      </c>
      <c r="U76" s="357" t="s">
        <v>294</v>
      </c>
      <c r="V76" s="357" t="s">
        <v>294</v>
      </c>
    </row>
    <row r="77" spans="1:22">
      <c r="A77" s="47"/>
      <c r="B77" s="1931" t="s">
        <v>8335</v>
      </c>
      <c r="C77" s="717" t="s">
        <v>8265</v>
      </c>
      <c r="D77" s="1926">
        <v>3</v>
      </c>
      <c r="E77" s="1927">
        <v>3</v>
      </c>
      <c r="F77" s="520" t="s">
        <v>8474</v>
      </c>
      <c r="G77" s="494"/>
      <c r="H77" s="494" t="s">
        <v>8226</v>
      </c>
      <c r="I77" s="494" t="s">
        <v>294</v>
      </c>
      <c r="J77" s="494" t="s">
        <v>294</v>
      </c>
      <c r="K77" s="1743">
        <v>0</v>
      </c>
      <c r="L77" s="358" t="s">
        <v>8265</v>
      </c>
      <c r="M77" s="357" t="s">
        <v>8335</v>
      </c>
      <c r="N77" s="357" t="s">
        <v>8226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8227</v>
      </c>
      <c r="U77" s="357" t="s">
        <v>294</v>
      </c>
      <c r="V77" s="357" t="s">
        <v>294</v>
      </c>
    </row>
    <row r="78" spans="1:22">
      <c r="A78" s="47"/>
      <c r="B78" s="47" t="s">
        <v>8356</v>
      </c>
      <c r="C78" s="520" t="s">
        <v>8376</v>
      </c>
      <c r="D78" s="1926">
        <v>5</v>
      </c>
      <c r="E78" s="1927">
        <v>7</v>
      </c>
      <c r="F78" s="520" t="s">
        <v>8257</v>
      </c>
      <c r="G78" s="494" t="s">
        <v>8267</v>
      </c>
      <c r="H78" s="494" t="s">
        <v>242</v>
      </c>
      <c r="I78" s="494" t="s">
        <v>294</v>
      </c>
      <c r="J78" s="494" t="s">
        <v>294</v>
      </c>
      <c r="K78" s="642">
        <v>0</v>
      </c>
      <c r="L78" s="358" t="s">
        <v>8521</v>
      </c>
      <c r="M78" s="357" t="s">
        <v>8356</v>
      </c>
      <c r="N78" s="357" t="s">
        <v>242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8257</v>
      </c>
      <c r="U78" s="357" t="s">
        <v>294</v>
      </c>
      <c r="V78" s="357" t="s">
        <v>294</v>
      </c>
    </row>
    <row r="79" spans="1:22">
      <c r="A79" s="47"/>
      <c r="B79" s="47" t="s">
        <v>8359</v>
      </c>
      <c r="C79" s="520" t="s">
        <v>8292</v>
      </c>
      <c r="D79" s="1933">
        <v>5</v>
      </c>
      <c r="E79" s="1934">
        <v>7</v>
      </c>
      <c r="F79" s="520" t="s">
        <v>8257</v>
      </c>
      <c r="G79" s="494" t="s">
        <v>8267</v>
      </c>
      <c r="H79" s="494" t="s">
        <v>242</v>
      </c>
      <c r="I79" s="494"/>
      <c r="J79" s="494"/>
      <c r="K79" s="642"/>
      <c r="L79" s="358"/>
    </row>
    <row r="80" spans="1:22" ht="15" thickBot="1">
      <c r="A80" s="47"/>
      <c r="B80" s="1739" t="s">
        <v>8480</v>
      </c>
      <c r="C80" s="537" t="s">
        <v>3394</v>
      </c>
      <c r="D80" s="609">
        <v>8</v>
      </c>
      <c r="E80" s="654">
        <v>12</v>
      </c>
      <c r="F80" s="537" t="s">
        <v>325</v>
      </c>
      <c r="G80" s="494"/>
      <c r="H80" s="494" t="s">
        <v>8478</v>
      </c>
      <c r="I80" s="494" t="s">
        <v>294</v>
      </c>
      <c r="J80" s="494" t="s">
        <v>294</v>
      </c>
      <c r="K80" s="642">
        <v>0</v>
      </c>
      <c r="L80" s="358" t="s">
        <v>3396</v>
      </c>
      <c r="M80" s="357" t="s">
        <v>8480</v>
      </c>
      <c r="N80" s="357" t="s">
        <v>8478</v>
      </c>
      <c r="O80" s="357" t="s">
        <v>294</v>
      </c>
      <c r="P80" s="357" t="s">
        <v>294</v>
      </c>
      <c r="Q80" s="357">
        <v>0</v>
      </c>
      <c r="R80" s="357">
        <v>0</v>
      </c>
      <c r="S80" s="357">
        <v>0</v>
      </c>
      <c r="T80" s="357" t="s">
        <v>4161</v>
      </c>
      <c r="U80" s="357" t="s">
        <v>294</v>
      </c>
      <c r="V80" s="357" t="s">
        <v>294</v>
      </c>
    </row>
    <row r="81" spans="1:22" ht="15" thickBot="1">
      <c r="A81" s="50"/>
      <c r="B81" s="50"/>
      <c r="C81" s="565" t="s">
        <v>336</v>
      </c>
      <c r="D81" s="614">
        <v>22</v>
      </c>
      <c r="E81" s="614">
        <v>31</v>
      </c>
      <c r="F81" s="534"/>
      <c r="G81" s="494"/>
      <c r="H81" s="494" t="s">
        <v>294</v>
      </c>
      <c r="I81" s="494" t="s">
        <v>294</v>
      </c>
      <c r="J81" s="494" t="s">
        <v>294</v>
      </c>
      <c r="K81" s="642">
        <v>0</v>
      </c>
      <c r="L81" s="358" t="s">
        <v>336</v>
      </c>
      <c r="M81" s="357" t="s">
        <v>294</v>
      </c>
      <c r="N81" s="357" t="s">
        <v>294</v>
      </c>
      <c r="O81" s="357" t="s">
        <v>294</v>
      </c>
      <c r="P81" s="357" t="s">
        <v>294</v>
      </c>
      <c r="Q81" s="357">
        <v>0</v>
      </c>
      <c r="R81" s="357">
        <v>0</v>
      </c>
      <c r="S81" s="357">
        <v>0</v>
      </c>
      <c r="T81" s="357" t="s">
        <v>294</v>
      </c>
      <c r="U81" s="357" t="s">
        <v>294</v>
      </c>
      <c r="V81" s="357" t="s">
        <v>294</v>
      </c>
    </row>
    <row r="82" spans="1:22" ht="15" thickBot="1">
      <c r="A82" s="534"/>
      <c r="B82" s="48"/>
      <c r="C82" s="565" t="s">
        <v>111</v>
      </c>
      <c r="D82" s="631">
        <v>240</v>
      </c>
      <c r="E82" s="614">
        <v>318</v>
      </c>
      <c r="F82" s="534"/>
      <c r="G82" s="494"/>
      <c r="H82" s="494" t="s">
        <v>294</v>
      </c>
      <c r="I82" s="494" t="s">
        <v>294</v>
      </c>
      <c r="J82" s="494" t="s">
        <v>294</v>
      </c>
      <c r="K82" s="642">
        <v>0</v>
      </c>
      <c r="L82" s="358" t="s">
        <v>111</v>
      </c>
      <c r="M82" s="357" t="s">
        <v>294</v>
      </c>
      <c r="N82" s="357" t="s">
        <v>294</v>
      </c>
      <c r="O82" s="357" t="s">
        <v>294</v>
      </c>
      <c r="P82" s="357" t="s">
        <v>294</v>
      </c>
      <c r="Q82" s="357">
        <v>0</v>
      </c>
      <c r="R82" s="357">
        <v>0</v>
      </c>
      <c r="S82" s="357">
        <v>0</v>
      </c>
      <c r="T82" s="357" t="s">
        <v>294</v>
      </c>
      <c r="U82" s="357" t="s">
        <v>294</v>
      </c>
      <c r="V82" s="357" t="s">
        <v>294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5C735-F9D2-425F-A1C0-1B0075FBBC22}">
  <sheetPr codeName="Sheet45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436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364" t="s">
        <v>10</v>
      </c>
      <c r="C9" s="543" t="s">
        <v>11</v>
      </c>
      <c r="D9" s="1649">
        <v>2</v>
      </c>
      <c r="E9" s="995">
        <v>2</v>
      </c>
      <c r="F9" s="60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5517</v>
      </c>
      <c r="D10" s="1652">
        <v>5</v>
      </c>
      <c r="E10" s="927">
        <v>6</v>
      </c>
      <c r="F10" s="54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8295</v>
      </c>
      <c r="C11" s="532" t="s">
        <v>8523</v>
      </c>
      <c r="D11" s="1926">
        <v>4</v>
      </c>
      <c r="E11" s="1927">
        <v>5</v>
      </c>
      <c r="F11" s="54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8178</v>
      </c>
      <c r="M11" s="357" t="s">
        <v>8295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08" t="s">
        <v>1020</v>
      </c>
      <c r="C12" s="532" t="s">
        <v>3934</v>
      </c>
      <c r="D12" s="1652">
        <v>2</v>
      </c>
      <c r="E12" s="927">
        <v>2</v>
      </c>
      <c r="F12" s="54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20</v>
      </c>
      <c r="C13" s="532" t="s">
        <v>4140</v>
      </c>
      <c r="D13" s="1652">
        <v>5</v>
      </c>
      <c r="E13" s="927">
        <v>6</v>
      </c>
      <c r="F13" s="54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36</v>
      </c>
      <c r="C14" s="532" t="s">
        <v>247</v>
      </c>
      <c r="D14" s="1657">
        <v>1</v>
      </c>
      <c r="E14" s="1655">
        <v>1</v>
      </c>
      <c r="F14" s="544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1131</v>
      </c>
      <c r="M14" s="357" t="s">
        <v>36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336</v>
      </c>
      <c r="D15" s="1121">
        <v>19</v>
      </c>
      <c r="E15" s="1121">
        <v>22</v>
      </c>
      <c r="F15" s="51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2" t="s">
        <v>3545</v>
      </c>
      <c r="D16" s="1649">
        <v>5</v>
      </c>
      <c r="E16" s="922">
        <v>6</v>
      </c>
      <c r="F16" s="1155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40</v>
      </c>
      <c r="C17" s="532" t="s">
        <v>338</v>
      </c>
      <c r="D17" s="1652">
        <v>1</v>
      </c>
      <c r="E17" s="927">
        <v>1</v>
      </c>
      <c r="F17" s="532" t="s">
        <v>247</v>
      </c>
      <c r="G17" s="494"/>
      <c r="H17" s="494" t="s">
        <v>36</v>
      </c>
      <c r="I17" s="494" t="s">
        <v>294</v>
      </c>
      <c r="J17" s="494" t="s">
        <v>294</v>
      </c>
      <c r="K17" s="573">
        <v>0</v>
      </c>
      <c r="L17" s="358" t="s">
        <v>1180</v>
      </c>
      <c r="M17" s="357" t="s">
        <v>40</v>
      </c>
      <c r="N17" s="357" t="s">
        <v>36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1131</v>
      </c>
      <c r="U17" s="357" t="s">
        <v>294</v>
      </c>
      <c r="V17" s="357" t="s">
        <v>294</v>
      </c>
    </row>
    <row r="18" spans="1:22">
      <c r="A18" s="515"/>
      <c r="B18" s="47" t="s">
        <v>8297</v>
      </c>
      <c r="C18" s="532" t="s">
        <v>8499</v>
      </c>
      <c r="D18" s="1926">
        <v>5</v>
      </c>
      <c r="E18" s="1928">
        <v>7</v>
      </c>
      <c r="F18" s="532" t="s">
        <v>8523</v>
      </c>
      <c r="G18" s="494"/>
      <c r="H18" s="494" t="s">
        <v>8295</v>
      </c>
      <c r="I18" s="494" t="s">
        <v>294</v>
      </c>
      <c r="J18" s="494" t="s">
        <v>294</v>
      </c>
      <c r="K18" s="573">
        <v>0</v>
      </c>
      <c r="L18" s="358" t="s">
        <v>8183</v>
      </c>
      <c r="M18" s="357" t="s">
        <v>8297</v>
      </c>
      <c r="N18" s="357" t="s">
        <v>8295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8178</v>
      </c>
      <c r="U18" s="357" t="s">
        <v>294</v>
      </c>
      <c r="V18" s="357" t="s">
        <v>294</v>
      </c>
    </row>
    <row r="19" spans="1:22">
      <c r="A19" s="515"/>
      <c r="B19" s="47" t="s">
        <v>26</v>
      </c>
      <c r="C19" s="532" t="s">
        <v>4143</v>
      </c>
      <c r="D19" s="1652">
        <v>5</v>
      </c>
      <c r="E19" s="927">
        <v>6</v>
      </c>
      <c r="F19" s="532" t="s">
        <v>4140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15"/>
      <c r="B20" s="47" t="s">
        <v>19</v>
      </c>
      <c r="C20" s="532" t="s">
        <v>872</v>
      </c>
      <c r="D20" s="1657">
        <v>2</v>
      </c>
      <c r="E20" s="1655">
        <v>2</v>
      </c>
      <c r="F20" s="54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19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48"/>
      <c r="C21" s="541" t="s">
        <v>336</v>
      </c>
      <c r="D21" s="1121">
        <v>18</v>
      </c>
      <c r="E21" s="1121">
        <v>22</v>
      </c>
      <c r="F21" s="1929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7" t="s">
        <v>8184</v>
      </c>
      <c r="C22" s="532" t="s">
        <v>8500</v>
      </c>
      <c r="D22" s="1649">
        <v>5</v>
      </c>
      <c r="E22" s="922">
        <v>8</v>
      </c>
      <c r="F22" s="543" t="s">
        <v>8499</v>
      </c>
      <c r="G22" s="494"/>
      <c r="H22" s="494" t="s">
        <v>8297</v>
      </c>
      <c r="I22" s="494" t="s">
        <v>294</v>
      </c>
      <c r="J22" s="494" t="s">
        <v>294</v>
      </c>
      <c r="K22" s="573">
        <v>0</v>
      </c>
      <c r="L22" s="358" t="s">
        <v>8185</v>
      </c>
      <c r="M22" s="357" t="s">
        <v>8184</v>
      </c>
      <c r="N22" s="357" t="s">
        <v>8297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8183</v>
      </c>
      <c r="U22" s="357" t="s">
        <v>294</v>
      </c>
      <c r="V22" s="357" t="s">
        <v>294</v>
      </c>
    </row>
    <row r="23" spans="1:22">
      <c r="A23" s="515"/>
      <c r="B23" s="47" t="s">
        <v>8300</v>
      </c>
      <c r="C23" s="532" t="s">
        <v>8524</v>
      </c>
      <c r="D23" s="1926">
        <v>4</v>
      </c>
      <c r="E23" s="1927">
        <v>5</v>
      </c>
      <c r="F23" s="532" t="s">
        <v>8523</v>
      </c>
      <c r="G23" s="494"/>
      <c r="H23" s="494" t="s">
        <v>8295</v>
      </c>
      <c r="I23" s="494" t="s">
        <v>294</v>
      </c>
      <c r="J23" s="494" t="s">
        <v>294</v>
      </c>
      <c r="K23" s="573">
        <v>0</v>
      </c>
      <c r="L23" s="358" t="s">
        <v>8187</v>
      </c>
      <c r="M23" s="357" t="s">
        <v>8300</v>
      </c>
      <c r="N23" s="357" t="s">
        <v>8295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8178</v>
      </c>
      <c r="U23" s="357" t="s">
        <v>294</v>
      </c>
      <c r="V23" s="357" t="s">
        <v>294</v>
      </c>
    </row>
    <row r="24" spans="1:22">
      <c r="A24" s="515"/>
      <c r="B24" s="47" t="s">
        <v>29</v>
      </c>
      <c r="C24" s="532" t="s">
        <v>53</v>
      </c>
      <c r="D24" s="1652">
        <v>2</v>
      </c>
      <c r="E24" s="1816">
        <v>2</v>
      </c>
      <c r="F24" s="532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25</v>
      </c>
      <c r="C25" s="532" t="s">
        <v>138</v>
      </c>
      <c r="D25" s="1652">
        <v>3</v>
      </c>
      <c r="E25" s="1816">
        <v>4</v>
      </c>
      <c r="F25" s="532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25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 ht="15" thickBot="1">
      <c r="A26" s="515"/>
      <c r="B26" s="47" t="s">
        <v>33</v>
      </c>
      <c r="C26" s="532" t="s">
        <v>5631</v>
      </c>
      <c r="D26" s="1657">
        <v>5</v>
      </c>
      <c r="E26" s="1655">
        <v>7</v>
      </c>
      <c r="F26" s="532" t="s">
        <v>4143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517"/>
      <c r="B27" s="48"/>
      <c r="C27" s="541" t="s">
        <v>336</v>
      </c>
      <c r="D27" s="1121">
        <v>19</v>
      </c>
      <c r="E27" s="1121">
        <v>26</v>
      </c>
      <c r="F27" s="51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336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602">
        <v>4</v>
      </c>
      <c r="B28" s="1930" t="s">
        <v>8188</v>
      </c>
      <c r="C28" s="532" t="s">
        <v>8413</v>
      </c>
      <c r="D28" s="1649">
        <v>5</v>
      </c>
      <c r="E28" s="922">
        <v>6</v>
      </c>
      <c r="F28" s="543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8189</v>
      </c>
      <c r="M28" s="357" t="s">
        <v>8188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15"/>
      <c r="B29" s="1931" t="s">
        <v>8190</v>
      </c>
      <c r="C29" s="532" t="s">
        <v>8501</v>
      </c>
      <c r="D29" s="1652">
        <v>3</v>
      </c>
      <c r="E29" s="1816">
        <v>6</v>
      </c>
      <c r="F29" s="532" t="s">
        <v>8499</v>
      </c>
      <c r="G29" s="494"/>
      <c r="H29" s="494" t="s">
        <v>8297</v>
      </c>
      <c r="I29" s="494" t="s">
        <v>294</v>
      </c>
      <c r="J29" s="494" t="s">
        <v>294</v>
      </c>
      <c r="K29" s="573">
        <v>0</v>
      </c>
      <c r="L29" s="358" t="s">
        <v>8192</v>
      </c>
      <c r="M29" s="357" t="s">
        <v>8190</v>
      </c>
      <c r="N29" s="357" t="s">
        <v>8297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8183</v>
      </c>
      <c r="U29" s="357" t="s">
        <v>294</v>
      </c>
      <c r="V29" s="357" t="s">
        <v>294</v>
      </c>
    </row>
    <row r="30" spans="1:22">
      <c r="A30" s="515"/>
      <c r="B30" s="1931" t="s">
        <v>8193</v>
      </c>
      <c r="C30" s="532" t="s">
        <v>8423</v>
      </c>
      <c r="D30" s="1837">
        <v>5</v>
      </c>
      <c r="E30" s="1837">
        <v>6</v>
      </c>
      <c r="F30" s="532" t="s">
        <v>8524</v>
      </c>
      <c r="G30" s="494"/>
      <c r="H30" s="494" t="s">
        <v>8300</v>
      </c>
      <c r="I30" s="494" t="s">
        <v>294</v>
      </c>
      <c r="J30" s="494" t="s">
        <v>294</v>
      </c>
      <c r="K30" s="573">
        <v>0</v>
      </c>
      <c r="L30" s="358" t="s">
        <v>8194</v>
      </c>
      <c r="M30" s="357" t="s">
        <v>8193</v>
      </c>
      <c r="N30" s="357" t="s">
        <v>8300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8187</v>
      </c>
      <c r="U30" s="357" t="s">
        <v>294</v>
      </c>
      <c r="V30" s="357" t="s">
        <v>294</v>
      </c>
    </row>
    <row r="31" spans="1:22">
      <c r="A31" s="515"/>
      <c r="B31" s="1931" t="s">
        <v>8304</v>
      </c>
      <c r="C31" s="532" t="s">
        <v>8525</v>
      </c>
      <c r="D31" s="1926">
        <v>4</v>
      </c>
      <c r="E31" s="1927">
        <v>5</v>
      </c>
      <c r="F31" s="532" t="s">
        <v>8499</v>
      </c>
      <c r="G31" s="494"/>
      <c r="H31" s="494" t="s">
        <v>8297</v>
      </c>
      <c r="I31" s="494" t="s">
        <v>294</v>
      </c>
      <c r="J31" s="494" t="s">
        <v>294</v>
      </c>
      <c r="K31" s="573">
        <v>0</v>
      </c>
      <c r="L31" s="358" t="s">
        <v>8196</v>
      </c>
      <c r="M31" s="357" t="s">
        <v>8304</v>
      </c>
      <c r="N31" s="357" t="s">
        <v>8297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8183</v>
      </c>
      <c r="U31" s="357" t="s">
        <v>294</v>
      </c>
      <c r="V31" s="357" t="s">
        <v>294</v>
      </c>
    </row>
    <row r="32" spans="1:22" ht="15" thickBot="1">
      <c r="A32" s="515"/>
      <c r="B32" s="1932" t="s">
        <v>38</v>
      </c>
      <c r="C32" s="532" t="s">
        <v>3711</v>
      </c>
      <c r="D32" s="1657">
        <v>1</v>
      </c>
      <c r="E32" s="1655">
        <v>1</v>
      </c>
      <c r="F32" s="532" t="s">
        <v>872</v>
      </c>
      <c r="G32" s="494"/>
      <c r="H32" s="494" t="s">
        <v>19</v>
      </c>
      <c r="I32" s="494" t="s">
        <v>294</v>
      </c>
      <c r="J32" s="494" t="s">
        <v>294</v>
      </c>
      <c r="K32" s="573">
        <v>0</v>
      </c>
      <c r="L32" s="358" t="s">
        <v>331</v>
      </c>
      <c r="M32" s="357" t="s">
        <v>38</v>
      </c>
      <c r="N32" s="357" t="s">
        <v>19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335</v>
      </c>
      <c r="U32" s="357" t="s">
        <v>294</v>
      </c>
      <c r="V32" s="357" t="s">
        <v>294</v>
      </c>
    </row>
    <row r="33" spans="1:22" ht="15" thickBot="1">
      <c r="A33" s="517"/>
      <c r="B33" s="48"/>
      <c r="C33" s="541" t="s">
        <v>336</v>
      </c>
      <c r="D33" s="1121">
        <v>18</v>
      </c>
      <c r="E33" s="1121">
        <v>24</v>
      </c>
      <c r="F33" s="519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336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602">
        <v>5</v>
      </c>
      <c r="B34" s="47" t="s">
        <v>8197</v>
      </c>
      <c r="C34" s="532" t="s">
        <v>8414</v>
      </c>
      <c r="D34" s="1649">
        <v>4</v>
      </c>
      <c r="E34" s="995">
        <v>6</v>
      </c>
      <c r="F34" s="532" t="s">
        <v>8413</v>
      </c>
      <c r="G34" s="494"/>
      <c r="H34" s="494" t="s">
        <v>8188</v>
      </c>
      <c r="I34" s="494" t="s">
        <v>294</v>
      </c>
      <c r="J34" s="494" t="s">
        <v>294</v>
      </c>
      <c r="K34" s="573">
        <v>0</v>
      </c>
      <c r="L34" s="358" t="s">
        <v>8199</v>
      </c>
      <c r="M34" s="357" t="s">
        <v>8197</v>
      </c>
      <c r="N34" s="357" t="s">
        <v>8188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8189</v>
      </c>
      <c r="U34" s="357" t="s">
        <v>294</v>
      </c>
      <c r="V34" s="357" t="s">
        <v>294</v>
      </c>
    </row>
    <row r="35" spans="1:22">
      <c r="A35" s="515"/>
      <c r="B35" s="1931" t="s">
        <v>35</v>
      </c>
      <c r="C35" s="532" t="s">
        <v>145</v>
      </c>
      <c r="D35" s="1652">
        <v>3</v>
      </c>
      <c r="E35" s="1816">
        <v>4</v>
      </c>
      <c r="F35" s="532" t="s">
        <v>138</v>
      </c>
      <c r="G35" s="494"/>
      <c r="H35" s="494" t="s">
        <v>25</v>
      </c>
      <c r="I35" s="494" t="s">
        <v>294</v>
      </c>
      <c r="J35" s="494" t="s">
        <v>294</v>
      </c>
      <c r="K35" s="573">
        <v>0</v>
      </c>
      <c r="L35" s="358" t="s">
        <v>3259</v>
      </c>
      <c r="M35" s="357" t="s">
        <v>35</v>
      </c>
      <c r="N35" s="357" t="s">
        <v>25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2100</v>
      </c>
      <c r="U35" s="357" t="s">
        <v>294</v>
      </c>
      <c r="V35" s="357" t="s">
        <v>294</v>
      </c>
    </row>
    <row r="36" spans="1:22">
      <c r="A36" s="515"/>
      <c r="B36" s="1931" t="s">
        <v>8308</v>
      </c>
      <c r="C36" s="532" t="s">
        <v>8526</v>
      </c>
      <c r="D36" s="1926">
        <v>4</v>
      </c>
      <c r="E36" s="1927">
        <v>5</v>
      </c>
      <c r="F36" s="532" t="s">
        <v>8525</v>
      </c>
      <c r="G36" s="494"/>
      <c r="H36" s="494" t="s">
        <v>8304</v>
      </c>
      <c r="I36" s="494" t="s">
        <v>294</v>
      </c>
      <c r="J36" s="494" t="s">
        <v>294</v>
      </c>
      <c r="K36" s="573">
        <v>0</v>
      </c>
      <c r="L36" s="358" t="s">
        <v>8201</v>
      </c>
      <c r="M36" s="357" t="s">
        <v>8308</v>
      </c>
      <c r="N36" s="357" t="s">
        <v>8304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8196</v>
      </c>
      <c r="U36" s="357" t="s">
        <v>294</v>
      </c>
      <c r="V36" s="357" t="s">
        <v>294</v>
      </c>
    </row>
    <row r="37" spans="1:22">
      <c r="A37" s="515"/>
      <c r="B37" s="1931" t="s">
        <v>8305</v>
      </c>
      <c r="C37" s="532" t="s">
        <v>8502</v>
      </c>
      <c r="D37" s="1926">
        <v>3</v>
      </c>
      <c r="E37" s="1927">
        <v>3</v>
      </c>
      <c r="F37" s="532" t="s">
        <v>8413</v>
      </c>
      <c r="G37" s="494"/>
      <c r="H37" s="494" t="s">
        <v>8188</v>
      </c>
      <c r="I37" s="494" t="s">
        <v>294</v>
      </c>
      <c r="J37" s="494" t="s">
        <v>294</v>
      </c>
      <c r="K37" s="574">
        <v>0</v>
      </c>
      <c r="L37" s="358" t="s">
        <v>8203</v>
      </c>
      <c r="M37" s="357" t="s">
        <v>8305</v>
      </c>
      <c r="N37" s="357" t="s">
        <v>8188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8189</v>
      </c>
      <c r="U37" s="357" t="s">
        <v>294</v>
      </c>
      <c r="V37" s="357" t="s">
        <v>294</v>
      </c>
    </row>
    <row r="38" spans="1:22" ht="15" thickBot="1">
      <c r="A38" s="515"/>
      <c r="B38" s="1931" t="s">
        <v>34</v>
      </c>
      <c r="C38" s="532" t="s">
        <v>142</v>
      </c>
      <c r="D38" s="1657">
        <v>4</v>
      </c>
      <c r="E38" s="1820">
        <v>6</v>
      </c>
      <c r="F38" s="532" t="s">
        <v>11</v>
      </c>
      <c r="G38" s="494"/>
      <c r="H38" s="494" t="s">
        <v>10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10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 ht="15" thickBot="1">
      <c r="A39" s="517"/>
      <c r="B39" s="48"/>
      <c r="C39" s="541" t="s">
        <v>336</v>
      </c>
      <c r="D39" s="1121">
        <v>18</v>
      </c>
      <c r="E39" s="1121">
        <v>24</v>
      </c>
      <c r="F39" s="518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336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602">
        <v>6</v>
      </c>
      <c r="B40" s="1931" t="s">
        <v>8204</v>
      </c>
      <c r="C40" s="532" t="s">
        <v>8418</v>
      </c>
      <c r="D40" s="1649">
        <v>3</v>
      </c>
      <c r="E40" s="995">
        <v>4</v>
      </c>
      <c r="F40" s="543" t="s">
        <v>8414</v>
      </c>
      <c r="G40" s="494"/>
      <c r="H40" s="494" t="s">
        <v>8197</v>
      </c>
      <c r="I40" s="494" t="s">
        <v>294</v>
      </c>
      <c r="J40" s="494" t="s">
        <v>294</v>
      </c>
      <c r="K40" s="573">
        <v>0</v>
      </c>
      <c r="L40" s="358" t="s">
        <v>8205</v>
      </c>
      <c r="M40" s="357" t="s">
        <v>8204</v>
      </c>
      <c r="N40" s="357" t="s">
        <v>8197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8199</v>
      </c>
      <c r="U40" s="357" t="s">
        <v>294</v>
      </c>
      <c r="V40" s="357" t="s">
        <v>294</v>
      </c>
    </row>
    <row r="41" spans="1:22">
      <c r="A41" s="515"/>
      <c r="B41" s="1931" t="s">
        <v>8310</v>
      </c>
      <c r="C41" s="532" t="s">
        <v>8527</v>
      </c>
      <c r="D41" s="1926">
        <v>4</v>
      </c>
      <c r="E41" s="1927">
        <v>5</v>
      </c>
      <c r="F41" s="532" t="s">
        <v>8414</v>
      </c>
      <c r="G41" s="494"/>
      <c r="H41" s="494" t="s">
        <v>8197</v>
      </c>
      <c r="I41" s="494" t="s">
        <v>294</v>
      </c>
      <c r="J41" s="494" t="s">
        <v>294</v>
      </c>
      <c r="K41" s="573">
        <v>0</v>
      </c>
      <c r="L41" s="358" t="s">
        <v>8208</v>
      </c>
      <c r="M41" s="357" t="s">
        <v>8310</v>
      </c>
      <c r="N41" s="357" t="s">
        <v>8197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8199</v>
      </c>
      <c r="U41" s="357" t="s">
        <v>294</v>
      </c>
      <c r="V41" s="357" t="s">
        <v>294</v>
      </c>
    </row>
    <row r="42" spans="1:22">
      <c r="A42" s="515"/>
      <c r="B42" s="1931" t="s">
        <v>8209</v>
      </c>
      <c r="C42" s="532" t="s">
        <v>8420</v>
      </c>
      <c r="D42" s="1652">
        <v>7</v>
      </c>
      <c r="E42" s="927">
        <v>8</v>
      </c>
      <c r="F42" s="532" t="s">
        <v>8525</v>
      </c>
      <c r="G42" s="494"/>
      <c r="H42" s="494" t="s">
        <v>8304</v>
      </c>
      <c r="I42" s="494" t="s">
        <v>294</v>
      </c>
      <c r="J42" s="494" t="s">
        <v>294</v>
      </c>
      <c r="K42" s="573">
        <v>0</v>
      </c>
      <c r="L42" s="358" t="s">
        <v>8211</v>
      </c>
      <c r="M42" s="357" t="s">
        <v>8209</v>
      </c>
      <c r="N42" s="357" t="s">
        <v>8304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8196</v>
      </c>
      <c r="U42" s="357" t="s">
        <v>294</v>
      </c>
      <c r="V42" s="357" t="s">
        <v>294</v>
      </c>
    </row>
    <row r="43" spans="1:22">
      <c r="A43" s="515"/>
      <c r="B43" s="1931" t="s">
        <v>8321</v>
      </c>
      <c r="C43" s="532" t="s">
        <v>8486</v>
      </c>
      <c r="D43" s="1926">
        <v>3</v>
      </c>
      <c r="E43" s="1927">
        <v>3</v>
      </c>
      <c r="F43" s="532" t="s">
        <v>8526</v>
      </c>
      <c r="G43" s="494"/>
      <c r="H43" s="494" t="s">
        <v>8308</v>
      </c>
      <c r="I43" s="494" t="s">
        <v>294</v>
      </c>
      <c r="J43" s="494" t="s">
        <v>294</v>
      </c>
      <c r="K43" s="573">
        <v>0</v>
      </c>
      <c r="L43" s="358" t="s">
        <v>8213</v>
      </c>
      <c r="M43" s="357" t="s">
        <v>8321</v>
      </c>
      <c r="N43" s="357" t="s">
        <v>8308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8201</v>
      </c>
      <c r="U43" s="357" t="s">
        <v>294</v>
      </c>
      <c r="V43" s="357" t="s">
        <v>294</v>
      </c>
    </row>
    <row r="44" spans="1:22" ht="15" thickBot="1">
      <c r="A44" s="515"/>
      <c r="B44" s="1931" t="s">
        <v>8314</v>
      </c>
      <c r="C44" s="532" t="s">
        <v>8528</v>
      </c>
      <c r="D44" s="1937">
        <v>4</v>
      </c>
      <c r="E44" s="1938">
        <v>5</v>
      </c>
      <c r="F44" s="542" t="s">
        <v>8423</v>
      </c>
      <c r="G44" s="494"/>
      <c r="H44" s="494" t="s">
        <v>8193</v>
      </c>
      <c r="I44" s="494" t="s">
        <v>294</v>
      </c>
      <c r="J44" s="494" t="s">
        <v>294</v>
      </c>
      <c r="K44" s="573">
        <v>0</v>
      </c>
      <c r="L44" s="358" t="s">
        <v>8215</v>
      </c>
      <c r="M44" s="357" t="s">
        <v>8314</v>
      </c>
      <c r="N44" s="357" t="s">
        <v>8193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8194</v>
      </c>
      <c r="U44" s="357" t="s">
        <v>294</v>
      </c>
      <c r="V44" s="357" t="s">
        <v>294</v>
      </c>
    </row>
    <row r="45" spans="1:22" ht="15" thickBot="1">
      <c r="A45" s="1059"/>
      <c r="B45" s="46"/>
      <c r="C45" s="541" t="s">
        <v>336</v>
      </c>
      <c r="D45" s="631">
        <v>21</v>
      </c>
      <c r="E45" s="631">
        <v>25</v>
      </c>
      <c r="F45" s="1929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336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602">
        <v>7</v>
      </c>
      <c r="B46" s="1930" t="s">
        <v>8216</v>
      </c>
      <c r="C46" s="532" t="s">
        <v>8429</v>
      </c>
      <c r="D46" s="605">
        <v>4</v>
      </c>
      <c r="E46" s="607">
        <v>4</v>
      </c>
      <c r="F46" s="543" t="s">
        <v>8418</v>
      </c>
      <c r="G46" s="494"/>
      <c r="H46" s="494" t="s">
        <v>8204</v>
      </c>
      <c r="I46" s="494" t="s">
        <v>294</v>
      </c>
      <c r="J46" s="494" t="s">
        <v>294</v>
      </c>
      <c r="K46" s="573">
        <v>0</v>
      </c>
      <c r="L46" s="358" t="s">
        <v>8390</v>
      </c>
      <c r="M46" s="357" t="s">
        <v>8216</v>
      </c>
      <c r="N46" s="357" t="s">
        <v>8204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8205</v>
      </c>
      <c r="U46" s="357" t="s">
        <v>294</v>
      </c>
      <c r="V46" s="357" t="s">
        <v>294</v>
      </c>
    </row>
    <row r="47" spans="1:22">
      <c r="A47" s="515"/>
      <c r="B47" s="1931" t="s">
        <v>8313</v>
      </c>
      <c r="C47" s="532" t="s">
        <v>8529</v>
      </c>
      <c r="D47" s="1926">
        <v>4</v>
      </c>
      <c r="E47" s="1927">
        <v>5</v>
      </c>
      <c r="F47" s="532" t="s">
        <v>8527</v>
      </c>
      <c r="G47" s="494"/>
      <c r="H47" s="494" t="s">
        <v>8310</v>
      </c>
      <c r="I47" s="494" t="s">
        <v>294</v>
      </c>
      <c r="J47" s="494" t="s">
        <v>294</v>
      </c>
      <c r="K47" s="573">
        <v>0</v>
      </c>
      <c r="L47" s="358" t="s">
        <v>8219</v>
      </c>
      <c r="M47" s="357" t="s">
        <v>8313</v>
      </c>
      <c r="N47" s="357" t="s">
        <v>8310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8208</v>
      </c>
      <c r="U47" s="357" t="s">
        <v>294</v>
      </c>
      <c r="V47" s="357" t="s">
        <v>294</v>
      </c>
    </row>
    <row r="48" spans="1:22">
      <c r="A48" s="515"/>
      <c r="B48" s="1931" t="s">
        <v>8427</v>
      </c>
      <c r="C48" s="532" t="s">
        <v>8473</v>
      </c>
      <c r="D48" s="609">
        <v>2</v>
      </c>
      <c r="E48" s="607">
        <v>4</v>
      </c>
      <c r="F48" s="532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8180</v>
      </c>
      <c r="M48" s="357" t="s">
        <v>8427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1931" t="s">
        <v>8315</v>
      </c>
      <c r="C49" s="532" t="s">
        <v>8530</v>
      </c>
      <c r="D49" s="1926">
        <v>4</v>
      </c>
      <c r="E49" s="1927">
        <v>5</v>
      </c>
      <c r="F49" s="532" t="s">
        <v>8420</v>
      </c>
      <c r="G49" s="494"/>
      <c r="H49" s="494" t="s">
        <v>8209</v>
      </c>
      <c r="I49" s="494" t="s">
        <v>294</v>
      </c>
      <c r="J49" s="494" t="s">
        <v>294</v>
      </c>
      <c r="K49" s="573">
        <v>0</v>
      </c>
      <c r="L49" s="358" t="s">
        <v>8221</v>
      </c>
      <c r="M49" s="357" t="s">
        <v>8315</v>
      </c>
      <c r="N49" s="357" t="s">
        <v>8209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8211</v>
      </c>
      <c r="U49" s="357" t="s">
        <v>294</v>
      </c>
      <c r="V49" s="357" t="s">
        <v>294</v>
      </c>
    </row>
    <row r="50" spans="1:22">
      <c r="A50" s="515"/>
      <c r="B50" s="1931" t="s">
        <v>8322</v>
      </c>
      <c r="C50" s="532" t="s">
        <v>8531</v>
      </c>
      <c r="D50" s="1926">
        <v>4</v>
      </c>
      <c r="E50" s="1927">
        <v>5</v>
      </c>
      <c r="F50" s="836" t="s">
        <v>8528</v>
      </c>
      <c r="G50" s="494"/>
      <c r="H50" s="494" t="s">
        <v>8314</v>
      </c>
      <c r="I50" s="494" t="s">
        <v>294</v>
      </c>
      <c r="J50" s="494" t="s">
        <v>294</v>
      </c>
      <c r="K50" s="573">
        <v>0</v>
      </c>
      <c r="L50" s="358" t="s">
        <v>8222</v>
      </c>
      <c r="M50" s="357" t="s">
        <v>8322</v>
      </c>
      <c r="N50" s="357" t="s">
        <v>8314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8215</v>
      </c>
      <c r="U50" s="357" t="s">
        <v>294</v>
      </c>
      <c r="V50" s="357" t="s">
        <v>294</v>
      </c>
    </row>
    <row r="51" spans="1:22" ht="15" thickBot="1">
      <c r="A51" s="515"/>
      <c r="B51" s="1117" t="s">
        <v>8223</v>
      </c>
      <c r="C51" s="532" t="s">
        <v>8475</v>
      </c>
      <c r="D51" s="609">
        <v>4</v>
      </c>
      <c r="E51" s="607">
        <v>4</v>
      </c>
      <c r="F51" s="532" t="s">
        <v>8500</v>
      </c>
      <c r="G51" s="494"/>
      <c r="H51" s="494" t="s">
        <v>8184</v>
      </c>
      <c r="I51" s="494" t="s">
        <v>294</v>
      </c>
      <c r="J51" s="494" t="s">
        <v>294</v>
      </c>
      <c r="K51" s="573">
        <v>0</v>
      </c>
      <c r="L51" s="358" t="s">
        <v>8225</v>
      </c>
      <c r="M51" s="357" t="s">
        <v>8223</v>
      </c>
      <c r="N51" s="357" t="s">
        <v>8184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8185</v>
      </c>
      <c r="U51" s="357" t="s">
        <v>294</v>
      </c>
      <c r="V51" s="357" t="s">
        <v>294</v>
      </c>
    </row>
    <row r="52" spans="1:22" ht="15" thickBot="1">
      <c r="A52" s="517"/>
      <c r="B52" s="50"/>
      <c r="C52" s="1057" t="s">
        <v>336</v>
      </c>
      <c r="D52" s="624">
        <v>22</v>
      </c>
      <c r="E52" s="614">
        <v>27</v>
      </c>
      <c r="F52" s="518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336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8</v>
      </c>
      <c r="B53" s="1931" t="s">
        <v>8226</v>
      </c>
      <c r="C53" s="543" t="s">
        <v>8474</v>
      </c>
      <c r="D53" s="651">
        <v>6</v>
      </c>
      <c r="E53" s="651">
        <v>8</v>
      </c>
      <c r="F53" s="543" t="s">
        <v>8429</v>
      </c>
      <c r="G53" s="494"/>
      <c r="H53" s="494" t="s">
        <v>8216</v>
      </c>
      <c r="I53" s="494" t="s">
        <v>294</v>
      </c>
      <c r="J53" s="494" t="s">
        <v>294</v>
      </c>
      <c r="K53" s="573">
        <v>0</v>
      </c>
      <c r="L53" s="358" t="s">
        <v>8227</v>
      </c>
      <c r="M53" s="357" t="s">
        <v>8226</v>
      </c>
      <c r="N53" s="357" t="s">
        <v>8216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8390</v>
      </c>
      <c r="U53" s="357" t="s">
        <v>294</v>
      </c>
      <c r="V53" s="357" t="s">
        <v>294</v>
      </c>
    </row>
    <row r="54" spans="1:22">
      <c r="A54" s="515"/>
      <c r="B54" s="1931" t="s">
        <v>8329</v>
      </c>
      <c r="C54" s="532" t="s">
        <v>8503</v>
      </c>
      <c r="D54" s="1926">
        <v>4</v>
      </c>
      <c r="E54" s="1927">
        <v>5</v>
      </c>
      <c r="F54" s="532" t="s">
        <v>8486</v>
      </c>
      <c r="G54" s="494"/>
      <c r="H54" s="494" t="s">
        <v>8321</v>
      </c>
      <c r="I54" s="494" t="s">
        <v>294</v>
      </c>
      <c r="J54" s="494" t="s">
        <v>294</v>
      </c>
      <c r="K54" s="573">
        <v>0</v>
      </c>
      <c r="L54" s="358" t="s">
        <v>8229</v>
      </c>
      <c r="M54" s="357" t="s">
        <v>8329</v>
      </c>
      <c r="N54" s="357" t="s">
        <v>8321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8213</v>
      </c>
      <c r="U54" s="357" t="s">
        <v>294</v>
      </c>
      <c r="V54" s="357" t="s">
        <v>294</v>
      </c>
    </row>
    <row r="55" spans="1:22">
      <c r="A55" s="515"/>
      <c r="B55" s="1931" t="s">
        <v>8316</v>
      </c>
      <c r="C55" s="532" t="s">
        <v>8504</v>
      </c>
      <c r="D55" s="609">
        <v>3</v>
      </c>
      <c r="E55" s="607">
        <v>6</v>
      </c>
      <c r="F55" s="532" t="s">
        <v>8527</v>
      </c>
      <c r="G55" s="494"/>
      <c r="H55" s="494" t="s">
        <v>8310</v>
      </c>
      <c r="I55" s="494" t="s">
        <v>294</v>
      </c>
      <c r="J55" s="494" t="s">
        <v>294</v>
      </c>
      <c r="K55" s="573">
        <v>0</v>
      </c>
      <c r="L55" s="358" t="s">
        <v>8232</v>
      </c>
      <c r="M55" s="357" t="s">
        <v>8316</v>
      </c>
      <c r="N55" s="357" t="s">
        <v>8310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8208</v>
      </c>
      <c r="U55" s="357" t="s">
        <v>294</v>
      </c>
      <c r="V55" s="357" t="s">
        <v>294</v>
      </c>
    </row>
    <row r="56" spans="1:22">
      <c r="A56" s="515"/>
      <c r="B56" s="1931" t="s">
        <v>8320</v>
      </c>
      <c r="C56" s="532" t="s">
        <v>8532</v>
      </c>
      <c r="D56" s="1926">
        <v>5</v>
      </c>
      <c r="E56" s="1927">
        <v>7</v>
      </c>
      <c r="F56" s="532" t="s">
        <v>8529</v>
      </c>
      <c r="G56" s="494"/>
      <c r="H56" s="494" t="s">
        <v>8313</v>
      </c>
      <c r="I56" s="494" t="s">
        <v>294</v>
      </c>
      <c r="J56" s="494" t="s">
        <v>294</v>
      </c>
      <c r="K56" s="573">
        <v>0</v>
      </c>
      <c r="L56" s="358" t="s">
        <v>8234</v>
      </c>
      <c r="M56" s="357" t="s">
        <v>8320</v>
      </c>
      <c r="N56" s="357" t="s">
        <v>8313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8219</v>
      </c>
      <c r="U56" s="357" t="s">
        <v>294</v>
      </c>
      <c r="V56" s="357" t="s">
        <v>294</v>
      </c>
    </row>
    <row r="57" spans="1:22" ht="15" thickBot="1">
      <c r="A57" s="515"/>
      <c r="B57" s="1931" t="s">
        <v>8326</v>
      </c>
      <c r="C57" s="542" t="s">
        <v>8505</v>
      </c>
      <c r="D57" s="1926">
        <v>4</v>
      </c>
      <c r="E57" s="1927">
        <v>5</v>
      </c>
      <c r="F57" s="542" t="s">
        <v>8526</v>
      </c>
      <c r="G57" s="494"/>
      <c r="H57" s="494" t="s">
        <v>8308</v>
      </c>
      <c r="I57" s="494" t="s">
        <v>294</v>
      </c>
      <c r="J57" s="494" t="s">
        <v>294</v>
      </c>
      <c r="K57" s="573">
        <v>0</v>
      </c>
      <c r="L57" s="358" t="s">
        <v>8236</v>
      </c>
      <c r="M57" s="357" t="s">
        <v>8326</v>
      </c>
      <c r="N57" s="357" t="s">
        <v>8308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8201</v>
      </c>
      <c r="U57" s="357" t="s">
        <v>294</v>
      </c>
      <c r="V57" s="357" t="s">
        <v>294</v>
      </c>
    </row>
    <row r="58" spans="1:22" ht="15" thickBot="1">
      <c r="A58" s="517"/>
      <c r="B58" s="48"/>
      <c r="C58" s="550" t="s">
        <v>336</v>
      </c>
      <c r="D58" s="614">
        <v>22</v>
      </c>
      <c r="E58" s="614">
        <v>31</v>
      </c>
      <c r="F58" s="52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336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9</v>
      </c>
      <c r="B59" s="1931" t="s">
        <v>8330</v>
      </c>
      <c r="C59" s="543" t="s">
        <v>8533</v>
      </c>
      <c r="D59" s="1926">
        <v>4</v>
      </c>
      <c r="E59" s="1927">
        <v>5</v>
      </c>
      <c r="F59" s="543" t="s">
        <v>8474</v>
      </c>
      <c r="G59" s="494"/>
      <c r="H59" s="494" t="s">
        <v>8226</v>
      </c>
      <c r="I59" s="494" t="s">
        <v>294</v>
      </c>
      <c r="J59" s="494" t="s">
        <v>294</v>
      </c>
      <c r="K59" s="573">
        <v>0</v>
      </c>
      <c r="L59" s="358" t="s">
        <v>8238</v>
      </c>
      <c r="M59" s="357" t="s">
        <v>8330</v>
      </c>
      <c r="N59" s="357" t="s">
        <v>8226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8227</v>
      </c>
      <c r="U59" s="357" t="s">
        <v>294</v>
      </c>
      <c r="V59" s="357" t="s">
        <v>294</v>
      </c>
    </row>
    <row r="60" spans="1:22">
      <c r="A60" s="515"/>
      <c r="B60" s="1931" t="s">
        <v>8333</v>
      </c>
      <c r="C60" s="532" t="s">
        <v>8506</v>
      </c>
      <c r="D60" s="1926">
        <v>4</v>
      </c>
      <c r="E60" s="1927">
        <v>5</v>
      </c>
      <c r="F60" s="836" t="s">
        <v>8505</v>
      </c>
      <c r="G60" s="494"/>
      <c r="H60" s="494" t="s">
        <v>8326</v>
      </c>
      <c r="I60" s="494" t="s">
        <v>294</v>
      </c>
      <c r="J60" s="494" t="s">
        <v>294</v>
      </c>
      <c r="K60" s="573">
        <v>0</v>
      </c>
      <c r="L60" s="358" t="s">
        <v>8240</v>
      </c>
      <c r="M60" s="357" t="s">
        <v>8333</v>
      </c>
      <c r="N60" s="357" t="s">
        <v>8326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8236</v>
      </c>
      <c r="U60" s="357" t="s">
        <v>294</v>
      </c>
      <c r="V60" s="357" t="s">
        <v>294</v>
      </c>
    </row>
    <row r="61" spans="1:22">
      <c r="A61" s="515"/>
      <c r="B61" s="1931" t="s">
        <v>8324</v>
      </c>
      <c r="C61" s="532" t="s">
        <v>8507</v>
      </c>
      <c r="D61" s="1926">
        <v>5</v>
      </c>
      <c r="E61" s="1927">
        <v>7</v>
      </c>
      <c r="F61" s="532" t="s">
        <v>8429</v>
      </c>
      <c r="G61" s="494"/>
      <c r="H61" s="494" t="s">
        <v>8216</v>
      </c>
      <c r="I61" s="494" t="s">
        <v>294</v>
      </c>
      <c r="J61" s="494" t="s">
        <v>294</v>
      </c>
      <c r="K61" s="573">
        <v>0</v>
      </c>
      <c r="L61" s="358" t="s">
        <v>8242</v>
      </c>
      <c r="M61" s="357" t="s">
        <v>8324</v>
      </c>
      <c r="N61" s="357" t="s">
        <v>8216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8390</v>
      </c>
      <c r="U61" s="357" t="s">
        <v>294</v>
      </c>
      <c r="V61" s="357" t="s">
        <v>294</v>
      </c>
    </row>
    <row r="62" spans="1:22">
      <c r="A62" s="515"/>
      <c r="B62" s="1931" t="s">
        <v>8327</v>
      </c>
      <c r="C62" s="532" t="s">
        <v>8534</v>
      </c>
      <c r="D62" s="1926">
        <v>4</v>
      </c>
      <c r="E62" s="1927">
        <v>5</v>
      </c>
      <c r="F62" s="836" t="s">
        <v>8474</v>
      </c>
      <c r="G62" s="494"/>
      <c r="H62" s="494" t="s">
        <v>8226</v>
      </c>
      <c r="I62" s="494" t="s">
        <v>294</v>
      </c>
      <c r="J62" s="494" t="s">
        <v>294</v>
      </c>
      <c r="K62" s="573">
        <v>0</v>
      </c>
      <c r="L62" s="358" t="s">
        <v>8244</v>
      </c>
      <c r="M62" s="357" t="s">
        <v>8327</v>
      </c>
      <c r="N62" s="357" t="s">
        <v>8226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8227</v>
      </c>
      <c r="U62" s="357" t="s">
        <v>294</v>
      </c>
      <c r="V62" s="357" t="s">
        <v>294</v>
      </c>
    </row>
    <row r="63" spans="1:22" ht="15" thickBot="1">
      <c r="A63" s="515"/>
      <c r="B63" s="1931" t="s">
        <v>8328</v>
      </c>
      <c r="C63" s="532" t="s">
        <v>8535</v>
      </c>
      <c r="D63" s="1926">
        <v>4</v>
      </c>
      <c r="E63" s="1927">
        <v>5</v>
      </c>
      <c r="F63" s="532" t="s">
        <v>8532</v>
      </c>
      <c r="G63" s="494"/>
      <c r="H63" s="494" t="s">
        <v>8320</v>
      </c>
      <c r="I63" s="494" t="s">
        <v>294</v>
      </c>
      <c r="J63" s="494" t="s">
        <v>294</v>
      </c>
      <c r="K63" s="573">
        <v>0</v>
      </c>
      <c r="L63" s="358" t="s">
        <v>8247</v>
      </c>
      <c r="M63" s="357" t="s">
        <v>8328</v>
      </c>
      <c r="N63" s="357" t="s">
        <v>8320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8234</v>
      </c>
      <c r="U63" s="357" t="s">
        <v>294</v>
      </c>
      <c r="V63" s="357" t="s">
        <v>294</v>
      </c>
    </row>
    <row r="64" spans="1:22" ht="15" thickBot="1">
      <c r="A64" s="517"/>
      <c r="B64" s="48"/>
      <c r="C64" s="541" t="s">
        <v>336</v>
      </c>
      <c r="D64" s="614">
        <v>21</v>
      </c>
      <c r="E64" s="614">
        <v>27</v>
      </c>
      <c r="F64" s="519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336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602">
        <v>10</v>
      </c>
      <c r="B65" s="1931" t="s">
        <v>8342</v>
      </c>
      <c r="C65" s="532" t="s">
        <v>8536</v>
      </c>
      <c r="D65" s="1926">
        <v>3</v>
      </c>
      <c r="E65" s="1927">
        <v>3</v>
      </c>
      <c r="F65" s="532" t="s">
        <v>8533</v>
      </c>
      <c r="G65" s="494"/>
      <c r="H65" s="494" t="s">
        <v>8330</v>
      </c>
      <c r="I65" s="494" t="s">
        <v>294</v>
      </c>
      <c r="J65" s="494" t="s">
        <v>294</v>
      </c>
      <c r="K65" s="573">
        <v>0</v>
      </c>
      <c r="L65" s="358" t="s">
        <v>8249</v>
      </c>
      <c r="M65" s="357" t="s">
        <v>8342</v>
      </c>
      <c r="N65" s="357" t="s">
        <v>8330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8238</v>
      </c>
      <c r="U65" s="357" t="s">
        <v>294</v>
      </c>
      <c r="V65" s="357" t="s">
        <v>294</v>
      </c>
    </row>
    <row r="66" spans="1:22">
      <c r="A66" s="515"/>
      <c r="B66" s="1931" t="s">
        <v>8250</v>
      </c>
      <c r="C66" s="532" t="s">
        <v>8508</v>
      </c>
      <c r="D66" s="1926">
        <v>4</v>
      </c>
      <c r="E66" s="1927">
        <v>5</v>
      </c>
      <c r="F66" s="532" t="s">
        <v>8534</v>
      </c>
      <c r="G66" s="494"/>
      <c r="H66" s="494" t="s">
        <v>8327</v>
      </c>
      <c r="I66" s="494" t="s">
        <v>294</v>
      </c>
      <c r="J66" s="494" t="s">
        <v>294</v>
      </c>
      <c r="K66" s="573">
        <v>0</v>
      </c>
      <c r="L66" s="358" t="s">
        <v>8251</v>
      </c>
      <c r="M66" s="357" t="s">
        <v>8250</v>
      </c>
      <c r="N66" s="357" t="s">
        <v>8327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8244</v>
      </c>
      <c r="U66" s="357" t="s">
        <v>294</v>
      </c>
      <c r="V66" s="357" t="s">
        <v>294</v>
      </c>
    </row>
    <row r="67" spans="1:22">
      <c r="A67" s="515"/>
      <c r="B67" s="1931" t="s">
        <v>8476</v>
      </c>
      <c r="C67" s="532" t="s">
        <v>8509</v>
      </c>
      <c r="D67" s="609">
        <v>8</v>
      </c>
      <c r="E67" s="609">
        <v>14</v>
      </c>
      <c r="F67" s="532" t="s">
        <v>8510</v>
      </c>
      <c r="G67" s="494"/>
      <c r="H67" s="494" t="s">
        <v>34</v>
      </c>
      <c r="I67" s="494" t="s">
        <v>8330</v>
      </c>
      <c r="J67" s="494" t="s">
        <v>294</v>
      </c>
      <c r="K67" s="573">
        <v>0</v>
      </c>
      <c r="L67" s="358" t="s">
        <v>4589</v>
      </c>
      <c r="M67" s="357" t="s">
        <v>8476</v>
      </c>
      <c r="N67" s="357" t="s">
        <v>34</v>
      </c>
      <c r="O67" s="357" t="s">
        <v>8330</v>
      </c>
      <c r="P67" s="357" t="s">
        <v>294</v>
      </c>
      <c r="Q67" s="357">
        <v>0</v>
      </c>
      <c r="R67" s="357">
        <v>17</v>
      </c>
      <c r="S67" s="357">
        <v>0</v>
      </c>
      <c r="T67" s="357" t="s">
        <v>1181</v>
      </c>
      <c r="U67" s="357" t="s">
        <v>8238</v>
      </c>
      <c r="V67" s="357" t="s">
        <v>294</v>
      </c>
    </row>
    <row r="68" spans="1:22">
      <c r="A68" s="515"/>
      <c r="B68" s="1931" t="s">
        <v>8345</v>
      </c>
      <c r="C68" s="532" t="s">
        <v>8511</v>
      </c>
      <c r="D68" s="609">
        <v>5</v>
      </c>
      <c r="E68" s="609">
        <v>7</v>
      </c>
      <c r="F68" s="532" t="s">
        <v>8533</v>
      </c>
      <c r="G68" s="494" t="s">
        <v>241</v>
      </c>
      <c r="H68" s="494" t="s">
        <v>8330</v>
      </c>
      <c r="I68" s="494"/>
      <c r="J68" s="494"/>
      <c r="K68" s="573"/>
      <c r="L68" s="358"/>
    </row>
    <row r="69" spans="1:22" ht="15" thickBot="1">
      <c r="A69" s="515"/>
      <c r="B69" s="47"/>
      <c r="C69" s="542" t="s">
        <v>4875</v>
      </c>
      <c r="D69" s="1926">
        <v>5</v>
      </c>
      <c r="E69" s="1927">
        <v>7</v>
      </c>
      <c r="F69" s="542" t="s">
        <v>8533</v>
      </c>
      <c r="G69" s="494" t="s">
        <v>241</v>
      </c>
      <c r="H69" s="494" t="s">
        <v>8330</v>
      </c>
      <c r="I69" s="494" t="s">
        <v>294</v>
      </c>
      <c r="J69" s="494" t="s">
        <v>294</v>
      </c>
      <c r="K69" s="573">
        <v>0</v>
      </c>
      <c r="L69" s="358" t="s">
        <v>153</v>
      </c>
      <c r="M69" s="357" t="s">
        <v>294</v>
      </c>
      <c r="N69" s="357" t="s">
        <v>8330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8238</v>
      </c>
      <c r="U69" s="357" t="s">
        <v>294</v>
      </c>
      <c r="V69" s="357" t="s">
        <v>294</v>
      </c>
    </row>
    <row r="70" spans="1:22" ht="15" thickBot="1">
      <c r="A70" s="517"/>
      <c r="B70" s="48"/>
      <c r="C70" s="541" t="s">
        <v>336</v>
      </c>
      <c r="D70" s="614">
        <v>20</v>
      </c>
      <c r="E70" s="614">
        <v>29</v>
      </c>
      <c r="F70" s="542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336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515">
        <v>11</v>
      </c>
      <c r="B71" s="1930" t="s">
        <v>8340</v>
      </c>
      <c r="C71" s="532" t="s">
        <v>8537</v>
      </c>
      <c r="D71" s="1926">
        <v>7</v>
      </c>
      <c r="E71" s="1927">
        <v>11</v>
      </c>
      <c r="F71" s="532" t="s">
        <v>8508</v>
      </c>
      <c r="G71" s="494"/>
      <c r="H71" s="494" t="s">
        <v>8250</v>
      </c>
      <c r="I71" s="494" t="s">
        <v>294</v>
      </c>
      <c r="J71" s="494" t="s">
        <v>294</v>
      </c>
      <c r="K71" s="573">
        <v>0</v>
      </c>
      <c r="L71" s="358" t="s">
        <v>8256</v>
      </c>
      <c r="M71" s="357" t="s">
        <v>8340</v>
      </c>
      <c r="N71" s="357" t="s">
        <v>8250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8251</v>
      </c>
      <c r="U71" s="357" t="s">
        <v>294</v>
      </c>
      <c r="V71" s="357" t="s">
        <v>294</v>
      </c>
    </row>
    <row r="72" spans="1:22">
      <c r="A72" s="515"/>
      <c r="B72" s="47" t="s">
        <v>8350</v>
      </c>
      <c r="C72" s="532" t="s">
        <v>8514</v>
      </c>
      <c r="D72" s="1926">
        <v>5</v>
      </c>
      <c r="E72" s="1927">
        <v>7</v>
      </c>
      <c r="F72" s="532" t="s">
        <v>8533</v>
      </c>
      <c r="G72" s="494" t="s">
        <v>242</v>
      </c>
      <c r="H72" s="494" t="s">
        <v>8330</v>
      </c>
      <c r="I72" s="494" t="s">
        <v>294</v>
      </c>
      <c r="J72" s="494" t="s">
        <v>294</v>
      </c>
      <c r="K72" s="573">
        <v>0</v>
      </c>
      <c r="L72" s="358" t="s">
        <v>8515</v>
      </c>
      <c r="M72" s="357" t="s">
        <v>8350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8238</v>
      </c>
      <c r="U72" s="357" t="s">
        <v>294</v>
      </c>
      <c r="V72" s="357" t="s">
        <v>294</v>
      </c>
    </row>
    <row r="73" spans="1:22">
      <c r="A73" s="515"/>
      <c r="B73" s="47" t="s">
        <v>8352</v>
      </c>
      <c r="C73" s="532" t="s">
        <v>8516</v>
      </c>
      <c r="D73" s="1933">
        <v>5</v>
      </c>
      <c r="E73" s="1934">
        <v>7</v>
      </c>
      <c r="F73" s="532" t="s">
        <v>8533</v>
      </c>
      <c r="G73" s="494" t="s">
        <v>242</v>
      </c>
      <c r="H73" s="494" t="s">
        <v>8330</v>
      </c>
      <c r="I73" s="494"/>
      <c r="J73" s="494"/>
      <c r="K73" s="573"/>
      <c r="L73" s="358"/>
    </row>
    <row r="74" spans="1:22" ht="15" thickBot="1">
      <c r="A74" s="515"/>
      <c r="B74" s="1935" t="s">
        <v>8478</v>
      </c>
      <c r="C74" s="542" t="s">
        <v>325</v>
      </c>
      <c r="D74" s="609">
        <v>8</v>
      </c>
      <c r="E74" s="654">
        <v>12</v>
      </c>
      <c r="F74" s="1936" t="s">
        <v>8517</v>
      </c>
      <c r="G74" s="494"/>
      <c r="H74" s="494" t="s">
        <v>35</v>
      </c>
      <c r="I74" s="494" t="s">
        <v>8223</v>
      </c>
      <c r="J74" s="494" t="s">
        <v>294</v>
      </c>
      <c r="K74" s="573">
        <v>0</v>
      </c>
      <c r="L74" s="358" t="s">
        <v>4161</v>
      </c>
      <c r="M74" s="357" t="s">
        <v>8478</v>
      </c>
      <c r="N74" s="357" t="s">
        <v>35</v>
      </c>
      <c r="O74" s="357" t="s">
        <v>294</v>
      </c>
      <c r="P74" s="357" t="s">
        <v>294</v>
      </c>
      <c r="Q74" s="357">
        <v>0</v>
      </c>
      <c r="R74" s="357">
        <v>36</v>
      </c>
      <c r="S74" s="357">
        <v>0</v>
      </c>
      <c r="T74" s="357" t="s">
        <v>3259</v>
      </c>
      <c r="U74" s="357" t="s">
        <v>8260</v>
      </c>
      <c r="V74" s="357" t="s">
        <v>294</v>
      </c>
    </row>
    <row r="75" spans="1:22" ht="15" thickBot="1">
      <c r="A75" s="515"/>
      <c r="B75" s="48"/>
      <c r="C75" s="541" t="s">
        <v>336</v>
      </c>
      <c r="D75" s="614">
        <v>20</v>
      </c>
      <c r="E75" s="614">
        <v>30</v>
      </c>
      <c r="F75" s="843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336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A76" s="602">
        <v>12</v>
      </c>
      <c r="B76" s="1931" t="s">
        <v>8355</v>
      </c>
      <c r="C76" s="532" t="s">
        <v>8538</v>
      </c>
      <c r="D76" s="1926">
        <v>6</v>
      </c>
      <c r="E76" s="1927">
        <v>9</v>
      </c>
      <c r="F76" s="532" t="s">
        <v>8536</v>
      </c>
      <c r="G76" s="494"/>
      <c r="H76" s="494" t="s">
        <v>8342</v>
      </c>
      <c r="I76" s="494" t="s">
        <v>294</v>
      </c>
      <c r="J76" s="494" t="s">
        <v>294</v>
      </c>
      <c r="K76" s="573">
        <v>0</v>
      </c>
      <c r="L76" s="358" t="s">
        <v>8263</v>
      </c>
      <c r="M76" s="357" t="s">
        <v>8355</v>
      </c>
      <c r="N76" s="357" t="s">
        <v>8342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8249</v>
      </c>
      <c r="U76" s="357" t="s">
        <v>294</v>
      </c>
      <c r="V76" s="357" t="s">
        <v>294</v>
      </c>
    </row>
    <row r="77" spans="1:22">
      <c r="A77" s="515"/>
      <c r="B77" s="1931" t="s">
        <v>8335</v>
      </c>
      <c r="C77" s="532" t="s">
        <v>8518</v>
      </c>
      <c r="D77" s="1926">
        <v>3</v>
      </c>
      <c r="E77" s="1927">
        <v>3</v>
      </c>
      <c r="F77" s="532" t="s">
        <v>8474</v>
      </c>
      <c r="G77" s="494"/>
      <c r="H77" s="494" t="s">
        <v>8226</v>
      </c>
      <c r="I77" s="494" t="s">
        <v>294</v>
      </c>
      <c r="J77" s="494" t="s">
        <v>294</v>
      </c>
      <c r="K77" s="1743">
        <v>0</v>
      </c>
      <c r="L77" s="358" t="s">
        <v>8265</v>
      </c>
      <c r="M77" s="357" t="s">
        <v>8335</v>
      </c>
      <c r="N77" s="357" t="s">
        <v>8226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8227</v>
      </c>
      <c r="U77" s="357" t="s">
        <v>294</v>
      </c>
      <c r="V77" s="357" t="s">
        <v>294</v>
      </c>
    </row>
    <row r="78" spans="1:22">
      <c r="A78" s="515"/>
      <c r="B78" s="47" t="s">
        <v>8356</v>
      </c>
      <c r="C78" s="532" t="s">
        <v>8519</v>
      </c>
      <c r="D78" s="1926">
        <v>5</v>
      </c>
      <c r="E78" s="1927">
        <v>7</v>
      </c>
      <c r="F78" s="532" t="s">
        <v>8539</v>
      </c>
      <c r="G78" s="494" t="s">
        <v>8267</v>
      </c>
      <c r="H78" s="494" t="s">
        <v>242</v>
      </c>
      <c r="I78" s="494" t="s">
        <v>294</v>
      </c>
      <c r="J78" s="494" t="s">
        <v>294</v>
      </c>
      <c r="K78" s="642">
        <v>0</v>
      </c>
      <c r="L78" s="358" t="s">
        <v>8521</v>
      </c>
      <c r="M78" s="357" t="s">
        <v>8356</v>
      </c>
      <c r="N78" s="357" t="s">
        <v>242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8257</v>
      </c>
      <c r="U78" s="357" t="s">
        <v>294</v>
      </c>
      <c r="V78" s="357" t="s">
        <v>294</v>
      </c>
    </row>
    <row r="79" spans="1:22">
      <c r="A79" s="515"/>
      <c r="B79" s="47" t="s">
        <v>8359</v>
      </c>
      <c r="C79" s="532" t="s">
        <v>8522</v>
      </c>
      <c r="D79" s="1933">
        <v>5</v>
      </c>
      <c r="E79" s="1934">
        <v>7</v>
      </c>
      <c r="F79" s="532" t="s">
        <v>8539</v>
      </c>
      <c r="G79" s="494" t="s">
        <v>8267</v>
      </c>
      <c r="H79" s="494" t="s">
        <v>242</v>
      </c>
      <c r="I79" s="494"/>
      <c r="J79" s="494"/>
      <c r="K79" s="642"/>
      <c r="L79" s="358"/>
    </row>
    <row r="80" spans="1:22" ht="15" thickBot="1">
      <c r="A80" s="515"/>
      <c r="B80" s="1726" t="s">
        <v>8480</v>
      </c>
      <c r="C80" s="542" t="s">
        <v>3394</v>
      </c>
      <c r="D80" s="681">
        <v>8</v>
      </c>
      <c r="E80" s="660">
        <v>12</v>
      </c>
      <c r="F80" s="542" t="s">
        <v>325</v>
      </c>
      <c r="G80" s="494"/>
      <c r="H80" s="494" t="s">
        <v>8478</v>
      </c>
      <c r="I80" s="494" t="s">
        <v>294</v>
      </c>
      <c r="J80" s="494" t="s">
        <v>294</v>
      </c>
      <c r="K80" s="642">
        <v>0</v>
      </c>
      <c r="L80" s="358" t="s">
        <v>3396</v>
      </c>
      <c r="M80" s="357" t="s">
        <v>8480</v>
      </c>
      <c r="N80" s="357" t="s">
        <v>8478</v>
      </c>
      <c r="O80" s="357" t="s">
        <v>294</v>
      </c>
      <c r="P80" s="357" t="s">
        <v>294</v>
      </c>
      <c r="Q80" s="357">
        <v>0</v>
      </c>
      <c r="R80" s="357">
        <v>0</v>
      </c>
      <c r="S80" s="357">
        <v>0</v>
      </c>
      <c r="T80" s="357" t="s">
        <v>4161</v>
      </c>
      <c r="U80" s="357" t="s">
        <v>294</v>
      </c>
      <c r="V80" s="357" t="s">
        <v>294</v>
      </c>
    </row>
    <row r="81" spans="1:22" ht="15" thickBot="1">
      <c r="A81" s="517"/>
      <c r="B81" s="50"/>
      <c r="C81" s="550" t="s">
        <v>336</v>
      </c>
      <c r="D81" s="614">
        <v>22</v>
      </c>
      <c r="E81" s="614">
        <v>31</v>
      </c>
      <c r="F81" s="843"/>
      <c r="G81" s="494"/>
      <c r="H81" s="494" t="s">
        <v>294</v>
      </c>
      <c r="I81" s="494" t="s">
        <v>294</v>
      </c>
      <c r="J81" s="494" t="s">
        <v>294</v>
      </c>
      <c r="K81" s="642">
        <v>0</v>
      </c>
      <c r="L81" s="358" t="s">
        <v>336</v>
      </c>
      <c r="M81" s="357" t="s">
        <v>294</v>
      </c>
      <c r="N81" s="357" t="s">
        <v>294</v>
      </c>
      <c r="O81" s="357" t="s">
        <v>294</v>
      </c>
      <c r="P81" s="357" t="s">
        <v>294</v>
      </c>
      <c r="Q81" s="357">
        <v>0</v>
      </c>
      <c r="R81" s="357">
        <v>0</v>
      </c>
      <c r="S81" s="357">
        <v>0</v>
      </c>
      <c r="T81" s="357" t="s">
        <v>294</v>
      </c>
      <c r="U81" s="357" t="s">
        <v>294</v>
      </c>
      <c r="V81" s="357" t="s">
        <v>294</v>
      </c>
    </row>
    <row r="82" spans="1:22" ht="15" thickBot="1">
      <c r="A82" s="552"/>
      <c r="B82" s="206"/>
      <c r="C82" s="550" t="s">
        <v>111</v>
      </c>
      <c r="D82" s="631">
        <v>240</v>
      </c>
      <c r="E82" s="614">
        <v>318</v>
      </c>
      <c r="F82" s="843"/>
      <c r="G82" s="494"/>
      <c r="H82" s="494" t="s">
        <v>294</v>
      </c>
      <c r="I82" s="494" t="s">
        <v>294</v>
      </c>
      <c r="J82" s="494" t="s">
        <v>294</v>
      </c>
      <c r="K82" s="642">
        <v>0</v>
      </c>
      <c r="L82" s="358" t="s">
        <v>111</v>
      </c>
      <c r="M82" s="357" t="s">
        <v>294</v>
      </c>
      <c r="N82" s="357" t="s">
        <v>294</v>
      </c>
      <c r="O82" s="357" t="s">
        <v>294</v>
      </c>
      <c r="P82" s="357" t="s">
        <v>294</v>
      </c>
      <c r="Q82" s="357">
        <v>0</v>
      </c>
      <c r="R82" s="357">
        <v>0</v>
      </c>
      <c r="S82" s="357">
        <v>0</v>
      </c>
      <c r="T82" s="357" t="s">
        <v>294</v>
      </c>
      <c r="U82" s="357" t="s">
        <v>294</v>
      </c>
      <c r="V82" s="357" t="s">
        <v>294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0E92E-9251-4A1B-BF63-8B9B30D70ED5}">
  <sheetPr codeName="Sheet46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436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364" t="s">
        <v>10</v>
      </c>
      <c r="C9" s="543" t="s">
        <v>11</v>
      </c>
      <c r="D9" s="1649">
        <v>2</v>
      </c>
      <c r="E9" s="995">
        <v>2</v>
      </c>
      <c r="F9" s="60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5517</v>
      </c>
      <c r="D10" s="1652">
        <v>5</v>
      </c>
      <c r="E10" s="927">
        <v>6</v>
      </c>
      <c r="F10" s="54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8295</v>
      </c>
      <c r="C11" s="532" t="s">
        <v>8177</v>
      </c>
      <c r="D11" s="1926">
        <v>4</v>
      </c>
      <c r="E11" s="1927">
        <v>5</v>
      </c>
      <c r="F11" s="54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8178</v>
      </c>
      <c r="M11" s="357" t="s">
        <v>8295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08" t="s">
        <v>1020</v>
      </c>
      <c r="C12" s="532" t="s">
        <v>3934</v>
      </c>
      <c r="D12" s="1652">
        <v>2</v>
      </c>
      <c r="E12" s="927">
        <v>2</v>
      </c>
      <c r="F12" s="54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20</v>
      </c>
      <c r="C13" s="532" t="s">
        <v>4140</v>
      </c>
      <c r="D13" s="1652">
        <v>5</v>
      </c>
      <c r="E13" s="927">
        <v>6</v>
      </c>
      <c r="F13" s="54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36</v>
      </c>
      <c r="C14" s="532" t="s">
        <v>247</v>
      </c>
      <c r="D14" s="1657">
        <v>1</v>
      </c>
      <c r="E14" s="1655">
        <v>1</v>
      </c>
      <c r="F14" s="544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1131</v>
      </c>
      <c r="M14" s="357" t="s">
        <v>36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336</v>
      </c>
      <c r="D15" s="1121">
        <v>19</v>
      </c>
      <c r="E15" s="1121">
        <v>22</v>
      </c>
      <c r="F15" s="51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2" t="s">
        <v>3545</v>
      </c>
      <c r="D16" s="1649">
        <v>5</v>
      </c>
      <c r="E16" s="922">
        <v>6</v>
      </c>
      <c r="F16" s="1155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40</v>
      </c>
      <c r="C17" s="532" t="s">
        <v>338</v>
      </c>
      <c r="D17" s="1652">
        <v>1</v>
      </c>
      <c r="E17" s="927">
        <v>1</v>
      </c>
      <c r="F17" s="532" t="s">
        <v>247</v>
      </c>
      <c r="G17" s="494"/>
      <c r="H17" s="494" t="s">
        <v>36</v>
      </c>
      <c r="I17" s="494" t="s">
        <v>294</v>
      </c>
      <c r="J17" s="494" t="s">
        <v>294</v>
      </c>
      <c r="K17" s="573">
        <v>0</v>
      </c>
      <c r="L17" s="358" t="s">
        <v>1180</v>
      </c>
      <c r="M17" s="357" t="s">
        <v>40</v>
      </c>
      <c r="N17" s="357" t="s">
        <v>36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1131</v>
      </c>
      <c r="U17" s="357" t="s">
        <v>294</v>
      </c>
      <c r="V17" s="357" t="s">
        <v>294</v>
      </c>
    </row>
    <row r="18" spans="1:22">
      <c r="A18" s="515"/>
      <c r="B18" s="47" t="s">
        <v>8297</v>
      </c>
      <c r="C18" s="532" t="s">
        <v>8499</v>
      </c>
      <c r="D18" s="1926">
        <v>5</v>
      </c>
      <c r="E18" s="1928">
        <v>7</v>
      </c>
      <c r="F18" s="532" t="s">
        <v>8177</v>
      </c>
      <c r="G18" s="494"/>
      <c r="H18" s="494" t="s">
        <v>8295</v>
      </c>
      <c r="I18" s="494" t="s">
        <v>294</v>
      </c>
      <c r="J18" s="494" t="s">
        <v>294</v>
      </c>
      <c r="K18" s="573">
        <v>0</v>
      </c>
      <c r="L18" s="358" t="s">
        <v>8183</v>
      </c>
      <c r="M18" s="357" t="s">
        <v>8297</v>
      </c>
      <c r="N18" s="357" t="s">
        <v>8295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8178</v>
      </c>
      <c r="U18" s="357" t="s">
        <v>294</v>
      </c>
      <c r="V18" s="357" t="s">
        <v>294</v>
      </c>
    </row>
    <row r="19" spans="1:22">
      <c r="A19" s="515"/>
      <c r="B19" s="47" t="s">
        <v>26</v>
      </c>
      <c r="C19" s="532" t="s">
        <v>4143</v>
      </c>
      <c r="D19" s="1652">
        <v>5</v>
      </c>
      <c r="E19" s="927">
        <v>6</v>
      </c>
      <c r="F19" s="532" t="s">
        <v>4140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15"/>
      <c r="B20" s="47" t="s">
        <v>19</v>
      </c>
      <c r="C20" s="532" t="s">
        <v>872</v>
      </c>
      <c r="D20" s="1657">
        <v>2</v>
      </c>
      <c r="E20" s="1655">
        <v>2</v>
      </c>
      <c r="F20" s="54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19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48"/>
      <c r="C21" s="541" t="s">
        <v>336</v>
      </c>
      <c r="D21" s="1121">
        <v>18</v>
      </c>
      <c r="E21" s="1121">
        <v>22</v>
      </c>
      <c r="F21" s="1929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7" t="s">
        <v>8184</v>
      </c>
      <c r="C22" s="532" t="s">
        <v>8500</v>
      </c>
      <c r="D22" s="1649">
        <v>5</v>
      </c>
      <c r="E22" s="922">
        <v>8</v>
      </c>
      <c r="F22" s="543" t="s">
        <v>8499</v>
      </c>
      <c r="G22" s="494"/>
      <c r="H22" s="494" t="s">
        <v>8297</v>
      </c>
      <c r="I22" s="494" t="s">
        <v>294</v>
      </c>
      <c r="J22" s="494" t="s">
        <v>294</v>
      </c>
      <c r="K22" s="573">
        <v>0</v>
      </c>
      <c r="L22" s="358" t="s">
        <v>8185</v>
      </c>
      <c r="M22" s="357" t="s">
        <v>8184</v>
      </c>
      <c r="N22" s="357" t="s">
        <v>8297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8183</v>
      </c>
      <c r="U22" s="357" t="s">
        <v>294</v>
      </c>
      <c r="V22" s="357" t="s">
        <v>294</v>
      </c>
    </row>
    <row r="23" spans="1:22">
      <c r="A23" s="515"/>
      <c r="B23" s="47" t="s">
        <v>8300</v>
      </c>
      <c r="C23" s="532" t="s">
        <v>8187</v>
      </c>
      <c r="D23" s="1926">
        <v>4</v>
      </c>
      <c r="E23" s="1927">
        <v>5</v>
      </c>
      <c r="F23" s="532" t="s">
        <v>8177</v>
      </c>
      <c r="G23" s="494"/>
      <c r="H23" s="494" t="s">
        <v>8295</v>
      </c>
      <c r="I23" s="494" t="s">
        <v>294</v>
      </c>
      <c r="J23" s="494" t="s">
        <v>294</v>
      </c>
      <c r="K23" s="573">
        <v>0</v>
      </c>
      <c r="L23" s="358" t="s">
        <v>8187</v>
      </c>
      <c r="M23" s="357" t="s">
        <v>8300</v>
      </c>
      <c r="N23" s="357" t="s">
        <v>8295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8178</v>
      </c>
      <c r="U23" s="357" t="s">
        <v>294</v>
      </c>
      <c r="V23" s="357" t="s">
        <v>294</v>
      </c>
    </row>
    <row r="24" spans="1:22">
      <c r="A24" s="515"/>
      <c r="B24" s="47" t="s">
        <v>29</v>
      </c>
      <c r="C24" s="532" t="s">
        <v>53</v>
      </c>
      <c r="D24" s="1652">
        <v>2</v>
      </c>
      <c r="E24" s="1816">
        <v>2</v>
      </c>
      <c r="F24" s="532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25</v>
      </c>
      <c r="C25" s="532" t="s">
        <v>138</v>
      </c>
      <c r="D25" s="1652">
        <v>3</v>
      </c>
      <c r="E25" s="1816">
        <v>4</v>
      </c>
      <c r="F25" s="532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25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 ht="15" thickBot="1">
      <c r="A26" s="515"/>
      <c r="B26" s="47" t="s">
        <v>33</v>
      </c>
      <c r="C26" s="532" t="s">
        <v>140</v>
      </c>
      <c r="D26" s="1657">
        <v>5</v>
      </c>
      <c r="E26" s="1655">
        <v>7</v>
      </c>
      <c r="F26" s="532" t="s">
        <v>4143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517"/>
      <c r="B27" s="48"/>
      <c r="C27" s="541" t="s">
        <v>336</v>
      </c>
      <c r="D27" s="1121">
        <v>19</v>
      </c>
      <c r="E27" s="1121">
        <v>26</v>
      </c>
      <c r="F27" s="51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336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602">
        <v>4</v>
      </c>
      <c r="B28" s="1930" t="s">
        <v>8188</v>
      </c>
      <c r="C28" s="532" t="s">
        <v>8413</v>
      </c>
      <c r="D28" s="1649">
        <v>5</v>
      </c>
      <c r="E28" s="922">
        <v>6</v>
      </c>
      <c r="F28" s="543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8189</v>
      </c>
      <c r="M28" s="357" t="s">
        <v>8188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15"/>
      <c r="B29" s="1931" t="s">
        <v>8190</v>
      </c>
      <c r="C29" s="532" t="s">
        <v>8501</v>
      </c>
      <c r="D29" s="1652">
        <v>3</v>
      </c>
      <c r="E29" s="1816">
        <v>6</v>
      </c>
      <c r="F29" s="532" t="s">
        <v>8499</v>
      </c>
      <c r="G29" s="494"/>
      <c r="H29" s="494" t="s">
        <v>8297</v>
      </c>
      <c r="I29" s="494" t="s">
        <v>294</v>
      </c>
      <c r="J29" s="494" t="s">
        <v>294</v>
      </c>
      <c r="K29" s="573">
        <v>0</v>
      </c>
      <c r="L29" s="358" t="s">
        <v>8192</v>
      </c>
      <c r="M29" s="357" t="s">
        <v>8190</v>
      </c>
      <c r="N29" s="357" t="s">
        <v>8297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8183</v>
      </c>
      <c r="U29" s="357" t="s">
        <v>294</v>
      </c>
      <c r="V29" s="357" t="s">
        <v>294</v>
      </c>
    </row>
    <row r="30" spans="1:22">
      <c r="A30" s="515"/>
      <c r="B30" s="1931" t="s">
        <v>8193</v>
      </c>
      <c r="C30" s="532" t="s">
        <v>8423</v>
      </c>
      <c r="D30" s="1837">
        <v>5</v>
      </c>
      <c r="E30" s="1837">
        <v>6</v>
      </c>
      <c r="F30" s="532" t="s">
        <v>8187</v>
      </c>
      <c r="G30" s="494"/>
      <c r="H30" s="494" t="s">
        <v>8300</v>
      </c>
      <c r="I30" s="494" t="s">
        <v>294</v>
      </c>
      <c r="J30" s="494" t="s">
        <v>294</v>
      </c>
      <c r="K30" s="573">
        <v>0</v>
      </c>
      <c r="L30" s="358" t="s">
        <v>8194</v>
      </c>
      <c r="M30" s="357" t="s">
        <v>8193</v>
      </c>
      <c r="N30" s="357" t="s">
        <v>8300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8187</v>
      </c>
      <c r="U30" s="357" t="s">
        <v>294</v>
      </c>
      <c r="V30" s="357" t="s">
        <v>294</v>
      </c>
    </row>
    <row r="31" spans="1:22">
      <c r="A31" s="515"/>
      <c r="B31" s="1931" t="s">
        <v>8304</v>
      </c>
      <c r="C31" s="532" t="s">
        <v>8196</v>
      </c>
      <c r="D31" s="1926">
        <v>4</v>
      </c>
      <c r="E31" s="1927">
        <v>5</v>
      </c>
      <c r="F31" s="532" t="s">
        <v>8499</v>
      </c>
      <c r="G31" s="494"/>
      <c r="H31" s="494" t="s">
        <v>8297</v>
      </c>
      <c r="I31" s="494" t="s">
        <v>294</v>
      </c>
      <c r="J31" s="494" t="s">
        <v>294</v>
      </c>
      <c r="K31" s="573">
        <v>0</v>
      </c>
      <c r="L31" s="358" t="s">
        <v>8196</v>
      </c>
      <c r="M31" s="357" t="s">
        <v>8304</v>
      </c>
      <c r="N31" s="357" t="s">
        <v>8297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8183</v>
      </c>
      <c r="U31" s="357" t="s">
        <v>294</v>
      </c>
      <c r="V31" s="357" t="s">
        <v>294</v>
      </c>
    </row>
    <row r="32" spans="1:22" ht="15" thickBot="1">
      <c r="A32" s="515"/>
      <c r="B32" s="1932" t="s">
        <v>38</v>
      </c>
      <c r="C32" s="532" t="s">
        <v>3711</v>
      </c>
      <c r="D32" s="1657">
        <v>1</v>
      </c>
      <c r="E32" s="1655">
        <v>1</v>
      </c>
      <c r="F32" s="532" t="s">
        <v>872</v>
      </c>
      <c r="G32" s="494"/>
      <c r="H32" s="494" t="s">
        <v>19</v>
      </c>
      <c r="I32" s="494" t="s">
        <v>294</v>
      </c>
      <c r="J32" s="494" t="s">
        <v>294</v>
      </c>
      <c r="K32" s="573">
        <v>0</v>
      </c>
      <c r="L32" s="358" t="s">
        <v>331</v>
      </c>
      <c r="M32" s="357" t="s">
        <v>38</v>
      </c>
      <c r="N32" s="357" t="s">
        <v>19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335</v>
      </c>
      <c r="U32" s="357" t="s">
        <v>294</v>
      </c>
      <c r="V32" s="357" t="s">
        <v>294</v>
      </c>
    </row>
    <row r="33" spans="1:22" ht="15" thickBot="1">
      <c r="A33" s="517"/>
      <c r="B33" s="48"/>
      <c r="C33" s="541" t="s">
        <v>336</v>
      </c>
      <c r="D33" s="1121">
        <v>18</v>
      </c>
      <c r="E33" s="1121">
        <v>24</v>
      </c>
      <c r="F33" s="519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336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602">
        <v>5</v>
      </c>
      <c r="B34" s="47" t="s">
        <v>8197</v>
      </c>
      <c r="C34" s="532" t="s">
        <v>8414</v>
      </c>
      <c r="D34" s="1649">
        <v>4</v>
      </c>
      <c r="E34" s="995">
        <v>6</v>
      </c>
      <c r="F34" s="532" t="s">
        <v>8413</v>
      </c>
      <c r="G34" s="494"/>
      <c r="H34" s="494" t="s">
        <v>8188</v>
      </c>
      <c r="I34" s="494" t="s">
        <v>294</v>
      </c>
      <c r="J34" s="494" t="s">
        <v>294</v>
      </c>
      <c r="K34" s="573">
        <v>0</v>
      </c>
      <c r="L34" s="358" t="s">
        <v>8199</v>
      </c>
      <c r="M34" s="357" t="s">
        <v>8197</v>
      </c>
      <c r="N34" s="357" t="s">
        <v>8188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8189</v>
      </c>
      <c r="U34" s="357" t="s">
        <v>294</v>
      </c>
      <c r="V34" s="357" t="s">
        <v>294</v>
      </c>
    </row>
    <row r="35" spans="1:22">
      <c r="A35" s="515"/>
      <c r="B35" s="1931" t="s">
        <v>35</v>
      </c>
      <c r="C35" s="532" t="s">
        <v>145</v>
      </c>
      <c r="D35" s="1652">
        <v>3</v>
      </c>
      <c r="E35" s="1816">
        <v>4</v>
      </c>
      <c r="F35" s="532" t="s">
        <v>138</v>
      </c>
      <c r="G35" s="494"/>
      <c r="H35" s="494" t="s">
        <v>25</v>
      </c>
      <c r="I35" s="494" t="s">
        <v>294</v>
      </c>
      <c r="J35" s="494" t="s">
        <v>294</v>
      </c>
      <c r="K35" s="573">
        <v>0</v>
      </c>
      <c r="L35" s="358" t="s">
        <v>3259</v>
      </c>
      <c r="M35" s="357" t="s">
        <v>35</v>
      </c>
      <c r="N35" s="357" t="s">
        <v>25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2100</v>
      </c>
      <c r="U35" s="357" t="s">
        <v>294</v>
      </c>
      <c r="V35" s="357" t="s">
        <v>294</v>
      </c>
    </row>
    <row r="36" spans="1:22">
      <c r="A36" s="515"/>
      <c r="B36" s="1931" t="s">
        <v>8308</v>
      </c>
      <c r="C36" s="532" t="s">
        <v>8201</v>
      </c>
      <c r="D36" s="1926">
        <v>4</v>
      </c>
      <c r="E36" s="1927">
        <v>5</v>
      </c>
      <c r="F36" s="532" t="s">
        <v>8196</v>
      </c>
      <c r="G36" s="494"/>
      <c r="H36" s="494" t="s">
        <v>8304</v>
      </c>
      <c r="I36" s="494" t="s">
        <v>294</v>
      </c>
      <c r="J36" s="494" t="s">
        <v>294</v>
      </c>
      <c r="K36" s="573">
        <v>0</v>
      </c>
      <c r="L36" s="358" t="s">
        <v>8201</v>
      </c>
      <c r="M36" s="357" t="s">
        <v>8308</v>
      </c>
      <c r="N36" s="357" t="s">
        <v>8304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8196</v>
      </c>
      <c r="U36" s="357" t="s">
        <v>294</v>
      </c>
      <c r="V36" s="357" t="s">
        <v>294</v>
      </c>
    </row>
    <row r="37" spans="1:22">
      <c r="A37" s="515"/>
      <c r="B37" s="1931" t="s">
        <v>8305</v>
      </c>
      <c r="C37" s="532" t="s">
        <v>8502</v>
      </c>
      <c r="D37" s="1926">
        <v>3</v>
      </c>
      <c r="E37" s="1927">
        <v>3</v>
      </c>
      <c r="F37" s="532" t="s">
        <v>8413</v>
      </c>
      <c r="G37" s="494"/>
      <c r="H37" s="494" t="s">
        <v>8188</v>
      </c>
      <c r="I37" s="494" t="s">
        <v>294</v>
      </c>
      <c r="J37" s="494" t="s">
        <v>294</v>
      </c>
      <c r="K37" s="574">
        <v>0</v>
      </c>
      <c r="L37" s="358" t="s">
        <v>8203</v>
      </c>
      <c r="M37" s="357" t="s">
        <v>8305</v>
      </c>
      <c r="N37" s="357" t="s">
        <v>8188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8189</v>
      </c>
      <c r="U37" s="357" t="s">
        <v>294</v>
      </c>
      <c r="V37" s="357" t="s">
        <v>294</v>
      </c>
    </row>
    <row r="38" spans="1:22" ht="15" thickBot="1">
      <c r="A38" s="515"/>
      <c r="B38" s="1931" t="s">
        <v>34</v>
      </c>
      <c r="C38" s="532" t="s">
        <v>142</v>
      </c>
      <c r="D38" s="1657">
        <v>4</v>
      </c>
      <c r="E38" s="1820">
        <v>6</v>
      </c>
      <c r="F38" s="532" t="s">
        <v>11</v>
      </c>
      <c r="G38" s="494"/>
      <c r="H38" s="494" t="s">
        <v>10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10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 ht="15" thickBot="1">
      <c r="A39" s="517"/>
      <c r="B39" s="48"/>
      <c r="C39" s="541" t="s">
        <v>336</v>
      </c>
      <c r="D39" s="631">
        <v>18</v>
      </c>
      <c r="E39" s="631">
        <v>24</v>
      </c>
      <c r="F39" s="518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336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602">
        <v>6</v>
      </c>
      <c r="B40" s="1931" t="s">
        <v>8204</v>
      </c>
      <c r="C40" s="532" t="s">
        <v>8418</v>
      </c>
      <c r="D40" s="609">
        <v>3</v>
      </c>
      <c r="E40" s="654">
        <v>4</v>
      </c>
      <c r="F40" s="543" t="s">
        <v>8414</v>
      </c>
      <c r="G40" s="494"/>
      <c r="H40" s="494" t="s">
        <v>8197</v>
      </c>
      <c r="I40" s="494" t="s">
        <v>294</v>
      </c>
      <c r="J40" s="494" t="s">
        <v>294</v>
      </c>
      <c r="K40" s="573">
        <v>0</v>
      </c>
      <c r="L40" s="358" t="s">
        <v>8205</v>
      </c>
      <c r="M40" s="357" t="s">
        <v>8204</v>
      </c>
      <c r="N40" s="357" t="s">
        <v>8197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8199</v>
      </c>
      <c r="U40" s="357" t="s">
        <v>294</v>
      </c>
      <c r="V40" s="357" t="s">
        <v>294</v>
      </c>
    </row>
    <row r="41" spans="1:22">
      <c r="A41" s="515"/>
      <c r="B41" s="1931" t="s">
        <v>8310</v>
      </c>
      <c r="C41" s="532" t="s">
        <v>8208</v>
      </c>
      <c r="D41" s="1926">
        <v>4</v>
      </c>
      <c r="E41" s="1927">
        <v>5</v>
      </c>
      <c r="F41" s="532" t="s">
        <v>8414</v>
      </c>
      <c r="G41" s="494"/>
      <c r="H41" s="494" t="s">
        <v>8197</v>
      </c>
      <c r="I41" s="494" t="s">
        <v>294</v>
      </c>
      <c r="J41" s="494" t="s">
        <v>294</v>
      </c>
      <c r="K41" s="573">
        <v>0</v>
      </c>
      <c r="L41" s="358" t="s">
        <v>8208</v>
      </c>
      <c r="M41" s="357" t="s">
        <v>8310</v>
      </c>
      <c r="N41" s="357" t="s">
        <v>8197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8199</v>
      </c>
      <c r="U41" s="357" t="s">
        <v>294</v>
      </c>
      <c r="V41" s="357" t="s">
        <v>294</v>
      </c>
    </row>
    <row r="42" spans="1:22">
      <c r="A42" s="515"/>
      <c r="B42" s="1931" t="s">
        <v>8209</v>
      </c>
      <c r="C42" s="532" t="s">
        <v>8420</v>
      </c>
      <c r="D42" s="609">
        <v>7</v>
      </c>
      <c r="E42" s="607">
        <v>8</v>
      </c>
      <c r="F42" s="532" t="s">
        <v>8196</v>
      </c>
      <c r="G42" s="494"/>
      <c r="H42" s="494" t="s">
        <v>8304</v>
      </c>
      <c r="I42" s="494" t="s">
        <v>294</v>
      </c>
      <c r="J42" s="494" t="s">
        <v>294</v>
      </c>
      <c r="K42" s="573">
        <v>0</v>
      </c>
      <c r="L42" s="358" t="s">
        <v>8211</v>
      </c>
      <c r="M42" s="357" t="s">
        <v>8209</v>
      </c>
      <c r="N42" s="357" t="s">
        <v>8304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8196</v>
      </c>
      <c r="U42" s="357" t="s">
        <v>294</v>
      </c>
      <c r="V42" s="357" t="s">
        <v>294</v>
      </c>
    </row>
    <row r="43" spans="1:22">
      <c r="A43" s="515"/>
      <c r="B43" s="1931" t="s">
        <v>8321</v>
      </c>
      <c r="C43" s="532" t="s">
        <v>8213</v>
      </c>
      <c r="D43" s="1926">
        <v>3</v>
      </c>
      <c r="E43" s="1927">
        <v>3</v>
      </c>
      <c r="F43" s="532" t="s">
        <v>8201</v>
      </c>
      <c r="G43" s="494"/>
      <c r="H43" s="494" t="s">
        <v>8308</v>
      </c>
      <c r="I43" s="494" t="s">
        <v>294</v>
      </c>
      <c r="J43" s="494" t="s">
        <v>294</v>
      </c>
      <c r="K43" s="573">
        <v>0</v>
      </c>
      <c r="L43" s="358" t="s">
        <v>8213</v>
      </c>
      <c r="M43" s="357" t="s">
        <v>8321</v>
      </c>
      <c r="N43" s="357" t="s">
        <v>8308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8201</v>
      </c>
      <c r="U43" s="357" t="s">
        <v>294</v>
      </c>
      <c r="V43" s="357" t="s">
        <v>294</v>
      </c>
    </row>
    <row r="44" spans="1:22" ht="15" thickBot="1">
      <c r="A44" s="515"/>
      <c r="B44" s="1931" t="s">
        <v>8314</v>
      </c>
      <c r="C44" s="532" t="s">
        <v>8215</v>
      </c>
      <c r="D44" s="1926">
        <v>4</v>
      </c>
      <c r="E44" s="1927">
        <v>5</v>
      </c>
      <c r="F44" s="542" t="s">
        <v>8423</v>
      </c>
      <c r="G44" s="494"/>
      <c r="H44" s="494" t="s">
        <v>8193</v>
      </c>
      <c r="I44" s="494" t="s">
        <v>294</v>
      </c>
      <c r="J44" s="494" t="s">
        <v>294</v>
      </c>
      <c r="K44" s="573">
        <v>0</v>
      </c>
      <c r="L44" s="358" t="s">
        <v>8215</v>
      </c>
      <c r="M44" s="357" t="s">
        <v>8314</v>
      </c>
      <c r="N44" s="357" t="s">
        <v>8193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8194</v>
      </c>
      <c r="U44" s="357" t="s">
        <v>294</v>
      </c>
      <c r="V44" s="357" t="s">
        <v>294</v>
      </c>
    </row>
    <row r="45" spans="1:22" ht="15" thickBot="1">
      <c r="A45" s="1059"/>
      <c r="B45" s="46"/>
      <c r="C45" s="541" t="s">
        <v>336</v>
      </c>
      <c r="D45" s="614">
        <v>21</v>
      </c>
      <c r="E45" s="614">
        <v>25</v>
      </c>
      <c r="F45" s="1929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336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602">
        <v>7</v>
      </c>
      <c r="B46" s="1930" t="s">
        <v>8216</v>
      </c>
      <c r="C46" s="532" t="s">
        <v>8429</v>
      </c>
      <c r="D46" s="605">
        <v>4</v>
      </c>
      <c r="E46" s="607">
        <v>4</v>
      </c>
      <c r="F46" s="543" t="s">
        <v>8418</v>
      </c>
      <c r="G46" s="494"/>
      <c r="H46" s="494" t="s">
        <v>8204</v>
      </c>
      <c r="I46" s="494" t="s">
        <v>294</v>
      </c>
      <c r="J46" s="494" t="s">
        <v>294</v>
      </c>
      <c r="K46" s="573">
        <v>0</v>
      </c>
      <c r="L46" s="358" t="s">
        <v>8390</v>
      </c>
      <c r="M46" s="357" t="s">
        <v>8216</v>
      </c>
      <c r="N46" s="357" t="s">
        <v>8204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8205</v>
      </c>
      <c r="U46" s="357" t="s">
        <v>294</v>
      </c>
      <c r="V46" s="357" t="s">
        <v>294</v>
      </c>
    </row>
    <row r="47" spans="1:22">
      <c r="A47" s="515"/>
      <c r="B47" s="1931" t="s">
        <v>8313</v>
      </c>
      <c r="C47" s="532" t="s">
        <v>8219</v>
      </c>
      <c r="D47" s="1926">
        <v>4</v>
      </c>
      <c r="E47" s="1927">
        <v>5</v>
      </c>
      <c r="F47" s="532" t="s">
        <v>8208</v>
      </c>
      <c r="G47" s="494"/>
      <c r="H47" s="494" t="s">
        <v>8310</v>
      </c>
      <c r="I47" s="494" t="s">
        <v>294</v>
      </c>
      <c r="J47" s="494" t="s">
        <v>294</v>
      </c>
      <c r="K47" s="573">
        <v>0</v>
      </c>
      <c r="L47" s="358" t="s">
        <v>8219</v>
      </c>
      <c r="M47" s="357" t="s">
        <v>8313</v>
      </c>
      <c r="N47" s="357" t="s">
        <v>8310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8208</v>
      </c>
      <c r="U47" s="357" t="s">
        <v>294</v>
      </c>
      <c r="V47" s="357" t="s">
        <v>294</v>
      </c>
    </row>
    <row r="48" spans="1:22">
      <c r="A48" s="515"/>
      <c r="B48" s="1931" t="s">
        <v>8427</v>
      </c>
      <c r="C48" s="532" t="s">
        <v>8473</v>
      </c>
      <c r="D48" s="609">
        <v>2</v>
      </c>
      <c r="E48" s="607">
        <v>4</v>
      </c>
      <c r="F48" s="532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8180</v>
      </c>
      <c r="M48" s="357" t="s">
        <v>8427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1931" t="s">
        <v>8315</v>
      </c>
      <c r="C49" s="532" t="s">
        <v>8221</v>
      </c>
      <c r="D49" s="1926">
        <v>4</v>
      </c>
      <c r="E49" s="1927">
        <v>5</v>
      </c>
      <c r="F49" s="532" t="s">
        <v>8420</v>
      </c>
      <c r="G49" s="494"/>
      <c r="H49" s="494" t="s">
        <v>8209</v>
      </c>
      <c r="I49" s="494" t="s">
        <v>294</v>
      </c>
      <c r="J49" s="494" t="s">
        <v>294</v>
      </c>
      <c r="K49" s="573">
        <v>0</v>
      </c>
      <c r="L49" s="358" t="s">
        <v>8221</v>
      </c>
      <c r="M49" s="357" t="s">
        <v>8315</v>
      </c>
      <c r="N49" s="357" t="s">
        <v>8209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8211</v>
      </c>
      <c r="U49" s="357" t="s">
        <v>294</v>
      </c>
      <c r="V49" s="357" t="s">
        <v>294</v>
      </c>
    </row>
    <row r="50" spans="1:22">
      <c r="A50" s="515"/>
      <c r="B50" s="1931" t="s">
        <v>8322</v>
      </c>
      <c r="C50" s="532" t="s">
        <v>8222</v>
      </c>
      <c r="D50" s="1926">
        <v>4</v>
      </c>
      <c r="E50" s="1927">
        <v>5</v>
      </c>
      <c r="F50" s="836" t="s">
        <v>8215</v>
      </c>
      <c r="G50" s="494"/>
      <c r="H50" s="494" t="s">
        <v>8314</v>
      </c>
      <c r="I50" s="494" t="s">
        <v>294</v>
      </c>
      <c r="J50" s="494" t="s">
        <v>294</v>
      </c>
      <c r="K50" s="573">
        <v>0</v>
      </c>
      <c r="L50" s="358" t="s">
        <v>8222</v>
      </c>
      <c r="M50" s="357" t="s">
        <v>8322</v>
      </c>
      <c r="N50" s="357" t="s">
        <v>8314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8215</v>
      </c>
      <c r="U50" s="357" t="s">
        <v>294</v>
      </c>
      <c r="V50" s="357" t="s">
        <v>294</v>
      </c>
    </row>
    <row r="51" spans="1:22" ht="15" thickBot="1">
      <c r="A51" s="515"/>
      <c r="B51" s="1117" t="s">
        <v>8223</v>
      </c>
      <c r="C51" s="532" t="s">
        <v>8475</v>
      </c>
      <c r="D51" s="609">
        <v>4</v>
      </c>
      <c r="E51" s="607">
        <v>4</v>
      </c>
      <c r="F51" s="532" t="s">
        <v>8500</v>
      </c>
      <c r="G51" s="494"/>
      <c r="H51" s="494" t="s">
        <v>8184</v>
      </c>
      <c r="I51" s="494" t="s">
        <v>294</v>
      </c>
      <c r="J51" s="494" t="s">
        <v>294</v>
      </c>
      <c r="K51" s="573">
        <v>0</v>
      </c>
      <c r="L51" s="358" t="s">
        <v>8225</v>
      </c>
      <c r="M51" s="357" t="s">
        <v>8223</v>
      </c>
      <c r="N51" s="357" t="s">
        <v>8184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8185</v>
      </c>
      <c r="U51" s="357" t="s">
        <v>294</v>
      </c>
      <c r="V51" s="357" t="s">
        <v>294</v>
      </c>
    </row>
    <row r="52" spans="1:22" ht="15" thickBot="1">
      <c r="A52" s="517"/>
      <c r="B52" s="50"/>
      <c r="C52" s="1057" t="s">
        <v>336</v>
      </c>
      <c r="D52" s="624">
        <v>22</v>
      </c>
      <c r="E52" s="614">
        <v>27</v>
      </c>
      <c r="F52" s="518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336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8</v>
      </c>
      <c r="B53" s="1931" t="s">
        <v>8226</v>
      </c>
      <c r="C53" s="543" t="s">
        <v>8474</v>
      </c>
      <c r="D53" s="651">
        <v>6</v>
      </c>
      <c r="E53" s="651">
        <v>8</v>
      </c>
      <c r="F53" s="543" t="s">
        <v>8429</v>
      </c>
      <c r="G53" s="494"/>
      <c r="H53" s="494" t="s">
        <v>8216</v>
      </c>
      <c r="I53" s="494" t="s">
        <v>294</v>
      </c>
      <c r="J53" s="494" t="s">
        <v>294</v>
      </c>
      <c r="K53" s="573">
        <v>0</v>
      </c>
      <c r="L53" s="358" t="s">
        <v>8227</v>
      </c>
      <c r="M53" s="357" t="s">
        <v>8226</v>
      </c>
      <c r="N53" s="357" t="s">
        <v>8216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8390</v>
      </c>
      <c r="U53" s="357" t="s">
        <v>294</v>
      </c>
      <c r="V53" s="357" t="s">
        <v>294</v>
      </c>
    </row>
    <row r="54" spans="1:22">
      <c r="A54" s="515"/>
      <c r="B54" s="1931" t="s">
        <v>8329</v>
      </c>
      <c r="C54" s="532" t="s">
        <v>8503</v>
      </c>
      <c r="D54" s="1926">
        <v>4</v>
      </c>
      <c r="E54" s="1927">
        <v>5</v>
      </c>
      <c r="F54" s="532" t="s">
        <v>8213</v>
      </c>
      <c r="G54" s="494"/>
      <c r="H54" s="494" t="s">
        <v>8321</v>
      </c>
      <c r="I54" s="494" t="s">
        <v>294</v>
      </c>
      <c r="J54" s="494" t="s">
        <v>294</v>
      </c>
      <c r="K54" s="573">
        <v>0</v>
      </c>
      <c r="L54" s="358" t="s">
        <v>8229</v>
      </c>
      <c r="M54" s="357" t="s">
        <v>8329</v>
      </c>
      <c r="N54" s="357" t="s">
        <v>8321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8213</v>
      </c>
      <c r="U54" s="357" t="s">
        <v>294</v>
      </c>
      <c r="V54" s="357" t="s">
        <v>294</v>
      </c>
    </row>
    <row r="55" spans="1:22">
      <c r="A55" s="515"/>
      <c r="B55" s="1931" t="s">
        <v>8316</v>
      </c>
      <c r="C55" s="532" t="s">
        <v>8504</v>
      </c>
      <c r="D55" s="609">
        <v>3</v>
      </c>
      <c r="E55" s="607">
        <v>6</v>
      </c>
      <c r="F55" s="532" t="s">
        <v>8208</v>
      </c>
      <c r="G55" s="494"/>
      <c r="H55" s="494" t="s">
        <v>8310</v>
      </c>
      <c r="I55" s="494" t="s">
        <v>294</v>
      </c>
      <c r="J55" s="494" t="s">
        <v>294</v>
      </c>
      <c r="K55" s="573">
        <v>0</v>
      </c>
      <c r="L55" s="358" t="s">
        <v>8232</v>
      </c>
      <c r="M55" s="357" t="s">
        <v>8316</v>
      </c>
      <c r="N55" s="357" t="s">
        <v>8310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8208</v>
      </c>
      <c r="U55" s="357" t="s">
        <v>294</v>
      </c>
      <c r="V55" s="357" t="s">
        <v>294</v>
      </c>
    </row>
    <row r="56" spans="1:22">
      <c r="A56" s="515"/>
      <c r="B56" s="1931" t="s">
        <v>8320</v>
      </c>
      <c r="C56" s="532" t="s">
        <v>8234</v>
      </c>
      <c r="D56" s="1926">
        <v>5</v>
      </c>
      <c r="E56" s="1927">
        <v>7</v>
      </c>
      <c r="F56" s="532" t="s">
        <v>8219</v>
      </c>
      <c r="G56" s="494"/>
      <c r="H56" s="494" t="s">
        <v>8313</v>
      </c>
      <c r="I56" s="494" t="s">
        <v>294</v>
      </c>
      <c r="J56" s="494" t="s">
        <v>294</v>
      </c>
      <c r="K56" s="573">
        <v>0</v>
      </c>
      <c r="L56" s="358" t="s">
        <v>8234</v>
      </c>
      <c r="M56" s="357" t="s">
        <v>8320</v>
      </c>
      <c r="N56" s="357" t="s">
        <v>8313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8219</v>
      </c>
      <c r="U56" s="357" t="s">
        <v>294</v>
      </c>
      <c r="V56" s="357" t="s">
        <v>294</v>
      </c>
    </row>
    <row r="57" spans="1:22" ht="15" thickBot="1">
      <c r="A57" s="515"/>
      <c r="B57" s="1931" t="s">
        <v>8326</v>
      </c>
      <c r="C57" s="542" t="s">
        <v>8505</v>
      </c>
      <c r="D57" s="1926">
        <v>4</v>
      </c>
      <c r="E57" s="1927">
        <v>5</v>
      </c>
      <c r="F57" s="542" t="s">
        <v>8201</v>
      </c>
      <c r="G57" s="494"/>
      <c r="H57" s="494" t="s">
        <v>8308</v>
      </c>
      <c r="I57" s="494" t="s">
        <v>294</v>
      </c>
      <c r="J57" s="494" t="s">
        <v>294</v>
      </c>
      <c r="K57" s="573">
        <v>0</v>
      </c>
      <c r="L57" s="358" t="s">
        <v>8236</v>
      </c>
      <c r="M57" s="357" t="s">
        <v>8326</v>
      </c>
      <c r="N57" s="357" t="s">
        <v>8308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8201</v>
      </c>
      <c r="U57" s="357" t="s">
        <v>294</v>
      </c>
      <c r="V57" s="357" t="s">
        <v>294</v>
      </c>
    </row>
    <row r="58" spans="1:22" ht="15" thickBot="1">
      <c r="A58" s="517"/>
      <c r="B58" s="48"/>
      <c r="C58" s="550" t="s">
        <v>336</v>
      </c>
      <c r="D58" s="614">
        <v>22</v>
      </c>
      <c r="E58" s="614">
        <v>31</v>
      </c>
      <c r="F58" s="52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336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9</v>
      </c>
      <c r="B59" s="1931" t="s">
        <v>8330</v>
      </c>
      <c r="C59" s="543" t="s">
        <v>8238</v>
      </c>
      <c r="D59" s="1926">
        <v>4</v>
      </c>
      <c r="E59" s="1927">
        <v>5</v>
      </c>
      <c r="F59" s="543" t="s">
        <v>8474</v>
      </c>
      <c r="G59" s="494"/>
      <c r="H59" s="494" t="s">
        <v>8226</v>
      </c>
      <c r="I59" s="494" t="s">
        <v>294</v>
      </c>
      <c r="J59" s="494" t="s">
        <v>294</v>
      </c>
      <c r="K59" s="573">
        <v>0</v>
      </c>
      <c r="L59" s="358" t="s">
        <v>8238</v>
      </c>
      <c r="M59" s="357" t="s">
        <v>8330</v>
      </c>
      <c r="N59" s="357" t="s">
        <v>8226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8227</v>
      </c>
      <c r="U59" s="357" t="s">
        <v>294</v>
      </c>
      <c r="V59" s="357" t="s">
        <v>294</v>
      </c>
    </row>
    <row r="60" spans="1:22">
      <c r="A60" s="515"/>
      <c r="B60" s="1931" t="s">
        <v>8333</v>
      </c>
      <c r="C60" s="532" t="s">
        <v>8506</v>
      </c>
      <c r="D60" s="1926">
        <v>4</v>
      </c>
      <c r="E60" s="1927">
        <v>5</v>
      </c>
      <c r="F60" s="836" t="s">
        <v>8505</v>
      </c>
      <c r="G60" s="494"/>
      <c r="H60" s="494" t="s">
        <v>8326</v>
      </c>
      <c r="I60" s="494" t="s">
        <v>294</v>
      </c>
      <c r="J60" s="494" t="s">
        <v>294</v>
      </c>
      <c r="K60" s="573">
        <v>0</v>
      </c>
      <c r="L60" s="358" t="s">
        <v>8240</v>
      </c>
      <c r="M60" s="357" t="s">
        <v>8333</v>
      </c>
      <c r="N60" s="357" t="s">
        <v>8326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8236</v>
      </c>
      <c r="U60" s="357" t="s">
        <v>294</v>
      </c>
      <c r="V60" s="357" t="s">
        <v>294</v>
      </c>
    </row>
    <row r="61" spans="1:22">
      <c r="A61" s="515"/>
      <c r="B61" s="1931" t="s">
        <v>8324</v>
      </c>
      <c r="C61" s="532" t="s">
        <v>8507</v>
      </c>
      <c r="D61" s="1926">
        <v>5</v>
      </c>
      <c r="E61" s="1927">
        <v>7</v>
      </c>
      <c r="F61" s="532" t="s">
        <v>8429</v>
      </c>
      <c r="G61" s="494"/>
      <c r="H61" s="494" t="s">
        <v>8216</v>
      </c>
      <c r="I61" s="494" t="s">
        <v>294</v>
      </c>
      <c r="J61" s="494" t="s">
        <v>294</v>
      </c>
      <c r="K61" s="573">
        <v>0</v>
      </c>
      <c r="L61" s="358" t="s">
        <v>8242</v>
      </c>
      <c r="M61" s="357" t="s">
        <v>8324</v>
      </c>
      <c r="N61" s="357" t="s">
        <v>8216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8390</v>
      </c>
      <c r="U61" s="357" t="s">
        <v>294</v>
      </c>
      <c r="V61" s="357" t="s">
        <v>294</v>
      </c>
    </row>
    <row r="62" spans="1:22">
      <c r="A62" s="515"/>
      <c r="B62" s="1931" t="s">
        <v>8327</v>
      </c>
      <c r="C62" s="532" t="s">
        <v>8244</v>
      </c>
      <c r="D62" s="1926">
        <v>4</v>
      </c>
      <c r="E62" s="1927">
        <v>5</v>
      </c>
      <c r="F62" s="836" t="s">
        <v>8474</v>
      </c>
      <c r="G62" s="494"/>
      <c r="H62" s="494" t="s">
        <v>8226</v>
      </c>
      <c r="I62" s="494" t="s">
        <v>294</v>
      </c>
      <c r="J62" s="494" t="s">
        <v>294</v>
      </c>
      <c r="K62" s="573">
        <v>0</v>
      </c>
      <c r="L62" s="358" t="s">
        <v>8244</v>
      </c>
      <c r="M62" s="357" t="s">
        <v>8327</v>
      </c>
      <c r="N62" s="357" t="s">
        <v>8226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8227</v>
      </c>
      <c r="U62" s="357" t="s">
        <v>294</v>
      </c>
      <c r="V62" s="357" t="s">
        <v>294</v>
      </c>
    </row>
    <row r="63" spans="1:22" ht="15" thickBot="1">
      <c r="A63" s="515"/>
      <c r="B63" s="1931" t="s">
        <v>8328</v>
      </c>
      <c r="C63" s="532" t="s">
        <v>8247</v>
      </c>
      <c r="D63" s="1926">
        <v>4</v>
      </c>
      <c r="E63" s="1927">
        <v>5</v>
      </c>
      <c r="F63" s="532" t="s">
        <v>8234</v>
      </c>
      <c r="G63" s="494"/>
      <c r="H63" s="494" t="s">
        <v>8320</v>
      </c>
      <c r="I63" s="494" t="s">
        <v>294</v>
      </c>
      <c r="J63" s="494" t="s">
        <v>294</v>
      </c>
      <c r="K63" s="573">
        <v>0</v>
      </c>
      <c r="L63" s="358" t="s">
        <v>8247</v>
      </c>
      <c r="M63" s="357" t="s">
        <v>8328</v>
      </c>
      <c r="N63" s="357" t="s">
        <v>8320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8234</v>
      </c>
      <c r="U63" s="357" t="s">
        <v>294</v>
      </c>
      <c r="V63" s="357" t="s">
        <v>294</v>
      </c>
    </row>
    <row r="64" spans="1:22" ht="15" thickBot="1">
      <c r="A64" s="517"/>
      <c r="B64" s="48"/>
      <c r="C64" s="541" t="s">
        <v>336</v>
      </c>
      <c r="D64" s="614">
        <v>21</v>
      </c>
      <c r="E64" s="614">
        <v>27</v>
      </c>
      <c r="F64" s="519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336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602">
        <v>10</v>
      </c>
      <c r="B65" s="1931" t="s">
        <v>8342</v>
      </c>
      <c r="C65" s="532" t="s">
        <v>8249</v>
      </c>
      <c r="D65" s="1926">
        <v>3</v>
      </c>
      <c r="E65" s="1927">
        <v>3</v>
      </c>
      <c r="F65" s="532" t="s">
        <v>8238</v>
      </c>
      <c r="G65" s="494"/>
      <c r="H65" s="494" t="s">
        <v>8330</v>
      </c>
      <c r="I65" s="494" t="s">
        <v>294</v>
      </c>
      <c r="J65" s="494" t="s">
        <v>294</v>
      </c>
      <c r="K65" s="573">
        <v>0</v>
      </c>
      <c r="L65" s="358" t="s">
        <v>8249</v>
      </c>
      <c r="M65" s="357" t="s">
        <v>8342</v>
      </c>
      <c r="N65" s="357" t="s">
        <v>8330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8238</v>
      </c>
      <c r="U65" s="357" t="s">
        <v>294</v>
      </c>
      <c r="V65" s="357" t="s">
        <v>294</v>
      </c>
    </row>
    <row r="66" spans="1:22">
      <c r="A66" s="515"/>
      <c r="B66" s="1931" t="s">
        <v>8250</v>
      </c>
      <c r="C66" s="532" t="s">
        <v>8508</v>
      </c>
      <c r="D66" s="1926">
        <v>4</v>
      </c>
      <c r="E66" s="1927">
        <v>5</v>
      </c>
      <c r="F66" s="532" t="s">
        <v>8244</v>
      </c>
      <c r="G66" s="494"/>
      <c r="H66" s="494" t="s">
        <v>8327</v>
      </c>
      <c r="I66" s="494" t="s">
        <v>294</v>
      </c>
      <c r="J66" s="494" t="s">
        <v>294</v>
      </c>
      <c r="K66" s="573">
        <v>0</v>
      </c>
      <c r="L66" s="358" t="s">
        <v>8251</v>
      </c>
      <c r="M66" s="357" t="s">
        <v>8250</v>
      </c>
      <c r="N66" s="357" t="s">
        <v>8327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8244</v>
      </c>
      <c r="U66" s="357" t="s">
        <v>294</v>
      </c>
      <c r="V66" s="357" t="s">
        <v>294</v>
      </c>
    </row>
    <row r="67" spans="1:22">
      <c r="A67" s="515"/>
      <c r="B67" s="1931" t="s">
        <v>8476</v>
      </c>
      <c r="C67" s="532" t="s">
        <v>8509</v>
      </c>
      <c r="D67" s="609">
        <v>8</v>
      </c>
      <c r="E67" s="609">
        <v>14</v>
      </c>
      <c r="F67" s="532" t="s">
        <v>8510</v>
      </c>
      <c r="G67" s="494"/>
      <c r="H67" s="494" t="s">
        <v>34</v>
      </c>
      <c r="I67" s="494" t="s">
        <v>8330</v>
      </c>
      <c r="J67" s="494" t="s">
        <v>294</v>
      </c>
      <c r="K67" s="573">
        <v>0</v>
      </c>
      <c r="L67" s="358" t="s">
        <v>4589</v>
      </c>
      <c r="M67" s="357" t="s">
        <v>8476</v>
      </c>
      <c r="N67" s="357" t="s">
        <v>34</v>
      </c>
      <c r="O67" s="357" t="s">
        <v>8330</v>
      </c>
      <c r="P67" s="357" t="s">
        <v>294</v>
      </c>
      <c r="Q67" s="357">
        <v>0</v>
      </c>
      <c r="R67" s="357">
        <v>17</v>
      </c>
      <c r="S67" s="357">
        <v>0</v>
      </c>
      <c r="T67" s="357" t="s">
        <v>1181</v>
      </c>
      <c r="U67" s="357" t="s">
        <v>8238</v>
      </c>
      <c r="V67" s="357" t="s">
        <v>294</v>
      </c>
    </row>
    <row r="68" spans="1:22">
      <c r="A68" s="515"/>
      <c r="B68" s="1931" t="s">
        <v>8345</v>
      </c>
      <c r="C68" s="532" t="s">
        <v>8511</v>
      </c>
      <c r="D68" s="609">
        <v>5</v>
      </c>
      <c r="E68" s="609">
        <v>7</v>
      </c>
      <c r="F68" s="532" t="s">
        <v>8238</v>
      </c>
      <c r="G68" s="494" t="s">
        <v>241</v>
      </c>
      <c r="H68" s="494" t="s">
        <v>8330</v>
      </c>
      <c r="I68" s="494"/>
      <c r="J68" s="494"/>
      <c r="K68" s="573"/>
      <c r="L68" s="358"/>
    </row>
    <row r="69" spans="1:22" ht="15" thickBot="1">
      <c r="A69" s="515"/>
      <c r="B69" s="47" t="s">
        <v>8512</v>
      </c>
      <c r="C69" s="542" t="s">
        <v>8513</v>
      </c>
      <c r="D69" s="1926">
        <v>5</v>
      </c>
      <c r="E69" s="1927">
        <v>7</v>
      </c>
      <c r="F69" s="542" t="s">
        <v>8238</v>
      </c>
      <c r="G69" s="494" t="s">
        <v>241</v>
      </c>
      <c r="H69" s="494" t="s">
        <v>8330</v>
      </c>
      <c r="I69" s="494" t="s">
        <v>294</v>
      </c>
      <c r="J69" s="494" t="s">
        <v>294</v>
      </c>
      <c r="K69" s="573">
        <v>0</v>
      </c>
      <c r="L69" s="358" t="s">
        <v>8349</v>
      </c>
      <c r="M69" s="357" t="s">
        <v>8512</v>
      </c>
      <c r="N69" s="357" t="s">
        <v>8330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8238</v>
      </c>
      <c r="U69" s="357" t="s">
        <v>294</v>
      </c>
      <c r="V69" s="357" t="s">
        <v>294</v>
      </c>
    </row>
    <row r="70" spans="1:22" ht="15" thickBot="1">
      <c r="A70" s="517"/>
      <c r="B70" s="48"/>
      <c r="C70" s="541" t="s">
        <v>336</v>
      </c>
      <c r="D70" s="614">
        <v>20</v>
      </c>
      <c r="E70" s="614">
        <v>29</v>
      </c>
      <c r="F70" s="542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336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515">
        <v>11</v>
      </c>
      <c r="B71" s="1930" t="s">
        <v>8340</v>
      </c>
      <c r="C71" s="532" t="s">
        <v>8255</v>
      </c>
      <c r="D71" s="1926">
        <v>7</v>
      </c>
      <c r="E71" s="1927">
        <v>11</v>
      </c>
      <c r="F71" s="532" t="s">
        <v>8508</v>
      </c>
      <c r="G71" s="494"/>
      <c r="H71" s="494" t="s">
        <v>8250</v>
      </c>
      <c r="I71" s="494" t="s">
        <v>294</v>
      </c>
      <c r="J71" s="494" t="s">
        <v>294</v>
      </c>
      <c r="K71" s="573">
        <v>0</v>
      </c>
      <c r="L71" s="358" t="s">
        <v>8256</v>
      </c>
      <c r="M71" s="357" t="s">
        <v>8340</v>
      </c>
      <c r="N71" s="357" t="s">
        <v>8250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8251</v>
      </c>
      <c r="U71" s="357" t="s">
        <v>294</v>
      </c>
      <c r="V71" s="357" t="s">
        <v>294</v>
      </c>
    </row>
    <row r="72" spans="1:22">
      <c r="A72" s="515"/>
      <c r="B72" s="47" t="s">
        <v>8350</v>
      </c>
      <c r="C72" s="532" t="s">
        <v>8514</v>
      </c>
      <c r="D72" s="1926">
        <v>5</v>
      </c>
      <c r="E72" s="1927">
        <v>7</v>
      </c>
      <c r="F72" s="532" t="s">
        <v>8238</v>
      </c>
      <c r="G72" s="494" t="s">
        <v>242</v>
      </c>
      <c r="H72" s="494" t="s">
        <v>8330</v>
      </c>
      <c r="I72" s="494" t="s">
        <v>294</v>
      </c>
      <c r="J72" s="494" t="s">
        <v>294</v>
      </c>
      <c r="K72" s="573">
        <v>0</v>
      </c>
      <c r="L72" s="358" t="s">
        <v>8515</v>
      </c>
      <c r="M72" s="357" t="s">
        <v>8350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8238</v>
      </c>
      <c r="U72" s="357" t="s">
        <v>294</v>
      </c>
      <c r="V72" s="357" t="s">
        <v>294</v>
      </c>
    </row>
    <row r="73" spans="1:22">
      <c r="A73" s="515"/>
      <c r="B73" s="47" t="s">
        <v>8352</v>
      </c>
      <c r="C73" s="532" t="s">
        <v>8516</v>
      </c>
      <c r="D73" s="1933">
        <v>5</v>
      </c>
      <c r="E73" s="1934">
        <v>7</v>
      </c>
      <c r="F73" s="532" t="s">
        <v>8238</v>
      </c>
      <c r="G73" s="494" t="s">
        <v>242</v>
      </c>
      <c r="H73" s="494" t="s">
        <v>8330</v>
      </c>
      <c r="I73" s="494"/>
      <c r="J73" s="494"/>
      <c r="K73" s="573"/>
      <c r="L73" s="358"/>
    </row>
    <row r="74" spans="1:22" ht="15" thickBot="1">
      <c r="A74" s="515"/>
      <c r="B74" s="1935" t="s">
        <v>8478</v>
      </c>
      <c r="C74" s="542" t="s">
        <v>325</v>
      </c>
      <c r="D74" s="609">
        <v>8</v>
      </c>
      <c r="E74" s="654">
        <v>12</v>
      </c>
      <c r="F74" s="1936" t="s">
        <v>8517</v>
      </c>
      <c r="G74" s="494"/>
      <c r="H74" s="494" t="s">
        <v>35</v>
      </c>
      <c r="I74" s="494" t="s">
        <v>8223</v>
      </c>
      <c r="J74" s="494" t="s">
        <v>294</v>
      </c>
      <c r="K74" s="573">
        <v>0</v>
      </c>
      <c r="L74" s="358" t="s">
        <v>4161</v>
      </c>
      <c r="M74" s="357" t="s">
        <v>8478</v>
      </c>
      <c r="N74" s="357" t="s">
        <v>35</v>
      </c>
      <c r="O74" s="357" t="s">
        <v>294</v>
      </c>
      <c r="P74" s="357" t="s">
        <v>294</v>
      </c>
      <c r="Q74" s="357">
        <v>0</v>
      </c>
      <c r="R74" s="357">
        <v>36</v>
      </c>
      <c r="S74" s="357">
        <v>0</v>
      </c>
      <c r="T74" s="357" t="s">
        <v>3259</v>
      </c>
      <c r="U74" s="357" t="s">
        <v>8260</v>
      </c>
      <c r="V74" s="357" t="s">
        <v>294</v>
      </c>
    </row>
    <row r="75" spans="1:22" ht="15" thickBot="1">
      <c r="A75" s="515"/>
      <c r="B75" s="48"/>
      <c r="C75" s="541" t="s">
        <v>336</v>
      </c>
      <c r="D75" s="614">
        <v>20</v>
      </c>
      <c r="E75" s="614">
        <v>30</v>
      </c>
      <c r="F75" s="843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336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A76" s="602">
        <v>12</v>
      </c>
      <c r="B76" s="1931" t="s">
        <v>8355</v>
      </c>
      <c r="C76" s="532" t="s">
        <v>8262</v>
      </c>
      <c r="D76" s="1926">
        <v>6</v>
      </c>
      <c r="E76" s="1927">
        <v>9</v>
      </c>
      <c r="F76" s="532" t="s">
        <v>8249</v>
      </c>
      <c r="G76" s="494"/>
      <c r="H76" s="494" t="s">
        <v>8342</v>
      </c>
      <c r="I76" s="494" t="s">
        <v>294</v>
      </c>
      <c r="J76" s="494" t="s">
        <v>294</v>
      </c>
      <c r="K76" s="573">
        <v>0</v>
      </c>
      <c r="L76" s="358" t="s">
        <v>8263</v>
      </c>
      <c r="M76" s="357" t="s">
        <v>8355</v>
      </c>
      <c r="N76" s="357" t="s">
        <v>8342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8249</v>
      </c>
      <c r="U76" s="357" t="s">
        <v>294</v>
      </c>
      <c r="V76" s="357" t="s">
        <v>294</v>
      </c>
    </row>
    <row r="77" spans="1:22">
      <c r="A77" s="515"/>
      <c r="B77" s="1931" t="s">
        <v>8335</v>
      </c>
      <c r="C77" s="532" t="s">
        <v>8518</v>
      </c>
      <c r="D77" s="1926">
        <v>3</v>
      </c>
      <c r="E77" s="1927">
        <v>3</v>
      </c>
      <c r="F77" s="532" t="s">
        <v>8474</v>
      </c>
      <c r="G77" s="494"/>
      <c r="H77" s="494" t="s">
        <v>8226</v>
      </c>
      <c r="I77" s="494" t="s">
        <v>294</v>
      </c>
      <c r="J77" s="494" t="s">
        <v>294</v>
      </c>
      <c r="K77" s="1743">
        <v>0</v>
      </c>
      <c r="L77" s="358" t="s">
        <v>8265</v>
      </c>
      <c r="M77" s="357" t="s">
        <v>8335</v>
      </c>
      <c r="N77" s="357" t="s">
        <v>8226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8227</v>
      </c>
      <c r="U77" s="357" t="s">
        <v>294</v>
      </c>
      <c r="V77" s="357" t="s">
        <v>294</v>
      </c>
    </row>
    <row r="78" spans="1:22">
      <c r="A78" s="515"/>
      <c r="B78" s="1931" t="s">
        <v>8356</v>
      </c>
      <c r="C78" s="532" t="s">
        <v>8519</v>
      </c>
      <c r="D78" s="1926">
        <v>5</v>
      </c>
      <c r="E78" s="1927">
        <v>7</v>
      </c>
      <c r="F78" s="532" t="s">
        <v>8520</v>
      </c>
      <c r="G78" s="494" t="s">
        <v>8267</v>
      </c>
      <c r="H78" s="494" t="s">
        <v>242</v>
      </c>
      <c r="I78" s="494" t="s">
        <v>294</v>
      </c>
      <c r="J78" s="494" t="s">
        <v>294</v>
      </c>
      <c r="K78" s="642">
        <v>0</v>
      </c>
      <c r="L78" s="358" t="s">
        <v>8521</v>
      </c>
      <c r="M78" s="357" t="s">
        <v>8356</v>
      </c>
      <c r="N78" s="357" t="s">
        <v>242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8257</v>
      </c>
      <c r="U78" s="357" t="s">
        <v>294</v>
      </c>
      <c r="V78" s="357" t="s">
        <v>294</v>
      </c>
    </row>
    <row r="79" spans="1:22">
      <c r="A79" s="515"/>
      <c r="B79" s="1931" t="s">
        <v>8359</v>
      </c>
      <c r="C79" s="532" t="s">
        <v>8522</v>
      </c>
      <c r="D79" s="1926">
        <v>5</v>
      </c>
      <c r="E79" s="1927">
        <v>7</v>
      </c>
      <c r="F79" s="532" t="s">
        <v>8520</v>
      </c>
      <c r="G79" s="494" t="s">
        <v>8267</v>
      </c>
      <c r="H79" s="494" t="s">
        <v>242</v>
      </c>
      <c r="I79" s="494"/>
      <c r="J79" s="494"/>
      <c r="K79" s="642"/>
      <c r="L79" s="358"/>
    </row>
    <row r="80" spans="1:22" ht="15" thickBot="1">
      <c r="A80" s="515"/>
      <c r="B80" s="1726" t="s">
        <v>8480</v>
      </c>
      <c r="C80" s="542" t="s">
        <v>3394</v>
      </c>
      <c r="D80" s="609">
        <v>8</v>
      </c>
      <c r="E80" s="654">
        <v>12</v>
      </c>
      <c r="F80" s="542" t="s">
        <v>325</v>
      </c>
      <c r="G80" s="494"/>
      <c r="H80" s="494" t="s">
        <v>8478</v>
      </c>
      <c r="I80" s="494" t="s">
        <v>294</v>
      </c>
      <c r="J80" s="494" t="s">
        <v>294</v>
      </c>
      <c r="K80" s="642">
        <v>0</v>
      </c>
      <c r="L80" s="358" t="s">
        <v>3396</v>
      </c>
      <c r="M80" s="357" t="s">
        <v>8480</v>
      </c>
      <c r="N80" s="357" t="s">
        <v>8478</v>
      </c>
      <c r="O80" s="357" t="s">
        <v>294</v>
      </c>
      <c r="P80" s="357" t="s">
        <v>294</v>
      </c>
      <c r="Q80" s="357">
        <v>0</v>
      </c>
      <c r="R80" s="357">
        <v>0</v>
      </c>
      <c r="S80" s="357">
        <v>0</v>
      </c>
      <c r="T80" s="357" t="s">
        <v>4161</v>
      </c>
      <c r="U80" s="357" t="s">
        <v>294</v>
      </c>
      <c r="V80" s="357" t="s">
        <v>294</v>
      </c>
    </row>
    <row r="81" spans="1:22" ht="15" thickBot="1">
      <c r="A81" s="517"/>
      <c r="B81" s="50"/>
      <c r="C81" s="550" t="s">
        <v>336</v>
      </c>
      <c r="D81" s="614">
        <v>22</v>
      </c>
      <c r="E81" s="614">
        <v>31</v>
      </c>
      <c r="F81" s="843"/>
      <c r="G81" s="494"/>
      <c r="H81" s="494" t="s">
        <v>294</v>
      </c>
      <c r="I81" s="494" t="s">
        <v>294</v>
      </c>
      <c r="J81" s="494" t="s">
        <v>294</v>
      </c>
      <c r="K81" s="642">
        <v>0</v>
      </c>
      <c r="L81" s="358" t="s">
        <v>336</v>
      </c>
      <c r="M81" s="357" t="s">
        <v>294</v>
      </c>
      <c r="N81" s="357" t="s">
        <v>294</v>
      </c>
      <c r="O81" s="357" t="s">
        <v>294</v>
      </c>
      <c r="P81" s="357" t="s">
        <v>294</v>
      </c>
      <c r="Q81" s="357">
        <v>0</v>
      </c>
      <c r="R81" s="357">
        <v>0</v>
      </c>
      <c r="S81" s="357">
        <v>0</v>
      </c>
      <c r="T81" s="357" t="s">
        <v>294</v>
      </c>
      <c r="U81" s="357" t="s">
        <v>294</v>
      </c>
      <c r="V81" s="357" t="s">
        <v>294</v>
      </c>
    </row>
    <row r="82" spans="1:22" ht="15" thickBot="1">
      <c r="A82" s="552"/>
      <c r="B82" s="206"/>
      <c r="C82" s="550" t="s">
        <v>111</v>
      </c>
      <c r="D82" s="631">
        <v>240</v>
      </c>
      <c r="E82" s="614">
        <v>318</v>
      </c>
      <c r="F82" s="843"/>
      <c r="G82" s="494"/>
      <c r="H82" s="494" t="s">
        <v>294</v>
      </c>
      <c r="I82" s="494" t="s">
        <v>294</v>
      </c>
      <c r="J82" s="494" t="s">
        <v>294</v>
      </c>
      <c r="K82" s="642">
        <v>0</v>
      </c>
      <c r="L82" s="358" t="s">
        <v>111</v>
      </c>
      <c r="M82" s="357" t="s">
        <v>294</v>
      </c>
      <c r="N82" s="357" t="s">
        <v>294</v>
      </c>
      <c r="O82" s="357" t="s">
        <v>294</v>
      </c>
      <c r="P82" s="357" t="s">
        <v>294</v>
      </c>
      <c r="Q82" s="357">
        <v>0</v>
      </c>
      <c r="R82" s="357">
        <v>0</v>
      </c>
      <c r="S82" s="357">
        <v>0</v>
      </c>
      <c r="T82" s="357" t="s">
        <v>294</v>
      </c>
      <c r="U82" s="357" t="s">
        <v>294</v>
      </c>
      <c r="V82" s="357" t="s">
        <v>294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CBE53-20EE-4B6A-AC0C-3E9F5787124F}">
  <sheetPr codeName="Sheet47"/>
  <dimension ref="A1:V87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436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921">
        <v>1</v>
      </c>
      <c r="B9" s="46" t="s">
        <v>10</v>
      </c>
      <c r="C9" s="543" t="s">
        <v>438</v>
      </c>
      <c r="D9" s="46">
        <v>2</v>
      </c>
      <c r="E9" s="70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926"/>
      <c r="B10" s="47" t="s">
        <v>3168</v>
      </c>
      <c r="C10" s="540" t="s">
        <v>3533</v>
      </c>
      <c r="D10" s="47">
        <v>5</v>
      </c>
      <c r="E10" s="707">
        <v>7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926"/>
      <c r="B11" s="47" t="s">
        <v>19</v>
      </c>
      <c r="C11" s="532" t="s">
        <v>335</v>
      </c>
      <c r="D11" s="47">
        <v>2</v>
      </c>
      <c r="E11" s="707">
        <v>2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335</v>
      </c>
      <c r="M11" s="357" t="s">
        <v>19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926"/>
      <c r="B12" s="47" t="s">
        <v>18</v>
      </c>
      <c r="C12" s="532" t="s">
        <v>3151</v>
      </c>
      <c r="D12" s="47">
        <v>2</v>
      </c>
      <c r="E12" s="70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608</v>
      </c>
      <c r="M12" s="357" t="s">
        <v>18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926"/>
      <c r="B13" s="47" t="s">
        <v>20</v>
      </c>
      <c r="C13" s="532" t="s">
        <v>3543</v>
      </c>
      <c r="D13" s="47">
        <v>5</v>
      </c>
      <c r="E13" s="707">
        <v>6</v>
      </c>
      <c r="F13" s="68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349"/>
      <c r="B14" s="48"/>
      <c r="C14" s="541" t="s">
        <v>22</v>
      </c>
      <c r="D14" s="206">
        <v>16</v>
      </c>
      <c r="E14" s="867">
        <v>19</v>
      </c>
      <c r="F14" s="69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921">
        <v>2</v>
      </c>
      <c r="B15" s="47" t="s">
        <v>3544</v>
      </c>
      <c r="C15" s="532" t="s">
        <v>3570</v>
      </c>
      <c r="D15" s="47">
        <v>5</v>
      </c>
      <c r="E15" s="707">
        <v>6</v>
      </c>
      <c r="F15" s="495" t="s">
        <v>3533</v>
      </c>
      <c r="G15" s="494"/>
      <c r="H15" s="494" t="s">
        <v>3168</v>
      </c>
      <c r="I15" s="494" t="s">
        <v>294</v>
      </c>
      <c r="J15" s="494" t="s">
        <v>294</v>
      </c>
      <c r="K15" s="573">
        <v>0</v>
      </c>
      <c r="L15" s="358" t="s">
        <v>593</v>
      </c>
      <c r="M15" s="357" t="s">
        <v>3544</v>
      </c>
      <c r="N15" s="357" t="s">
        <v>3168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3170</v>
      </c>
      <c r="U15" s="357" t="s">
        <v>294</v>
      </c>
      <c r="V15" s="357" t="s">
        <v>294</v>
      </c>
    </row>
    <row r="16" spans="1:22">
      <c r="A16" s="926"/>
      <c r="B16" s="47" t="s">
        <v>8295</v>
      </c>
      <c r="C16" s="532" t="s">
        <v>8177</v>
      </c>
      <c r="D16" s="47">
        <v>4</v>
      </c>
      <c r="E16" s="707">
        <v>5</v>
      </c>
      <c r="F16" s="686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8178</v>
      </c>
      <c r="M16" s="357" t="s">
        <v>8295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926"/>
      <c r="B17" s="47" t="s">
        <v>29</v>
      </c>
      <c r="C17" s="532" t="s">
        <v>4142</v>
      </c>
      <c r="D17" s="47">
        <v>2</v>
      </c>
      <c r="E17" s="707">
        <v>2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926"/>
      <c r="B18" s="47" t="s">
        <v>3553</v>
      </c>
      <c r="C18" s="532" t="s">
        <v>8481</v>
      </c>
      <c r="D18" s="47">
        <v>2</v>
      </c>
      <c r="E18" s="707">
        <v>2</v>
      </c>
      <c r="F18" s="4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3555</v>
      </c>
      <c r="M18" s="357" t="s">
        <v>3553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926"/>
      <c r="B19" s="47" t="s">
        <v>26</v>
      </c>
      <c r="C19" s="532" t="s">
        <v>52</v>
      </c>
      <c r="D19" s="47">
        <v>5</v>
      </c>
      <c r="E19" s="707">
        <v>6</v>
      </c>
      <c r="F19" s="497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1349"/>
      <c r="B20" s="48"/>
      <c r="C20" s="1057" t="s">
        <v>22</v>
      </c>
      <c r="D20" s="206">
        <v>18</v>
      </c>
      <c r="E20" s="867">
        <v>21</v>
      </c>
      <c r="F20" s="68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46" t="s">
        <v>33</v>
      </c>
      <c r="C21" s="543" t="s">
        <v>140</v>
      </c>
      <c r="D21" s="47">
        <v>5</v>
      </c>
      <c r="E21" s="707">
        <v>7</v>
      </c>
      <c r="F21" s="495" t="s">
        <v>4143</v>
      </c>
      <c r="G21" s="494"/>
      <c r="H21" s="494" t="s">
        <v>26</v>
      </c>
      <c r="I21" s="494" t="s">
        <v>294</v>
      </c>
      <c r="J21" s="494" t="s">
        <v>294</v>
      </c>
      <c r="K21" s="573">
        <v>0</v>
      </c>
      <c r="L21" s="358" t="s">
        <v>602</v>
      </c>
      <c r="M21" s="357" t="s">
        <v>33</v>
      </c>
      <c r="N21" s="357" t="s">
        <v>26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3412</v>
      </c>
      <c r="U21" s="357" t="s">
        <v>294</v>
      </c>
      <c r="V21" s="357" t="s">
        <v>294</v>
      </c>
    </row>
    <row r="22" spans="1:22">
      <c r="A22" s="515"/>
      <c r="B22" s="47" t="s">
        <v>8412</v>
      </c>
      <c r="C22" s="532" t="s">
        <v>8182</v>
      </c>
      <c r="D22" s="47">
        <v>4</v>
      </c>
      <c r="E22" s="707">
        <v>5</v>
      </c>
      <c r="F22" s="496" t="s">
        <v>8177</v>
      </c>
      <c r="G22" s="494"/>
      <c r="H22" s="494" t="s">
        <v>8295</v>
      </c>
      <c r="I22" s="494" t="s">
        <v>294</v>
      </c>
      <c r="J22" s="494" t="s">
        <v>294</v>
      </c>
      <c r="K22" s="573">
        <v>0</v>
      </c>
      <c r="L22" s="358" t="s">
        <v>8183</v>
      </c>
      <c r="M22" s="357" t="s">
        <v>8412</v>
      </c>
      <c r="N22" s="357" t="s">
        <v>8295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8178</v>
      </c>
      <c r="U22" s="357" t="s">
        <v>294</v>
      </c>
      <c r="V22" s="357" t="s">
        <v>294</v>
      </c>
    </row>
    <row r="23" spans="1:22">
      <c r="A23" s="515"/>
      <c r="B23" s="47" t="s">
        <v>8300</v>
      </c>
      <c r="C23" s="532" t="s">
        <v>8187</v>
      </c>
      <c r="D23" s="47">
        <v>4</v>
      </c>
      <c r="E23" s="707">
        <v>5</v>
      </c>
      <c r="F23" s="496" t="s">
        <v>8177</v>
      </c>
      <c r="G23" s="494"/>
      <c r="H23" s="494" t="s">
        <v>8295</v>
      </c>
      <c r="I23" s="494" t="s">
        <v>294</v>
      </c>
      <c r="J23" s="494" t="s">
        <v>294</v>
      </c>
      <c r="K23" s="573">
        <v>0</v>
      </c>
      <c r="L23" s="358" t="s">
        <v>8187</v>
      </c>
      <c r="M23" s="357" t="s">
        <v>8300</v>
      </c>
      <c r="N23" s="357" t="s">
        <v>8295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8178</v>
      </c>
      <c r="U23" s="357" t="s">
        <v>294</v>
      </c>
      <c r="V23" s="357" t="s">
        <v>294</v>
      </c>
    </row>
    <row r="24" spans="1:22">
      <c r="A24" s="515"/>
      <c r="B24" s="47" t="s">
        <v>25</v>
      </c>
      <c r="C24" s="532" t="s">
        <v>138</v>
      </c>
      <c r="D24" s="47">
        <v>3</v>
      </c>
      <c r="E24" s="707">
        <v>4</v>
      </c>
      <c r="F24" s="687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2100</v>
      </c>
      <c r="M24" s="357" t="s">
        <v>25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 ht="15" thickBot="1">
      <c r="A25" s="515"/>
      <c r="B25" s="47" t="s">
        <v>3619</v>
      </c>
      <c r="C25" s="532" t="s">
        <v>142</v>
      </c>
      <c r="D25" s="47">
        <v>6</v>
      </c>
      <c r="E25" s="707">
        <v>10</v>
      </c>
      <c r="F25" s="84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1181</v>
      </c>
      <c r="M25" s="357" t="s">
        <v>3619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 ht="15" thickBot="1">
      <c r="A26" s="517"/>
      <c r="B26" s="48"/>
      <c r="C26" s="1925" t="s">
        <v>22</v>
      </c>
      <c r="D26" s="206">
        <v>22</v>
      </c>
      <c r="E26" s="867">
        <v>31</v>
      </c>
      <c r="F26" s="496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>
        <v>4</v>
      </c>
      <c r="B27" s="47" t="s">
        <v>8184</v>
      </c>
      <c r="C27" s="543" t="s">
        <v>8482</v>
      </c>
      <c r="D27" s="47">
        <v>5</v>
      </c>
      <c r="E27" s="707">
        <v>6</v>
      </c>
      <c r="F27" s="495" t="s">
        <v>8182</v>
      </c>
      <c r="G27" s="494"/>
      <c r="H27" s="494" t="s">
        <v>8412</v>
      </c>
      <c r="I27" s="494" t="s">
        <v>294</v>
      </c>
      <c r="J27" s="494" t="s">
        <v>294</v>
      </c>
      <c r="K27" s="573">
        <v>0</v>
      </c>
      <c r="L27" s="358" t="s">
        <v>8185</v>
      </c>
      <c r="M27" s="357" t="s">
        <v>8184</v>
      </c>
      <c r="N27" s="357" t="s">
        <v>8412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8183</v>
      </c>
      <c r="U27" s="357" t="s">
        <v>294</v>
      </c>
      <c r="V27" s="357" t="s">
        <v>294</v>
      </c>
    </row>
    <row r="28" spans="1:22">
      <c r="A28" s="515"/>
      <c r="B28" s="47" t="s">
        <v>8190</v>
      </c>
      <c r="C28" s="532" t="s">
        <v>8483</v>
      </c>
      <c r="D28" s="47">
        <v>3</v>
      </c>
      <c r="E28" s="707">
        <v>6</v>
      </c>
      <c r="F28" s="496" t="s">
        <v>8183</v>
      </c>
      <c r="G28" s="494"/>
      <c r="H28" s="494" t="s">
        <v>8412</v>
      </c>
      <c r="I28" s="494" t="s">
        <v>294</v>
      </c>
      <c r="J28" s="494" t="s">
        <v>294</v>
      </c>
      <c r="K28" s="573">
        <v>0</v>
      </c>
      <c r="L28" s="358" t="s">
        <v>8192</v>
      </c>
      <c r="M28" s="357" t="s">
        <v>8190</v>
      </c>
      <c r="N28" s="357" t="s">
        <v>8412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8183</v>
      </c>
      <c r="U28" s="357" t="s">
        <v>294</v>
      </c>
      <c r="V28" s="357" t="s">
        <v>294</v>
      </c>
    </row>
    <row r="29" spans="1:22">
      <c r="A29" s="515"/>
      <c r="B29" s="47" t="s">
        <v>8416</v>
      </c>
      <c r="C29" s="532" t="s">
        <v>8417</v>
      </c>
      <c r="D29" s="47">
        <v>4</v>
      </c>
      <c r="E29" s="47">
        <v>6</v>
      </c>
      <c r="F29" s="835" t="s">
        <v>8187</v>
      </c>
      <c r="G29" s="494"/>
      <c r="H29" s="494" t="s">
        <v>8300</v>
      </c>
      <c r="I29" s="494" t="s">
        <v>294</v>
      </c>
      <c r="J29" s="494" t="s">
        <v>294</v>
      </c>
      <c r="K29" s="573">
        <v>0</v>
      </c>
      <c r="L29" s="358" t="s">
        <v>8194</v>
      </c>
      <c r="M29" s="357" t="s">
        <v>8416</v>
      </c>
      <c r="N29" s="357" t="s">
        <v>8300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8187</v>
      </c>
      <c r="U29" s="357" t="s">
        <v>294</v>
      </c>
      <c r="V29" s="357" t="s">
        <v>294</v>
      </c>
    </row>
    <row r="30" spans="1:22">
      <c r="A30" s="515"/>
      <c r="B30" s="47" t="s">
        <v>8188</v>
      </c>
      <c r="C30" s="532" t="s">
        <v>8413</v>
      </c>
      <c r="D30" s="47">
        <v>5</v>
      </c>
      <c r="E30" s="47">
        <v>6</v>
      </c>
      <c r="F30" s="49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8189</v>
      </c>
      <c r="M30" s="357" t="s">
        <v>8188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 ht="15" thickBot="1">
      <c r="A31" s="515"/>
      <c r="B31" s="47" t="s">
        <v>8304</v>
      </c>
      <c r="C31" s="542" t="s">
        <v>8196</v>
      </c>
      <c r="D31" s="47">
        <v>4</v>
      </c>
      <c r="E31" s="47">
        <v>5</v>
      </c>
      <c r="F31" s="497" t="s">
        <v>8182</v>
      </c>
      <c r="G31" s="494"/>
      <c r="H31" s="494" t="s">
        <v>8412</v>
      </c>
      <c r="I31" s="494" t="s">
        <v>294</v>
      </c>
      <c r="J31" s="494" t="s">
        <v>294</v>
      </c>
      <c r="K31" s="573">
        <v>0</v>
      </c>
      <c r="L31" s="358" t="s">
        <v>8196</v>
      </c>
      <c r="M31" s="357" t="s">
        <v>8304</v>
      </c>
      <c r="N31" s="357" t="s">
        <v>8412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8183</v>
      </c>
      <c r="U31" s="357" t="s">
        <v>294</v>
      </c>
      <c r="V31" s="357" t="s">
        <v>294</v>
      </c>
    </row>
    <row r="32" spans="1:22" ht="15" thickBot="1">
      <c r="A32" s="517"/>
      <c r="B32" s="48"/>
      <c r="C32" s="550" t="s">
        <v>22</v>
      </c>
      <c r="D32" s="206">
        <v>21</v>
      </c>
      <c r="E32" s="206">
        <v>29</v>
      </c>
      <c r="F32" s="689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22</v>
      </c>
      <c r="M32" s="357" t="s">
        <v>294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602">
        <v>5</v>
      </c>
      <c r="B33" s="47" t="s">
        <v>8197</v>
      </c>
      <c r="C33" s="532" t="s">
        <v>8484</v>
      </c>
      <c r="D33" s="47">
        <v>4</v>
      </c>
      <c r="E33" s="47">
        <v>6</v>
      </c>
      <c r="F33" s="495" t="s">
        <v>8413</v>
      </c>
      <c r="G33" s="494"/>
      <c r="H33" s="494" t="s">
        <v>8188</v>
      </c>
      <c r="I33" s="494" t="s">
        <v>294</v>
      </c>
      <c r="J33" s="494" t="s">
        <v>294</v>
      </c>
      <c r="K33" s="573">
        <v>0</v>
      </c>
      <c r="L33" s="358" t="s">
        <v>8199</v>
      </c>
      <c r="M33" s="357" t="s">
        <v>8197</v>
      </c>
      <c r="N33" s="357" t="s">
        <v>8188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8189</v>
      </c>
      <c r="U33" s="357" t="s">
        <v>294</v>
      </c>
      <c r="V33" s="357" t="s">
        <v>294</v>
      </c>
    </row>
    <row r="34" spans="1:22">
      <c r="A34" s="515"/>
      <c r="B34" s="47" t="s">
        <v>8305</v>
      </c>
      <c r="C34" s="532" t="s">
        <v>8306</v>
      </c>
      <c r="D34" s="47">
        <v>3</v>
      </c>
      <c r="E34" s="47">
        <v>3</v>
      </c>
      <c r="F34" s="496" t="s">
        <v>8413</v>
      </c>
      <c r="G34" s="494"/>
      <c r="H34" s="494" t="s">
        <v>8188</v>
      </c>
      <c r="I34" s="494" t="s">
        <v>294</v>
      </c>
      <c r="J34" s="494" t="s">
        <v>294</v>
      </c>
      <c r="K34" s="573">
        <v>0</v>
      </c>
      <c r="L34" s="358" t="s">
        <v>8306</v>
      </c>
      <c r="M34" s="357" t="s">
        <v>8305</v>
      </c>
      <c r="N34" s="357" t="s">
        <v>8188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8189</v>
      </c>
      <c r="U34" s="357" t="s">
        <v>294</v>
      </c>
      <c r="V34" s="357" t="s">
        <v>294</v>
      </c>
    </row>
    <row r="35" spans="1:22">
      <c r="A35" s="515"/>
      <c r="B35" s="47" t="s">
        <v>8453</v>
      </c>
      <c r="C35" s="532" t="s">
        <v>8454</v>
      </c>
      <c r="D35" s="47">
        <v>5</v>
      </c>
      <c r="E35" s="47">
        <v>6</v>
      </c>
      <c r="F35" s="835" t="s">
        <v>8482</v>
      </c>
      <c r="G35" s="494"/>
      <c r="H35" s="494" t="s">
        <v>8184</v>
      </c>
      <c r="I35" s="494" t="s">
        <v>294</v>
      </c>
      <c r="J35" s="494" t="s">
        <v>294</v>
      </c>
      <c r="K35" s="573">
        <v>0</v>
      </c>
      <c r="L35" s="358" t="s">
        <v>8455</v>
      </c>
      <c r="M35" s="357" t="s">
        <v>8453</v>
      </c>
      <c r="N35" s="357" t="s">
        <v>8184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8185</v>
      </c>
      <c r="U35" s="357" t="s">
        <v>294</v>
      </c>
      <c r="V35" s="357" t="s">
        <v>294</v>
      </c>
    </row>
    <row r="36" spans="1:22">
      <c r="A36" s="515"/>
      <c r="B36" s="47" t="s">
        <v>8209</v>
      </c>
      <c r="C36" s="532" t="s">
        <v>8485</v>
      </c>
      <c r="D36" s="47">
        <v>7</v>
      </c>
      <c r="E36" s="47">
        <v>8</v>
      </c>
      <c r="F36" s="496" t="s">
        <v>8196</v>
      </c>
      <c r="G36" s="494"/>
      <c r="H36" s="494" t="s">
        <v>8304</v>
      </c>
      <c r="I36" s="494" t="s">
        <v>294</v>
      </c>
      <c r="J36" s="494" t="s">
        <v>294</v>
      </c>
      <c r="K36" s="573">
        <v>0</v>
      </c>
      <c r="L36" s="358" t="s">
        <v>8211</v>
      </c>
      <c r="M36" s="357" t="s">
        <v>8209</v>
      </c>
      <c r="N36" s="357" t="s">
        <v>8304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8196</v>
      </c>
      <c r="U36" s="357" t="s">
        <v>294</v>
      </c>
      <c r="V36" s="357" t="s">
        <v>294</v>
      </c>
    </row>
    <row r="37" spans="1:22" ht="15" thickBot="1">
      <c r="A37" s="515"/>
      <c r="B37" s="47" t="s">
        <v>8419</v>
      </c>
      <c r="C37" s="532" t="s">
        <v>8201</v>
      </c>
      <c r="D37" s="47">
        <v>3</v>
      </c>
      <c r="E37" s="47">
        <v>3</v>
      </c>
      <c r="F37" s="496" t="s">
        <v>8196</v>
      </c>
      <c r="G37" s="494"/>
      <c r="H37" s="494" t="s">
        <v>8304</v>
      </c>
      <c r="I37" s="494" t="s">
        <v>294</v>
      </c>
      <c r="J37" s="494" t="s">
        <v>294</v>
      </c>
      <c r="K37" s="574">
        <v>0</v>
      </c>
      <c r="L37" s="358" t="s">
        <v>8201</v>
      </c>
      <c r="M37" s="357" t="s">
        <v>8419</v>
      </c>
      <c r="N37" s="357" t="s">
        <v>8304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8196</v>
      </c>
      <c r="U37" s="357" t="s">
        <v>294</v>
      </c>
      <c r="V37" s="357" t="s">
        <v>294</v>
      </c>
    </row>
    <row r="38" spans="1:22" ht="15" thickBot="1">
      <c r="A38" s="517"/>
      <c r="B38" s="48"/>
      <c r="C38" s="541" t="s">
        <v>22</v>
      </c>
      <c r="D38" s="206">
        <v>22</v>
      </c>
      <c r="E38" s="206">
        <v>26</v>
      </c>
      <c r="F38" s="69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602">
        <v>6</v>
      </c>
      <c r="B39" s="47" t="s">
        <v>8204</v>
      </c>
      <c r="C39" s="543" t="s">
        <v>8418</v>
      </c>
      <c r="D39" s="47">
        <v>3</v>
      </c>
      <c r="E39" s="47">
        <v>4</v>
      </c>
      <c r="F39" s="496" t="s">
        <v>8484</v>
      </c>
      <c r="G39" s="494"/>
      <c r="H39" s="494" t="s">
        <v>8197</v>
      </c>
      <c r="I39" s="494" t="s">
        <v>294</v>
      </c>
      <c r="J39" s="494" t="s">
        <v>294</v>
      </c>
      <c r="K39" s="574">
        <v>0</v>
      </c>
      <c r="L39" s="358" t="s">
        <v>8205</v>
      </c>
      <c r="M39" s="357" t="s">
        <v>8204</v>
      </c>
      <c r="N39" s="357" t="s">
        <v>8197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8199</v>
      </c>
      <c r="U39" s="357" t="s">
        <v>294</v>
      </c>
      <c r="V39" s="357" t="s">
        <v>294</v>
      </c>
    </row>
    <row r="40" spans="1:22">
      <c r="A40" s="515"/>
      <c r="B40" s="47" t="s">
        <v>8421</v>
      </c>
      <c r="C40" s="532" t="s">
        <v>8207</v>
      </c>
      <c r="D40" s="47">
        <v>3</v>
      </c>
      <c r="E40" s="47">
        <v>4</v>
      </c>
      <c r="F40" s="496" t="s">
        <v>8484</v>
      </c>
      <c r="G40" s="494"/>
      <c r="H40" s="494" t="s">
        <v>8197</v>
      </c>
      <c r="I40" s="494" t="s">
        <v>294</v>
      </c>
      <c r="J40" s="494" t="s">
        <v>294</v>
      </c>
      <c r="K40" s="573">
        <v>0</v>
      </c>
      <c r="L40" s="358" t="s">
        <v>8208</v>
      </c>
      <c r="M40" s="357" t="s">
        <v>8421</v>
      </c>
      <c r="N40" s="357" t="s">
        <v>8197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8199</v>
      </c>
      <c r="U40" s="357" t="s">
        <v>294</v>
      </c>
      <c r="V40" s="357" t="s">
        <v>294</v>
      </c>
    </row>
    <row r="41" spans="1:22">
      <c r="A41" s="515"/>
      <c r="B41" s="47" t="s">
        <v>8321</v>
      </c>
      <c r="C41" s="532" t="s">
        <v>8486</v>
      </c>
      <c r="D41" s="47">
        <v>3</v>
      </c>
      <c r="E41" s="47">
        <v>4</v>
      </c>
      <c r="F41" s="496" t="s">
        <v>8201</v>
      </c>
      <c r="G41" s="494"/>
      <c r="H41" s="494" t="s">
        <v>8419</v>
      </c>
      <c r="I41" s="494" t="s">
        <v>294</v>
      </c>
      <c r="J41" s="494" t="s">
        <v>294</v>
      </c>
      <c r="K41" s="573">
        <v>0</v>
      </c>
      <c r="L41" s="358" t="s">
        <v>8213</v>
      </c>
      <c r="M41" s="357" t="s">
        <v>8321</v>
      </c>
      <c r="N41" s="357" t="s">
        <v>8419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8201</v>
      </c>
      <c r="U41" s="357" t="s">
        <v>294</v>
      </c>
      <c r="V41" s="357" t="s">
        <v>294</v>
      </c>
    </row>
    <row r="42" spans="1:22">
      <c r="A42" s="515"/>
      <c r="B42" s="47" t="s">
        <v>8424</v>
      </c>
      <c r="C42" s="532" t="s">
        <v>8221</v>
      </c>
      <c r="D42" s="47">
        <v>3</v>
      </c>
      <c r="E42" s="47">
        <v>3</v>
      </c>
      <c r="F42" s="496" t="s">
        <v>8485</v>
      </c>
      <c r="G42" s="494"/>
      <c r="H42" s="494" t="s">
        <v>8209</v>
      </c>
      <c r="I42" s="494" t="s">
        <v>294</v>
      </c>
      <c r="J42" s="494" t="s">
        <v>294</v>
      </c>
      <c r="K42" s="573">
        <v>0</v>
      </c>
      <c r="L42" s="358" t="s">
        <v>8221</v>
      </c>
      <c r="M42" s="357" t="s">
        <v>8424</v>
      </c>
      <c r="N42" s="357" t="s">
        <v>8209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8211</v>
      </c>
      <c r="U42" s="357" t="s">
        <v>294</v>
      </c>
      <c r="V42" s="357" t="s">
        <v>294</v>
      </c>
    </row>
    <row r="43" spans="1:22" ht="15" thickBot="1">
      <c r="A43" s="515"/>
      <c r="B43" s="47" t="s">
        <v>8314</v>
      </c>
      <c r="C43" s="542" t="s">
        <v>8215</v>
      </c>
      <c r="D43" s="47">
        <v>4</v>
      </c>
      <c r="E43" s="47">
        <v>5</v>
      </c>
      <c r="F43" s="497" t="s">
        <v>8417</v>
      </c>
      <c r="G43" s="494"/>
      <c r="H43" s="494" t="s">
        <v>8416</v>
      </c>
      <c r="I43" s="494" t="s">
        <v>294</v>
      </c>
      <c r="J43" s="494" t="s">
        <v>294</v>
      </c>
      <c r="K43" s="573">
        <v>0</v>
      </c>
      <c r="L43" s="358" t="s">
        <v>8215</v>
      </c>
      <c r="M43" s="357" t="s">
        <v>8314</v>
      </c>
      <c r="N43" s="357" t="s">
        <v>8416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8194</v>
      </c>
      <c r="U43" s="357" t="s">
        <v>294</v>
      </c>
      <c r="V43" s="357" t="s">
        <v>294</v>
      </c>
    </row>
    <row r="44" spans="1:22" ht="15" thickBot="1">
      <c r="A44" s="517"/>
      <c r="B44" s="48"/>
      <c r="C44" s="566" t="s">
        <v>22</v>
      </c>
      <c r="D44" s="206">
        <v>16</v>
      </c>
      <c r="E44" s="206">
        <v>20</v>
      </c>
      <c r="F44" s="689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7</v>
      </c>
      <c r="B45" s="47" t="s">
        <v>8216</v>
      </c>
      <c r="C45" s="543" t="s">
        <v>8422</v>
      </c>
      <c r="D45" s="47">
        <v>4</v>
      </c>
      <c r="E45" s="47">
        <v>4</v>
      </c>
      <c r="F45" s="495" t="s">
        <v>8487</v>
      </c>
      <c r="G45" s="494"/>
      <c r="H45" s="494" t="s">
        <v>8204</v>
      </c>
      <c r="I45" s="494" t="s">
        <v>294</v>
      </c>
      <c r="J45" s="494" t="s">
        <v>294</v>
      </c>
      <c r="K45" s="573">
        <v>0</v>
      </c>
      <c r="L45" s="358" t="s">
        <v>8312</v>
      </c>
      <c r="M45" s="357" t="s">
        <v>8216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8488</v>
      </c>
      <c r="U45" s="357" t="s">
        <v>294</v>
      </c>
      <c r="V45" s="357" t="s">
        <v>294</v>
      </c>
    </row>
    <row r="46" spans="1:22">
      <c r="A46" s="515"/>
      <c r="B46" s="47" t="s">
        <v>8313</v>
      </c>
      <c r="C46" s="532" t="s">
        <v>8219</v>
      </c>
      <c r="D46" s="47">
        <v>4</v>
      </c>
      <c r="E46" s="47">
        <v>5</v>
      </c>
      <c r="F46" s="496" t="s">
        <v>8207</v>
      </c>
      <c r="G46" s="494"/>
      <c r="H46" s="494" t="s">
        <v>8421</v>
      </c>
      <c r="I46" s="494" t="s">
        <v>294</v>
      </c>
      <c r="J46" s="494" t="s">
        <v>294</v>
      </c>
      <c r="K46" s="573">
        <v>0</v>
      </c>
      <c r="L46" s="358" t="s">
        <v>8219</v>
      </c>
      <c r="M46" s="357" t="s">
        <v>8313</v>
      </c>
      <c r="N46" s="357" t="s">
        <v>8421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8208</v>
      </c>
      <c r="U46" s="357" t="s">
        <v>294</v>
      </c>
      <c r="V46" s="357" t="s">
        <v>294</v>
      </c>
    </row>
    <row r="47" spans="1:22">
      <c r="A47" s="515"/>
      <c r="B47" s="47" t="s">
        <v>8427</v>
      </c>
      <c r="C47" s="532" t="s">
        <v>8473</v>
      </c>
      <c r="D47" s="47">
        <v>2</v>
      </c>
      <c r="E47" s="47">
        <v>4</v>
      </c>
      <c r="F47" s="496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8180</v>
      </c>
      <c r="M47" s="357" t="s">
        <v>8427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47" t="s">
        <v>8316</v>
      </c>
      <c r="C48" s="532" t="s">
        <v>8489</v>
      </c>
      <c r="D48" s="47">
        <v>3</v>
      </c>
      <c r="E48" s="47">
        <v>6</v>
      </c>
      <c r="F48" s="496" t="s">
        <v>8207</v>
      </c>
      <c r="G48" s="494"/>
      <c r="H48" s="494" t="s">
        <v>8421</v>
      </c>
      <c r="I48" s="494" t="s">
        <v>294</v>
      </c>
      <c r="J48" s="494" t="s">
        <v>294</v>
      </c>
      <c r="K48" s="573">
        <v>0</v>
      </c>
      <c r="L48" s="358" t="s">
        <v>8318</v>
      </c>
      <c r="M48" s="357" t="s">
        <v>8316</v>
      </c>
      <c r="N48" s="357" t="s">
        <v>8421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8208</v>
      </c>
      <c r="U48" s="357" t="s">
        <v>294</v>
      </c>
      <c r="V48" s="357" t="s">
        <v>294</v>
      </c>
    </row>
    <row r="49" spans="1:22">
      <c r="A49" s="515"/>
      <c r="B49" s="47" t="s">
        <v>8322</v>
      </c>
      <c r="C49" s="532" t="s">
        <v>8323</v>
      </c>
      <c r="D49" s="47">
        <v>4</v>
      </c>
      <c r="E49" s="47">
        <v>5</v>
      </c>
      <c r="F49" s="496" t="s">
        <v>8215</v>
      </c>
      <c r="G49" s="494"/>
      <c r="H49" s="494" t="s">
        <v>8314</v>
      </c>
      <c r="I49" s="494" t="s">
        <v>294</v>
      </c>
      <c r="J49" s="494" t="s">
        <v>294</v>
      </c>
      <c r="K49" s="573">
        <v>0</v>
      </c>
      <c r="L49" s="358" t="s">
        <v>8222</v>
      </c>
      <c r="M49" s="357" t="s">
        <v>8322</v>
      </c>
      <c r="N49" s="357" t="s">
        <v>8314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8215</v>
      </c>
      <c r="U49" s="357" t="s">
        <v>294</v>
      </c>
      <c r="V49" s="357" t="s">
        <v>294</v>
      </c>
    </row>
    <row r="50" spans="1:22" ht="15" thickBot="1">
      <c r="A50" s="515"/>
      <c r="B50" s="47" t="s">
        <v>35</v>
      </c>
      <c r="C50" s="542" t="s">
        <v>145</v>
      </c>
      <c r="D50" s="47">
        <v>3</v>
      </c>
      <c r="E50" s="47">
        <v>4</v>
      </c>
      <c r="F50" s="1209" t="s">
        <v>258</v>
      </c>
      <c r="G50" s="494"/>
      <c r="H50" s="494" t="s">
        <v>25</v>
      </c>
      <c r="I50" s="494" t="s">
        <v>294</v>
      </c>
      <c r="J50" s="494" t="s">
        <v>294</v>
      </c>
      <c r="K50" s="573">
        <v>0</v>
      </c>
      <c r="L50" s="358" t="s">
        <v>3259</v>
      </c>
      <c r="M50" s="357" t="s">
        <v>35</v>
      </c>
      <c r="N50" s="357" t="s">
        <v>25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2100</v>
      </c>
      <c r="U50" s="357" t="s">
        <v>294</v>
      </c>
      <c r="V50" s="357" t="s">
        <v>294</v>
      </c>
    </row>
    <row r="51" spans="1:22" ht="15" thickBot="1">
      <c r="A51" s="517"/>
      <c r="B51" s="48"/>
      <c r="C51" s="550" t="s">
        <v>22</v>
      </c>
      <c r="D51" s="206">
        <v>20</v>
      </c>
      <c r="E51" s="206">
        <v>28</v>
      </c>
      <c r="F51" s="689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602">
        <v>8</v>
      </c>
      <c r="B52" s="46" t="s">
        <v>8425</v>
      </c>
      <c r="C52" s="532" t="s">
        <v>8426</v>
      </c>
      <c r="D52" s="47">
        <v>7</v>
      </c>
      <c r="E52" s="47">
        <v>10</v>
      </c>
      <c r="F52" s="495" t="s">
        <v>8490</v>
      </c>
      <c r="G52" s="494"/>
      <c r="H52" s="494" t="s">
        <v>8216</v>
      </c>
      <c r="I52" s="494" t="s">
        <v>294</v>
      </c>
      <c r="J52" s="494" t="s">
        <v>294</v>
      </c>
      <c r="K52" s="573">
        <v>0</v>
      </c>
      <c r="L52" s="358" t="s">
        <v>8227</v>
      </c>
      <c r="M52" s="357" t="s">
        <v>8425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8491</v>
      </c>
      <c r="U52" s="357" t="s">
        <v>294</v>
      </c>
      <c r="V52" s="357" t="s">
        <v>294</v>
      </c>
    </row>
    <row r="53" spans="1:22">
      <c r="A53" s="515"/>
      <c r="B53" s="47" t="s">
        <v>8324</v>
      </c>
      <c r="C53" s="532" t="s">
        <v>8325</v>
      </c>
      <c r="D53" s="47">
        <v>5</v>
      </c>
      <c r="E53" s="47">
        <v>7</v>
      </c>
      <c r="F53" s="496" t="s">
        <v>8422</v>
      </c>
      <c r="G53" s="494"/>
      <c r="H53" s="494" t="s">
        <v>8216</v>
      </c>
      <c r="I53" s="494" t="s">
        <v>294</v>
      </c>
      <c r="J53" s="494" t="s">
        <v>294</v>
      </c>
      <c r="K53" s="573">
        <v>0</v>
      </c>
      <c r="L53" s="358" t="s">
        <v>8325</v>
      </c>
      <c r="M53" s="357" t="s">
        <v>8324</v>
      </c>
      <c r="N53" s="357" t="s">
        <v>8216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8312</v>
      </c>
      <c r="U53" s="357" t="s">
        <v>294</v>
      </c>
      <c r="V53" s="357" t="s">
        <v>294</v>
      </c>
    </row>
    <row r="54" spans="1:22">
      <c r="A54" s="515"/>
      <c r="B54" s="47" t="s">
        <v>8320</v>
      </c>
      <c r="C54" s="532" t="s">
        <v>8234</v>
      </c>
      <c r="D54" s="47">
        <v>5</v>
      </c>
      <c r="E54" s="47">
        <v>7</v>
      </c>
      <c r="F54" s="496" t="s">
        <v>8219</v>
      </c>
      <c r="G54" s="494"/>
      <c r="H54" s="494" t="s">
        <v>8313</v>
      </c>
      <c r="I54" s="494" t="s">
        <v>294</v>
      </c>
      <c r="J54" s="494" t="s">
        <v>294</v>
      </c>
      <c r="K54" s="573">
        <v>0</v>
      </c>
      <c r="L54" s="358" t="s">
        <v>8234</v>
      </c>
      <c r="M54" s="357" t="s">
        <v>8320</v>
      </c>
      <c r="N54" s="357" t="s">
        <v>8313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8219</v>
      </c>
      <c r="U54" s="357" t="s">
        <v>294</v>
      </c>
      <c r="V54" s="357" t="s">
        <v>294</v>
      </c>
    </row>
    <row r="55" spans="1:22">
      <c r="A55" s="515"/>
      <c r="B55" s="47" t="s">
        <v>36</v>
      </c>
      <c r="C55" s="532" t="s">
        <v>3933</v>
      </c>
      <c r="D55" s="47">
        <v>1</v>
      </c>
      <c r="E55" s="47">
        <v>1</v>
      </c>
      <c r="F55" s="496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1131</v>
      </c>
      <c r="M55" s="357" t="s">
        <v>36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 ht="15" thickBot="1">
      <c r="A56" s="515"/>
      <c r="B56" s="47" t="s">
        <v>38</v>
      </c>
      <c r="C56" s="532" t="s">
        <v>3711</v>
      </c>
      <c r="D56" s="47">
        <v>1</v>
      </c>
      <c r="E56" s="47">
        <v>1</v>
      </c>
      <c r="F56" s="49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331</v>
      </c>
      <c r="M56" s="357" t="s">
        <v>38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 ht="15" thickBot="1">
      <c r="A57" s="517"/>
      <c r="B57" s="50"/>
      <c r="C57" s="541" t="s">
        <v>22</v>
      </c>
      <c r="D57" s="206">
        <v>19</v>
      </c>
      <c r="E57" s="206">
        <v>26</v>
      </c>
      <c r="F57" s="690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602">
        <v>9</v>
      </c>
      <c r="B58" s="46" t="s">
        <v>8327</v>
      </c>
      <c r="C58" s="532" t="s">
        <v>8244</v>
      </c>
      <c r="D58" s="47">
        <v>4</v>
      </c>
      <c r="E58" s="47">
        <v>5</v>
      </c>
      <c r="F58" s="496" t="s">
        <v>8426</v>
      </c>
      <c r="G58" s="494"/>
      <c r="H58" s="494" t="s">
        <v>8425</v>
      </c>
      <c r="I58" s="494" t="s">
        <v>294</v>
      </c>
      <c r="J58" s="494" t="s">
        <v>294</v>
      </c>
      <c r="K58" s="573">
        <v>0</v>
      </c>
      <c r="L58" s="358" t="s">
        <v>8244</v>
      </c>
      <c r="M58" s="357" t="s">
        <v>8327</v>
      </c>
      <c r="N58" s="357" t="s">
        <v>8425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8227</v>
      </c>
      <c r="U58" s="357" t="s">
        <v>294</v>
      </c>
      <c r="V58" s="357" t="s">
        <v>294</v>
      </c>
    </row>
    <row r="59" spans="1:22">
      <c r="A59" s="515"/>
      <c r="B59" s="47" t="s">
        <v>8328</v>
      </c>
      <c r="C59" s="532" t="s">
        <v>8246</v>
      </c>
      <c r="D59" s="47">
        <v>4</v>
      </c>
      <c r="E59" s="47">
        <v>5</v>
      </c>
      <c r="F59" s="496" t="s">
        <v>8234</v>
      </c>
      <c r="G59" s="494"/>
      <c r="H59" s="494" t="s">
        <v>8320</v>
      </c>
      <c r="I59" s="494" t="s">
        <v>294</v>
      </c>
      <c r="J59" s="494" t="s">
        <v>294</v>
      </c>
      <c r="K59" s="573">
        <v>0</v>
      </c>
      <c r="L59" s="358" t="s">
        <v>8247</v>
      </c>
      <c r="M59" s="357" t="s">
        <v>8328</v>
      </c>
      <c r="N59" s="357" t="s">
        <v>8320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8234</v>
      </c>
      <c r="U59" s="357" t="s">
        <v>294</v>
      </c>
      <c r="V59" s="357" t="s">
        <v>294</v>
      </c>
    </row>
    <row r="60" spans="1:22">
      <c r="A60" s="515"/>
      <c r="B60" s="47" t="s">
        <v>40</v>
      </c>
      <c r="C60" s="532" t="s">
        <v>3943</v>
      </c>
      <c r="D60" s="47">
        <v>1</v>
      </c>
      <c r="E60" s="47">
        <v>1</v>
      </c>
      <c r="F60" s="496" t="s">
        <v>3933</v>
      </c>
      <c r="G60" s="494"/>
      <c r="H60" s="494" t="s">
        <v>36</v>
      </c>
      <c r="I60" s="494" t="s">
        <v>294</v>
      </c>
      <c r="J60" s="494" t="s">
        <v>294</v>
      </c>
      <c r="K60" s="573">
        <v>0</v>
      </c>
      <c r="L60" s="358" t="s">
        <v>1180</v>
      </c>
      <c r="M60" s="357" t="s">
        <v>40</v>
      </c>
      <c r="N60" s="357" t="s">
        <v>36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1131</v>
      </c>
      <c r="U60" s="357" t="s">
        <v>294</v>
      </c>
      <c r="V60" s="357" t="s">
        <v>294</v>
      </c>
    </row>
    <row r="61" spans="1:22">
      <c r="A61" s="515"/>
      <c r="B61" s="47" t="s">
        <v>8439</v>
      </c>
      <c r="C61" s="532" t="s">
        <v>8440</v>
      </c>
      <c r="D61" s="47">
        <v>5</v>
      </c>
      <c r="E61" s="47">
        <v>7</v>
      </c>
      <c r="F61" s="496" t="s">
        <v>8430</v>
      </c>
      <c r="G61" s="494"/>
      <c r="H61" s="494" t="s">
        <v>8321</v>
      </c>
      <c r="I61" s="494" t="s">
        <v>294</v>
      </c>
      <c r="J61" s="494" t="s">
        <v>294</v>
      </c>
      <c r="K61" s="573">
        <v>0</v>
      </c>
      <c r="L61" s="358" t="s">
        <v>8229</v>
      </c>
      <c r="M61" s="357" t="s">
        <v>8439</v>
      </c>
      <c r="N61" s="357" t="s">
        <v>8321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8213</v>
      </c>
      <c r="U61" s="357" t="s">
        <v>294</v>
      </c>
      <c r="V61" s="357" t="s">
        <v>294</v>
      </c>
    </row>
    <row r="62" spans="1:22">
      <c r="A62" s="515"/>
      <c r="B62" s="47" t="s">
        <v>8326</v>
      </c>
      <c r="C62" s="532" t="s">
        <v>8236</v>
      </c>
      <c r="D62" s="47">
        <v>4</v>
      </c>
      <c r="E62" s="47">
        <v>5</v>
      </c>
      <c r="F62" s="496" t="s">
        <v>8201</v>
      </c>
      <c r="G62" s="494"/>
      <c r="H62" s="494" t="s">
        <v>8419</v>
      </c>
      <c r="I62" s="494" t="s">
        <v>294</v>
      </c>
      <c r="J62" s="494" t="s">
        <v>294</v>
      </c>
      <c r="K62" s="573">
        <v>0</v>
      </c>
      <c r="L62" s="358" t="s">
        <v>8236</v>
      </c>
      <c r="M62" s="357" t="s">
        <v>8326</v>
      </c>
      <c r="N62" s="357" t="s">
        <v>8419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8201</v>
      </c>
      <c r="U62" s="357" t="s">
        <v>294</v>
      </c>
      <c r="V62" s="357" t="s">
        <v>294</v>
      </c>
    </row>
    <row r="63" spans="1:22" ht="15" thickBot="1">
      <c r="A63" s="515"/>
      <c r="B63" s="47" t="s">
        <v>8433</v>
      </c>
      <c r="C63" s="532" t="s">
        <v>8265</v>
      </c>
      <c r="D63" s="47">
        <v>4</v>
      </c>
      <c r="E63" s="47">
        <v>5</v>
      </c>
      <c r="F63" s="496" t="s">
        <v>8426</v>
      </c>
      <c r="G63" s="494"/>
      <c r="H63" s="494" t="s">
        <v>8425</v>
      </c>
      <c r="I63" s="494" t="s">
        <v>294</v>
      </c>
      <c r="J63" s="494" t="s">
        <v>294</v>
      </c>
      <c r="K63" s="573">
        <v>0</v>
      </c>
      <c r="L63" s="358" t="s">
        <v>8265</v>
      </c>
      <c r="M63" s="357" t="s">
        <v>8433</v>
      </c>
      <c r="N63" s="357" t="s">
        <v>8425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8227</v>
      </c>
      <c r="U63" s="357" t="s">
        <v>294</v>
      </c>
      <c r="V63" s="357" t="s">
        <v>294</v>
      </c>
    </row>
    <row r="64" spans="1:22" ht="15" thickBot="1">
      <c r="A64" s="517"/>
      <c r="B64" s="50"/>
      <c r="C64" s="1057" t="s">
        <v>22</v>
      </c>
      <c r="D64" s="206">
        <v>22</v>
      </c>
      <c r="E64" s="206">
        <v>28</v>
      </c>
      <c r="F64" s="691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22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515">
        <v>10</v>
      </c>
      <c r="B65" s="47" t="s">
        <v>8450</v>
      </c>
      <c r="C65" s="543" t="s">
        <v>8451</v>
      </c>
      <c r="D65" s="47">
        <v>5</v>
      </c>
      <c r="E65" s="47">
        <v>7</v>
      </c>
      <c r="F65" s="496" t="s">
        <v>8246</v>
      </c>
      <c r="G65" s="494"/>
      <c r="H65" s="494" t="s">
        <v>8328</v>
      </c>
      <c r="I65" s="494" t="s">
        <v>294</v>
      </c>
      <c r="J65" s="494" t="s">
        <v>294</v>
      </c>
      <c r="K65" s="573">
        <v>0</v>
      </c>
      <c r="L65" s="358" t="s">
        <v>8452</v>
      </c>
      <c r="M65" s="357" t="s">
        <v>8450</v>
      </c>
      <c r="N65" s="357" t="s">
        <v>8328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8247</v>
      </c>
      <c r="U65" s="357" t="s">
        <v>294</v>
      </c>
      <c r="V65" s="357" t="s">
        <v>294</v>
      </c>
    </row>
    <row r="66" spans="1:22">
      <c r="A66" s="515"/>
      <c r="B66" s="47" t="s">
        <v>8431</v>
      </c>
      <c r="C66" s="532" t="s">
        <v>8238</v>
      </c>
      <c r="D66" s="47">
        <v>3</v>
      </c>
      <c r="E66" s="47">
        <v>4</v>
      </c>
      <c r="F66" s="496" t="s">
        <v>8325</v>
      </c>
      <c r="G66" s="494"/>
      <c r="H66" s="494" t="s">
        <v>8324</v>
      </c>
      <c r="I66" s="494" t="s">
        <v>294</v>
      </c>
      <c r="J66" s="494" t="s">
        <v>294</v>
      </c>
      <c r="K66" s="573">
        <v>0</v>
      </c>
      <c r="L66" s="358" t="s">
        <v>8238</v>
      </c>
      <c r="M66" s="357" t="s">
        <v>8431</v>
      </c>
      <c r="N66" s="357" t="s">
        <v>8324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8325</v>
      </c>
      <c r="U66" s="357" t="s">
        <v>294</v>
      </c>
      <c r="V66" s="357" t="s">
        <v>294</v>
      </c>
    </row>
    <row r="67" spans="1:22">
      <c r="A67" s="515"/>
      <c r="B67" s="47" t="s">
        <v>8432</v>
      </c>
      <c r="C67" s="532" t="s">
        <v>8251</v>
      </c>
      <c r="D67" s="47">
        <v>5</v>
      </c>
      <c r="E67" s="47">
        <v>7</v>
      </c>
      <c r="F67" s="496" t="s">
        <v>8244</v>
      </c>
      <c r="G67" s="494"/>
      <c r="H67" s="494" t="s">
        <v>8327</v>
      </c>
      <c r="I67" s="494" t="s">
        <v>294</v>
      </c>
      <c r="J67" s="494" t="s">
        <v>294</v>
      </c>
      <c r="K67" s="573">
        <v>0</v>
      </c>
      <c r="L67" s="358" t="s">
        <v>8251</v>
      </c>
      <c r="M67" s="357" t="s">
        <v>8432</v>
      </c>
      <c r="N67" s="357" t="s">
        <v>8327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8244</v>
      </c>
      <c r="U67" s="357" t="s">
        <v>294</v>
      </c>
      <c r="V67" s="357" t="s">
        <v>294</v>
      </c>
    </row>
    <row r="68" spans="1:22">
      <c r="A68" s="515"/>
      <c r="B68" s="47" t="s">
        <v>8333</v>
      </c>
      <c r="C68" s="532" t="s">
        <v>8240</v>
      </c>
      <c r="D68" s="47">
        <v>4</v>
      </c>
      <c r="E68" s="47">
        <v>5</v>
      </c>
      <c r="F68" s="496" t="s">
        <v>8236</v>
      </c>
      <c r="G68" s="494"/>
      <c r="H68" s="494" t="s">
        <v>8326</v>
      </c>
      <c r="I68" s="494" t="s">
        <v>294</v>
      </c>
      <c r="J68" s="494" t="s">
        <v>294</v>
      </c>
      <c r="K68" s="573">
        <v>0</v>
      </c>
      <c r="L68" s="358" t="s">
        <v>8240</v>
      </c>
      <c r="M68" s="357" t="s">
        <v>8333</v>
      </c>
      <c r="N68" s="357" t="s">
        <v>8326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8236</v>
      </c>
      <c r="U68" s="357" t="s">
        <v>294</v>
      </c>
      <c r="V68" s="357" t="s">
        <v>294</v>
      </c>
    </row>
    <row r="69" spans="1:22" ht="15" thickBot="1">
      <c r="A69" s="515"/>
      <c r="B69" s="47" t="s">
        <v>8434</v>
      </c>
      <c r="C69" s="542" t="s">
        <v>8492</v>
      </c>
      <c r="D69" s="47">
        <v>4</v>
      </c>
      <c r="E69" s="47">
        <v>4</v>
      </c>
      <c r="F69" s="497" t="s">
        <v>8482</v>
      </c>
      <c r="G69" s="494"/>
      <c r="H69" s="494" t="s">
        <v>8184</v>
      </c>
      <c r="I69" s="494" t="s">
        <v>294</v>
      </c>
      <c r="J69" s="494" t="s">
        <v>294</v>
      </c>
      <c r="K69" s="573">
        <v>0</v>
      </c>
      <c r="L69" s="358" t="s">
        <v>8436</v>
      </c>
      <c r="M69" s="357" t="s">
        <v>8434</v>
      </c>
      <c r="N69" s="357" t="s">
        <v>8184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8185</v>
      </c>
      <c r="U69" s="357" t="s">
        <v>294</v>
      </c>
      <c r="V69" s="357" t="s">
        <v>294</v>
      </c>
    </row>
    <row r="70" spans="1:22" ht="15" thickBot="1">
      <c r="A70" s="517"/>
      <c r="B70" s="48"/>
      <c r="C70" s="566" t="s">
        <v>22</v>
      </c>
      <c r="D70" s="206">
        <v>21</v>
      </c>
      <c r="E70" s="206">
        <v>27</v>
      </c>
      <c r="F70" s="690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602">
        <v>11</v>
      </c>
      <c r="B71" s="47" t="s">
        <v>8448</v>
      </c>
      <c r="C71" s="543" t="s">
        <v>147</v>
      </c>
      <c r="D71" s="47">
        <v>6</v>
      </c>
      <c r="E71" s="47">
        <v>10</v>
      </c>
      <c r="F71" s="495" t="s">
        <v>8493</v>
      </c>
      <c r="G71" s="494"/>
      <c r="H71" s="494" t="s">
        <v>35</v>
      </c>
      <c r="I71" s="494" t="s">
        <v>8434</v>
      </c>
      <c r="J71" s="494" t="s">
        <v>294</v>
      </c>
      <c r="K71" s="573">
        <v>0</v>
      </c>
      <c r="L71" s="358" t="s">
        <v>1153</v>
      </c>
      <c r="M71" s="357" t="s">
        <v>8448</v>
      </c>
      <c r="N71" s="357" t="s">
        <v>35</v>
      </c>
      <c r="O71" s="357" t="s">
        <v>294</v>
      </c>
      <c r="P71" s="357" t="s">
        <v>294</v>
      </c>
      <c r="Q71" s="357">
        <v>0</v>
      </c>
      <c r="R71" s="357">
        <v>37</v>
      </c>
      <c r="S71" s="357">
        <v>0</v>
      </c>
      <c r="T71" s="357" t="s">
        <v>3259</v>
      </c>
      <c r="U71" s="357" t="s">
        <v>8494</v>
      </c>
      <c r="V71" s="357" t="s">
        <v>294</v>
      </c>
    </row>
    <row r="72" spans="1:22">
      <c r="A72" s="515"/>
      <c r="B72" s="47" t="s">
        <v>8444</v>
      </c>
      <c r="C72" s="532" t="s">
        <v>8495</v>
      </c>
      <c r="D72" s="47">
        <v>4</v>
      </c>
      <c r="E72" s="47">
        <v>5</v>
      </c>
      <c r="F72" s="496" t="s">
        <v>8238</v>
      </c>
      <c r="G72" s="494" t="s">
        <v>241</v>
      </c>
      <c r="H72" s="494" t="s">
        <v>8431</v>
      </c>
      <c r="I72" s="494" t="s">
        <v>294</v>
      </c>
      <c r="J72" s="494" t="s">
        <v>294</v>
      </c>
      <c r="K72" s="573">
        <v>0</v>
      </c>
      <c r="L72" s="358" t="s">
        <v>8275</v>
      </c>
      <c r="M72" s="357" t="s">
        <v>8444</v>
      </c>
      <c r="N72" s="357" t="s">
        <v>8431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8238</v>
      </c>
      <c r="U72" s="357" t="s">
        <v>294</v>
      </c>
      <c r="V72" s="357" t="s">
        <v>294</v>
      </c>
    </row>
    <row r="73" spans="1:22">
      <c r="A73" s="515"/>
      <c r="B73" s="47" t="s">
        <v>8446</v>
      </c>
      <c r="C73" s="532" t="s">
        <v>8288</v>
      </c>
      <c r="D73" s="47">
        <v>4</v>
      </c>
      <c r="E73" s="47">
        <v>5</v>
      </c>
      <c r="F73" s="496" t="s">
        <v>8238</v>
      </c>
      <c r="G73" s="494" t="s">
        <v>241</v>
      </c>
      <c r="H73" s="494" t="s">
        <v>8431</v>
      </c>
      <c r="I73" s="494"/>
      <c r="J73" s="494"/>
      <c r="K73" s="573"/>
      <c r="L73" s="358"/>
    </row>
    <row r="74" spans="1:22">
      <c r="A74" s="515"/>
      <c r="B74" s="47" t="s">
        <v>8441</v>
      </c>
      <c r="C74" s="532" t="s">
        <v>8442</v>
      </c>
      <c r="D74" s="47">
        <v>4</v>
      </c>
      <c r="E74" s="47">
        <v>6</v>
      </c>
      <c r="F74" s="496" t="s">
        <v>8265</v>
      </c>
      <c r="G74" s="494"/>
      <c r="H74" s="494" t="s">
        <v>8433</v>
      </c>
      <c r="I74" s="494" t="s">
        <v>294</v>
      </c>
      <c r="J74" s="494" t="s">
        <v>294</v>
      </c>
      <c r="K74" s="573">
        <v>0</v>
      </c>
      <c r="L74" s="358" t="s">
        <v>8442</v>
      </c>
      <c r="M74" s="357" t="s">
        <v>8441</v>
      </c>
      <c r="N74" s="357" t="s">
        <v>8433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8265</v>
      </c>
      <c r="U74" s="357" t="s">
        <v>294</v>
      </c>
      <c r="V74" s="357" t="s">
        <v>294</v>
      </c>
    </row>
    <row r="75" spans="1:22">
      <c r="A75" s="515"/>
      <c r="B75" s="47" t="s">
        <v>8443</v>
      </c>
      <c r="C75" s="532" t="s">
        <v>8341</v>
      </c>
      <c r="D75" s="47">
        <v>4</v>
      </c>
      <c r="E75" s="47">
        <v>5</v>
      </c>
      <c r="F75" s="496" t="s">
        <v>8251</v>
      </c>
      <c r="G75" s="494"/>
      <c r="H75" s="494" t="s">
        <v>8432</v>
      </c>
      <c r="I75" s="494" t="s">
        <v>294</v>
      </c>
      <c r="J75" s="494" t="s">
        <v>294</v>
      </c>
      <c r="K75" s="573">
        <v>0</v>
      </c>
      <c r="L75" s="358" t="s">
        <v>8256</v>
      </c>
      <c r="M75" s="357" t="s">
        <v>8443</v>
      </c>
      <c r="N75" s="357" t="s">
        <v>8432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8251</v>
      </c>
      <c r="U75" s="357" t="s">
        <v>294</v>
      </c>
      <c r="V75" s="357" t="s">
        <v>294</v>
      </c>
    </row>
    <row r="76" spans="1:22" ht="15" thickBot="1">
      <c r="A76" s="515"/>
      <c r="B76" s="47" t="s">
        <v>8437</v>
      </c>
      <c r="C76" s="532" t="s">
        <v>8438</v>
      </c>
      <c r="D76" s="47">
        <v>4</v>
      </c>
      <c r="E76" s="47">
        <v>5</v>
      </c>
      <c r="F76" s="496" t="s">
        <v>8238</v>
      </c>
      <c r="G76" s="494"/>
      <c r="H76" s="494" t="s">
        <v>8431</v>
      </c>
      <c r="I76" s="494" t="s">
        <v>294</v>
      </c>
      <c r="J76" s="494" t="s">
        <v>294</v>
      </c>
      <c r="K76" s="1743">
        <v>0</v>
      </c>
      <c r="L76" s="358" t="s">
        <v>8249</v>
      </c>
      <c r="M76" s="357" t="s">
        <v>8437</v>
      </c>
      <c r="N76" s="357" t="s">
        <v>8431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8238</v>
      </c>
      <c r="U76" s="357" t="s">
        <v>294</v>
      </c>
      <c r="V76" s="357" t="s">
        <v>294</v>
      </c>
    </row>
    <row r="77" spans="1:22" ht="15" thickBot="1">
      <c r="A77" s="517"/>
      <c r="B77" s="48"/>
      <c r="C77" s="1057" t="s">
        <v>22</v>
      </c>
      <c r="D77" s="206">
        <v>22</v>
      </c>
      <c r="E77" s="206">
        <v>31</v>
      </c>
      <c r="F77" s="691"/>
      <c r="G77" s="494"/>
      <c r="H77" s="494" t="s">
        <v>294</v>
      </c>
      <c r="I77" s="494" t="s">
        <v>294</v>
      </c>
      <c r="J77" s="494" t="s">
        <v>294</v>
      </c>
      <c r="K77" s="642">
        <v>0</v>
      </c>
      <c r="L77" s="358" t="s">
        <v>22</v>
      </c>
      <c r="M77" s="357" t="s">
        <v>294</v>
      </c>
      <c r="N77" s="357" t="s">
        <v>294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294</v>
      </c>
      <c r="U77" s="357" t="s">
        <v>294</v>
      </c>
      <c r="V77" s="357" t="s">
        <v>294</v>
      </c>
    </row>
    <row r="78" spans="1:22">
      <c r="A78" s="515">
        <v>12</v>
      </c>
      <c r="B78" s="47" t="s">
        <v>8496</v>
      </c>
      <c r="C78" s="543" t="s">
        <v>151</v>
      </c>
      <c r="D78" s="47">
        <v>6</v>
      </c>
      <c r="E78" s="47">
        <v>10</v>
      </c>
      <c r="F78" s="496" t="s">
        <v>147</v>
      </c>
      <c r="G78" s="494"/>
      <c r="H78" s="494" t="s">
        <v>8448</v>
      </c>
      <c r="I78" s="494" t="s">
        <v>294</v>
      </c>
      <c r="J78" s="494" t="s">
        <v>294</v>
      </c>
      <c r="K78" s="642">
        <v>0</v>
      </c>
      <c r="L78" s="358" t="s">
        <v>1182</v>
      </c>
      <c r="M78" s="357" t="s">
        <v>8496</v>
      </c>
      <c r="N78" s="357" t="s">
        <v>8448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1153</v>
      </c>
      <c r="U78" s="357" t="s">
        <v>294</v>
      </c>
      <c r="V78" s="357" t="s">
        <v>294</v>
      </c>
    </row>
    <row r="79" spans="1:22">
      <c r="A79" s="515"/>
      <c r="B79" s="47" t="s">
        <v>8460</v>
      </c>
      <c r="C79" s="532" t="s">
        <v>8262</v>
      </c>
      <c r="D79" s="47">
        <v>4</v>
      </c>
      <c r="E79" s="47">
        <v>5</v>
      </c>
      <c r="F79" s="496" t="s">
        <v>8438</v>
      </c>
      <c r="G79" s="494"/>
      <c r="H79" s="494" t="s">
        <v>8437</v>
      </c>
      <c r="I79" s="494" t="s">
        <v>294</v>
      </c>
      <c r="J79" s="494" t="s">
        <v>294</v>
      </c>
      <c r="K79" s="642">
        <v>0</v>
      </c>
      <c r="L79" s="358" t="s">
        <v>8263</v>
      </c>
      <c r="M79" s="357" t="s">
        <v>8460</v>
      </c>
      <c r="N79" s="357" t="s">
        <v>8437</v>
      </c>
      <c r="O79" s="357" t="s">
        <v>294</v>
      </c>
      <c r="P79" s="357" t="s">
        <v>294</v>
      </c>
      <c r="Q79" s="357">
        <v>0</v>
      </c>
      <c r="R79" s="357">
        <v>0</v>
      </c>
      <c r="S79" s="357">
        <v>0</v>
      </c>
      <c r="T79" s="357" t="s">
        <v>8249</v>
      </c>
      <c r="U79" s="357" t="s">
        <v>294</v>
      </c>
      <c r="V79" s="357" t="s">
        <v>294</v>
      </c>
    </row>
    <row r="80" spans="1:22">
      <c r="A80" s="515"/>
      <c r="B80" s="47" t="s">
        <v>8456</v>
      </c>
      <c r="C80" s="532" t="s">
        <v>8278</v>
      </c>
      <c r="D80" s="47">
        <v>4</v>
      </c>
      <c r="E80" s="47">
        <v>5</v>
      </c>
      <c r="F80" s="496" t="s">
        <v>153</v>
      </c>
      <c r="G80" s="494" t="s">
        <v>242</v>
      </c>
      <c r="H80" s="494" t="s">
        <v>241</v>
      </c>
      <c r="I80" s="494" t="s">
        <v>294</v>
      </c>
      <c r="J80" s="494" t="s">
        <v>294</v>
      </c>
      <c r="K80" s="642">
        <v>0</v>
      </c>
      <c r="L80" s="358" t="s">
        <v>8279</v>
      </c>
      <c r="M80" s="357" t="s">
        <v>8456</v>
      </c>
      <c r="N80" s="357" t="s">
        <v>241</v>
      </c>
      <c r="O80" s="357" t="s">
        <v>294</v>
      </c>
      <c r="P80" s="357" t="s">
        <v>294</v>
      </c>
      <c r="Q80" s="357">
        <v>0</v>
      </c>
      <c r="R80" s="357">
        <v>0</v>
      </c>
      <c r="S80" s="357">
        <v>0</v>
      </c>
      <c r="T80" s="357" t="s">
        <v>153</v>
      </c>
      <c r="U80" s="357" t="s">
        <v>294</v>
      </c>
      <c r="V80" s="357" t="s">
        <v>294</v>
      </c>
    </row>
    <row r="81" spans="1:22">
      <c r="A81" s="515"/>
      <c r="B81" s="47" t="s">
        <v>4833</v>
      </c>
      <c r="C81" s="532" t="s">
        <v>437</v>
      </c>
      <c r="D81" s="47">
        <v>4</v>
      </c>
      <c r="E81" s="47">
        <v>5</v>
      </c>
      <c r="F81" s="496" t="s">
        <v>153</v>
      </c>
      <c r="G81" s="494" t="s">
        <v>242</v>
      </c>
      <c r="H81" s="494" t="s">
        <v>241</v>
      </c>
      <c r="I81" s="494"/>
      <c r="J81" s="494"/>
      <c r="K81" s="642"/>
      <c r="L81" s="358"/>
    </row>
    <row r="82" spans="1:22">
      <c r="A82" s="515"/>
      <c r="B82" s="47" t="s">
        <v>8461</v>
      </c>
      <c r="C82" s="532" t="s">
        <v>8497</v>
      </c>
      <c r="D82" s="47">
        <v>4</v>
      </c>
      <c r="E82" s="47">
        <v>5</v>
      </c>
      <c r="F82" s="496" t="s">
        <v>8438</v>
      </c>
      <c r="G82" s="494" t="s">
        <v>8267</v>
      </c>
      <c r="H82" s="494" t="s">
        <v>8437</v>
      </c>
      <c r="I82" s="494" t="s">
        <v>294</v>
      </c>
      <c r="J82" s="494" t="s">
        <v>294</v>
      </c>
      <c r="K82" s="642">
        <v>0</v>
      </c>
      <c r="L82" s="358" t="s">
        <v>8283</v>
      </c>
      <c r="M82" s="357" t="s">
        <v>8461</v>
      </c>
      <c r="N82" s="357" t="s">
        <v>242</v>
      </c>
      <c r="O82" s="357" t="s">
        <v>294</v>
      </c>
      <c r="P82" s="357" t="s">
        <v>294</v>
      </c>
      <c r="Q82" s="357">
        <v>0</v>
      </c>
      <c r="R82" s="357">
        <v>0</v>
      </c>
      <c r="S82" s="357">
        <v>0</v>
      </c>
      <c r="T82" s="357" t="s">
        <v>8249</v>
      </c>
      <c r="U82" s="357" t="s">
        <v>294</v>
      </c>
      <c r="V82" s="357" t="s">
        <v>294</v>
      </c>
    </row>
    <row r="83" spans="1:22">
      <c r="A83" s="515"/>
      <c r="B83" s="47" t="s">
        <v>8464</v>
      </c>
      <c r="C83" s="532" t="s">
        <v>8498</v>
      </c>
      <c r="D83" s="47">
        <v>4</v>
      </c>
      <c r="E83" s="47">
        <v>5</v>
      </c>
      <c r="F83" s="496" t="s">
        <v>8438</v>
      </c>
      <c r="G83" s="494" t="s">
        <v>8267</v>
      </c>
      <c r="H83" s="494" t="s">
        <v>8437</v>
      </c>
      <c r="I83" s="494"/>
      <c r="J83" s="494"/>
      <c r="K83" s="642"/>
      <c r="L83" s="358"/>
    </row>
    <row r="84" spans="1:22">
      <c r="A84" s="515"/>
      <c r="B84" s="47" t="s">
        <v>8466</v>
      </c>
      <c r="C84" s="532" t="s">
        <v>8467</v>
      </c>
      <c r="D84" s="47">
        <v>4</v>
      </c>
      <c r="E84" s="47">
        <v>5</v>
      </c>
      <c r="F84" s="496" t="s">
        <v>8438</v>
      </c>
      <c r="G84" s="494" t="s">
        <v>8468</v>
      </c>
      <c r="H84" s="494" t="s">
        <v>8437</v>
      </c>
      <c r="I84" s="494"/>
      <c r="J84" s="494"/>
      <c r="K84" s="642"/>
      <c r="L84" s="358"/>
    </row>
    <row r="85" spans="1:22" ht="15" thickBot="1">
      <c r="A85" s="515"/>
      <c r="B85" s="47" t="s">
        <v>8469</v>
      </c>
      <c r="C85" s="542" t="s">
        <v>8470</v>
      </c>
      <c r="D85" s="47">
        <v>4</v>
      </c>
      <c r="E85" s="50">
        <v>5</v>
      </c>
      <c r="F85" s="496" t="s">
        <v>8438</v>
      </c>
      <c r="G85" s="494" t="s">
        <v>8468</v>
      </c>
      <c r="H85" s="494" t="s">
        <v>8437</v>
      </c>
      <c r="I85" s="494" t="s">
        <v>294</v>
      </c>
      <c r="J85" s="494" t="s">
        <v>294</v>
      </c>
      <c r="K85" s="642">
        <v>0</v>
      </c>
      <c r="L85" s="358" t="s">
        <v>8471</v>
      </c>
      <c r="M85" s="357" t="s">
        <v>8469</v>
      </c>
      <c r="N85" s="357" t="s">
        <v>8267</v>
      </c>
      <c r="O85" s="357" t="s">
        <v>294</v>
      </c>
      <c r="P85" s="357" t="s">
        <v>294</v>
      </c>
      <c r="Q85" s="357">
        <v>0</v>
      </c>
      <c r="R85" s="357">
        <v>0</v>
      </c>
      <c r="S85" s="357">
        <v>0</v>
      </c>
      <c r="T85" s="357" t="s">
        <v>8249</v>
      </c>
      <c r="U85" s="357" t="s">
        <v>294</v>
      </c>
      <c r="V85" s="357" t="s">
        <v>294</v>
      </c>
    </row>
    <row r="86" spans="1:22" ht="15" thickBot="1">
      <c r="A86" s="517"/>
      <c r="B86" s="48"/>
      <c r="C86" s="550" t="s">
        <v>22</v>
      </c>
      <c r="D86" s="206">
        <v>22</v>
      </c>
      <c r="E86" s="856">
        <v>30</v>
      </c>
      <c r="F86" s="519"/>
      <c r="G86" s="494"/>
      <c r="H86" s="494" t="s">
        <v>294</v>
      </c>
      <c r="I86" s="494" t="s">
        <v>294</v>
      </c>
      <c r="J86" s="494" t="s">
        <v>294</v>
      </c>
      <c r="K86" s="642">
        <v>0</v>
      </c>
      <c r="L86" s="358" t="s">
        <v>22</v>
      </c>
      <c r="M86" s="357" t="s">
        <v>294</v>
      </c>
      <c r="N86" s="357" t="s">
        <v>294</v>
      </c>
      <c r="O86" s="357" t="s">
        <v>294</v>
      </c>
      <c r="P86" s="357" t="s">
        <v>294</v>
      </c>
      <c r="Q86" s="357">
        <v>0</v>
      </c>
      <c r="R86" s="357">
        <v>0</v>
      </c>
      <c r="S86" s="357">
        <v>0</v>
      </c>
      <c r="T86" s="357" t="s">
        <v>294</v>
      </c>
      <c r="U86" s="357" t="s">
        <v>294</v>
      </c>
      <c r="V86" s="357" t="s">
        <v>294</v>
      </c>
    </row>
    <row r="87" spans="1:22" ht="15" thickBot="1">
      <c r="A87" s="920"/>
      <c r="B87" s="536"/>
      <c r="C87" s="525" t="s">
        <v>111</v>
      </c>
      <c r="D87" s="206">
        <v>241</v>
      </c>
      <c r="E87" s="867">
        <v>316</v>
      </c>
      <c r="F87" s="836"/>
      <c r="G87" s="494"/>
      <c r="H87" s="494" t="s">
        <v>294</v>
      </c>
      <c r="I87" s="494" t="s">
        <v>294</v>
      </c>
      <c r="J87" s="494" t="s">
        <v>294</v>
      </c>
      <c r="K87" s="642">
        <v>0</v>
      </c>
      <c r="L87" s="358" t="s">
        <v>111</v>
      </c>
      <c r="M87" s="357" t="s">
        <v>294</v>
      </c>
      <c r="N87" s="357" t="s">
        <v>294</v>
      </c>
      <c r="O87" s="357" t="s">
        <v>294</v>
      </c>
      <c r="P87" s="357" t="s">
        <v>294</v>
      </c>
      <c r="Q87" s="357">
        <v>0</v>
      </c>
      <c r="R87" s="357">
        <v>0</v>
      </c>
      <c r="S87" s="357">
        <v>0</v>
      </c>
      <c r="T87" s="357" t="s">
        <v>294</v>
      </c>
      <c r="U87" s="357" t="s">
        <v>294</v>
      </c>
      <c r="V87" s="357" t="s">
        <v>294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0C596-3076-4485-8B46-A524A7E660FB}">
  <sheetPr codeName="Sheet48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436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706" t="s">
        <v>10</v>
      </c>
      <c r="C9" s="733" t="s">
        <v>11</v>
      </c>
      <c r="D9" s="605">
        <v>2</v>
      </c>
      <c r="E9" s="603">
        <v>2</v>
      </c>
      <c r="F9" s="603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707" t="s">
        <v>3168</v>
      </c>
      <c r="C10" s="735" t="s">
        <v>5517</v>
      </c>
      <c r="D10" s="609">
        <v>5</v>
      </c>
      <c r="E10" s="607">
        <v>6</v>
      </c>
      <c r="F10" s="608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707" t="s">
        <v>8295</v>
      </c>
      <c r="C11" s="717" t="s">
        <v>8177</v>
      </c>
      <c r="D11" s="609">
        <v>4</v>
      </c>
      <c r="E11" s="607">
        <v>4</v>
      </c>
      <c r="F11" s="608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8178</v>
      </c>
      <c r="M11" s="357" t="s">
        <v>8295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707" t="s">
        <v>1020</v>
      </c>
      <c r="C12" s="717" t="s">
        <v>3934</v>
      </c>
      <c r="D12" s="609">
        <v>2</v>
      </c>
      <c r="E12" s="607">
        <v>2</v>
      </c>
      <c r="F12" s="608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27"/>
      <c r="B13" s="708" t="s">
        <v>20</v>
      </c>
      <c r="C13" s="717" t="s">
        <v>21</v>
      </c>
      <c r="D13" s="609">
        <v>5</v>
      </c>
      <c r="E13" s="607">
        <v>6</v>
      </c>
      <c r="F13" s="70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8"/>
      <c r="B14" s="849"/>
      <c r="C14" s="724" t="s">
        <v>22</v>
      </c>
      <c r="D14" s="614">
        <v>18</v>
      </c>
      <c r="E14" s="614">
        <v>20</v>
      </c>
      <c r="F14" s="64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526">
        <v>2</v>
      </c>
      <c r="B15" s="706" t="s">
        <v>3544</v>
      </c>
      <c r="C15" s="717" t="s">
        <v>3545</v>
      </c>
      <c r="D15" s="609">
        <v>5</v>
      </c>
      <c r="E15" s="603">
        <v>6</v>
      </c>
      <c r="F15" s="626" t="s">
        <v>5517</v>
      </c>
      <c r="G15" s="494"/>
      <c r="H15" s="494" t="s">
        <v>3168</v>
      </c>
      <c r="I15" s="494" t="s">
        <v>294</v>
      </c>
      <c r="J15" s="494" t="s">
        <v>294</v>
      </c>
      <c r="K15" s="573">
        <v>0</v>
      </c>
      <c r="L15" s="358" t="s">
        <v>593</v>
      </c>
      <c r="M15" s="357" t="s">
        <v>3544</v>
      </c>
      <c r="N15" s="357" t="s">
        <v>3168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3170</v>
      </c>
      <c r="U15" s="357" t="s">
        <v>294</v>
      </c>
      <c r="V15" s="357" t="s">
        <v>294</v>
      </c>
    </row>
    <row r="16" spans="1:22">
      <c r="A16" s="527"/>
      <c r="B16" s="707" t="s">
        <v>36</v>
      </c>
      <c r="C16" s="717" t="s">
        <v>247</v>
      </c>
      <c r="D16" s="609">
        <v>1</v>
      </c>
      <c r="E16" s="607">
        <v>1</v>
      </c>
      <c r="F16" s="617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1131</v>
      </c>
      <c r="M16" s="357" t="s">
        <v>36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27"/>
      <c r="B17" s="707" t="s">
        <v>8297</v>
      </c>
      <c r="C17" s="717" t="s">
        <v>8182</v>
      </c>
      <c r="D17" s="609">
        <v>5</v>
      </c>
      <c r="E17" s="607">
        <v>6</v>
      </c>
      <c r="F17" s="617" t="s">
        <v>8177</v>
      </c>
      <c r="G17" s="494"/>
      <c r="H17" s="494" t="s">
        <v>8295</v>
      </c>
      <c r="I17" s="494" t="s">
        <v>294</v>
      </c>
      <c r="J17" s="494" t="s">
        <v>294</v>
      </c>
      <c r="K17" s="573">
        <v>0</v>
      </c>
      <c r="L17" s="358" t="s">
        <v>8183</v>
      </c>
      <c r="M17" s="357" t="s">
        <v>8297</v>
      </c>
      <c r="N17" s="357" t="s">
        <v>8295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8178</v>
      </c>
      <c r="U17" s="357" t="s">
        <v>294</v>
      </c>
      <c r="V17" s="357" t="s">
        <v>294</v>
      </c>
    </row>
    <row r="18" spans="1:22">
      <c r="A18" s="527"/>
      <c r="B18" s="707" t="s">
        <v>25</v>
      </c>
      <c r="C18" s="717" t="s">
        <v>3733</v>
      </c>
      <c r="D18" s="609">
        <v>3</v>
      </c>
      <c r="E18" s="607">
        <v>4</v>
      </c>
      <c r="F18" s="70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707" t="s">
        <v>26</v>
      </c>
      <c r="C19" s="717" t="s">
        <v>417</v>
      </c>
      <c r="D19" s="609">
        <v>5</v>
      </c>
      <c r="E19" s="607">
        <v>6</v>
      </c>
      <c r="F19" s="617" t="s">
        <v>21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27"/>
      <c r="B20" s="707" t="s">
        <v>19</v>
      </c>
      <c r="C20" s="717" t="s">
        <v>3226</v>
      </c>
      <c r="D20" s="609">
        <v>2</v>
      </c>
      <c r="E20" s="607">
        <v>2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19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8"/>
      <c r="B21" s="856"/>
      <c r="C21" s="724" t="s">
        <v>22</v>
      </c>
      <c r="D21" s="624">
        <v>21</v>
      </c>
      <c r="E21" s="624">
        <v>25</v>
      </c>
      <c r="F21" s="64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26">
        <v>3</v>
      </c>
      <c r="B22" s="707" t="s">
        <v>8188</v>
      </c>
      <c r="C22" s="717" t="s">
        <v>8413</v>
      </c>
      <c r="D22" s="605">
        <v>5</v>
      </c>
      <c r="E22" s="603">
        <v>6</v>
      </c>
      <c r="F22" s="62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8189</v>
      </c>
      <c r="M22" s="357" t="s">
        <v>8188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7"/>
      <c r="B23" s="707" t="s">
        <v>8184</v>
      </c>
      <c r="C23" s="717" t="s">
        <v>8472</v>
      </c>
      <c r="D23" s="609">
        <v>5</v>
      </c>
      <c r="E23" s="607">
        <v>8</v>
      </c>
      <c r="F23" s="617" t="s">
        <v>8182</v>
      </c>
      <c r="G23" s="494"/>
      <c r="H23" s="494" t="s">
        <v>8297</v>
      </c>
      <c r="I23" s="494" t="s">
        <v>294</v>
      </c>
      <c r="J23" s="494" t="s">
        <v>294</v>
      </c>
      <c r="K23" s="573">
        <v>0</v>
      </c>
      <c r="L23" s="358" t="s">
        <v>8185</v>
      </c>
      <c r="M23" s="357" t="s">
        <v>8184</v>
      </c>
      <c r="N23" s="357" t="s">
        <v>8297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8183</v>
      </c>
      <c r="U23" s="357" t="s">
        <v>294</v>
      </c>
      <c r="V23" s="357" t="s">
        <v>294</v>
      </c>
    </row>
    <row r="24" spans="1:22">
      <c r="A24" s="527"/>
      <c r="B24" s="707" t="s">
        <v>8300</v>
      </c>
      <c r="C24" s="717" t="s">
        <v>8187</v>
      </c>
      <c r="D24" s="609">
        <v>4</v>
      </c>
      <c r="E24" s="607">
        <v>4</v>
      </c>
      <c r="F24" s="617" t="s">
        <v>8177</v>
      </c>
      <c r="G24" s="494"/>
      <c r="H24" s="494" t="s">
        <v>8295</v>
      </c>
      <c r="I24" s="494" t="s">
        <v>294</v>
      </c>
      <c r="J24" s="494" t="s">
        <v>294</v>
      </c>
      <c r="K24" s="573">
        <v>0</v>
      </c>
      <c r="L24" s="358" t="s">
        <v>8187</v>
      </c>
      <c r="M24" s="357" t="s">
        <v>8300</v>
      </c>
      <c r="N24" s="357" t="s">
        <v>8295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8178</v>
      </c>
      <c r="U24" s="357" t="s">
        <v>294</v>
      </c>
      <c r="V24" s="357" t="s">
        <v>294</v>
      </c>
    </row>
    <row r="25" spans="1:22">
      <c r="A25" s="527"/>
      <c r="B25" s="707" t="s">
        <v>40</v>
      </c>
      <c r="C25" s="717" t="s">
        <v>338</v>
      </c>
      <c r="D25" s="609">
        <v>1</v>
      </c>
      <c r="E25" s="607">
        <v>1</v>
      </c>
      <c r="F25" s="617" t="s">
        <v>247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 ht="15" thickBot="1">
      <c r="A26" s="527"/>
      <c r="B26" s="708" t="s">
        <v>33</v>
      </c>
      <c r="C26" s="717" t="s">
        <v>140</v>
      </c>
      <c r="D26" s="681">
        <v>5</v>
      </c>
      <c r="E26" s="607">
        <v>6</v>
      </c>
      <c r="F26" s="617" t="s">
        <v>417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528"/>
      <c r="B27" s="708"/>
      <c r="C27" s="724" t="s">
        <v>22</v>
      </c>
      <c r="D27" s="614">
        <v>20</v>
      </c>
      <c r="E27" s="614">
        <v>25</v>
      </c>
      <c r="F27" s="641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22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26">
        <v>4</v>
      </c>
      <c r="B28" s="707" t="s">
        <v>8197</v>
      </c>
      <c r="C28" s="717" t="s">
        <v>8414</v>
      </c>
      <c r="D28" s="603">
        <v>4</v>
      </c>
      <c r="E28" s="603">
        <v>6</v>
      </c>
      <c r="F28" s="626" t="s">
        <v>8413</v>
      </c>
      <c r="G28" s="494"/>
      <c r="H28" s="494" t="s">
        <v>8188</v>
      </c>
      <c r="I28" s="494" t="s">
        <v>294</v>
      </c>
      <c r="J28" s="494" t="s">
        <v>294</v>
      </c>
      <c r="K28" s="573">
        <v>0</v>
      </c>
      <c r="L28" s="358" t="s">
        <v>8199</v>
      </c>
      <c r="M28" s="357" t="s">
        <v>8197</v>
      </c>
      <c r="N28" s="357" t="s">
        <v>8188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8189</v>
      </c>
      <c r="U28" s="357" t="s">
        <v>294</v>
      </c>
      <c r="V28" s="357" t="s">
        <v>294</v>
      </c>
    </row>
    <row r="29" spans="1:22">
      <c r="A29" s="527"/>
      <c r="B29" s="707" t="s">
        <v>29</v>
      </c>
      <c r="C29" s="717" t="s">
        <v>53</v>
      </c>
      <c r="D29" s="607">
        <v>2</v>
      </c>
      <c r="E29" s="607">
        <v>2</v>
      </c>
      <c r="F29" s="61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609</v>
      </c>
      <c r="M29" s="357" t="s">
        <v>29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7"/>
      <c r="B30" s="707" t="s">
        <v>8190</v>
      </c>
      <c r="C30" s="717" t="s">
        <v>8415</v>
      </c>
      <c r="D30" s="609">
        <v>3</v>
      </c>
      <c r="E30" s="607">
        <v>6</v>
      </c>
      <c r="F30" s="617" t="s">
        <v>8182</v>
      </c>
      <c r="G30" s="494"/>
      <c r="H30" s="494" t="s">
        <v>8297</v>
      </c>
      <c r="I30" s="494" t="s">
        <v>294</v>
      </c>
      <c r="J30" s="494" t="s">
        <v>294</v>
      </c>
      <c r="K30" s="573">
        <v>0</v>
      </c>
      <c r="L30" s="358" t="s">
        <v>8192</v>
      </c>
      <c r="M30" s="357" t="s">
        <v>8190</v>
      </c>
      <c r="N30" s="357" t="s">
        <v>8297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8183</v>
      </c>
      <c r="U30" s="357" t="s">
        <v>294</v>
      </c>
      <c r="V30" s="357" t="s">
        <v>294</v>
      </c>
    </row>
    <row r="31" spans="1:22">
      <c r="A31" s="527"/>
      <c r="B31" s="1915" t="s">
        <v>8193</v>
      </c>
      <c r="C31" s="717" t="s">
        <v>8417</v>
      </c>
      <c r="D31" s="607">
        <v>5</v>
      </c>
      <c r="E31" s="607">
        <v>6</v>
      </c>
      <c r="F31" s="617" t="s">
        <v>8187</v>
      </c>
      <c r="G31" s="494"/>
      <c r="H31" s="494" t="s">
        <v>8300</v>
      </c>
      <c r="I31" s="494" t="s">
        <v>294</v>
      </c>
      <c r="J31" s="494" t="s">
        <v>294</v>
      </c>
      <c r="K31" s="573">
        <v>0</v>
      </c>
      <c r="L31" s="358" t="s">
        <v>8194</v>
      </c>
      <c r="M31" s="357" t="s">
        <v>8193</v>
      </c>
      <c r="N31" s="357" t="s">
        <v>8300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8187</v>
      </c>
      <c r="U31" s="357" t="s">
        <v>294</v>
      </c>
      <c r="V31" s="357" t="s">
        <v>294</v>
      </c>
    </row>
    <row r="32" spans="1:22">
      <c r="A32" s="527"/>
      <c r="B32" s="707" t="s">
        <v>8304</v>
      </c>
      <c r="C32" s="717" t="s">
        <v>8196</v>
      </c>
      <c r="D32" s="607">
        <v>4</v>
      </c>
      <c r="E32" s="607">
        <v>4</v>
      </c>
      <c r="F32" s="617" t="s">
        <v>8182</v>
      </c>
      <c r="G32" s="494"/>
      <c r="H32" s="494" t="s">
        <v>8297</v>
      </c>
      <c r="I32" s="494" t="s">
        <v>294</v>
      </c>
      <c r="J32" s="494" t="s">
        <v>294</v>
      </c>
      <c r="K32" s="573">
        <v>0</v>
      </c>
      <c r="L32" s="358" t="s">
        <v>8196</v>
      </c>
      <c r="M32" s="357" t="s">
        <v>8304</v>
      </c>
      <c r="N32" s="357" t="s">
        <v>8297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8183</v>
      </c>
      <c r="U32" s="357" t="s">
        <v>294</v>
      </c>
      <c r="V32" s="357" t="s">
        <v>294</v>
      </c>
    </row>
    <row r="33" spans="1:22" ht="15" thickBot="1">
      <c r="A33" s="527"/>
      <c r="B33" s="707" t="s">
        <v>8305</v>
      </c>
      <c r="C33" s="717" t="s">
        <v>8306</v>
      </c>
      <c r="D33" s="607">
        <v>3</v>
      </c>
      <c r="E33" s="607">
        <v>4</v>
      </c>
      <c r="F33" s="629" t="s">
        <v>8413</v>
      </c>
      <c r="G33" s="494"/>
      <c r="H33" s="494" t="s">
        <v>8188</v>
      </c>
      <c r="I33" s="494" t="s">
        <v>294</v>
      </c>
      <c r="J33" s="494" t="s">
        <v>294</v>
      </c>
      <c r="K33" s="573">
        <v>0</v>
      </c>
      <c r="L33" s="358" t="s">
        <v>8306</v>
      </c>
      <c r="M33" s="357" t="s">
        <v>8305</v>
      </c>
      <c r="N33" s="357" t="s">
        <v>8188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8189</v>
      </c>
      <c r="U33" s="357" t="s">
        <v>294</v>
      </c>
      <c r="V33" s="357" t="s">
        <v>294</v>
      </c>
    </row>
    <row r="34" spans="1:22" ht="15" thickBot="1">
      <c r="A34" s="528"/>
      <c r="B34" s="867"/>
      <c r="C34" s="724" t="s">
        <v>22</v>
      </c>
      <c r="D34" s="614">
        <v>21</v>
      </c>
      <c r="E34" s="614">
        <v>28</v>
      </c>
      <c r="F34" s="641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27">
        <v>5</v>
      </c>
      <c r="B35" s="707" t="s">
        <v>8204</v>
      </c>
      <c r="C35" s="717" t="s">
        <v>8418</v>
      </c>
      <c r="D35" s="609">
        <v>3</v>
      </c>
      <c r="E35" s="603">
        <v>4</v>
      </c>
      <c r="F35" s="617" t="s">
        <v>8414</v>
      </c>
      <c r="G35" s="494"/>
      <c r="H35" s="494" t="s">
        <v>8197</v>
      </c>
      <c r="I35" s="494" t="s">
        <v>294</v>
      </c>
      <c r="J35" s="494" t="s">
        <v>294</v>
      </c>
      <c r="K35" s="573">
        <v>0</v>
      </c>
      <c r="L35" s="358" t="s">
        <v>8205</v>
      </c>
      <c r="M35" s="357" t="s">
        <v>8204</v>
      </c>
      <c r="N35" s="357" t="s">
        <v>8197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8199</v>
      </c>
      <c r="U35" s="357" t="s">
        <v>294</v>
      </c>
      <c r="V35" s="357" t="s">
        <v>294</v>
      </c>
    </row>
    <row r="36" spans="1:22">
      <c r="A36" s="527"/>
      <c r="B36" s="707" t="s">
        <v>8308</v>
      </c>
      <c r="C36" s="717" t="s">
        <v>8201</v>
      </c>
      <c r="D36" s="609">
        <v>4</v>
      </c>
      <c r="E36" s="607">
        <v>4</v>
      </c>
      <c r="F36" s="617" t="s">
        <v>8196</v>
      </c>
      <c r="G36" s="494"/>
      <c r="H36" s="494" t="s">
        <v>8304</v>
      </c>
      <c r="I36" s="494" t="s">
        <v>294</v>
      </c>
      <c r="J36" s="494" t="s">
        <v>294</v>
      </c>
      <c r="K36" s="573">
        <v>0</v>
      </c>
      <c r="L36" s="358" t="s">
        <v>8201</v>
      </c>
      <c r="M36" s="357" t="s">
        <v>8308</v>
      </c>
      <c r="N36" s="357" t="s">
        <v>8304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8196</v>
      </c>
      <c r="U36" s="357" t="s">
        <v>294</v>
      </c>
      <c r="V36" s="357" t="s">
        <v>294</v>
      </c>
    </row>
    <row r="37" spans="1:22">
      <c r="A37" s="527"/>
      <c r="B37" s="707" t="s">
        <v>8209</v>
      </c>
      <c r="C37" s="717" t="s">
        <v>8420</v>
      </c>
      <c r="D37" s="609">
        <v>7</v>
      </c>
      <c r="E37" s="607">
        <v>8</v>
      </c>
      <c r="F37" s="617" t="s">
        <v>8196</v>
      </c>
      <c r="G37" s="494"/>
      <c r="H37" s="494" t="s">
        <v>8304</v>
      </c>
      <c r="I37" s="494" t="s">
        <v>294</v>
      </c>
      <c r="J37" s="494" t="s">
        <v>294</v>
      </c>
      <c r="K37" s="574">
        <v>0</v>
      </c>
      <c r="L37" s="358" t="s">
        <v>8211</v>
      </c>
      <c r="M37" s="357" t="s">
        <v>8209</v>
      </c>
      <c r="N37" s="357" t="s">
        <v>8304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8196</v>
      </c>
      <c r="U37" s="357" t="s">
        <v>294</v>
      </c>
      <c r="V37" s="357" t="s">
        <v>294</v>
      </c>
    </row>
    <row r="38" spans="1:22">
      <c r="A38" s="527"/>
      <c r="B38" s="707" t="s">
        <v>34</v>
      </c>
      <c r="C38" s="717" t="s">
        <v>142</v>
      </c>
      <c r="D38" s="609">
        <v>4</v>
      </c>
      <c r="E38" s="607">
        <v>6</v>
      </c>
      <c r="F38" s="617" t="s">
        <v>11</v>
      </c>
      <c r="G38" s="494"/>
      <c r="H38" s="494" t="s">
        <v>10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10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 ht="15" thickBot="1">
      <c r="A39" s="527"/>
      <c r="B39" s="707" t="s">
        <v>8310</v>
      </c>
      <c r="C39" s="717" t="s">
        <v>8208</v>
      </c>
      <c r="D39" s="609">
        <v>4</v>
      </c>
      <c r="E39" s="607">
        <v>6</v>
      </c>
      <c r="F39" s="617" t="s">
        <v>8414</v>
      </c>
      <c r="G39" s="494"/>
      <c r="H39" s="494" t="s">
        <v>8197</v>
      </c>
      <c r="I39" s="494" t="s">
        <v>294</v>
      </c>
      <c r="J39" s="494" t="s">
        <v>294</v>
      </c>
      <c r="K39" s="574">
        <v>0</v>
      </c>
      <c r="L39" s="358" t="s">
        <v>8208</v>
      </c>
      <c r="M39" s="357" t="s">
        <v>8310</v>
      </c>
      <c r="N39" s="357" t="s">
        <v>8197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8199</v>
      </c>
      <c r="U39" s="357" t="s">
        <v>294</v>
      </c>
      <c r="V39" s="357" t="s">
        <v>294</v>
      </c>
    </row>
    <row r="40" spans="1:22" ht="15" thickBot="1">
      <c r="A40" s="528"/>
      <c r="B40" s="867"/>
      <c r="C40" s="724" t="s">
        <v>22</v>
      </c>
      <c r="D40" s="614">
        <v>22</v>
      </c>
      <c r="E40" s="614">
        <v>28</v>
      </c>
      <c r="F40" s="64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6">
        <v>6</v>
      </c>
      <c r="B41" s="707" t="s">
        <v>8216</v>
      </c>
      <c r="C41" s="717" t="s">
        <v>8422</v>
      </c>
      <c r="D41" s="609">
        <v>4</v>
      </c>
      <c r="E41" s="603">
        <v>4</v>
      </c>
      <c r="F41" s="626" t="s">
        <v>8418</v>
      </c>
      <c r="G41" s="494"/>
      <c r="H41" s="494" t="s">
        <v>8204</v>
      </c>
      <c r="I41" s="494" t="s">
        <v>294</v>
      </c>
      <c r="J41" s="494" t="s">
        <v>294</v>
      </c>
      <c r="K41" s="573">
        <v>0</v>
      </c>
      <c r="L41" s="358" t="s">
        <v>8312</v>
      </c>
      <c r="M41" s="357" t="s">
        <v>8216</v>
      </c>
      <c r="N41" s="357" t="s">
        <v>8204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8205</v>
      </c>
      <c r="U41" s="357" t="s">
        <v>294</v>
      </c>
      <c r="V41" s="357" t="s">
        <v>294</v>
      </c>
    </row>
    <row r="42" spans="1:22">
      <c r="A42" s="527"/>
      <c r="B42" s="707" t="s">
        <v>35</v>
      </c>
      <c r="C42" s="717" t="s">
        <v>145</v>
      </c>
      <c r="D42" s="609">
        <v>3</v>
      </c>
      <c r="E42" s="607">
        <v>4</v>
      </c>
      <c r="F42" s="633" t="s">
        <v>3733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527"/>
      <c r="B43" s="707" t="s">
        <v>8313</v>
      </c>
      <c r="C43" s="717" t="s">
        <v>8219</v>
      </c>
      <c r="D43" s="609">
        <v>4</v>
      </c>
      <c r="E43" s="607">
        <v>6</v>
      </c>
      <c r="F43" s="633" t="s">
        <v>8208</v>
      </c>
      <c r="G43" s="494"/>
      <c r="H43" s="494" t="s">
        <v>8310</v>
      </c>
      <c r="I43" s="494" t="s">
        <v>294</v>
      </c>
      <c r="J43" s="494" t="s">
        <v>294</v>
      </c>
      <c r="K43" s="573">
        <v>0</v>
      </c>
      <c r="L43" s="358" t="s">
        <v>8219</v>
      </c>
      <c r="M43" s="357" t="s">
        <v>8313</v>
      </c>
      <c r="N43" s="357" t="s">
        <v>8310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8208</v>
      </c>
      <c r="U43" s="357" t="s">
        <v>294</v>
      </c>
      <c r="V43" s="357" t="s">
        <v>294</v>
      </c>
    </row>
    <row r="44" spans="1:22">
      <c r="A44" s="527"/>
      <c r="B44" s="707" t="s">
        <v>8314</v>
      </c>
      <c r="C44" s="717" t="s">
        <v>8215</v>
      </c>
      <c r="D44" s="609">
        <v>4</v>
      </c>
      <c r="E44" s="607">
        <v>6</v>
      </c>
      <c r="F44" s="617" t="s">
        <v>8417</v>
      </c>
      <c r="G44" s="494"/>
      <c r="H44" s="494" t="s">
        <v>8193</v>
      </c>
      <c r="I44" s="494" t="s">
        <v>294</v>
      </c>
      <c r="J44" s="494" t="s">
        <v>294</v>
      </c>
      <c r="K44" s="573">
        <v>0</v>
      </c>
      <c r="L44" s="358" t="s">
        <v>8215</v>
      </c>
      <c r="M44" s="357" t="s">
        <v>8314</v>
      </c>
      <c r="N44" s="357" t="s">
        <v>8193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8194</v>
      </c>
      <c r="U44" s="357" t="s">
        <v>294</v>
      </c>
      <c r="V44" s="357" t="s">
        <v>294</v>
      </c>
    </row>
    <row r="45" spans="1:22">
      <c r="A45" s="527"/>
      <c r="B45" s="707" t="s">
        <v>8315</v>
      </c>
      <c r="C45" s="717" t="s">
        <v>8221</v>
      </c>
      <c r="D45" s="609">
        <v>4</v>
      </c>
      <c r="E45" s="607">
        <v>6</v>
      </c>
      <c r="F45" s="617" t="s">
        <v>8420</v>
      </c>
      <c r="G45" s="494"/>
      <c r="H45" s="494" t="s">
        <v>8209</v>
      </c>
      <c r="I45" s="494" t="s">
        <v>294</v>
      </c>
      <c r="J45" s="494" t="s">
        <v>294</v>
      </c>
      <c r="K45" s="573">
        <v>0</v>
      </c>
      <c r="L45" s="358" t="s">
        <v>8221</v>
      </c>
      <c r="M45" s="357" t="s">
        <v>8315</v>
      </c>
      <c r="N45" s="357" t="s">
        <v>8209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8211</v>
      </c>
      <c r="U45" s="357" t="s">
        <v>294</v>
      </c>
      <c r="V45" s="357" t="s">
        <v>294</v>
      </c>
    </row>
    <row r="46" spans="1:22" ht="15" thickBot="1">
      <c r="A46" s="527"/>
      <c r="B46" s="707" t="s">
        <v>8316</v>
      </c>
      <c r="C46" s="717" t="s">
        <v>8317</v>
      </c>
      <c r="D46" s="609">
        <v>3</v>
      </c>
      <c r="E46" s="607">
        <v>6</v>
      </c>
      <c r="F46" s="617" t="s">
        <v>8208</v>
      </c>
      <c r="G46" s="494"/>
      <c r="H46" s="494" t="s">
        <v>8310</v>
      </c>
      <c r="I46" s="494" t="s">
        <v>294</v>
      </c>
      <c r="J46" s="494" t="s">
        <v>294</v>
      </c>
      <c r="K46" s="573">
        <v>0</v>
      </c>
      <c r="L46" s="358" t="s">
        <v>8318</v>
      </c>
      <c r="M46" s="357" t="s">
        <v>8316</v>
      </c>
      <c r="N46" s="357" t="s">
        <v>8310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8208</v>
      </c>
      <c r="U46" s="357" t="s">
        <v>294</v>
      </c>
      <c r="V46" s="357" t="s">
        <v>294</v>
      </c>
    </row>
    <row r="47" spans="1:22" ht="15" thickBot="1">
      <c r="A47" s="528"/>
      <c r="B47" s="867"/>
      <c r="C47" s="724" t="s">
        <v>22</v>
      </c>
      <c r="D47" s="624">
        <v>22</v>
      </c>
      <c r="E47" s="624">
        <v>32</v>
      </c>
      <c r="F47" s="64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26">
        <v>7</v>
      </c>
      <c r="B48" s="707" t="s">
        <v>8226</v>
      </c>
      <c r="C48" s="717" t="s">
        <v>8426</v>
      </c>
      <c r="D48" s="605">
        <v>6</v>
      </c>
      <c r="E48" s="603">
        <v>8</v>
      </c>
      <c r="F48" s="626" t="s">
        <v>8422</v>
      </c>
      <c r="G48" s="494"/>
      <c r="H48" s="494" t="s">
        <v>8216</v>
      </c>
      <c r="I48" s="494" t="s">
        <v>294</v>
      </c>
      <c r="J48" s="494" t="s">
        <v>294</v>
      </c>
      <c r="K48" s="573">
        <v>0</v>
      </c>
      <c r="L48" s="358" t="s">
        <v>8227</v>
      </c>
      <c r="M48" s="357" t="s">
        <v>8226</v>
      </c>
      <c r="N48" s="357" t="s">
        <v>8216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8312</v>
      </c>
      <c r="U48" s="357" t="s">
        <v>294</v>
      </c>
      <c r="V48" s="357" t="s">
        <v>294</v>
      </c>
    </row>
    <row r="49" spans="1:22">
      <c r="A49" s="527"/>
      <c r="B49" s="707" t="s">
        <v>8320</v>
      </c>
      <c r="C49" s="717" t="s">
        <v>8234</v>
      </c>
      <c r="D49" s="609">
        <v>5</v>
      </c>
      <c r="E49" s="607">
        <v>6</v>
      </c>
      <c r="F49" s="617" t="s">
        <v>8219</v>
      </c>
      <c r="G49" s="494"/>
      <c r="H49" s="494" t="s">
        <v>8313</v>
      </c>
      <c r="I49" s="494" t="s">
        <v>294</v>
      </c>
      <c r="J49" s="494" t="s">
        <v>294</v>
      </c>
      <c r="K49" s="573">
        <v>0</v>
      </c>
      <c r="L49" s="358" t="s">
        <v>8234</v>
      </c>
      <c r="M49" s="357" t="s">
        <v>8320</v>
      </c>
      <c r="N49" s="357" t="s">
        <v>8313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8219</v>
      </c>
      <c r="U49" s="357" t="s">
        <v>294</v>
      </c>
      <c r="V49" s="357" t="s">
        <v>294</v>
      </c>
    </row>
    <row r="50" spans="1:22">
      <c r="A50" s="527"/>
      <c r="B50" s="707" t="s">
        <v>8427</v>
      </c>
      <c r="C50" s="717" t="s">
        <v>8473</v>
      </c>
      <c r="D50" s="609">
        <v>2</v>
      </c>
      <c r="E50" s="607">
        <v>4</v>
      </c>
      <c r="F50" s="617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8180</v>
      </c>
      <c r="M50" s="357" t="s">
        <v>8427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27"/>
      <c r="B51" s="707" t="s">
        <v>38</v>
      </c>
      <c r="C51" s="717" t="s">
        <v>146</v>
      </c>
      <c r="D51" s="609">
        <v>1</v>
      </c>
      <c r="E51" s="607">
        <v>1</v>
      </c>
      <c r="F51" s="608" t="s">
        <v>872</v>
      </c>
      <c r="G51" s="494"/>
      <c r="H51" s="494" t="s">
        <v>19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 ht="15" thickBot="1">
      <c r="A52" s="527"/>
      <c r="B52" s="707" t="s">
        <v>8322</v>
      </c>
      <c r="C52" s="717" t="s">
        <v>8323</v>
      </c>
      <c r="D52" s="609">
        <v>4</v>
      </c>
      <c r="E52" s="607">
        <v>6</v>
      </c>
      <c r="F52" s="629" t="s">
        <v>8215</v>
      </c>
      <c r="G52" s="494"/>
      <c r="H52" s="494" t="s">
        <v>8314</v>
      </c>
      <c r="I52" s="494" t="s">
        <v>294</v>
      </c>
      <c r="J52" s="494" t="s">
        <v>294</v>
      </c>
      <c r="K52" s="573">
        <v>0</v>
      </c>
      <c r="L52" s="358" t="s">
        <v>8222</v>
      </c>
      <c r="M52" s="357" t="s">
        <v>8322</v>
      </c>
      <c r="N52" s="357" t="s">
        <v>8314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8215</v>
      </c>
      <c r="U52" s="357" t="s">
        <v>294</v>
      </c>
      <c r="V52" s="357" t="s">
        <v>294</v>
      </c>
    </row>
    <row r="53" spans="1:22" ht="15" thickBot="1">
      <c r="A53" s="528"/>
      <c r="B53" s="867"/>
      <c r="C53" s="724" t="s">
        <v>22</v>
      </c>
      <c r="D53" s="624">
        <v>18</v>
      </c>
      <c r="E53" s="624">
        <v>25</v>
      </c>
      <c r="F53" s="64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26">
        <v>8</v>
      </c>
      <c r="B54" s="707" t="s">
        <v>8324</v>
      </c>
      <c r="C54" s="717" t="s">
        <v>8325</v>
      </c>
      <c r="D54" s="605">
        <v>5</v>
      </c>
      <c r="E54" s="603">
        <v>8</v>
      </c>
      <c r="F54" s="626" t="s">
        <v>8422</v>
      </c>
      <c r="G54" s="494"/>
      <c r="H54" s="494" t="s">
        <v>8216</v>
      </c>
      <c r="I54" s="494" t="s">
        <v>294</v>
      </c>
      <c r="J54" s="494" t="s">
        <v>294</v>
      </c>
      <c r="K54" s="573">
        <v>0</v>
      </c>
      <c r="L54" s="358" t="s">
        <v>8325</v>
      </c>
      <c r="M54" s="357" t="s">
        <v>8324</v>
      </c>
      <c r="N54" s="357" t="s">
        <v>8216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8312</v>
      </c>
      <c r="U54" s="357" t="s">
        <v>294</v>
      </c>
      <c r="V54" s="357" t="s">
        <v>294</v>
      </c>
    </row>
    <row r="55" spans="1:22">
      <c r="A55" s="527"/>
      <c r="B55" s="707" t="s">
        <v>8326</v>
      </c>
      <c r="C55" s="717" t="s">
        <v>8236</v>
      </c>
      <c r="D55" s="609">
        <v>4</v>
      </c>
      <c r="E55" s="607">
        <v>4</v>
      </c>
      <c r="F55" s="617" t="s">
        <v>8201</v>
      </c>
      <c r="G55" s="494"/>
      <c r="H55" s="494" t="s">
        <v>8308</v>
      </c>
      <c r="I55" s="494" t="s">
        <v>294</v>
      </c>
      <c r="J55" s="494" t="s">
        <v>294</v>
      </c>
      <c r="K55" s="573">
        <v>0</v>
      </c>
      <c r="L55" s="358" t="s">
        <v>8236</v>
      </c>
      <c r="M55" s="357" t="s">
        <v>8326</v>
      </c>
      <c r="N55" s="357" t="s">
        <v>8308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8201</v>
      </c>
      <c r="U55" s="357" t="s">
        <v>294</v>
      </c>
      <c r="V55" s="357" t="s">
        <v>294</v>
      </c>
    </row>
    <row r="56" spans="1:22">
      <c r="A56" s="527"/>
      <c r="B56" s="707" t="s">
        <v>8327</v>
      </c>
      <c r="C56" s="717" t="s">
        <v>8244</v>
      </c>
      <c r="D56" s="609">
        <v>4</v>
      </c>
      <c r="E56" s="607">
        <v>4</v>
      </c>
      <c r="F56" s="617" t="s">
        <v>8426</v>
      </c>
      <c r="G56" s="494"/>
      <c r="H56" s="494" t="s">
        <v>8226</v>
      </c>
      <c r="I56" s="494" t="s">
        <v>294</v>
      </c>
      <c r="J56" s="494" t="s">
        <v>294</v>
      </c>
      <c r="K56" s="573">
        <v>0</v>
      </c>
      <c r="L56" s="358" t="s">
        <v>8244</v>
      </c>
      <c r="M56" s="357" t="s">
        <v>8327</v>
      </c>
      <c r="N56" s="357" t="s">
        <v>8226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8227</v>
      </c>
      <c r="U56" s="357" t="s">
        <v>294</v>
      </c>
      <c r="V56" s="357" t="s">
        <v>294</v>
      </c>
    </row>
    <row r="57" spans="1:22">
      <c r="A57" s="527"/>
      <c r="B57" s="707" t="s">
        <v>8321</v>
      </c>
      <c r="C57" s="717" t="s">
        <v>8213</v>
      </c>
      <c r="D57" s="609">
        <v>3</v>
      </c>
      <c r="E57" s="607">
        <v>4</v>
      </c>
      <c r="F57" s="617" t="s">
        <v>8201</v>
      </c>
      <c r="G57" s="494"/>
      <c r="H57" s="494" t="s">
        <v>8308</v>
      </c>
      <c r="I57" s="494" t="s">
        <v>294</v>
      </c>
      <c r="J57" s="494" t="s">
        <v>294</v>
      </c>
      <c r="K57" s="573">
        <v>0</v>
      </c>
      <c r="L57" s="358" t="s">
        <v>8213</v>
      </c>
      <c r="M57" s="357" t="s">
        <v>8321</v>
      </c>
      <c r="N57" s="357" t="s">
        <v>8308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8201</v>
      </c>
      <c r="U57" s="357" t="s">
        <v>294</v>
      </c>
      <c r="V57" s="357" t="s">
        <v>294</v>
      </c>
    </row>
    <row r="58" spans="1:22" ht="15" thickBot="1">
      <c r="A58" s="527"/>
      <c r="B58" s="707" t="s">
        <v>8328</v>
      </c>
      <c r="C58" s="717" t="s">
        <v>8246</v>
      </c>
      <c r="D58" s="609">
        <v>4</v>
      </c>
      <c r="E58" s="607">
        <v>6</v>
      </c>
      <c r="F58" s="617" t="s">
        <v>8234</v>
      </c>
      <c r="G58" s="494"/>
      <c r="H58" s="494" t="s">
        <v>8320</v>
      </c>
      <c r="I58" s="494" t="s">
        <v>294</v>
      </c>
      <c r="J58" s="494" t="s">
        <v>294</v>
      </c>
      <c r="K58" s="573">
        <v>0</v>
      </c>
      <c r="L58" s="358" t="s">
        <v>8247</v>
      </c>
      <c r="M58" s="357" t="s">
        <v>8328</v>
      </c>
      <c r="N58" s="357" t="s">
        <v>8320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8234</v>
      </c>
      <c r="U58" s="357" t="s">
        <v>294</v>
      </c>
      <c r="V58" s="357" t="s">
        <v>294</v>
      </c>
    </row>
    <row r="59" spans="1:22" ht="15" thickBot="1">
      <c r="A59" s="528"/>
      <c r="B59" s="867"/>
      <c r="C59" s="724" t="s">
        <v>22</v>
      </c>
      <c r="D59" s="614">
        <v>20</v>
      </c>
      <c r="E59" s="614">
        <v>26</v>
      </c>
      <c r="F59" s="625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526">
        <v>9</v>
      </c>
      <c r="B60" s="707" t="s">
        <v>8330</v>
      </c>
      <c r="C60" s="717" t="s">
        <v>8331</v>
      </c>
      <c r="D60" s="605">
        <v>4</v>
      </c>
      <c r="E60" s="603">
        <v>4</v>
      </c>
      <c r="F60" s="626" t="s">
        <v>8474</v>
      </c>
      <c r="G60" s="494"/>
      <c r="H60" s="494" t="s">
        <v>8226</v>
      </c>
      <c r="I60" s="494" t="s">
        <v>294</v>
      </c>
      <c r="J60" s="494" t="s">
        <v>294</v>
      </c>
      <c r="K60" s="573">
        <v>0</v>
      </c>
      <c r="L60" s="358" t="s">
        <v>8331</v>
      </c>
      <c r="M60" s="357" t="s">
        <v>8330</v>
      </c>
      <c r="N60" s="357" t="s">
        <v>8226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8227</v>
      </c>
      <c r="U60" s="357" t="s">
        <v>294</v>
      </c>
      <c r="V60" s="357" t="s">
        <v>294</v>
      </c>
    </row>
    <row r="61" spans="1:22">
      <c r="A61" s="527"/>
      <c r="B61" s="707" t="s">
        <v>8333</v>
      </c>
      <c r="C61" s="717" t="s">
        <v>8240</v>
      </c>
      <c r="D61" s="609">
        <v>4</v>
      </c>
      <c r="E61" s="607">
        <v>4</v>
      </c>
      <c r="F61" s="617" t="s">
        <v>8236</v>
      </c>
      <c r="G61" s="494"/>
      <c r="H61" s="494" t="s">
        <v>8326</v>
      </c>
      <c r="I61" s="494" t="s">
        <v>294</v>
      </c>
      <c r="J61" s="494" t="s">
        <v>294</v>
      </c>
      <c r="K61" s="573">
        <v>0</v>
      </c>
      <c r="L61" s="358" t="s">
        <v>8240</v>
      </c>
      <c r="M61" s="357" t="s">
        <v>8333</v>
      </c>
      <c r="N61" s="357" t="s">
        <v>8326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8236</v>
      </c>
      <c r="U61" s="357" t="s">
        <v>294</v>
      </c>
      <c r="V61" s="357" t="s">
        <v>294</v>
      </c>
    </row>
    <row r="62" spans="1:22">
      <c r="A62" s="527"/>
      <c r="B62" s="707" t="s">
        <v>8250</v>
      </c>
      <c r="C62" s="717" t="s">
        <v>8251</v>
      </c>
      <c r="D62" s="609">
        <v>4</v>
      </c>
      <c r="E62" s="607">
        <v>6</v>
      </c>
      <c r="F62" s="617" t="s">
        <v>8244</v>
      </c>
      <c r="G62" s="494"/>
      <c r="H62" s="494" t="s">
        <v>8327</v>
      </c>
      <c r="I62" s="494" t="s">
        <v>294</v>
      </c>
      <c r="J62" s="494" t="s">
        <v>294</v>
      </c>
      <c r="K62" s="573">
        <v>0</v>
      </c>
      <c r="L62" s="358" t="s">
        <v>8251</v>
      </c>
      <c r="M62" s="357" t="s">
        <v>8250</v>
      </c>
      <c r="N62" s="357" t="s">
        <v>8327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8244</v>
      </c>
      <c r="U62" s="357" t="s">
        <v>294</v>
      </c>
      <c r="V62" s="357" t="s">
        <v>294</v>
      </c>
    </row>
    <row r="63" spans="1:22">
      <c r="A63" s="527"/>
      <c r="B63" s="707" t="s">
        <v>8335</v>
      </c>
      <c r="C63" s="717" t="s">
        <v>8265</v>
      </c>
      <c r="D63" s="609">
        <v>3</v>
      </c>
      <c r="E63" s="607">
        <v>4</v>
      </c>
      <c r="F63" s="617" t="s">
        <v>8426</v>
      </c>
      <c r="G63" s="494"/>
      <c r="H63" s="494" t="s">
        <v>8226</v>
      </c>
      <c r="I63" s="494" t="s">
        <v>294</v>
      </c>
      <c r="J63" s="494" t="s">
        <v>294</v>
      </c>
      <c r="K63" s="573">
        <v>0</v>
      </c>
      <c r="L63" s="358" t="s">
        <v>8265</v>
      </c>
      <c r="M63" s="357" t="s">
        <v>8335</v>
      </c>
      <c r="N63" s="357" t="s">
        <v>8226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8227</v>
      </c>
      <c r="U63" s="357" t="s">
        <v>294</v>
      </c>
      <c r="V63" s="357" t="s">
        <v>294</v>
      </c>
    </row>
    <row r="64" spans="1:22" ht="15" thickBot="1">
      <c r="A64" s="527"/>
      <c r="B64" s="707" t="s">
        <v>8223</v>
      </c>
      <c r="C64" s="717" t="s">
        <v>8475</v>
      </c>
      <c r="D64" s="609">
        <v>4</v>
      </c>
      <c r="E64" s="607">
        <v>4</v>
      </c>
      <c r="F64" s="617" t="s">
        <v>8472</v>
      </c>
      <c r="G64" s="494"/>
      <c r="H64" s="494" t="s">
        <v>8184</v>
      </c>
      <c r="I64" s="494" t="s">
        <v>294</v>
      </c>
      <c r="J64" s="494" t="s">
        <v>294</v>
      </c>
      <c r="K64" s="573">
        <v>0</v>
      </c>
      <c r="L64" s="358" t="s">
        <v>8225</v>
      </c>
      <c r="M64" s="357" t="s">
        <v>8223</v>
      </c>
      <c r="N64" s="357" t="s">
        <v>8184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8185</v>
      </c>
      <c r="U64" s="357" t="s">
        <v>294</v>
      </c>
      <c r="V64" s="357" t="s">
        <v>294</v>
      </c>
    </row>
    <row r="65" spans="1:22" ht="15" thickBot="1">
      <c r="A65" s="527"/>
      <c r="B65" s="867"/>
      <c r="C65" s="724" t="s">
        <v>22</v>
      </c>
      <c r="D65" s="614">
        <v>19</v>
      </c>
      <c r="E65" s="614">
        <v>22</v>
      </c>
      <c r="F65" s="64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26">
        <v>10</v>
      </c>
      <c r="B66" s="707" t="s">
        <v>8476</v>
      </c>
      <c r="C66" s="717" t="s">
        <v>5502</v>
      </c>
      <c r="D66" s="605">
        <v>8</v>
      </c>
      <c r="E66" s="607">
        <v>14</v>
      </c>
      <c r="F66" s="617" t="s">
        <v>8477</v>
      </c>
      <c r="G66" s="494"/>
      <c r="H66" s="494" t="s">
        <v>34</v>
      </c>
      <c r="I66" s="494" t="s">
        <v>8330</v>
      </c>
      <c r="J66" s="494" t="s">
        <v>294</v>
      </c>
      <c r="K66" s="573">
        <v>0</v>
      </c>
      <c r="L66" s="358" t="s">
        <v>4589</v>
      </c>
      <c r="M66" s="357" t="s">
        <v>8476</v>
      </c>
      <c r="N66" s="357" t="s">
        <v>34</v>
      </c>
      <c r="O66" s="357" t="s">
        <v>8330</v>
      </c>
      <c r="P66" s="357" t="s">
        <v>294</v>
      </c>
      <c r="Q66" s="357">
        <v>0</v>
      </c>
      <c r="R66" s="357">
        <v>17</v>
      </c>
      <c r="S66" s="357">
        <v>0</v>
      </c>
      <c r="T66" s="357" t="s">
        <v>1181</v>
      </c>
      <c r="U66" s="357" t="s">
        <v>8331</v>
      </c>
      <c r="V66" s="357" t="s">
        <v>294</v>
      </c>
    </row>
    <row r="67" spans="1:22">
      <c r="A67" s="527"/>
      <c r="B67" s="707" t="s">
        <v>8329</v>
      </c>
      <c r="C67" s="717" t="s">
        <v>8229</v>
      </c>
      <c r="D67" s="609">
        <v>4</v>
      </c>
      <c r="E67" s="607">
        <v>4</v>
      </c>
      <c r="F67" s="617" t="s">
        <v>8213</v>
      </c>
      <c r="G67" s="494"/>
      <c r="H67" s="494" t="s">
        <v>8321</v>
      </c>
      <c r="I67" s="494" t="s">
        <v>294</v>
      </c>
      <c r="J67" s="494" t="s">
        <v>294</v>
      </c>
      <c r="K67" s="573">
        <v>0</v>
      </c>
      <c r="L67" s="358" t="s">
        <v>8229</v>
      </c>
      <c r="M67" s="357" t="s">
        <v>8329</v>
      </c>
      <c r="N67" s="357" t="s">
        <v>8321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8213</v>
      </c>
      <c r="U67" s="357" t="s">
        <v>294</v>
      </c>
      <c r="V67" s="357" t="s">
        <v>294</v>
      </c>
    </row>
    <row r="68" spans="1:22" ht="15" thickBot="1">
      <c r="A68" s="527"/>
      <c r="B68" s="707" t="s">
        <v>8340</v>
      </c>
      <c r="C68" s="717" t="s">
        <v>8341</v>
      </c>
      <c r="D68" s="681">
        <v>7</v>
      </c>
      <c r="E68" s="607">
        <v>12</v>
      </c>
      <c r="F68" s="617" t="s">
        <v>8251</v>
      </c>
      <c r="G68" s="494"/>
      <c r="H68" s="494" t="s">
        <v>8250</v>
      </c>
      <c r="I68" s="494" t="s">
        <v>294</v>
      </c>
      <c r="J68" s="494" t="s">
        <v>294</v>
      </c>
      <c r="K68" s="573">
        <v>0</v>
      </c>
      <c r="L68" s="358" t="s">
        <v>8256</v>
      </c>
      <c r="M68" s="357" t="s">
        <v>8340</v>
      </c>
      <c r="N68" s="357" t="s">
        <v>8250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8251</v>
      </c>
      <c r="U68" s="357" t="s">
        <v>294</v>
      </c>
      <c r="V68" s="357" t="s">
        <v>294</v>
      </c>
    </row>
    <row r="69" spans="1:22" ht="15" thickBot="1">
      <c r="A69" s="527"/>
      <c r="B69" s="757"/>
      <c r="C69" s="1916" t="s">
        <v>22</v>
      </c>
      <c r="D69" s="624">
        <v>19</v>
      </c>
      <c r="E69" s="624">
        <v>30</v>
      </c>
      <c r="F69" s="625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>
      <c r="A70" s="526">
        <v>11</v>
      </c>
      <c r="B70" s="707" t="s">
        <v>8478</v>
      </c>
      <c r="C70" s="717" t="s">
        <v>325</v>
      </c>
      <c r="D70" s="605">
        <v>8</v>
      </c>
      <c r="E70" s="603">
        <v>12</v>
      </c>
      <c r="F70" s="1917" t="s">
        <v>8479</v>
      </c>
      <c r="G70" s="494"/>
      <c r="H70" s="494" t="s">
        <v>35</v>
      </c>
      <c r="I70" s="494" t="s">
        <v>8223</v>
      </c>
      <c r="J70" s="494" t="s">
        <v>294</v>
      </c>
      <c r="K70" s="573">
        <v>0</v>
      </c>
      <c r="L70" s="358" t="s">
        <v>4161</v>
      </c>
      <c r="M70" s="357" t="s">
        <v>8478</v>
      </c>
      <c r="N70" s="357" t="s">
        <v>35</v>
      </c>
      <c r="O70" s="357" t="s">
        <v>8223</v>
      </c>
      <c r="P70" s="357" t="s">
        <v>294</v>
      </c>
      <c r="Q70" s="357">
        <v>0</v>
      </c>
      <c r="R70" s="357">
        <v>33</v>
      </c>
      <c r="S70" s="357">
        <v>0</v>
      </c>
      <c r="T70" s="357" t="s">
        <v>3259</v>
      </c>
      <c r="U70" s="357" t="s">
        <v>8225</v>
      </c>
      <c r="V70" s="357" t="s">
        <v>294</v>
      </c>
    </row>
    <row r="71" spans="1:22">
      <c r="A71" s="527"/>
      <c r="B71" s="707" t="s">
        <v>8342</v>
      </c>
      <c r="C71" s="717" t="s">
        <v>8249</v>
      </c>
      <c r="D71" s="609">
        <v>3</v>
      </c>
      <c r="E71" s="607">
        <v>4</v>
      </c>
      <c r="F71" s="617" t="s">
        <v>8331</v>
      </c>
      <c r="G71" s="494"/>
      <c r="H71" s="494" t="s">
        <v>8330</v>
      </c>
      <c r="I71" s="494" t="s">
        <v>294</v>
      </c>
      <c r="J71" s="494" t="s">
        <v>294</v>
      </c>
      <c r="K71" s="573">
        <v>0</v>
      </c>
      <c r="L71" s="358" t="s">
        <v>8249</v>
      </c>
      <c r="M71" s="357" t="s">
        <v>8342</v>
      </c>
      <c r="N71" s="357" t="s">
        <v>8330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8331</v>
      </c>
      <c r="U71" s="357" t="s">
        <v>294</v>
      </c>
      <c r="V71" s="357" t="s">
        <v>294</v>
      </c>
    </row>
    <row r="72" spans="1:22">
      <c r="A72" s="527"/>
      <c r="B72" s="707" t="s">
        <v>8345</v>
      </c>
      <c r="C72" s="717" t="s">
        <v>8346</v>
      </c>
      <c r="D72" s="609">
        <v>5</v>
      </c>
      <c r="E72" s="607">
        <v>6</v>
      </c>
      <c r="F72" s="617" t="s">
        <v>8331</v>
      </c>
      <c r="G72" s="494" t="s">
        <v>241</v>
      </c>
      <c r="H72" s="494" t="s">
        <v>8330</v>
      </c>
      <c r="I72" s="494" t="s">
        <v>294</v>
      </c>
      <c r="J72" s="494" t="s">
        <v>294</v>
      </c>
      <c r="K72" s="573">
        <v>0</v>
      </c>
      <c r="L72" s="358" t="s">
        <v>8347</v>
      </c>
      <c r="M72" s="357" t="s">
        <v>8345</v>
      </c>
      <c r="N72" s="357" t="s">
        <v>8330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8331</v>
      </c>
      <c r="U72" s="357" t="s">
        <v>294</v>
      </c>
      <c r="V72" s="357" t="s">
        <v>294</v>
      </c>
    </row>
    <row r="73" spans="1:22">
      <c r="A73" s="527"/>
      <c r="B73" s="707" t="s">
        <v>8348</v>
      </c>
      <c r="C73" s="717" t="s">
        <v>8349</v>
      </c>
      <c r="D73" s="609">
        <v>5</v>
      </c>
      <c r="E73" s="607">
        <v>6</v>
      </c>
      <c r="F73" s="617" t="s">
        <v>8331</v>
      </c>
      <c r="G73" s="494" t="s">
        <v>241</v>
      </c>
      <c r="H73" s="494" t="s">
        <v>8330</v>
      </c>
      <c r="I73" s="494"/>
      <c r="J73" s="494"/>
      <c r="K73" s="573"/>
      <c r="L73" s="358"/>
    </row>
    <row r="74" spans="1:22">
      <c r="A74" s="527"/>
      <c r="B74" s="707" t="s">
        <v>8350</v>
      </c>
      <c r="C74" s="717" t="s">
        <v>8351</v>
      </c>
      <c r="D74" s="609">
        <v>5</v>
      </c>
      <c r="E74" s="607">
        <v>6</v>
      </c>
      <c r="F74" s="617" t="s">
        <v>8331</v>
      </c>
      <c r="G74" s="494" t="s">
        <v>242</v>
      </c>
      <c r="H74" s="494" t="s">
        <v>8330</v>
      </c>
      <c r="I74" s="494"/>
      <c r="J74" s="494"/>
      <c r="K74" s="573"/>
      <c r="L74" s="358"/>
    </row>
    <row r="75" spans="1:22" ht="15" thickBot="1">
      <c r="A75" s="527"/>
      <c r="B75" s="707" t="s">
        <v>8352</v>
      </c>
      <c r="C75" s="717" t="s">
        <v>8353</v>
      </c>
      <c r="D75" s="681">
        <v>5</v>
      </c>
      <c r="E75" s="619">
        <v>6</v>
      </c>
      <c r="F75" s="629" t="s">
        <v>8331</v>
      </c>
      <c r="G75" s="494" t="s">
        <v>242</v>
      </c>
      <c r="H75" s="494" t="s">
        <v>8330</v>
      </c>
      <c r="I75" s="494" t="s">
        <v>294</v>
      </c>
      <c r="J75" s="494" t="s">
        <v>294</v>
      </c>
      <c r="K75" s="573">
        <v>0</v>
      </c>
      <c r="L75" s="358" t="s">
        <v>8353</v>
      </c>
      <c r="M75" s="357" t="s">
        <v>8352</v>
      </c>
      <c r="N75" s="357" t="s">
        <v>241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8331</v>
      </c>
      <c r="U75" s="357" t="s">
        <v>294</v>
      </c>
      <c r="V75" s="357" t="s">
        <v>294</v>
      </c>
    </row>
    <row r="76" spans="1:22" ht="15" thickBot="1">
      <c r="A76" s="527"/>
      <c r="B76" s="757"/>
      <c r="C76" s="1916" t="s">
        <v>22</v>
      </c>
      <c r="D76" s="631">
        <v>21</v>
      </c>
      <c r="E76" s="631">
        <v>28</v>
      </c>
      <c r="F76" s="629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22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A77" s="526">
        <v>12</v>
      </c>
      <c r="B77" s="707" t="s">
        <v>8480</v>
      </c>
      <c r="C77" s="717" t="s">
        <v>3394</v>
      </c>
      <c r="D77" s="609">
        <v>8</v>
      </c>
      <c r="E77" s="607">
        <v>12</v>
      </c>
      <c r="F77" s="617" t="s">
        <v>325</v>
      </c>
      <c r="G77" s="494"/>
      <c r="H77" s="494" t="s">
        <v>8478</v>
      </c>
      <c r="I77" s="494" t="s">
        <v>294</v>
      </c>
      <c r="J77" s="494" t="s">
        <v>294</v>
      </c>
      <c r="K77" s="1743">
        <v>0</v>
      </c>
      <c r="L77" s="358" t="s">
        <v>3396</v>
      </c>
      <c r="M77" s="357" t="s">
        <v>8480</v>
      </c>
      <c r="N77" s="357" t="s">
        <v>8478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4161</v>
      </c>
      <c r="U77" s="357" t="s">
        <v>294</v>
      </c>
      <c r="V77" s="357" t="s">
        <v>294</v>
      </c>
    </row>
    <row r="78" spans="1:22">
      <c r="A78" s="527"/>
      <c r="B78" s="707" t="s">
        <v>8355</v>
      </c>
      <c r="C78" s="717" t="s">
        <v>8262</v>
      </c>
      <c r="D78" s="609">
        <v>6</v>
      </c>
      <c r="E78" s="607">
        <v>8</v>
      </c>
      <c r="F78" s="617" t="s">
        <v>8249</v>
      </c>
      <c r="G78" s="494"/>
      <c r="H78" s="494" t="s">
        <v>8342</v>
      </c>
      <c r="I78" s="494" t="s">
        <v>294</v>
      </c>
      <c r="J78" s="494" t="s">
        <v>294</v>
      </c>
      <c r="K78" s="642">
        <v>0</v>
      </c>
      <c r="L78" s="358" t="s">
        <v>8263</v>
      </c>
      <c r="M78" s="357" t="s">
        <v>8355</v>
      </c>
      <c r="N78" s="357" t="s">
        <v>8342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8249</v>
      </c>
      <c r="U78" s="357" t="s">
        <v>294</v>
      </c>
      <c r="V78" s="357" t="s">
        <v>294</v>
      </c>
    </row>
    <row r="79" spans="1:22">
      <c r="A79" s="527"/>
      <c r="B79" s="707" t="s">
        <v>8356</v>
      </c>
      <c r="C79" s="717" t="s">
        <v>8357</v>
      </c>
      <c r="D79" s="609">
        <v>5</v>
      </c>
      <c r="E79" s="1918">
        <v>6</v>
      </c>
      <c r="F79" s="617" t="s">
        <v>8358</v>
      </c>
      <c r="G79" s="494" t="s">
        <v>8267</v>
      </c>
      <c r="H79" s="494" t="s">
        <v>242</v>
      </c>
      <c r="I79" s="494"/>
      <c r="J79" s="494"/>
      <c r="K79" s="642"/>
      <c r="L79" s="358"/>
    </row>
    <row r="80" spans="1:22" ht="15" thickBot="1">
      <c r="A80" s="527"/>
      <c r="B80" s="707" t="s">
        <v>8359</v>
      </c>
      <c r="C80" s="717" t="s">
        <v>8292</v>
      </c>
      <c r="D80" s="609">
        <v>5</v>
      </c>
      <c r="E80" s="1918">
        <v>6</v>
      </c>
      <c r="F80" s="629" t="s">
        <v>8358</v>
      </c>
      <c r="G80" s="494" t="s">
        <v>8267</v>
      </c>
      <c r="H80" s="494" t="s">
        <v>242</v>
      </c>
      <c r="I80" s="494" t="s">
        <v>294</v>
      </c>
      <c r="J80" s="494" t="s">
        <v>294</v>
      </c>
      <c r="K80" s="642">
        <v>0</v>
      </c>
      <c r="L80" s="358" t="s">
        <v>8293</v>
      </c>
      <c r="M80" s="357" t="s">
        <v>8359</v>
      </c>
      <c r="N80" s="357" t="s">
        <v>242</v>
      </c>
      <c r="O80" s="357" t="s">
        <v>294</v>
      </c>
      <c r="P80" s="357" t="s">
        <v>294</v>
      </c>
      <c r="Q80" s="357">
        <v>0</v>
      </c>
      <c r="R80" s="357">
        <v>0</v>
      </c>
      <c r="S80" s="357">
        <v>0</v>
      </c>
      <c r="T80" s="357" t="s">
        <v>8257</v>
      </c>
      <c r="U80" s="357" t="s">
        <v>294</v>
      </c>
      <c r="V80" s="357" t="s">
        <v>294</v>
      </c>
    </row>
    <row r="81" spans="1:22" ht="15" thickBot="1">
      <c r="A81" s="494"/>
      <c r="B81" s="1919"/>
      <c r="C81" s="1920"/>
      <c r="D81" s="1921">
        <v>19</v>
      </c>
      <c r="E81" s="1922">
        <v>26</v>
      </c>
      <c r="F81" s="1920"/>
      <c r="G81" s="494"/>
      <c r="H81" s="494"/>
      <c r="I81" s="494"/>
      <c r="J81" s="494"/>
      <c r="K81" s="642"/>
      <c r="L81" s="358" t="s">
        <v>294</v>
      </c>
      <c r="M81" s="357" t="s">
        <v>294</v>
      </c>
      <c r="N81" s="357" t="s">
        <v>294</v>
      </c>
      <c r="O81" s="357" t="s">
        <v>294</v>
      </c>
      <c r="P81" s="357" t="s">
        <v>294</v>
      </c>
      <c r="Q81" s="357">
        <v>0</v>
      </c>
      <c r="R81" s="357">
        <v>0</v>
      </c>
      <c r="S81" s="357">
        <v>0</v>
      </c>
      <c r="T81" s="357" t="s">
        <v>294</v>
      </c>
      <c r="U81" s="357" t="s">
        <v>294</v>
      </c>
      <c r="V81" s="357" t="s">
        <v>294</v>
      </c>
    </row>
    <row r="82" spans="1:22" ht="15" thickBot="1">
      <c r="A82" s="1899"/>
      <c r="B82" s="1923"/>
      <c r="C82" s="1900" t="s">
        <v>111</v>
      </c>
      <c r="D82" s="1922">
        <v>240</v>
      </c>
      <c r="E82" s="1924">
        <v>315</v>
      </c>
      <c r="F82" s="1902"/>
      <c r="G82" s="494"/>
      <c r="H82" s="494"/>
      <c r="I82" s="494"/>
      <c r="J82" s="494"/>
      <c r="K82" s="642"/>
      <c r="L82" s="358" t="s">
        <v>111</v>
      </c>
      <c r="M82" s="357" t="s">
        <v>294</v>
      </c>
      <c r="N82" s="357" t="s">
        <v>294</v>
      </c>
      <c r="O82" s="357" t="s">
        <v>294</v>
      </c>
      <c r="P82" s="357" t="s">
        <v>294</v>
      </c>
      <c r="Q82" s="357">
        <v>0</v>
      </c>
      <c r="R82" s="357">
        <v>0</v>
      </c>
      <c r="S82" s="357">
        <v>0</v>
      </c>
      <c r="T82" s="357" t="s">
        <v>294</v>
      </c>
      <c r="U82" s="357" t="s">
        <v>294</v>
      </c>
      <c r="V82" s="357" t="s">
        <v>294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4104D-74B2-4316-8D0D-71EB2D79F636}">
  <sheetPr codeName="Sheet49"/>
  <dimension ref="A1:V87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436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43" t="s">
        <v>438</v>
      </c>
      <c r="D9" s="498">
        <v>2</v>
      </c>
      <c r="E9" s="46">
        <v>2</v>
      </c>
      <c r="F9" s="190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3533</v>
      </c>
      <c r="D10" s="499">
        <v>5</v>
      </c>
      <c r="E10" s="47">
        <v>6</v>
      </c>
      <c r="F10" s="15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8295</v>
      </c>
      <c r="C11" s="532" t="s">
        <v>8177</v>
      </c>
      <c r="D11" s="499">
        <v>4</v>
      </c>
      <c r="E11" s="47">
        <v>4</v>
      </c>
      <c r="F11" s="15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8178</v>
      </c>
      <c r="M11" s="357" t="s">
        <v>8295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19</v>
      </c>
      <c r="C12" s="532" t="s">
        <v>335</v>
      </c>
      <c r="D12" s="499">
        <v>2</v>
      </c>
      <c r="E12" s="47">
        <v>2</v>
      </c>
      <c r="F12" s="15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3553</v>
      </c>
      <c r="C13" s="532" t="s">
        <v>3555</v>
      </c>
      <c r="D13" s="499">
        <v>2</v>
      </c>
      <c r="E13" s="47">
        <v>2</v>
      </c>
      <c r="F13" s="15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3555</v>
      </c>
      <c r="M13" s="357" t="s">
        <v>3553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32" t="s">
        <v>3543</v>
      </c>
      <c r="D14" s="499">
        <v>5</v>
      </c>
      <c r="E14" s="47">
        <v>6</v>
      </c>
      <c r="F14" s="19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20</v>
      </c>
      <c r="E15" s="49">
        <v>22</v>
      </c>
      <c r="F15" s="191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2" t="s">
        <v>3545</v>
      </c>
      <c r="D16" s="499">
        <v>5</v>
      </c>
      <c r="E16" s="46">
        <v>6</v>
      </c>
      <c r="F16" s="1501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8412</v>
      </c>
      <c r="C17" s="532" t="s">
        <v>8182</v>
      </c>
      <c r="D17" s="499">
        <v>4</v>
      </c>
      <c r="E17" s="47">
        <v>6</v>
      </c>
      <c r="F17" s="1502" t="s">
        <v>8177</v>
      </c>
      <c r="G17" s="494"/>
      <c r="H17" s="494" t="s">
        <v>8295</v>
      </c>
      <c r="I17" s="494" t="s">
        <v>294</v>
      </c>
      <c r="J17" s="494" t="s">
        <v>294</v>
      </c>
      <c r="K17" s="573">
        <v>0</v>
      </c>
      <c r="L17" s="358" t="s">
        <v>8183</v>
      </c>
      <c r="M17" s="357" t="s">
        <v>8412</v>
      </c>
      <c r="N17" s="357" t="s">
        <v>8295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8178</v>
      </c>
      <c r="U17" s="357" t="s">
        <v>294</v>
      </c>
      <c r="V17" s="357" t="s">
        <v>294</v>
      </c>
    </row>
    <row r="18" spans="1:22">
      <c r="A18" s="515"/>
      <c r="B18" s="47" t="s">
        <v>25</v>
      </c>
      <c r="C18" s="532" t="s">
        <v>3733</v>
      </c>
      <c r="D18" s="499">
        <v>3</v>
      </c>
      <c r="E18" s="47">
        <v>4</v>
      </c>
      <c r="F18" s="19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15"/>
      <c r="B19" s="47" t="s">
        <v>26</v>
      </c>
      <c r="C19" s="532" t="s">
        <v>417</v>
      </c>
      <c r="D19" s="499">
        <v>5</v>
      </c>
      <c r="E19" s="47">
        <v>6</v>
      </c>
      <c r="F19" s="1502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17"/>
      <c r="B20" s="48"/>
      <c r="C20" s="541" t="s">
        <v>22</v>
      </c>
      <c r="D20" s="692">
        <v>17</v>
      </c>
      <c r="E20" s="49">
        <v>22</v>
      </c>
      <c r="F20" s="191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47" t="s">
        <v>8188</v>
      </c>
      <c r="C21" s="532" t="s">
        <v>8413</v>
      </c>
      <c r="D21" s="498">
        <v>5</v>
      </c>
      <c r="E21" s="46">
        <v>6</v>
      </c>
      <c r="F21" s="150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8189</v>
      </c>
      <c r="M21" s="357" t="s">
        <v>8188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15"/>
      <c r="B22" s="47" t="s">
        <v>8184</v>
      </c>
      <c r="C22" s="532" t="s">
        <v>8185</v>
      </c>
      <c r="D22" s="499">
        <v>5</v>
      </c>
      <c r="E22" s="47">
        <v>6</v>
      </c>
      <c r="F22" s="1502" t="s">
        <v>8182</v>
      </c>
      <c r="G22" s="494"/>
      <c r="H22" s="494" t="s">
        <v>8412</v>
      </c>
      <c r="I22" s="494" t="s">
        <v>294</v>
      </c>
      <c r="J22" s="494" t="s">
        <v>294</v>
      </c>
      <c r="K22" s="573">
        <v>0</v>
      </c>
      <c r="L22" s="358" t="s">
        <v>8185</v>
      </c>
      <c r="M22" s="357" t="s">
        <v>8184</v>
      </c>
      <c r="N22" s="357" t="s">
        <v>8412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8183</v>
      </c>
      <c r="U22" s="357" t="s">
        <v>294</v>
      </c>
      <c r="V22" s="357" t="s">
        <v>294</v>
      </c>
    </row>
    <row r="23" spans="1:22">
      <c r="A23" s="515"/>
      <c r="B23" s="47" t="s">
        <v>8300</v>
      </c>
      <c r="C23" s="532" t="s">
        <v>8187</v>
      </c>
      <c r="D23" s="499">
        <v>4</v>
      </c>
      <c r="E23" s="47">
        <v>4</v>
      </c>
      <c r="F23" s="1502" t="s">
        <v>8177</v>
      </c>
      <c r="G23" s="494"/>
      <c r="H23" s="494" t="s">
        <v>8295</v>
      </c>
      <c r="I23" s="494" t="s">
        <v>294</v>
      </c>
      <c r="J23" s="494" t="s">
        <v>294</v>
      </c>
      <c r="K23" s="573">
        <v>0</v>
      </c>
      <c r="L23" s="358" t="s">
        <v>8187</v>
      </c>
      <c r="M23" s="357" t="s">
        <v>8300</v>
      </c>
      <c r="N23" s="357" t="s">
        <v>8295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8178</v>
      </c>
      <c r="U23" s="357" t="s">
        <v>294</v>
      </c>
      <c r="V23" s="357" t="s">
        <v>294</v>
      </c>
    </row>
    <row r="24" spans="1:22">
      <c r="A24" s="515"/>
      <c r="B24" s="47" t="s">
        <v>18</v>
      </c>
      <c r="C24" s="532" t="s">
        <v>3739</v>
      </c>
      <c r="D24" s="499">
        <v>2</v>
      </c>
      <c r="E24" s="47">
        <v>2</v>
      </c>
      <c r="F24" s="1502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608</v>
      </c>
      <c r="M24" s="357" t="s">
        <v>18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 ht="15" thickBot="1">
      <c r="A25" s="515"/>
      <c r="B25" s="47" t="s">
        <v>33</v>
      </c>
      <c r="C25" s="532" t="s">
        <v>140</v>
      </c>
      <c r="D25" s="516">
        <v>5</v>
      </c>
      <c r="E25" s="47">
        <v>6</v>
      </c>
      <c r="F25" s="1502" t="s">
        <v>417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 ht="15" thickBot="1">
      <c r="A26" s="517"/>
      <c r="B26" s="48"/>
      <c r="C26" s="541" t="s">
        <v>22</v>
      </c>
      <c r="D26" s="49">
        <v>21</v>
      </c>
      <c r="E26" s="49">
        <v>24</v>
      </c>
      <c r="F26" s="1911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602">
        <v>4</v>
      </c>
      <c r="B27" s="47" t="s">
        <v>8197</v>
      </c>
      <c r="C27" s="532" t="s">
        <v>8414</v>
      </c>
      <c r="D27" s="499">
        <v>4</v>
      </c>
      <c r="E27" s="46">
        <v>6</v>
      </c>
      <c r="F27" s="1501" t="s">
        <v>8413</v>
      </c>
      <c r="G27" s="494"/>
      <c r="H27" s="494" t="s">
        <v>8188</v>
      </c>
      <c r="I27" s="494" t="s">
        <v>294</v>
      </c>
      <c r="J27" s="494" t="s">
        <v>294</v>
      </c>
      <c r="K27" s="573">
        <v>0</v>
      </c>
      <c r="L27" s="358" t="s">
        <v>8199</v>
      </c>
      <c r="M27" s="357" t="s">
        <v>8197</v>
      </c>
      <c r="N27" s="357" t="s">
        <v>8188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8189</v>
      </c>
      <c r="U27" s="357" t="s">
        <v>294</v>
      </c>
      <c r="V27" s="357" t="s">
        <v>294</v>
      </c>
    </row>
    <row r="28" spans="1:22">
      <c r="A28" s="515"/>
      <c r="B28" s="47" t="s">
        <v>29</v>
      </c>
      <c r="C28" s="532" t="s">
        <v>3732</v>
      </c>
      <c r="D28" s="499">
        <v>2</v>
      </c>
      <c r="E28" s="47">
        <v>2</v>
      </c>
      <c r="F28" s="1502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609</v>
      </c>
      <c r="M28" s="357" t="s">
        <v>29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15"/>
      <c r="B29" s="47" t="s">
        <v>8190</v>
      </c>
      <c r="C29" s="532" t="s">
        <v>8415</v>
      </c>
      <c r="D29" s="499">
        <v>3</v>
      </c>
      <c r="E29" s="47">
        <v>6</v>
      </c>
      <c r="F29" s="1502" t="s">
        <v>8182</v>
      </c>
      <c r="G29" s="494"/>
      <c r="H29" s="494" t="s">
        <v>8412</v>
      </c>
      <c r="I29" s="494" t="s">
        <v>294</v>
      </c>
      <c r="J29" s="494" t="s">
        <v>294</v>
      </c>
      <c r="K29" s="573">
        <v>0</v>
      </c>
      <c r="L29" s="358" t="s">
        <v>8192</v>
      </c>
      <c r="M29" s="357" t="s">
        <v>8190</v>
      </c>
      <c r="N29" s="357" t="s">
        <v>8412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8183</v>
      </c>
      <c r="U29" s="357" t="s">
        <v>294</v>
      </c>
      <c r="V29" s="357" t="s">
        <v>294</v>
      </c>
    </row>
    <row r="30" spans="1:22">
      <c r="A30" s="515"/>
      <c r="B30" s="47" t="s">
        <v>8416</v>
      </c>
      <c r="C30" s="532" t="s">
        <v>8417</v>
      </c>
      <c r="D30" s="499">
        <v>4</v>
      </c>
      <c r="E30" s="47">
        <v>6</v>
      </c>
      <c r="F30" s="1502" t="s">
        <v>8187</v>
      </c>
      <c r="G30" s="494"/>
      <c r="H30" s="494" t="s">
        <v>8300</v>
      </c>
      <c r="I30" s="494" t="s">
        <v>294</v>
      </c>
      <c r="J30" s="494" t="s">
        <v>294</v>
      </c>
      <c r="K30" s="573">
        <v>0</v>
      </c>
      <c r="L30" s="358" t="s">
        <v>8194</v>
      </c>
      <c r="M30" s="357" t="s">
        <v>8416</v>
      </c>
      <c r="N30" s="357" t="s">
        <v>8300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8187</v>
      </c>
      <c r="U30" s="357" t="s">
        <v>294</v>
      </c>
      <c r="V30" s="357" t="s">
        <v>294</v>
      </c>
    </row>
    <row r="31" spans="1:22">
      <c r="A31" s="515"/>
      <c r="B31" s="47" t="s">
        <v>8304</v>
      </c>
      <c r="C31" s="532" t="s">
        <v>8196</v>
      </c>
      <c r="D31" s="499">
        <v>4</v>
      </c>
      <c r="E31" s="47">
        <v>4</v>
      </c>
      <c r="F31" s="1502" t="s">
        <v>8182</v>
      </c>
      <c r="G31" s="494"/>
      <c r="H31" s="494" t="s">
        <v>8412</v>
      </c>
      <c r="I31" s="494" t="s">
        <v>294</v>
      </c>
      <c r="J31" s="494" t="s">
        <v>294</v>
      </c>
      <c r="K31" s="573">
        <v>0</v>
      </c>
      <c r="L31" s="358" t="s">
        <v>8196</v>
      </c>
      <c r="M31" s="357" t="s">
        <v>8304</v>
      </c>
      <c r="N31" s="357" t="s">
        <v>8412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8183</v>
      </c>
      <c r="U31" s="357" t="s">
        <v>294</v>
      </c>
      <c r="V31" s="357" t="s">
        <v>294</v>
      </c>
    </row>
    <row r="32" spans="1:22" ht="15" thickBot="1">
      <c r="A32" s="515"/>
      <c r="B32" s="47" t="s">
        <v>8305</v>
      </c>
      <c r="C32" s="532" t="s">
        <v>8306</v>
      </c>
      <c r="D32" s="499">
        <v>3</v>
      </c>
      <c r="E32" s="47">
        <v>4</v>
      </c>
      <c r="F32" s="1503" t="s">
        <v>8413</v>
      </c>
      <c r="G32" s="494"/>
      <c r="H32" s="494" t="s">
        <v>8188</v>
      </c>
      <c r="I32" s="494" t="s">
        <v>294</v>
      </c>
      <c r="J32" s="494" t="s">
        <v>294</v>
      </c>
      <c r="K32" s="573">
        <v>0</v>
      </c>
      <c r="L32" s="358" t="s">
        <v>8306</v>
      </c>
      <c r="M32" s="357" t="s">
        <v>8305</v>
      </c>
      <c r="N32" s="357" t="s">
        <v>8188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8189</v>
      </c>
      <c r="U32" s="357" t="s">
        <v>294</v>
      </c>
      <c r="V32" s="357" t="s">
        <v>294</v>
      </c>
    </row>
    <row r="33" spans="1:22" ht="15" thickBot="1">
      <c r="A33" s="517"/>
      <c r="B33" s="48"/>
      <c r="C33" s="541" t="s">
        <v>22</v>
      </c>
      <c r="D33" s="49">
        <v>20</v>
      </c>
      <c r="E33" s="49">
        <v>28</v>
      </c>
      <c r="F33" s="1911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22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>
        <v>5</v>
      </c>
      <c r="B34" s="47" t="s">
        <v>8204</v>
      </c>
      <c r="C34" s="532" t="s">
        <v>8418</v>
      </c>
      <c r="D34" s="499">
        <v>3</v>
      </c>
      <c r="E34" s="46">
        <v>4</v>
      </c>
      <c r="F34" s="1502" t="s">
        <v>8414</v>
      </c>
      <c r="G34" s="494"/>
      <c r="H34" s="494" t="s">
        <v>8197</v>
      </c>
      <c r="I34" s="494" t="s">
        <v>294</v>
      </c>
      <c r="J34" s="494" t="s">
        <v>294</v>
      </c>
      <c r="K34" s="573">
        <v>0</v>
      </c>
      <c r="L34" s="358" t="s">
        <v>8205</v>
      </c>
      <c r="M34" s="357" t="s">
        <v>8204</v>
      </c>
      <c r="N34" s="357" t="s">
        <v>8197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8199</v>
      </c>
      <c r="U34" s="357" t="s">
        <v>294</v>
      </c>
      <c r="V34" s="357" t="s">
        <v>294</v>
      </c>
    </row>
    <row r="35" spans="1:22">
      <c r="A35" s="515"/>
      <c r="B35" s="47" t="s">
        <v>8419</v>
      </c>
      <c r="C35" s="532" t="s">
        <v>8201</v>
      </c>
      <c r="D35" s="499">
        <v>3</v>
      </c>
      <c r="E35" s="47">
        <v>6</v>
      </c>
      <c r="F35" s="1502" t="s">
        <v>8196</v>
      </c>
      <c r="G35" s="494"/>
      <c r="H35" s="494" t="s">
        <v>8304</v>
      </c>
      <c r="I35" s="494" t="s">
        <v>294</v>
      </c>
      <c r="J35" s="494" t="s">
        <v>294</v>
      </c>
      <c r="K35" s="573">
        <v>0</v>
      </c>
      <c r="L35" s="358" t="s">
        <v>8201</v>
      </c>
      <c r="M35" s="357" t="s">
        <v>8419</v>
      </c>
      <c r="N35" s="357" t="s">
        <v>8304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8196</v>
      </c>
      <c r="U35" s="357" t="s">
        <v>294</v>
      </c>
      <c r="V35" s="357" t="s">
        <v>294</v>
      </c>
    </row>
    <row r="36" spans="1:22">
      <c r="A36" s="515"/>
      <c r="B36" s="47" t="s">
        <v>8209</v>
      </c>
      <c r="C36" s="532" t="s">
        <v>8420</v>
      </c>
      <c r="D36" s="499">
        <v>7</v>
      </c>
      <c r="E36" s="47">
        <v>8</v>
      </c>
      <c r="F36" s="1502" t="s">
        <v>8196</v>
      </c>
      <c r="G36" s="494"/>
      <c r="H36" s="494" t="s">
        <v>8304</v>
      </c>
      <c r="I36" s="494" t="s">
        <v>294</v>
      </c>
      <c r="J36" s="494" t="s">
        <v>294</v>
      </c>
      <c r="K36" s="573">
        <v>0</v>
      </c>
      <c r="L36" s="358" t="s">
        <v>8211</v>
      </c>
      <c r="M36" s="357" t="s">
        <v>8209</v>
      </c>
      <c r="N36" s="357" t="s">
        <v>8304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8196</v>
      </c>
      <c r="U36" s="357" t="s">
        <v>294</v>
      </c>
      <c r="V36" s="357" t="s">
        <v>294</v>
      </c>
    </row>
    <row r="37" spans="1:22">
      <c r="A37" s="515"/>
      <c r="B37" s="47" t="s">
        <v>3619</v>
      </c>
      <c r="C37" s="532" t="s">
        <v>142</v>
      </c>
      <c r="D37" s="499">
        <v>6</v>
      </c>
      <c r="E37" s="47">
        <v>10</v>
      </c>
      <c r="F37" s="1502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3619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15"/>
      <c r="B38" s="47" t="s">
        <v>8421</v>
      </c>
      <c r="C38" s="532" t="s">
        <v>8208</v>
      </c>
      <c r="D38" s="499">
        <v>3</v>
      </c>
      <c r="E38" s="47">
        <v>6</v>
      </c>
      <c r="F38" s="1502" t="s">
        <v>8414</v>
      </c>
      <c r="G38" s="494"/>
      <c r="H38" s="494" t="s">
        <v>8197</v>
      </c>
      <c r="I38" s="494" t="s">
        <v>294</v>
      </c>
      <c r="J38" s="494" t="s">
        <v>294</v>
      </c>
      <c r="K38" s="573">
        <v>0</v>
      </c>
      <c r="L38" s="358" t="s">
        <v>8208</v>
      </c>
      <c r="M38" s="357" t="s">
        <v>8421</v>
      </c>
      <c r="N38" s="357" t="s">
        <v>8197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8199</v>
      </c>
      <c r="U38" s="357" t="s">
        <v>294</v>
      </c>
      <c r="V38" s="357" t="s">
        <v>294</v>
      </c>
    </row>
    <row r="39" spans="1:22" ht="15" thickBot="1">
      <c r="A39" s="517"/>
      <c r="B39" s="48"/>
      <c r="C39" s="541" t="s">
        <v>22</v>
      </c>
      <c r="D39" s="49">
        <v>22</v>
      </c>
      <c r="E39" s="49">
        <v>34</v>
      </c>
      <c r="F39" s="1911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602">
        <v>6</v>
      </c>
      <c r="B40" s="47" t="s">
        <v>8216</v>
      </c>
      <c r="C40" s="532" t="s">
        <v>8422</v>
      </c>
      <c r="D40" s="499">
        <v>4</v>
      </c>
      <c r="E40" s="46">
        <v>4</v>
      </c>
      <c r="F40" s="1501" t="s">
        <v>8418</v>
      </c>
      <c r="G40" s="494"/>
      <c r="H40" s="494" t="s">
        <v>8204</v>
      </c>
      <c r="I40" s="494" t="s">
        <v>294</v>
      </c>
      <c r="J40" s="494" t="s">
        <v>294</v>
      </c>
      <c r="K40" s="573">
        <v>0</v>
      </c>
      <c r="L40" s="358" t="s">
        <v>8312</v>
      </c>
      <c r="M40" s="357" t="s">
        <v>8216</v>
      </c>
      <c r="N40" s="357" t="s">
        <v>8204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8205</v>
      </c>
      <c r="U40" s="357" t="s">
        <v>294</v>
      </c>
      <c r="V40" s="357" t="s">
        <v>294</v>
      </c>
    </row>
    <row r="41" spans="1:22">
      <c r="A41" s="515"/>
      <c r="B41" s="47" t="s">
        <v>35</v>
      </c>
      <c r="C41" s="532" t="s">
        <v>145</v>
      </c>
      <c r="D41" s="499">
        <v>3</v>
      </c>
      <c r="E41" s="47">
        <v>4</v>
      </c>
      <c r="F41" s="1510" t="s">
        <v>3733</v>
      </c>
      <c r="G41" s="494"/>
      <c r="H41" s="494" t="s">
        <v>25</v>
      </c>
      <c r="I41" s="494" t="s">
        <v>294</v>
      </c>
      <c r="J41" s="494" t="s">
        <v>294</v>
      </c>
      <c r="K41" s="573">
        <v>0</v>
      </c>
      <c r="L41" s="358" t="s">
        <v>3259</v>
      </c>
      <c r="M41" s="357" t="s">
        <v>35</v>
      </c>
      <c r="N41" s="357" t="s">
        <v>25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2100</v>
      </c>
      <c r="U41" s="357" t="s">
        <v>294</v>
      </c>
      <c r="V41" s="357" t="s">
        <v>294</v>
      </c>
    </row>
    <row r="42" spans="1:22">
      <c r="A42" s="515"/>
      <c r="B42" s="47" t="s">
        <v>8313</v>
      </c>
      <c r="C42" s="532" t="s">
        <v>8219</v>
      </c>
      <c r="D42" s="499">
        <v>4</v>
      </c>
      <c r="E42" s="47">
        <v>6</v>
      </c>
      <c r="F42" s="1510" t="s">
        <v>8208</v>
      </c>
      <c r="G42" s="494"/>
      <c r="H42" s="494" t="s">
        <v>8421</v>
      </c>
      <c r="I42" s="494" t="s">
        <v>294</v>
      </c>
      <c r="J42" s="494" t="s">
        <v>294</v>
      </c>
      <c r="K42" s="573">
        <v>0</v>
      </c>
      <c r="L42" s="358" t="s">
        <v>8219</v>
      </c>
      <c r="M42" s="357" t="s">
        <v>8313</v>
      </c>
      <c r="N42" s="357" t="s">
        <v>8421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8208</v>
      </c>
      <c r="U42" s="357" t="s">
        <v>294</v>
      </c>
      <c r="V42" s="357" t="s">
        <v>294</v>
      </c>
    </row>
    <row r="43" spans="1:22">
      <c r="A43" s="515"/>
      <c r="B43" s="607" t="s">
        <v>8314</v>
      </c>
      <c r="C43" s="1063" t="s">
        <v>8215</v>
      </c>
      <c r="D43" s="609">
        <v>4</v>
      </c>
      <c r="E43" s="607">
        <v>6</v>
      </c>
      <c r="F43" s="1502" t="s">
        <v>8423</v>
      </c>
      <c r="G43" s="494"/>
      <c r="H43" s="494" t="s">
        <v>8416</v>
      </c>
      <c r="I43" s="494" t="s">
        <v>294</v>
      </c>
      <c r="J43" s="494" t="s">
        <v>294</v>
      </c>
      <c r="K43" s="573">
        <v>0</v>
      </c>
      <c r="L43" s="358" t="s">
        <v>8215</v>
      </c>
      <c r="M43" s="357" t="s">
        <v>8314</v>
      </c>
      <c r="N43" s="357" t="s">
        <v>8416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8194</v>
      </c>
      <c r="U43" s="357" t="s">
        <v>294</v>
      </c>
      <c r="V43" s="357" t="s">
        <v>294</v>
      </c>
    </row>
    <row r="44" spans="1:22">
      <c r="A44" s="515"/>
      <c r="B44" s="607" t="s">
        <v>36</v>
      </c>
      <c r="C44" s="1063" t="s">
        <v>247</v>
      </c>
      <c r="D44" s="609">
        <v>1</v>
      </c>
      <c r="E44" s="607">
        <v>1</v>
      </c>
      <c r="F44" s="1502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1131</v>
      </c>
      <c r="M44" s="357" t="s">
        <v>36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/>
      <c r="B45" s="607" t="s">
        <v>8424</v>
      </c>
      <c r="C45" s="1063" t="s">
        <v>8221</v>
      </c>
      <c r="D45" s="609">
        <v>3</v>
      </c>
      <c r="E45" s="607">
        <v>6</v>
      </c>
      <c r="F45" s="1502" t="s">
        <v>8420</v>
      </c>
      <c r="G45" s="494"/>
      <c r="H45" s="494" t="s">
        <v>8209</v>
      </c>
      <c r="I45" s="494" t="s">
        <v>294</v>
      </c>
      <c r="J45" s="494" t="s">
        <v>294</v>
      </c>
      <c r="K45" s="573">
        <v>0</v>
      </c>
      <c r="L45" s="358" t="s">
        <v>8221</v>
      </c>
      <c r="M45" s="357" t="s">
        <v>8424</v>
      </c>
      <c r="N45" s="357" t="s">
        <v>8209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8211</v>
      </c>
      <c r="U45" s="357" t="s">
        <v>294</v>
      </c>
      <c r="V45" s="357" t="s">
        <v>294</v>
      </c>
    </row>
    <row r="46" spans="1:22" ht="15" thickBot="1">
      <c r="A46" s="515"/>
      <c r="B46" s="607" t="s">
        <v>8316</v>
      </c>
      <c r="C46" s="1063" t="s">
        <v>8317</v>
      </c>
      <c r="D46" s="609">
        <v>3</v>
      </c>
      <c r="E46" s="607">
        <v>6</v>
      </c>
      <c r="F46" s="1502" t="s">
        <v>8208</v>
      </c>
      <c r="G46" s="494"/>
      <c r="H46" s="494" t="s">
        <v>8421</v>
      </c>
      <c r="I46" s="494" t="s">
        <v>294</v>
      </c>
      <c r="J46" s="494" t="s">
        <v>294</v>
      </c>
      <c r="K46" s="573">
        <v>0</v>
      </c>
      <c r="L46" s="358" t="s">
        <v>8318</v>
      </c>
      <c r="M46" s="357" t="s">
        <v>8316</v>
      </c>
      <c r="N46" s="357" t="s">
        <v>8421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8208</v>
      </c>
      <c r="U46" s="357" t="s">
        <v>294</v>
      </c>
      <c r="V46" s="357" t="s">
        <v>294</v>
      </c>
    </row>
    <row r="47" spans="1:22" ht="15" thickBot="1">
      <c r="A47" s="517"/>
      <c r="B47" s="612"/>
      <c r="C47" s="703" t="s">
        <v>22</v>
      </c>
      <c r="D47" s="624">
        <v>22</v>
      </c>
      <c r="E47" s="614">
        <v>33</v>
      </c>
      <c r="F47" s="191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602">
        <v>7</v>
      </c>
      <c r="B48" s="607" t="s">
        <v>8425</v>
      </c>
      <c r="C48" s="1063" t="s">
        <v>8426</v>
      </c>
      <c r="D48" s="605">
        <v>7</v>
      </c>
      <c r="E48" s="603">
        <v>10</v>
      </c>
      <c r="F48" s="1501" t="s">
        <v>8422</v>
      </c>
      <c r="G48" s="494"/>
      <c r="H48" s="494" t="s">
        <v>8216</v>
      </c>
      <c r="I48" s="494" t="s">
        <v>294</v>
      </c>
      <c r="J48" s="494" t="s">
        <v>294</v>
      </c>
      <c r="K48" s="573">
        <v>0</v>
      </c>
      <c r="L48" s="358" t="s">
        <v>8227</v>
      </c>
      <c r="M48" s="357" t="s">
        <v>8425</v>
      </c>
      <c r="N48" s="357" t="s">
        <v>8216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8312</v>
      </c>
      <c r="U48" s="357" t="s">
        <v>294</v>
      </c>
      <c r="V48" s="357" t="s">
        <v>294</v>
      </c>
    </row>
    <row r="49" spans="1:22">
      <c r="A49" s="515"/>
      <c r="B49" s="607" t="s">
        <v>8320</v>
      </c>
      <c r="C49" s="1063" t="s">
        <v>8234</v>
      </c>
      <c r="D49" s="609">
        <v>5</v>
      </c>
      <c r="E49" s="607">
        <v>6</v>
      </c>
      <c r="F49" s="1502" t="s">
        <v>8219</v>
      </c>
      <c r="G49" s="494"/>
      <c r="H49" s="494" t="s">
        <v>8313</v>
      </c>
      <c r="I49" s="494" t="s">
        <v>294</v>
      </c>
      <c r="J49" s="494" t="s">
        <v>294</v>
      </c>
      <c r="K49" s="573">
        <v>0</v>
      </c>
      <c r="L49" s="358" t="s">
        <v>8234</v>
      </c>
      <c r="M49" s="357" t="s">
        <v>8320</v>
      </c>
      <c r="N49" s="357" t="s">
        <v>8313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8219</v>
      </c>
      <c r="U49" s="357" t="s">
        <v>294</v>
      </c>
      <c r="V49" s="357" t="s">
        <v>294</v>
      </c>
    </row>
    <row r="50" spans="1:22">
      <c r="A50" s="515"/>
      <c r="B50" s="607" t="s">
        <v>8427</v>
      </c>
      <c r="C50" s="1063" t="s">
        <v>8428</v>
      </c>
      <c r="D50" s="609">
        <v>2</v>
      </c>
      <c r="E50" s="607">
        <v>4</v>
      </c>
      <c r="F50" s="150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8180</v>
      </c>
      <c r="M50" s="357" t="s">
        <v>8427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15"/>
      <c r="B51" s="607" t="s">
        <v>40</v>
      </c>
      <c r="C51" s="1063" t="s">
        <v>338</v>
      </c>
      <c r="D51" s="609">
        <v>1</v>
      </c>
      <c r="E51" s="607">
        <v>1</v>
      </c>
      <c r="F51" s="1502" t="s">
        <v>247</v>
      </c>
      <c r="G51" s="494"/>
      <c r="H51" s="494" t="s">
        <v>36</v>
      </c>
      <c r="I51" s="494" t="s">
        <v>294</v>
      </c>
      <c r="J51" s="494" t="s">
        <v>294</v>
      </c>
      <c r="K51" s="573">
        <v>0</v>
      </c>
      <c r="L51" s="358" t="s">
        <v>1180</v>
      </c>
      <c r="M51" s="357" t="s">
        <v>40</v>
      </c>
      <c r="N51" s="357" t="s">
        <v>36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1131</v>
      </c>
      <c r="U51" s="357" t="s">
        <v>294</v>
      </c>
      <c r="V51" s="357" t="s">
        <v>294</v>
      </c>
    </row>
    <row r="52" spans="1:22">
      <c r="A52" s="515"/>
      <c r="B52" s="607" t="s">
        <v>38</v>
      </c>
      <c r="C52" s="1063" t="s">
        <v>146</v>
      </c>
      <c r="D52" s="609">
        <v>1</v>
      </c>
      <c r="E52" s="607">
        <v>1</v>
      </c>
      <c r="F52" s="1502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 ht="15" thickBot="1">
      <c r="A53" s="515"/>
      <c r="B53" s="607" t="s">
        <v>8322</v>
      </c>
      <c r="C53" s="1063" t="s">
        <v>8323</v>
      </c>
      <c r="D53" s="609">
        <v>4</v>
      </c>
      <c r="E53" s="607">
        <v>6</v>
      </c>
      <c r="F53" s="1502" t="s">
        <v>8215</v>
      </c>
      <c r="G53" s="494"/>
      <c r="H53" s="494" t="s">
        <v>8314</v>
      </c>
      <c r="I53" s="494" t="s">
        <v>294</v>
      </c>
      <c r="J53" s="494" t="s">
        <v>294</v>
      </c>
      <c r="K53" s="573">
        <v>0</v>
      </c>
      <c r="L53" s="358" t="s">
        <v>8222</v>
      </c>
      <c r="M53" s="357" t="s">
        <v>8322</v>
      </c>
      <c r="N53" s="357" t="s">
        <v>8314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8215</v>
      </c>
      <c r="U53" s="357" t="s">
        <v>294</v>
      </c>
      <c r="V53" s="357" t="s">
        <v>294</v>
      </c>
    </row>
    <row r="54" spans="1:22" ht="15" thickBot="1">
      <c r="A54" s="517"/>
      <c r="B54" s="612"/>
      <c r="C54" s="703" t="s">
        <v>22</v>
      </c>
      <c r="D54" s="614">
        <v>20</v>
      </c>
      <c r="E54" s="614">
        <v>28</v>
      </c>
      <c r="F54" s="191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02">
        <v>8</v>
      </c>
      <c r="B55" s="607" t="s">
        <v>8324</v>
      </c>
      <c r="C55" s="1063" t="s">
        <v>8325</v>
      </c>
      <c r="D55" s="605">
        <v>5</v>
      </c>
      <c r="E55" s="603">
        <v>6</v>
      </c>
      <c r="F55" s="1501" t="s">
        <v>8429</v>
      </c>
      <c r="G55" s="494"/>
      <c r="H55" s="494" t="s">
        <v>8216</v>
      </c>
      <c r="I55" s="494" t="s">
        <v>294</v>
      </c>
      <c r="J55" s="494" t="s">
        <v>294</v>
      </c>
      <c r="K55" s="573">
        <v>0</v>
      </c>
      <c r="L55" s="358" t="s">
        <v>8325</v>
      </c>
      <c r="M55" s="357" t="s">
        <v>8324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8390</v>
      </c>
      <c r="U55" s="357" t="s">
        <v>294</v>
      </c>
      <c r="V55" s="357" t="s">
        <v>294</v>
      </c>
    </row>
    <row r="56" spans="1:22">
      <c r="A56" s="515"/>
      <c r="B56" s="607" t="s">
        <v>8326</v>
      </c>
      <c r="C56" s="1063" t="s">
        <v>8236</v>
      </c>
      <c r="D56" s="609">
        <v>4</v>
      </c>
      <c r="E56" s="607">
        <v>6</v>
      </c>
      <c r="F56" s="1502" t="s">
        <v>8201</v>
      </c>
      <c r="G56" s="494"/>
      <c r="H56" s="494" t="s">
        <v>8419</v>
      </c>
      <c r="I56" s="494" t="s">
        <v>294</v>
      </c>
      <c r="J56" s="494" t="s">
        <v>294</v>
      </c>
      <c r="K56" s="573">
        <v>0</v>
      </c>
      <c r="L56" s="358" t="s">
        <v>8236</v>
      </c>
      <c r="M56" s="357" t="s">
        <v>8326</v>
      </c>
      <c r="N56" s="357" t="s">
        <v>8419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8201</v>
      </c>
      <c r="U56" s="357" t="s">
        <v>294</v>
      </c>
      <c r="V56" s="357" t="s">
        <v>294</v>
      </c>
    </row>
    <row r="57" spans="1:22">
      <c r="A57" s="515"/>
      <c r="B57" s="607" t="s">
        <v>8327</v>
      </c>
      <c r="C57" s="1063" t="s">
        <v>8244</v>
      </c>
      <c r="D57" s="609">
        <v>4</v>
      </c>
      <c r="E57" s="607">
        <v>4</v>
      </c>
      <c r="F57" s="1502" t="s">
        <v>8426</v>
      </c>
      <c r="G57" s="494"/>
      <c r="H57" s="494" t="s">
        <v>8425</v>
      </c>
      <c r="I57" s="494" t="s">
        <v>294</v>
      </c>
      <c r="J57" s="494" t="s">
        <v>294</v>
      </c>
      <c r="K57" s="573">
        <v>0</v>
      </c>
      <c r="L57" s="358" t="s">
        <v>8244</v>
      </c>
      <c r="M57" s="357" t="s">
        <v>8327</v>
      </c>
      <c r="N57" s="357" t="s">
        <v>8425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8227</v>
      </c>
      <c r="U57" s="357" t="s">
        <v>294</v>
      </c>
      <c r="V57" s="357" t="s">
        <v>294</v>
      </c>
    </row>
    <row r="58" spans="1:22">
      <c r="A58" s="515"/>
      <c r="B58" s="607" t="s">
        <v>8321</v>
      </c>
      <c r="C58" s="1063" t="s">
        <v>8430</v>
      </c>
      <c r="D58" s="609">
        <v>3</v>
      </c>
      <c r="E58" s="607">
        <v>4</v>
      </c>
      <c r="F58" s="1502" t="s">
        <v>8201</v>
      </c>
      <c r="G58" s="494"/>
      <c r="H58" s="494" t="s">
        <v>8419</v>
      </c>
      <c r="I58" s="494" t="s">
        <v>294</v>
      </c>
      <c r="J58" s="494" t="s">
        <v>294</v>
      </c>
      <c r="K58" s="573">
        <v>0</v>
      </c>
      <c r="L58" s="358" t="s">
        <v>8213</v>
      </c>
      <c r="M58" s="357" t="s">
        <v>8321</v>
      </c>
      <c r="N58" s="357" t="s">
        <v>8419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8201</v>
      </c>
      <c r="U58" s="357" t="s">
        <v>294</v>
      </c>
      <c r="V58" s="357" t="s">
        <v>294</v>
      </c>
    </row>
    <row r="59" spans="1:22" ht="15" thickBot="1">
      <c r="A59" s="515"/>
      <c r="B59" s="607" t="s">
        <v>8328</v>
      </c>
      <c r="C59" s="1063" t="s">
        <v>8246</v>
      </c>
      <c r="D59" s="681">
        <v>4</v>
      </c>
      <c r="E59" s="607">
        <v>8</v>
      </c>
      <c r="F59" s="1502" t="s">
        <v>8234</v>
      </c>
      <c r="G59" s="494"/>
      <c r="H59" s="494" t="s">
        <v>8320</v>
      </c>
      <c r="I59" s="494" t="s">
        <v>294</v>
      </c>
      <c r="J59" s="494" t="s">
        <v>294</v>
      </c>
      <c r="K59" s="573">
        <v>0</v>
      </c>
      <c r="L59" s="358" t="s">
        <v>8247</v>
      </c>
      <c r="M59" s="357" t="s">
        <v>8328</v>
      </c>
      <c r="N59" s="357" t="s">
        <v>8320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8234</v>
      </c>
      <c r="U59" s="357" t="s">
        <v>294</v>
      </c>
      <c r="V59" s="357" t="s">
        <v>294</v>
      </c>
    </row>
    <row r="60" spans="1:22" ht="15" thickBot="1">
      <c r="A60" s="517"/>
      <c r="B60" s="612"/>
      <c r="C60" s="703" t="s">
        <v>22</v>
      </c>
      <c r="D60" s="1121">
        <v>20</v>
      </c>
      <c r="E60" s="614">
        <v>28</v>
      </c>
      <c r="F60" s="1912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607" t="s">
        <v>8431</v>
      </c>
      <c r="C61" s="1063" t="s">
        <v>8238</v>
      </c>
      <c r="D61" s="605">
        <v>3</v>
      </c>
      <c r="E61" s="603">
        <v>4</v>
      </c>
      <c r="F61" s="1501" t="s">
        <v>8325</v>
      </c>
      <c r="G61" s="494"/>
      <c r="H61" s="494" t="s">
        <v>8324</v>
      </c>
      <c r="I61" s="494" t="s">
        <v>294</v>
      </c>
      <c r="J61" s="494" t="s">
        <v>294</v>
      </c>
      <c r="K61" s="573">
        <v>0</v>
      </c>
      <c r="L61" s="358" t="s">
        <v>8238</v>
      </c>
      <c r="M61" s="357" t="s">
        <v>8431</v>
      </c>
      <c r="N61" s="357" t="s">
        <v>8324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8325</v>
      </c>
      <c r="U61" s="357" t="s">
        <v>294</v>
      </c>
      <c r="V61" s="357" t="s">
        <v>294</v>
      </c>
    </row>
    <row r="62" spans="1:22">
      <c r="A62" s="515"/>
      <c r="B62" s="607" t="s">
        <v>8333</v>
      </c>
      <c r="C62" s="1063" t="s">
        <v>8240</v>
      </c>
      <c r="D62" s="609">
        <v>4</v>
      </c>
      <c r="E62" s="607">
        <v>6</v>
      </c>
      <c r="F62" s="1502" t="s">
        <v>8236</v>
      </c>
      <c r="G62" s="494"/>
      <c r="H62" s="494" t="s">
        <v>8326</v>
      </c>
      <c r="I62" s="494" t="s">
        <v>294</v>
      </c>
      <c r="J62" s="494" t="s">
        <v>294</v>
      </c>
      <c r="K62" s="573">
        <v>0</v>
      </c>
      <c r="L62" s="358" t="s">
        <v>8240</v>
      </c>
      <c r="M62" s="357" t="s">
        <v>8333</v>
      </c>
      <c r="N62" s="357" t="s">
        <v>8326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8236</v>
      </c>
      <c r="U62" s="357" t="s">
        <v>294</v>
      </c>
      <c r="V62" s="357" t="s">
        <v>294</v>
      </c>
    </row>
    <row r="63" spans="1:22">
      <c r="A63" s="515"/>
      <c r="B63" s="607" t="s">
        <v>8432</v>
      </c>
      <c r="C63" s="1063" t="s">
        <v>8251</v>
      </c>
      <c r="D63" s="609">
        <v>5</v>
      </c>
      <c r="E63" s="607">
        <v>6</v>
      </c>
      <c r="F63" s="1502" t="s">
        <v>8244</v>
      </c>
      <c r="G63" s="494"/>
      <c r="H63" s="494" t="s">
        <v>8327</v>
      </c>
      <c r="I63" s="494" t="s">
        <v>294</v>
      </c>
      <c r="J63" s="494" t="s">
        <v>294</v>
      </c>
      <c r="K63" s="573">
        <v>0</v>
      </c>
      <c r="L63" s="358" t="s">
        <v>8251</v>
      </c>
      <c r="M63" s="357" t="s">
        <v>8432</v>
      </c>
      <c r="N63" s="357" t="s">
        <v>8327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8244</v>
      </c>
      <c r="U63" s="357" t="s">
        <v>294</v>
      </c>
      <c r="V63" s="357" t="s">
        <v>294</v>
      </c>
    </row>
    <row r="64" spans="1:22">
      <c r="A64" s="515"/>
      <c r="B64" s="607" t="s">
        <v>8433</v>
      </c>
      <c r="C64" s="1063" t="s">
        <v>8265</v>
      </c>
      <c r="D64" s="609">
        <v>4</v>
      </c>
      <c r="E64" s="607">
        <v>4</v>
      </c>
      <c r="F64" s="1502" t="s">
        <v>8426</v>
      </c>
      <c r="G64" s="494"/>
      <c r="H64" s="494" t="s">
        <v>8425</v>
      </c>
      <c r="I64" s="494" t="s">
        <v>294</v>
      </c>
      <c r="J64" s="494" t="s">
        <v>294</v>
      </c>
      <c r="K64" s="573">
        <v>0</v>
      </c>
      <c r="L64" s="358" t="s">
        <v>8265</v>
      </c>
      <c r="M64" s="357" t="s">
        <v>8433</v>
      </c>
      <c r="N64" s="357" t="s">
        <v>8425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8227</v>
      </c>
      <c r="U64" s="357" t="s">
        <v>294</v>
      </c>
      <c r="V64" s="357" t="s">
        <v>294</v>
      </c>
    </row>
    <row r="65" spans="1:22" ht="15" thickBot="1">
      <c r="A65" s="515"/>
      <c r="B65" s="47" t="s">
        <v>8434</v>
      </c>
      <c r="C65" s="532" t="s">
        <v>8435</v>
      </c>
      <c r="D65" s="516">
        <v>4</v>
      </c>
      <c r="E65" s="47">
        <v>4</v>
      </c>
      <c r="F65" s="1502" t="s">
        <v>8185</v>
      </c>
      <c r="G65" s="494"/>
      <c r="H65" s="494" t="s">
        <v>8184</v>
      </c>
      <c r="I65" s="494" t="s">
        <v>294</v>
      </c>
      <c r="J65" s="494" t="s">
        <v>294</v>
      </c>
      <c r="K65" s="573">
        <v>0</v>
      </c>
      <c r="L65" s="358" t="s">
        <v>8436</v>
      </c>
      <c r="M65" s="357" t="s">
        <v>8434</v>
      </c>
      <c r="N65" s="357" t="s">
        <v>8184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8185</v>
      </c>
      <c r="U65" s="357" t="s">
        <v>294</v>
      </c>
      <c r="V65" s="357" t="s">
        <v>294</v>
      </c>
    </row>
    <row r="66" spans="1:22" ht="15" thickBot="1">
      <c r="A66" s="515"/>
      <c r="B66" s="48"/>
      <c r="C66" s="541" t="s">
        <v>22</v>
      </c>
      <c r="D66" s="545">
        <v>20</v>
      </c>
      <c r="E66" s="49">
        <v>24</v>
      </c>
      <c r="F66" s="191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8437</v>
      </c>
      <c r="C67" s="532" t="s">
        <v>8438</v>
      </c>
      <c r="D67" s="499">
        <v>4</v>
      </c>
      <c r="E67" s="46">
        <v>6</v>
      </c>
      <c r="F67" s="1501" t="s">
        <v>8238</v>
      </c>
      <c r="G67" s="494"/>
      <c r="H67" s="494" t="s">
        <v>8431</v>
      </c>
      <c r="I67" s="494" t="s">
        <v>294</v>
      </c>
      <c r="J67" s="494" t="s">
        <v>294</v>
      </c>
      <c r="K67" s="573">
        <v>0</v>
      </c>
      <c r="L67" s="358" t="s">
        <v>8249</v>
      </c>
      <c r="M67" s="357" t="s">
        <v>8437</v>
      </c>
      <c r="N67" s="357" t="s">
        <v>8431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8238</v>
      </c>
      <c r="U67" s="357" t="s">
        <v>294</v>
      </c>
      <c r="V67" s="357" t="s">
        <v>294</v>
      </c>
    </row>
    <row r="68" spans="1:22">
      <c r="A68" s="515"/>
      <c r="B68" s="47" t="s">
        <v>8439</v>
      </c>
      <c r="C68" s="532" t="s">
        <v>8440</v>
      </c>
      <c r="D68" s="499">
        <v>5</v>
      </c>
      <c r="E68" s="47">
        <v>6</v>
      </c>
      <c r="F68" s="1502" t="s">
        <v>8430</v>
      </c>
      <c r="G68" s="494"/>
      <c r="H68" s="494" t="s">
        <v>8321</v>
      </c>
      <c r="I68" s="494" t="s">
        <v>294</v>
      </c>
      <c r="J68" s="494" t="s">
        <v>294</v>
      </c>
      <c r="K68" s="573">
        <v>0</v>
      </c>
      <c r="L68" s="358" t="s">
        <v>8229</v>
      </c>
      <c r="M68" s="357" t="s">
        <v>8439</v>
      </c>
      <c r="N68" s="357" t="s">
        <v>8321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8213</v>
      </c>
      <c r="U68" s="357" t="s">
        <v>294</v>
      </c>
      <c r="V68" s="357" t="s">
        <v>294</v>
      </c>
    </row>
    <row r="69" spans="1:22">
      <c r="A69" s="515"/>
      <c r="B69" s="47" t="s">
        <v>8441</v>
      </c>
      <c r="C69" s="532" t="s">
        <v>8442</v>
      </c>
      <c r="D69" s="499">
        <v>4</v>
      </c>
      <c r="E69" s="47">
        <v>6</v>
      </c>
      <c r="F69" s="1502" t="s">
        <v>8265</v>
      </c>
      <c r="G69" s="494"/>
      <c r="H69" s="494" t="s">
        <v>8433</v>
      </c>
      <c r="I69" s="494" t="s">
        <v>294</v>
      </c>
      <c r="J69" s="494" t="s">
        <v>294</v>
      </c>
      <c r="K69" s="573">
        <v>0</v>
      </c>
      <c r="L69" s="358" t="s">
        <v>8442</v>
      </c>
      <c r="M69" s="357" t="s">
        <v>8441</v>
      </c>
      <c r="N69" s="357" t="s">
        <v>8433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8265</v>
      </c>
      <c r="U69" s="357" t="s">
        <v>294</v>
      </c>
      <c r="V69" s="357" t="s">
        <v>294</v>
      </c>
    </row>
    <row r="70" spans="1:22">
      <c r="A70" s="515"/>
      <c r="B70" s="47" t="s">
        <v>8443</v>
      </c>
      <c r="C70" s="532" t="s">
        <v>8341</v>
      </c>
      <c r="D70" s="499">
        <v>4</v>
      </c>
      <c r="E70" s="47">
        <v>6</v>
      </c>
      <c r="F70" s="1502" t="s">
        <v>8251</v>
      </c>
      <c r="G70" s="494"/>
      <c r="H70" s="494" t="s">
        <v>8432</v>
      </c>
      <c r="I70" s="494" t="s">
        <v>294</v>
      </c>
      <c r="J70" s="494" t="s">
        <v>294</v>
      </c>
      <c r="K70" s="573">
        <v>0</v>
      </c>
      <c r="L70" s="358" t="s">
        <v>8256</v>
      </c>
      <c r="M70" s="357" t="s">
        <v>8443</v>
      </c>
      <c r="N70" s="357" t="s">
        <v>8432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8251</v>
      </c>
      <c r="U70" s="357" t="s">
        <v>294</v>
      </c>
      <c r="V70" s="357" t="s">
        <v>294</v>
      </c>
    </row>
    <row r="71" spans="1:22">
      <c r="A71" s="515"/>
      <c r="B71" s="47" t="s">
        <v>8444</v>
      </c>
      <c r="C71" s="532" t="s">
        <v>8445</v>
      </c>
      <c r="D71" s="499">
        <v>4</v>
      </c>
      <c r="E71" s="47">
        <v>4</v>
      </c>
      <c r="F71" s="1502" t="s">
        <v>8238</v>
      </c>
      <c r="G71" s="494" t="s">
        <v>241</v>
      </c>
      <c r="H71" s="494" t="s">
        <v>8431</v>
      </c>
      <c r="I71" s="494"/>
      <c r="J71" s="494"/>
      <c r="K71" s="573"/>
      <c r="L71" s="358"/>
    </row>
    <row r="72" spans="1:22" ht="15" thickBot="1">
      <c r="A72" s="515"/>
      <c r="B72" s="47" t="s">
        <v>8446</v>
      </c>
      <c r="C72" s="532" t="s">
        <v>8447</v>
      </c>
      <c r="D72" s="499">
        <v>4</v>
      </c>
      <c r="E72" s="47">
        <v>4</v>
      </c>
      <c r="F72" s="1502" t="s">
        <v>8238</v>
      </c>
      <c r="G72" s="494" t="s">
        <v>241</v>
      </c>
      <c r="H72" s="494" t="s">
        <v>8431</v>
      </c>
      <c r="I72" s="494" t="s">
        <v>294</v>
      </c>
      <c r="J72" s="494" t="s">
        <v>294</v>
      </c>
      <c r="K72" s="573">
        <v>0</v>
      </c>
      <c r="L72" s="358" t="s">
        <v>8288</v>
      </c>
      <c r="M72" s="357" t="s">
        <v>8446</v>
      </c>
      <c r="N72" s="357" t="s">
        <v>8431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8238</v>
      </c>
      <c r="U72" s="357" t="s">
        <v>294</v>
      </c>
      <c r="V72" s="357" t="s">
        <v>294</v>
      </c>
    </row>
    <row r="73" spans="1:22" ht="15" thickBot="1">
      <c r="A73" s="515"/>
      <c r="B73" s="48"/>
      <c r="C73" s="541" t="s">
        <v>22</v>
      </c>
      <c r="D73" s="692">
        <v>21</v>
      </c>
      <c r="E73" s="49">
        <v>28</v>
      </c>
      <c r="F73" s="191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A74" s="602">
        <v>11</v>
      </c>
      <c r="B74" s="47" t="s">
        <v>8448</v>
      </c>
      <c r="C74" s="520" t="s">
        <v>147</v>
      </c>
      <c r="D74" s="498">
        <v>6</v>
      </c>
      <c r="E74" s="47">
        <v>10</v>
      </c>
      <c r="F74" s="1538" t="s">
        <v>8449</v>
      </c>
      <c r="G74" s="494"/>
      <c r="H74" s="494" t="s">
        <v>35</v>
      </c>
      <c r="I74" s="494" t="s">
        <v>8434</v>
      </c>
      <c r="J74" s="494" t="s">
        <v>294</v>
      </c>
      <c r="K74" s="573">
        <v>0</v>
      </c>
      <c r="L74" s="358" t="s">
        <v>1153</v>
      </c>
      <c r="M74" s="357" t="s">
        <v>8448</v>
      </c>
      <c r="N74" s="357" t="s">
        <v>35</v>
      </c>
      <c r="O74" s="357" t="s">
        <v>8434</v>
      </c>
      <c r="P74" s="357" t="s">
        <v>294</v>
      </c>
      <c r="Q74" s="357">
        <v>0</v>
      </c>
      <c r="R74" s="357">
        <v>36</v>
      </c>
      <c r="S74" s="357">
        <v>0</v>
      </c>
      <c r="T74" s="357" t="s">
        <v>3259</v>
      </c>
      <c r="U74" s="357" t="s">
        <v>8436</v>
      </c>
      <c r="V74" s="357" t="s">
        <v>294</v>
      </c>
    </row>
    <row r="75" spans="1:22">
      <c r="A75" s="515"/>
      <c r="B75" s="47" t="s">
        <v>8450</v>
      </c>
      <c r="C75" s="532" t="s">
        <v>8451</v>
      </c>
      <c r="D75" s="499">
        <v>5</v>
      </c>
      <c r="E75" s="47">
        <v>10</v>
      </c>
      <c r="F75" s="1502" t="s">
        <v>8246</v>
      </c>
      <c r="G75" s="494"/>
      <c r="H75" s="494" t="s">
        <v>8328</v>
      </c>
      <c r="I75" s="494" t="s">
        <v>294</v>
      </c>
      <c r="J75" s="494" t="s">
        <v>294</v>
      </c>
      <c r="K75" s="573">
        <v>0</v>
      </c>
      <c r="L75" s="358" t="s">
        <v>8452</v>
      </c>
      <c r="M75" s="357" t="s">
        <v>8450</v>
      </c>
      <c r="N75" s="357" t="s">
        <v>8328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8247</v>
      </c>
      <c r="U75" s="357" t="s">
        <v>294</v>
      </c>
      <c r="V75" s="357" t="s">
        <v>294</v>
      </c>
    </row>
    <row r="76" spans="1:22">
      <c r="A76" s="515"/>
      <c r="B76" s="47" t="s">
        <v>8453</v>
      </c>
      <c r="C76" s="532" t="s">
        <v>8454</v>
      </c>
      <c r="D76" s="499">
        <v>5</v>
      </c>
      <c r="E76" s="47">
        <v>6</v>
      </c>
      <c r="F76" s="1502" t="s">
        <v>8185</v>
      </c>
      <c r="G76" s="494"/>
      <c r="H76" s="494" t="s">
        <v>8184</v>
      </c>
      <c r="I76" s="494" t="s">
        <v>294</v>
      </c>
      <c r="J76" s="494" t="s">
        <v>294</v>
      </c>
      <c r="K76" s="1743">
        <v>0</v>
      </c>
      <c r="L76" s="358" t="s">
        <v>8455</v>
      </c>
      <c r="M76" s="357" t="s">
        <v>8453</v>
      </c>
      <c r="N76" s="357" t="s">
        <v>8184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8185</v>
      </c>
      <c r="U76" s="357" t="s">
        <v>294</v>
      </c>
      <c r="V76" s="357" t="s">
        <v>294</v>
      </c>
    </row>
    <row r="77" spans="1:22">
      <c r="A77" s="515"/>
      <c r="B77" s="47" t="s">
        <v>8456</v>
      </c>
      <c r="C77" s="532" t="s">
        <v>8457</v>
      </c>
      <c r="D77" s="499">
        <v>4</v>
      </c>
      <c r="E77" s="47">
        <v>4</v>
      </c>
      <c r="F77" s="1502" t="s">
        <v>4875</v>
      </c>
      <c r="G77" s="494" t="s">
        <v>242</v>
      </c>
      <c r="H77" s="494" t="s">
        <v>241</v>
      </c>
      <c r="I77" s="494"/>
      <c r="J77" s="494"/>
      <c r="K77" s="1743"/>
      <c r="L77" s="358"/>
    </row>
    <row r="78" spans="1:22" ht="15" thickBot="1">
      <c r="A78" s="515"/>
      <c r="B78" s="47" t="s">
        <v>4833</v>
      </c>
      <c r="C78" s="532" t="s">
        <v>8458</v>
      </c>
      <c r="D78" s="516">
        <v>4</v>
      </c>
      <c r="E78" s="47">
        <v>4</v>
      </c>
      <c r="F78" s="1502" t="s">
        <v>4875</v>
      </c>
      <c r="G78" s="494" t="s">
        <v>242</v>
      </c>
      <c r="H78" s="494" t="s">
        <v>241</v>
      </c>
      <c r="I78" s="494" t="s">
        <v>294</v>
      </c>
      <c r="J78" s="494" t="s">
        <v>294</v>
      </c>
      <c r="K78" s="642">
        <v>0</v>
      </c>
      <c r="L78" s="358" t="s">
        <v>437</v>
      </c>
      <c r="M78" s="357" t="s">
        <v>4833</v>
      </c>
      <c r="N78" s="357" t="s">
        <v>241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153</v>
      </c>
      <c r="U78" s="357" t="s">
        <v>294</v>
      </c>
      <c r="V78" s="357" t="s">
        <v>294</v>
      </c>
    </row>
    <row r="79" spans="1:22" ht="15" thickBot="1">
      <c r="A79" s="515"/>
      <c r="B79" s="48"/>
      <c r="C79" s="541" t="s">
        <v>22</v>
      </c>
      <c r="D79" s="545">
        <v>20</v>
      </c>
      <c r="E79" s="49">
        <v>30</v>
      </c>
      <c r="F79" s="1913"/>
      <c r="G79" s="494"/>
      <c r="H79" s="494" t="s">
        <v>294</v>
      </c>
      <c r="I79" s="494" t="s">
        <v>294</v>
      </c>
      <c r="J79" s="494" t="s">
        <v>294</v>
      </c>
      <c r="K79" s="642">
        <v>0</v>
      </c>
      <c r="L79" s="358" t="s">
        <v>22</v>
      </c>
      <c r="M79" s="357" t="s">
        <v>294</v>
      </c>
      <c r="N79" s="357" t="s">
        <v>294</v>
      </c>
      <c r="O79" s="357" t="s">
        <v>294</v>
      </c>
      <c r="P79" s="357" t="s">
        <v>294</v>
      </c>
      <c r="Q79" s="357">
        <v>0</v>
      </c>
      <c r="R79" s="357">
        <v>0</v>
      </c>
      <c r="S79" s="357">
        <v>0</v>
      </c>
      <c r="T79" s="357" t="s">
        <v>294</v>
      </c>
      <c r="U79" s="357" t="s">
        <v>294</v>
      </c>
      <c r="V79" s="357" t="s">
        <v>294</v>
      </c>
    </row>
    <row r="80" spans="1:22">
      <c r="A80" s="602">
        <v>12</v>
      </c>
      <c r="B80" s="47" t="s">
        <v>8459</v>
      </c>
      <c r="C80" s="532" t="s">
        <v>151</v>
      </c>
      <c r="D80" s="499">
        <v>7</v>
      </c>
      <c r="E80" s="47">
        <v>12</v>
      </c>
      <c r="F80" s="1502" t="s">
        <v>147</v>
      </c>
      <c r="G80" s="494"/>
      <c r="H80" s="494" t="s">
        <v>8448</v>
      </c>
      <c r="I80" s="494" t="s">
        <v>294</v>
      </c>
      <c r="J80" s="494" t="s">
        <v>294</v>
      </c>
      <c r="K80" s="642">
        <v>0</v>
      </c>
      <c r="L80" s="358" t="s">
        <v>1182</v>
      </c>
      <c r="M80" s="357" t="s">
        <v>8459</v>
      </c>
      <c r="N80" s="357" t="s">
        <v>8448</v>
      </c>
      <c r="O80" s="357" t="s">
        <v>294</v>
      </c>
      <c r="P80" s="357" t="s">
        <v>294</v>
      </c>
      <c r="Q80" s="357">
        <v>0</v>
      </c>
      <c r="R80" s="357">
        <v>0</v>
      </c>
      <c r="S80" s="357">
        <v>0</v>
      </c>
      <c r="T80" s="357" t="s">
        <v>1153</v>
      </c>
      <c r="U80" s="357" t="s">
        <v>294</v>
      </c>
      <c r="V80" s="357" t="s">
        <v>294</v>
      </c>
    </row>
    <row r="81" spans="1:22">
      <c r="A81" s="515"/>
      <c r="B81" s="47" t="s">
        <v>8460</v>
      </c>
      <c r="C81" s="532" t="s">
        <v>8262</v>
      </c>
      <c r="D81" s="499">
        <v>4</v>
      </c>
      <c r="E81" s="47">
        <v>4</v>
      </c>
      <c r="F81" s="1502" t="s">
        <v>8438</v>
      </c>
      <c r="G81" s="494"/>
      <c r="H81" s="494" t="s">
        <v>8437</v>
      </c>
      <c r="I81" s="494" t="s">
        <v>294</v>
      </c>
      <c r="J81" s="494" t="s">
        <v>294</v>
      </c>
      <c r="K81" s="642">
        <v>0</v>
      </c>
      <c r="L81" s="358" t="s">
        <v>8263</v>
      </c>
      <c r="M81" s="357" t="s">
        <v>8460</v>
      </c>
      <c r="N81" s="357" t="s">
        <v>8437</v>
      </c>
      <c r="O81" s="357" t="s">
        <v>294</v>
      </c>
      <c r="P81" s="357" t="s">
        <v>294</v>
      </c>
      <c r="Q81" s="357">
        <v>0</v>
      </c>
      <c r="R81" s="357">
        <v>0</v>
      </c>
      <c r="S81" s="357">
        <v>0</v>
      </c>
      <c r="T81" s="357" t="s">
        <v>8249</v>
      </c>
      <c r="U81" s="357" t="s">
        <v>294</v>
      </c>
      <c r="V81" s="357" t="s">
        <v>294</v>
      </c>
    </row>
    <row r="82" spans="1:22">
      <c r="A82" s="515"/>
      <c r="B82" s="47" t="s">
        <v>8461</v>
      </c>
      <c r="C82" s="532" t="s">
        <v>8462</v>
      </c>
      <c r="D82" s="499">
        <v>4</v>
      </c>
      <c r="E82" s="47">
        <v>4</v>
      </c>
      <c r="F82" s="1502" t="s">
        <v>8438</v>
      </c>
      <c r="G82" s="494" t="s">
        <v>8267</v>
      </c>
      <c r="H82" s="494" t="s">
        <v>8437</v>
      </c>
      <c r="I82" s="494" t="s">
        <v>294</v>
      </c>
      <c r="J82" s="494" t="s">
        <v>294</v>
      </c>
      <c r="K82" s="642">
        <v>0</v>
      </c>
      <c r="L82" s="358" t="s">
        <v>8463</v>
      </c>
      <c r="M82" s="357" t="s">
        <v>8461</v>
      </c>
      <c r="N82" s="357" t="s">
        <v>242</v>
      </c>
      <c r="O82" s="357" t="s">
        <v>294</v>
      </c>
      <c r="P82" s="357" t="s">
        <v>294</v>
      </c>
      <c r="Q82" s="357">
        <v>0</v>
      </c>
      <c r="R82" s="357">
        <v>0</v>
      </c>
      <c r="S82" s="357">
        <v>0</v>
      </c>
      <c r="T82" s="357" t="s">
        <v>8249</v>
      </c>
      <c r="U82" s="357" t="s">
        <v>294</v>
      </c>
      <c r="V82" s="357" t="s">
        <v>294</v>
      </c>
    </row>
    <row r="83" spans="1:22">
      <c r="A83" s="515"/>
      <c r="B83" s="47" t="s">
        <v>8464</v>
      </c>
      <c r="C83" s="532" t="s">
        <v>8465</v>
      </c>
      <c r="D83" s="499">
        <v>4</v>
      </c>
      <c r="E83" s="47">
        <v>4</v>
      </c>
      <c r="F83" s="1502" t="s">
        <v>8438</v>
      </c>
      <c r="G83" s="494" t="s">
        <v>8267</v>
      </c>
      <c r="H83" s="494" t="s">
        <v>8437</v>
      </c>
      <c r="I83" s="494"/>
      <c r="J83" s="494"/>
      <c r="K83" s="642"/>
      <c r="L83" s="358"/>
    </row>
    <row r="84" spans="1:22">
      <c r="A84" s="515"/>
      <c r="B84" s="47" t="s">
        <v>8466</v>
      </c>
      <c r="C84" s="532" t="s">
        <v>8467</v>
      </c>
      <c r="D84" s="499">
        <v>4</v>
      </c>
      <c r="E84" s="47">
        <v>4</v>
      </c>
      <c r="F84" s="1502" t="s">
        <v>8438</v>
      </c>
      <c r="G84" s="494" t="s">
        <v>8468</v>
      </c>
      <c r="H84" s="494" t="s">
        <v>8437</v>
      </c>
      <c r="I84" s="494"/>
      <c r="J84" s="494"/>
      <c r="K84" s="642"/>
      <c r="L84" s="358"/>
    </row>
    <row r="85" spans="1:22" ht="15" thickBot="1">
      <c r="A85" s="515"/>
      <c r="B85" s="47" t="s">
        <v>8469</v>
      </c>
      <c r="C85" s="532" t="s">
        <v>8470</v>
      </c>
      <c r="D85" s="499">
        <v>4</v>
      </c>
      <c r="E85" s="47">
        <v>4</v>
      </c>
      <c r="F85" s="1502" t="s">
        <v>8438</v>
      </c>
      <c r="G85" s="494" t="s">
        <v>8468</v>
      </c>
      <c r="H85" s="494" t="s">
        <v>8437</v>
      </c>
      <c r="I85" s="494" t="s">
        <v>294</v>
      </c>
      <c r="J85" s="494" t="s">
        <v>294</v>
      </c>
      <c r="K85" s="642">
        <v>0</v>
      </c>
      <c r="L85" s="358" t="s">
        <v>8471</v>
      </c>
      <c r="M85" s="357" t="s">
        <v>8469</v>
      </c>
      <c r="N85" s="357" t="s">
        <v>8267</v>
      </c>
      <c r="O85" s="357" t="s">
        <v>294</v>
      </c>
      <c r="P85" s="357" t="s">
        <v>294</v>
      </c>
      <c r="Q85" s="357">
        <v>0</v>
      </c>
      <c r="R85" s="357">
        <v>0</v>
      </c>
      <c r="S85" s="357">
        <v>0</v>
      </c>
      <c r="T85" s="357" t="s">
        <v>8249</v>
      </c>
      <c r="U85" s="357" t="s">
        <v>294</v>
      </c>
      <c r="V85" s="357" t="s">
        <v>294</v>
      </c>
    </row>
    <row r="86" spans="1:22" ht="15" thickBot="1">
      <c r="A86" s="517"/>
      <c r="B86" s="206"/>
      <c r="C86" s="541" t="s">
        <v>22</v>
      </c>
      <c r="D86" s="49">
        <v>19</v>
      </c>
      <c r="E86" s="49">
        <v>24</v>
      </c>
      <c r="F86" s="519"/>
      <c r="G86" s="494"/>
      <c r="H86" s="494" t="s">
        <v>294</v>
      </c>
      <c r="I86" s="494" t="s">
        <v>294</v>
      </c>
      <c r="J86" s="494" t="s">
        <v>294</v>
      </c>
      <c r="K86" s="642">
        <v>0</v>
      </c>
      <c r="L86" s="358" t="s">
        <v>22</v>
      </c>
      <c r="M86" s="357" t="s">
        <v>294</v>
      </c>
      <c r="N86" s="357" t="s">
        <v>294</v>
      </c>
      <c r="O86" s="357" t="s">
        <v>294</v>
      </c>
      <c r="P86" s="357" t="s">
        <v>294</v>
      </c>
      <c r="Q86" s="357">
        <v>0</v>
      </c>
      <c r="R86" s="357">
        <v>0</v>
      </c>
      <c r="S86" s="357">
        <v>0</v>
      </c>
      <c r="T86" s="357" t="s">
        <v>294</v>
      </c>
      <c r="U86" s="357" t="s">
        <v>294</v>
      </c>
      <c r="V86" s="357" t="s">
        <v>294</v>
      </c>
    </row>
    <row r="87" spans="1:22" ht="15" thickBot="1">
      <c r="A87" s="542"/>
      <c r="B87" s="542"/>
      <c r="C87" s="1061" t="s">
        <v>111</v>
      </c>
      <c r="D87" s="545">
        <v>242</v>
      </c>
      <c r="E87" s="1914">
        <v>325</v>
      </c>
      <c r="F87" s="697"/>
      <c r="G87" s="494"/>
      <c r="H87" s="494" t="s">
        <v>294</v>
      </c>
      <c r="I87" s="494" t="s">
        <v>294</v>
      </c>
      <c r="J87" s="494" t="s">
        <v>294</v>
      </c>
      <c r="K87" s="642">
        <v>0</v>
      </c>
      <c r="L87" s="358" t="s">
        <v>111</v>
      </c>
      <c r="M87" s="357" t="s">
        <v>294</v>
      </c>
      <c r="N87" s="357" t="s">
        <v>294</v>
      </c>
      <c r="O87" s="357" t="s">
        <v>294</v>
      </c>
      <c r="P87" s="357" t="s">
        <v>294</v>
      </c>
      <c r="Q87" s="357">
        <v>0</v>
      </c>
      <c r="R87" s="357">
        <v>0</v>
      </c>
      <c r="S87" s="357">
        <v>0</v>
      </c>
      <c r="T87" s="357" t="s">
        <v>294</v>
      </c>
      <c r="U87" s="357" t="s">
        <v>294</v>
      </c>
      <c r="V87" s="357" t="s">
        <v>294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AD56D-C126-4820-BB56-90B241E69B48}">
  <sheetPr codeName="Sheet50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436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3035</v>
      </c>
      <c r="C9" s="883" t="s">
        <v>438</v>
      </c>
      <c r="D9" s="1867">
        <v>2</v>
      </c>
      <c r="E9" s="1867">
        <v>3</v>
      </c>
      <c r="F9" s="60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4482</v>
      </c>
      <c r="C10" s="523" t="s">
        <v>3533</v>
      </c>
      <c r="D10" s="1868">
        <v>5</v>
      </c>
      <c r="E10" s="1868">
        <v>6</v>
      </c>
      <c r="F10" s="52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4482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8295</v>
      </c>
      <c r="C11" s="523" t="s">
        <v>8177</v>
      </c>
      <c r="D11" s="1868">
        <v>4</v>
      </c>
      <c r="E11" s="1868">
        <v>5</v>
      </c>
      <c r="F11" s="52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8178</v>
      </c>
      <c r="M11" s="357" t="s">
        <v>8295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3037</v>
      </c>
      <c r="C12" s="523" t="s">
        <v>4294</v>
      </c>
      <c r="D12" s="1868">
        <v>2</v>
      </c>
      <c r="E12" s="1868">
        <v>3</v>
      </c>
      <c r="F12" s="523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4485</v>
      </c>
      <c r="C13" s="523" t="s">
        <v>3543</v>
      </c>
      <c r="D13" s="1868">
        <v>5</v>
      </c>
      <c r="E13" s="1868">
        <v>6</v>
      </c>
      <c r="F13" s="4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4485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>
      <c r="A14" s="515"/>
      <c r="B14" s="47" t="s">
        <v>36</v>
      </c>
      <c r="C14" s="523" t="s">
        <v>1131</v>
      </c>
      <c r="D14" s="1868">
        <v>1</v>
      </c>
      <c r="E14" s="1868">
        <v>1</v>
      </c>
      <c r="F14" s="4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1131</v>
      </c>
      <c r="M14" s="357" t="s">
        <v>36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5"/>
      <c r="B15" s="47" t="s">
        <v>8179</v>
      </c>
      <c r="C15" s="523" t="s">
        <v>8180</v>
      </c>
      <c r="D15" s="1868">
        <v>2</v>
      </c>
      <c r="E15" s="1868">
        <v>4</v>
      </c>
      <c r="F15" s="4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8180</v>
      </c>
      <c r="M15" s="357" t="s">
        <v>8179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 ht="15" thickBot="1">
      <c r="A16" s="517"/>
      <c r="B16" s="48"/>
      <c r="C16" s="538" t="s">
        <v>336</v>
      </c>
      <c r="D16" s="1869">
        <v>21</v>
      </c>
      <c r="E16" s="1869">
        <v>0</v>
      </c>
      <c r="F16" s="1907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336</v>
      </c>
      <c r="M16" s="357" t="s">
        <v>294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602">
        <v>2</v>
      </c>
      <c r="B17" s="47" t="s">
        <v>6034</v>
      </c>
      <c r="C17" s="523" t="s">
        <v>3991</v>
      </c>
      <c r="D17" s="1870">
        <v>5</v>
      </c>
      <c r="E17" s="1870">
        <v>6</v>
      </c>
      <c r="F17" s="883" t="s">
        <v>3533</v>
      </c>
      <c r="G17" s="494"/>
      <c r="H17" s="494" t="s">
        <v>4482</v>
      </c>
      <c r="I17" s="494" t="s">
        <v>294</v>
      </c>
      <c r="J17" s="494" t="s">
        <v>294</v>
      </c>
      <c r="K17" s="573">
        <v>0</v>
      </c>
      <c r="L17" s="358" t="s">
        <v>593</v>
      </c>
      <c r="M17" s="357" t="s">
        <v>6034</v>
      </c>
      <c r="N17" s="357" t="s">
        <v>4482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3170</v>
      </c>
      <c r="U17" s="357" t="s">
        <v>294</v>
      </c>
      <c r="V17" s="357" t="s">
        <v>294</v>
      </c>
    </row>
    <row r="18" spans="1:22">
      <c r="A18" s="515"/>
      <c r="B18" s="47" t="s">
        <v>40</v>
      </c>
      <c r="C18" s="523" t="s">
        <v>1180</v>
      </c>
      <c r="D18" s="1871">
        <v>1</v>
      </c>
      <c r="E18" s="1871">
        <v>1</v>
      </c>
      <c r="F18" s="520" t="s">
        <v>1131</v>
      </c>
      <c r="G18" s="494"/>
      <c r="H18" s="494" t="s">
        <v>36</v>
      </c>
      <c r="I18" s="494" t="s">
        <v>294</v>
      </c>
      <c r="J18" s="494" t="s">
        <v>294</v>
      </c>
      <c r="K18" s="573">
        <v>0</v>
      </c>
      <c r="L18" s="358" t="s">
        <v>1180</v>
      </c>
      <c r="M18" s="357" t="s">
        <v>40</v>
      </c>
      <c r="N18" s="357" t="s">
        <v>36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1131</v>
      </c>
      <c r="U18" s="357" t="s">
        <v>294</v>
      </c>
      <c r="V18" s="357" t="s">
        <v>294</v>
      </c>
    </row>
    <row r="19" spans="1:22">
      <c r="A19" s="515"/>
      <c r="B19" s="47" t="s">
        <v>8181</v>
      </c>
      <c r="C19" s="523" t="s">
        <v>8182</v>
      </c>
      <c r="D19" s="1871">
        <v>5</v>
      </c>
      <c r="E19" s="1871">
        <v>3</v>
      </c>
      <c r="F19" s="520" t="s">
        <v>8177</v>
      </c>
      <c r="G19" s="494"/>
      <c r="H19" s="494" t="s">
        <v>8295</v>
      </c>
      <c r="I19" s="494" t="s">
        <v>294</v>
      </c>
      <c r="J19" s="494" t="s">
        <v>294</v>
      </c>
      <c r="K19" s="573">
        <v>0</v>
      </c>
      <c r="L19" s="358" t="s">
        <v>8183</v>
      </c>
      <c r="M19" s="357" t="s">
        <v>8181</v>
      </c>
      <c r="N19" s="357" t="s">
        <v>8295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8178</v>
      </c>
      <c r="U19" s="357" t="s">
        <v>294</v>
      </c>
      <c r="V19" s="357" t="s">
        <v>294</v>
      </c>
    </row>
    <row r="20" spans="1:22">
      <c r="A20" s="515"/>
      <c r="B20" s="47" t="s">
        <v>4486</v>
      </c>
      <c r="C20" s="523" t="s">
        <v>471</v>
      </c>
      <c r="D20" s="1871">
        <v>5</v>
      </c>
      <c r="E20" s="1871">
        <v>6</v>
      </c>
      <c r="F20" s="520" t="s">
        <v>3543</v>
      </c>
      <c r="G20" s="494"/>
      <c r="H20" s="494" t="s">
        <v>4485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4486</v>
      </c>
      <c r="N20" s="357" t="s">
        <v>4485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5"/>
      <c r="B21" s="47" t="s">
        <v>3051</v>
      </c>
      <c r="C21" s="523" t="s">
        <v>335</v>
      </c>
      <c r="D21" s="1872">
        <v>2</v>
      </c>
      <c r="E21" s="1872">
        <v>3</v>
      </c>
      <c r="F21" s="53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3051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48"/>
      <c r="C22" s="538" t="s">
        <v>336</v>
      </c>
      <c r="D22" s="1873">
        <v>18</v>
      </c>
      <c r="E22" s="1873">
        <v>0</v>
      </c>
      <c r="F22" s="126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7" t="s">
        <v>8184</v>
      </c>
      <c r="C23" s="523" t="s">
        <v>8185</v>
      </c>
      <c r="D23" s="1870">
        <v>5</v>
      </c>
      <c r="E23" s="1870">
        <v>8</v>
      </c>
      <c r="F23" s="531" t="s">
        <v>8182</v>
      </c>
      <c r="G23" s="494"/>
      <c r="H23" s="494" t="s">
        <v>8181</v>
      </c>
      <c r="I23" s="494" t="s">
        <v>294</v>
      </c>
      <c r="J23" s="494" t="s">
        <v>294</v>
      </c>
      <c r="K23" s="573">
        <v>0</v>
      </c>
      <c r="L23" s="358" t="s">
        <v>8185</v>
      </c>
      <c r="M23" s="357" t="s">
        <v>8184</v>
      </c>
      <c r="N23" s="357" t="s">
        <v>8181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8183</v>
      </c>
      <c r="U23" s="357" t="s">
        <v>294</v>
      </c>
      <c r="V23" s="357" t="s">
        <v>294</v>
      </c>
    </row>
    <row r="24" spans="1:22">
      <c r="A24" s="515"/>
      <c r="B24" s="47" t="s">
        <v>8380</v>
      </c>
      <c r="C24" s="523" t="s">
        <v>8187</v>
      </c>
      <c r="D24" s="1871">
        <v>4</v>
      </c>
      <c r="E24" s="1871">
        <v>5</v>
      </c>
      <c r="F24" s="520" t="s">
        <v>8177</v>
      </c>
      <c r="G24" s="494"/>
      <c r="H24" s="494" t="s">
        <v>8295</v>
      </c>
      <c r="I24" s="494" t="s">
        <v>294</v>
      </c>
      <c r="J24" s="494" t="s">
        <v>294</v>
      </c>
      <c r="K24" s="573">
        <v>0</v>
      </c>
      <c r="L24" s="358" t="s">
        <v>8187</v>
      </c>
      <c r="M24" s="357" t="s">
        <v>8380</v>
      </c>
      <c r="N24" s="357" t="s">
        <v>8295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8178</v>
      </c>
      <c r="U24" s="357" t="s">
        <v>294</v>
      </c>
      <c r="V24" s="357" t="s">
        <v>294</v>
      </c>
    </row>
    <row r="25" spans="1:22">
      <c r="A25" s="515"/>
      <c r="B25" s="47" t="s">
        <v>29</v>
      </c>
      <c r="C25" s="523" t="s">
        <v>2389</v>
      </c>
      <c r="D25" s="1871">
        <v>2</v>
      </c>
      <c r="E25" s="1871">
        <v>2</v>
      </c>
      <c r="F25" s="52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3039</v>
      </c>
      <c r="C26" s="523" t="s">
        <v>1179</v>
      </c>
      <c r="D26" s="1871">
        <v>3</v>
      </c>
      <c r="E26" s="1871">
        <v>4</v>
      </c>
      <c r="F26" s="520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3039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47" t="s">
        <v>4490</v>
      </c>
      <c r="C27" s="523" t="s">
        <v>140</v>
      </c>
      <c r="D27" s="1871">
        <v>5</v>
      </c>
      <c r="E27" s="1871">
        <v>6</v>
      </c>
      <c r="F27" s="520" t="s">
        <v>471</v>
      </c>
      <c r="G27" s="494"/>
      <c r="H27" s="494" t="s">
        <v>4486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4490</v>
      </c>
      <c r="N27" s="357" t="s">
        <v>4486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38" t="s">
        <v>336</v>
      </c>
      <c r="D28" s="1873">
        <v>19</v>
      </c>
      <c r="E28" s="1873">
        <v>0</v>
      </c>
      <c r="F28" s="552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7" t="s">
        <v>8188</v>
      </c>
      <c r="C29" s="523" t="s">
        <v>8189</v>
      </c>
      <c r="D29" s="1870">
        <v>5</v>
      </c>
      <c r="E29" s="1870">
        <v>6</v>
      </c>
      <c r="F29" s="53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8189</v>
      </c>
      <c r="M29" s="357" t="s">
        <v>8188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/>
      <c r="B30" s="47" t="s">
        <v>8190</v>
      </c>
      <c r="C30" s="523" t="s">
        <v>8302</v>
      </c>
      <c r="D30" s="1871">
        <v>3</v>
      </c>
      <c r="E30" s="1871">
        <v>6</v>
      </c>
      <c r="F30" s="520" t="s">
        <v>8182</v>
      </c>
      <c r="G30" s="494"/>
      <c r="H30" s="494" t="s">
        <v>8181</v>
      </c>
      <c r="I30" s="494" t="s">
        <v>294</v>
      </c>
      <c r="J30" s="494" t="s">
        <v>294</v>
      </c>
      <c r="K30" s="573">
        <v>0</v>
      </c>
      <c r="L30" s="358" t="s">
        <v>8192</v>
      </c>
      <c r="M30" s="357" t="s">
        <v>8190</v>
      </c>
      <c r="N30" s="357" t="s">
        <v>8181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8183</v>
      </c>
      <c r="U30" s="357" t="s">
        <v>294</v>
      </c>
      <c r="V30" s="357" t="s">
        <v>294</v>
      </c>
    </row>
    <row r="31" spans="1:22">
      <c r="A31" s="515"/>
      <c r="B31" s="47" t="s">
        <v>8381</v>
      </c>
      <c r="C31" s="523" t="s">
        <v>8194</v>
      </c>
      <c r="D31" s="1871">
        <v>5</v>
      </c>
      <c r="E31" s="1871">
        <v>6</v>
      </c>
      <c r="F31" s="520" t="s">
        <v>8187</v>
      </c>
      <c r="G31" s="494"/>
      <c r="H31" s="494" t="s">
        <v>8380</v>
      </c>
      <c r="I31" s="494" t="s">
        <v>294</v>
      </c>
      <c r="J31" s="494" t="s">
        <v>294</v>
      </c>
      <c r="K31" s="573">
        <v>0</v>
      </c>
      <c r="L31" s="358" t="s">
        <v>8194</v>
      </c>
      <c r="M31" s="357" t="s">
        <v>8381</v>
      </c>
      <c r="N31" s="357" t="s">
        <v>8380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8187</v>
      </c>
      <c r="U31" s="357" t="s">
        <v>294</v>
      </c>
      <c r="V31" s="357" t="s">
        <v>294</v>
      </c>
    </row>
    <row r="32" spans="1:22">
      <c r="A32" s="515"/>
      <c r="B32" s="47" t="s">
        <v>8382</v>
      </c>
      <c r="C32" s="523" t="s">
        <v>8196</v>
      </c>
      <c r="D32" s="1871">
        <v>4</v>
      </c>
      <c r="E32" s="1871">
        <v>5</v>
      </c>
      <c r="F32" s="520" t="s">
        <v>8182</v>
      </c>
      <c r="G32" s="494"/>
      <c r="H32" s="494" t="s">
        <v>8181</v>
      </c>
      <c r="I32" s="494" t="s">
        <v>294</v>
      </c>
      <c r="J32" s="494" t="s">
        <v>294</v>
      </c>
      <c r="K32" s="573">
        <v>0</v>
      </c>
      <c r="L32" s="358" t="s">
        <v>8196</v>
      </c>
      <c r="M32" s="357" t="s">
        <v>8382</v>
      </c>
      <c r="N32" s="357" t="s">
        <v>8181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8183</v>
      </c>
      <c r="U32" s="357" t="s">
        <v>294</v>
      </c>
      <c r="V32" s="357" t="s">
        <v>294</v>
      </c>
    </row>
    <row r="33" spans="1:22" ht="15" thickBot="1">
      <c r="A33" s="515"/>
      <c r="B33" s="47" t="s">
        <v>38</v>
      </c>
      <c r="C33" s="523" t="s">
        <v>331</v>
      </c>
      <c r="D33" s="1871">
        <v>1</v>
      </c>
      <c r="E33" s="1871">
        <v>1</v>
      </c>
      <c r="F33" s="520" t="s">
        <v>335</v>
      </c>
      <c r="G33" s="494"/>
      <c r="H33" s="494" t="s">
        <v>3051</v>
      </c>
      <c r="I33" s="494" t="s">
        <v>294</v>
      </c>
      <c r="J33" s="494" t="s">
        <v>294</v>
      </c>
      <c r="K33" s="573">
        <v>0</v>
      </c>
      <c r="L33" s="358" t="s">
        <v>331</v>
      </c>
      <c r="M33" s="357" t="s">
        <v>38</v>
      </c>
      <c r="N33" s="357" t="s">
        <v>3051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335</v>
      </c>
      <c r="U33" s="357" t="s">
        <v>294</v>
      </c>
      <c r="V33" s="357" t="s">
        <v>294</v>
      </c>
    </row>
    <row r="34" spans="1:22" ht="15" thickBot="1">
      <c r="A34" s="517"/>
      <c r="B34" s="48"/>
      <c r="C34" s="538" t="s">
        <v>336</v>
      </c>
      <c r="D34" s="1873">
        <v>18</v>
      </c>
      <c r="E34" s="1873">
        <v>0</v>
      </c>
      <c r="F34" s="552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336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02">
        <v>5</v>
      </c>
      <c r="B35" s="47" t="s">
        <v>8383</v>
      </c>
      <c r="C35" s="523" t="s">
        <v>8198</v>
      </c>
      <c r="D35" s="1870">
        <v>4</v>
      </c>
      <c r="E35" s="1870">
        <v>6</v>
      </c>
      <c r="F35" s="520" t="s">
        <v>8189</v>
      </c>
      <c r="G35" s="494"/>
      <c r="H35" s="494" t="s">
        <v>8188</v>
      </c>
      <c r="I35" s="494" t="s">
        <v>294</v>
      </c>
      <c r="J35" s="494" t="s">
        <v>294</v>
      </c>
      <c r="K35" s="573">
        <v>0</v>
      </c>
      <c r="L35" s="358" t="s">
        <v>8199</v>
      </c>
      <c r="M35" s="357" t="s">
        <v>8383</v>
      </c>
      <c r="N35" s="357" t="s">
        <v>8188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8189</v>
      </c>
      <c r="U35" s="357" t="s">
        <v>294</v>
      </c>
      <c r="V35" s="357" t="s">
        <v>294</v>
      </c>
    </row>
    <row r="36" spans="1:22">
      <c r="A36" s="515"/>
      <c r="B36" s="47" t="s">
        <v>3040</v>
      </c>
      <c r="C36" s="523" t="s">
        <v>3998</v>
      </c>
      <c r="D36" s="1871">
        <v>3</v>
      </c>
      <c r="E36" s="1871">
        <v>4</v>
      </c>
      <c r="F36" s="520" t="s">
        <v>1179</v>
      </c>
      <c r="G36" s="494"/>
      <c r="H36" s="494" t="s">
        <v>3039</v>
      </c>
      <c r="I36" s="494" t="s">
        <v>294</v>
      </c>
      <c r="J36" s="494" t="s">
        <v>294</v>
      </c>
      <c r="K36" s="573">
        <v>0</v>
      </c>
      <c r="L36" s="358" t="s">
        <v>3259</v>
      </c>
      <c r="M36" s="357" t="s">
        <v>3040</v>
      </c>
      <c r="N36" s="357" t="s">
        <v>3039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2100</v>
      </c>
      <c r="U36" s="357" t="s">
        <v>294</v>
      </c>
      <c r="V36" s="357" t="s">
        <v>294</v>
      </c>
    </row>
    <row r="37" spans="1:22">
      <c r="A37" s="515"/>
      <c r="B37" s="47" t="s">
        <v>8384</v>
      </c>
      <c r="C37" s="523" t="s">
        <v>8201</v>
      </c>
      <c r="D37" s="1871">
        <v>4</v>
      </c>
      <c r="E37" s="1871">
        <v>5</v>
      </c>
      <c r="F37" s="520" t="s">
        <v>8196</v>
      </c>
      <c r="G37" s="494"/>
      <c r="H37" s="494" t="s">
        <v>8382</v>
      </c>
      <c r="I37" s="494" t="s">
        <v>294</v>
      </c>
      <c r="J37" s="494" t="s">
        <v>294</v>
      </c>
      <c r="K37" s="574">
        <v>0</v>
      </c>
      <c r="L37" s="358" t="s">
        <v>8201</v>
      </c>
      <c r="M37" s="357" t="s">
        <v>8384</v>
      </c>
      <c r="N37" s="357" t="s">
        <v>8382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8196</v>
      </c>
      <c r="U37" s="357" t="s">
        <v>294</v>
      </c>
      <c r="V37" s="357" t="s">
        <v>294</v>
      </c>
    </row>
    <row r="38" spans="1:22">
      <c r="A38" s="515"/>
      <c r="B38" s="47" t="s">
        <v>8202</v>
      </c>
      <c r="C38" s="523" t="s">
        <v>8306</v>
      </c>
      <c r="D38" s="1871">
        <v>3</v>
      </c>
      <c r="E38" s="1871">
        <v>3</v>
      </c>
      <c r="F38" s="520" t="s">
        <v>8189</v>
      </c>
      <c r="G38" s="494"/>
      <c r="H38" s="494" t="s">
        <v>8188</v>
      </c>
      <c r="I38" s="494" t="s">
        <v>294</v>
      </c>
      <c r="J38" s="494" t="s">
        <v>294</v>
      </c>
      <c r="K38" s="573">
        <v>0</v>
      </c>
      <c r="L38" s="358" t="s">
        <v>8306</v>
      </c>
      <c r="M38" s="357" t="s">
        <v>8202</v>
      </c>
      <c r="N38" s="357" t="s">
        <v>8188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8189</v>
      </c>
      <c r="U38" s="357" t="s">
        <v>294</v>
      </c>
      <c r="V38" s="357" t="s">
        <v>294</v>
      </c>
    </row>
    <row r="39" spans="1:22" ht="15" thickBot="1">
      <c r="A39" s="515"/>
      <c r="B39" s="47" t="s">
        <v>3052</v>
      </c>
      <c r="C39" s="523" t="s">
        <v>1181</v>
      </c>
      <c r="D39" s="1871">
        <v>4</v>
      </c>
      <c r="E39" s="1871">
        <v>6</v>
      </c>
      <c r="F39" s="520" t="s">
        <v>438</v>
      </c>
      <c r="G39" s="494"/>
      <c r="H39" s="494" t="s">
        <v>3035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3052</v>
      </c>
      <c r="N39" s="357" t="s">
        <v>3035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 ht="15" thickBot="1">
      <c r="A40" s="517"/>
      <c r="B40" s="48"/>
      <c r="C40" s="538" t="s">
        <v>336</v>
      </c>
      <c r="D40" s="1873">
        <v>18</v>
      </c>
      <c r="E40" s="1873">
        <v>0</v>
      </c>
      <c r="F40" s="1907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336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47" t="s">
        <v>8385</v>
      </c>
      <c r="C41" s="523" t="s">
        <v>8205</v>
      </c>
      <c r="D41" s="1870">
        <v>3</v>
      </c>
      <c r="E41" s="1870">
        <v>4</v>
      </c>
      <c r="F41" s="531" t="s">
        <v>8198</v>
      </c>
      <c r="G41" s="494"/>
      <c r="H41" s="494" t="s">
        <v>8383</v>
      </c>
      <c r="I41" s="494" t="s">
        <v>294</v>
      </c>
      <c r="J41" s="494" t="s">
        <v>294</v>
      </c>
      <c r="K41" s="573">
        <v>0</v>
      </c>
      <c r="L41" s="358" t="s">
        <v>8205</v>
      </c>
      <c r="M41" s="357" t="s">
        <v>8385</v>
      </c>
      <c r="N41" s="357" t="s">
        <v>8383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8199</v>
      </c>
      <c r="U41" s="357" t="s">
        <v>294</v>
      </c>
      <c r="V41" s="357" t="s">
        <v>294</v>
      </c>
    </row>
    <row r="42" spans="1:22">
      <c r="A42" s="515"/>
      <c r="B42" s="47" t="s">
        <v>8386</v>
      </c>
      <c r="C42" s="523" t="s">
        <v>8207</v>
      </c>
      <c r="D42" s="1871">
        <v>4</v>
      </c>
      <c r="E42" s="1871">
        <v>5</v>
      </c>
      <c r="F42" s="520" t="s">
        <v>8198</v>
      </c>
      <c r="G42" s="494"/>
      <c r="H42" s="494" t="s">
        <v>8383</v>
      </c>
      <c r="I42" s="494" t="s">
        <v>294</v>
      </c>
      <c r="J42" s="494" t="s">
        <v>294</v>
      </c>
      <c r="K42" s="573">
        <v>0</v>
      </c>
      <c r="L42" s="358" t="s">
        <v>8208</v>
      </c>
      <c r="M42" s="357" t="s">
        <v>8386</v>
      </c>
      <c r="N42" s="357" t="s">
        <v>8383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8199</v>
      </c>
      <c r="U42" s="357" t="s">
        <v>294</v>
      </c>
      <c r="V42" s="357" t="s">
        <v>294</v>
      </c>
    </row>
    <row r="43" spans="1:22">
      <c r="A43" s="515"/>
      <c r="B43" s="47" t="s">
        <v>8209</v>
      </c>
      <c r="C43" s="523" t="s">
        <v>8210</v>
      </c>
      <c r="D43" s="1871">
        <v>7</v>
      </c>
      <c r="E43" s="1871">
        <v>8</v>
      </c>
      <c r="F43" s="520" t="s">
        <v>8196</v>
      </c>
      <c r="G43" s="494"/>
      <c r="H43" s="494" t="s">
        <v>8382</v>
      </c>
      <c r="I43" s="494" t="s">
        <v>294</v>
      </c>
      <c r="J43" s="494" t="s">
        <v>294</v>
      </c>
      <c r="K43" s="573">
        <v>0</v>
      </c>
      <c r="L43" s="358" t="s">
        <v>8211</v>
      </c>
      <c r="M43" s="357" t="s">
        <v>8209</v>
      </c>
      <c r="N43" s="357" t="s">
        <v>8382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8196</v>
      </c>
      <c r="U43" s="357" t="s">
        <v>294</v>
      </c>
      <c r="V43" s="357" t="s">
        <v>294</v>
      </c>
    </row>
    <row r="44" spans="1:22">
      <c r="A44" s="515"/>
      <c r="B44" s="47" t="s">
        <v>8387</v>
      </c>
      <c r="C44" s="523" t="s">
        <v>8213</v>
      </c>
      <c r="D44" s="1871">
        <v>3</v>
      </c>
      <c r="E44" s="1871">
        <v>3</v>
      </c>
      <c r="F44" s="520" t="s">
        <v>8201</v>
      </c>
      <c r="G44" s="494"/>
      <c r="H44" s="494" t="s">
        <v>8384</v>
      </c>
      <c r="I44" s="494" t="s">
        <v>294</v>
      </c>
      <c r="J44" s="494" t="s">
        <v>294</v>
      </c>
      <c r="K44" s="573">
        <v>0</v>
      </c>
      <c r="L44" s="358" t="s">
        <v>8213</v>
      </c>
      <c r="M44" s="357" t="s">
        <v>8387</v>
      </c>
      <c r="N44" s="357" t="s">
        <v>8384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8201</v>
      </c>
      <c r="U44" s="357" t="s">
        <v>294</v>
      </c>
      <c r="V44" s="357" t="s">
        <v>294</v>
      </c>
    </row>
    <row r="45" spans="1:22" ht="15" thickBot="1">
      <c r="A45" s="515"/>
      <c r="B45" s="47" t="s">
        <v>8388</v>
      </c>
      <c r="C45" s="523" t="s">
        <v>8215</v>
      </c>
      <c r="D45" s="1871">
        <v>4</v>
      </c>
      <c r="E45" s="1871">
        <v>5</v>
      </c>
      <c r="F45" s="537" t="s">
        <v>8194</v>
      </c>
      <c r="G45" s="494"/>
      <c r="H45" s="494" t="s">
        <v>8381</v>
      </c>
      <c r="I45" s="494" t="s">
        <v>294</v>
      </c>
      <c r="J45" s="494" t="s">
        <v>294</v>
      </c>
      <c r="K45" s="573">
        <v>0</v>
      </c>
      <c r="L45" s="358" t="s">
        <v>8215</v>
      </c>
      <c r="M45" s="357" t="s">
        <v>8388</v>
      </c>
      <c r="N45" s="357" t="s">
        <v>8381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8194</v>
      </c>
      <c r="U45" s="357" t="s">
        <v>294</v>
      </c>
      <c r="V45" s="357" t="s">
        <v>294</v>
      </c>
    </row>
    <row r="46" spans="1:22" ht="15" thickBot="1">
      <c r="A46" s="1059"/>
      <c r="B46" s="48"/>
      <c r="C46" s="538" t="s">
        <v>336</v>
      </c>
      <c r="D46" s="1873">
        <v>21</v>
      </c>
      <c r="E46" s="1873">
        <v>0</v>
      </c>
      <c r="F46" s="1265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336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02">
        <v>7</v>
      </c>
      <c r="B47" s="47" t="s">
        <v>8389</v>
      </c>
      <c r="C47" s="523" t="s">
        <v>8390</v>
      </c>
      <c r="D47" s="1870">
        <v>4</v>
      </c>
      <c r="E47" s="1870">
        <v>5</v>
      </c>
      <c r="F47" s="531" t="s">
        <v>8205</v>
      </c>
      <c r="G47" s="494"/>
      <c r="H47" s="494" t="s">
        <v>8385</v>
      </c>
      <c r="I47" s="494" t="s">
        <v>294</v>
      </c>
      <c r="J47" s="494" t="s">
        <v>294</v>
      </c>
      <c r="K47" s="573">
        <v>0</v>
      </c>
      <c r="L47" s="358" t="s">
        <v>8390</v>
      </c>
      <c r="M47" s="357" t="s">
        <v>8389</v>
      </c>
      <c r="N47" s="357" t="s">
        <v>8385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8205</v>
      </c>
      <c r="U47" s="357" t="s">
        <v>294</v>
      </c>
      <c r="V47" s="357" t="s">
        <v>294</v>
      </c>
    </row>
    <row r="48" spans="1:22">
      <c r="A48" s="515"/>
      <c r="B48" s="47" t="s">
        <v>8391</v>
      </c>
      <c r="C48" s="523" t="s">
        <v>8219</v>
      </c>
      <c r="D48" s="1871">
        <v>4</v>
      </c>
      <c r="E48" s="1871">
        <v>5</v>
      </c>
      <c r="F48" s="520" t="s">
        <v>8208</v>
      </c>
      <c r="G48" s="494"/>
      <c r="H48" s="494" t="s">
        <v>8386</v>
      </c>
      <c r="I48" s="494" t="s">
        <v>294</v>
      </c>
      <c r="J48" s="494" t="s">
        <v>294</v>
      </c>
      <c r="K48" s="573">
        <v>0</v>
      </c>
      <c r="L48" s="358" t="s">
        <v>8219</v>
      </c>
      <c r="M48" s="357" t="s">
        <v>8391</v>
      </c>
      <c r="N48" s="357" t="s">
        <v>8386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8208</v>
      </c>
      <c r="U48" s="357" t="s">
        <v>294</v>
      </c>
      <c r="V48" s="357" t="s">
        <v>294</v>
      </c>
    </row>
    <row r="49" spans="1:22">
      <c r="A49" s="515"/>
      <c r="B49" s="47" t="s">
        <v>8392</v>
      </c>
      <c r="C49" s="523" t="s">
        <v>8221</v>
      </c>
      <c r="D49" s="1871">
        <v>4</v>
      </c>
      <c r="E49" s="1871">
        <v>5</v>
      </c>
      <c r="F49" s="520" t="s">
        <v>8210</v>
      </c>
      <c r="G49" s="494"/>
      <c r="H49" s="494" t="s">
        <v>8209</v>
      </c>
      <c r="I49" s="494" t="s">
        <v>294</v>
      </c>
      <c r="J49" s="494" t="s">
        <v>294</v>
      </c>
      <c r="K49" s="573">
        <v>0</v>
      </c>
      <c r="L49" s="358" t="s">
        <v>8221</v>
      </c>
      <c r="M49" s="357" t="s">
        <v>8392</v>
      </c>
      <c r="N49" s="357" t="s">
        <v>8209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8211</v>
      </c>
      <c r="U49" s="357" t="s">
        <v>294</v>
      </c>
      <c r="V49" s="357" t="s">
        <v>294</v>
      </c>
    </row>
    <row r="50" spans="1:22">
      <c r="A50" s="515"/>
      <c r="B50" s="47" t="s">
        <v>8393</v>
      </c>
      <c r="C50" s="523" t="s">
        <v>8323</v>
      </c>
      <c r="D50" s="1871">
        <v>4</v>
      </c>
      <c r="E50" s="1871">
        <v>5</v>
      </c>
      <c r="F50" s="717" t="s">
        <v>8215</v>
      </c>
      <c r="G50" s="494"/>
      <c r="H50" s="494" t="s">
        <v>8388</v>
      </c>
      <c r="I50" s="494" t="s">
        <v>294</v>
      </c>
      <c r="J50" s="494" t="s">
        <v>294</v>
      </c>
      <c r="K50" s="573">
        <v>0</v>
      </c>
      <c r="L50" s="358" t="s">
        <v>8222</v>
      </c>
      <c r="M50" s="357" t="s">
        <v>8393</v>
      </c>
      <c r="N50" s="357" t="s">
        <v>8388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8215</v>
      </c>
      <c r="U50" s="357" t="s">
        <v>294</v>
      </c>
      <c r="V50" s="357" t="s">
        <v>294</v>
      </c>
    </row>
    <row r="51" spans="1:22" ht="15" thickBot="1">
      <c r="A51" s="515"/>
      <c r="B51" s="949" t="s">
        <v>8223</v>
      </c>
      <c r="C51" s="523" t="s">
        <v>8224</v>
      </c>
      <c r="D51" s="1872">
        <v>4</v>
      </c>
      <c r="E51" s="1871">
        <v>4</v>
      </c>
      <c r="F51" s="520" t="s">
        <v>8185</v>
      </c>
      <c r="G51" s="494"/>
      <c r="H51" s="494" t="s">
        <v>8184</v>
      </c>
      <c r="I51" s="494" t="s">
        <v>294</v>
      </c>
      <c r="J51" s="494" t="s">
        <v>294</v>
      </c>
      <c r="K51" s="573">
        <v>0</v>
      </c>
      <c r="L51" s="358" t="s">
        <v>8225</v>
      </c>
      <c r="M51" s="357" t="s">
        <v>8223</v>
      </c>
      <c r="N51" s="357" t="s">
        <v>8184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8185</v>
      </c>
      <c r="U51" s="357" t="s">
        <v>294</v>
      </c>
      <c r="V51" s="357" t="s">
        <v>294</v>
      </c>
    </row>
    <row r="52" spans="1:22" ht="15" thickBot="1">
      <c r="A52" s="517"/>
      <c r="B52" s="50"/>
      <c r="C52" s="538" t="s">
        <v>336</v>
      </c>
      <c r="D52" s="1873">
        <v>20</v>
      </c>
      <c r="E52" s="1873">
        <v>0</v>
      </c>
      <c r="F52" s="1907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336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8</v>
      </c>
      <c r="B53" s="47" t="s">
        <v>8394</v>
      </c>
      <c r="C53" s="523" t="s">
        <v>8227</v>
      </c>
      <c r="D53" s="1870">
        <v>6</v>
      </c>
      <c r="E53" s="1870">
        <v>9</v>
      </c>
      <c r="F53" s="531" t="s">
        <v>8390</v>
      </c>
      <c r="G53" s="494"/>
      <c r="H53" s="494" t="s">
        <v>8389</v>
      </c>
      <c r="I53" s="494" t="s">
        <v>294</v>
      </c>
      <c r="J53" s="494" t="s">
        <v>294</v>
      </c>
      <c r="K53" s="573">
        <v>0</v>
      </c>
      <c r="L53" s="358" t="s">
        <v>8227</v>
      </c>
      <c r="M53" s="357" t="s">
        <v>8394</v>
      </c>
      <c r="N53" s="357" t="s">
        <v>8389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8390</v>
      </c>
      <c r="U53" s="357" t="s">
        <v>294</v>
      </c>
      <c r="V53" s="357" t="s">
        <v>294</v>
      </c>
    </row>
    <row r="54" spans="1:22">
      <c r="A54" s="515"/>
      <c r="B54" s="47" t="s">
        <v>8228</v>
      </c>
      <c r="C54" s="523" t="s">
        <v>8229</v>
      </c>
      <c r="D54" s="1871">
        <v>4</v>
      </c>
      <c r="E54" s="1871">
        <v>5</v>
      </c>
      <c r="F54" s="520" t="s">
        <v>8213</v>
      </c>
      <c r="G54" s="494"/>
      <c r="H54" s="494" t="s">
        <v>8387</v>
      </c>
      <c r="I54" s="494" t="s">
        <v>294</v>
      </c>
      <c r="J54" s="494" t="s">
        <v>294</v>
      </c>
      <c r="K54" s="573">
        <v>0</v>
      </c>
      <c r="L54" s="358" t="s">
        <v>8229</v>
      </c>
      <c r="M54" s="357" t="s">
        <v>8228</v>
      </c>
      <c r="N54" s="357" t="s">
        <v>8387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8213</v>
      </c>
      <c r="U54" s="357" t="s">
        <v>294</v>
      </c>
      <c r="V54" s="357" t="s">
        <v>294</v>
      </c>
    </row>
    <row r="55" spans="1:22">
      <c r="A55" s="515"/>
      <c r="B55" s="47" t="s">
        <v>8230</v>
      </c>
      <c r="C55" s="523" t="s">
        <v>8395</v>
      </c>
      <c r="D55" s="1871">
        <v>3</v>
      </c>
      <c r="E55" s="1871">
        <v>6</v>
      </c>
      <c r="F55" s="520" t="s">
        <v>8207</v>
      </c>
      <c r="G55" s="494"/>
      <c r="H55" s="494" t="s">
        <v>8386</v>
      </c>
      <c r="I55" s="494" t="s">
        <v>294</v>
      </c>
      <c r="J55" s="494" t="s">
        <v>294</v>
      </c>
      <c r="K55" s="573">
        <v>0</v>
      </c>
      <c r="L55" s="358" t="s">
        <v>8396</v>
      </c>
      <c r="M55" s="357" t="s">
        <v>8230</v>
      </c>
      <c r="N55" s="357" t="s">
        <v>8386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8208</v>
      </c>
      <c r="U55" s="357" t="s">
        <v>294</v>
      </c>
      <c r="V55" s="357" t="s">
        <v>294</v>
      </c>
    </row>
    <row r="56" spans="1:22">
      <c r="A56" s="515"/>
      <c r="B56" s="47" t="s">
        <v>8397</v>
      </c>
      <c r="C56" s="523" t="s">
        <v>8234</v>
      </c>
      <c r="D56" s="1871">
        <v>5</v>
      </c>
      <c r="E56" s="1871">
        <v>7</v>
      </c>
      <c r="F56" s="520" t="s">
        <v>8219</v>
      </c>
      <c r="G56" s="494"/>
      <c r="H56" s="494" t="s">
        <v>8391</v>
      </c>
      <c r="I56" s="494" t="s">
        <v>294</v>
      </c>
      <c r="J56" s="494" t="s">
        <v>294</v>
      </c>
      <c r="K56" s="573">
        <v>0</v>
      </c>
      <c r="L56" s="358" t="s">
        <v>8234</v>
      </c>
      <c r="M56" s="357" t="s">
        <v>8397</v>
      </c>
      <c r="N56" s="357" t="s">
        <v>8391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8219</v>
      </c>
      <c r="U56" s="357" t="s">
        <v>294</v>
      </c>
      <c r="V56" s="357" t="s">
        <v>294</v>
      </c>
    </row>
    <row r="57" spans="1:22" ht="15" thickBot="1">
      <c r="A57" s="515"/>
      <c r="B57" s="47" t="s">
        <v>8398</v>
      </c>
      <c r="C57" s="523" t="s">
        <v>8236</v>
      </c>
      <c r="D57" s="1871">
        <v>4</v>
      </c>
      <c r="E57" s="1871">
        <v>5</v>
      </c>
      <c r="F57" s="537" t="s">
        <v>8201</v>
      </c>
      <c r="G57" s="494"/>
      <c r="H57" s="494" t="s">
        <v>8384</v>
      </c>
      <c r="I57" s="494" t="s">
        <v>294</v>
      </c>
      <c r="J57" s="494" t="s">
        <v>294</v>
      </c>
      <c r="K57" s="573">
        <v>0</v>
      </c>
      <c r="L57" s="358" t="s">
        <v>8236</v>
      </c>
      <c r="M57" s="357" t="s">
        <v>8398</v>
      </c>
      <c r="N57" s="357" t="s">
        <v>8384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8201</v>
      </c>
      <c r="U57" s="357" t="s">
        <v>294</v>
      </c>
      <c r="V57" s="357" t="s">
        <v>294</v>
      </c>
    </row>
    <row r="58" spans="1:22" ht="15" thickBot="1">
      <c r="A58" s="517"/>
      <c r="B58" s="48"/>
      <c r="C58" s="538" t="s">
        <v>336</v>
      </c>
      <c r="D58" s="1873">
        <v>22</v>
      </c>
      <c r="E58" s="1873">
        <v>0</v>
      </c>
      <c r="F58" s="1059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336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9</v>
      </c>
      <c r="B59" s="47" t="s">
        <v>8399</v>
      </c>
      <c r="C59" s="523" t="s">
        <v>8238</v>
      </c>
      <c r="D59" s="1870">
        <v>4</v>
      </c>
      <c r="E59" s="1870">
        <v>5</v>
      </c>
      <c r="F59" s="531" t="s">
        <v>8227</v>
      </c>
      <c r="G59" s="494"/>
      <c r="H59" s="494" t="s">
        <v>8394</v>
      </c>
      <c r="I59" s="494" t="s">
        <v>294</v>
      </c>
      <c r="J59" s="494" t="s">
        <v>294</v>
      </c>
      <c r="K59" s="573">
        <v>0</v>
      </c>
      <c r="L59" s="358" t="s">
        <v>8238</v>
      </c>
      <c r="M59" s="357" t="s">
        <v>8399</v>
      </c>
      <c r="N59" s="357" t="s">
        <v>8394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8227</v>
      </c>
      <c r="U59" s="357" t="s">
        <v>294</v>
      </c>
      <c r="V59" s="357" t="s">
        <v>294</v>
      </c>
    </row>
    <row r="60" spans="1:22">
      <c r="A60" s="515"/>
      <c r="B60" s="47" t="s">
        <v>8239</v>
      </c>
      <c r="C60" s="523" t="s">
        <v>8240</v>
      </c>
      <c r="D60" s="1871">
        <v>4</v>
      </c>
      <c r="E60" s="1871">
        <v>5</v>
      </c>
      <c r="F60" s="717" t="s">
        <v>8236</v>
      </c>
      <c r="G60" s="494"/>
      <c r="H60" s="494" t="s">
        <v>8398</v>
      </c>
      <c r="I60" s="494" t="s">
        <v>294</v>
      </c>
      <c r="J60" s="494" t="s">
        <v>294</v>
      </c>
      <c r="K60" s="573">
        <v>0</v>
      </c>
      <c r="L60" s="358" t="s">
        <v>8240</v>
      </c>
      <c r="M60" s="357" t="s">
        <v>8239</v>
      </c>
      <c r="N60" s="357" t="s">
        <v>8398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8236</v>
      </c>
      <c r="U60" s="357" t="s">
        <v>294</v>
      </c>
      <c r="V60" s="357" t="s">
        <v>294</v>
      </c>
    </row>
    <row r="61" spans="1:22">
      <c r="A61" s="515"/>
      <c r="B61" s="47" t="s">
        <v>8241</v>
      </c>
      <c r="C61" s="523" t="s">
        <v>8242</v>
      </c>
      <c r="D61" s="1871">
        <v>5</v>
      </c>
      <c r="E61" s="1871">
        <v>7</v>
      </c>
      <c r="F61" s="520" t="s">
        <v>8390</v>
      </c>
      <c r="G61" s="494"/>
      <c r="H61" s="494" t="s">
        <v>8389</v>
      </c>
      <c r="I61" s="494" t="s">
        <v>294</v>
      </c>
      <c r="J61" s="494" t="s">
        <v>294</v>
      </c>
      <c r="K61" s="573">
        <v>0</v>
      </c>
      <c r="L61" s="358" t="s">
        <v>8242</v>
      </c>
      <c r="M61" s="357" t="s">
        <v>8241</v>
      </c>
      <c r="N61" s="357" t="s">
        <v>8389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8390</v>
      </c>
      <c r="U61" s="357" t="s">
        <v>294</v>
      </c>
      <c r="V61" s="357" t="s">
        <v>294</v>
      </c>
    </row>
    <row r="62" spans="1:22">
      <c r="A62" s="515"/>
      <c r="B62" s="47" t="s">
        <v>8400</v>
      </c>
      <c r="C62" s="523" t="s">
        <v>8244</v>
      </c>
      <c r="D62" s="1871">
        <v>4</v>
      </c>
      <c r="E62" s="1871">
        <v>5</v>
      </c>
      <c r="F62" s="717" t="s">
        <v>8227</v>
      </c>
      <c r="G62" s="494"/>
      <c r="H62" s="494" t="s">
        <v>8394</v>
      </c>
      <c r="I62" s="494" t="s">
        <v>294</v>
      </c>
      <c r="J62" s="494" t="s">
        <v>294</v>
      </c>
      <c r="K62" s="573">
        <v>0</v>
      </c>
      <c r="L62" s="358" t="s">
        <v>8244</v>
      </c>
      <c r="M62" s="357" t="s">
        <v>8400</v>
      </c>
      <c r="N62" s="357" t="s">
        <v>8394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8227</v>
      </c>
      <c r="U62" s="357" t="s">
        <v>294</v>
      </c>
      <c r="V62" s="357" t="s">
        <v>294</v>
      </c>
    </row>
    <row r="63" spans="1:22" ht="15" thickBot="1">
      <c r="A63" s="515"/>
      <c r="B63" s="47" t="s">
        <v>8401</v>
      </c>
      <c r="C63" s="523" t="s">
        <v>8246</v>
      </c>
      <c r="D63" s="1871">
        <v>4</v>
      </c>
      <c r="E63" s="1871">
        <v>5</v>
      </c>
      <c r="F63" s="520" t="s">
        <v>8234</v>
      </c>
      <c r="G63" s="494"/>
      <c r="H63" s="494" t="s">
        <v>8397</v>
      </c>
      <c r="I63" s="494" t="s">
        <v>294</v>
      </c>
      <c r="J63" s="494" t="s">
        <v>294</v>
      </c>
      <c r="K63" s="573">
        <v>0</v>
      </c>
      <c r="L63" s="358" t="s">
        <v>8247</v>
      </c>
      <c r="M63" s="357" t="s">
        <v>8401</v>
      </c>
      <c r="N63" s="357" t="s">
        <v>8397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8234</v>
      </c>
      <c r="U63" s="357" t="s">
        <v>294</v>
      </c>
      <c r="V63" s="357" t="s">
        <v>294</v>
      </c>
    </row>
    <row r="64" spans="1:22" ht="15" thickBot="1">
      <c r="A64" s="517"/>
      <c r="B64" s="48"/>
      <c r="C64" s="538" t="s">
        <v>336</v>
      </c>
      <c r="D64" s="1873">
        <v>21</v>
      </c>
      <c r="E64" s="1873">
        <v>0</v>
      </c>
      <c r="F64" s="552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336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602">
        <v>10</v>
      </c>
      <c r="B65" s="47" t="s">
        <v>8402</v>
      </c>
      <c r="C65" s="523" t="s">
        <v>8249</v>
      </c>
      <c r="D65" s="1870">
        <v>3</v>
      </c>
      <c r="E65" s="1870">
        <v>3</v>
      </c>
      <c r="F65" s="520" t="s">
        <v>8238</v>
      </c>
      <c r="G65" s="494"/>
      <c r="H65" s="494" t="s">
        <v>8399</v>
      </c>
      <c r="I65" s="494" t="s">
        <v>294</v>
      </c>
      <c r="J65" s="494" t="s">
        <v>294</v>
      </c>
      <c r="K65" s="573">
        <v>0</v>
      </c>
      <c r="L65" s="358" t="s">
        <v>8249</v>
      </c>
      <c r="M65" s="357" t="s">
        <v>8402</v>
      </c>
      <c r="N65" s="357" t="s">
        <v>8399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8238</v>
      </c>
      <c r="U65" s="357" t="s">
        <v>294</v>
      </c>
      <c r="V65" s="357" t="s">
        <v>294</v>
      </c>
    </row>
    <row r="66" spans="1:22">
      <c r="A66" s="515"/>
      <c r="B66" s="47" t="s">
        <v>8403</v>
      </c>
      <c r="C66" s="523" t="s">
        <v>8251</v>
      </c>
      <c r="D66" s="1871">
        <v>4</v>
      </c>
      <c r="E66" s="1871">
        <v>5</v>
      </c>
      <c r="F66" s="520" t="s">
        <v>8244</v>
      </c>
      <c r="G66" s="494"/>
      <c r="H66" s="494" t="s">
        <v>8400</v>
      </c>
      <c r="I66" s="494" t="s">
        <v>294</v>
      </c>
      <c r="J66" s="494" t="s">
        <v>294</v>
      </c>
      <c r="K66" s="573">
        <v>0</v>
      </c>
      <c r="L66" s="358" t="s">
        <v>8251</v>
      </c>
      <c r="M66" s="357" t="s">
        <v>8403</v>
      </c>
      <c r="N66" s="357" t="s">
        <v>8400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8244</v>
      </c>
      <c r="U66" s="357" t="s">
        <v>294</v>
      </c>
      <c r="V66" s="357" t="s">
        <v>294</v>
      </c>
    </row>
    <row r="67" spans="1:22">
      <c r="A67" s="515"/>
      <c r="B67" s="47" t="s">
        <v>8337</v>
      </c>
      <c r="C67" s="523" t="s">
        <v>5969</v>
      </c>
      <c r="D67" s="1871">
        <v>8</v>
      </c>
      <c r="E67" s="1871">
        <v>14</v>
      </c>
      <c r="F67" s="520" t="s">
        <v>8253</v>
      </c>
      <c r="G67" s="494"/>
      <c r="H67" s="494" t="s">
        <v>3052</v>
      </c>
      <c r="I67" s="494" t="s">
        <v>8399</v>
      </c>
      <c r="J67" s="494" t="s">
        <v>294</v>
      </c>
      <c r="K67" s="573">
        <v>0</v>
      </c>
      <c r="L67" s="358" t="s">
        <v>4589</v>
      </c>
      <c r="M67" s="357" t="s">
        <v>8337</v>
      </c>
      <c r="N67" s="357" t="s">
        <v>3052</v>
      </c>
      <c r="O67" s="357" t="s">
        <v>8399</v>
      </c>
      <c r="P67" s="357" t="s">
        <v>294</v>
      </c>
      <c r="Q67" s="357">
        <v>0</v>
      </c>
      <c r="R67" s="357">
        <v>15</v>
      </c>
      <c r="S67" s="357">
        <v>0</v>
      </c>
      <c r="T67" s="357" t="s">
        <v>1181</v>
      </c>
      <c r="U67" s="357" t="s">
        <v>8238</v>
      </c>
      <c r="V67" s="357" t="s">
        <v>294</v>
      </c>
    </row>
    <row r="68" spans="1:22">
      <c r="A68" s="515"/>
      <c r="B68" s="47" t="s">
        <v>8404</v>
      </c>
      <c r="C68" s="523" t="s">
        <v>8274</v>
      </c>
      <c r="D68" s="1871">
        <v>5</v>
      </c>
      <c r="E68" s="1871">
        <v>7</v>
      </c>
      <c r="F68" s="520" t="s">
        <v>8238</v>
      </c>
      <c r="G68" s="494" t="s">
        <v>241</v>
      </c>
      <c r="H68" s="494" t="s">
        <v>8399</v>
      </c>
      <c r="I68" s="494"/>
      <c r="J68" s="494"/>
      <c r="K68" s="573"/>
      <c r="L68" s="358"/>
    </row>
    <row r="69" spans="1:22" ht="15" thickBot="1">
      <c r="A69" s="515"/>
      <c r="B69" s="47" t="s">
        <v>8405</v>
      </c>
      <c r="C69" s="523" t="s">
        <v>8288</v>
      </c>
      <c r="D69" s="1871">
        <v>5</v>
      </c>
      <c r="E69" s="1871">
        <v>7</v>
      </c>
      <c r="F69" s="537" t="s">
        <v>8238</v>
      </c>
      <c r="G69" s="494" t="s">
        <v>241</v>
      </c>
      <c r="H69" s="494" t="s">
        <v>8399</v>
      </c>
      <c r="I69" s="494" t="s">
        <v>294</v>
      </c>
      <c r="J69" s="494" t="s">
        <v>294</v>
      </c>
      <c r="K69" s="573">
        <v>0</v>
      </c>
      <c r="L69" s="358" t="s">
        <v>8288</v>
      </c>
      <c r="M69" s="357" t="s">
        <v>8405</v>
      </c>
      <c r="N69" s="357" t="s">
        <v>8399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8238</v>
      </c>
      <c r="U69" s="357" t="s">
        <v>294</v>
      </c>
      <c r="V69" s="357" t="s">
        <v>294</v>
      </c>
    </row>
    <row r="70" spans="1:22" ht="15" thickBot="1">
      <c r="A70" s="517"/>
      <c r="B70" s="48"/>
      <c r="C70" s="538" t="s">
        <v>336</v>
      </c>
      <c r="D70" s="1873">
        <v>20</v>
      </c>
      <c r="E70" s="1873">
        <v>0</v>
      </c>
      <c r="F70" s="537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336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515">
        <v>11</v>
      </c>
      <c r="B71" s="46" t="s">
        <v>8406</v>
      </c>
      <c r="C71" s="883" t="s">
        <v>8255</v>
      </c>
      <c r="D71" s="1870">
        <v>7</v>
      </c>
      <c r="E71" s="1870">
        <v>11</v>
      </c>
      <c r="F71" s="520" t="s">
        <v>8251</v>
      </c>
      <c r="G71" s="494"/>
      <c r="H71" s="494" t="s">
        <v>8403</v>
      </c>
      <c r="I71" s="494" t="s">
        <v>294</v>
      </c>
      <c r="J71" s="494" t="s">
        <v>294</v>
      </c>
      <c r="K71" s="573">
        <v>0</v>
      </c>
      <c r="L71" s="358" t="s">
        <v>8256</v>
      </c>
      <c r="M71" s="357" t="s">
        <v>8406</v>
      </c>
      <c r="N71" s="357" t="s">
        <v>8403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8251</v>
      </c>
      <c r="U71" s="357" t="s">
        <v>294</v>
      </c>
      <c r="V71" s="357" t="s">
        <v>294</v>
      </c>
    </row>
    <row r="72" spans="1:22">
      <c r="A72" s="515"/>
      <c r="B72" s="47" t="s">
        <v>8407</v>
      </c>
      <c r="C72" s="523" t="s">
        <v>8278</v>
      </c>
      <c r="D72" s="1871">
        <v>5</v>
      </c>
      <c r="E72" s="1871">
        <v>7</v>
      </c>
      <c r="F72" s="520" t="s">
        <v>8238</v>
      </c>
      <c r="G72" s="494" t="s">
        <v>242</v>
      </c>
      <c r="H72" s="494" t="s">
        <v>8399</v>
      </c>
      <c r="I72" s="494" t="s">
        <v>294</v>
      </c>
      <c r="J72" s="494" t="s">
        <v>294</v>
      </c>
      <c r="K72" s="573">
        <v>0</v>
      </c>
      <c r="L72" s="358" t="s">
        <v>8279</v>
      </c>
      <c r="M72" s="357" t="s">
        <v>8407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8238</v>
      </c>
      <c r="U72" s="357" t="s">
        <v>294</v>
      </c>
      <c r="V72" s="357" t="s">
        <v>294</v>
      </c>
    </row>
    <row r="73" spans="1:22">
      <c r="A73" s="515"/>
      <c r="B73" s="47" t="s">
        <v>8408</v>
      </c>
      <c r="C73" s="523" t="s">
        <v>8290</v>
      </c>
      <c r="D73" s="1871">
        <v>5</v>
      </c>
      <c r="E73" s="1871">
        <v>7</v>
      </c>
      <c r="F73" s="520" t="s">
        <v>8238</v>
      </c>
      <c r="G73" s="494" t="s">
        <v>242</v>
      </c>
      <c r="H73" s="494" t="s">
        <v>8399</v>
      </c>
      <c r="I73" s="494"/>
      <c r="J73" s="494"/>
      <c r="K73" s="573"/>
      <c r="L73" s="358"/>
    </row>
    <row r="74" spans="1:22" ht="15" thickBot="1">
      <c r="A74" s="515"/>
      <c r="B74" s="47" t="s">
        <v>8343</v>
      </c>
      <c r="C74" s="523" t="s">
        <v>4161</v>
      </c>
      <c r="D74" s="1871">
        <v>8</v>
      </c>
      <c r="E74" s="1871">
        <v>12</v>
      </c>
      <c r="F74" s="1908" t="s">
        <v>8259</v>
      </c>
      <c r="G74" s="494"/>
      <c r="H74" s="494" t="s">
        <v>3040</v>
      </c>
      <c r="I74" s="494" t="s">
        <v>8223</v>
      </c>
      <c r="J74" s="494" t="s">
        <v>294</v>
      </c>
      <c r="K74" s="573">
        <v>0</v>
      </c>
      <c r="L74" s="358" t="s">
        <v>4161</v>
      </c>
      <c r="M74" s="357" t="s">
        <v>8343</v>
      </c>
      <c r="N74" s="357" t="s">
        <v>3040</v>
      </c>
      <c r="O74" s="357" t="s">
        <v>294</v>
      </c>
      <c r="P74" s="357" t="s">
        <v>294</v>
      </c>
      <c r="Q74" s="357">
        <v>0</v>
      </c>
      <c r="R74" s="357">
        <v>33</v>
      </c>
      <c r="S74" s="357">
        <v>0</v>
      </c>
      <c r="T74" s="357" t="s">
        <v>3259</v>
      </c>
      <c r="U74" s="357" t="s">
        <v>8260</v>
      </c>
      <c r="V74" s="357" t="s">
        <v>294</v>
      </c>
    </row>
    <row r="75" spans="1:22" ht="15" thickBot="1">
      <c r="A75" s="515"/>
      <c r="B75" s="48"/>
      <c r="C75" s="538" t="s">
        <v>336</v>
      </c>
      <c r="D75" s="1873">
        <v>20</v>
      </c>
      <c r="E75" s="1873">
        <v>0</v>
      </c>
      <c r="F75" s="534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336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A76" s="602">
        <v>12</v>
      </c>
      <c r="B76" s="47" t="s">
        <v>8355</v>
      </c>
      <c r="C76" s="523" t="s">
        <v>8262</v>
      </c>
      <c r="D76" s="1870">
        <v>6</v>
      </c>
      <c r="E76" s="1870">
        <v>9</v>
      </c>
      <c r="F76" s="520" t="s">
        <v>8249</v>
      </c>
      <c r="G76" s="494"/>
      <c r="H76" s="494" t="s">
        <v>8402</v>
      </c>
      <c r="I76" s="494" t="s">
        <v>294</v>
      </c>
      <c r="J76" s="494" t="s">
        <v>294</v>
      </c>
      <c r="K76" s="573">
        <v>0</v>
      </c>
      <c r="L76" s="358" t="s">
        <v>8263</v>
      </c>
      <c r="M76" s="357" t="s">
        <v>8355</v>
      </c>
      <c r="N76" s="357" t="s">
        <v>8402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8249</v>
      </c>
      <c r="U76" s="357" t="s">
        <v>294</v>
      </c>
      <c r="V76" s="357" t="s">
        <v>294</v>
      </c>
    </row>
    <row r="77" spans="1:22">
      <c r="A77" s="515"/>
      <c r="B77" s="47" t="s">
        <v>8264</v>
      </c>
      <c r="C77" s="523" t="s">
        <v>8265</v>
      </c>
      <c r="D77" s="1871">
        <v>3</v>
      </c>
      <c r="E77" s="1871">
        <v>3</v>
      </c>
      <c r="F77" s="520" t="s">
        <v>8227</v>
      </c>
      <c r="G77" s="494"/>
      <c r="H77" s="494" t="s">
        <v>8394</v>
      </c>
      <c r="I77" s="494" t="s">
        <v>294</v>
      </c>
      <c r="J77" s="494" t="s">
        <v>294</v>
      </c>
      <c r="K77" s="1743">
        <v>0</v>
      </c>
      <c r="L77" s="358" t="s">
        <v>8265</v>
      </c>
      <c r="M77" s="357" t="s">
        <v>8264</v>
      </c>
      <c r="N77" s="357" t="s">
        <v>8394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8227</v>
      </c>
      <c r="U77" s="357" t="s">
        <v>294</v>
      </c>
      <c r="V77" s="357" t="s">
        <v>294</v>
      </c>
    </row>
    <row r="78" spans="1:22">
      <c r="A78" s="515"/>
      <c r="B78" s="47" t="s">
        <v>8409</v>
      </c>
      <c r="C78" s="523" t="s">
        <v>8282</v>
      </c>
      <c r="D78" s="1871">
        <v>5</v>
      </c>
      <c r="E78" s="1871">
        <v>7</v>
      </c>
      <c r="F78" s="520" t="s">
        <v>8257</v>
      </c>
      <c r="G78" s="494" t="s">
        <v>8267</v>
      </c>
      <c r="H78" s="494" t="s">
        <v>242</v>
      </c>
      <c r="I78" s="494" t="s">
        <v>294</v>
      </c>
      <c r="J78" s="494" t="s">
        <v>294</v>
      </c>
      <c r="K78" s="642">
        <v>0</v>
      </c>
      <c r="L78" s="358" t="s">
        <v>8283</v>
      </c>
      <c r="M78" s="357" t="s">
        <v>8409</v>
      </c>
      <c r="N78" s="357" t="s">
        <v>242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8257</v>
      </c>
      <c r="U78" s="357" t="s">
        <v>294</v>
      </c>
      <c r="V78" s="357" t="s">
        <v>294</v>
      </c>
    </row>
    <row r="79" spans="1:22">
      <c r="A79" s="515"/>
      <c r="B79" s="47" t="s">
        <v>8410</v>
      </c>
      <c r="C79" s="523" t="s">
        <v>8411</v>
      </c>
      <c r="D79" s="1871">
        <v>5</v>
      </c>
      <c r="E79" s="1871">
        <v>7</v>
      </c>
      <c r="F79" s="520" t="s">
        <v>8257</v>
      </c>
      <c r="G79" s="494" t="s">
        <v>8267</v>
      </c>
      <c r="H79" s="494" t="s">
        <v>242</v>
      </c>
      <c r="I79" s="494"/>
      <c r="J79" s="494"/>
      <c r="K79" s="642"/>
      <c r="L79" s="358"/>
    </row>
    <row r="80" spans="1:22" ht="15" thickBot="1">
      <c r="A80" s="515"/>
      <c r="B80" s="47" t="s">
        <v>8354</v>
      </c>
      <c r="C80" s="523" t="s">
        <v>4329</v>
      </c>
      <c r="D80" s="1871">
        <v>8</v>
      </c>
      <c r="E80" s="1871">
        <v>12</v>
      </c>
      <c r="F80" s="520" t="s">
        <v>4161</v>
      </c>
      <c r="G80" s="494"/>
      <c r="H80" s="494" t="s">
        <v>8343</v>
      </c>
      <c r="I80" s="494" t="s">
        <v>294</v>
      </c>
      <c r="J80" s="494" t="s">
        <v>294</v>
      </c>
      <c r="K80" s="642">
        <v>0</v>
      </c>
      <c r="L80" s="358" t="s">
        <v>3396</v>
      </c>
      <c r="M80" s="357" t="s">
        <v>8354</v>
      </c>
      <c r="N80" s="357" t="s">
        <v>8343</v>
      </c>
      <c r="O80" s="357" t="s">
        <v>294</v>
      </c>
      <c r="P80" s="357" t="s">
        <v>294</v>
      </c>
      <c r="Q80" s="357">
        <v>0</v>
      </c>
      <c r="R80" s="357">
        <v>0</v>
      </c>
      <c r="S80" s="357">
        <v>0</v>
      </c>
      <c r="T80" s="357" t="s">
        <v>4161</v>
      </c>
      <c r="U80" s="357" t="s">
        <v>294</v>
      </c>
      <c r="V80" s="357" t="s">
        <v>294</v>
      </c>
    </row>
    <row r="81" spans="1:22" ht="15" thickBot="1">
      <c r="A81" s="517"/>
      <c r="B81" s="48"/>
      <c r="C81" s="538" t="s">
        <v>336</v>
      </c>
      <c r="D81" s="1876">
        <v>22</v>
      </c>
      <c r="E81" s="1876">
        <v>0</v>
      </c>
      <c r="F81" s="48"/>
      <c r="G81" s="494"/>
      <c r="H81" s="494" t="s">
        <v>294</v>
      </c>
      <c r="I81" s="494" t="s">
        <v>294</v>
      </c>
      <c r="J81" s="494" t="s">
        <v>294</v>
      </c>
      <c r="K81" s="642">
        <v>0</v>
      </c>
      <c r="L81" s="358" t="s">
        <v>336</v>
      </c>
      <c r="M81" s="357" t="s">
        <v>294</v>
      </c>
      <c r="N81" s="357" t="s">
        <v>294</v>
      </c>
      <c r="O81" s="357" t="s">
        <v>294</v>
      </c>
      <c r="P81" s="357" t="s">
        <v>294</v>
      </c>
      <c r="Q81" s="357">
        <v>0</v>
      </c>
      <c r="R81" s="357">
        <v>0</v>
      </c>
      <c r="S81" s="357">
        <v>0</v>
      </c>
      <c r="T81" s="357" t="s">
        <v>294</v>
      </c>
      <c r="U81" s="357" t="s">
        <v>294</v>
      </c>
      <c r="V81" s="357" t="s">
        <v>294</v>
      </c>
    </row>
    <row r="82" spans="1:22" ht="15" thickBot="1">
      <c r="A82" s="552"/>
      <c r="B82" s="206"/>
      <c r="C82" s="565" t="s">
        <v>111</v>
      </c>
      <c r="D82" s="631">
        <v>240</v>
      </c>
      <c r="E82" s="631">
        <v>0</v>
      </c>
      <c r="F82" s="537"/>
      <c r="G82" s="494"/>
      <c r="H82" s="494" t="s">
        <v>294</v>
      </c>
      <c r="I82" s="494" t="s">
        <v>294</v>
      </c>
      <c r="J82" s="494" t="s">
        <v>294</v>
      </c>
      <c r="K82" s="642">
        <v>0</v>
      </c>
      <c r="L82" s="358" t="s">
        <v>111</v>
      </c>
      <c r="M82" s="357" t="s">
        <v>294</v>
      </c>
      <c r="N82" s="357" t="s">
        <v>294</v>
      </c>
      <c r="O82" s="357" t="s">
        <v>294</v>
      </c>
      <c r="P82" s="357" t="s">
        <v>294</v>
      </c>
      <c r="Q82" s="357">
        <v>0</v>
      </c>
      <c r="R82" s="357">
        <v>0</v>
      </c>
      <c r="S82" s="357">
        <v>0</v>
      </c>
      <c r="T82" s="357" t="s">
        <v>294</v>
      </c>
      <c r="U82" s="357" t="s">
        <v>294</v>
      </c>
      <c r="V82" s="357" t="s">
        <v>294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9105-C356-4424-ABF7-C51C62C576F7}">
  <sheetPr codeName="Sheet51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436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903" t="s">
        <v>3035</v>
      </c>
      <c r="C9" s="1879" t="s">
        <v>438</v>
      </c>
      <c r="D9" s="1880">
        <v>2</v>
      </c>
      <c r="E9" s="1880">
        <v>3</v>
      </c>
      <c r="F9" s="4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1904" t="s">
        <v>3049</v>
      </c>
      <c r="C10" s="1883" t="s">
        <v>3533</v>
      </c>
      <c r="D10" s="1882">
        <v>5</v>
      </c>
      <c r="E10" s="1882">
        <v>8</v>
      </c>
      <c r="F10" s="52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1904" t="s">
        <v>8295</v>
      </c>
      <c r="C11" s="1883" t="s">
        <v>8177</v>
      </c>
      <c r="D11" s="1882">
        <v>4</v>
      </c>
      <c r="E11" s="1882">
        <v>4</v>
      </c>
      <c r="F11" s="52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8178</v>
      </c>
      <c r="M11" s="357" t="s">
        <v>8295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1904" t="s">
        <v>3037</v>
      </c>
      <c r="C12" s="1883" t="s">
        <v>4294</v>
      </c>
      <c r="D12" s="1882">
        <v>2</v>
      </c>
      <c r="E12" s="1882">
        <v>3</v>
      </c>
      <c r="F12" s="523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1904" t="s">
        <v>3034</v>
      </c>
      <c r="C13" s="1883" t="s">
        <v>3543</v>
      </c>
      <c r="D13" s="1882">
        <v>5</v>
      </c>
      <c r="E13" s="1882">
        <v>4</v>
      </c>
      <c r="F13" s="52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1904" t="s">
        <v>8296</v>
      </c>
      <c r="C14" s="1905" t="s">
        <v>8180</v>
      </c>
      <c r="D14" s="1885">
        <v>2</v>
      </c>
      <c r="E14" s="1885">
        <v>4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8180</v>
      </c>
      <c r="M14" s="357" t="s">
        <v>8296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38" t="s">
        <v>22</v>
      </c>
      <c r="D15" s="1882">
        <v>20</v>
      </c>
      <c r="E15" s="1887">
        <v>0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1904" t="s">
        <v>3050</v>
      </c>
      <c r="C16" s="1883" t="s">
        <v>3991</v>
      </c>
      <c r="D16" s="1886">
        <v>5</v>
      </c>
      <c r="E16" s="1886">
        <v>8</v>
      </c>
      <c r="F16" s="616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1904" t="s">
        <v>36</v>
      </c>
      <c r="C17" s="1883" t="s">
        <v>1131</v>
      </c>
      <c r="D17" s="1882">
        <v>1</v>
      </c>
      <c r="E17" s="1882">
        <v>1</v>
      </c>
      <c r="F17" s="61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1904" t="s">
        <v>8297</v>
      </c>
      <c r="C18" s="1883" t="s">
        <v>8182</v>
      </c>
      <c r="D18" s="1882">
        <v>5</v>
      </c>
      <c r="E18" s="1882">
        <v>6</v>
      </c>
      <c r="F18" s="618" t="s">
        <v>8177</v>
      </c>
      <c r="G18" s="494"/>
      <c r="H18" s="494" t="s">
        <v>8295</v>
      </c>
      <c r="I18" s="494" t="s">
        <v>294</v>
      </c>
      <c r="J18" s="494" t="s">
        <v>294</v>
      </c>
      <c r="K18" s="573">
        <v>0</v>
      </c>
      <c r="L18" s="358" t="s">
        <v>8183</v>
      </c>
      <c r="M18" s="357" t="s">
        <v>8297</v>
      </c>
      <c r="N18" s="357" t="s">
        <v>8295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8178</v>
      </c>
      <c r="U18" s="357" t="s">
        <v>294</v>
      </c>
      <c r="V18" s="357" t="s">
        <v>294</v>
      </c>
    </row>
    <row r="19" spans="1:22">
      <c r="A19" s="515"/>
      <c r="B19" s="1904" t="s">
        <v>3039</v>
      </c>
      <c r="C19" s="1883" t="s">
        <v>1179</v>
      </c>
      <c r="D19" s="1882">
        <v>3</v>
      </c>
      <c r="E19" s="1882">
        <v>4</v>
      </c>
      <c r="F19" s="67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3039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1904" t="s">
        <v>3036</v>
      </c>
      <c r="C20" s="1883" t="s">
        <v>471</v>
      </c>
      <c r="D20" s="1882">
        <v>5</v>
      </c>
      <c r="E20" s="1882">
        <v>8</v>
      </c>
      <c r="F20" s="618" t="s">
        <v>8180</v>
      </c>
      <c r="G20" s="494"/>
      <c r="H20" s="494" t="s">
        <v>8296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8296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8180</v>
      </c>
      <c r="U20" s="357" t="s">
        <v>294</v>
      </c>
      <c r="V20" s="357" t="s">
        <v>294</v>
      </c>
    </row>
    <row r="21" spans="1:22" ht="15" thickBot="1">
      <c r="A21" s="515"/>
      <c r="B21" s="1904" t="s">
        <v>3051</v>
      </c>
      <c r="C21" s="1883" t="s">
        <v>335</v>
      </c>
      <c r="D21" s="1885">
        <v>2</v>
      </c>
      <c r="E21" s="1885">
        <v>3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3051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206"/>
      <c r="C22" s="538" t="s">
        <v>22</v>
      </c>
      <c r="D22" s="1887">
        <v>21</v>
      </c>
      <c r="E22" s="1887">
        <v>0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1904" t="s">
        <v>8188</v>
      </c>
      <c r="C23" s="1883" t="s">
        <v>8189</v>
      </c>
      <c r="D23" s="1886">
        <v>5</v>
      </c>
      <c r="E23" s="1886">
        <v>6</v>
      </c>
      <c r="F23" s="61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8189</v>
      </c>
      <c r="M23" s="357" t="s">
        <v>8188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1904" t="s">
        <v>8360</v>
      </c>
      <c r="C24" s="1888" t="s">
        <v>8185</v>
      </c>
      <c r="D24" s="1882">
        <v>5</v>
      </c>
      <c r="E24" s="1882">
        <v>8</v>
      </c>
      <c r="F24" s="618" t="s">
        <v>8182</v>
      </c>
      <c r="G24" s="494"/>
      <c r="H24" s="494" t="s">
        <v>8297</v>
      </c>
      <c r="I24" s="494" t="s">
        <v>294</v>
      </c>
      <c r="J24" s="494" t="s">
        <v>294</v>
      </c>
      <c r="K24" s="573">
        <v>0</v>
      </c>
      <c r="L24" s="358" t="s">
        <v>8185</v>
      </c>
      <c r="M24" s="357" t="s">
        <v>8360</v>
      </c>
      <c r="N24" s="357" t="s">
        <v>8297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8183</v>
      </c>
      <c r="U24" s="357" t="s">
        <v>294</v>
      </c>
      <c r="V24" s="357" t="s">
        <v>294</v>
      </c>
    </row>
    <row r="25" spans="1:22">
      <c r="A25" s="515"/>
      <c r="B25" s="1904" t="s">
        <v>8300</v>
      </c>
      <c r="C25" s="1883" t="s">
        <v>8187</v>
      </c>
      <c r="D25" s="1882">
        <v>4</v>
      </c>
      <c r="E25" s="1882">
        <v>4</v>
      </c>
      <c r="F25" s="617" t="s">
        <v>8177</v>
      </c>
      <c r="G25" s="494"/>
      <c r="H25" s="494" t="s">
        <v>8295</v>
      </c>
      <c r="I25" s="494" t="s">
        <v>294</v>
      </c>
      <c r="J25" s="494" t="s">
        <v>294</v>
      </c>
      <c r="K25" s="573">
        <v>0</v>
      </c>
      <c r="L25" s="358" t="s">
        <v>8187</v>
      </c>
      <c r="M25" s="357" t="s">
        <v>8300</v>
      </c>
      <c r="N25" s="357" t="s">
        <v>8295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8178</v>
      </c>
      <c r="U25" s="357" t="s">
        <v>294</v>
      </c>
      <c r="V25" s="357" t="s">
        <v>294</v>
      </c>
    </row>
    <row r="26" spans="1:22">
      <c r="A26" s="515"/>
      <c r="B26" s="1904" t="s">
        <v>40</v>
      </c>
      <c r="C26" s="1883" t="s">
        <v>1180</v>
      </c>
      <c r="D26" s="1882">
        <v>1</v>
      </c>
      <c r="E26" s="1882">
        <v>1</v>
      </c>
      <c r="F26" s="618" t="s">
        <v>1131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 ht="15" thickBot="1">
      <c r="A27" s="515"/>
      <c r="B27" s="1904" t="s">
        <v>3038</v>
      </c>
      <c r="C27" s="1883" t="s">
        <v>140</v>
      </c>
      <c r="D27" s="1885">
        <v>5</v>
      </c>
      <c r="E27" s="1885">
        <v>8</v>
      </c>
      <c r="F27" s="618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38" t="s">
        <v>22</v>
      </c>
      <c r="D28" s="1882">
        <v>20</v>
      </c>
      <c r="E28" s="1887">
        <v>0</v>
      </c>
      <c r="F28" s="67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1904" t="s">
        <v>8301</v>
      </c>
      <c r="C29" s="1883" t="s">
        <v>8198</v>
      </c>
      <c r="D29" s="1886">
        <v>4</v>
      </c>
      <c r="E29" s="1886">
        <v>6</v>
      </c>
      <c r="F29" s="616" t="s">
        <v>8189</v>
      </c>
      <c r="G29" s="494"/>
      <c r="H29" s="494" t="s">
        <v>8188</v>
      </c>
      <c r="I29" s="494" t="s">
        <v>294</v>
      </c>
      <c r="J29" s="494" t="s">
        <v>294</v>
      </c>
      <c r="K29" s="573">
        <v>0</v>
      </c>
      <c r="L29" s="358" t="s">
        <v>8199</v>
      </c>
      <c r="M29" s="357" t="s">
        <v>8301</v>
      </c>
      <c r="N29" s="357" t="s">
        <v>8188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8189</v>
      </c>
      <c r="U29" s="357" t="s">
        <v>294</v>
      </c>
      <c r="V29" s="357" t="s">
        <v>294</v>
      </c>
    </row>
    <row r="30" spans="1:22">
      <c r="A30" s="515"/>
      <c r="B30" s="1904" t="s">
        <v>29</v>
      </c>
      <c r="C30" s="1883" t="s">
        <v>2389</v>
      </c>
      <c r="D30" s="1882">
        <v>2</v>
      </c>
      <c r="E30" s="1882">
        <v>2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609</v>
      </c>
      <c r="M30" s="357" t="s">
        <v>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1904" t="s">
        <v>8190</v>
      </c>
      <c r="C31" s="1883" t="s">
        <v>8302</v>
      </c>
      <c r="D31" s="1882">
        <v>3</v>
      </c>
      <c r="E31" s="1882">
        <v>6</v>
      </c>
      <c r="F31" s="618" t="s">
        <v>8182</v>
      </c>
      <c r="G31" s="494"/>
      <c r="H31" s="494" t="s">
        <v>8297</v>
      </c>
      <c r="I31" s="494" t="s">
        <v>294</v>
      </c>
      <c r="J31" s="494" t="s">
        <v>294</v>
      </c>
      <c r="K31" s="573">
        <v>0</v>
      </c>
      <c r="L31" s="358" t="s">
        <v>8192</v>
      </c>
      <c r="M31" s="357" t="s">
        <v>8190</v>
      </c>
      <c r="N31" s="357" t="s">
        <v>8297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8183</v>
      </c>
      <c r="U31" s="357" t="s">
        <v>294</v>
      </c>
      <c r="V31" s="357" t="s">
        <v>294</v>
      </c>
    </row>
    <row r="32" spans="1:22">
      <c r="A32" s="515"/>
      <c r="B32" s="1904" t="s">
        <v>8361</v>
      </c>
      <c r="C32" s="1883" t="s">
        <v>8194</v>
      </c>
      <c r="D32" s="1882">
        <v>5</v>
      </c>
      <c r="E32" s="1882">
        <v>6</v>
      </c>
      <c r="F32" s="618" t="s">
        <v>8187</v>
      </c>
      <c r="G32" s="494"/>
      <c r="H32" s="494" t="s">
        <v>8300</v>
      </c>
      <c r="I32" s="494" t="s">
        <v>294</v>
      </c>
      <c r="J32" s="494" t="s">
        <v>294</v>
      </c>
      <c r="K32" s="573">
        <v>0</v>
      </c>
      <c r="L32" s="358" t="s">
        <v>8194</v>
      </c>
      <c r="M32" s="357" t="s">
        <v>8361</v>
      </c>
      <c r="N32" s="357" t="s">
        <v>8300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8187</v>
      </c>
      <c r="U32" s="357" t="s">
        <v>294</v>
      </c>
      <c r="V32" s="357" t="s">
        <v>294</v>
      </c>
    </row>
    <row r="33" spans="1:22">
      <c r="A33" s="515"/>
      <c r="B33" s="1904" t="s">
        <v>8195</v>
      </c>
      <c r="C33" s="1883" t="s">
        <v>8196</v>
      </c>
      <c r="D33" s="1882">
        <v>4</v>
      </c>
      <c r="E33" s="1882">
        <v>4</v>
      </c>
      <c r="F33" s="618" t="s">
        <v>8182</v>
      </c>
      <c r="G33" s="494"/>
      <c r="H33" s="494" t="s">
        <v>8297</v>
      </c>
      <c r="I33" s="494" t="s">
        <v>294</v>
      </c>
      <c r="J33" s="494" t="s">
        <v>294</v>
      </c>
      <c r="K33" s="573">
        <v>0</v>
      </c>
      <c r="L33" s="358" t="s">
        <v>8196</v>
      </c>
      <c r="M33" s="357" t="s">
        <v>8195</v>
      </c>
      <c r="N33" s="357" t="s">
        <v>8297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8183</v>
      </c>
      <c r="U33" s="357" t="s">
        <v>294</v>
      </c>
      <c r="V33" s="357" t="s">
        <v>294</v>
      </c>
    </row>
    <row r="34" spans="1:22" ht="15" thickBot="1">
      <c r="A34" s="515"/>
      <c r="B34" s="1904" t="s">
        <v>8362</v>
      </c>
      <c r="C34" s="1883" t="s">
        <v>8306</v>
      </c>
      <c r="D34" s="1885">
        <v>3</v>
      </c>
      <c r="E34" s="1885">
        <v>4</v>
      </c>
      <c r="F34" s="678" t="s">
        <v>8189</v>
      </c>
      <c r="G34" s="494"/>
      <c r="H34" s="494" t="s">
        <v>8188</v>
      </c>
      <c r="I34" s="494" t="s">
        <v>294</v>
      </c>
      <c r="J34" s="494" t="s">
        <v>294</v>
      </c>
      <c r="K34" s="573">
        <v>0</v>
      </c>
      <c r="L34" s="358" t="s">
        <v>8306</v>
      </c>
      <c r="M34" s="357" t="s">
        <v>8362</v>
      </c>
      <c r="N34" s="357" t="s">
        <v>8188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8189</v>
      </c>
      <c r="U34" s="357" t="s">
        <v>294</v>
      </c>
      <c r="V34" s="357" t="s">
        <v>294</v>
      </c>
    </row>
    <row r="35" spans="1:22" ht="15" thickBot="1">
      <c r="A35" s="517"/>
      <c r="B35" s="206"/>
      <c r="C35" s="538" t="s">
        <v>22</v>
      </c>
      <c r="D35" s="1887">
        <v>21</v>
      </c>
      <c r="E35" s="1887">
        <v>0</v>
      </c>
      <c r="F35" s="67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47" t="s">
        <v>8363</v>
      </c>
      <c r="C36" s="520" t="s">
        <v>8205</v>
      </c>
      <c r="D36" s="1886">
        <v>3</v>
      </c>
      <c r="E36" s="1886">
        <v>4</v>
      </c>
      <c r="F36" s="618" t="s">
        <v>8198</v>
      </c>
      <c r="G36" s="494"/>
      <c r="H36" s="494" t="s">
        <v>8301</v>
      </c>
      <c r="I36" s="494" t="s">
        <v>294</v>
      </c>
      <c r="J36" s="494" t="s">
        <v>294</v>
      </c>
      <c r="K36" s="573">
        <v>0</v>
      </c>
      <c r="L36" s="358" t="s">
        <v>8205</v>
      </c>
      <c r="M36" s="357" t="s">
        <v>8363</v>
      </c>
      <c r="N36" s="357" t="s">
        <v>8301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8199</v>
      </c>
      <c r="U36" s="357" t="s">
        <v>294</v>
      </c>
      <c r="V36" s="357" t="s">
        <v>294</v>
      </c>
    </row>
    <row r="37" spans="1:22">
      <c r="A37" s="515"/>
      <c r="B37" s="47" t="s">
        <v>8200</v>
      </c>
      <c r="C37" s="520" t="s">
        <v>8201</v>
      </c>
      <c r="D37" s="1882">
        <v>4</v>
      </c>
      <c r="E37" s="1882">
        <v>4</v>
      </c>
      <c r="F37" s="618" t="s">
        <v>8196</v>
      </c>
      <c r="G37" s="494"/>
      <c r="H37" s="494" t="s">
        <v>8195</v>
      </c>
      <c r="I37" s="494" t="s">
        <v>294</v>
      </c>
      <c r="J37" s="494" t="s">
        <v>294</v>
      </c>
      <c r="K37" s="574">
        <v>0</v>
      </c>
      <c r="L37" s="358" t="s">
        <v>8201</v>
      </c>
      <c r="M37" s="357" t="s">
        <v>8200</v>
      </c>
      <c r="N37" s="357" t="s">
        <v>8195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8196</v>
      </c>
      <c r="U37" s="357" t="s">
        <v>294</v>
      </c>
      <c r="V37" s="357" t="s">
        <v>294</v>
      </c>
    </row>
    <row r="38" spans="1:22">
      <c r="A38" s="515"/>
      <c r="B38" s="47" t="s">
        <v>8209</v>
      </c>
      <c r="C38" s="520" t="s">
        <v>8211</v>
      </c>
      <c r="D38" s="1882">
        <v>7</v>
      </c>
      <c r="E38" s="1882">
        <v>8</v>
      </c>
      <c r="F38" s="618" t="s">
        <v>8196</v>
      </c>
      <c r="G38" s="494"/>
      <c r="H38" s="494" t="s">
        <v>8195</v>
      </c>
      <c r="I38" s="494" t="s">
        <v>294</v>
      </c>
      <c r="J38" s="494" t="s">
        <v>294</v>
      </c>
      <c r="K38" s="573">
        <v>0</v>
      </c>
      <c r="L38" s="358" t="s">
        <v>8211</v>
      </c>
      <c r="M38" s="357" t="s">
        <v>8209</v>
      </c>
      <c r="N38" s="357" t="s">
        <v>8195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8196</v>
      </c>
      <c r="U38" s="357" t="s">
        <v>294</v>
      </c>
      <c r="V38" s="357" t="s">
        <v>294</v>
      </c>
    </row>
    <row r="39" spans="1:22">
      <c r="A39" s="515"/>
      <c r="B39" s="47" t="s">
        <v>3052</v>
      </c>
      <c r="C39" s="520" t="s">
        <v>1181</v>
      </c>
      <c r="D39" s="1882">
        <v>4</v>
      </c>
      <c r="E39" s="1882">
        <v>6</v>
      </c>
      <c r="F39" s="618" t="s">
        <v>438</v>
      </c>
      <c r="G39" s="494"/>
      <c r="H39" s="494" t="s">
        <v>3035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3052</v>
      </c>
      <c r="N39" s="357" t="s">
        <v>3035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 ht="15" thickBot="1">
      <c r="A40" s="515"/>
      <c r="B40" s="47" t="s">
        <v>8206</v>
      </c>
      <c r="C40" s="520" t="s">
        <v>8207</v>
      </c>
      <c r="D40" s="1885">
        <v>4</v>
      </c>
      <c r="E40" s="1885">
        <v>6</v>
      </c>
      <c r="F40" s="618" t="s">
        <v>8198</v>
      </c>
      <c r="G40" s="494"/>
      <c r="H40" s="494" t="s">
        <v>8301</v>
      </c>
      <c r="I40" s="494" t="s">
        <v>294</v>
      </c>
      <c r="J40" s="494" t="s">
        <v>294</v>
      </c>
      <c r="K40" s="573">
        <v>0</v>
      </c>
      <c r="L40" s="358" t="s">
        <v>8208</v>
      </c>
      <c r="M40" s="357" t="s">
        <v>8206</v>
      </c>
      <c r="N40" s="357" t="s">
        <v>8301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8199</v>
      </c>
      <c r="U40" s="357" t="s">
        <v>294</v>
      </c>
      <c r="V40" s="357" t="s">
        <v>294</v>
      </c>
    </row>
    <row r="41" spans="1:22" ht="15" thickBot="1">
      <c r="A41" s="517"/>
      <c r="B41" s="206"/>
      <c r="C41" s="538" t="s">
        <v>22</v>
      </c>
      <c r="D41" s="1882">
        <v>22</v>
      </c>
      <c r="E41" s="1882">
        <v>0</v>
      </c>
      <c r="F41" s="677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02">
        <v>6</v>
      </c>
      <c r="B42" s="1904" t="s">
        <v>8364</v>
      </c>
      <c r="C42" s="1883" t="s">
        <v>8312</v>
      </c>
      <c r="D42" s="1886">
        <v>4</v>
      </c>
      <c r="E42" s="1886">
        <v>4</v>
      </c>
      <c r="F42" s="616" t="s">
        <v>8205</v>
      </c>
      <c r="G42" s="494"/>
      <c r="H42" s="494" t="s">
        <v>8363</v>
      </c>
      <c r="I42" s="494" t="s">
        <v>294</v>
      </c>
      <c r="J42" s="494" t="s">
        <v>294</v>
      </c>
      <c r="K42" s="573">
        <v>0</v>
      </c>
      <c r="L42" s="358" t="s">
        <v>8312</v>
      </c>
      <c r="M42" s="357" t="s">
        <v>8364</v>
      </c>
      <c r="N42" s="357" t="s">
        <v>8363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8205</v>
      </c>
      <c r="U42" s="357" t="s">
        <v>294</v>
      </c>
      <c r="V42" s="357" t="s">
        <v>294</v>
      </c>
    </row>
    <row r="43" spans="1:22">
      <c r="A43" s="515"/>
      <c r="B43" s="1904" t="s">
        <v>3040</v>
      </c>
      <c r="C43" s="1883" t="s">
        <v>3998</v>
      </c>
      <c r="D43" s="1882">
        <v>3</v>
      </c>
      <c r="E43" s="1882">
        <v>4</v>
      </c>
      <c r="F43" s="610" t="s">
        <v>1179</v>
      </c>
      <c r="G43" s="494"/>
      <c r="H43" s="494" t="s">
        <v>3039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3040</v>
      </c>
      <c r="N43" s="357" t="s">
        <v>3039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515"/>
      <c r="B44" s="1904" t="s">
        <v>8313</v>
      </c>
      <c r="C44" s="1883" t="s">
        <v>8219</v>
      </c>
      <c r="D44" s="1882">
        <v>4</v>
      </c>
      <c r="E44" s="1882">
        <v>6</v>
      </c>
      <c r="F44" s="610" t="s">
        <v>8207</v>
      </c>
      <c r="G44" s="494"/>
      <c r="H44" s="494" t="s">
        <v>8206</v>
      </c>
      <c r="I44" s="494" t="s">
        <v>294</v>
      </c>
      <c r="J44" s="494" t="s">
        <v>294</v>
      </c>
      <c r="K44" s="573">
        <v>0</v>
      </c>
      <c r="L44" s="358" t="s">
        <v>8219</v>
      </c>
      <c r="M44" s="357" t="s">
        <v>8313</v>
      </c>
      <c r="N44" s="357" t="s">
        <v>8206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8208</v>
      </c>
      <c r="U44" s="357" t="s">
        <v>294</v>
      </c>
      <c r="V44" s="357" t="s">
        <v>294</v>
      </c>
    </row>
    <row r="45" spans="1:22">
      <c r="A45" s="515"/>
      <c r="B45" s="1904" t="s">
        <v>8314</v>
      </c>
      <c r="C45" s="1883" t="s">
        <v>8215</v>
      </c>
      <c r="D45" s="1882">
        <v>4</v>
      </c>
      <c r="E45" s="1882">
        <v>6</v>
      </c>
      <c r="F45" s="618" t="s">
        <v>8194</v>
      </c>
      <c r="G45" s="494"/>
      <c r="H45" s="494" t="s">
        <v>8361</v>
      </c>
      <c r="I45" s="494" t="s">
        <v>294</v>
      </c>
      <c r="J45" s="494" t="s">
        <v>294</v>
      </c>
      <c r="K45" s="573">
        <v>0</v>
      </c>
      <c r="L45" s="358" t="s">
        <v>8215</v>
      </c>
      <c r="M45" s="357" t="s">
        <v>8314</v>
      </c>
      <c r="N45" s="357" t="s">
        <v>8361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8194</v>
      </c>
      <c r="U45" s="357" t="s">
        <v>294</v>
      </c>
      <c r="V45" s="357" t="s">
        <v>294</v>
      </c>
    </row>
    <row r="46" spans="1:22">
      <c r="A46" s="515"/>
      <c r="B46" s="1904" t="s">
        <v>8220</v>
      </c>
      <c r="C46" s="1883" t="s">
        <v>8221</v>
      </c>
      <c r="D46" s="1882">
        <v>4</v>
      </c>
      <c r="E46" s="1882">
        <v>6</v>
      </c>
      <c r="F46" s="618" t="s">
        <v>8211</v>
      </c>
      <c r="G46" s="494"/>
      <c r="H46" s="494" t="s">
        <v>8209</v>
      </c>
      <c r="I46" s="494" t="s">
        <v>294</v>
      </c>
      <c r="J46" s="494" t="s">
        <v>294</v>
      </c>
      <c r="K46" s="573">
        <v>0</v>
      </c>
      <c r="L46" s="358" t="s">
        <v>8221</v>
      </c>
      <c r="M46" s="357" t="s">
        <v>8220</v>
      </c>
      <c r="N46" s="357" t="s">
        <v>8209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8211</v>
      </c>
      <c r="U46" s="357" t="s">
        <v>294</v>
      </c>
      <c r="V46" s="357" t="s">
        <v>294</v>
      </c>
    </row>
    <row r="47" spans="1:22" ht="15" thickBot="1">
      <c r="A47" s="515"/>
      <c r="B47" s="1904" t="s">
        <v>8365</v>
      </c>
      <c r="C47" s="1883" t="s">
        <v>8317</v>
      </c>
      <c r="D47" s="1885">
        <v>3</v>
      </c>
      <c r="E47" s="1885">
        <v>6</v>
      </c>
      <c r="F47" s="618" t="s">
        <v>8207</v>
      </c>
      <c r="G47" s="494"/>
      <c r="H47" s="494" t="s">
        <v>8206</v>
      </c>
      <c r="I47" s="494" t="s">
        <v>294</v>
      </c>
      <c r="J47" s="494" t="s">
        <v>294</v>
      </c>
      <c r="K47" s="573">
        <v>0</v>
      </c>
      <c r="L47" s="358" t="s">
        <v>8318</v>
      </c>
      <c r="M47" s="357" t="s">
        <v>8365</v>
      </c>
      <c r="N47" s="357" t="s">
        <v>8206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8208</v>
      </c>
      <c r="U47" s="357" t="s">
        <v>294</v>
      </c>
      <c r="V47" s="357" t="s">
        <v>294</v>
      </c>
    </row>
    <row r="48" spans="1:22" ht="15" thickBot="1">
      <c r="A48" s="517"/>
      <c r="B48" s="206"/>
      <c r="C48" s="538" t="s">
        <v>22</v>
      </c>
      <c r="D48" s="1887">
        <v>22</v>
      </c>
      <c r="E48" s="1887">
        <v>0</v>
      </c>
      <c r="F48" s="677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1883" t="s">
        <v>8366</v>
      </c>
      <c r="C49" s="1905" t="s">
        <v>8227</v>
      </c>
      <c r="D49" s="1886">
        <v>6</v>
      </c>
      <c r="E49" s="1886">
        <v>8</v>
      </c>
      <c r="F49" s="616" t="s">
        <v>8312</v>
      </c>
      <c r="G49" s="494"/>
      <c r="H49" s="494" t="s">
        <v>8364</v>
      </c>
      <c r="I49" s="494" t="s">
        <v>294</v>
      </c>
      <c r="J49" s="494" t="s">
        <v>294</v>
      </c>
      <c r="K49" s="573">
        <v>0</v>
      </c>
      <c r="L49" s="358" t="s">
        <v>8227</v>
      </c>
      <c r="M49" s="357" t="s">
        <v>8366</v>
      </c>
      <c r="N49" s="357" t="s">
        <v>8364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8312</v>
      </c>
      <c r="U49" s="357" t="s">
        <v>294</v>
      </c>
      <c r="V49" s="357" t="s">
        <v>294</v>
      </c>
    </row>
    <row r="50" spans="1:22">
      <c r="A50" s="515"/>
      <c r="B50" s="1883" t="s">
        <v>8320</v>
      </c>
      <c r="C50" s="1883" t="s">
        <v>8234</v>
      </c>
      <c r="D50" s="1882">
        <v>5</v>
      </c>
      <c r="E50" s="1882">
        <v>6</v>
      </c>
      <c r="F50" s="618" t="s">
        <v>8219</v>
      </c>
      <c r="G50" s="494"/>
      <c r="H50" s="494" t="s">
        <v>8313</v>
      </c>
      <c r="I50" s="494" t="s">
        <v>294</v>
      </c>
      <c r="J50" s="494" t="s">
        <v>294</v>
      </c>
      <c r="K50" s="573">
        <v>0</v>
      </c>
      <c r="L50" s="358" t="s">
        <v>8234</v>
      </c>
      <c r="M50" s="357" t="s">
        <v>8320</v>
      </c>
      <c r="N50" s="357" t="s">
        <v>8313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8219</v>
      </c>
      <c r="U50" s="357" t="s">
        <v>294</v>
      </c>
      <c r="V50" s="357" t="s">
        <v>294</v>
      </c>
    </row>
    <row r="51" spans="1:22">
      <c r="A51" s="515"/>
      <c r="B51" s="1883" t="s">
        <v>8212</v>
      </c>
      <c r="C51" s="1883" t="s">
        <v>8213</v>
      </c>
      <c r="D51" s="1882">
        <v>3</v>
      </c>
      <c r="E51" s="1882">
        <v>4</v>
      </c>
      <c r="F51" s="618" t="s">
        <v>8201</v>
      </c>
      <c r="G51" s="494"/>
      <c r="H51" s="494" t="s">
        <v>8200</v>
      </c>
      <c r="I51" s="494" t="s">
        <v>294</v>
      </c>
      <c r="J51" s="494" t="s">
        <v>294</v>
      </c>
      <c r="K51" s="573">
        <v>0</v>
      </c>
      <c r="L51" s="358" t="s">
        <v>8213</v>
      </c>
      <c r="M51" s="357" t="s">
        <v>8212</v>
      </c>
      <c r="N51" s="357" t="s">
        <v>8200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8201</v>
      </c>
      <c r="U51" s="357" t="s">
        <v>294</v>
      </c>
      <c r="V51" s="357" t="s">
        <v>294</v>
      </c>
    </row>
    <row r="52" spans="1:22">
      <c r="A52" s="515"/>
      <c r="B52" s="1883" t="s">
        <v>38</v>
      </c>
      <c r="C52" s="1883" t="s">
        <v>331</v>
      </c>
      <c r="D52" s="1882">
        <v>1</v>
      </c>
      <c r="E52" s="1882">
        <v>1</v>
      </c>
      <c r="F52" s="618" t="s">
        <v>335</v>
      </c>
      <c r="G52" s="494"/>
      <c r="H52" s="494" t="s">
        <v>3051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3051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335</v>
      </c>
      <c r="U52" s="357" t="s">
        <v>294</v>
      </c>
      <c r="V52" s="357" t="s">
        <v>294</v>
      </c>
    </row>
    <row r="53" spans="1:22" ht="15" thickBot="1">
      <c r="A53" s="515"/>
      <c r="B53" s="1883" t="s">
        <v>8322</v>
      </c>
      <c r="C53" s="1883" t="s">
        <v>8323</v>
      </c>
      <c r="D53" s="1885">
        <v>4</v>
      </c>
      <c r="E53" s="1885">
        <v>6</v>
      </c>
      <c r="F53" s="678" t="s">
        <v>8215</v>
      </c>
      <c r="G53" s="494"/>
      <c r="H53" s="494" t="s">
        <v>8314</v>
      </c>
      <c r="I53" s="494" t="s">
        <v>294</v>
      </c>
      <c r="J53" s="494" t="s">
        <v>294</v>
      </c>
      <c r="K53" s="573">
        <v>0</v>
      </c>
      <c r="L53" s="358" t="s">
        <v>8222</v>
      </c>
      <c r="M53" s="357" t="s">
        <v>8322</v>
      </c>
      <c r="N53" s="357" t="s">
        <v>8314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8215</v>
      </c>
      <c r="U53" s="357" t="s">
        <v>294</v>
      </c>
      <c r="V53" s="357" t="s">
        <v>294</v>
      </c>
    </row>
    <row r="54" spans="1:22" ht="15" thickBot="1">
      <c r="A54" s="517"/>
      <c r="B54" s="206"/>
      <c r="C54" s="538" t="s">
        <v>22</v>
      </c>
      <c r="D54" s="1887">
        <v>19</v>
      </c>
      <c r="E54" s="1887">
        <v>0</v>
      </c>
      <c r="F54" s="677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02">
        <v>8</v>
      </c>
      <c r="B55" s="1883" t="s">
        <v>8324</v>
      </c>
      <c r="C55" s="1883" t="s">
        <v>8325</v>
      </c>
      <c r="D55" s="1886">
        <v>5</v>
      </c>
      <c r="E55" s="1886">
        <v>8</v>
      </c>
      <c r="F55" s="616" t="s">
        <v>8312</v>
      </c>
      <c r="G55" s="494"/>
      <c r="H55" s="494" t="s">
        <v>8364</v>
      </c>
      <c r="I55" s="494" t="s">
        <v>294</v>
      </c>
      <c r="J55" s="494" t="s">
        <v>294</v>
      </c>
      <c r="K55" s="573">
        <v>0</v>
      </c>
      <c r="L55" s="358" t="s">
        <v>8325</v>
      </c>
      <c r="M55" s="357" t="s">
        <v>8324</v>
      </c>
      <c r="N55" s="357" t="s">
        <v>8364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8312</v>
      </c>
      <c r="U55" s="357" t="s">
        <v>294</v>
      </c>
      <c r="V55" s="357" t="s">
        <v>294</v>
      </c>
    </row>
    <row r="56" spans="1:22">
      <c r="A56" s="515"/>
      <c r="B56" s="1883" t="s">
        <v>8235</v>
      </c>
      <c r="C56" s="1883" t="s">
        <v>8236</v>
      </c>
      <c r="D56" s="1882">
        <v>4</v>
      </c>
      <c r="E56" s="1882">
        <v>4</v>
      </c>
      <c r="F56" s="618" t="s">
        <v>8201</v>
      </c>
      <c r="G56" s="494"/>
      <c r="H56" s="494" t="s">
        <v>8200</v>
      </c>
      <c r="I56" s="494" t="s">
        <v>294</v>
      </c>
      <c r="J56" s="494" t="s">
        <v>294</v>
      </c>
      <c r="K56" s="573">
        <v>0</v>
      </c>
      <c r="L56" s="358" t="s">
        <v>8236</v>
      </c>
      <c r="M56" s="357" t="s">
        <v>8235</v>
      </c>
      <c r="N56" s="357" t="s">
        <v>8200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8201</v>
      </c>
      <c r="U56" s="357" t="s">
        <v>294</v>
      </c>
      <c r="V56" s="357" t="s">
        <v>294</v>
      </c>
    </row>
    <row r="57" spans="1:22">
      <c r="A57" s="515"/>
      <c r="B57" s="1883" t="s">
        <v>8243</v>
      </c>
      <c r="C57" s="1883" t="s">
        <v>8244</v>
      </c>
      <c r="D57" s="1882">
        <v>4</v>
      </c>
      <c r="E57" s="1882">
        <v>4</v>
      </c>
      <c r="F57" s="618" t="s">
        <v>8227</v>
      </c>
      <c r="G57" s="494"/>
      <c r="H57" s="494" t="s">
        <v>8366</v>
      </c>
      <c r="I57" s="494" t="s">
        <v>294</v>
      </c>
      <c r="J57" s="494" t="s">
        <v>294</v>
      </c>
      <c r="K57" s="573">
        <v>0</v>
      </c>
      <c r="L57" s="358" t="s">
        <v>8244</v>
      </c>
      <c r="M57" s="357" t="s">
        <v>8243</v>
      </c>
      <c r="N57" s="357" t="s">
        <v>8366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8227</v>
      </c>
      <c r="U57" s="357" t="s">
        <v>294</v>
      </c>
      <c r="V57" s="357" t="s">
        <v>294</v>
      </c>
    </row>
    <row r="58" spans="1:22">
      <c r="A58" s="515"/>
      <c r="B58" s="1883" t="s">
        <v>8328</v>
      </c>
      <c r="C58" s="1883" t="s">
        <v>8246</v>
      </c>
      <c r="D58" s="1882">
        <v>4</v>
      </c>
      <c r="E58" s="1882">
        <v>6</v>
      </c>
      <c r="F58" s="618" t="s">
        <v>8234</v>
      </c>
      <c r="G58" s="494"/>
      <c r="H58" s="494" t="s">
        <v>8320</v>
      </c>
      <c r="I58" s="494" t="s">
        <v>294</v>
      </c>
      <c r="J58" s="494" t="s">
        <v>294</v>
      </c>
      <c r="K58" s="573">
        <v>0</v>
      </c>
      <c r="L58" s="358" t="s">
        <v>8247</v>
      </c>
      <c r="M58" s="357" t="s">
        <v>8328</v>
      </c>
      <c r="N58" s="357" t="s">
        <v>8320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8234</v>
      </c>
      <c r="U58" s="357" t="s">
        <v>294</v>
      </c>
      <c r="V58" s="357" t="s">
        <v>294</v>
      </c>
    </row>
    <row r="59" spans="1:22" ht="15" thickBot="1">
      <c r="A59" s="515"/>
      <c r="B59" s="1883" t="s">
        <v>8367</v>
      </c>
      <c r="C59" s="1883" t="s">
        <v>8229</v>
      </c>
      <c r="D59" s="1885">
        <v>4</v>
      </c>
      <c r="E59" s="1885">
        <v>4</v>
      </c>
      <c r="F59" s="618" t="s">
        <v>8213</v>
      </c>
      <c r="G59" s="494"/>
      <c r="H59" s="494" t="s">
        <v>8212</v>
      </c>
      <c r="I59" s="494" t="s">
        <v>294</v>
      </c>
      <c r="J59" s="494" t="s">
        <v>294</v>
      </c>
      <c r="K59" s="573">
        <v>0</v>
      </c>
      <c r="L59" s="358" t="s">
        <v>8229</v>
      </c>
      <c r="M59" s="357" t="s">
        <v>8367</v>
      </c>
      <c r="N59" s="357" t="s">
        <v>8212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8213</v>
      </c>
      <c r="U59" s="357" t="s">
        <v>294</v>
      </c>
      <c r="V59" s="357" t="s">
        <v>294</v>
      </c>
    </row>
    <row r="60" spans="1:22" ht="15" thickBot="1">
      <c r="A60" s="517"/>
      <c r="B60" s="206"/>
      <c r="C60" s="538" t="s">
        <v>22</v>
      </c>
      <c r="D60" s="1882">
        <v>21</v>
      </c>
      <c r="E60" s="1885">
        <v>0</v>
      </c>
      <c r="F60" s="615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1883" t="s">
        <v>8237</v>
      </c>
      <c r="C61" s="1883" t="s">
        <v>8331</v>
      </c>
      <c r="D61" s="1886">
        <v>4</v>
      </c>
      <c r="E61" s="1886">
        <v>4</v>
      </c>
      <c r="F61" s="616" t="s">
        <v>8332</v>
      </c>
      <c r="G61" s="494"/>
      <c r="H61" s="494" t="s">
        <v>8366</v>
      </c>
      <c r="I61" s="494" t="s">
        <v>294</v>
      </c>
      <c r="J61" s="494" t="s">
        <v>294</v>
      </c>
      <c r="K61" s="573">
        <v>0</v>
      </c>
      <c r="L61" s="358" t="s">
        <v>8331</v>
      </c>
      <c r="M61" s="357" t="s">
        <v>8237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8332</v>
      </c>
      <c r="U61" s="357" t="s">
        <v>294</v>
      </c>
      <c r="V61" s="357" t="s">
        <v>294</v>
      </c>
    </row>
    <row r="62" spans="1:22">
      <c r="A62" s="515"/>
      <c r="B62" s="1883" t="s">
        <v>8333</v>
      </c>
      <c r="C62" s="1883" t="s">
        <v>8240</v>
      </c>
      <c r="D62" s="1882">
        <v>4</v>
      </c>
      <c r="E62" s="1882">
        <v>4</v>
      </c>
      <c r="F62" s="618" t="s">
        <v>8236</v>
      </c>
      <c r="G62" s="494"/>
      <c r="H62" s="494" t="s">
        <v>8235</v>
      </c>
      <c r="I62" s="494" t="s">
        <v>294</v>
      </c>
      <c r="J62" s="494" t="s">
        <v>294</v>
      </c>
      <c r="K62" s="573">
        <v>0</v>
      </c>
      <c r="L62" s="358" t="s">
        <v>8240</v>
      </c>
      <c r="M62" s="357" t="s">
        <v>8333</v>
      </c>
      <c r="N62" s="357" t="s">
        <v>8235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8236</v>
      </c>
      <c r="U62" s="357" t="s">
        <v>294</v>
      </c>
      <c r="V62" s="357" t="s">
        <v>294</v>
      </c>
    </row>
    <row r="63" spans="1:22">
      <c r="A63" s="515"/>
      <c r="B63" s="1883" t="s">
        <v>8368</v>
      </c>
      <c r="C63" s="1883" t="s">
        <v>8251</v>
      </c>
      <c r="D63" s="1882">
        <v>3</v>
      </c>
      <c r="E63" s="1882">
        <v>6</v>
      </c>
      <c r="F63" s="618" t="s">
        <v>8244</v>
      </c>
      <c r="G63" s="494"/>
      <c r="H63" s="494" t="s">
        <v>8243</v>
      </c>
      <c r="I63" s="494" t="s">
        <v>294</v>
      </c>
      <c r="J63" s="494" t="s">
        <v>294</v>
      </c>
      <c r="K63" s="573">
        <v>0</v>
      </c>
      <c r="L63" s="358" t="s">
        <v>8251</v>
      </c>
      <c r="M63" s="357" t="s">
        <v>8368</v>
      </c>
      <c r="N63" s="357" t="s">
        <v>8243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8244</v>
      </c>
      <c r="U63" s="357" t="s">
        <v>294</v>
      </c>
      <c r="V63" s="357" t="s">
        <v>294</v>
      </c>
    </row>
    <row r="64" spans="1:22">
      <c r="A64" s="515"/>
      <c r="B64" s="1883" t="s">
        <v>8369</v>
      </c>
      <c r="C64" s="1883" t="s">
        <v>8265</v>
      </c>
      <c r="D64" s="1882">
        <v>4</v>
      </c>
      <c r="E64" s="1882">
        <v>4</v>
      </c>
      <c r="F64" s="618" t="s">
        <v>8227</v>
      </c>
      <c r="G64" s="494"/>
      <c r="H64" s="494" t="s">
        <v>8366</v>
      </c>
      <c r="I64" s="494" t="s">
        <v>294</v>
      </c>
      <c r="J64" s="494" t="s">
        <v>294</v>
      </c>
      <c r="K64" s="573">
        <v>0</v>
      </c>
      <c r="L64" s="358" t="s">
        <v>8265</v>
      </c>
      <c r="M64" s="357" t="s">
        <v>8369</v>
      </c>
      <c r="N64" s="357" t="s">
        <v>8366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8227</v>
      </c>
      <c r="U64" s="357" t="s">
        <v>294</v>
      </c>
      <c r="V64" s="357" t="s">
        <v>294</v>
      </c>
    </row>
    <row r="65" spans="1:22" ht="15" thickBot="1">
      <c r="A65" s="515"/>
      <c r="B65" s="1883" t="s">
        <v>8223</v>
      </c>
      <c r="C65" s="1883" t="s">
        <v>8224</v>
      </c>
      <c r="D65" s="1885">
        <v>4</v>
      </c>
      <c r="E65" s="1885">
        <v>4</v>
      </c>
      <c r="F65" s="618" t="s">
        <v>8185</v>
      </c>
      <c r="G65" s="494"/>
      <c r="H65" s="494" t="s">
        <v>8360</v>
      </c>
      <c r="I65" s="494" t="s">
        <v>294</v>
      </c>
      <c r="J65" s="494" t="s">
        <v>294</v>
      </c>
      <c r="K65" s="573">
        <v>0</v>
      </c>
      <c r="L65" s="358" t="s">
        <v>8225</v>
      </c>
      <c r="M65" s="357" t="s">
        <v>8223</v>
      </c>
      <c r="N65" s="357" t="s">
        <v>8360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8185</v>
      </c>
      <c r="U65" s="357" t="s">
        <v>294</v>
      </c>
      <c r="V65" s="357" t="s">
        <v>294</v>
      </c>
    </row>
    <row r="66" spans="1:22" ht="15" thickBot="1">
      <c r="A66" s="515"/>
      <c r="B66" s="206"/>
      <c r="C66" s="538" t="s">
        <v>22</v>
      </c>
      <c r="D66" s="1121">
        <v>19</v>
      </c>
      <c r="E66" s="1885">
        <v>0</v>
      </c>
      <c r="F66" s="67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1883" t="s">
        <v>8337</v>
      </c>
      <c r="C67" s="1883" t="s">
        <v>8338</v>
      </c>
      <c r="D67" s="1886">
        <v>8</v>
      </c>
      <c r="E67" s="1886">
        <v>14</v>
      </c>
      <c r="F67" s="618" t="s">
        <v>8339</v>
      </c>
      <c r="G67" s="494"/>
      <c r="H67" s="494" t="s">
        <v>3052</v>
      </c>
      <c r="I67" s="494" t="s">
        <v>8237</v>
      </c>
      <c r="J67" s="494" t="s">
        <v>294</v>
      </c>
      <c r="K67" s="573">
        <v>0</v>
      </c>
      <c r="L67" s="358" t="s">
        <v>612</v>
      </c>
      <c r="M67" s="357" t="s">
        <v>8337</v>
      </c>
      <c r="N67" s="357" t="s">
        <v>3052</v>
      </c>
      <c r="O67" s="357" t="s">
        <v>8237</v>
      </c>
      <c r="P67" s="357" t="s">
        <v>294</v>
      </c>
      <c r="Q67" s="357">
        <v>0</v>
      </c>
      <c r="R67" s="357">
        <v>15</v>
      </c>
      <c r="S67" s="357">
        <v>0</v>
      </c>
      <c r="T67" s="357" t="s">
        <v>1181</v>
      </c>
      <c r="U67" s="357" t="s">
        <v>8331</v>
      </c>
      <c r="V67" s="357" t="s">
        <v>294</v>
      </c>
    </row>
    <row r="68" spans="1:22">
      <c r="A68" s="515"/>
      <c r="B68" s="1883" t="s">
        <v>8340</v>
      </c>
      <c r="C68" s="1883" t="s">
        <v>8341</v>
      </c>
      <c r="D68" s="1882">
        <v>7</v>
      </c>
      <c r="E68" s="1882">
        <v>12</v>
      </c>
      <c r="F68" s="618" t="s">
        <v>8251</v>
      </c>
      <c r="G68" s="494"/>
      <c r="H68" s="494" t="s">
        <v>8368</v>
      </c>
      <c r="I68" s="494" t="s">
        <v>294</v>
      </c>
      <c r="J68" s="494" t="s">
        <v>294</v>
      </c>
      <c r="K68" s="573">
        <v>0</v>
      </c>
      <c r="L68" s="358" t="s">
        <v>8256</v>
      </c>
      <c r="M68" s="357" t="s">
        <v>8340</v>
      </c>
      <c r="N68" s="357" t="s">
        <v>8368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8251</v>
      </c>
      <c r="U68" s="357" t="s">
        <v>294</v>
      </c>
      <c r="V68" s="357" t="s">
        <v>294</v>
      </c>
    </row>
    <row r="69" spans="1:22" ht="15" thickBot="1">
      <c r="A69" s="515"/>
      <c r="B69" s="1883" t="s">
        <v>8342</v>
      </c>
      <c r="C69" s="1883" t="s">
        <v>8249</v>
      </c>
      <c r="D69" s="1885">
        <v>3</v>
      </c>
      <c r="E69" s="1885">
        <v>4</v>
      </c>
      <c r="F69" s="618" t="s">
        <v>8331</v>
      </c>
      <c r="G69" s="494"/>
      <c r="H69" s="494" t="s">
        <v>8237</v>
      </c>
      <c r="I69" s="494" t="s">
        <v>294</v>
      </c>
      <c r="J69" s="494" t="s">
        <v>294</v>
      </c>
      <c r="K69" s="573">
        <v>0</v>
      </c>
      <c r="L69" s="358" t="s">
        <v>8249</v>
      </c>
      <c r="M69" s="357" t="s">
        <v>8342</v>
      </c>
      <c r="N69" s="357" t="s">
        <v>8237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8331</v>
      </c>
      <c r="U69" s="357" t="s">
        <v>294</v>
      </c>
      <c r="V69" s="357" t="s">
        <v>294</v>
      </c>
    </row>
    <row r="70" spans="1:22" ht="15" thickBot="1">
      <c r="A70" s="515"/>
      <c r="B70" s="206"/>
      <c r="C70" s="538" t="s">
        <v>22</v>
      </c>
      <c r="D70" s="1885">
        <v>18</v>
      </c>
      <c r="E70" s="1885">
        <v>0</v>
      </c>
      <c r="F70" s="677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602">
        <v>11</v>
      </c>
      <c r="B71" s="1905" t="s">
        <v>8343</v>
      </c>
      <c r="C71" s="1905" t="s">
        <v>4161</v>
      </c>
      <c r="D71" s="1886">
        <v>8</v>
      </c>
      <c r="E71" s="1886">
        <v>12</v>
      </c>
      <c r="F71" s="616" t="s">
        <v>8370</v>
      </c>
      <c r="G71" s="494"/>
      <c r="H71" s="494" t="s">
        <v>3040</v>
      </c>
      <c r="I71" s="494" t="s">
        <v>8223</v>
      </c>
      <c r="J71" s="494" t="s">
        <v>294</v>
      </c>
      <c r="K71" s="573">
        <v>0</v>
      </c>
      <c r="L71" s="358" t="s">
        <v>4161</v>
      </c>
      <c r="M71" s="357" t="s">
        <v>8343</v>
      </c>
      <c r="N71" s="357" t="s">
        <v>3040</v>
      </c>
      <c r="O71" s="357" t="s">
        <v>8223</v>
      </c>
      <c r="P71" s="357" t="s">
        <v>294</v>
      </c>
      <c r="Q71" s="357">
        <v>0</v>
      </c>
      <c r="R71" s="357">
        <v>34</v>
      </c>
      <c r="S71" s="357">
        <v>0</v>
      </c>
      <c r="T71" s="357" t="s">
        <v>3259</v>
      </c>
      <c r="U71" s="357" t="s">
        <v>8225</v>
      </c>
      <c r="V71" s="357" t="s">
        <v>294</v>
      </c>
    </row>
    <row r="72" spans="1:22">
      <c r="A72" s="515"/>
      <c r="B72" s="1905" t="s">
        <v>8273</v>
      </c>
      <c r="C72" s="1905" t="s">
        <v>8371</v>
      </c>
      <c r="D72" s="1882">
        <v>5</v>
      </c>
      <c r="E72" s="1882">
        <v>6</v>
      </c>
      <c r="F72" s="618" t="s">
        <v>8331</v>
      </c>
      <c r="G72" s="494" t="s">
        <v>241</v>
      </c>
      <c r="H72" s="494" t="s">
        <v>8237</v>
      </c>
      <c r="I72" s="494" t="s">
        <v>294</v>
      </c>
      <c r="J72" s="494" t="s">
        <v>294</v>
      </c>
      <c r="K72" s="573">
        <v>0</v>
      </c>
      <c r="L72" s="358" t="s">
        <v>8347</v>
      </c>
      <c r="M72" s="357" t="s">
        <v>8273</v>
      </c>
      <c r="N72" s="357" t="s">
        <v>8237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8331</v>
      </c>
      <c r="U72" s="357" t="s">
        <v>294</v>
      </c>
      <c r="V72" s="357" t="s">
        <v>294</v>
      </c>
    </row>
    <row r="73" spans="1:22">
      <c r="A73" s="515"/>
      <c r="B73" s="1905" t="s">
        <v>8287</v>
      </c>
      <c r="C73" s="1905" t="s">
        <v>8349</v>
      </c>
      <c r="D73" s="1882">
        <v>5</v>
      </c>
      <c r="E73" s="1882">
        <v>6</v>
      </c>
      <c r="F73" s="618" t="s">
        <v>8331</v>
      </c>
      <c r="G73" s="494" t="s">
        <v>241</v>
      </c>
      <c r="H73" s="494" t="s">
        <v>8237</v>
      </c>
      <c r="I73" s="494"/>
      <c r="J73" s="494"/>
      <c r="K73" s="573"/>
      <c r="L73" s="358"/>
    </row>
    <row r="74" spans="1:22">
      <c r="A74" s="515"/>
      <c r="B74" s="1905" t="s">
        <v>8277</v>
      </c>
      <c r="C74" s="1905" t="s">
        <v>8372</v>
      </c>
      <c r="D74" s="1882">
        <v>5</v>
      </c>
      <c r="E74" s="1882">
        <v>6</v>
      </c>
      <c r="F74" s="618" t="s">
        <v>8331</v>
      </c>
      <c r="G74" s="494" t="s">
        <v>242</v>
      </c>
      <c r="H74" s="494" t="s">
        <v>8237</v>
      </c>
      <c r="I74" s="494"/>
      <c r="J74" s="494"/>
      <c r="K74" s="573"/>
      <c r="L74" s="358"/>
    </row>
    <row r="75" spans="1:22" ht="15" thickBot="1">
      <c r="A75" s="515"/>
      <c r="B75" s="1883" t="s">
        <v>8289</v>
      </c>
      <c r="C75" s="1883" t="s">
        <v>8373</v>
      </c>
      <c r="D75" s="1885">
        <v>5</v>
      </c>
      <c r="E75" s="1885">
        <v>6</v>
      </c>
      <c r="F75" s="618" t="s">
        <v>8331</v>
      </c>
      <c r="G75" s="494" t="s">
        <v>242</v>
      </c>
      <c r="H75" s="494" t="s">
        <v>8237</v>
      </c>
      <c r="I75" s="494" t="s">
        <v>294</v>
      </c>
      <c r="J75" s="494" t="s">
        <v>294</v>
      </c>
      <c r="K75" s="573">
        <v>0</v>
      </c>
      <c r="L75" s="358" t="s">
        <v>8353</v>
      </c>
      <c r="M75" s="357" t="s">
        <v>8289</v>
      </c>
      <c r="N75" s="357" t="s">
        <v>241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8331</v>
      </c>
      <c r="U75" s="357" t="s">
        <v>294</v>
      </c>
      <c r="V75" s="357" t="s">
        <v>294</v>
      </c>
    </row>
    <row r="76" spans="1:22" ht="15" thickBot="1">
      <c r="A76" s="515"/>
      <c r="B76" s="48"/>
      <c r="C76" s="1906" t="s">
        <v>22</v>
      </c>
      <c r="D76" s="1885">
        <v>18</v>
      </c>
      <c r="E76" s="1885">
        <v>0</v>
      </c>
      <c r="F76" s="907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22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A77" s="602">
        <v>12</v>
      </c>
      <c r="B77" s="47" t="s">
        <v>8354</v>
      </c>
      <c r="C77" s="520" t="s">
        <v>4329</v>
      </c>
      <c r="D77" s="1886">
        <v>8</v>
      </c>
      <c r="E77" s="1886">
        <v>12</v>
      </c>
      <c r="F77" s="618" t="s">
        <v>4161</v>
      </c>
      <c r="G77" s="494"/>
      <c r="H77" s="494" t="s">
        <v>8343</v>
      </c>
      <c r="I77" s="494" t="s">
        <v>294</v>
      </c>
      <c r="J77" s="494" t="s">
        <v>294</v>
      </c>
      <c r="K77" s="1743">
        <v>0</v>
      </c>
      <c r="L77" s="358" t="s">
        <v>3396</v>
      </c>
      <c r="M77" s="357" t="s">
        <v>8354</v>
      </c>
      <c r="N77" s="357" t="s">
        <v>8343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4161</v>
      </c>
      <c r="U77" s="357" t="s">
        <v>294</v>
      </c>
      <c r="V77" s="357" t="s">
        <v>294</v>
      </c>
    </row>
    <row r="78" spans="1:22">
      <c r="A78" s="515"/>
      <c r="B78" s="47" t="s">
        <v>8374</v>
      </c>
      <c r="C78" s="520" t="s">
        <v>8262</v>
      </c>
      <c r="D78" s="1882">
        <v>6</v>
      </c>
      <c r="E78" s="1882">
        <v>8</v>
      </c>
      <c r="F78" s="618" t="s">
        <v>8249</v>
      </c>
      <c r="G78" s="494"/>
      <c r="H78" s="494" t="s">
        <v>8342</v>
      </c>
      <c r="I78" s="494" t="s">
        <v>294</v>
      </c>
      <c r="J78" s="494" t="s">
        <v>294</v>
      </c>
      <c r="K78" s="642">
        <v>0</v>
      </c>
      <c r="L78" s="358" t="s">
        <v>8263</v>
      </c>
      <c r="M78" s="357" t="s">
        <v>8374</v>
      </c>
      <c r="N78" s="357" t="s">
        <v>8342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8249</v>
      </c>
      <c r="U78" s="357" t="s">
        <v>294</v>
      </c>
      <c r="V78" s="357" t="s">
        <v>294</v>
      </c>
    </row>
    <row r="79" spans="1:22">
      <c r="A79" s="515"/>
      <c r="B79" s="47" t="s">
        <v>8375</v>
      </c>
      <c r="C79" s="520" t="s">
        <v>8376</v>
      </c>
      <c r="D79" s="1882">
        <v>5</v>
      </c>
      <c r="E79" s="1882">
        <v>6</v>
      </c>
      <c r="F79" s="618" t="s">
        <v>8358</v>
      </c>
      <c r="G79" s="494" t="s">
        <v>8267</v>
      </c>
      <c r="H79" s="494" t="s">
        <v>242</v>
      </c>
      <c r="I79" s="494"/>
      <c r="J79" s="494"/>
      <c r="K79" s="642"/>
      <c r="L79" s="358"/>
    </row>
    <row r="80" spans="1:22" ht="15" thickBot="1">
      <c r="A80" s="515"/>
      <c r="B80" s="47" t="s">
        <v>8377</v>
      </c>
      <c r="C80" s="520" t="s">
        <v>8378</v>
      </c>
      <c r="D80" s="1885">
        <v>5</v>
      </c>
      <c r="E80" s="1885">
        <v>6</v>
      </c>
      <c r="F80" s="1875" t="s">
        <v>8358</v>
      </c>
      <c r="G80" s="494" t="s">
        <v>8267</v>
      </c>
      <c r="H80" s="494" t="s">
        <v>242</v>
      </c>
      <c r="I80" s="494" t="s">
        <v>294</v>
      </c>
      <c r="J80" s="494" t="s">
        <v>294</v>
      </c>
      <c r="K80" s="642">
        <v>0</v>
      </c>
      <c r="L80" s="358" t="s">
        <v>8379</v>
      </c>
      <c r="M80" s="357" t="s">
        <v>8377</v>
      </c>
      <c r="N80" s="357" t="s">
        <v>242</v>
      </c>
      <c r="O80" s="357" t="s">
        <v>294</v>
      </c>
      <c r="P80" s="357" t="s">
        <v>294</v>
      </c>
      <c r="Q80" s="357">
        <v>0</v>
      </c>
      <c r="R80" s="357">
        <v>0</v>
      </c>
      <c r="S80" s="357">
        <v>0</v>
      </c>
      <c r="T80" s="357" t="s">
        <v>8257</v>
      </c>
      <c r="U80" s="357" t="s">
        <v>294</v>
      </c>
      <c r="V80" s="357" t="s">
        <v>294</v>
      </c>
    </row>
    <row r="81" spans="1:22" ht="15" thickBot="1">
      <c r="A81" s="494"/>
      <c r="B81" s="1899"/>
      <c r="C81" s="1900"/>
      <c r="D81" s="1901">
        <v>19</v>
      </c>
      <c r="E81" s="1901">
        <v>0</v>
      </c>
      <c r="F81" s="1902"/>
      <c r="G81" s="494"/>
      <c r="H81" s="494"/>
      <c r="I81" s="494"/>
      <c r="J81" s="494"/>
      <c r="K81" s="642"/>
      <c r="L81" s="358" t="s">
        <v>294</v>
      </c>
      <c r="M81" s="357" t="s">
        <v>294</v>
      </c>
      <c r="N81" s="357" t="s">
        <v>294</v>
      </c>
      <c r="O81" s="357" t="s">
        <v>294</v>
      </c>
      <c r="P81" s="357" t="s">
        <v>294</v>
      </c>
      <c r="Q81" s="357">
        <v>0</v>
      </c>
      <c r="R81" s="357">
        <v>0</v>
      </c>
      <c r="S81" s="357">
        <v>0</v>
      </c>
      <c r="T81" s="357" t="s">
        <v>294</v>
      </c>
      <c r="U81" s="357" t="s">
        <v>294</v>
      </c>
      <c r="V81" s="357" t="s">
        <v>294</v>
      </c>
    </row>
    <row r="82" spans="1:22" ht="15" thickBot="1">
      <c r="A82" s="1902"/>
      <c r="B82" s="50"/>
      <c r="C82" s="565" t="s">
        <v>111</v>
      </c>
      <c r="D82" s="1901">
        <v>240</v>
      </c>
      <c r="E82" s="1901">
        <v>0</v>
      </c>
      <c r="F82" s="677"/>
      <c r="G82" s="494"/>
      <c r="H82" s="494"/>
      <c r="I82" s="494"/>
      <c r="J82" s="494"/>
      <c r="K82" s="642"/>
      <c r="L82" s="358" t="s">
        <v>111</v>
      </c>
      <c r="M82" s="357" t="s">
        <v>294</v>
      </c>
      <c r="N82" s="357" t="s">
        <v>294</v>
      </c>
      <c r="O82" s="357" t="s">
        <v>294</v>
      </c>
      <c r="P82" s="357" t="s">
        <v>294</v>
      </c>
      <c r="Q82" s="357">
        <v>0</v>
      </c>
      <c r="R82" s="357">
        <v>0</v>
      </c>
      <c r="S82" s="357">
        <v>0</v>
      </c>
      <c r="T82" s="357" t="s">
        <v>294</v>
      </c>
      <c r="U82" s="357" t="s">
        <v>294</v>
      </c>
      <c r="V82" s="357" t="s">
        <v>294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A646E-2D2C-454D-BFDF-DE6F5DC6E127}">
  <sheetPr codeName="Sheet52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436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878" t="s">
        <v>3035</v>
      </c>
      <c r="C9" s="1879" t="s">
        <v>438</v>
      </c>
      <c r="D9" s="1880">
        <v>2</v>
      </c>
      <c r="E9" s="1880">
        <v>3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1052" t="s">
        <v>3049</v>
      </c>
      <c r="C10" s="1881" t="s">
        <v>3533</v>
      </c>
      <c r="D10" s="1882">
        <v>5</v>
      </c>
      <c r="E10" s="1882">
        <v>8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1052" t="s">
        <v>8295</v>
      </c>
      <c r="C11" s="1883" t="s">
        <v>8177</v>
      </c>
      <c r="D11" s="1882">
        <v>4</v>
      </c>
      <c r="E11" s="1882">
        <v>4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8178</v>
      </c>
      <c r="M11" s="357" t="s">
        <v>8295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1052" t="s">
        <v>3037</v>
      </c>
      <c r="C12" s="1883" t="s">
        <v>4294</v>
      </c>
      <c r="D12" s="1882">
        <v>2</v>
      </c>
      <c r="E12" s="1882">
        <v>3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1052" t="s">
        <v>3034</v>
      </c>
      <c r="C13" s="1883" t="s">
        <v>3543</v>
      </c>
      <c r="D13" s="1882">
        <v>5</v>
      </c>
      <c r="E13" s="1882">
        <v>4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1884" t="s">
        <v>8296</v>
      </c>
      <c r="C14" s="1883" t="s">
        <v>8180</v>
      </c>
      <c r="D14" s="1885">
        <v>2</v>
      </c>
      <c r="E14" s="1885">
        <v>4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8180</v>
      </c>
      <c r="M14" s="357" t="s">
        <v>8296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1233"/>
      <c r="C15" s="538" t="s">
        <v>22</v>
      </c>
      <c r="D15" s="1882">
        <v>20</v>
      </c>
      <c r="E15" s="1882">
        <v>0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1052" t="s">
        <v>3050</v>
      </c>
      <c r="C16" s="1883" t="s">
        <v>3991</v>
      </c>
      <c r="D16" s="1886">
        <v>5</v>
      </c>
      <c r="E16" s="1886">
        <v>8</v>
      </c>
      <c r="F16" s="616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1052" t="s">
        <v>36</v>
      </c>
      <c r="C17" s="1883" t="s">
        <v>1131</v>
      </c>
      <c r="D17" s="1882">
        <v>1</v>
      </c>
      <c r="E17" s="1882">
        <v>1</v>
      </c>
      <c r="F17" s="61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1052" t="s">
        <v>8297</v>
      </c>
      <c r="C18" s="1883" t="s">
        <v>8182</v>
      </c>
      <c r="D18" s="1882">
        <v>5</v>
      </c>
      <c r="E18" s="1882">
        <v>6</v>
      </c>
      <c r="F18" s="618" t="s">
        <v>8177</v>
      </c>
      <c r="G18" s="494"/>
      <c r="H18" s="494" t="s">
        <v>8295</v>
      </c>
      <c r="I18" s="494" t="s">
        <v>294</v>
      </c>
      <c r="J18" s="494" t="s">
        <v>294</v>
      </c>
      <c r="K18" s="573">
        <v>0</v>
      </c>
      <c r="L18" s="358" t="s">
        <v>8183</v>
      </c>
      <c r="M18" s="357" t="s">
        <v>8297</v>
      </c>
      <c r="N18" s="357" t="s">
        <v>8295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8178</v>
      </c>
      <c r="U18" s="357" t="s">
        <v>294</v>
      </c>
      <c r="V18" s="357" t="s">
        <v>294</v>
      </c>
    </row>
    <row r="19" spans="1:22">
      <c r="A19" s="515"/>
      <c r="B19" s="1052" t="s">
        <v>3039</v>
      </c>
      <c r="C19" s="1883" t="s">
        <v>1179</v>
      </c>
      <c r="D19" s="1882">
        <v>3</v>
      </c>
      <c r="E19" s="1882">
        <v>4</v>
      </c>
      <c r="F19" s="67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3039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1052" t="s">
        <v>3036</v>
      </c>
      <c r="C20" s="1883" t="s">
        <v>471</v>
      </c>
      <c r="D20" s="1882">
        <v>5</v>
      </c>
      <c r="E20" s="1882">
        <v>8</v>
      </c>
      <c r="F20" s="618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5"/>
      <c r="B21" s="1052" t="s">
        <v>3051</v>
      </c>
      <c r="C21" s="1883" t="s">
        <v>335</v>
      </c>
      <c r="D21" s="1885">
        <v>2</v>
      </c>
      <c r="E21" s="1885">
        <v>3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3051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206"/>
      <c r="C22" s="538" t="s">
        <v>22</v>
      </c>
      <c r="D22" s="1885">
        <v>21</v>
      </c>
      <c r="E22" s="1887">
        <v>0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1052" t="s">
        <v>8298</v>
      </c>
      <c r="C23" s="1883" t="s">
        <v>8189</v>
      </c>
      <c r="D23" s="1886">
        <v>5</v>
      </c>
      <c r="E23" s="1886">
        <v>6</v>
      </c>
      <c r="F23" s="61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8189</v>
      </c>
      <c r="M23" s="357" t="s">
        <v>8298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1052" t="s">
        <v>8299</v>
      </c>
      <c r="C24" s="1888" t="s">
        <v>8185</v>
      </c>
      <c r="D24" s="1882">
        <v>5</v>
      </c>
      <c r="E24" s="1882">
        <v>8</v>
      </c>
      <c r="F24" s="618" t="s">
        <v>8182</v>
      </c>
      <c r="G24" s="494"/>
      <c r="H24" s="494" t="s">
        <v>8297</v>
      </c>
      <c r="I24" s="494" t="s">
        <v>294</v>
      </c>
      <c r="J24" s="494" t="s">
        <v>294</v>
      </c>
      <c r="K24" s="573">
        <v>0</v>
      </c>
      <c r="L24" s="358" t="s">
        <v>8185</v>
      </c>
      <c r="M24" s="357" t="s">
        <v>8299</v>
      </c>
      <c r="N24" s="357" t="s">
        <v>8297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8183</v>
      </c>
      <c r="U24" s="357" t="s">
        <v>294</v>
      </c>
      <c r="V24" s="357" t="s">
        <v>294</v>
      </c>
    </row>
    <row r="25" spans="1:22">
      <c r="A25" s="515"/>
      <c r="B25" s="1052" t="s">
        <v>8300</v>
      </c>
      <c r="C25" s="1883" t="s">
        <v>8187</v>
      </c>
      <c r="D25" s="1882">
        <v>4</v>
      </c>
      <c r="E25" s="1882">
        <v>4</v>
      </c>
      <c r="F25" s="617" t="s">
        <v>8177</v>
      </c>
      <c r="G25" s="494"/>
      <c r="H25" s="494" t="s">
        <v>8295</v>
      </c>
      <c r="I25" s="494" t="s">
        <v>294</v>
      </c>
      <c r="J25" s="494" t="s">
        <v>294</v>
      </c>
      <c r="K25" s="573">
        <v>0</v>
      </c>
      <c r="L25" s="358" t="s">
        <v>8187</v>
      </c>
      <c r="M25" s="357" t="s">
        <v>8300</v>
      </c>
      <c r="N25" s="357" t="s">
        <v>8295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8178</v>
      </c>
      <c r="U25" s="357" t="s">
        <v>294</v>
      </c>
      <c r="V25" s="357" t="s">
        <v>294</v>
      </c>
    </row>
    <row r="26" spans="1:22">
      <c r="A26" s="515"/>
      <c r="B26" s="1052" t="s">
        <v>40</v>
      </c>
      <c r="C26" s="1883" t="s">
        <v>1180</v>
      </c>
      <c r="D26" s="1882">
        <v>1</v>
      </c>
      <c r="E26" s="1882">
        <v>1</v>
      </c>
      <c r="F26" s="618" t="s">
        <v>1131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 ht="15" thickBot="1">
      <c r="A27" s="515"/>
      <c r="B27" s="1052" t="s">
        <v>3038</v>
      </c>
      <c r="C27" s="1883" t="s">
        <v>140</v>
      </c>
      <c r="D27" s="1885">
        <v>5</v>
      </c>
      <c r="E27" s="1882">
        <v>8</v>
      </c>
      <c r="F27" s="618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38" t="s">
        <v>22</v>
      </c>
      <c r="D28" s="1121">
        <v>20</v>
      </c>
      <c r="E28" s="1889">
        <v>0</v>
      </c>
      <c r="F28" s="67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7" t="s">
        <v>8301</v>
      </c>
      <c r="C29" s="520" t="s">
        <v>8198</v>
      </c>
      <c r="D29" s="1886">
        <v>4</v>
      </c>
      <c r="E29" s="1886">
        <v>6</v>
      </c>
      <c r="F29" s="616" t="s">
        <v>8189</v>
      </c>
      <c r="G29" s="494"/>
      <c r="H29" s="494" t="s">
        <v>8298</v>
      </c>
      <c r="I29" s="494" t="s">
        <v>294</v>
      </c>
      <c r="J29" s="494" t="s">
        <v>294</v>
      </c>
      <c r="K29" s="573">
        <v>0</v>
      </c>
      <c r="L29" s="358" t="s">
        <v>8199</v>
      </c>
      <c r="M29" s="357" t="s">
        <v>8301</v>
      </c>
      <c r="N29" s="357" t="s">
        <v>8298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8189</v>
      </c>
      <c r="U29" s="357" t="s">
        <v>294</v>
      </c>
      <c r="V29" s="357" t="s">
        <v>294</v>
      </c>
    </row>
    <row r="30" spans="1:22">
      <c r="A30" s="515"/>
      <c r="B30" s="47" t="s">
        <v>29</v>
      </c>
      <c r="C30" s="520" t="s">
        <v>2389</v>
      </c>
      <c r="D30" s="1882">
        <v>2</v>
      </c>
      <c r="E30" s="1882">
        <v>2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609</v>
      </c>
      <c r="M30" s="357" t="s">
        <v>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8190</v>
      </c>
      <c r="C31" s="520" t="s">
        <v>8302</v>
      </c>
      <c r="D31" s="1882">
        <v>3</v>
      </c>
      <c r="E31" s="1882">
        <v>6</v>
      </c>
      <c r="F31" s="618" t="s">
        <v>8182</v>
      </c>
      <c r="G31" s="494"/>
      <c r="H31" s="494" t="s">
        <v>8297</v>
      </c>
      <c r="I31" s="494" t="s">
        <v>294</v>
      </c>
      <c r="J31" s="494" t="s">
        <v>294</v>
      </c>
      <c r="K31" s="573">
        <v>0</v>
      </c>
      <c r="L31" s="358" t="s">
        <v>8192</v>
      </c>
      <c r="M31" s="357" t="s">
        <v>8190</v>
      </c>
      <c r="N31" s="357" t="s">
        <v>8297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8183</v>
      </c>
      <c r="U31" s="357" t="s">
        <v>294</v>
      </c>
      <c r="V31" s="357" t="s">
        <v>294</v>
      </c>
    </row>
    <row r="32" spans="1:22">
      <c r="A32" s="515"/>
      <c r="B32" s="47" t="s">
        <v>8303</v>
      </c>
      <c r="C32" s="520" t="s">
        <v>8194</v>
      </c>
      <c r="D32" s="1882">
        <v>5</v>
      </c>
      <c r="E32" s="1882">
        <v>6</v>
      </c>
      <c r="F32" s="618" t="s">
        <v>8187</v>
      </c>
      <c r="G32" s="494"/>
      <c r="H32" s="494" t="s">
        <v>8300</v>
      </c>
      <c r="I32" s="494" t="s">
        <v>294</v>
      </c>
      <c r="J32" s="494" t="s">
        <v>294</v>
      </c>
      <c r="K32" s="573">
        <v>0</v>
      </c>
      <c r="L32" s="358" t="s">
        <v>8194</v>
      </c>
      <c r="M32" s="357" t="s">
        <v>8303</v>
      </c>
      <c r="N32" s="357" t="s">
        <v>8300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8187</v>
      </c>
      <c r="U32" s="357" t="s">
        <v>294</v>
      </c>
      <c r="V32" s="357" t="s">
        <v>294</v>
      </c>
    </row>
    <row r="33" spans="1:22">
      <c r="A33" s="515"/>
      <c r="B33" s="47" t="s">
        <v>8304</v>
      </c>
      <c r="C33" s="520" t="s">
        <v>8196</v>
      </c>
      <c r="D33" s="1882">
        <v>4</v>
      </c>
      <c r="E33" s="1882">
        <v>4</v>
      </c>
      <c r="F33" s="618" t="s">
        <v>8182</v>
      </c>
      <c r="G33" s="494"/>
      <c r="H33" s="494" t="s">
        <v>8297</v>
      </c>
      <c r="I33" s="494" t="s">
        <v>294</v>
      </c>
      <c r="J33" s="494" t="s">
        <v>294</v>
      </c>
      <c r="K33" s="573">
        <v>0</v>
      </c>
      <c r="L33" s="358" t="s">
        <v>8196</v>
      </c>
      <c r="M33" s="357" t="s">
        <v>8304</v>
      </c>
      <c r="N33" s="357" t="s">
        <v>8297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8183</v>
      </c>
      <c r="U33" s="357" t="s">
        <v>294</v>
      </c>
      <c r="V33" s="357" t="s">
        <v>294</v>
      </c>
    </row>
    <row r="34" spans="1:22" ht="15" thickBot="1">
      <c r="A34" s="515"/>
      <c r="B34" s="47" t="s">
        <v>8305</v>
      </c>
      <c r="C34" s="520" t="s">
        <v>8306</v>
      </c>
      <c r="D34" s="1885">
        <v>3</v>
      </c>
      <c r="E34" s="1885">
        <v>4</v>
      </c>
      <c r="F34" s="678" t="s">
        <v>8189</v>
      </c>
      <c r="G34" s="494"/>
      <c r="H34" s="494" t="s">
        <v>8298</v>
      </c>
      <c r="I34" s="494" t="s">
        <v>294</v>
      </c>
      <c r="J34" s="494" t="s">
        <v>294</v>
      </c>
      <c r="K34" s="573">
        <v>0</v>
      </c>
      <c r="L34" s="358" t="s">
        <v>8306</v>
      </c>
      <c r="M34" s="357" t="s">
        <v>8305</v>
      </c>
      <c r="N34" s="357" t="s">
        <v>8298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8189</v>
      </c>
      <c r="U34" s="357" t="s">
        <v>294</v>
      </c>
      <c r="V34" s="357" t="s">
        <v>294</v>
      </c>
    </row>
    <row r="35" spans="1:22" ht="15" thickBot="1">
      <c r="A35" s="517"/>
      <c r="B35" s="206"/>
      <c r="C35" s="538" t="s">
        <v>22</v>
      </c>
      <c r="D35" s="1885">
        <v>21</v>
      </c>
      <c r="E35" s="1885">
        <v>0</v>
      </c>
      <c r="F35" s="67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1052" t="s">
        <v>8307</v>
      </c>
      <c r="C36" s="1883" t="s">
        <v>8205</v>
      </c>
      <c r="D36" s="1886">
        <v>3</v>
      </c>
      <c r="E36" s="1886">
        <v>4</v>
      </c>
      <c r="F36" s="618" t="s">
        <v>8198</v>
      </c>
      <c r="G36" s="494"/>
      <c r="H36" s="494" t="s">
        <v>8301</v>
      </c>
      <c r="I36" s="494" t="s">
        <v>294</v>
      </c>
      <c r="J36" s="494" t="s">
        <v>294</v>
      </c>
      <c r="K36" s="573">
        <v>0</v>
      </c>
      <c r="L36" s="358" t="s">
        <v>8205</v>
      </c>
      <c r="M36" s="357" t="s">
        <v>8307</v>
      </c>
      <c r="N36" s="357" t="s">
        <v>8301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8199</v>
      </c>
      <c r="U36" s="357" t="s">
        <v>294</v>
      </c>
      <c r="V36" s="357" t="s">
        <v>294</v>
      </c>
    </row>
    <row r="37" spans="1:22">
      <c r="A37" s="515"/>
      <c r="B37" s="1052" t="s">
        <v>8308</v>
      </c>
      <c r="C37" s="1883" t="s">
        <v>8201</v>
      </c>
      <c r="D37" s="1882">
        <v>4</v>
      </c>
      <c r="E37" s="1882">
        <v>4</v>
      </c>
      <c r="F37" s="618" t="s">
        <v>8196</v>
      </c>
      <c r="G37" s="494"/>
      <c r="H37" s="494" t="s">
        <v>8304</v>
      </c>
      <c r="I37" s="494" t="s">
        <v>294</v>
      </c>
      <c r="J37" s="494" t="s">
        <v>294</v>
      </c>
      <c r="K37" s="574">
        <v>0</v>
      </c>
      <c r="L37" s="358" t="s">
        <v>8201</v>
      </c>
      <c r="M37" s="357" t="s">
        <v>8308</v>
      </c>
      <c r="N37" s="357" t="s">
        <v>8304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8196</v>
      </c>
      <c r="U37" s="357" t="s">
        <v>294</v>
      </c>
      <c r="V37" s="357" t="s">
        <v>294</v>
      </c>
    </row>
    <row r="38" spans="1:22">
      <c r="A38" s="515"/>
      <c r="B38" s="1052" t="s">
        <v>8309</v>
      </c>
      <c r="C38" s="1883" t="s">
        <v>8210</v>
      </c>
      <c r="D38" s="1882">
        <v>7</v>
      </c>
      <c r="E38" s="1882">
        <v>8</v>
      </c>
      <c r="F38" s="618" t="s">
        <v>8196</v>
      </c>
      <c r="G38" s="494"/>
      <c r="H38" s="494" t="s">
        <v>8304</v>
      </c>
      <c r="I38" s="494" t="s">
        <v>294</v>
      </c>
      <c r="J38" s="494" t="s">
        <v>294</v>
      </c>
      <c r="K38" s="573">
        <v>0</v>
      </c>
      <c r="L38" s="358" t="s">
        <v>8211</v>
      </c>
      <c r="M38" s="357" t="s">
        <v>8309</v>
      </c>
      <c r="N38" s="357" t="s">
        <v>8304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8196</v>
      </c>
      <c r="U38" s="357" t="s">
        <v>294</v>
      </c>
      <c r="V38" s="357" t="s">
        <v>294</v>
      </c>
    </row>
    <row r="39" spans="1:22">
      <c r="A39" s="515"/>
      <c r="B39" s="1052" t="s">
        <v>3052</v>
      </c>
      <c r="C39" s="1883" t="s">
        <v>1181</v>
      </c>
      <c r="D39" s="1882">
        <v>4</v>
      </c>
      <c r="E39" s="1882">
        <v>6</v>
      </c>
      <c r="F39" s="618" t="s">
        <v>438</v>
      </c>
      <c r="G39" s="494"/>
      <c r="H39" s="494" t="s">
        <v>3035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3052</v>
      </c>
      <c r="N39" s="357" t="s">
        <v>3035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 ht="15" thickBot="1">
      <c r="A40" s="515"/>
      <c r="B40" s="1884" t="s">
        <v>8310</v>
      </c>
      <c r="C40" s="1883" t="s">
        <v>8207</v>
      </c>
      <c r="D40" s="1885">
        <v>4</v>
      </c>
      <c r="E40" s="1885">
        <v>6</v>
      </c>
      <c r="F40" s="618" t="s">
        <v>8198</v>
      </c>
      <c r="G40" s="494"/>
      <c r="H40" s="494" t="s">
        <v>8301</v>
      </c>
      <c r="I40" s="494" t="s">
        <v>294</v>
      </c>
      <c r="J40" s="494" t="s">
        <v>294</v>
      </c>
      <c r="K40" s="573">
        <v>0</v>
      </c>
      <c r="L40" s="358" t="s">
        <v>8208</v>
      </c>
      <c r="M40" s="357" t="s">
        <v>8310</v>
      </c>
      <c r="N40" s="357" t="s">
        <v>8301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8199</v>
      </c>
      <c r="U40" s="357" t="s">
        <v>294</v>
      </c>
      <c r="V40" s="357" t="s">
        <v>294</v>
      </c>
    </row>
    <row r="41" spans="1:22" ht="15" thickBot="1">
      <c r="A41" s="517"/>
      <c r="B41" s="515"/>
      <c r="C41" s="538" t="s">
        <v>22</v>
      </c>
      <c r="D41" s="1121">
        <v>22</v>
      </c>
      <c r="E41" s="1890">
        <v>0</v>
      </c>
      <c r="F41" s="677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02">
        <v>6</v>
      </c>
      <c r="B42" s="1891" t="s">
        <v>8311</v>
      </c>
      <c r="C42" s="1883" t="s">
        <v>8312</v>
      </c>
      <c r="D42" s="1886">
        <v>4</v>
      </c>
      <c r="E42" s="1886">
        <v>4</v>
      </c>
      <c r="F42" s="616" t="s">
        <v>8205</v>
      </c>
      <c r="G42" s="494"/>
      <c r="H42" s="494" t="s">
        <v>8307</v>
      </c>
      <c r="I42" s="494" t="s">
        <v>294</v>
      </c>
      <c r="J42" s="494" t="s">
        <v>294</v>
      </c>
      <c r="K42" s="573">
        <v>0</v>
      </c>
      <c r="L42" s="358" t="s">
        <v>8312</v>
      </c>
      <c r="M42" s="357" t="s">
        <v>8311</v>
      </c>
      <c r="N42" s="357" t="s">
        <v>8307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8205</v>
      </c>
      <c r="U42" s="357" t="s">
        <v>294</v>
      </c>
      <c r="V42" s="357" t="s">
        <v>294</v>
      </c>
    </row>
    <row r="43" spans="1:22">
      <c r="A43" s="515"/>
      <c r="B43" s="1052" t="s">
        <v>3040</v>
      </c>
      <c r="C43" s="1883" t="s">
        <v>3998</v>
      </c>
      <c r="D43" s="1882">
        <v>3</v>
      </c>
      <c r="E43" s="1882">
        <v>4</v>
      </c>
      <c r="F43" s="610" t="s">
        <v>1179</v>
      </c>
      <c r="G43" s="494"/>
      <c r="H43" s="494" t="s">
        <v>3039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3040</v>
      </c>
      <c r="N43" s="357" t="s">
        <v>3039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515"/>
      <c r="B44" s="1052" t="s">
        <v>8313</v>
      </c>
      <c r="C44" s="1883" t="s">
        <v>8219</v>
      </c>
      <c r="D44" s="1882">
        <v>4</v>
      </c>
      <c r="E44" s="1882">
        <v>6</v>
      </c>
      <c r="F44" s="610" t="s">
        <v>8207</v>
      </c>
      <c r="G44" s="494"/>
      <c r="H44" s="494" t="s">
        <v>8310</v>
      </c>
      <c r="I44" s="494" t="s">
        <v>294</v>
      </c>
      <c r="J44" s="494" t="s">
        <v>294</v>
      </c>
      <c r="K44" s="573">
        <v>0</v>
      </c>
      <c r="L44" s="358" t="s">
        <v>8219</v>
      </c>
      <c r="M44" s="357" t="s">
        <v>8313</v>
      </c>
      <c r="N44" s="357" t="s">
        <v>8310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8208</v>
      </c>
      <c r="U44" s="357" t="s">
        <v>294</v>
      </c>
      <c r="V44" s="357" t="s">
        <v>294</v>
      </c>
    </row>
    <row r="45" spans="1:22">
      <c r="A45" s="515"/>
      <c r="B45" s="1052" t="s">
        <v>8314</v>
      </c>
      <c r="C45" s="1883" t="s">
        <v>8215</v>
      </c>
      <c r="D45" s="1882">
        <v>4</v>
      </c>
      <c r="E45" s="1882">
        <v>6</v>
      </c>
      <c r="F45" s="618" t="s">
        <v>8194</v>
      </c>
      <c r="G45" s="494"/>
      <c r="H45" s="494" t="s">
        <v>8303</v>
      </c>
      <c r="I45" s="494" t="s">
        <v>294</v>
      </c>
      <c r="J45" s="494" t="s">
        <v>294</v>
      </c>
      <c r="K45" s="573">
        <v>0</v>
      </c>
      <c r="L45" s="358" t="s">
        <v>8215</v>
      </c>
      <c r="M45" s="357" t="s">
        <v>8314</v>
      </c>
      <c r="N45" s="357" t="s">
        <v>8303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8194</v>
      </c>
      <c r="U45" s="357" t="s">
        <v>294</v>
      </c>
      <c r="V45" s="357" t="s">
        <v>294</v>
      </c>
    </row>
    <row r="46" spans="1:22">
      <c r="A46" s="515"/>
      <c r="B46" s="1052" t="s">
        <v>8315</v>
      </c>
      <c r="C46" s="1883" t="s">
        <v>8221</v>
      </c>
      <c r="D46" s="1882">
        <v>4</v>
      </c>
      <c r="E46" s="1882">
        <v>6</v>
      </c>
      <c r="F46" s="618" t="s">
        <v>8210</v>
      </c>
      <c r="G46" s="494"/>
      <c r="H46" s="494" t="s">
        <v>8309</v>
      </c>
      <c r="I46" s="494" t="s">
        <v>294</v>
      </c>
      <c r="J46" s="494" t="s">
        <v>294</v>
      </c>
      <c r="K46" s="573">
        <v>0</v>
      </c>
      <c r="L46" s="358" t="s">
        <v>8221</v>
      </c>
      <c r="M46" s="357" t="s">
        <v>8315</v>
      </c>
      <c r="N46" s="357" t="s">
        <v>8309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8211</v>
      </c>
      <c r="U46" s="357" t="s">
        <v>294</v>
      </c>
      <c r="V46" s="357" t="s">
        <v>294</v>
      </c>
    </row>
    <row r="47" spans="1:22" ht="15" thickBot="1">
      <c r="A47" s="515"/>
      <c r="B47" s="1884" t="s">
        <v>8316</v>
      </c>
      <c r="C47" s="1883" t="s">
        <v>8317</v>
      </c>
      <c r="D47" s="1885">
        <v>3</v>
      </c>
      <c r="E47" s="1885">
        <v>6</v>
      </c>
      <c r="F47" s="618" t="s">
        <v>8207</v>
      </c>
      <c r="G47" s="494"/>
      <c r="H47" s="494" t="s">
        <v>8310</v>
      </c>
      <c r="I47" s="494" t="s">
        <v>294</v>
      </c>
      <c r="J47" s="494" t="s">
        <v>294</v>
      </c>
      <c r="K47" s="573">
        <v>0</v>
      </c>
      <c r="L47" s="358" t="s">
        <v>8318</v>
      </c>
      <c r="M47" s="357" t="s">
        <v>8316</v>
      </c>
      <c r="N47" s="357" t="s">
        <v>8310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8208</v>
      </c>
      <c r="U47" s="357" t="s">
        <v>294</v>
      </c>
      <c r="V47" s="357" t="s">
        <v>294</v>
      </c>
    </row>
    <row r="48" spans="1:22" ht="15" thickBot="1">
      <c r="A48" s="517"/>
      <c r="B48" s="517"/>
      <c r="C48" s="538" t="s">
        <v>22</v>
      </c>
      <c r="D48" s="1885">
        <v>22</v>
      </c>
      <c r="E48" s="1887">
        <v>0</v>
      </c>
      <c r="F48" s="677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1892" t="s">
        <v>8319</v>
      </c>
      <c r="C49" s="1883" t="s">
        <v>8227</v>
      </c>
      <c r="D49" s="1886">
        <v>6</v>
      </c>
      <c r="E49" s="1886">
        <v>8</v>
      </c>
      <c r="F49" s="616" t="s">
        <v>8312</v>
      </c>
      <c r="G49" s="494"/>
      <c r="H49" s="494" t="s">
        <v>8311</v>
      </c>
      <c r="I49" s="494" t="s">
        <v>294</v>
      </c>
      <c r="J49" s="494" t="s">
        <v>294</v>
      </c>
      <c r="K49" s="573">
        <v>0</v>
      </c>
      <c r="L49" s="358" t="s">
        <v>8227</v>
      </c>
      <c r="M49" s="357" t="s">
        <v>8319</v>
      </c>
      <c r="N49" s="357" t="s">
        <v>8311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8312</v>
      </c>
      <c r="U49" s="357" t="s">
        <v>294</v>
      </c>
      <c r="V49" s="357" t="s">
        <v>294</v>
      </c>
    </row>
    <row r="50" spans="1:22">
      <c r="A50" s="515"/>
      <c r="B50" s="1892" t="s">
        <v>8320</v>
      </c>
      <c r="C50" s="1883" t="s">
        <v>8234</v>
      </c>
      <c r="D50" s="1882">
        <v>5</v>
      </c>
      <c r="E50" s="1882">
        <v>6</v>
      </c>
      <c r="F50" s="618" t="s">
        <v>8219</v>
      </c>
      <c r="G50" s="494"/>
      <c r="H50" s="494" t="s">
        <v>8313</v>
      </c>
      <c r="I50" s="494" t="s">
        <v>294</v>
      </c>
      <c r="J50" s="494" t="s">
        <v>294</v>
      </c>
      <c r="K50" s="573">
        <v>0</v>
      </c>
      <c r="L50" s="358" t="s">
        <v>8234</v>
      </c>
      <c r="M50" s="357" t="s">
        <v>8320</v>
      </c>
      <c r="N50" s="357" t="s">
        <v>8313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8219</v>
      </c>
      <c r="U50" s="357" t="s">
        <v>294</v>
      </c>
      <c r="V50" s="357" t="s">
        <v>294</v>
      </c>
    </row>
    <row r="51" spans="1:22">
      <c r="A51" s="515"/>
      <c r="B51" s="1892" t="s">
        <v>8321</v>
      </c>
      <c r="C51" s="1883" t="s">
        <v>8213</v>
      </c>
      <c r="D51" s="1882">
        <v>3</v>
      </c>
      <c r="E51" s="1882">
        <v>4</v>
      </c>
      <c r="F51" s="618" t="s">
        <v>8201</v>
      </c>
      <c r="G51" s="494"/>
      <c r="H51" s="494" t="s">
        <v>8308</v>
      </c>
      <c r="I51" s="494" t="s">
        <v>294</v>
      </c>
      <c r="J51" s="494" t="s">
        <v>294</v>
      </c>
      <c r="K51" s="573">
        <v>0</v>
      </c>
      <c r="L51" s="358" t="s">
        <v>8213</v>
      </c>
      <c r="M51" s="357" t="s">
        <v>8321</v>
      </c>
      <c r="N51" s="357" t="s">
        <v>8308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8201</v>
      </c>
      <c r="U51" s="357" t="s">
        <v>294</v>
      </c>
      <c r="V51" s="357" t="s">
        <v>294</v>
      </c>
    </row>
    <row r="52" spans="1:22">
      <c r="A52" s="515"/>
      <c r="B52" s="1892" t="s">
        <v>38</v>
      </c>
      <c r="C52" s="1883" t="s">
        <v>331</v>
      </c>
      <c r="D52" s="1882">
        <v>1</v>
      </c>
      <c r="E52" s="1882">
        <v>1</v>
      </c>
      <c r="F52" s="618" t="s">
        <v>335</v>
      </c>
      <c r="G52" s="494"/>
      <c r="H52" s="494" t="s">
        <v>3051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3051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335</v>
      </c>
      <c r="U52" s="357" t="s">
        <v>294</v>
      </c>
      <c r="V52" s="357" t="s">
        <v>294</v>
      </c>
    </row>
    <row r="53" spans="1:22" ht="15" thickBot="1">
      <c r="A53" s="515"/>
      <c r="B53" s="1892" t="s">
        <v>8322</v>
      </c>
      <c r="C53" s="1883" t="s">
        <v>8323</v>
      </c>
      <c r="D53" s="1885">
        <v>4</v>
      </c>
      <c r="E53" s="1885">
        <v>6</v>
      </c>
      <c r="F53" s="678" t="s">
        <v>8215</v>
      </c>
      <c r="G53" s="494"/>
      <c r="H53" s="494" t="s">
        <v>8314</v>
      </c>
      <c r="I53" s="494" t="s">
        <v>294</v>
      </c>
      <c r="J53" s="494" t="s">
        <v>294</v>
      </c>
      <c r="K53" s="573">
        <v>0</v>
      </c>
      <c r="L53" s="358" t="s">
        <v>8222</v>
      </c>
      <c r="M53" s="357" t="s">
        <v>8322</v>
      </c>
      <c r="N53" s="357" t="s">
        <v>8314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8215</v>
      </c>
      <c r="U53" s="357" t="s">
        <v>294</v>
      </c>
      <c r="V53" s="357" t="s">
        <v>294</v>
      </c>
    </row>
    <row r="54" spans="1:22" ht="15" thickBot="1">
      <c r="A54" s="517"/>
      <c r="B54" s="206"/>
      <c r="C54" s="538" t="s">
        <v>22</v>
      </c>
      <c r="D54" s="1885">
        <v>19</v>
      </c>
      <c r="E54" s="1887">
        <v>0</v>
      </c>
      <c r="F54" s="677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02">
        <v>8</v>
      </c>
      <c r="B55" s="1892" t="s">
        <v>8324</v>
      </c>
      <c r="C55" s="1883" t="s">
        <v>8325</v>
      </c>
      <c r="D55" s="1886">
        <v>5</v>
      </c>
      <c r="E55" s="1886">
        <v>8</v>
      </c>
      <c r="F55" s="616" t="s">
        <v>8312</v>
      </c>
      <c r="G55" s="494"/>
      <c r="H55" s="494" t="s">
        <v>8311</v>
      </c>
      <c r="I55" s="494" t="s">
        <v>294</v>
      </c>
      <c r="J55" s="494" t="s">
        <v>294</v>
      </c>
      <c r="K55" s="573">
        <v>0</v>
      </c>
      <c r="L55" s="358" t="s">
        <v>8325</v>
      </c>
      <c r="M55" s="357" t="s">
        <v>8324</v>
      </c>
      <c r="N55" s="357" t="s">
        <v>8311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8312</v>
      </c>
      <c r="U55" s="357" t="s">
        <v>294</v>
      </c>
      <c r="V55" s="357" t="s">
        <v>294</v>
      </c>
    </row>
    <row r="56" spans="1:22">
      <c r="A56" s="515"/>
      <c r="B56" s="1892" t="s">
        <v>8326</v>
      </c>
      <c r="C56" s="1883" t="s">
        <v>8236</v>
      </c>
      <c r="D56" s="1882">
        <v>4</v>
      </c>
      <c r="E56" s="1882">
        <v>4</v>
      </c>
      <c r="F56" s="618" t="s">
        <v>8201</v>
      </c>
      <c r="G56" s="494"/>
      <c r="H56" s="494" t="s">
        <v>8308</v>
      </c>
      <c r="I56" s="494" t="s">
        <v>294</v>
      </c>
      <c r="J56" s="494" t="s">
        <v>294</v>
      </c>
      <c r="K56" s="573">
        <v>0</v>
      </c>
      <c r="L56" s="358" t="s">
        <v>8236</v>
      </c>
      <c r="M56" s="357" t="s">
        <v>8326</v>
      </c>
      <c r="N56" s="357" t="s">
        <v>8308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8201</v>
      </c>
      <c r="U56" s="357" t="s">
        <v>294</v>
      </c>
      <c r="V56" s="357" t="s">
        <v>294</v>
      </c>
    </row>
    <row r="57" spans="1:22">
      <c r="A57" s="515"/>
      <c r="B57" s="1892" t="s">
        <v>8327</v>
      </c>
      <c r="C57" s="1883" t="s">
        <v>8244</v>
      </c>
      <c r="D57" s="1882">
        <v>4</v>
      </c>
      <c r="E57" s="1882">
        <v>4</v>
      </c>
      <c r="F57" s="618" t="s">
        <v>8227</v>
      </c>
      <c r="G57" s="494"/>
      <c r="H57" s="494" t="s">
        <v>8319</v>
      </c>
      <c r="I57" s="494" t="s">
        <v>294</v>
      </c>
      <c r="J57" s="494" t="s">
        <v>294</v>
      </c>
      <c r="K57" s="573">
        <v>0</v>
      </c>
      <c r="L57" s="358" t="s">
        <v>8244</v>
      </c>
      <c r="M57" s="357" t="s">
        <v>8327</v>
      </c>
      <c r="N57" s="357" t="s">
        <v>8319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8227</v>
      </c>
      <c r="U57" s="357" t="s">
        <v>294</v>
      </c>
      <c r="V57" s="357" t="s">
        <v>294</v>
      </c>
    </row>
    <row r="58" spans="1:22">
      <c r="A58" s="515"/>
      <c r="B58" s="1892" t="s">
        <v>8328</v>
      </c>
      <c r="C58" s="1883" t="s">
        <v>8246</v>
      </c>
      <c r="D58" s="1882">
        <v>4</v>
      </c>
      <c r="E58" s="1882">
        <v>6</v>
      </c>
      <c r="F58" s="618" t="s">
        <v>8234</v>
      </c>
      <c r="G58" s="494"/>
      <c r="H58" s="494" t="s">
        <v>8320</v>
      </c>
      <c r="I58" s="494" t="s">
        <v>294</v>
      </c>
      <c r="J58" s="494" t="s">
        <v>294</v>
      </c>
      <c r="K58" s="573">
        <v>0</v>
      </c>
      <c r="L58" s="358" t="s">
        <v>8247</v>
      </c>
      <c r="M58" s="357" t="s">
        <v>8328</v>
      </c>
      <c r="N58" s="357" t="s">
        <v>8320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8234</v>
      </c>
      <c r="U58" s="357" t="s">
        <v>294</v>
      </c>
      <c r="V58" s="357" t="s">
        <v>294</v>
      </c>
    </row>
    <row r="59" spans="1:22" ht="15" thickBot="1">
      <c r="A59" s="515"/>
      <c r="B59" s="1892" t="s">
        <v>8329</v>
      </c>
      <c r="C59" s="1883" t="s">
        <v>8229</v>
      </c>
      <c r="D59" s="1885">
        <v>4</v>
      </c>
      <c r="E59" s="1885">
        <v>4</v>
      </c>
      <c r="F59" s="618" t="s">
        <v>8213</v>
      </c>
      <c r="G59" s="494"/>
      <c r="H59" s="494" t="s">
        <v>8321</v>
      </c>
      <c r="I59" s="494" t="s">
        <v>294</v>
      </c>
      <c r="J59" s="494" t="s">
        <v>294</v>
      </c>
      <c r="K59" s="573">
        <v>0</v>
      </c>
      <c r="L59" s="358" t="s">
        <v>8229</v>
      </c>
      <c r="M59" s="357" t="s">
        <v>8329</v>
      </c>
      <c r="N59" s="357" t="s">
        <v>8321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8213</v>
      </c>
      <c r="U59" s="357" t="s">
        <v>294</v>
      </c>
      <c r="V59" s="357" t="s">
        <v>294</v>
      </c>
    </row>
    <row r="60" spans="1:22" ht="15" thickBot="1">
      <c r="A60" s="517"/>
      <c r="B60" s="602"/>
      <c r="C60" s="538" t="s">
        <v>22</v>
      </c>
      <c r="D60" s="1885">
        <v>21</v>
      </c>
      <c r="E60" s="1885">
        <v>0</v>
      </c>
      <c r="F60" s="615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1893" t="s">
        <v>8330</v>
      </c>
      <c r="C61" s="1883" t="s">
        <v>8331</v>
      </c>
      <c r="D61" s="1886">
        <v>4</v>
      </c>
      <c r="E61" s="1886">
        <v>4</v>
      </c>
      <c r="F61" s="616" t="s">
        <v>8332</v>
      </c>
      <c r="G61" s="494"/>
      <c r="H61" s="494" t="s">
        <v>8319</v>
      </c>
      <c r="I61" s="494" t="s">
        <v>294</v>
      </c>
      <c r="J61" s="494" t="s">
        <v>294</v>
      </c>
      <c r="K61" s="573">
        <v>0</v>
      </c>
      <c r="L61" s="358" t="s">
        <v>8331</v>
      </c>
      <c r="M61" s="357" t="s">
        <v>8330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8332</v>
      </c>
      <c r="U61" s="357" t="s">
        <v>294</v>
      </c>
      <c r="V61" s="357" t="s">
        <v>294</v>
      </c>
    </row>
    <row r="62" spans="1:22">
      <c r="A62" s="515"/>
      <c r="B62" s="1892" t="s">
        <v>8333</v>
      </c>
      <c r="C62" s="1883" t="s">
        <v>8240</v>
      </c>
      <c r="D62" s="1882">
        <v>4</v>
      </c>
      <c r="E62" s="1882">
        <v>4</v>
      </c>
      <c r="F62" s="618" t="s">
        <v>8236</v>
      </c>
      <c r="G62" s="494"/>
      <c r="H62" s="494" t="s">
        <v>8326</v>
      </c>
      <c r="I62" s="494" t="s">
        <v>294</v>
      </c>
      <c r="J62" s="494" t="s">
        <v>294</v>
      </c>
      <c r="K62" s="573">
        <v>0</v>
      </c>
      <c r="L62" s="358" t="s">
        <v>8240</v>
      </c>
      <c r="M62" s="357" t="s">
        <v>8333</v>
      </c>
      <c r="N62" s="357" t="s">
        <v>8326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8236</v>
      </c>
      <c r="U62" s="357" t="s">
        <v>294</v>
      </c>
      <c r="V62" s="357" t="s">
        <v>294</v>
      </c>
    </row>
    <row r="63" spans="1:22">
      <c r="A63" s="515"/>
      <c r="B63" s="1892" t="s">
        <v>8334</v>
      </c>
      <c r="C63" s="1883" t="s">
        <v>8251</v>
      </c>
      <c r="D63" s="1882">
        <v>4</v>
      </c>
      <c r="E63" s="1882">
        <v>6</v>
      </c>
      <c r="F63" s="618" t="s">
        <v>8244</v>
      </c>
      <c r="G63" s="494"/>
      <c r="H63" s="494" t="s">
        <v>8327</v>
      </c>
      <c r="I63" s="494" t="s">
        <v>294</v>
      </c>
      <c r="J63" s="494" t="s">
        <v>294</v>
      </c>
      <c r="K63" s="573">
        <v>0</v>
      </c>
      <c r="L63" s="358" t="s">
        <v>8251</v>
      </c>
      <c r="M63" s="357" t="s">
        <v>8334</v>
      </c>
      <c r="N63" s="357" t="s">
        <v>8327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8244</v>
      </c>
      <c r="U63" s="357" t="s">
        <v>294</v>
      </c>
      <c r="V63" s="357" t="s">
        <v>294</v>
      </c>
    </row>
    <row r="64" spans="1:22">
      <c r="A64" s="515"/>
      <c r="B64" s="1892" t="s">
        <v>8335</v>
      </c>
      <c r="C64" s="1883" t="s">
        <v>8265</v>
      </c>
      <c r="D64" s="1882">
        <v>3</v>
      </c>
      <c r="E64" s="1882">
        <v>4</v>
      </c>
      <c r="F64" s="618" t="s">
        <v>8227</v>
      </c>
      <c r="G64" s="494"/>
      <c r="H64" s="494" t="s">
        <v>8319</v>
      </c>
      <c r="I64" s="494" t="s">
        <v>294</v>
      </c>
      <c r="J64" s="494" t="s">
        <v>294</v>
      </c>
      <c r="K64" s="573">
        <v>0</v>
      </c>
      <c r="L64" s="358" t="s">
        <v>8265</v>
      </c>
      <c r="M64" s="357" t="s">
        <v>8335</v>
      </c>
      <c r="N64" s="357" t="s">
        <v>8319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8227</v>
      </c>
      <c r="U64" s="357" t="s">
        <v>294</v>
      </c>
      <c r="V64" s="357" t="s">
        <v>294</v>
      </c>
    </row>
    <row r="65" spans="1:22" ht="15" thickBot="1">
      <c r="A65" s="515"/>
      <c r="B65" s="1894" t="s">
        <v>8336</v>
      </c>
      <c r="C65" s="1883" t="s">
        <v>8224</v>
      </c>
      <c r="D65" s="1882">
        <v>4</v>
      </c>
      <c r="E65" s="1882">
        <v>4</v>
      </c>
      <c r="F65" s="618" t="s">
        <v>8185</v>
      </c>
      <c r="G65" s="494"/>
      <c r="H65" s="494" t="s">
        <v>8299</v>
      </c>
      <c r="I65" s="494" t="s">
        <v>294</v>
      </c>
      <c r="J65" s="494" t="s">
        <v>294</v>
      </c>
      <c r="K65" s="573">
        <v>0</v>
      </c>
      <c r="L65" s="358" t="s">
        <v>8225</v>
      </c>
      <c r="M65" s="357" t="s">
        <v>8336</v>
      </c>
      <c r="N65" s="357" t="s">
        <v>8299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8185</v>
      </c>
      <c r="U65" s="357" t="s">
        <v>294</v>
      </c>
      <c r="V65" s="357" t="s">
        <v>294</v>
      </c>
    </row>
    <row r="66" spans="1:22" ht="15" thickBot="1">
      <c r="A66" s="515"/>
      <c r="B66" s="515"/>
      <c r="C66" s="538" t="s">
        <v>22</v>
      </c>
      <c r="D66" s="1895">
        <v>19</v>
      </c>
      <c r="E66" s="1895">
        <v>0</v>
      </c>
      <c r="F66" s="67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1893" t="s">
        <v>8337</v>
      </c>
      <c r="C67" s="1883" t="s">
        <v>8338</v>
      </c>
      <c r="D67" s="1882">
        <v>8</v>
      </c>
      <c r="E67" s="1882">
        <v>14</v>
      </c>
      <c r="F67" s="618" t="s">
        <v>8339</v>
      </c>
      <c r="G67" s="494"/>
      <c r="H67" s="494" t="s">
        <v>3052</v>
      </c>
      <c r="I67" s="494" t="s">
        <v>8330</v>
      </c>
      <c r="J67" s="494" t="s">
        <v>294</v>
      </c>
      <c r="K67" s="573">
        <v>0</v>
      </c>
      <c r="L67" s="358" t="s">
        <v>612</v>
      </c>
      <c r="M67" s="357" t="s">
        <v>8337</v>
      </c>
      <c r="N67" s="357" t="s">
        <v>3052</v>
      </c>
      <c r="O67" s="357" t="s">
        <v>8330</v>
      </c>
      <c r="P67" s="357" t="s">
        <v>294</v>
      </c>
      <c r="Q67" s="357">
        <v>0</v>
      </c>
      <c r="R67" s="357">
        <v>15</v>
      </c>
      <c r="S67" s="357">
        <v>0</v>
      </c>
      <c r="T67" s="357" t="s">
        <v>1181</v>
      </c>
      <c r="U67" s="357" t="s">
        <v>8331</v>
      </c>
      <c r="V67" s="357" t="s">
        <v>294</v>
      </c>
    </row>
    <row r="68" spans="1:22">
      <c r="A68" s="515"/>
      <c r="B68" s="1892" t="s">
        <v>8340</v>
      </c>
      <c r="C68" s="1883" t="s">
        <v>8341</v>
      </c>
      <c r="D68" s="1882">
        <v>7</v>
      </c>
      <c r="E68" s="1882">
        <v>12</v>
      </c>
      <c r="F68" s="618" t="s">
        <v>8251</v>
      </c>
      <c r="G68" s="494"/>
      <c r="H68" s="494" t="s">
        <v>8334</v>
      </c>
      <c r="I68" s="494" t="s">
        <v>294</v>
      </c>
      <c r="J68" s="494" t="s">
        <v>294</v>
      </c>
      <c r="K68" s="573">
        <v>0</v>
      </c>
      <c r="L68" s="358" t="s">
        <v>8256</v>
      </c>
      <c r="M68" s="357" t="s">
        <v>8340</v>
      </c>
      <c r="N68" s="357" t="s">
        <v>8334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8251</v>
      </c>
      <c r="U68" s="357" t="s">
        <v>294</v>
      </c>
      <c r="V68" s="357" t="s">
        <v>294</v>
      </c>
    </row>
    <row r="69" spans="1:22" ht="15" thickBot="1">
      <c r="A69" s="515"/>
      <c r="B69" s="1894" t="s">
        <v>8342</v>
      </c>
      <c r="C69" s="1883" t="s">
        <v>8249</v>
      </c>
      <c r="D69" s="1882">
        <v>3</v>
      </c>
      <c r="E69" s="1882">
        <v>4</v>
      </c>
      <c r="F69" s="618" t="s">
        <v>8331</v>
      </c>
      <c r="G69" s="494"/>
      <c r="H69" s="494" t="s">
        <v>8330</v>
      </c>
      <c r="I69" s="494" t="s">
        <v>294</v>
      </c>
      <c r="J69" s="494" t="s">
        <v>294</v>
      </c>
      <c r="K69" s="573">
        <v>0</v>
      </c>
      <c r="L69" s="358" t="s">
        <v>8249</v>
      </c>
      <c r="M69" s="357" t="s">
        <v>8342</v>
      </c>
      <c r="N69" s="357" t="s">
        <v>8330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8331</v>
      </c>
      <c r="U69" s="357" t="s">
        <v>294</v>
      </c>
      <c r="V69" s="357" t="s">
        <v>294</v>
      </c>
    </row>
    <row r="70" spans="1:22" ht="15" thickBot="1">
      <c r="A70" s="515"/>
      <c r="B70" s="50"/>
      <c r="C70" s="538" t="s">
        <v>22</v>
      </c>
      <c r="D70" s="1895">
        <v>18</v>
      </c>
      <c r="E70" s="1895">
        <v>0</v>
      </c>
      <c r="F70" s="677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602">
        <v>11</v>
      </c>
      <c r="B71" s="1892" t="s">
        <v>8343</v>
      </c>
      <c r="C71" s="1883" t="s">
        <v>4161</v>
      </c>
      <c r="D71" s="1882">
        <v>8</v>
      </c>
      <c r="E71" s="1882">
        <v>12</v>
      </c>
      <c r="F71" s="616" t="s">
        <v>8344</v>
      </c>
      <c r="G71" s="494"/>
      <c r="H71" s="494" t="s">
        <v>3040</v>
      </c>
      <c r="I71" s="494" t="s">
        <v>8336</v>
      </c>
      <c r="J71" s="494" t="s">
        <v>294</v>
      </c>
      <c r="K71" s="573">
        <v>0</v>
      </c>
      <c r="L71" s="358" t="s">
        <v>4161</v>
      </c>
      <c r="M71" s="357" t="s">
        <v>8343</v>
      </c>
      <c r="N71" s="357" t="s">
        <v>3040</v>
      </c>
      <c r="O71" s="357" t="s">
        <v>8336</v>
      </c>
      <c r="P71" s="357" t="s">
        <v>294</v>
      </c>
      <c r="Q71" s="357">
        <v>0</v>
      </c>
      <c r="R71" s="357">
        <v>34</v>
      </c>
      <c r="S71" s="357">
        <v>0</v>
      </c>
      <c r="T71" s="357" t="s">
        <v>3259</v>
      </c>
      <c r="U71" s="357" t="s">
        <v>8225</v>
      </c>
      <c r="V71" s="357" t="s">
        <v>294</v>
      </c>
    </row>
    <row r="72" spans="1:22">
      <c r="A72" s="515"/>
      <c r="B72" s="1892" t="s">
        <v>8345</v>
      </c>
      <c r="C72" s="1883" t="s">
        <v>8346</v>
      </c>
      <c r="D72" s="1882">
        <v>5</v>
      </c>
      <c r="E72" s="1882">
        <v>6</v>
      </c>
      <c r="F72" s="618" t="s">
        <v>8331</v>
      </c>
      <c r="G72" s="494" t="s">
        <v>241</v>
      </c>
      <c r="H72" s="494" t="s">
        <v>8330</v>
      </c>
      <c r="I72" s="494" t="s">
        <v>294</v>
      </c>
      <c r="J72" s="494" t="s">
        <v>294</v>
      </c>
      <c r="K72" s="573">
        <v>0</v>
      </c>
      <c r="L72" s="358" t="s">
        <v>8347</v>
      </c>
      <c r="M72" s="357" t="s">
        <v>8345</v>
      </c>
      <c r="N72" s="357" t="s">
        <v>8330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8331</v>
      </c>
      <c r="U72" s="357" t="s">
        <v>294</v>
      </c>
      <c r="V72" s="357" t="s">
        <v>294</v>
      </c>
    </row>
    <row r="73" spans="1:22">
      <c r="A73" s="515"/>
      <c r="B73" s="1892" t="s">
        <v>8348</v>
      </c>
      <c r="C73" s="1883" t="s">
        <v>8349</v>
      </c>
      <c r="D73" s="1882">
        <v>5</v>
      </c>
      <c r="E73" s="1882">
        <v>6</v>
      </c>
      <c r="F73" s="618" t="s">
        <v>8331</v>
      </c>
      <c r="G73" s="494" t="s">
        <v>241</v>
      </c>
      <c r="H73" s="494" t="s">
        <v>8330</v>
      </c>
      <c r="I73" s="494"/>
      <c r="J73" s="494"/>
      <c r="K73" s="573"/>
      <c r="L73" s="358"/>
    </row>
    <row r="74" spans="1:22">
      <c r="A74" s="515"/>
      <c r="B74" s="1892" t="s">
        <v>8350</v>
      </c>
      <c r="C74" s="1883" t="s">
        <v>8351</v>
      </c>
      <c r="D74" s="1882">
        <v>5</v>
      </c>
      <c r="E74" s="1882">
        <v>6</v>
      </c>
      <c r="F74" s="618" t="s">
        <v>8331</v>
      </c>
      <c r="G74" s="494" t="s">
        <v>242</v>
      </c>
      <c r="H74" s="494" t="s">
        <v>8330</v>
      </c>
      <c r="I74" s="494"/>
      <c r="J74" s="494"/>
      <c r="K74" s="573"/>
      <c r="L74" s="358"/>
    </row>
    <row r="75" spans="1:22" ht="15" thickBot="1">
      <c r="A75" s="515"/>
      <c r="B75" s="1892" t="s">
        <v>8352</v>
      </c>
      <c r="C75" s="1883" t="s">
        <v>8353</v>
      </c>
      <c r="D75" s="1882">
        <v>5</v>
      </c>
      <c r="E75" s="1882">
        <v>6</v>
      </c>
      <c r="F75" s="678" t="s">
        <v>8331</v>
      </c>
      <c r="G75" s="494" t="s">
        <v>242</v>
      </c>
      <c r="H75" s="494" t="s">
        <v>8330</v>
      </c>
      <c r="I75" s="494" t="s">
        <v>294</v>
      </c>
      <c r="J75" s="494" t="s">
        <v>294</v>
      </c>
      <c r="K75" s="573">
        <v>0</v>
      </c>
      <c r="L75" s="358" t="s">
        <v>8353</v>
      </c>
      <c r="M75" s="357" t="s">
        <v>8352</v>
      </c>
      <c r="N75" s="357" t="s">
        <v>241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8331</v>
      </c>
      <c r="U75" s="357" t="s">
        <v>294</v>
      </c>
      <c r="V75" s="357" t="s">
        <v>294</v>
      </c>
    </row>
    <row r="76" spans="1:22" ht="15" thickBot="1">
      <c r="A76" s="515"/>
      <c r="B76" s="48"/>
      <c r="C76" s="538" t="s">
        <v>22</v>
      </c>
      <c r="D76" s="1895">
        <v>18</v>
      </c>
      <c r="E76" s="1895">
        <v>0</v>
      </c>
      <c r="F76" s="907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22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A77" s="602">
        <v>12</v>
      </c>
      <c r="B77" s="1896" t="s">
        <v>8354</v>
      </c>
      <c r="C77" s="1897" t="s">
        <v>4329</v>
      </c>
      <c r="D77" s="1882">
        <v>8</v>
      </c>
      <c r="E77" s="1882">
        <v>12</v>
      </c>
      <c r="F77" s="618" t="s">
        <v>4161</v>
      </c>
      <c r="G77" s="494"/>
      <c r="H77" s="494" t="s">
        <v>8343</v>
      </c>
      <c r="I77" s="494" t="s">
        <v>294</v>
      </c>
      <c r="J77" s="494" t="s">
        <v>294</v>
      </c>
      <c r="K77" s="1743">
        <v>0</v>
      </c>
      <c r="L77" s="358" t="s">
        <v>3396</v>
      </c>
      <c r="M77" s="357" t="s">
        <v>8354</v>
      </c>
      <c r="N77" s="357" t="s">
        <v>8343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4161</v>
      </c>
      <c r="U77" s="357" t="s">
        <v>294</v>
      </c>
      <c r="V77" s="357" t="s">
        <v>294</v>
      </c>
    </row>
    <row r="78" spans="1:22">
      <c r="A78" s="515"/>
      <c r="B78" s="1896" t="s">
        <v>8355</v>
      </c>
      <c r="C78" s="1897" t="s">
        <v>8262</v>
      </c>
      <c r="D78" s="1882">
        <v>6</v>
      </c>
      <c r="E78" s="1882">
        <v>8</v>
      </c>
      <c r="F78" s="618" t="s">
        <v>8249</v>
      </c>
      <c r="G78" s="494"/>
      <c r="H78" s="494" t="s">
        <v>8342</v>
      </c>
      <c r="I78" s="494" t="s">
        <v>294</v>
      </c>
      <c r="J78" s="494" t="s">
        <v>294</v>
      </c>
      <c r="K78" s="642">
        <v>0</v>
      </c>
      <c r="L78" s="358" t="s">
        <v>8263</v>
      </c>
      <c r="M78" s="357" t="s">
        <v>8355</v>
      </c>
      <c r="N78" s="357" t="s">
        <v>8342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8249</v>
      </c>
      <c r="U78" s="357" t="s">
        <v>294</v>
      </c>
      <c r="V78" s="357" t="s">
        <v>294</v>
      </c>
    </row>
    <row r="79" spans="1:22">
      <c r="A79" s="515"/>
      <c r="B79" s="1896" t="s">
        <v>8356</v>
      </c>
      <c r="C79" s="1897" t="s">
        <v>8357</v>
      </c>
      <c r="D79" s="1882">
        <v>5</v>
      </c>
      <c r="E79" s="1882">
        <v>6</v>
      </c>
      <c r="F79" s="618" t="s">
        <v>8358</v>
      </c>
      <c r="G79" s="494" t="s">
        <v>8267</v>
      </c>
      <c r="H79" s="494" t="s">
        <v>242</v>
      </c>
      <c r="I79" s="494"/>
      <c r="J79" s="494"/>
      <c r="K79" s="642"/>
      <c r="L79" s="358"/>
    </row>
    <row r="80" spans="1:22" ht="15" thickBot="1">
      <c r="A80" s="515"/>
      <c r="B80" s="1898" t="s">
        <v>8359</v>
      </c>
      <c r="C80" s="1897" t="s">
        <v>8292</v>
      </c>
      <c r="D80" s="1885">
        <v>5</v>
      </c>
      <c r="E80" s="1885">
        <v>6</v>
      </c>
      <c r="F80" s="618" t="s">
        <v>8358</v>
      </c>
      <c r="G80" s="494" t="s">
        <v>8267</v>
      </c>
      <c r="H80" s="494" t="s">
        <v>242</v>
      </c>
      <c r="I80" s="494" t="s">
        <v>294</v>
      </c>
      <c r="J80" s="494" t="s">
        <v>294</v>
      </c>
      <c r="K80" s="642">
        <v>0</v>
      </c>
      <c r="L80" s="358" t="s">
        <v>8293</v>
      </c>
      <c r="M80" s="357" t="s">
        <v>8359</v>
      </c>
      <c r="N80" s="357" t="s">
        <v>242</v>
      </c>
      <c r="O80" s="357" t="s">
        <v>294</v>
      </c>
      <c r="P80" s="357" t="s">
        <v>294</v>
      </c>
      <c r="Q80" s="357">
        <v>0</v>
      </c>
      <c r="R80" s="357">
        <v>0</v>
      </c>
      <c r="S80" s="357">
        <v>0</v>
      </c>
      <c r="T80" s="357" t="s">
        <v>8257</v>
      </c>
      <c r="U80" s="357" t="s">
        <v>294</v>
      </c>
      <c r="V80" s="357" t="s">
        <v>294</v>
      </c>
    </row>
    <row r="81" spans="1:22" ht="15" thickBot="1">
      <c r="A81" s="494"/>
      <c r="B81" s="1899"/>
      <c r="C81" s="1900"/>
      <c r="D81" s="1901">
        <v>19</v>
      </c>
      <c r="E81" s="1901">
        <v>0</v>
      </c>
      <c r="F81" s="1902"/>
      <c r="G81" s="494"/>
      <c r="H81" s="494"/>
      <c r="I81" s="494"/>
      <c r="J81" s="494"/>
      <c r="K81" s="642"/>
      <c r="L81" s="358" t="s">
        <v>294</v>
      </c>
      <c r="M81" s="357" t="s">
        <v>294</v>
      </c>
      <c r="N81" s="357" t="s">
        <v>294</v>
      </c>
      <c r="O81" s="357" t="s">
        <v>294</v>
      </c>
      <c r="P81" s="357" t="s">
        <v>294</v>
      </c>
      <c r="Q81" s="357">
        <v>0</v>
      </c>
      <c r="R81" s="357">
        <v>0</v>
      </c>
      <c r="S81" s="357">
        <v>0</v>
      </c>
      <c r="T81" s="357" t="s">
        <v>294</v>
      </c>
      <c r="U81" s="357" t="s">
        <v>294</v>
      </c>
      <c r="V81" s="357" t="s">
        <v>294</v>
      </c>
    </row>
    <row r="82" spans="1:22" ht="15" thickBot="1">
      <c r="A82" s="1902"/>
      <c r="B82" s="50"/>
      <c r="C82" s="565" t="s">
        <v>111</v>
      </c>
      <c r="D82" s="1901">
        <v>240</v>
      </c>
      <c r="E82" s="1901">
        <v>0</v>
      </c>
      <c r="F82" s="677"/>
      <c r="G82" s="494"/>
      <c r="H82" s="494"/>
      <c r="I82" s="494"/>
      <c r="J82" s="494"/>
      <c r="K82" s="642"/>
      <c r="L82" s="358" t="s">
        <v>111</v>
      </c>
      <c r="M82" s="357" t="s">
        <v>294</v>
      </c>
      <c r="N82" s="357" t="s">
        <v>294</v>
      </c>
      <c r="O82" s="357" t="s">
        <v>294</v>
      </c>
      <c r="P82" s="357" t="s">
        <v>294</v>
      </c>
      <c r="Q82" s="357">
        <v>0</v>
      </c>
      <c r="R82" s="357">
        <v>0</v>
      </c>
      <c r="S82" s="357">
        <v>0</v>
      </c>
      <c r="T82" s="357" t="s">
        <v>294</v>
      </c>
      <c r="U82" s="357" t="s">
        <v>294</v>
      </c>
      <c r="V82" s="357" t="s">
        <v>294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75DE-3A89-4CFA-BB1E-7B0BE01453E6}">
  <sheetPr codeName="Sheet53"/>
  <dimension ref="A1:V109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436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3073</v>
      </c>
      <c r="C9" s="531" t="s">
        <v>438</v>
      </c>
      <c r="D9" s="1867">
        <v>2</v>
      </c>
      <c r="E9" s="1867">
        <v>3</v>
      </c>
      <c r="F9" s="170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3073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3074</v>
      </c>
      <c r="C10" s="520" t="s">
        <v>3533</v>
      </c>
      <c r="D10" s="1868">
        <v>5</v>
      </c>
      <c r="E10" s="1868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3074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8176</v>
      </c>
      <c r="C11" s="520" t="s">
        <v>8177</v>
      </c>
      <c r="D11" s="1868">
        <v>4</v>
      </c>
      <c r="E11" s="1868">
        <v>5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8178</v>
      </c>
      <c r="M11" s="357" t="s">
        <v>8176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3076</v>
      </c>
      <c r="C12" s="520" t="s">
        <v>4294</v>
      </c>
      <c r="D12" s="1868">
        <v>2</v>
      </c>
      <c r="E12" s="1868">
        <v>3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3076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3075</v>
      </c>
      <c r="C13" s="520" t="s">
        <v>3543</v>
      </c>
      <c r="D13" s="1868">
        <v>5</v>
      </c>
      <c r="E13" s="1868">
        <v>6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3075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>
      <c r="A14" s="515"/>
      <c r="B14" s="47" t="s">
        <v>36</v>
      </c>
      <c r="C14" s="520" t="s">
        <v>1131</v>
      </c>
      <c r="D14" s="1868">
        <v>1</v>
      </c>
      <c r="E14" s="1868">
        <v>1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1131</v>
      </c>
      <c r="M14" s="357" t="s">
        <v>36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5"/>
      <c r="B15" s="47" t="s">
        <v>8179</v>
      </c>
      <c r="C15" s="520" t="s">
        <v>8180</v>
      </c>
      <c r="D15" s="1868">
        <v>2</v>
      </c>
      <c r="E15" s="1868">
        <v>4</v>
      </c>
      <c r="F15" s="67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8180</v>
      </c>
      <c r="M15" s="357" t="s">
        <v>8179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 ht="15" thickBot="1">
      <c r="A16" s="517"/>
      <c r="B16" s="48"/>
      <c r="C16" s="538" t="s">
        <v>22</v>
      </c>
      <c r="D16" s="1869">
        <v>21</v>
      </c>
      <c r="E16" s="1869">
        <v>0</v>
      </c>
      <c r="F16" s="61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22</v>
      </c>
      <c r="M16" s="357" t="s">
        <v>294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602">
        <v>2</v>
      </c>
      <c r="B17" s="47" t="s">
        <v>6003</v>
      </c>
      <c r="C17" s="611" t="s">
        <v>3991</v>
      </c>
      <c r="D17" s="1870">
        <v>5</v>
      </c>
      <c r="E17" s="1870">
        <v>6</v>
      </c>
      <c r="F17" s="877" t="s">
        <v>3533</v>
      </c>
      <c r="G17" s="494"/>
      <c r="H17" s="494" t="s">
        <v>3074</v>
      </c>
      <c r="I17" s="494" t="s">
        <v>294</v>
      </c>
      <c r="J17" s="494" t="s">
        <v>294</v>
      </c>
      <c r="K17" s="573">
        <v>0</v>
      </c>
      <c r="L17" s="358" t="s">
        <v>593</v>
      </c>
      <c r="M17" s="357" t="s">
        <v>6003</v>
      </c>
      <c r="N17" s="357" t="s">
        <v>3074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3170</v>
      </c>
      <c r="U17" s="357" t="s">
        <v>294</v>
      </c>
      <c r="V17" s="357" t="s">
        <v>294</v>
      </c>
    </row>
    <row r="18" spans="1:22">
      <c r="A18" s="515"/>
      <c r="B18" s="47" t="s">
        <v>40</v>
      </c>
      <c r="C18" s="611" t="s">
        <v>1180</v>
      </c>
      <c r="D18" s="1871">
        <v>1</v>
      </c>
      <c r="E18" s="1871">
        <v>1</v>
      </c>
      <c r="F18" s="618" t="s">
        <v>1131</v>
      </c>
      <c r="G18" s="494"/>
      <c r="H18" s="494" t="s">
        <v>36</v>
      </c>
      <c r="I18" s="494" t="s">
        <v>294</v>
      </c>
      <c r="J18" s="494" t="s">
        <v>294</v>
      </c>
      <c r="K18" s="573">
        <v>0</v>
      </c>
      <c r="L18" s="358" t="s">
        <v>1180</v>
      </c>
      <c r="M18" s="357" t="s">
        <v>40</v>
      </c>
      <c r="N18" s="357" t="s">
        <v>36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1131</v>
      </c>
      <c r="U18" s="357" t="s">
        <v>294</v>
      </c>
      <c r="V18" s="357" t="s">
        <v>294</v>
      </c>
    </row>
    <row r="19" spans="1:22">
      <c r="A19" s="515"/>
      <c r="B19" s="47" t="s">
        <v>8181</v>
      </c>
      <c r="C19" s="611" t="s">
        <v>8182</v>
      </c>
      <c r="D19" s="1871">
        <v>5</v>
      </c>
      <c r="E19" s="1871">
        <v>3</v>
      </c>
      <c r="F19" s="618" t="s">
        <v>8177</v>
      </c>
      <c r="G19" s="494"/>
      <c r="H19" s="494" t="s">
        <v>8176</v>
      </c>
      <c r="I19" s="494" t="s">
        <v>294</v>
      </c>
      <c r="J19" s="494" t="s">
        <v>294</v>
      </c>
      <c r="K19" s="573">
        <v>0</v>
      </c>
      <c r="L19" s="358" t="s">
        <v>8183</v>
      </c>
      <c r="M19" s="357" t="s">
        <v>8181</v>
      </c>
      <c r="N19" s="357" t="s">
        <v>8176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8178</v>
      </c>
      <c r="U19" s="357" t="s">
        <v>294</v>
      </c>
      <c r="V19" s="357" t="s">
        <v>294</v>
      </c>
    </row>
    <row r="20" spans="1:22">
      <c r="A20" s="515"/>
      <c r="B20" s="47" t="s">
        <v>3077</v>
      </c>
      <c r="C20" s="611" t="s">
        <v>471</v>
      </c>
      <c r="D20" s="1871">
        <v>5</v>
      </c>
      <c r="E20" s="1871">
        <v>6</v>
      </c>
      <c r="F20" s="618" t="s">
        <v>3543</v>
      </c>
      <c r="G20" s="494"/>
      <c r="H20" s="494" t="s">
        <v>3075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3077</v>
      </c>
      <c r="N20" s="357" t="s">
        <v>3075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5"/>
      <c r="B21" s="47" t="s">
        <v>3080</v>
      </c>
      <c r="C21" s="611" t="s">
        <v>335</v>
      </c>
      <c r="D21" s="1872">
        <v>2</v>
      </c>
      <c r="E21" s="1872">
        <v>3</v>
      </c>
      <c r="F21" s="67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3080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48"/>
      <c r="C22" s="538" t="s">
        <v>22</v>
      </c>
      <c r="D22" s="1873">
        <v>18</v>
      </c>
      <c r="E22" s="1873">
        <v>0</v>
      </c>
      <c r="F22" s="680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7" t="s">
        <v>8184</v>
      </c>
      <c r="C23" s="611" t="s">
        <v>8185</v>
      </c>
      <c r="D23" s="1870">
        <v>5</v>
      </c>
      <c r="E23" s="1870">
        <v>8</v>
      </c>
      <c r="F23" s="616" t="s">
        <v>8182</v>
      </c>
      <c r="G23" s="494"/>
      <c r="H23" s="494" t="s">
        <v>8181</v>
      </c>
      <c r="I23" s="494" t="s">
        <v>294</v>
      </c>
      <c r="J23" s="494" t="s">
        <v>294</v>
      </c>
      <c r="K23" s="573">
        <v>0</v>
      </c>
      <c r="L23" s="358" t="s">
        <v>8185</v>
      </c>
      <c r="M23" s="357" t="s">
        <v>8184</v>
      </c>
      <c r="N23" s="357" t="s">
        <v>8181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8183</v>
      </c>
      <c r="U23" s="357" t="s">
        <v>294</v>
      </c>
      <c r="V23" s="357" t="s">
        <v>294</v>
      </c>
    </row>
    <row r="24" spans="1:22">
      <c r="A24" s="515"/>
      <c r="B24" s="47" t="s">
        <v>8186</v>
      </c>
      <c r="C24" s="611" t="s">
        <v>8187</v>
      </c>
      <c r="D24" s="1871">
        <v>4</v>
      </c>
      <c r="E24" s="1871">
        <v>5</v>
      </c>
      <c r="F24" s="618" t="s">
        <v>8177</v>
      </c>
      <c r="G24" s="494"/>
      <c r="H24" s="494" t="s">
        <v>8176</v>
      </c>
      <c r="I24" s="494" t="s">
        <v>294</v>
      </c>
      <c r="J24" s="494" t="s">
        <v>294</v>
      </c>
      <c r="K24" s="573">
        <v>0</v>
      </c>
      <c r="L24" s="358" t="s">
        <v>8187</v>
      </c>
      <c r="M24" s="357" t="s">
        <v>8186</v>
      </c>
      <c r="N24" s="357" t="s">
        <v>8176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8178</v>
      </c>
      <c r="U24" s="357" t="s">
        <v>294</v>
      </c>
      <c r="V24" s="357" t="s">
        <v>294</v>
      </c>
    </row>
    <row r="25" spans="1:22">
      <c r="A25" s="515"/>
      <c r="B25" s="47" t="s">
        <v>29</v>
      </c>
      <c r="C25" s="611" t="s">
        <v>2389</v>
      </c>
      <c r="D25" s="1871">
        <v>2</v>
      </c>
      <c r="E25" s="1871">
        <v>2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6011</v>
      </c>
      <c r="C26" s="611" t="s">
        <v>1179</v>
      </c>
      <c r="D26" s="1871">
        <v>3</v>
      </c>
      <c r="E26" s="1871">
        <v>4</v>
      </c>
      <c r="F26" s="618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6011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47" t="s">
        <v>3079</v>
      </c>
      <c r="C27" s="611" t="s">
        <v>140</v>
      </c>
      <c r="D27" s="1871">
        <v>5</v>
      </c>
      <c r="E27" s="1871">
        <v>6</v>
      </c>
      <c r="F27" s="618" t="s">
        <v>471</v>
      </c>
      <c r="G27" s="494"/>
      <c r="H27" s="494" t="s">
        <v>3077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3079</v>
      </c>
      <c r="N27" s="357" t="s">
        <v>3077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38" t="s">
        <v>22</v>
      </c>
      <c r="D28" s="1873">
        <v>19</v>
      </c>
      <c r="E28" s="1873">
        <v>0</v>
      </c>
      <c r="F28" s="67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7" t="s">
        <v>8188</v>
      </c>
      <c r="C29" s="611" t="s">
        <v>8189</v>
      </c>
      <c r="D29" s="1870">
        <v>5</v>
      </c>
      <c r="E29" s="1870">
        <v>6</v>
      </c>
      <c r="F29" s="61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8189</v>
      </c>
      <c r="M29" s="357" t="s">
        <v>8188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/>
      <c r="B30" s="47" t="s">
        <v>8190</v>
      </c>
      <c r="C30" s="611" t="s">
        <v>8191</v>
      </c>
      <c r="D30" s="1871">
        <v>3</v>
      </c>
      <c r="E30" s="1871">
        <v>6</v>
      </c>
      <c r="F30" s="618" t="s">
        <v>8182</v>
      </c>
      <c r="G30" s="494"/>
      <c r="H30" s="494" t="s">
        <v>8181</v>
      </c>
      <c r="I30" s="494" t="s">
        <v>294</v>
      </c>
      <c r="J30" s="494" t="s">
        <v>294</v>
      </c>
      <c r="K30" s="573">
        <v>0</v>
      </c>
      <c r="L30" s="358" t="s">
        <v>8192</v>
      </c>
      <c r="M30" s="357" t="s">
        <v>8190</v>
      </c>
      <c r="N30" s="357" t="s">
        <v>8181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8183</v>
      </c>
      <c r="U30" s="357" t="s">
        <v>294</v>
      </c>
      <c r="V30" s="357" t="s">
        <v>294</v>
      </c>
    </row>
    <row r="31" spans="1:22">
      <c r="A31" s="515"/>
      <c r="B31" s="47" t="s">
        <v>8193</v>
      </c>
      <c r="C31" s="611" t="s">
        <v>8194</v>
      </c>
      <c r="D31" s="1871">
        <v>5</v>
      </c>
      <c r="E31" s="1871">
        <v>6</v>
      </c>
      <c r="F31" s="618" t="s">
        <v>8187</v>
      </c>
      <c r="G31" s="494"/>
      <c r="H31" s="494" t="s">
        <v>8186</v>
      </c>
      <c r="I31" s="494" t="s">
        <v>294</v>
      </c>
      <c r="J31" s="494" t="s">
        <v>294</v>
      </c>
      <c r="K31" s="573">
        <v>0</v>
      </c>
      <c r="L31" s="358" t="s">
        <v>8194</v>
      </c>
      <c r="M31" s="357" t="s">
        <v>8193</v>
      </c>
      <c r="N31" s="357" t="s">
        <v>8186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8187</v>
      </c>
      <c r="U31" s="357" t="s">
        <v>294</v>
      </c>
      <c r="V31" s="357" t="s">
        <v>294</v>
      </c>
    </row>
    <row r="32" spans="1:22">
      <c r="A32" s="515"/>
      <c r="B32" s="47" t="s">
        <v>8195</v>
      </c>
      <c r="C32" s="611" t="s">
        <v>8196</v>
      </c>
      <c r="D32" s="1871">
        <v>4</v>
      </c>
      <c r="E32" s="1871">
        <v>5</v>
      </c>
      <c r="F32" s="618" t="s">
        <v>8182</v>
      </c>
      <c r="G32" s="494"/>
      <c r="H32" s="494" t="s">
        <v>8181</v>
      </c>
      <c r="I32" s="494" t="s">
        <v>294</v>
      </c>
      <c r="J32" s="494" t="s">
        <v>294</v>
      </c>
      <c r="K32" s="573">
        <v>0</v>
      </c>
      <c r="L32" s="358" t="s">
        <v>8196</v>
      </c>
      <c r="M32" s="357" t="s">
        <v>8195</v>
      </c>
      <c r="N32" s="357" t="s">
        <v>8181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8183</v>
      </c>
      <c r="U32" s="357" t="s">
        <v>294</v>
      </c>
      <c r="V32" s="357" t="s">
        <v>294</v>
      </c>
    </row>
    <row r="33" spans="1:22" ht="15" thickBot="1">
      <c r="A33" s="515"/>
      <c r="B33" s="47" t="s">
        <v>38</v>
      </c>
      <c r="C33" s="611" t="s">
        <v>331</v>
      </c>
      <c r="D33" s="1871">
        <v>1</v>
      </c>
      <c r="E33" s="1871">
        <v>1</v>
      </c>
      <c r="F33" s="618" t="s">
        <v>335</v>
      </c>
      <c r="G33" s="494"/>
      <c r="H33" s="494" t="s">
        <v>3080</v>
      </c>
      <c r="I33" s="494" t="s">
        <v>294</v>
      </c>
      <c r="J33" s="494" t="s">
        <v>294</v>
      </c>
      <c r="K33" s="573">
        <v>0</v>
      </c>
      <c r="L33" s="358" t="s">
        <v>331</v>
      </c>
      <c r="M33" s="357" t="s">
        <v>38</v>
      </c>
      <c r="N33" s="357" t="s">
        <v>3080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335</v>
      </c>
      <c r="U33" s="357" t="s">
        <v>294</v>
      </c>
      <c r="V33" s="357" t="s">
        <v>294</v>
      </c>
    </row>
    <row r="34" spans="1:22" ht="15" thickBot="1">
      <c r="A34" s="517"/>
      <c r="B34" s="48"/>
      <c r="C34" s="538" t="s">
        <v>22</v>
      </c>
      <c r="D34" s="1873">
        <v>18</v>
      </c>
      <c r="E34" s="1873">
        <v>0</v>
      </c>
      <c r="F34" s="677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02">
        <v>5</v>
      </c>
      <c r="B35" s="47" t="s">
        <v>8197</v>
      </c>
      <c r="C35" s="611" t="s">
        <v>8198</v>
      </c>
      <c r="D35" s="1870">
        <v>4</v>
      </c>
      <c r="E35" s="1870">
        <v>6</v>
      </c>
      <c r="F35" s="618" t="s">
        <v>8189</v>
      </c>
      <c r="G35" s="494"/>
      <c r="H35" s="494" t="s">
        <v>8188</v>
      </c>
      <c r="I35" s="494" t="s">
        <v>294</v>
      </c>
      <c r="J35" s="494" t="s">
        <v>294</v>
      </c>
      <c r="K35" s="573">
        <v>0</v>
      </c>
      <c r="L35" s="358" t="s">
        <v>8199</v>
      </c>
      <c r="M35" s="357" t="s">
        <v>8197</v>
      </c>
      <c r="N35" s="357" t="s">
        <v>8188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8189</v>
      </c>
      <c r="U35" s="357" t="s">
        <v>294</v>
      </c>
      <c r="V35" s="357" t="s">
        <v>294</v>
      </c>
    </row>
    <row r="36" spans="1:22">
      <c r="A36" s="515"/>
      <c r="B36" s="47" t="s">
        <v>3081</v>
      </c>
      <c r="C36" s="611" t="s">
        <v>3998</v>
      </c>
      <c r="D36" s="1871">
        <v>3</v>
      </c>
      <c r="E36" s="1871">
        <v>4</v>
      </c>
      <c r="F36" s="618" t="s">
        <v>1179</v>
      </c>
      <c r="G36" s="494"/>
      <c r="H36" s="494" t="s">
        <v>6011</v>
      </c>
      <c r="I36" s="494" t="s">
        <v>294</v>
      </c>
      <c r="J36" s="494" t="s">
        <v>294</v>
      </c>
      <c r="K36" s="573">
        <v>0</v>
      </c>
      <c r="L36" s="358" t="s">
        <v>3259</v>
      </c>
      <c r="M36" s="357" t="s">
        <v>3081</v>
      </c>
      <c r="N36" s="357" t="s">
        <v>6011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2100</v>
      </c>
      <c r="U36" s="357" t="s">
        <v>294</v>
      </c>
      <c r="V36" s="357" t="s">
        <v>294</v>
      </c>
    </row>
    <row r="37" spans="1:22">
      <c r="A37" s="515"/>
      <c r="B37" s="47" t="s">
        <v>8200</v>
      </c>
      <c r="C37" s="611" t="s">
        <v>8201</v>
      </c>
      <c r="D37" s="1871">
        <v>4</v>
      </c>
      <c r="E37" s="1871">
        <v>5</v>
      </c>
      <c r="F37" s="618" t="s">
        <v>8196</v>
      </c>
      <c r="G37" s="494"/>
      <c r="H37" s="494" t="s">
        <v>8195</v>
      </c>
      <c r="I37" s="494" t="s">
        <v>294</v>
      </c>
      <c r="J37" s="494" t="s">
        <v>294</v>
      </c>
      <c r="K37" s="574">
        <v>0</v>
      </c>
      <c r="L37" s="358" t="s">
        <v>8201</v>
      </c>
      <c r="M37" s="357" t="s">
        <v>8200</v>
      </c>
      <c r="N37" s="357" t="s">
        <v>8195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8196</v>
      </c>
      <c r="U37" s="357" t="s">
        <v>294</v>
      </c>
      <c r="V37" s="357" t="s">
        <v>294</v>
      </c>
    </row>
    <row r="38" spans="1:22">
      <c r="A38" s="515"/>
      <c r="B38" s="47" t="s">
        <v>8202</v>
      </c>
      <c r="C38" s="611" t="s">
        <v>8203</v>
      </c>
      <c r="D38" s="1871">
        <v>3</v>
      </c>
      <c r="E38" s="1871">
        <v>3</v>
      </c>
      <c r="F38" s="618" t="s">
        <v>8189</v>
      </c>
      <c r="G38" s="494"/>
      <c r="H38" s="494" t="s">
        <v>8188</v>
      </c>
      <c r="I38" s="494" t="s">
        <v>294</v>
      </c>
      <c r="J38" s="494" t="s">
        <v>294</v>
      </c>
      <c r="K38" s="573">
        <v>0</v>
      </c>
      <c r="L38" s="358" t="s">
        <v>8203</v>
      </c>
      <c r="M38" s="357" t="s">
        <v>8202</v>
      </c>
      <c r="N38" s="357" t="s">
        <v>8188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8189</v>
      </c>
      <c r="U38" s="357" t="s">
        <v>294</v>
      </c>
      <c r="V38" s="357" t="s">
        <v>294</v>
      </c>
    </row>
    <row r="39" spans="1:22" ht="15" thickBot="1">
      <c r="A39" s="515"/>
      <c r="B39" s="47" t="s">
        <v>6015</v>
      </c>
      <c r="C39" s="611" t="s">
        <v>1181</v>
      </c>
      <c r="D39" s="1871">
        <v>4</v>
      </c>
      <c r="E39" s="1871">
        <v>6</v>
      </c>
      <c r="F39" s="618" t="s">
        <v>438</v>
      </c>
      <c r="G39" s="494"/>
      <c r="H39" s="494" t="s">
        <v>3073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6015</v>
      </c>
      <c r="N39" s="357" t="s">
        <v>3073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 ht="15" thickBot="1">
      <c r="A40" s="517"/>
      <c r="B40" s="48"/>
      <c r="C40" s="538" t="s">
        <v>22</v>
      </c>
      <c r="D40" s="1873">
        <v>18</v>
      </c>
      <c r="E40" s="1873">
        <v>0</v>
      </c>
      <c r="F40" s="615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47" t="s">
        <v>8204</v>
      </c>
      <c r="C41" s="611" t="s">
        <v>8205</v>
      </c>
      <c r="D41" s="1870">
        <v>3</v>
      </c>
      <c r="E41" s="1870">
        <v>4</v>
      </c>
      <c r="F41" s="616" t="s">
        <v>8198</v>
      </c>
      <c r="G41" s="494"/>
      <c r="H41" s="494" t="s">
        <v>8197</v>
      </c>
      <c r="I41" s="494" t="s">
        <v>294</v>
      </c>
      <c r="J41" s="494" t="s">
        <v>294</v>
      </c>
      <c r="K41" s="573">
        <v>0</v>
      </c>
      <c r="L41" s="358" t="s">
        <v>8205</v>
      </c>
      <c r="M41" s="357" t="s">
        <v>8204</v>
      </c>
      <c r="N41" s="357" t="s">
        <v>8197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8199</v>
      </c>
      <c r="U41" s="357" t="s">
        <v>294</v>
      </c>
      <c r="V41" s="357" t="s">
        <v>294</v>
      </c>
    </row>
    <row r="42" spans="1:22">
      <c r="A42" s="515"/>
      <c r="B42" s="47" t="s">
        <v>8206</v>
      </c>
      <c r="C42" s="611" t="s">
        <v>8207</v>
      </c>
      <c r="D42" s="1871">
        <v>4</v>
      </c>
      <c r="E42" s="1871">
        <v>5</v>
      </c>
      <c r="F42" s="618" t="s">
        <v>8198</v>
      </c>
      <c r="G42" s="494"/>
      <c r="H42" s="494" t="s">
        <v>8197</v>
      </c>
      <c r="I42" s="494" t="s">
        <v>294</v>
      </c>
      <c r="J42" s="494" t="s">
        <v>294</v>
      </c>
      <c r="K42" s="573">
        <v>0</v>
      </c>
      <c r="L42" s="358" t="s">
        <v>8208</v>
      </c>
      <c r="M42" s="357" t="s">
        <v>8206</v>
      </c>
      <c r="N42" s="357" t="s">
        <v>8197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8199</v>
      </c>
      <c r="U42" s="357" t="s">
        <v>294</v>
      </c>
      <c r="V42" s="357" t="s">
        <v>294</v>
      </c>
    </row>
    <row r="43" spans="1:22">
      <c r="A43" s="515"/>
      <c r="B43" s="47" t="s">
        <v>8209</v>
      </c>
      <c r="C43" s="611" t="s">
        <v>8210</v>
      </c>
      <c r="D43" s="1871">
        <v>7</v>
      </c>
      <c r="E43" s="1871">
        <v>8</v>
      </c>
      <c r="F43" s="618" t="s">
        <v>8196</v>
      </c>
      <c r="G43" s="494"/>
      <c r="H43" s="494" t="s">
        <v>8195</v>
      </c>
      <c r="I43" s="494" t="s">
        <v>294</v>
      </c>
      <c r="J43" s="494" t="s">
        <v>294</v>
      </c>
      <c r="K43" s="573">
        <v>0</v>
      </c>
      <c r="L43" s="358" t="s">
        <v>8211</v>
      </c>
      <c r="M43" s="357" t="s">
        <v>8209</v>
      </c>
      <c r="N43" s="357" t="s">
        <v>8195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8196</v>
      </c>
      <c r="U43" s="357" t="s">
        <v>294</v>
      </c>
      <c r="V43" s="357" t="s">
        <v>294</v>
      </c>
    </row>
    <row r="44" spans="1:22">
      <c r="A44" s="515"/>
      <c r="B44" s="47" t="s">
        <v>8212</v>
      </c>
      <c r="C44" s="611" t="s">
        <v>8213</v>
      </c>
      <c r="D44" s="1871">
        <v>3</v>
      </c>
      <c r="E44" s="1871">
        <v>3</v>
      </c>
      <c r="F44" s="618" t="s">
        <v>8201</v>
      </c>
      <c r="G44" s="494"/>
      <c r="H44" s="494" t="s">
        <v>8200</v>
      </c>
      <c r="I44" s="494" t="s">
        <v>294</v>
      </c>
      <c r="J44" s="494" t="s">
        <v>294</v>
      </c>
      <c r="K44" s="573">
        <v>0</v>
      </c>
      <c r="L44" s="358" t="s">
        <v>8213</v>
      </c>
      <c r="M44" s="357" t="s">
        <v>8212</v>
      </c>
      <c r="N44" s="357" t="s">
        <v>8200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8201</v>
      </c>
      <c r="U44" s="357" t="s">
        <v>294</v>
      </c>
      <c r="V44" s="357" t="s">
        <v>294</v>
      </c>
    </row>
    <row r="45" spans="1:22" ht="15" thickBot="1">
      <c r="A45" s="515"/>
      <c r="B45" s="47" t="s">
        <v>8214</v>
      </c>
      <c r="C45" s="611" t="s">
        <v>8215</v>
      </c>
      <c r="D45" s="1871">
        <v>4</v>
      </c>
      <c r="E45" s="1871">
        <v>5</v>
      </c>
      <c r="F45" s="678" t="s">
        <v>8194</v>
      </c>
      <c r="G45" s="494"/>
      <c r="H45" s="494" t="s">
        <v>8193</v>
      </c>
      <c r="I45" s="494" t="s">
        <v>294</v>
      </c>
      <c r="J45" s="494" t="s">
        <v>294</v>
      </c>
      <c r="K45" s="573">
        <v>0</v>
      </c>
      <c r="L45" s="358" t="s">
        <v>8215</v>
      </c>
      <c r="M45" s="357" t="s">
        <v>8214</v>
      </c>
      <c r="N45" s="357" t="s">
        <v>8193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8194</v>
      </c>
      <c r="U45" s="357" t="s">
        <v>294</v>
      </c>
      <c r="V45" s="357" t="s">
        <v>294</v>
      </c>
    </row>
    <row r="46" spans="1:22" ht="15" thickBot="1">
      <c r="A46" s="1059"/>
      <c r="B46" s="48"/>
      <c r="C46" s="538" t="s">
        <v>22</v>
      </c>
      <c r="D46" s="1873">
        <v>21</v>
      </c>
      <c r="E46" s="1873">
        <v>0</v>
      </c>
      <c r="F46" s="680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02">
        <v>7</v>
      </c>
      <c r="B47" s="47" t="s">
        <v>8216</v>
      </c>
      <c r="C47" s="611" t="s">
        <v>8217</v>
      </c>
      <c r="D47" s="1870">
        <v>4</v>
      </c>
      <c r="E47" s="1870">
        <v>5</v>
      </c>
      <c r="F47" s="616" t="s">
        <v>8205</v>
      </c>
      <c r="G47" s="494"/>
      <c r="H47" s="494" t="s">
        <v>8204</v>
      </c>
      <c r="I47" s="494" t="s">
        <v>294</v>
      </c>
      <c r="J47" s="494" t="s">
        <v>294</v>
      </c>
      <c r="K47" s="573">
        <v>0</v>
      </c>
      <c r="L47" s="358" t="s">
        <v>8217</v>
      </c>
      <c r="M47" s="357" t="s">
        <v>8216</v>
      </c>
      <c r="N47" s="357" t="s">
        <v>8204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8205</v>
      </c>
      <c r="U47" s="357" t="s">
        <v>294</v>
      </c>
      <c r="V47" s="357" t="s">
        <v>294</v>
      </c>
    </row>
    <row r="48" spans="1:22">
      <c r="A48" s="515"/>
      <c r="B48" s="47" t="s">
        <v>8218</v>
      </c>
      <c r="C48" s="611" t="s">
        <v>8219</v>
      </c>
      <c r="D48" s="1871">
        <v>4</v>
      </c>
      <c r="E48" s="1871">
        <v>5</v>
      </c>
      <c r="F48" s="618" t="s">
        <v>8207</v>
      </c>
      <c r="G48" s="494"/>
      <c r="H48" s="494" t="s">
        <v>8206</v>
      </c>
      <c r="I48" s="494" t="s">
        <v>294</v>
      </c>
      <c r="J48" s="494" t="s">
        <v>294</v>
      </c>
      <c r="K48" s="573">
        <v>0</v>
      </c>
      <c r="L48" s="358" t="s">
        <v>8219</v>
      </c>
      <c r="M48" s="357" t="s">
        <v>8218</v>
      </c>
      <c r="N48" s="357" t="s">
        <v>8206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8208</v>
      </c>
      <c r="U48" s="357" t="s">
        <v>294</v>
      </c>
      <c r="V48" s="357" t="s">
        <v>294</v>
      </c>
    </row>
    <row r="49" spans="1:22">
      <c r="A49" s="515"/>
      <c r="B49" s="47" t="s">
        <v>8220</v>
      </c>
      <c r="C49" s="611" t="s">
        <v>8221</v>
      </c>
      <c r="D49" s="1871">
        <v>4</v>
      </c>
      <c r="E49" s="1871">
        <v>5</v>
      </c>
      <c r="F49" s="618" t="s">
        <v>8210</v>
      </c>
      <c r="G49" s="494"/>
      <c r="H49" s="494" t="s">
        <v>8209</v>
      </c>
      <c r="I49" s="494" t="s">
        <v>294</v>
      </c>
      <c r="J49" s="494" t="s">
        <v>294</v>
      </c>
      <c r="K49" s="573">
        <v>0</v>
      </c>
      <c r="L49" s="358" t="s">
        <v>8221</v>
      </c>
      <c r="M49" s="357" t="s">
        <v>8220</v>
      </c>
      <c r="N49" s="357" t="s">
        <v>8209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8211</v>
      </c>
      <c r="U49" s="357" t="s">
        <v>294</v>
      </c>
      <c r="V49" s="357" t="s">
        <v>294</v>
      </c>
    </row>
    <row r="50" spans="1:22">
      <c r="A50" s="515"/>
      <c r="B50" s="47" t="s">
        <v>8214</v>
      </c>
      <c r="C50" s="611" t="s">
        <v>8222</v>
      </c>
      <c r="D50" s="1871">
        <v>4</v>
      </c>
      <c r="E50" s="1871">
        <v>5</v>
      </c>
      <c r="F50" s="618" t="s">
        <v>8215</v>
      </c>
      <c r="G50" s="494"/>
      <c r="H50" s="494" t="s">
        <v>8214</v>
      </c>
      <c r="I50" s="494" t="s">
        <v>294</v>
      </c>
      <c r="J50" s="494" t="s">
        <v>294</v>
      </c>
      <c r="K50" s="573">
        <v>0</v>
      </c>
      <c r="L50" s="358" t="s">
        <v>8222</v>
      </c>
      <c r="M50" s="357" t="s">
        <v>8214</v>
      </c>
      <c r="N50" s="357" t="s">
        <v>8214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8215</v>
      </c>
      <c r="U50" s="357" t="s">
        <v>294</v>
      </c>
      <c r="V50" s="357" t="s">
        <v>294</v>
      </c>
    </row>
    <row r="51" spans="1:22" ht="15" thickBot="1">
      <c r="A51" s="515"/>
      <c r="B51" s="47" t="s">
        <v>8223</v>
      </c>
      <c r="C51" s="611" t="s">
        <v>8224</v>
      </c>
      <c r="D51" s="1872">
        <v>4</v>
      </c>
      <c r="E51" s="1871">
        <v>4</v>
      </c>
      <c r="F51" s="802" t="s">
        <v>8185</v>
      </c>
      <c r="G51" s="494"/>
      <c r="H51" s="494" t="s">
        <v>8184</v>
      </c>
      <c r="I51" s="494" t="s">
        <v>294</v>
      </c>
      <c r="J51" s="494" t="s">
        <v>294</v>
      </c>
      <c r="K51" s="573">
        <v>0</v>
      </c>
      <c r="L51" s="358" t="s">
        <v>8225</v>
      </c>
      <c r="M51" s="357" t="s">
        <v>8223</v>
      </c>
      <c r="N51" s="357" t="s">
        <v>8184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8185</v>
      </c>
      <c r="U51" s="357" t="s">
        <v>294</v>
      </c>
      <c r="V51" s="357" t="s">
        <v>294</v>
      </c>
    </row>
    <row r="52" spans="1:22" ht="15" thickBot="1">
      <c r="A52" s="517"/>
      <c r="B52" s="48"/>
      <c r="C52" s="538" t="s">
        <v>22</v>
      </c>
      <c r="D52" s="1873">
        <v>20</v>
      </c>
      <c r="E52" s="1873">
        <v>0</v>
      </c>
      <c r="F52" s="615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8</v>
      </c>
      <c r="B53" s="47" t="s">
        <v>8226</v>
      </c>
      <c r="C53" s="520" t="s">
        <v>8227</v>
      </c>
      <c r="D53" s="1870">
        <v>6</v>
      </c>
      <c r="E53" s="1870">
        <v>9</v>
      </c>
      <c r="F53" s="616" t="s">
        <v>8217</v>
      </c>
      <c r="G53" s="494"/>
      <c r="H53" s="494" t="s">
        <v>8216</v>
      </c>
      <c r="I53" s="494" t="s">
        <v>294</v>
      </c>
      <c r="J53" s="494" t="s">
        <v>294</v>
      </c>
      <c r="K53" s="573">
        <v>0</v>
      </c>
      <c r="L53" s="358" t="s">
        <v>8227</v>
      </c>
      <c r="M53" s="357" t="s">
        <v>8226</v>
      </c>
      <c r="N53" s="357" t="s">
        <v>8216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8217</v>
      </c>
      <c r="U53" s="357" t="s">
        <v>294</v>
      </c>
      <c r="V53" s="357" t="s">
        <v>294</v>
      </c>
    </row>
    <row r="54" spans="1:22">
      <c r="A54" s="515"/>
      <c r="B54" s="47" t="s">
        <v>8228</v>
      </c>
      <c r="C54" s="520" t="s">
        <v>8229</v>
      </c>
      <c r="D54" s="1871">
        <v>4</v>
      </c>
      <c r="E54" s="1871">
        <v>5</v>
      </c>
      <c r="F54" s="618" t="s">
        <v>8213</v>
      </c>
      <c r="G54" s="494"/>
      <c r="H54" s="494" t="s">
        <v>8212</v>
      </c>
      <c r="I54" s="494" t="s">
        <v>294</v>
      </c>
      <c r="J54" s="494" t="s">
        <v>294</v>
      </c>
      <c r="K54" s="573">
        <v>0</v>
      </c>
      <c r="L54" s="358" t="s">
        <v>8229</v>
      </c>
      <c r="M54" s="357" t="s">
        <v>8228</v>
      </c>
      <c r="N54" s="357" t="s">
        <v>8212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8213</v>
      </c>
      <c r="U54" s="357" t="s">
        <v>294</v>
      </c>
      <c r="V54" s="357" t="s">
        <v>294</v>
      </c>
    </row>
    <row r="55" spans="1:22">
      <c r="A55" s="515"/>
      <c r="B55" s="47" t="s">
        <v>8230</v>
      </c>
      <c r="C55" s="520" t="s">
        <v>8231</v>
      </c>
      <c r="D55" s="1871">
        <v>3</v>
      </c>
      <c r="E55" s="1871">
        <v>6</v>
      </c>
      <c r="F55" s="618" t="s">
        <v>8207</v>
      </c>
      <c r="G55" s="494"/>
      <c r="H55" s="494" t="s">
        <v>8206</v>
      </c>
      <c r="I55" s="494" t="s">
        <v>294</v>
      </c>
      <c r="J55" s="494" t="s">
        <v>294</v>
      </c>
      <c r="K55" s="573">
        <v>0</v>
      </c>
      <c r="L55" s="358" t="s">
        <v>8232</v>
      </c>
      <c r="M55" s="357" t="s">
        <v>8230</v>
      </c>
      <c r="N55" s="357" t="s">
        <v>8206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8208</v>
      </c>
      <c r="U55" s="357" t="s">
        <v>294</v>
      </c>
      <c r="V55" s="357" t="s">
        <v>294</v>
      </c>
    </row>
    <row r="56" spans="1:22">
      <c r="A56" s="515"/>
      <c r="B56" s="47" t="s">
        <v>8233</v>
      </c>
      <c r="C56" s="520" t="s">
        <v>8234</v>
      </c>
      <c r="D56" s="1871">
        <v>5</v>
      </c>
      <c r="E56" s="1871">
        <v>7</v>
      </c>
      <c r="F56" s="618" t="s">
        <v>8219</v>
      </c>
      <c r="G56" s="494"/>
      <c r="H56" s="494" t="s">
        <v>8218</v>
      </c>
      <c r="I56" s="494" t="s">
        <v>294</v>
      </c>
      <c r="J56" s="494" t="s">
        <v>294</v>
      </c>
      <c r="K56" s="573">
        <v>0</v>
      </c>
      <c r="L56" s="358" t="s">
        <v>8234</v>
      </c>
      <c r="M56" s="357" t="s">
        <v>8233</v>
      </c>
      <c r="N56" s="357" t="s">
        <v>8218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8219</v>
      </c>
      <c r="U56" s="357" t="s">
        <v>294</v>
      </c>
      <c r="V56" s="357" t="s">
        <v>294</v>
      </c>
    </row>
    <row r="57" spans="1:22" ht="15" thickBot="1">
      <c r="A57" s="515"/>
      <c r="B57" s="47" t="s">
        <v>8235</v>
      </c>
      <c r="C57" s="520" t="s">
        <v>8236</v>
      </c>
      <c r="D57" s="1871">
        <v>4</v>
      </c>
      <c r="E57" s="1871">
        <v>5</v>
      </c>
      <c r="F57" s="678" t="s">
        <v>8201</v>
      </c>
      <c r="G57" s="494"/>
      <c r="H57" s="494" t="s">
        <v>8200</v>
      </c>
      <c r="I57" s="494" t="s">
        <v>294</v>
      </c>
      <c r="J57" s="494" t="s">
        <v>294</v>
      </c>
      <c r="K57" s="573">
        <v>0</v>
      </c>
      <c r="L57" s="358" t="s">
        <v>8236</v>
      </c>
      <c r="M57" s="357" t="s">
        <v>8235</v>
      </c>
      <c r="N57" s="357" t="s">
        <v>8200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8201</v>
      </c>
      <c r="U57" s="357" t="s">
        <v>294</v>
      </c>
      <c r="V57" s="357" t="s">
        <v>294</v>
      </c>
    </row>
    <row r="58" spans="1:22" ht="15" thickBot="1">
      <c r="A58" s="517"/>
      <c r="B58" s="48"/>
      <c r="C58" s="538" t="s">
        <v>22</v>
      </c>
      <c r="D58" s="1873">
        <v>22</v>
      </c>
      <c r="E58" s="1873">
        <v>0</v>
      </c>
      <c r="F58" s="679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9</v>
      </c>
      <c r="B59" s="47" t="s">
        <v>8237</v>
      </c>
      <c r="C59" s="520" t="s">
        <v>8238</v>
      </c>
      <c r="D59" s="1870">
        <v>4</v>
      </c>
      <c r="E59" s="1870">
        <v>5</v>
      </c>
      <c r="F59" s="616" t="s">
        <v>8227</v>
      </c>
      <c r="G59" s="494"/>
      <c r="H59" s="494" t="s">
        <v>8226</v>
      </c>
      <c r="I59" s="494" t="s">
        <v>294</v>
      </c>
      <c r="J59" s="494" t="s">
        <v>294</v>
      </c>
      <c r="K59" s="573">
        <v>0</v>
      </c>
      <c r="L59" s="358" t="s">
        <v>8238</v>
      </c>
      <c r="M59" s="357" t="s">
        <v>8237</v>
      </c>
      <c r="N59" s="357" t="s">
        <v>8226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8227</v>
      </c>
      <c r="U59" s="357" t="s">
        <v>294</v>
      </c>
      <c r="V59" s="357" t="s">
        <v>294</v>
      </c>
    </row>
    <row r="60" spans="1:22">
      <c r="A60" s="515"/>
      <c r="B60" s="47" t="s">
        <v>8239</v>
      </c>
      <c r="C60" s="520" t="s">
        <v>8240</v>
      </c>
      <c r="D60" s="1871">
        <v>4</v>
      </c>
      <c r="E60" s="1871">
        <v>5</v>
      </c>
      <c r="F60" s="802" t="s">
        <v>8236</v>
      </c>
      <c r="G60" s="494"/>
      <c r="H60" s="494" t="s">
        <v>8235</v>
      </c>
      <c r="I60" s="494" t="s">
        <v>294</v>
      </c>
      <c r="J60" s="494" t="s">
        <v>294</v>
      </c>
      <c r="K60" s="573">
        <v>0</v>
      </c>
      <c r="L60" s="358" t="s">
        <v>8240</v>
      </c>
      <c r="M60" s="357" t="s">
        <v>8239</v>
      </c>
      <c r="N60" s="357" t="s">
        <v>8235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8236</v>
      </c>
      <c r="U60" s="357" t="s">
        <v>294</v>
      </c>
      <c r="V60" s="357" t="s">
        <v>294</v>
      </c>
    </row>
    <row r="61" spans="1:22">
      <c r="A61" s="515"/>
      <c r="B61" s="47" t="s">
        <v>8241</v>
      </c>
      <c r="C61" s="520" t="s">
        <v>8242</v>
      </c>
      <c r="D61" s="1871">
        <v>5</v>
      </c>
      <c r="E61" s="1871">
        <v>7</v>
      </c>
      <c r="F61" s="618" t="s">
        <v>8217</v>
      </c>
      <c r="G61" s="494"/>
      <c r="H61" s="494" t="s">
        <v>8216</v>
      </c>
      <c r="I61" s="494" t="s">
        <v>294</v>
      </c>
      <c r="J61" s="494" t="s">
        <v>294</v>
      </c>
      <c r="K61" s="573">
        <v>0</v>
      </c>
      <c r="L61" s="358" t="s">
        <v>8242</v>
      </c>
      <c r="M61" s="357" t="s">
        <v>8241</v>
      </c>
      <c r="N61" s="357" t="s">
        <v>8216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8217</v>
      </c>
      <c r="U61" s="357" t="s">
        <v>294</v>
      </c>
      <c r="V61" s="357" t="s">
        <v>294</v>
      </c>
    </row>
    <row r="62" spans="1:22">
      <c r="A62" s="515"/>
      <c r="B62" s="47" t="s">
        <v>8243</v>
      </c>
      <c r="C62" s="520" t="s">
        <v>8244</v>
      </c>
      <c r="D62" s="1871">
        <v>4</v>
      </c>
      <c r="E62" s="1871">
        <v>5</v>
      </c>
      <c r="F62" s="802" t="s">
        <v>8227</v>
      </c>
      <c r="G62" s="494"/>
      <c r="H62" s="494" t="s">
        <v>8226</v>
      </c>
      <c r="I62" s="494" t="s">
        <v>294</v>
      </c>
      <c r="J62" s="494" t="s">
        <v>294</v>
      </c>
      <c r="K62" s="573">
        <v>0</v>
      </c>
      <c r="L62" s="358" t="s">
        <v>8244</v>
      </c>
      <c r="M62" s="357" t="s">
        <v>8243</v>
      </c>
      <c r="N62" s="357" t="s">
        <v>8226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8227</v>
      </c>
      <c r="U62" s="357" t="s">
        <v>294</v>
      </c>
      <c r="V62" s="357" t="s">
        <v>294</v>
      </c>
    </row>
    <row r="63" spans="1:22" ht="15" thickBot="1">
      <c r="A63" s="515"/>
      <c r="B63" s="47" t="s">
        <v>8245</v>
      </c>
      <c r="C63" s="520" t="s">
        <v>8246</v>
      </c>
      <c r="D63" s="1871">
        <v>4</v>
      </c>
      <c r="E63" s="1871">
        <v>5</v>
      </c>
      <c r="F63" s="618" t="s">
        <v>8234</v>
      </c>
      <c r="G63" s="494"/>
      <c r="H63" s="494" t="s">
        <v>8233</v>
      </c>
      <c r="I63" s="494" t="s">
        <v>294</v>
      </c>
      <c r="J63" s="494" t="s">
        <v>294</v>
      </c>
      <c r="K63" s="573">
        <v>0</v>
      </c>
      <c r="L63" s="358" t="s">
        <v>8247</v>
      </c>
      <c r="M63" s="357" t="s">
        <v>8245</v>
      </c>
      <c r="N63" s="357" t="s">
        <v>8233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8234</v>
      </c>
      <c r="U63" s="357" t="s">
        <v>294</v>
      </c>
      <c r="V63" s="357" t="s">
        <v>294</v>
      </c>
    </row>
    <row r="64" spans="1:22" ht="15" thickBot="1">
      <c r="A64" s="517"/>
      <c r="B64" s="48"/>
      <c r="C64" s="538" t="s">
        <v>22</v>
      </c>
      <c r="D64" s="1873">
        <v>21</v>
      </c>
      <c r="E64" s="1873">
        <v>0</v>
      </c>
      <c r="F64" s="677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22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602">
        <v>10</v>
      </c>
      <c r="B65" s="47" t="s">
        <v>8248</v>
      </c>
      <c r="C65" s="520" t="s">
        <v>8249</v>
      </c>
      <c r="D65" s="1870">
        <v>3</v>
      </c>
      <c r="E65" s="1870">
        <v>3</v>
      </c>
      <c r="F65" s="618" t="s">
        <v>8238</v>
      </c>
      <c r="G65" s="494"/>
      <c r="H65" s="494" t="s">
        <v>8237</v>
      </c>
      <c r="I65" s="494" t="s">
        <v>294</v>
      </c>
      <c r="J65" s="494" t="s">
        <v>294</v>
      </c>
      <c r="K65" s="573">
        <v>0</v>
      </c>
      <c r="L65" s="358" t="s">
        <v>8249</v>
      </c>
      <c r="M65" s="357" t="s">
        <v>8248</v>
      </c>
      <c r="N65" s="357" t="s">
        <v>8237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8238</v>
      </c>
      <c r="U65" s="357" t="s">
        <v>294</v>
      </c>
      <c r="V65" s="357" t="s">
        <v>294</v>
      </c>
    </row>
    <row r="66" spans="1:22">
      <c r="A66" s="515"/>
      <c r="B66" s="47" t="s">
        <v>8250</v>
      </c>
      <c r="C66" s="520" t="s">
        <v>8251</v>
      </c>
      <c r="D66" s="1871">
        <v>4</v>
      </c>
      <c r="E66" s="1871">
        <v>5</v>
      </c>
      <c r="F66" s="618" t="s">
        <v>8244</v>
      </c>
      <c r="G66" s="494"/>
      <c r="H66" s="494" t="s">
        <v>8243</v>
      </c>
      <c r="I66" s="494" t="s">
        <v>294</v>
      </c>
      <c r="J66" s="494" t="s">
        <v>294</v>
      </c>
      <c r="K66" s="573">
        <v>0</v>
      </c>
      <c r="L66" s="358" t="s">
        <v>8251</v>
      </c>
      <c r="M66" s="357" t="s">
        <v>8250</v>
      </c>
      <c r="N66" s="357" t="s">
        <v>8243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8244</v>
      </c>
      <c r="U66" s="357" t="s">
        <v>294</v>
      </c>
      <c r="V66" s="357" t="s">
        <v>294</v>
      </c>
    </row>
    <row r="67" spans="1:22">
      <c r="A67" s="515"/>
      <c r="B67" s="47" t="s">
        <v>8252</v>
      </c>
      <c r="C67" s="520" t="s">
        <v>5969</v>
      </c>
      <c r="D67" s="1871">
        <v>8</v>
      </c>
      <c r="E67" s="1871">
        <v>14</v>
      </c>
      <c r="F67" s="618" t="s">
        <v>8253</v>
      </c>
      <c r="G67" s="494"/>
      <c r="H67" s="494" t="s">
        <v>6015</v>
      </c>
      <c r="I67" s="494" t="s">
        <v>8237</v>
      </c>
      <c r="J67" s="494" t="s">
        <v>294</v>
      </c>
      <c r="K67" s="573">
        <v>0</v>
      </c>
      <c r="L67" s="358" t="s">
        <v>4589</v>
      </c>
      <c r="M67" s="357" t="s">
        <v>8252</v>
      </c>
      <c r="N67" s="357" t="s">
        <v>6015</v>
      </c>
      <c r="O67" s="357" t="s">
        <v>8237</v>
      </c>
      <c r="P67" s="357" t="s">
        <v>294</v>
      </c>
      <c r="Q67" s="357">
        <v>0</v>
      </c>
      <c r="R67" s="357">
        <v>15</v>
      </c>
      <c r="S67" s="357">
        <v>0</v>
      </c>
      <c r="T67" s="357" t="s">
        <v>1181</v>
      </c>
      <c r="U67" s="357" t="s">
        <v>8238</v>
      </c>
      <c r="V67" s="357" t="s">
        <v>294</v>
      </c>
    </row>
    <row r="68" spans="1:22" ht="15" thickBot="1">
      <c r="A68" s="515"/>
      <c r="B68" s="47"/>
      <c r="C68" s="520" t="s">
        <v>153</v>
      </c>
      <c r="D68" s="1871">
        <v>5</v>
      </c>
      <c r="E68" s="1871">
        <v>7</v>
      </c>
      <c r="F68" s="678" t="s">
        <v>8238</v>
      </c>
      <c r="G68" s="494" t="s">
        <v>241</v>
      </c>
      <c r="H68" s="494" t="s">
        <v>8237</v>
      </c>
      <c r="I68" s="494" t="s">
        <v>294</v>
      </c>
      <c r="J68" s="494" t="s">
        <v>294</v>
      </c>
      <c r="K68" s="573">
        <v>0</v>
      </c>
      <c r="L68" s="358" t="s">
        <v>153</v>
      </c>
      <c r="M68" s="357" t="s">
        <v>294</v>
      </c>
      <c r="N68" s="357" t="s">
        <v>8237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8238</v>
      </c>
      <c r="U68" s="357" t="s">
        <v>294</v>
      </c>
      <c r="V68" s="357" t="s">
        <v>294</v>
      </c>
    </row>
    <row r="69" spans="1:22" ht="15" thickBot="1">
      <c r="A69" s="517"/>
      <c r="B69" s="48"/>
      <c r="C69" s="538" t="s">
        <v>22</v>
      </c>
      <c r="D69" s="1873">
        <v>20</v>
      </c>
      <c r="E69" s="1873">
        <v>0</v>
      </c>
      <c r="F69" s="678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>
      <c r="A70" s="515">
        <v>11</v>
      </c>
      <c r="B70" s="47" t="s">
        <v>8254</v>
      </c>
      <c r="C70" s="520" t="s">
        <v>8255</v>
      </c>
      <c r="D70" s="1870">
        <v>7</v>
      </c>
      <c r="E70" s="1870">
        <v>11</v>
      </c>
      <c r="F70" s="618" t="s">
        <v>8251</v>
      </c>
      <c r="G70" s="494"/>
      <c r="H70" s="494" t="s">
        <v>8250</v>
      </c>
      <c r="I70" s="494" t="s">
        <v>294</v>
      </c>
      <c r="J70" s="494" t="s">
        <v>294</v>
      </c>
      <c r="K70" s="573">
        <v>0</v>
      </c>
      <c r="L70" s="358" t="s">
        <v>8256</v>
      </c>
      <c r="M70" s="357" t="s">
        <v>8254</v>
      </c>
      <c r="N70" s="357" t="s">
        <v>8250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8251</v>
      </c>
      <c r="U70" s="357" t="s">
        <v>294</v>
      </c>
      <c r="V70" s="357" t="s">
        <v>294</v>
      </c>
    </row>
    <row r="71" spans="1:22">
      <c r="A71" s="515"/>
      <c r="B71" s="47"/>
      <c r="C71" s="520" t="s">
        <v>8257</v>
      </c>
      <c r="D71" s="1871">
        <v>5</v>
      </c>
      <c r="E71" s="1871">
        <v>7</v>
      </c>
      <c r="F71" s="618" t="s">
        <v>8238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8257</v>
      </c>
      <c r="M71" s="357" t="s">
        <v>294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8238</v>
      </c>
      <c r="U71" s="357" t="s">
        <v>294</v>
      </c>
      <c r="V71" s="357" t="s">
        <v>294</v>
      </c>
    </row>
    <row r="72" spans="1:22" ht="15" thickBot="1">
      <c r="A72" s="515"/>
      <c r="B72" s="47" t="s">
        <v>8258</v>
      </c>
      <c r="C72" s="520" t="s">
        <v>4161</v>
      </c>
      <c r="D72" s="1871">
        <v>8</v>
      </c>
      <c r="E72" s="1871">
        <v>12</v>
      </c>
      <c r="F72" s="1874" t="s">
        <v>8259</v>
      </c>
      <c r="G72" s="494"/>
      <c r="H72" s="494" t="s">
        <v>3081</v>
      </c>
      <c r="I72" s="494" t="s">
        <v>294</v>
      </c>
      <c r="J72" s="494" t="s">
        <v>294</v>
      </c>
      <c r="K72" s="573">
        <v>0</v>
      </c>
      <c r="L72" s="358" t="s">
        <v>4161</v>
      </c>
      <c r="M72" s="357" t="s">
        <v>8258</v>
      </c>
      <c r="N72" s="357" t="s">
        <v>3081</v>
      </c>
      <c r="O72" s="357" t="s">
        <v>294</v>
      </c>
      <c r="P72" s="357" t="s">
        <v>294</v>
      </c>
      <c r="Q72" s="357">
        <v>0</v>
      </c>
      <c r="R72" s="357">
        <v>33</v>
      </c>
      <c r="S72" s="357">
        <v>0</v>
      </c>
      <c r="T72" s="357" t="s">
        <v>3259</v>
      </c>
      <c r="U72" s="357" t="s">
        <v>8260</v>
      </c>
      <c r="V72" s="357" t="s">
        <v>294</v>
      </c>
    </row>
    <row r="73" spans="1:22" ht="15" thickBot="1">
      <c r="A73" s="515"/>
      <c r="B73" s="48"/>
      <c r="C73" s="538" t="s">
        <v>22</v>
      </c>
      <c r="D73" s="1873">
        <v>20</v>
      </c>
      <c r="E73" s="1873">
        <v>0</v>
      </c>
      <c r="F73" s="90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A74" s="602">
        <v>12</v>
      </c>
      <c r="B74" s="47" t="s">
        <v>8261</v>
      </c>
      <c r="C74" s="520" t="s">
        <v>8262</v>
      </c>
      <c r="D74" s="1870">
        <v>6</v>
      </c>
      <c r="E74" s="1870">
        <v>9</v>
      </c>
      <c r="F74" s="618" t="s">
        <v>8249</v>
      </c>
      <c r="G74" s="494"/>
      <c r="H74" s="494" t="s">
        <v>8248</v>
      </c>
      <c r="I74" s="494" t="s">
        <v>294</v>
      </c>
      <c r="J74" s="494" t="s">
        <v>294</v>
      </c>
      <c r="K74" s="573">
        <v>0</v>
      </c>
      <c r="L74" s="358" t="s">
        <v>8263</v>
      </c>
      <c r="M74" s="357" t="s">
        <v>8261</v>
      </c>
      <c r="N74" s="357" t="s">
        <v>8248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8249</v>
      </c>
      <c r="U74" s="357" t="s">
        <v>294</v>
      </c>
      <c r="V74" s="357" t="s">
        <v>294</v>
      </c>
    </row>
    <row r="75" spans="1:22">
      <c r="A75" s="515"/>
      <c r="B75" s="47" t="s">
        <v>8264</v>
      </c>
      <c r="C75" s="520" t="s">
        <v>8265</v>
      </c>
      <c r="D75" s="1871">
        <v>3</v>
      </c>
      <c r="E75" s="1871">
        <v>3</v>
      </c>
      <c r="F75" s="618" t="s">
        <v>8227</v>
      </c>
      <c r="G75" s="494"/>
      <c r="H75" s="494" t="s">
        <v>8226</v>
      </c>
      <c r="I75" s="494" t="s">
        <v>294</v>
      </c>
      <c r="J75" s="494" t="s">
        <v>294</v>
      </c>
      <c r="K75" s="1743">
        <v>0</v>
      </c>
      <c r="L75" s="358" t="s">
        <v>8265</v>
      </c>
      <c r="M75" s="357" t="s">
        <v>8264</v>
      </c>
      <c r="N75" s="357" t="s">
        <v>8226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8227</v>
      </c>
      <c r="U75" s="357" t="s">
        <v>294</v>
      </c>
      <c r="V75" s="357" t="s">
        <v>294</v>
      </c>
    </row>
    <row r="76" spans="1:22">
      <c r="A76" s="515"/>
      <c r="B76" s="47"/>
      <c r="C76" s="520" t="s">
        <v>8266</v>
      </c>
      <c r="D76" s="1871">
        <v>5</v>
      </c>
      <c r="E76" s="1871">
        <v>7</v>
      </c>
      <c r="F76" s="618" t="s">
        <v>8257</v>
      </c>
      <c r="G76" s="494" t="s">
        <v>8267</v>
      </c>
      <c r="H76" s="494" t="s">
        <v>242</v>
      </c>
      <c r="I76" s="494" t="s">
        <v>294</v>
      </c>
      <c r="J76" s="494" t="s">
        <v>294</v>
      </c>
      <c r="K76" s="642">
        <v>0</v>
      </c>
      <c r="L76" s="358" t="s">
        <v>8266</v>
      </c>
      <c r="M76" s="357" t="s">
        <v>294</v>
      </c>
      <c r="N76" s="357" t="s">
        <v>242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8257</v>
      </c>
      <c r="U76" s="357" t="s">
        <v>294</v>
      </c>
      <c r="V76" s="357" t="s">
        <v>294</v>
      </c>
    </row>
    <row r="77" spans="1:22" ht="15" thickBot="1">
      <c r="A77" s="515"/>
      <c r="B77" s="47" t="s">
        <v>8268</v>
      </c>
      <c r="C77" s="520" t="s">
        <v>4329</v>
      </c>
      <c r="D77" s="1871">
        <v>8</v>
      </c>
      <c r="E77" s="1871">
        <v>12</v>
      </c>
      <c r="F77" s="1875" t="s">
        <v>4161</v>
      </c>
      <c r="G77" s="494"/>
      <c r="H77" s="494" t="s">
        <v>8258</v>
      </c>
      <c r="I77" s="494" t="s">
        <v>294</v>
      </c>
      <c r="J77" s="494" t="s">
        <v>294</v>
      </c>
      <c r="K77" s="642">
        <v>0</v>
      </c>
      <c r="L77" s="358" t="s">
        <v>3396</v>
      </c>
      <c r="M77" s="357" t="s">
        <v>8268</v>
      </c>
      <c r="N77" s="357" t="s">
        <v>8258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4161</v>
      </c>
      <c r="U77" s="357" t="s">
        <v>294</v>
      </c>
      <c r="V77" s="357" t="s">
        <v>294</v>
      </c>
    </row>
    <row r="78" spans="1:22" ht="15" thickBot="1">
      <c r="A78" s="517"/>
      <c r="B78" s="48"/>
      <c r="C78" s="538" t="s">
        <v>22</v>
      </c>
      <c r="D78" s="1876">
        <v>22</v>
      </c>
      <c r="E78" s="1876">
        <v>0</v>
      </c>
      <c r="F78" s="537"/>
      <c r="G78" s="494"/>
      <c r="H78" s="494" t="s">
        <v>294</v>
      </c>
      <c r="I78" s="494" t="s">
        <v>294</v>
      </c>
      <c r="J78" s="494" t="s">
        <v>294</v>
      </c>
      <c r="K78" s="642">
        <v>0</v>
      </c>
      <c r="L78" s="358" t="s">
        <v>22</v>
      </c>
      <c r="M78" s="357" t="s">
        <v>294</v>
      </c>
      <c r="N78" s="357" t="s">
        <v>294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294</v>
      </c>
      <c r="U78" s="357" t="s">
        <v>294</v>
      </c>
      <c r="V78" s="357" t="s">
        <v>294</v>
      </c>
    </row>
    <row r="79" spans="1:22" ht="15" thickBot="1">
      <c r="A79" s="552"/>
      <c r="B79" s="206"/>
      <c r="C79" s="565" t="s">
        <v>111</v>
      </c>
      <c r="D79" s="631">
        <v>240</v>
      </c>
      <c r="E79" s="631">
        <v>0</v>
      </c>
      <c r="F79" s="534"/>
      <c r="G79" s="494"/>
      <c r="H79" s="494" t="s">
        <v>294</v>
      </c>
      <c r="I79" s="494" t="s">
        <v>294</v>
      </c>
      <c r="J79" s="494" t="s">
        <v>294</v>
      </c>
      <c r="K79" s="642">
        <v>0</v>
      </c>
      <c r="L79" s="358" t="s">
        <v>111</v>
      </c>
      <c r="M79" s="357" t="s">
        <v>294</v>
      </c>
      <c r="N79" s="357" t="s">
        <v>294</v>
      </c>
      <c r="O79" s="357" t="s">
        <v>294</v>
      </c>
      <c r="P79" s="357" t="s">
        <v>294</v>
      </c>
      <c r="Q79" s="357">
        <v>0</v>
      </c>
      <c r="R79" s="357">
        <v>0</v>
      </c>
      <c r="S79" s="357">
        <v>0</v>
      </c>
      <c r="T79" s="357" t="s">
        <v>294</v>
      </c>
      <c r="U79" s="357" t="s">
        <v>294</v>
      </c>
      <c r="V79" s="357" t="s">
        <v>294</v>
      </c>
    </row>
    <row r="80" spans="1:22">
      <c r="A80" s="1877"/>
      <c r="B80" s="1877"/>
      <c r="C80" s="1877"/>
      <c r="D80" s="1877">
        <v>0</v>
      </c>
      <c r="E80" s="1877">
        <v>0</v>
      </c>
      <c r="F80" s="1877"/>
      <c r="G80" s="494"/>
      <c r="H80" s="494"/>
      <c r="I80" s="494"/>
      <c r="J80" s="494"/>
      <c r="K80" s="642"/>
      <c r="L80" s="358" t="s">
        <v>294</v>
      </c>
      <c r="M80" s="357" t="s">
        <v>294</v>
      </c>
      <c r="N80" s="357" t="s">
        <v>294</v>
      </c>
      <c r="O80" s="357" t="s">
        <v>294</v>
      </c>
      <c r="P80" s="357" t="s">
        <v>294</v>
      </c>
      <c r="Q80" s="357">
        <v>0</v>
      </c>
      <c r="R80" s="357">
        <v>0</v>
      </c>
      <c r="S80" s="357">
        <v>0</v>
      </c>
      <c r="T80" s="357" t="s">
        <v>294</v>
      </c>
      <c r="U80" s="357" t="s">
        <v>294</v>
      </c>
      <c r="V80" s="357" t="s">
        <v>294</v>
      </c>
    </row>
    <row r="81" spans="1:22" ht="86.4">
      <c r="A81" s="494" t="s">
        <v>8269</v>
      </c>
      <c r="B81" s="494"/>
      <c r="C81" s="494"/>
      <c r="D81" s="494">
        <v>0</v>
      </c>
      <c r="E81" s="494">
        <v>0</v>
      </c>
      <c r="F81" s="494"/>
      <c r="G81" s="494"/>
      <c r="H81" s="494"/>
      <c r="I81" s="494"/>
      <c r="J81" s="494"/>
      <c r="K81" s="642"/>
      <c r="L81" s="358" t="s">
        <v>294</v>
      </c>
      <c r="M81" s="357" t="s">
        <v>294</v>
      </c>
      <c r="N81" s="357" t="s">
        <v>294</v>
      </c>
      <c r="O81" s="357" t="s">
        <v>294</v>
      </c>
      <c r="P81" s="357" t="s">
        <v>294</v>
      </c>
      <c r="Q81" s="357">
        <v>0</v>
      </c>
      <c r="R81" s="357">
        <v>0</v>
      </c>
      <c r="S81" s="357">
        <v>0</v>
      </c>
      <c r="T81" s="357" t="s">
        <v>294</v>
      </c>
      <c r="U81" s="357" t="s">
        <v>294</v>
      </c>
      <c r="V81" s="357" t="s">
        <v>294</v>
      </c>
    </row>
    <row r="82" spans="1:22" ht="28.8">
      <c r="A82" s="494" t="s">
        <v>1</v>
      </c>
      <c r="B82" s="494" t="s">
        <v>2</v>
      </c>
      <c r="C82" s="494" t="s">
        <v>8270</v>
      </c>
      <c r="D82" s="494">
        <v>0</v>
      </c>
      <c r="E82" s="494">
        <v>0</v>
      </c>
      <c r="F82" s="494"/>
      <c r="G82" s="494"/>
      <c r="H82" s="494"/>
      <c r="I82" s="494"/>
      <c r="J82" s="494"/>
      <c r="K82" s="642"/>
      <c r="L82" s="358" t="s">
        <v>8271</v>
      </c>
      <c r="M82" s="357" t="s">
        <v>2</v>
      </c>
      <c r="N82" s="357" t="s">
        <v>294</v>
      </c>
      <c r="O82" s="357" t="s">
        <v>294</v>
      </c>
      <c r="P82" s="357" t="s">
        <v>294</v>
      </c>
      <c r="Q82" s="357">
        <v>0</v>
      </c>
      <c r="R82" s="357">
        <v>0</v>
      </c>
      <c r="S82" s="357">
        <v>0</v>
      </c>
      <c r="T82" s="357" t="s">
        <v>294</v>
      </c>
      <c r="U82" s="357" t="s">
        <v>294</v>
      </c>
      <c r="V82" s="357" t="s">
        <v>294</v>
      </c>
    </row>
    <row r="83" spans="1:22" ht="28.8">
      <c r="A83" s="494" t="s">
        <v>8272</v>
      </c>
      <c r="B83" s="494" t="s">
        <v>8273</v>
      </c>
      <c r="C83" s="494" t="s">
        <v>8274</v>
      </c>
      <c r="D83" s="494">
        <v>5</v>
      </c>
      <c r="E83" s="494">
        <v>7</v>
      </c>
      <c r="F83" s="494"/>
      <c r="G83" s="494"/>
      <c r="H83" s="494"/>
      <c r="I83" s="494"/>
      <c r="J83" s="494"/>
      <c r="K83" s="642"/>
      <c r="L83" s="358" t="s">
        <v>8275</v>
      </c>
      <c r="M83" s="357" t="s">
        <v>8273</v>
      </c>
      <c r="N83" s="357" t="s">
        <v>294</v>
      </c>
      <c r="O83" s="357" t="s">
        <v>294</v>
      </c>
      <c r="P83" s="357" t="s">
        <v>294</v>
      </c>
      <c r="Q83" s="357">
        <v>0</v>
      </c>
      <c r="R83" s="357">
        <v>0</v>
      </c>
      <c r="S83" s="357">
        <v>0</v>
      </c>
      <c r="T83" s="357" t="s">
        <v>294</v>
      </c>
      <c r="U83" s="357" t="s">
        <v>294</v>
      </c>
      <c r="V83" s="357" t="s">
        <v>294</v>
      </c>
    </row>
    <row r="84" spans="1:22" ht="28.8">
      <c r="A84" s="494" t="s">
        <v>8276</v>
      </c>
      <c r="B84" s="494" t="s">
        <v>8277</v>
      </c>
      <c r="C84" s="494" t="s">
        <v>8278</v>
      </c>
      <c r="D84" s="494">
        <v>5</v>
      </c>
      <c r="E84" s="494">
        <v>7</v>
      </c>
      <c r="F84" s="494"/>
      <c r="G84" s="494"/>
      <c r="H84" s="494"/>
      <c r="I84" s="494"/>
      <c r="J84" s="494"/>
      <c r="K84" s="642"/>
      <c r="L84" s="358" t="s">
        <v>8279</v>
      </c>
      <c r="M84" s="357" t="s">
        <v>8277</v>
      </c>
      <c r="N84" s="357" t="s">
        <v>294</v>
      </c>
      <c r="O84" s="357" t="s">
        <v>294</v>
      </c>
      <c r="P84" s="357" t="s">
        <v>294</v>
      </c>
      <c r="Q84" s="357">
        <v>0</v>
      </c>
      <c r="R84" s="357">
        <v>0</v>
      </c>
      <c r="S84" s="357">
        <v>0</v>
      </c>
      <c r="T84" s="357" t="s">
        <v>294</v>
      </c>
      <c r="U84" s="357" t="s">
        <v>294</v>
      </c>
      <c r="V84" s="357" t="s">
        <v>294</v>
      </c>
    </row>
    <row r="85" spans="1:22" ht="28.8">
      <c r="A85" s="494" t="s">
        <v>8280</v>
      </c>
      <c r="B85" s="494" t="s">
        <v>8281</v>
      </c>
      <c r="C85" s="494" t="s">
        <v>8282</v>
      </c>
      <c r="D85" s="494">
        <v>5</v>
      </c>
      <c r="E85" s="494">
        <v>7</v>
      </c>
      <c r="F85" s="494"/>
      <c r="G85" s="494"/>
      <c r="H85" s="494"/>
      <c r="I85" s="494"/>
      <c r="J85" s="494"/>
      <c r="K85" s="642"/>
      <c r="L85" s="358" t="s">
        <v>8283</v>
      </c>
      <c r="M85" s="357" t="s">
        <v>8281</v>
      </c>
      <c r="N85" s="357" t="s">
        <v>294</v>
      </c>
      <c r="O85" s="357" t="s">
        <v>294</v>
      </c>
      <c r="P85" s="357" t="s">
        <v>294</v>
      </c>
      <c r="Q85" s="357">
        <v>0</v>
      </c>
      <c r="R85" s="357">
        <v>0</v>
      </c>
      <c r="S85" s="357">
        <v>0</v>
      </c>
      <c r="T85" s="357" t="s">
        <v>294</v>
      </c>
      <c r="U85" s="357" t="s">
        <v>294</v>
      </c>
      <c r="V85" s="357" t="s">
        <v>294</v>
      </c>
    </row>
    <row r="86" spans="1:22">
      <c r="A86" s="494"/>
      <c r="B86" s="494"/>
      <c r="C86" s="494"/>
      <c r="D86" s="494">
        <v>0</v>
      </c>
      <c r="E86" s="494">
        <v>0</v>
      </c>
      <c r="F86" s="494"/>
      <c r="G86" s="494"/>
      <c r="H86" s="494"/>
      <c r="I86" s="494"/>
      <c r="J86" s="494"/>
      <c r="K86" s="642"/>
      <c r="L86" s="358" t="s">
        <v>294</v>
      </c>
      <c r="M86" s="357" t="s">
        <v>294</v>
      </c>
      <c r="N86" s="357" t="s">
        <v>294</v>
      </c>
      <c r="O86" s="357" t="s">
        <v>294</v>
      </c>
      <c r="P86" s="357" t="s">
        <v>294</v>
      </c>
      <c r="Q86" s="357">
        <v>0</v>
      </c>
      <c r="R86" s="357">
        <v>0</v>
      </c>
      <c r="S86" s="357">
        <v>0</v>
      </c>
      <c r="T86" s="357" t="s">
        <v>294</v>
      </c>
      <c r="U86" s="357" t="s">
        <v>294</v>
      </c>
      <c r="V86" s="357" t="s">
        <v>294</v>
      </c>
    </row>
    <row r="87" spans="1:22" ht="28.8">
      <c r="A87" s="494" t="s">
        <v>1</v>
      </c>
      <c r="B87" s="494" t="s">
        <v>2</v>
      </c>
      <c r="C87" s="494" t="s">
        <v>8284</v>
      </c>
      <c r="D87" s="494">
        <v>0</v>
      </c>
      <c r="E87" s="494">
        <v>0</v>
      </c>
      <c r="F87" s="494"/>
      <c r="G87" s="494"/>
      <c r="H87" s="494"/>
      <c r="I87" s="494"/>
      <c r="J87" s="494"/>
      <c r="K87" s="642"/>
      <c r="L87" s="358" t="s">
        <v>8285</v>
      </c>
      <c r="M87" s="357" t="s">
        <v>2</v>
      </c>
      <c r="N87" s="357" t="s">
        <v>294</v>
      </c>
      <c r="O87" s="357" t="s">
        <v>294</v>
      </c>
      <c r="P87" s="357" t="s">
        <v>294</v>
      </c>
      <c r="Q87" s="357">
        <v>0</v>
      </c>
      <c r="R87" s="357">
        <v>0</v>
      </c>
      <c r="S87" s="357">
        <v>0</v>
      </c>
      <c r="T87" s="357" t="s">
        <v>294</v>
      </c>
      <c r="U87" s="357" t="s">
        <v>294</v>
      </c>
      <c r="V87" s="357" t="s">
        <v>294</v>
      </c>
    </row>
    <row r="88" spans="1:22" ht="28.8">
      <c r="A88" s="494" t="s">
        <v>8286</v>
      </c>
      <c r="B88" s="494" t="s">
        <v>8287</v>
      </c>
      <c r="C88" s="494" t="s">
        <v>8288</v>
      </c>
      <c r="D88" s="494">
        <v>5</v>
      </c>
      <c r="E88" s="494">
        <v>7</v>
      </c>
      <c r="F88" s="494"/>
      <c r="G88" s="494"/>
      <c r="H88" s="494"/>
      <c r="I88" s="494"/>
      <c r="J88" s="494"/>
      <c r="K88" s="642"/>
      <c r="L88" s="358" t="s">
        <v>8288</v>
      </c>
      <c r="M88" s="357" t="s">
        <v>8287</v>
      </c>
      <c r="N88" s="357" t="s">
        <v>294</v>
      </c>
      <c r="O88" s="357" t="s">
        <v>294</v>
      </c>
      <c r="P88" s="357" t="s">
        <v>294</v>
      </c>
      <c r="Q88" s="357">
        <v>0</v>
      </c>
      <c r="R88" s="357">
        <v>0</v>
      </c>
      <c r="S88" s="357">
        <v>0</v>
      </c>
      <c r="T88" s="357" t="s">
        <v>294</v>
      </c>
      <c r="U88" s="357" t="s">
        <v>294</v>
      </c>
      <c r="V88" s="357" t="s">
        <v>294</v>
      </c>
    </row>
    <row r="89" spans="1:22" ht="28.8">
      <c r="A89" s="494" t="s">
        <v>8276</v>
      </c>
      <c r="B89" s="494" t="s">
        <v>8289</v>
      </c>
      <c r="C89" s="494" t="s">
        <v>8290</v>
      </c>
      <c r="D89" s="494">
        <v>5</v>
      </c>
      <c r="E89" s="494">
        <v>7</v>
      </c>
      <c r="F89" s="494"/>
      <c r="G89" s="494"/>
      <c r="H89" s="494"/>
      <c r="I89" s="494"/>
      <c r="J89" s="494"/>
      <c r="K89" s="642"/>
      <c r="L89" s="358" t="s">
        <v>8290</v>
      </c>
      <c r="M89" s="357" t="s">
        <v>8289</v>
      </c>
      <c r="N89" s="357" t="s">
        <v>294</v>
      </c>
      <c r="O89" s="357" t="s">
        <v>294</v>
      </c>
      <c r="P89" s="357" t="s">
        <v>294</v>
      </c>
      <c r="Q89" s="357">
        <v>0</v>
      </c>
      <c r="R89" s="357">
        <v>0</v>
      </c>
      <c r="S89" s="357">
        <v>0</v>
      </c>
      <c r="T89" s="357" t="s">
        <v>294</v>
      </c>
      <c r="U89" s="357" t="s">
        <v>294</v>
      </c>
      <c r="V89" s="357" t="s">
        <v>294</v>
      </c>
    </row>
    <row r="90" spans="1:22" ht="28.8">
      <c r="A90" s="494" t="s">
        <v>8280</v>
      </c>
      <c r="B90" s="494" t="s">
        <v>8291</v>
      </c>
      <c r="C90" s="494" t="s">
        <v>8292</v>
      </c>
      <c r="D90" s="494">
        <v>5</v>
      </c>
      <c r="E90" s="494">
        <v>7</v>
      </c>
      <c r="F90" s="494"/>
      <c r="G90" s="494" t="s">
        <v>8267</v>
      </c>
      <c r="H90" s="494"/>
      <c r="I90" s="494"/>
      <c r="J90" s="494"/>
      <c r="K90" s="642"/>
      <c r="L90" s="358" t="s">
        <v>8293</v>
      </c>
      <c r="M90" s="357" t="s">
        <v>8291</v>
      </c>
      <c r="N90" s="357" t="s">
        <v>242</v>
      </c>
      <c r="O90" s="357" t="s">
        <v>294</v>
      </c>
      <c r="P90" s="357" t="s">
        <v>294</v>
      </c>
      <c r="Q90" s="357">
        <v>0</v>
      </c>
      <c r="R90" s="357">
        <v>0</v>
      </c>
      <c r="S90" s="357">
        <v>0</v>
      </c>
      <c r="T90" s="357" t="s">
        <v>294</v>
      </c>
      <c r="U90" s="357" t="s">
        <v>294</v>
      </c>
      <c r="V90" s="357" t="s">
        <v>294</v>
      </c>
    </row>
    <row r="91" spans="1:22">
      <c r="A91" s="494"/>
      <c r="B91" s="494"/>
      <c r="C91" s="494"/>
      <c r="D91" s="494">
        <v>0</v>
      </c>
      <c r="E91" s="494">
        <v>0</v>
      </c>
      <c r="F91" s="494"/>
      <c r="G91" s="494"/>
      <c r="H91" s="494"/>
      <c r="I91" s="494"/>
      <c r="J91" s="494"/>
      <c r="L91" s="358" t="s">
        <v>294</v>
      </c>
      <c r="M91" s="357" t="s">
        <v>294</v>
      </c>
      <c r="N91" s="357" t="s">
        <v>294</v>
      </c>
      <c r="T91" s="357" t="s">
        <v>294</v>
      </c>
      <c r="U91" s="357" t="s">
        <v>294</v>
      </c>
      <c r="V91" s="357" t="s">
        <v>294</v>
      </c>
    </row>
    <row r="92" spans="1:22" ht="388.8">
      <c r="A92" s="494" t="s">
        <v>8294</v>
      </c>
      <c r="B92" s="494"/>
      <c r="C92" s="494"/>
      <c r="D92" s="494">
        <v>0</v>
      </c>
      <c r="E92" s="494">
        <v>0</v>
      </c>
      <c r="F92" s="494"/>
      <c r="G92" s="494"/>
      <c r="H92" s="494"/>
      <c r="I92" s="494"/>
      <c r="J92" s="494"/>
      <c r="L92" s="358" t="s">
        <v>294</v>
      </c>
      <c r="M92" s="357" t="s">
        <v>294</v>
      </c>
      <c r="N92" s="357" t="s">
        <v>294</v>
      </c>
      <c r="T92" s="357" t="s">
        <v>294</v>
      </c>
      <c r="U92" s="357" t="s">
        <v>294</v>
      </c>
      <c r="V92" s="357" t="s">
        <v>294</v>
      </c>
    </row>
    <row r="93" spans="1:22">
      <c r="A93" s="494"/>
      <c r="B93" s="494"/>
      <c r="C93" s="494"/>
      <c r="D93" s="494">
        <v>0</v>
      </c>
      <c r="E93" s="494">
        <v>0</v>
      </c>
      <c r="F93" s="494"/>
      <c r="G93" s="494"/>
      <c r="H93" s="494"/>
      <c r="I93" s="494"/>
      <c r="J93" s="494"/>
      <c r="L93" s="358" t="s">
        <v>294</v>
      </c>
      <c r="M93" s="357" t="s">
        <v>294</v>
      </c>
      <c r="N93" s="357" t="s">
        <v>294</v>
      </c>
      <c r="T93" s="357" t="s">
        <v>294</v>
      </c>
      <c r="U93" s="357" t="s">
        <v>294</v>
      </c>
      <c r="V93" s="357" t="s">
        <v>294</v>
      </c>
    </row>
    <row r="94" spans="1:22">
      <c r="A94" s="494"/>
      <c r="B94" s="494"/>
      <c r="C94" s="494"/>
      <c r="D94" s="494">
        <v>0</v>
      </c>
      <c r="E94" s="494">
        <v>0</v>
      </c>
      <c r="F94" s="494"/>
      <c r="G94" s="494"/>
      <c r="H94" s="494"/>
      <c r="I94" s="494"/>
      <c r="J94" s="494"/>
      <c r="L94" s="358" t="s">
        <v>294</v>
      </c>
      <c r="M94" s="357" t="s">
        <v>294</v>
      </c>
      <c r="N94" s="357" t="s">
        <v>294</v>
      </c>
      <c r="T94" s="357" t="s">
        <v>294</v>
      </c>
      <c r="U94" s="357" t="s">
        <v>294</v>
      </c>
      <c r="V94" s="357" t="s">
        <v>294</v>
      </c>
    </row>
    <row r="95" spans="1:22">
      <c r="A95" s="494"/>
      <c r="B95" s="494"/>
      <c r="C95" s="494"/>
      <c r="D95" s="494">
        <v>0</v>
      </c>
      <c r="E95" s="494">
        <v>0</v>
      </c>
      <c r="F95" s="494"/>
      <c r="G95" s="494"/>
      <c r="H95" s="494"/>
      <c r="I95" s="494"/>
      <c r="J95" s="494"/>
      <c r="L95" s="358" t="s">
        <v>294</v>
      </c>
      <c r="M95" s="357" t="s">
        <v>294</v>
      </c>
      <c r="N95" s="357" t="s">
        <v>294</v>
      </c>
      <c r="T95" s="357" t="s">
        <v>294</v>
      </c>
      <c r="U95" s="357" t="s">
        <v>294</v>
      </c>
      <c r="V95" s="357" t="s">
        <v>294</v>
      </c>
    </row>
    <row r="96" spans="1:22">
      <c r="A96" s="494"/>
      <c r="B96" s="494"/>
      <c r="C96" s="494"/>
      <c r="D96" s="494">
        <v>0</v>
      </c>
      <c r="E96" s="494">
        <v>0</v>
      </c>
      <c r="F96" s="494"/>
      <c r="G96" s="494"/>
      <c r="H96" s="494"/>
      <c r="I96" s="494"/>
      <c r="J96" s="494"/>
      <c r="L96" s="358" t="s">
        <v>294</v>
      </c>
      <c r="M96" s="357" t="s">
        <v>294</v>
      </c>
      <c r="N96" s="357" t="s">
        <v>294</v>
      </c>
      <c r="T96" s="357" t="s">
        <v>294</v>
      </c>
      <c r="U96" s="357" t="s">
        <v>294</v>
      </c>
      <c r="V96" s="357" t="s">
        <v>294</v>
      </c>
    </row>
    <row r="97" spans="1:22">
      <c r="A97" s="494"/>
      <c r="B97" s="494"/>
      <c r="C97" s="494"/>
      <c r="D97" s="494">
        <v>0</v>
      </c>
      <c r="E97" s="494">
        <v>0</v>
      </c>
      <c r="F97" s="494"/>
      <c r="G97" s="494"/>
      <c r="H97" s="494"/>
      <c r="I97" s="494"/>
      <c r="J97" s="494"/>
      <c r="L97" s="358" t="s">
        <v>294</v>
      </c>
      <c r="M97" s="357" t="s">
        <v>294</v>
      </c>
      <c r="N97" s="357" t="s">
        <v>294</v>
      </c>
      <c r="T97" s="357" t="s">
        <v>294</v>
      </c>
      <c r="U97" s="357" t="s">
        <v>294</v>
      </c>
      <c r="V97" s="357" t="s">
        <v>294</v>
      </c>
    </row>
    <row r="98" spans="1:22">
      <c r="A98" s="494"/>
      <c r="B98" s="494"/>
      <c r="C98" s="494"/>
      <c r="D98" s="494">
        <v>0</v>
      </c>
      <c r="E98" s="494">
        <v>0</v>
      </c>
      <c r="F98" s="494"/>
      <c r="G98" s="494"/>
      <c r="H98" s="494"/>
      <c r="I98" s="494"/>
      <c r="J98" s="494"/>
      <c r="L98" s="358" t="s">
        <v>294</v>
      </c>
      <c r="M98" s="357" t="s">
        <v>294</v>
      </c>
      <c r="N98" s="357" t="s">
        <v>294</v>
      </c>
      <c r="T98" s="357" t="s">
        <v>294</v>
      </c>
      <c r="U98" s="357" t="s">
        <v>294</v>
      </c>
      <c r="V98" s="357" t="s">
        <v>294</v>
      </c>
    </row>
    <row r="99" spans="1:22">
      <c r="A99" s="494"/>
      <c r="B99" s="494"/>
      <c r="C99" s="494"/>
      <c r="D99" s="494">
        <v>0</v>
      </c>
      <c r="E99" s="494">
        <v>0</v>
      </c>
      <c r="F99" s="494"/>
      <c r="G99" s="494"/>
      <c r="H99" s="494"/>
      <c r="I99" s="494"/>
      <c r="J99" s="494"/>
      <c r="L99" s="358" t="s">
        <v>294</v>
      </c>
      <c r="M99" s="357" t="s">
        <v>294</v>
      </c>
      <c r="N99" s="357" t="s">
        <v>294</v>
      </c>
      <c r="T99" s="357" t="s">
        <v>294</v>
      </c>
      <c r="U99" s="357" t="s">
        <v>294</v>
      </c>
      <c r="V99" s="357" t="s">
        <v>294</v>
      </c>
    </row>
    <row r="100" spans="1:22">
      <c r="A100" s="494"/>
      <c r="B100" s="494"/>
      <c r="C100" s="494"/>
      <c r="D100" s="494">
        <v>0</v>
      </c>
      <c r="E100" s="494">
        <v>0</v>
      </c>
      <c r="F100" s="494"/>
      <c r="G100" s="494"/>
      <c r="H100" s="494"/>
      <c r="I100" s="494"/>
      <c r="J100" s="494"/>
      <c r="L100" s="358" t="s">
        <v>294</v>
      </c>
      <c r="M100" s="357" t="s">
        <v>294</v>
      </c>
      <c r="N100" s="357" t="s">
        <v>294</v>
      </c>
      <c r="T100" s="357" t="s">
        <v>294</v>
      </c>
      <c r="U100" s="357" t="s">
        <v>294</v>
      </c>
      <c r="V100" s="357" t="s">
        <v>294</v>
      </c>
    </row>
    <row r="101" spans="1:22">
      <c r="D101" s="357">
        <v>0</v>
      </c>
      <c r="E101" s="357">
        <v>0</v>
      </c>
      <c r="L101" s="358" t="s">
        <v>294</v>
      </c>
      <c r="M101" s="357" t="s">
        <v>294</v>
      </c>
      <c r="N101" s="357" t="s">
        <v>294</v>
      </c>
    </row>
    <row r="102" spans="1:22">
      <c r="D102" s="357">
        <v>0</v>
      </c>
      <c r="E102" s="357">
        <v>0</v>
      </c>
      <c r="L102" s="358" t="s">
        <v>294</v>
      </c>
      <c r="M102" s="357" t="s">
        <v>294</v>
      </c>
      <c r="N102" s="357" t="s">
        <v>294</v>
      </c>
    </row>
    <row r="103" spans="1:22">
      <c r="D103" s="357">
        <v>0</v>
      </c>
      <c r="E103" s="357">
        <v>0</v>
      </c>
    </row>
    <row r="104" spans="1:22">
      <c r="D104" s="357">
        <v>0</v>
      </c>
      <c r="E104" s="357">
        <v>0</v>
      </c>
    </row>
    <row r="105" spans="1:22">
      <c r="D105" s="357">
        <v>0</v>
      </c>
      <c r="E105" s="357">
        <v>0</v>
      </c>
    </row>
    <row r="106" spans="1:22">
      <c r="D106" s="357">
        <v>0</v>
      </c>
      <c r="E106" s="357">
        <v>0</v>
      </c>
    </row>
    <row r="107" spans="1:22">
      <c r="D107" s="357">
        <v>0</v>
      </c>
      <c r="E107" s="357">
        <v>0</v>
      </c>
    </row>
    <row r="108" spans="1:22">
      <c r="D108" s="357">
        <v>0</v>
      </c>
      <c r="E108" s="357">
        <v>0</v>
      </c>
    </row>
    <row r="109" spans="1:22">
      <c r="D109" s="357">
        <v>0</v>
      </c>
      <c r="E109" s="357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B543D-3E94-404F-BC1A-E9F0D1B8750B}">
  <sheetPr codeName="Sheet54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8011</v>
      </c>
      <c r="C9" s="1855" t="s">
        <v>7581</v>
      </c>
      <c r="D9" s="1813">
        <v>5</v>
      </c>
      <c r="E9" s="1813">
        <v>6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7582</v>
      </c>
      <c r="M9" s="357" t="s">
        <v>8011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56</v>
      </c>
      <c r="C10" s="1857" t="s">
        <v>57</v>
      </c>
      <c r="D10" s="1815">
        <v>4</v>
      </c>
      <c r="E10" s="1815">
        <v>5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6216</v>
      </c>
      <c r="M10" s="357" t="s">
        <v>56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4485</v>
      </c>
      <c r="C11" s="1857" t="s">
        <v>3543</v>
      </c>
      <c r="D11" s="1815">
        <v>5</v>
      </c>
      <c r="E11" s="1815">
        <v>6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4485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3035</v>
      </c>
      <c r="C12" s="1857" t="s">
        <v>438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3035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791"/>
      <c r="B13" s="1827" t="s">
        <v>3037</v>
      </c>
      <c r="C13" s="1858" t="s">
        <v>4294</v>
      </c>
      <c r="D13" s="1826">
        <v>2</v>
      </c>
      <c r="E13" s="1826">
        <v>3</v>
      </c>
      <c r="F13" s="18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3037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71"/>
      <c r="B14" s="671"/>
      <c r="C14" s="1860" t="s">
        <v>336</v>
      </c>
      <c r="D14" s="663">
        <v>18</v>
      </c>
      <c r="E14" s="663">
        <v>23</v>
      </c>
      <c r="F14" s="186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1787">
        <v>2</v>
      </c>
      <c r="B15" s="1832" t="s">
        <v>8013</v>
      </c>
      <c r="C15" s="1862" t="s">
        <v>7584</v>
      </c>
      <c r="D15" s="1831">
        <v>5</v>
      </c>
      <c r="E15" s="1831">
        <v>6</v>
      </c>
      <c r="F15" s="1863" t="s">
        <v>7581</v>
      </c>
      <c r="G15" s="494"/>
      <c r="H15" s="494" t="s">
        <v>8011</v>
      </c>
      <c r="I15" s="494" t="s">
        <v>294</v>
      </c>
      <c r="J15" s="494" t="s">
        <v>294</v>
      </c>
      <c r="K15" s="573">
        <v>0</v>
      </c>
      <c r="L15" s="358" t="s">
        <v>7585</v>
      </c>
      <c r="M15" s="357" t="s">
        <v>8013</v>
      </c>
      <c r="N15" s="357" t="s">
        <v>8011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7582</v>
      </c>
      <c r="U15" s="357" t="s">
        <v>294</v>
      </c>
      <c r="V15" s="357" t="s">
        <v>294</v>
      </c>
    </row>
    <row r="16" spans="1:22">
      <c r="A16" s="1651"/>
      <c r="B16" s="1816" t="s">
        <v>4486</v>
      </c>
      <c r="C16" s="1857" t="s">
        <v>471</v>
      </c>
      <c r="D16" s="1815">
        <v>5</v>
      </c>
      <c r="E16" s="1815">
        <v>6</v>
      </c>
      <c r="F16" s="962" t="s">
        <v>3543</v>
      </c>
      <c r="G16" s="494"/>
      <c r="H16" s="494" t="s">
        <v>4485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4486</v>
      </c>
      <c r="N16" s="357" t="s">
        <v>4485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1651"/>
      <c r="B17" s="1816" t="s">
        <v>36</v>
      </c>
      <c r="C17" s="1857" t="s">
        <v>1131</v>
      </c>
      <c r="D17" s="1815">
        <v>1</v>
      </c>
      <c r="E17" s="1815">
        <v>1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8162</v>
      </c>
      <c r="C18" s="1857" t="s">
        <v>58</v>
      </c>
      <c r="D18" s="1815">
        <v>4</v>
      </c>
      <c r="E18" s="1815">
        <v>6</v>
      </c>
      <c r="F18" s="962" t="s">
        <v>57</v>
      </c>
      <c r="G18" s="494"/>
      <c r="H18" s="494" t="s">
        <v>56</v>
      </c>
      <c r="I18" s="494" t="s">
        <v>294</v>
      </c>
      <c r="J18" s="494" t="s">
        <v>294</v>
      </c>
      <c r="K18" s="573">
        <v>0</v>
      </c>
      <c r="L18" s="358" t="s">
        <v>58</v>
      </c>
      <c r="M18" s="357" t="s">
        <v>8162</v>
      </c>
      <c r="N18" s="357" t="s">
        <v>56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6216</v>
      </c>
      <c r="U18" s="357" t="s">
        <v>294</v>
      </c>
      <c r="V18" s="357" t="s">
        <v>294</v>
      </c>
    </row>
    <row r="19" spans="1:22">
      <c r="A19" s="1651"/>
      <c r="B19" s="1816" t="s">
        <v>63</v>
      </c>
      <c r="C19" s="1857" t="s">
        <v>64</v>
      </c>
      <c r="D19" s="1815">
        <v>3</v>
      </c>
      <c r="E19" s="1815">
        <v>4</v>
      </c>
      <c r="F19" s="962" t="s">
        <v>7581</v>
      </c>
      <c r="G19" s="494"/>
      <c r="H19" s="494" t="s">
        <v>8011</v>
      </c>
      <c r="I19" s="494" t="s">
        <v>294</v>
      </c>
      <c r="J19" s="494" t="s">
        <v>294</v>
      </c>
      <c r="K19" s="573">
        <v>0</v>
      </c>
      <c r="L19" s="358" t="s">
        <v>600</v>
      </c>
      <c r="M19" s="357" t="s">
        <v>63</v>
      </c>
      <c r="N19" s="357" t="s">
        <v>8011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7582</v>
      </c>
      <c r="U19" s="357" t="s">
        <v>294</v>
      </c>
      <c r="V19" s="357" t="s">
        <v>294</v>
      </c>
    </row>
    <row r="20" spans="1:22" ht="15" thickBot="1">
      <c r="A20" s="1791"/>
      <c r="B20" s="1827" t="s">
        <v>3039</v>
      </c>
      <c r="C20" s="1858" t="s">
        <v>1179</v>
      </c>
      <c r="D20" s="1826">
        <v>3</v>
      </c>
      <c r="E20" s="1826">
        <v>4</v>
      </c>
      <c r="F20" s="185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3039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71"/>
      <c r="B21" s="671"/>
      <c r="C21" s="1860" t="s">
        <v>336</v>
      </c>
      <c r="D21" s="663">
        <v>21</v>
      </c>
      <c r="E21" s="663">
        <v>27</v>
      </c>
      <c r="F21" s="186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787">
        <v>3</v>
      </c>
      <c r="B22" s="1832" t="s">
        <v>29</v>
      </c>
      <c r="C22" s="1862" t="s">
        <v>2389</v>
      </c>
      <c r="D22" s="1831">
        <v>2</v>
      </c>
      <c r="E22" s="1831">
        <v>2</v>
      </c>
      <c r="F22" s="1863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609</v>
      </c>
      <c r="M22" s="357" t="s">
        <v>29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651"/>
      <c r="B23" s="1816" t="s">
        <v>8015</v>
      </c>
      <c r="C23" s="1857" t="s">
        <v>28</v>
      </c>
      <c r="D23" s="1815">
        <v>5</v>
      </c>
      <c r="E23" s="1815">
        <v>6</v>
      </c>
      <c r="F23" s="962" t="s">
        <v>7584</v>
      </c>
      <c r="G23" s="494"/>
      <c r="H23" s="494" t="s">
        <v>8013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8015</v>
      </c>
      <c r="N23" s="357" t="s">
        <v>8013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458</v>
      </c>
      <c r="C24" s="1857" t="s">
        <v>60</v>
      </c>
      <c r="D24" s="1815">
        <v>4</v>
      </c>
      <c r="E24" s="1815">
        <v>6</v>
      </c>
      <c r="F24" s="962" t="s">
        <v>58</v>
      </c>
      <c r="G24" s="494"/>
      <c r="H24" s="494" t="s">
        <v>8162</v>
      </c>
      <c r="I24" s="494" t="s">
        <v>294</v>
      </c>
      <c r="J24" s="494" t="s">
        <v>294</v>
      </c>
      <c r="K24" s="573">
        <v>0</v>
      </c>
      <c r="L24" s="358" t="s">
        <v>599</v>
      </c>
      <c r="M24" s="357" t="s">
        <v>458</v>
      </c>
      <c r="N24" s="357" t="s">
        <v>8162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58</v>
      </c>
      <c r="U24" s="357" t="s">
        <v>294</v>
      </c>
      <c r="V24" s="357" t="s">
        <v>294</v>
      </c>
    </row>
    <row r="25" spans="1:22">
      <c r="A25" s="1651"/>
      <c r="B25" s="1816" t="s">
        <v>61</v>
      </c>
      <c r="C25" s="1857" t="s">
        <v>62</v>
      </c>
      <c r="D25" s="1815">
        <v>4</v>
      </c>
      <c r="E25" s="1815">
        <v>5</v>
      </c>
      <c r="F25" s="962" t="s">
        <v>7584</v>
      </c>
      <c r="G25" s="494"/>
      <c r="H25" s="494" t="s">
        <v>8013</v>
      </c>
      <c r="I25" s="494" t="s">
        <v>294</v>
      </c>
      <c r="J25" s="494" t="s">
        <v>294</v>
      </c>
      <c r="K25" s="573">
        <v>0</v>
      </c>
      <c r="L25" s="358" t="s">
        <v>6363</v>
      </c>
      <c r="M25" s="357" t="s">
        <v>61</v>
      </c>
      <c r="N25" s="357" t="s">
        <v>8013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7585</v>
      </c>
      <c r="U25" s="357" t="s">
        <v>294</v>
      </c>
      <c r="V25" s="357" t="s">
        <v>294</v>
      </c>
    </row>
    <row r="26" spans="1:22">
      <c r="A26" s="1651"/>
      <c r="B26" s="1816" t="s">
        <v>69</v>
      </c>
      <c r="C26" s="1857" t="s">
        <v>7649</v>
      </c>
      <c r="D26" s="1815">
        <v>4</v>
      </c>
      <c r="E26" s="1815">
        <v>6</v>
      </c>
      <c r="F26" s="962" t="s">
        <v>64</v>
      </c>
      <c r="G26" s="494"/>
      <c r="H26" s="494" t="s">
        <v>63</v>
      </c>
      <c r="I26" s="494" t="s">
        <v>294</v>
      </c>
      <c r="J26" s="494" t="s">
        <v>294</v>
      </c>
      <c r="K26" s="573">
        <v>0</v>
      </c>
      <c r="L26" s="358" t="s">
        <v>295</v>
      </c>
      <c r="M26" s="357" t="s">
        <v>69</v>
      </c>
      <c r="N26" s="357" t="s">
        <v>63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600</v>
      </c>
      <c r="U26" s="357" t="s">
        <v>294</v>
      </c>
      <c r="V26" s="357" t="s">
        <v>294</v>
      </c>
    </row>
    <row r="27" spans="1:22" ht="15" thickBot="1">
      <c r="A27" s="1791"/>
      <c r="B27" s="1827" t="s">
        <v>40</v>
      </c>
      <c r="C27" s="1858" t="s">
        <v>1180</v>
      </c>
      <c r="D27" s="1826">
        <v>1</v>
      </c>
      <c r="E27" s="1826">
        <v>1</v>
      </c>
      <c r="F27" s="1859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671"/>
      <c r="B28" s="671"/>
      <c r="C28" s="1860" t="s">
        <v>336</v>
      </c>
      <c r="D28" s="663">
        <v>20</v>
      </c>
      <c r="E28" s="663">
        <v>26</v>
      </c>
      <c r="F28" s="186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787">
        <v>4</v>
      </c>
      <c r="B29" s="1832" t="s">
        <v>4489</v>
      </c>
      <c r="C29" s="1862" t="s">
        <v>3153</v>
      </c>
      <c r="D29" s="1831">
        <v>5</v>
      </c>
      <c r="E29" s="1831">
        <v>6</v>
      </c>
      <c r="F29" s="1863" t="s">
        <v>7584</v>
      </c>
      <c r="G29" s="494"/>
      <c r="H29" s="494" t="s">
        <v>8013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4489</v>
      </c>
      <c r="N29" s="357" t="s">
        <v>8013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7585</v>
      </c>
      <c r="U29" s="357" t="s">
        <v>294</v>
      </c>
      <c r="V29" s="357" t="s">
        <v>294</v>
      </c>
    </row>
    <row r="30" spans="1:22">
      <c r="A30" s="1651"/>
      <c r="B30" s="1816" t="s">
        <v>65</v>
      </c>
      <c r="C30" s="1857" t="s">
        <v>66</v>
      </c>
      <c r="D30" s="1815">
        <v>4</v>
      </c>
      <c r="E30" s="1815">
        <v>7</v>
      </c>
      <c r="F30" s="962" t="s">
        <v>60</v>
      </c>
      <c r="G30" s="494"/>
      <c r="H30" s="494" t="s">
        <v>458</v>
      </c>
      <c r="I30" s="494" t="s">
        <v>294</v>
      </c>
      <c r="J30" s="494" t="s">
        <v>294</v>
      </c>
      <c r="K30" s="573">
        <v>0</v>
      </c>
      <c r="L30" s="358" t="s">
        <v>66</v>
      </c>
      <c r="M30" s="357" t="s">
        <v>65</v>
      </c>
      <c r="N30" s="357" t="s">
        <v>458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599</v>
      </c>
      <c r="U30" s="357" t="s">
        <v>294</v>
      </c>
      <c r="V30" s="357" t="s">
        <v>294</v>
      </c>
    </row>
    <row r="31" spans="1:22">
      <c r="A31" s="1651"/>
      <c r="B31" s="1816" t="s">
        <v>8163</v>
      </c>
      <c r="C31" s="1857" t="s">
        <v>68</v>
      </c>
      <c r="D31" s="1815">
        <v>4</v>
      </c>
      <c r="E31" s="1815">
        <v>6</v>
      </c>
      <c r="F31" s="962" t="s">
        <v>28</v>
      </c>
      <c r="G31" s="494"/>
      <c r="H31" s="494" t="s">
        <v>8015</v>
      </c>
      <c r="I31" s="494" t="s">
        <v>294</v>
      </c>
      <c r="J31" s="494" t="s">
        <v>294</v>
      </c>
      <c r="K31" s="573">
        <v>0</v>
      </c>
      <c r="L31" s="358" t="s">
        <v>6368</v>
      </c>
      <c r="M31" s="357" t="s">
        <v>8163</v>
      </c>
      <c r="N31" s="357" t="s">
        <v>8015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1651"/>
      <c r="B32" s="1816" t="s">
        <v>8017</v>
      </c>
      <c r="C32" s="1857" t="s">
        <v>32</v>
      </c>
      <c r="D32" s="1815">
        <v>5</v>
      </c>
      <c r="E32" s="1815">
        <v>6</v>
      </c>
      <c r="F32" s="962" t="s">
        <v>28</v>
      </c>
      <c r="G32" s="494"/>
      <c r="H32" s="494" t="s">
        <v>8015</v>
      </c>
      <c r="I32" s="494" t="s">
        <v>294</v>
      </c>
      <c r="J32" s="494" t="s">
        <v>294</v>
      </c>
      <c r="K32" s="573">
        <v>0</v>
      </c>
      <c r="L32" s="358" t="s">
        <v>603</v>
      </c>
      <c r="M32" s="357" t="s">
        <v>8017</v>
      </c>
      <c r="N32" s="357" t="s">
        <v>8015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 ht="15" thickBot="1">
      <c r="A33" s="1791"/>
      <c r="B33" s="1827" t="s">
        <v>7914</v>
      </c>
      <c r="C33" s="1858" t="s">
        <v>75</v>
      </c>
      <c r="D33" s="1826">
        <v>4</v>
      </c>
      <c r="E33" s="1826">
        <v>6</v>
      </c>
      <c r="F33" s="1859" t="s">
        <v>62</v>
      </c>
      <c r="G33" s="494"/>
      <c r="H33" s="494" t="s">
        <v>61</v>
      </c>
      <c r="I33" s="494" t="s">
        <v>294</v>
      </c>
      <c r="J33" s="494" t="s">
        <v>294</v>
      </c>
      <c r="K33" s="573">
        <v>0</v>
      </c>
      <c r="L33" s="358" t="s">
        <v>6370</v>
      </c>
      <c r="M33" s="357" t="s">
        <v>7914</v>
      </c>
      <c r="N33" s="357" t="s">
        <v>61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6363</v>
      </c>
      <c r="U33" s="357" t="s">
        <v>294</v>
      </c>
      <c r="V33" s="357" t="s">
        <v>294</v>
      </c>
    </row>
    <row r="34" spans="1:22" ht="15" thickBot="1">
      <c r="A34" s="671"/>
      <c r="B34" s="671"/>
      <c r="C34" s="1860" t="s">
        <v>336</v>
      </c>
      <c r="D34" s="663">
        <v>22</v>
      </c>
      <c r="E34" s="663">
        <v>31</v>
      </c>
      <c r="F34" s="1861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336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1787">
        <v>5</v>
      </c>
      <c r="B35" s="1832" t="s">
        <v>8164</v>
      </c>
      <c r="C35" s="1862" t="s">
        <v>81</v>
      </c>
      <c r="D35" s="1831">
        <v>3</v>
      </c>
      <c r="E35" s="1831">
        <v>4</v>
      </c>
      <c r="F35" s="1863" t="s">
        <v>66</v>
      </c>
      <c r="G35" s="494"/>
      <c r="H35" s="494" t="s">
        <v>65</v>
      </c>
      <c r="I35" s="494" t="s">
        <v>294</v>
      </c>
      <c r="J35" s="494" t="s">
        <v>294</v>
      </c>
      <c r="K35" s="573">
        <v>0</v>
      </c>
      <c r="L35" s="358" t="s">
        <v>570</v>
      </c>
      <c r="M35" s="357" t="s">
        <v>8164</v>
      </c>
      <c r="N35" s="357" t="s">
        <v>65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</v>
      </c>
      <c r="U35" s="357" t="s">
        <v>294</v>
      </c>
      <c r="V35" s="357" t="s">
        <v>294</v>
      </c>
    </row>
    <row r="36" spans="1:22">
      <c r="A36" s="1651"/>
      <c r="B36" s="1816" t="s">
        <v>4490</v>
      </c>
      <c r="C36" s="1857" t="s">
        <v>140</v>
      </c>
      <c r="D36" s="1815">
        <v>5</v>
      </c>
      <c r="E36" s="1815">
        <v>6</v>
      </c>
      <c r="F36" s="962" t="s">
        <v>471</v>
      </c>
      <c r="G36" s="494"/>
      <c r="H36" s="494" t="s">
        <v>4486</v>
      </c>
      <c r="I36" s="494" t="s">
        <v>294</v>
      </c>
      <c r="J36" s="494" t="s">
        <v>294</v>
      </c>
      <c r="K36" s="573">
        <v>0</v>
      </c>
      <c r="L36" s="358" t="s">
        <v>602</v>
      </c>
      <c r="M36" s="357" t="s">
        <v>4490</v>
      </c>
      <c r="N36" s="357" t="s">
        <v>4486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3412</v>
      </c>
      <c r="U36" s="357" t="s">
        <v>294</v>
      </c>
      <c r="V36" s="357" t="s">
        <v>294</v>
      </c>
    </row>
    <row r="37" spans="1:22">
      <c r="A37" s="1651"/>
      <c r="B37" s="1816" t="s">
        <v>8165</v>
      </c>
      <c r="C37" s="1857" t="s">
        <v>73</v>
      </c>
      <c r="D37" s="1815">
        <v>4</v>
      </c>
      <c r="E37" s="1815">
        <v>7</v>
      </c>
      <c r="F37" s="962" t="s">
        <v>66</v>
      </c>
      <c r="G37" s="494"/>
      <c r="H37" s="494" t="s">
        <v>65</v>
      </c>
      <c r="I37" s="494" t="s">
        <v>294</v>
      </c>
      <c r="J37" s="494" t="s">
        <v>294</v>
      </c>
      <c r="K37" s="574">
        <v>0</v>
      </c>
      <c r="L37" s="358" t="s">
        <v>73</v>
      </c>
      <c r="M37" s="357" t="s">
        <v>8165</v>
      </c>
      <c r="N37" s="357" t="s">
        <v>65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66</v>
      </c>
      <c r="U37" s="357" t="s">
        <v>294</v>
      </c>
      <c r="V37" s="357" t="s">
        <v>294</v>
      </c>
    </row>
    <row r="38" spans="1:22">
      <c r="A38" s="1651"/>
      <c r="B38" s="1816" t="s">
        <v>3051</v>
      </c>
      <c r="C38" s="1857" t="s">
        <v>335</v>
      </c>
      <c r="D38" s="1815">
        <v>2</v>
      </c>
      <c r="E38" s="1815">
        <v>3</v>
      </c>
      <c r="F38" s="96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335</v>
      </c>
      <c r="M38" s="357" t="s">
        <v>3051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1791"/>
      <c r="B39" s="1827" t="s">
        <v>8119</v>
      </c>
      <c r="C39" s="1858" t="s">
        <v>71</v>
      </c>
      <c r="D39" s="1826">
        <v>5</v>
      </c>
      <c r="E39" s="1826">
        <v>9</v>
      </c>
      <c r="F39" s="1859" t="s">
        <v>60</v>
      </c>
      <c r="G39" s="494"/>
      <c r="H39" s="494" t="s">
        <v>458</v>
      </c>
      <c r="I39" s="494" t="s">
        <v>294</v>
      </c>
      <c r="J39" s="494" t="s">
        <v>294</v>
      </c>
      <c r="K39" s="574">
        <v>0</v>
      </c>
      <c r="L39" s="358" t="s">
        <v>605</v>
      </c>
      <c r="M39" s="357" t="s">
        <v>8119</v>
      </c>
      <c r="N39" s="357" t="s">
        <v>458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599</v>
      </c>
      <c r="U39" s="357" t="s">
        <v>294</v>
      </c>
      <c r="V39" s="357" t="s">
        <v>294</v>
      </c>
    </row>
    <row r="40" spans="1:22" ht="15" thickBot="1">
      <c r="A40" s="671"/>
      <c r="B40" s="671"/>
      <c r="C40" s="1860" t="s">
        <v>336</v>
      </c>
      <c r="D40" s="663">
        <v>19</v>
      </c>
      <c r="E40" s="663">
        <v>29</v>
      </c>
      <c r="F40" s="186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336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1787">
        <v>6</v>
      </c>
      <c r="B41" s="1832" t="s">
        <v>8120</v>
      </c>
      <c r="C41" s="1862" t="s">
        <v>6375</v>
      </c>
      <c r="D41" s="1831">
        <v>4</v>
      </c>
      <c r="E41" s="1831">
        <v>7</v>
      </c>
      <c r="F41" s="1863" t="s">
        <v>73</v>
      </c>
      <c r="G41" s="494"/>
      <c r="H41" s="494" t="s">
        <v>8165</v>
      </c>
      <c r="I41" s="494" t="s">
        <v>294</v>
      </c>
      <c r="J41" s="494" t="s">
        <v>294</v>
      </c>
      <c r="K41" s="573">
        <v>0</v>
      </c>
      <c r="L41" s="358" t="s">
        <v>6375</v>
      </c>
      <c r="M41" s="357" t="s">
        <v>8120</v>
      </c>
      <c r="N41" s="357" t="s">
        <v>8165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73</v>
      </c>
      <c r="U41" s="357" t="s">
        <v>294</v>
      </c>
      <c r="V41" s="357" t="s">
        <v>294</v>
      </c>
    </row>
    <row r="42" spans="1:22">
      <c r="A42" s="1651"/>
      <c r="B42" s="1816" t="s">
        <v>3040</v>
      </c>
      <c r="C42" s="1857" t="s">
        <v>3998</v>
      </c>
      <c r="D42" s="1815">
        <v>3</v>
      </c>
      <c r="E42" s="1815">
        <v>4</v>
      </c>
      <c r="F42" s="962" t="s">
        <v>1179</v>
      </c>
      <c r="G42" s="494"/>
      <c r="H42" s="494" t="s">
        <v>3039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3040</v>
      </c>
      <c r="N42" s="357" t="s">
        <v>3039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1651"/>
      <c r="B43" s="1816" t="s">
        <v>8166</v>
      </c>
      <c r="C43" s="1857" t="s">
        <v>86</v>
      </c>
      <c r="D43" s="1815">
        <v>3</v>
      </c>
      <c r="E43" s="1815">
        <v>5</v>
      </c>
      <c r="F43" s="962" t="s">
        <v>81</v>
      </c>
      <c r="G43" s="494"/>
      <c r="H43" s="494" t="s">
        <v>8164</v>
      </c>
      <c r="I43" s="494" t="s">
        <v>294</v>
      </c>
      <c r="J43" s="494" t="s">
        <v>294</v>
      </c>
      <c r="K43" s="573">
        <v>0</v>
      </c>
      <c r="L43" s="358" t="s">
        <v>6378</v>
      </c>
      <c r="M43" s="357" t="s">
        <v>8166</v>
      </c>
      <c r="N43" s="357" t="s">
        <v>8164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570</v>
      </c>
      <c r="U43" s="357" t="s">
        <v>294</v>
      </c>
      <c r="V43" s="357" t="s">
        <v>294</v>
      </c>
    </row>
    <row r="44" spans="1:22">
      <c r="A44" s="1651"/>
      <c r="B44" s="1816" t="s">
        <v>8121</v>
      </c>
      <c r="C44" s="1857" t="s">
        <v>79</v>
      </c>
      <c r="D44" s="1815">
        <v>5</v>
      </c>
      <c r="E44" s="1815">
        <v>8</v>
      </c>
      <c r="F44" s="962" t="s">
        <v>71</v>
      </c>
      <c r="G44" s="494"/>
      <c r="H44" s="494" t="s">
        <v>8119</v>
      </c>
      <c r="I44" s="494" t="s">
        <v>294</v>
      </c>
      <c r="J44" s="494" t="s">
        <v>294</v>
      </c>
      <c r="K44" s="573">
        <v>0</v>
      </c>
      <c r="L44" s="358" t="s">
        <v>6250</v>
      </c>
      <c r="M44" s="357" t="s">
        <v>8121</v>
      </c>
      <c r="N44" s="357" t="s">
        <v>8119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605</v>
      </c>
      <c r="U44" s="357" t="s">
        <v>294</v>
      </c>
      <c r="V44" s="357" t="s">
        <v>294</v>
      </c>
    </row>
    <row r="45" spans="1:22">
      <c r="A45" s="1651"/>
      <c r="B45" s="1816" t="s">
        <v>38</v>
      </c>
      <c r="C45" s="1857" t="s">
        <v>331</v>
      </c>
      <c r="D45" s="1815">
        <v>1</v>
      </c>
      <c r="E45" s="1815">
        <v>1</v>
      </c>
      <c r="F45" s="962" t="s">
        <v>335</v>
      </c>
      <c r="G45" s="494"/>
      <c r="H45" s="494" t="s">
        <v>3051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3051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 ht="15" thickBot="1">
      <c r="A46" s="1791"/>
      <c r="B46" s="1827" t="s">
        <v>8167</v>
      </c>
      <c r="C46" s="1858" t="s">
        <v>6251</v>
      </c>
      <c r="D46" s="1826">
        <v>3</v>
      </c>
      <c r="E46" s="1826">
        <v>4</v>
      </c>
      <c r="F46" s="1859" t="s">
        <v>75</v>
      </c>
      <c r="G46" s="494"/>
      <c r="H46" s="494" t="s">
        <v>7914</v>
      </c>
      <c r="I46" s="494" t="s">
        <v>294</v>
      </c>
      <c r="J46" s="494" t="s">
        <v>294</v>
      </c>
      <c r="K46" s="573">
        <v>0</v>
      </c>
      <c r="L46" s="358" t="s">
        <v>6251</v>
      </c>
      <c r="M46" s="357" t="s">
        <v>8167</v>
      </c>
      <c r="N46" s="357" t="s">
        <v>7914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6370</v>
      </c>
      <c r="U46" s="357" t="s">
        <v>294</v>
      </c>
      <c r="V46" s="357" t="s">
        <v>294</v>
      </c>
    </row>
    <row r="47" spans="1:22" ht="15" thickBot="1">
      <c r="A47" s="671"/>
      <c r="B47" s="671"/>
      <c r="C47" s="1860" t="s">
        <v>336</v>
      </c>
      <c r="D47" s="663">
        <v>19</v>
      </c>
      <c r="E47" s="663">
        <v>29</v>
      </c>
      <c r="F47" s="186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336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1787">
        <v>7</v>
      </c>
      <c r="B48" s="1832" t="s">
        <v>8168</v>
      </c>
      <c r="C48" s="1862" t="s">
        <v>84</v>
      </c>
      <c r="D48" s="1831">
        <v>4</v>
      </c>
      <c r="E48" s="1831">
        <v>7</v>
      </c>
      <c r="F48" s="1863" t="s">
        <v>6251</v>
      </c>
      <c r="G48" s="494"/>
      <c r="H48" s="494" t="s">
        <v>8167</v>
      </c>
      <c r="I48" s="494" t="s">
        <v>294</v>
      </c>
      <c r="J48" s="494" t="s">
        <v>294</v>
      </c>
      <c r="K48" s="573">
        <v>0</v>
      </c>
      <c r="L48" s="358" t="s">
        <v>84</v>
      </c>
      <c r="M48" s="357" t="s">
        <v>8168</v>
      </c>
      <c r="N48" s="357" t="s">
        <v>8167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6251</v>
      </c>
      <c r="U48" s="357" t="s">
        <v>294</v>
      </c>
      <c r="V48" s="357" t="s">
        <v>294</v>
      </c>
    </row>
    <row r="49" spans="1:22">
      <c r="A49" s="1651"/>
      <c r="B49" s="1816" t="s">
        <v>7917</v>
      </c>
      <c r="C49" s="1857" t="s">
        <v>274</v>
      </c>
      <c r="D49" s="1815">
        <v>4</v>
      </c>
      <c r="E49" s="1815">
        <v>6</v>
      </c>
      <c r="F49" s="962" t="s">
        <v>71</v>
      </c>
      <c r="G49" s="494"/>
      <c r="H49" s="494" t="s">
        <v>8119</v>
      </c>
      <c r="I49" s="494" t="s">
        <v>294</v>
      </c>
      <c r="J49" s="494" t="s">
        <v>294</v>
      </c>
      <c r="K49" s="573">
        <v>0</v>
      </c>
      <c r="L49" s="358" t="s">
        <v>144</v>
      </c>
      <c r="M49" s="357" t="s">
        <v>7917</v>
      </c>
      <c r="N49" s="357" t="s">
        <v>8119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605</v>
      </c>
      <c r="U49" s="357" t="s">
        <v>294</v>
      </c>
      <c r="V49" s="357" t="s">
        <v>294</v>
      </c>
    </row>
    <row r="50" spans="1:22">
      <c r="A50" s="1651"/>
      <c r="B50" s="1816" t="s">
        <v>3052</v>
      </c>
      <c r="C50" s="1857" t="s">
        <v>1181</v>
      </c>
      <c r="D50" s="1815">
        <v>4</v>
      </c>
      <c r="E50" s="1815">
        <v>6</v>
      </c>
      <c r="F50" s="962" t="s">
        <v>438</v>
      </c>
      <c r="G50" s="494"/>
      <c r="H50" s="494" t="s">
        <v>3035</v>
      </c>
      <c r="I50" s="494" t="s">
        <v>294</v>
      </c>
      <c r="J50" s="494" t="s">
        <v>294</v>
      </c>
      <c r="K50" s="573">
        <v>0</v>
      </c>
      <c r="L50" s="358" t="s">
        <v>1181</v>
      </c>
      <c r="M50" s="357" t="s">
        <v>3052</v>
      </c>
      <c r="N50" s="357" t="s">
        <v>3035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438</v>
      </c>
      <c r="U50" s="357" t="s">
        <v>294</v>
      </c>
      <c r="V50" s="357" t="s">
        <v>294</v>
      </c>
    </row>
    <row r="51" spans="1:22">
      <c r="A51" s="1651"/>
      <c r="B51" s="1816" t="s">
        <v>8169</v>
      </c>
      <c r="C51" s="1857" t="s">
        <v>90</v>
      </c>
      <c r="D51" s="1815">
        <v>4</v>
      </c>
      <c r="E51" s="1815">
        <v>7</v>
      </c>
      <c r="F51" s="962" t="s">
        <v>79</v>
      </c>
      <c r="G51" s="494"/>
      <c r="H51" s="494" t="s">
        <v>8121</v>
      </c>
      <c r="I51" s="494" t="s">
        <v>294</v>
      </c>
      <c r="J51" s="494" t="s">
        <v>294</v>
      </c>
      <c r="K51" s="573">
        <v>0</v>
      </c>
      <c r="L51" s="358" t="s">
        <v>90</v>
      </c>
      <c r="M51" s="357" t="s">
        <v>8169</v>
      </c>
      <c r="N51" s="357" t="s">
        <v>8121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6250</v>
      </c>
      <c r="U51" s="357" t="s">
        <v>294</v>
      </c>
      <c r="V51" s="357" t="s">
        <v>294</v>
      </c>
    </row>
    <row r="52" spans="1:22" ht="15" thickBot="1">
      <c r="A52" s="1791"/>
      <c r="B52" s="1827" t="s">
        <v>8170</v>
      </c>
      <c r="C52" s="1858" t="s">
        <v>88</v>
      </c>
      <c r="D52" s="1826">
        <v>3</v>
      </c>
      <c r="E52" s="1826">
        <v>6</v>
      </c>
      <c r="F52" s="1859" t="s">
        <v>6251</v>
      </c>
      <c r="G52" s="494"/>
      <c r="H52" s="494" t="s">
        <v>8167</v>
      </c>
      <c r="I52" s="494" t="s">
        <v>294</v>
      </c>
      <c r="J52" s="494" t="s">
        <v>294</v>
      </c>
      <c r="K52" s="573">
        <v>0</v>
      </c>
      <c r="L52" s="358" t="s">
        <v>88</v>
      </c>
      <c r="M52" s="357" t="s">
        <v>8170</v>
      </c>
      <c r="N52" s="357" t="s">
        <v>8167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6251</v>
      </c>
      <c r="U52" s="357" t="s">
        <v>294</v>
      </c>
      <c r="V52" s="357" t="s">
        <v>294</v>
      </c>
    </row>
    <row r="53" spans="1:22" ht="15" thickBot="1">
      <c r="A53" s="671"/>
      <c r="B53" s="671"/>
      <c r="C53" s="1860" t="s">
        <v>336</v>
      </c>
      <c r="D53" s="663">
        <v>19</v>
      </c>
      <c r="E53" s="663">
        <v>32</v>
      </c>
      <c r="F53" s="186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336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1787">
        <v>8</v>
      </c>
      <c r="B54" s="1832" t="s">
        <v>7918</v>
      </c>
      <c r="C54" s="1862" t="s">
        <v>98</v>
      </c>
      <c r="D54" s="1831">
        <v>3</v>
      </c>
      <c r="E54" s="1831">
        <v>6</v>
      </c>
      <c r="F54" s="1863" t="s">
        <v>79</v>
      </c>
      <c r="G54" s="494"/>
      <c r="H54" s="494" t="s">
        <v>8121</v>
      </c>
      <c r="I54" s="494" t="s">
        <v>294</v>
      </c>
      <c r="J54" s="494" t="s">
        <v>294</v>
      </c>
      <c r="K54" s="573">
        <v>0</v>
      </c>
      <c r="L54" s="358" t="s">
        <v>98</v>
      </c>
      <c r="M54" s="357" t="s">
        <v>7918</v>
      </c>
      <c r="N54" s="357" t="s">
        <v>8121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6250</v>
      </c>
      <c r="U54" s="357" t="s">
        <v>294</v>
      </c>
      <c r="V54" s="357" t="s">
        <v>294</v>
      </c>
    </row>
    <row r="55" spans="1:22">
      <c r="A55" s="1651"/>
      <c r="B55" s="1816" t="s">
        <v>8171</v>
      </c>
      <c r="C55" s="1857" t="s">
        <v>94</v>
      </c>
      <c r="D55" s="1815">
        <v>3</v>
      </c>
      <c r="E55" s="1815">
        <v>6</v>
      </c>
      <c r="F55" s="962" t="s">
        <v>88</v>
      </c>
      <c r="G55" s="494"/>
      <c r="H55" s="494" t="s">
        <v>8170</v>
      </c>
      <c r="I55" s="494" t="s">
        <v>294</v>
      </c>
      <c r="J55" s="494" t="s">
        <v>294</v>
      </c>
      <c r="K55" s="573">
        <v>0</v>
      </c>
      <c r="L55" s="358" t="s">
        <v>94</v>
      </c>
      <c r="M55" s="357" t="s">
        <v>8171</v>
      </c>
      <c r="N55" s="357" t="s">
        <v>8170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88</v>
      </c>
      <c r="U55" s="357" t="s">
        <v>294</v>
      </c>
      <c r="V55" s="357" t="s">
        <v>294</v>
      </c>
    </row>
    <row r="56" spans="1:22">
      <c r="A56" s="1651"/>
      <c r="B56" s="1816" t="s">
        <v>7623</v>
      </c>
      <c r="C56" s="1857" t="s">
        <v>3155</v>
      </c>
      <c r="D56" s="1815">
        <v>8</v>
      </c>
      <c r="E56" s="1815">
        <v>14</v>
      </c>
      <c r="F56" s="962" t="s">
        <v>8126</v>
      </c>
      <c r="G56" s="494"/>
      <c r="H56" s="494" t="s">
        <v>3052</v>
      </c>
      <c r="I56" s="494" t="s">
        <v>8169</v>
      </c>
      <c r="J56" s="494" t="s">
        <v>294</v>
      </c>
      <c r="K56" s="573">
        <v>0</v>
      </c>
      <c r="L56" s="358" t="s">
        <v>4589</v>
      </c>
      <c r="M56" s="357" t="s">
        <v>7623</v>
      </c>
      <c r="N56" s="357" t="s">
        <v>3052</v>
      </c>
      <c r="O56" s="357" t="s">
        <v>8169</v>
      </c>
      <c r="P56" s="357" t="s">
        <v>294</v>
      </c>
      <c r="Q56" s="357">
        <v>0</v>
      </c>
      <c r="R56" s="357">
        <v>15</v>
      </c>
      <c r="S56" s="357">
        <v>0</v>
      </c>
      <c r="T56" s="357" t="s">
        <v>1181</v>
      </c>
      <c r="U56" s="357" t="s">
        <v>90</v>
      </c>
      <c r="V56" s="357" t="s">
        <v>294</v>
      </c>
    </row>
    <row r="57" spans="1:22">
      <c r="A57" s="1651"/>
      <c r="B57" s="1816" t="s">
        <v>8127</v>
      </c>
      <c r="C57" s="1857" t="s">
        <v>96</v>
      </c>
      <c r="D57" s="1815">
        <v>4</v>
      </c>
      <c r="E57" s="1815">
        <v>8</v>
      </c>
      <c r="F57" s="962" t="s">
        <v>90</v>
      </c>
      <c r="G57" s="494"/>
      <c r="H57" s="494" t="s">
        <v>8169</v>
      </c>
      <c r="I57" s="494" t="s">
        <v>294</v>
      </c>
      <c r="J57" s="494" t="s">
        <v>294</v>
      </c>
      <c r="K57" s="573">
        <v>0</v>
      </c>
      <c r="L57" s="358" t="s">
        <v>96</v>
      </c>
      <c r="M57" s="357" t="s">
        <v>8127</v>
      </c>
      <c r="N57" s="357" t="s">
        <v>8169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90</v>
      </c>
      <c r="U57" s="357" t="s">
        <v>294</v>
      </c>
      <c r="V57" s="357" t="s">
        <v>294</v>
      </c>
    </row>
    <row r="58" spans="1:22" ht="15" thickBot="1">
      <c r="A58" s="1791"/>
      <c r="B58" s="1827" t="s">
        <v>99</v>
      </c>
      <c r="C58" s="1858" t="s">
        <v>100</v>
      </c>
      <c r="D58" s="1826">
        <v>4</v>
      </c>
      <c r="E58" s="1826">
        <v>7</v>
      </c>
      <c r="F58" s="1859" t="s">
        <v>6251</v>
      </c>
      <c r="G58" s="494"/>
      <c r="H58" s="494" t="s">
        <v>8167</v>
      </c>
      <c r="I58" s="494" t="s">
        <v>294</v>
      </c>
      <c r="J58" s="494" t="s">
        <v>294</v>
      </c>
      <c r="K58" s="573">
        <v>0</v>
      </c>
      <c r="L58" s="358" t="s">
        <v>615</v>
      </c>
      <c r="M58" s="357" t="s">
        <v>99</v>
      </c>
      <c r="N58" s="357" t="s">
        <v>8167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6251</v>
      </c>
      <c r="U58" s="357" t="s">
        <v>294</v>
      </c>
      <c r="V58" s="357" t="s">
        <v>294</v>
      </c>
    </row>
    <row r="59" spans="1:22" ht="15" thickBot="1">
      <c r="A59" s="671"/>
      <c r="B59" s="671"/>
      <c r="C59" s="1860" t="s">
        <v>336</v>
      </c>
      <c r="D59" s="663">
        <v>22</v>
      </c>
      <c r="E59" s="663">
        <v>41</v>
      </c>
      <c r="F59" s="186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336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1787">
        <v>9</v>
      </c>
      <c r="B60" s="1832" t="s">
        <v>8129</v>
      </c>
      <c r="C60" s="1862" t="s">
        <v>7463</v>
      </c>
      <c r="D60" s="1831">
        <v>2</v>
      </c>
      <c r="E60" s="1831">
        <v>2</v>
      </c>
      <c r="F60" s="1863" t="s">
        <v>88</v>
      </c>
      <c r="G60" s="494" t="s">
        <v>241</v>
      </c>
      <c r="H60" s="494" t="s">
        <v>8170</v>
      </c>
      <c r="I60" s="494" t="s">
        <v>294</v>
      </c>
      <c r="J60" s="494" t="s">
        <v>294</v>
      </c>
      <c r="K60" s="573">
        <v>0</v>
      </c>
      <c r="L60" s="358" t="s">
        <v>7463</v>
      </c>
      <c r="M60" s="357" t="s">
        <v>8129</v>
      </c>
      <c r="N60" s="357" t="s">
        <v>8170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88</v>
      </c>
      <c r="U60" s="357" t="s">
        <v>294</v>
      </c>
      <c r="V60" s="357" t="s">
        <v>294</v>
      </c>
    </row>
    <row r="61" spans="1:22">
      <c r="A61" s="1651"/>
      <c r="B61" s="1816" t="s">
        <v>7923</v>
      </c>
      <c r="C61" s="1857" t="s">
        <v>7158</v>
      </c>
      <c r="D61" s="1815">
        <v>2</v>
      </c>
      <c r="E61" s="1815">
        <v>2</v>
      </c>
      <c r="F61" s="962" t="s">
        <v>88</v>
      </c>
      <c r="G61" s="494" t="s">
        <v>241</v>
      </c>
      <c r="H61" s="494" t="s">
        <v>8170</v>
      </c>
      <c r="I61" s="494" t="s">
        <v>294</v>
      </c>
      <c r="J61" s="494" t="s">
        <v>294</v>
      </c>
      <c r="K61" s="573">
        <v>0</v>
      </c>
      <c r="L61" s="358" t="s">
        <v>7159</v>
      </c>
      <c r="M61" s="357" t="s">
        <v>7923</v>
      </c>
      <c r="N61" s="357" t="s">
        <v>8170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88</v>
      </c>
      <c r="U61" s="357" t="s">
        <v>294</v>
      </c>
      <c r="V61" s="357" t="s">
        <v>294</v>
      </c>
    </row>
    <row r="62" spans="1:22">
      <c r="A62" s="1651"/>
      <c r="B62" s="1816" t="s">
        <v>7924</v>
      </c>
      <c r="C62" s="1857" t="s">
        <v>7466</v>
      </c>
      <c r="D62" s="1815">
        <v>2</v>
      </c>
      <c r="E62" s="1815">
        <v>2</v>
      </c>
      <c r="F62" s="962" t="s">
        <v>88</v>
      </c>
      <c r="G62" s="494" t="s">
        <v>241</v>
      </c>
      <c r="H62" s="494" t="s">
        <v>8170</v>
      </c>
      <c r="I62" s="494" t="s">
        <v>294</v>
      </c>
      <c r="J62" s="494" t="s">
        <v>294</v>
      </c>
      <c r="K62" s="573">
        <v>0</v>
      </c>
      <c r="L62" s="358" t="s">
        <v>7466</v>
      </c>
      <c r="M62" s="357" t="s">
        <v>7924</v>
      </c>
      <c r="N62" s="357" t="s">
        <v>8170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88</v>
      </c>
      <c r="U62" s="357" t="s">
        <v>294</v>
      </c>
      <c r="V62" s="357" t="s">
        <v>294</v>
      </c>
    </row>
    <row r="63" spans="1:22">
      <c r="A63" s="1651"/>
      <c r="B63" s="1816" t="s">
        <v>8172</v>
      </c>
      <c r="C63" s="1857" t="s">
        <v>7467</v>
      </c>
      <c r="D63" s="1815">
        <v>4</v>
      </c>
      <c r="E63" s="1815">
        <v>6</v>
      </c>
      <c r="F63" s="962" t="s">
        <v>81</v>
      </c>
      <c r="G63" s="494"/>
      <c r="H63" s="494" t="s">
        <v>8164</v>
      </c>
      <c r="I63" s="494" t="s">
        <v>294</v>
      </c>
      <c r="J63" s="494" t="s">
        <v>294</v>
      </c>
      <c r="K63" s="573">
        <v>0</v>
      </c>
      <c r="L63" s="358" t="s">
        <v>7467</v>
      </c>
      <c r="M63" s="357" t="s">
        <v>8172</v>
      </c>
      <c r="N63" s="357" t="s">
        <v>8164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570</v>
      </c>
      <c r="U63" s="357" t="s">
        <v>294</v>
      </c>
      <c r="V63" s="357" t="s">
        <v>294</v>
      </c>
    </row>
    <row r="64" spans="1:22">
      <c r="A64" s="1651"/>
      <c r="B64" s="1816" t="s">
        <v>7625</v>
      </c>
      <c r="C64" s="1857" t="s">
        <v>4161</v>
      </c>
      <c r="D64" s="1815">
        <v>8</v>
      </c>
      <c r="E64" s="1815">
        <v>12</v>
      </c>
      <c r="F64" s="962" t="s">
        <v>8132</v>
      </c>
      <c r="G64" s="494"/>
      <c r="H64" s="494" t="s">
        <v>3040</v>
      </c>
      <c r="I64" s="494" t="s">
        <v>7918</v>
      </c>
      <c r="J64" s="494" t="s">
        <v>294</v>
      </c>
      <c r="K64" s="573">
        <v>0</v>
      </c>
      <c r="L64" s="358" t="s">
        <v>4161</v>
      </c>
      <c r="M64" s="357" t="s">
        <v>7625</v>
      </c>
      <c r="N64" s="357" t="s">
        <v>3040</v>
      </c>
      <c r="O64" s="357" t="s">
        <v>7918</v>
      </c>
      <c r="P64" s="357" t="s">
        <v>294</v>
      </c>
      <c r="Q64" s="357">
        <v>0</v>
      </c>
      <c r="R64" s="357">
        <v>33</v>
      </c>
      <c r="S64" s="357">
        <v>0</v>
      </c>
      <c r="T64" s="357" t="s">
        <v>3259</v>
      </c>
      <c r="U64" s="357" t="s">
        <v>98</v>
      </c>
      <c r="V64" s="357" t="s">
        <v>294</v>
      </c>
    </row>
    <row r="65" spans="1:22">
      <c r="A65" s="1651"/>
      <c r="B65" s="1816" t="s">
        <v>8173</v>
      </c>
      <c r="C65" s="1857" t="s">
        <v>6261</v>
      </c>
      <c r="D65" s="1815">
        <v>5</v>
      </c>
      <c r="E65" s="1815">
        <v>10</v>
      </c>
      <c r="F65" s="962" t="s">
        <v>86</v>
      </c>
      <c r="G65" s="494"/>
      <c r="H65" s="494" t="s">
        <v>8166</v>
      </c>
      <c r="I65" s="494" t="s">
        <v>294</v>
      </c>
      <c r="J65" s="494" t="s">
        <v>294</v>
      </c>
      <c r="K65" s="573">
        <v>0</v>
      </c>
      <c r="L65" s="358" t="s">
        <v>6262</v>
      </c>
      <c r="M65" s="357" t="s">
        <v>8173</v>
      </c>
      <c r="N65" s="357" t="s">
        <v>8166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6378</v>
      </c>
      <c r="U65" s="357" t="s">
        <v>294</v>
      </c>
      <c r="V65" s="357" t="s">
        <v>294</v>
      </c>
    </row>
    <row r="66" spans="1:22" ht="15" thickBot="1">
      <c r="A66" s="1791"/>
      <c r="B66" s="1827" t="s">
        <v>8174</v>
      </c>
      <c r="C66" s="1858" t="s">
        <v>105</v>
      </c>
      <c r="D66" s="1826">
        <v>3</v>
      </c>
      <c r="E66" s="1826">
        <v>4</v>
      </c>
      <c r="F66" s="1859" t="s">
        <v>96</v>
      </c>
      <c r="G66" s="494"/>
      <c r="H66" s="494" t="s">
        <v>8127</v>
      </c>
      <c r="I66" s="494" t="s">
        <v>294</v>
      </c>
      <c r="J66" s="494" t="s">
        <v>294</v>
      </c>
      <c r="K66" s="573">
        <v>0</v>
      </c>
      <c r="L66" s="358" t="s">
        <v>6268</v>
      </c>
      <c r="M66" s="357" t="s">
        <v>8174</v>
      </c>
      <c r="N66" s="357" t="s">
        <v>8127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96</v>
      </c>
      <c r="U66" s="357" t="s">
        <v>294</v>
      </c>
      <c r="V66" s="357" t="s">
        <v>294</v>
      </c>
    </row>
    <row r="67" spans="1:22" ht="15" thickBot="1">
      <c r="A67" s="671"/>
      <c r="B67" s="671"/>
      <c r="C67" s="1860" t="s">
        <v>336</v>
      </c>
      <c r="D67" s="663">
        <v>22</v>
      </c>
      <c r="E67" s="663">
        <v>34</v>
      </c>
      <c r="F67" s="186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336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1787">
        <v>10</v>
      </c>
      <c r="B68" s="1832" t="s">
        <v>8175</v>
      </c>
      <c r="C68" s="1862" t="s">
        <v>150</v>
      </c>
      <c r="D68" s="1831">
        <v>4</v>
      </c>
      <c r="E68" s="1831">
        <v>8</v>
      </c>
      <c r="F68" s="1863" t="s">
        <v>98</v>
      </c>
      <c r="G68" s="494"/>
      <c r="H68" s="494" t="s">
        <v>7918</v>
      </c>
      <c r="I68" s="494" t="s">
        <v>294</v>
      </c>
      <c r="J68" s="494" t="s">
        <v>294</v>
      </c>
      <c r="K68" s="573">
        <v>0</v>
      </c>
      <c r="L68" s="358" t="s">
        <v>150</v>
      </c>
      <c r="M68" s="357" t="s">
        <v>8175</v>
      </c>
      <c r="N68" s="357" t="s">
        <v>7918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98</v>
      </c>
      <c r="U68" s="357" t="s">
        <v>294</v>
      </c>
      <c r="V68" s="357" t="s">
        <v>294</v>
      </c>
    </row>
    <row r="69" spans="1:22">
      <c r="A69" s="1651"/>
      <c r="B69" s="1816" t="s">
        <v>8135</v>
      </c>
      <c r="C69" s="1857" t="s">
        <v>280</v>
      </c>
      <c r="D69" s="1815">
        <v>4</v>
      </c>
      <c r="E69" s="1815">
        <v>7</v>
      </c>
      <c r="F69" s="962" t="s">
        <v>94</v>
      </c>
      <c r="G69" s="494"/>
      <c r="H69" s="494" t="s">
        <v>8171</v>
      </c>
      <c r="I69" s="494" t="s">
        <v>294</v>
      </c>
      <c r="J69" s="494" t="s">
        <v>294</v>
      </c>
      <c r="K69" s="573">
        <v>0</v>
      </c>
      <c r="L69" s="358" t="s">
        <v>6270</v>
      </c>
      <c r="M69" s="357" t="s">
        <v>8135</v>
      </c>
      <c r="N69" s="357" t="s">
        <v>8171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94</v>
      </c>
      <c r="U69" s="357" t="s">
        <v>294</v>
      </c>
      <c r="V69" s="357" t="s">
        <v>294</v>
      </c>
    </row>
    <row r="70" spans="1:22">
      <c r="A70" s="1651"/>
      <c r="B70" s="1816" t="s">
        <v>7928</v>
      </c>
      <c r="C70" s="1857" t="s">
        <v>252</v>
      </c>
      <c r="D70" s="1815">
        <v>2</v>
      </c>
      <c r="E70" s="1815">
        <v>2</v>
      </c>
      <c r="F70" s="96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7164</v>
      </c>
      <c r="M70" s="357" t="s">
        <v>7928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1651"/>
      <c r="B71" s="1816" t="s">
        <v>7929</v>
      </c>
      <c r="C71" s="1857" t="s">
        <v>253</v>
      </c>
      <c r="D71" s="1815">
        <v>2</v>
      </c>
      <c r="E71" s="1815">
        <v>2</v>
      </c>
      <c r="F71" s="962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3154</v>
      </c>
      <c r="M71" s="357" t="s">
        <v>7929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1651"/>
      <c r="B72" s="1816" t="s">
        <v>323</v>
      </c>
      <c r="C72" s="1857" t="s">
        <v>7471</v>
      </c>
      <c r="D72" s="1815">
        <v>2</v>
      </c>
      <c r="E72" s="1815">
        <v>2</v>
      </c>
      <c r="F72" s="962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7472</v>
      </c>
      <c r="M72" s="357" t="s">
        <v>323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1791"/>
      <c r="B73" s="1827" t="s">
        <v>7629</v>
      </c>
      <c r="C73" s="1858" t="s">
        <v>4329</v>
      </c>
      <c r="D73" s="1826">
        <v>8</v>
      </c>
      <c r="E73" s="1826">
        <v>12</v>
      </c>
      <c r="F73" s="1859" t="s">
        <v>4161</v>
      </c>
      <c r="G73" s="494"/>
      <c r="H73" s="494" t="s">
        <v>7625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7629</v>
      </c>
      <c r="N73" s="357" t="s">
        <v>7625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671"/>
      <c r="B74" s="671"/>
      <c r="C74" s="1860" t="s">
        <v>336</v>
      </c>
      <c r="D74" s="663">
        <v>18</v>
      </c>
      <c r="E74" s="663">
        <v>29</v>
      </c>
      <c r="F74" s="186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336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671"/>
      <c r="B75" s="671" t="s">
        <v>118</v>
      </c>
      <c r="C75" s="1860" t="s">
        <v>7532</v>
      </c>
      <c r="D75" s="663">
        <v>200</v>
      </c>
      <c r="E75" s="663">
        <v>301</v>
      </c>
      <c r="F75" s="186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7533</v>
      </c>
      <c r="M75" s="357" t="s">
        <v>118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431F-81A0-4A3B-A9A3-8621ADB7B57D}">
  <sheetPr codeName="Sheet55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8011</v>
      </c>
      <c r="C9" s="1855" t="s">
        <v>7581</v>
      </c>
      <c r="D9" s="1813">
        <v>5</v>
      </c>
      <c r="E9" s="1813">
        <v>6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7582</v>
      </c>
      <c r="M9" s="357" t="s">
        <v>8011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4485</v>
      </c>
      <c r="C10" s="1857" t="s">
        <v>3543</v>
      </c>
      <c r="D10" s="1815">
        <v>5</v>
      </c>
      <c r="E10" s="1815">
        <v>6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4485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3035</v>
      </c>
      <c r="C11" s="1857" t="s">
        <v>438</v>
      </c>
      <c r="D11" s="1815">
        <v>2</v>
      </c>
      <c r="E11" s="1815">
        <v>3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3035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6469</v>
      </c>
      <c r="C12" s="1857" t="s">
        <v>6470</v>
      </c>
      <c r="D12" s="1815">
        <v>4</v>
      </c>
      <c r="E12" s="1815">
        <v>5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6471</v>
      </c>
      <c r="M12" s="357" t="s">
        <v>6469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791"/>
      <c r="B13" s="1827" t="s">
        <v>3037</v>
      </c>
      <c r="C13" s="1858" t="s">
        <v>4294</v>
      </c>
      <c r="D13" s="1826">
        <v>2</v>
      </c>
      <c r="E13" s="1826">
        <v>3</v>
      </c>
      <c r="F13" s="18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3037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71"/>
      <c r="B14" s="671"/>
      <c r="C14" s="1860" t="s">
        <v>336</v>
      </c>
      <c r="D14" s="663">
        <v>18</v>
      </c>
      <c r="E14" s="663">
        <v>23</v>
      </c>
      <c r="F14" s="186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1787">
        <v>2</v>
      </c>
      <c r="B15" s="1832" t="s">
        <v>8013</v>
      </c>
      <c r="C15" s="1862" t="s">
        <v>7584</v>
      </c>
      <c r="D15" s="1831">
        <v>5</v>
      </c>
      <c r="E15" s="1831">
        <v>6</v>
      </c>
      <c r="F15" s="1863" t="s">
        <v>7581</v>
      </c>
      <c r="G15" s="494"/>
      <c r="H15" s="494" t="s">
        <v>8011</v>
      </c>
      <c r="I15" s="494" t="s">
        <v>294</v>
      </c>
      <c r="J15" s="494" t="s">
        <v>294</v>
      </c>
      <c r="K15" s="573">
        <v>0</v>
      </c>
      <c r="L15" s="358" t="s">
        <v>7585</v>
      </c>
      <c r="M15" s="357" t="s">
        <v>8013</v>
      </c>
      <c r="N15" s="357" t="s">
        <v>8011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7582</v>
      </c>
      <c r="U15" s="357" t="s">
        <v>294</v>
      </c>
      <c r="V15" s="357" t="s">
        <v>294</v>
      </c>
    </row>
    <row r="16" spans="1:22">
      <c r="A16" s="1651"/>
      <c r="B16" s="1816" t="s">
        <v>4486</v>
      </c>
      <c r="C16" s="1857" t="s">
        <v>471</v>
      </c>
      <c r="D16" s="1815">
        <v>5</v>
      </c>
      <c r="E16" s="1815">
        <v>6</v>
      </c>
      <c r="F16" s="962" t="s">
        <v>3543</v>
      </c>
      <c r="G16" s="494"/>
      <c r="H16" s="494" t="s">
        <v>4485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4486</v>
      </c>
      <c r="N16" s="357" t="s">
        <v>4485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1651"/>
      <c r="B17" s="1816" t="s">
        <v>36</v>
      </c>
      <c r="C17" s="1857" t="s">
        <v>1131</v>
      </c>
      <c r="D17" s="1815">
        <v>1</v>
      </c>
      <c r="E17" s="1815">
        <v>1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1043</v>
      </c>
      <c r="C18" s="1857" t="s">
        <v>1044</v>
      </c>
      <c r="D18" s="1815">
        <v>4</v>
      </c>
      <c r="E18" s="1815">
        <v>6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6280</v>
      </c>
      <c r="M18" s="357" t="s">
        <v>1043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6472</v>
      </c>
      <c r="C19" s="1857" t="s">
        <v>349</v>
      </c>
      <c r="D19" s="1815">
        <v>4</v>
      </c>
      <c r="E19" s="1815">
        <v>6</v>
      </c>
      <c r="F19" s="962" t="s">
        <v>7581</v>
      </c>
      <c r="G19" s="494"/>
      <c r="H19" s="494" t="s">
        <v>8011</v>
      </c>
      <c r="I19" s="494" t="s">
        <v>294</v>
      </c>
      <c r="J19" s="494" t="s">
        <v>294</v>
      </c>
      <c r="K19" s="573">
        <v>0</v>
      </c>
      <c r="L19" s="358" t="s">
        <v>6309</v>
      </c>
      <c r="M19" s="357" t="s">
        <v>6472</v>
      </c>
      <c r="N19" s="357" t="s">
        <v>8011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7582</v>
      </c>
      <c r="U19" s="357" t="s">
        <v>294</v>
      </c>
      <c r="V19" s="357" t="s">
        <v>294</v>
      </c>
    </row>
    <row r="20" spans="1:22" ht="15" thickBot="1">
      <c r="A20" s="1791"/>
      <c r="B20" s="1827" t="s">
        <v>8014</v>
      </c>
      <c r="C20" s="1858" t="s">
        <v>348</v>
      </c>
      <c r="D20" s="1826">
        <v>3</v>
      </c>
      <c r="E20" s="1826">
        <v>6</v>
      </c>
      <c r="F20" s="185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6413</v>
      </c>
      <c r="M20" s="357" t="s">
        <v>8014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71"/>
      <c r="B21" s="671"/>
      <c r="C21" s="1860" t="s">
        <v>336</v>
      </c>
      <c r="D21" s="663">
        <v>22</v>
      </c>
      <c r="E21" s="663">
        <v>31</v>
      </c>
      <c r="F21" s="186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787">
        <v>3</v>
      </c>
      <c r="B22" s="1832" t="s">
        <v>8015</v>
      </c>
      <c r="C22" s="1862" t="s">
        <v>28</v>
      </c>
      <c r="D22" s="1831">
        <v>5</v>
      </c>
      <c r="E22" s="1831">
        <v>6</v>
      </c>
      <c r="F22" s="1863" t="s">
        <v>7584</v>
      </c>
      <c r="G22" s="494"/>
      <c r="H22" s="494" t="s">
        <v>8013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8015</v>
      </c>
      <c r="N22" s="357" t="s">
        <v>8013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7585</v>
      </c>
      <c r="U22" s="357" t="s">
        <v>294</v>
      </c>
      <c r="V22" s="357" t="s">
        <v>294</v>
      </c>
    </row>
    <row r="23" spans="1:22">
      <c r="A23" s="1651"/>
      <c r="B23" s="1816" t="s">
        <v>29</v>
      </c>
      <c r="C23" s="1857" t="s">
        <v>2389</v>
      </c>
      <c r="D23" s="1815">
        <v>2</v>
      </c>
      <c r="E23" s="1815">
        <v>2</v>
      </c>
      <c r="F23" s="962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1651"/>
      <c r="B24" s="1816" t="s">
        <v>8023</v>
      </c>
      <c r="C24" s="1857" t="s">
        <v>7097</v>
      </c>
      <c r="D24" s="1815">
        <v>4</v>
      </c>
      <c r="E24" s="1815">
        <v>6</v>
      </c>
      <c r="F24" s="962" t="s">
        <v>349</v>
      </c>
      <c r="G24" s="494"/>
      <c r="H24" s="494" t="s">
        <v>6472</v>
      </c>
      <c r="I24" s="494" t="s">
        <v>294</v>
      </c>
      <c r="J24" s="494" t="s">
        <v>294</v>
      </c>
      <c r="K24" s="573">
        <v>0</v>
      </c>
      <c r="L24" s="358" t="s">
        <v>6420</v>
      </c>
      <c r="M24" s="357" t="s">
        <v>8023</v>
      </c>
      <c r="N24" s="357" t="s">
        <v>6472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6309</v>
      </c>
      <c r="U24" s="357" t="s">
        <v>294</v>
      </c>
      <c r="V24" s="357" t="s">
        <v>294</v>
      </c>
    </row>
    <row r="25" spans="1:22">
      <c r="A25" s="1651"/>
      <c r="B25" s="1816" t="s">
        <v>4490</v>
      </c>
      <c r="C25" s="1857" t="s">
        <v>140</v>
      </c>
      <c r="D25" s="1815">
        <v>5</v>
      </c>
      <c r="E25" s="1815">
        <v>6</v>
      </c>
      <c r="F25" s="962" t="s">
        <v>471</v>
      </c>
      <c r="G25" s="494"/>
      <c r="H25" s="494" t="s">
        <v>4486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4490</v>
      </c>
      <c r="N25" s="357" t="s">
        <v>4486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1651"/>
      <c r="B26" s="1816" t="s">
        <v>8051</v>
      </c>
      <c r="C26" s="1857" t="s">
        <v>6710</v>
      </c>
      <c r="D26" s="1815">
        <v>3</v>
      </c>
      <c r="E26" s="1815">
        <v>3</v>
      </c>
      <c r="F26" s="962" t="s">
        <v>7584</v>
      </c>
      <c r="G26" s="494"/>
      <c r="H26" s="494" t="s">
        <v>8013</v>
      </c>
      <c r="I26" s="494" t="s">
        <v>294</v>
      </c>
      <c r="J26" s="494" t="s">
        <v>294</v>
      </c>
      <c r="K26" s="573">
        <v>0</v>
      </c>
      <c r="L26" s="358" t="s">
        <v>6482</v>
      </c>
      <c r="M26" s="357" t="s">
        <v>8051</v>
      </c>
      <c r="N26" s="357" t="s">
        <v>8013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7585</v>
      </c>
      <c r="U26" s="357" t="s">
        <v>294</v>
      </c>
      <c r="V26" s="357" t="s">
        <v>294</v>
      </c>
    </row>
    <row r="27" spans="1:22" ht="15" thickBot="1">
      <c r="A27" s="1791"/>
      <c r="B27" s="1827" t="s">
        <v>40</v>
      </c>
      <c r="C27" s="1858" t="s">
        <v>7635</v>
      </c>
      <c r="D27" s="1826">
        <v>1</v>
      </c>
      <c r="E27" s="1826">
        <v>1</v>
      </c>
      <c r="F27" s="1859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671"/>
      <c r="B28" s="671"/>
      <c r="C28" s="1860" t="s">
        <v>336</v>
      </c>
      <c r="D28" s="663">
        <v>20</v>
      </c>
      <c r="E28" s="663">
        <v>24</v>
      </c>
      <c r="F28" s="186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787">
        <v>4</v>
      </c>
      <c r="B29" s="1832" t="s">
        <v>4489</v>
      </c>
      <c r="C29" s="1862" t="s">
        <v>3153</v>
      </c>
      <c r="D29" s="1831">
        <v>5</v>
      </c>
      <c r="E29" s="1831">
        <v>6</v>
      </c>
      <c r="F29" s="1863" t="s">
        <v>7584</v>
      </c>
      <c r="G29" s="494"/>
      <c r="H29" s="494" t="s">
        <v>8013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4489</v>
      </c>
      <c r="N29" s="357" t="s">
        <v>8013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7585</v>
      </c>
      <c r="U29" s="357" t="s">
        <v>294</v>
      </c>
      <c r="V29" s="357" t="s">
        <v>294</v>
      </c>
    </row>
    <row r="30" spans="1:22">
      <c r="A30" s="1651"/>
      <c r="B30" s="1816" t="s">
        <v>6484</v>
      </c>
      <c r="C30" s="1857" t="s">
        <v>6485</v>
      </c>
      <c r="D30" s="1815">
        <v>3</v>
      </c>
      <c r="E30" s="1815">
        <v>4</v>
      </c>
      <c r="F30" s="962" t="s">
        <v>7097</v>
      </c>
      <c r="G30" s="494"/>
      <c r="H30" s="494" t="s">
        <v>8023</v>
      </c>
      <c r="I30" s="494" t="s">
        <v>294</v>
      </c>
      <c r="J30" s="494" t="s">
        <v>294</v>
      </c>
      <c r="K30" s="573">
        <v>0</v>
      </c>
      <c r="L30" s="358" t="s">
        <v>6486</v>
      </c>
      <c r="M30" s="357" t="s">
        <v>6484</v>
      </c>
      <c r="N30" s="357" t="s">
        <v>8023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6420</v>
      </c>
      <c r="U30" s="357" t="s">
        <v>294</v>
      </c>
      <c r="V30" s="357" t="s">
        <v>294</v>
      </c>
    </row>
    <row r="31" spans="1:22">
      <c r="A31" s="1651"/>
      <c r="B31" s="1816" t="s">
        <v>3039</v>
      </c>
      <c r="C31" s="1857" t="s">
        <v>1179</v>
      </c>
      <c r="D31" s="1815">
        <v>3</v>
      </c>
      <c r="E31" s="1815">
        <v>4</v>
      </c>
      <c r="F31" s="962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2100</v>
      </c>
      <c r="M31" s="357" t="s">
        <v>3039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1651"/>
      <c r="B32" s="1816" t="s">
        <v>8137</v>
      </c>
      <c r="C32" s="1857" t="s">
        <v>6495</v>
      </c>
      <c r="D32" s="1815">
        <v>3</v>
      </c>
      <c r="E32" s="1815">
        <v>4</v>
      </c>
      <c r="F32" s="962" t="s">
        <v>1044</v>
      </c>
      <c r="G32" s="494"/>
      <c r="H32" s="494" t="s">
        <v>1043</v>
      </c>
      <c r="I32" s="494" t="s">
        <v>294</v>
      </c>
      <c r="J32" s="494" t="s">
        <v>294</v>
      </c>
      <c r="K32" s="573">
        <v>0</v>
      </c>
      <c r="L32" s="358" t="s">
        <v>6496</v>
      </c>
      <c r="M32" s="357" t="s">
        <v>8137</v>
      </c>
      <c r="N32" s="357" t="s">
        <v>1043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6280</v>
      </c>
      <c r="U32" s="357" t="s">
        <v>294</v>
      </c>
      <c r="V32" s="357" t="s">
        <v>294</v>
      </c>
    </row>
    <row r="33" spans="1:22">
      <c r="A33" s="1651"/>
      <c r="B33" s="1816" t="s">
        <v>8017</v>
      </c>
      <c r="C33" s="1857" t="s">
        <v>32</v>
      </c>
      <c r="D33" s="1815">
        <v>5</v>
      </c>
      <c r="E33" s="1815">
        <v>6</v>
      </c>
      <c r="F33" s="962" t="s">
        <v>28</v>
      </c>
      <c r="G33" s="494"/>
      <c r="H33" s="494" t="s">
        <v>8015</v>
      </c>
      <c r="I33" s="494" t="s">
        <v>294</v>
      </c>
      <c r="J33" s="494" t="s">
        <v>294</v>
      </c>
      <c r="K33" s="573">
        <v>0</v>
      </c>
      <c r="L33" s="358" t="s">
        <v>603</v>
      </c>
      <c r="M33" s="357" t="s">
        <v>8017</v>
      </c>
      <c r="N33" s="357" t="s">
        <v>8015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598</v>
      </c>
      <c r="U33" s="357" t="s">
        <v>294</v>
      </c>
      <c r="V33" s="357" t="s">
        <v>294</v>
      </c>
    </row>
    <row r="34" spans="1:22" ht="15" thickBot="1">
      <c r="A34" s="1791"/>
      <c r="B34" s="1827" t="s">
        <v>8048</v>
      </c>
      <c r="C34" s="1858" t="s">
        <v>6491</v>
      </c>
      <c r="D34" s="1826">
        <v>3</v>
      </c>
      <c r="E34" s="1826">
        <v>4</v>
      </c>
      <c r="F34" s="1859" t="s">
        <v>348</v>
      </c>
      <c r="G34" s="494"/>
      <c r="H34" s="494" t="s">
        <v>8014</v>
      </c>
      <c r="I34" s="494" t="s">
        <v>294</v>
      </c>
      <c r="J34" s="494" t="s">
        <v>294</v>
      </c>
      <c r="K34" s="573">
        <v>0</v>
      </c>
      <c r="L34" s="358" t="s">
        <v>6492</v>
      </c>
      <c r="M34" s="357" t="s">
        <v>8048</v>
      </c>
      <c r="N34" s="357" t="s">
        <v>8014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336</v>
      </c>
      <c r="D35" s="663">
        <v>22</v>
      </c>
      <c r="E35" s="663">
        <v>28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336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351</v>
      </c>
      <c r="C36" s="1862" t="s">
        <v>352</v>
      </c>
      <c r="D36" s="1831">
        <v>4</v>
      </c>
      <c r="E36" s="1831">
        <v>5</v>
      </c>
      <c r="F36" s="1863" t="s">
        <v>32</v>
      </c>
      <c r="G36" s="494"/>
      <c r="H36" s="494" t="s">
        <v>8017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8017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1651"/>
      <c r="B37" s="1816" t="s">
        <v>3052</v>
      </c>
      <c r="C37" s="1857" t="s">
        <v>1181</v>
      </c>
      <c r="D37" s="1815">
        <v>4</v>
      </c>
      <c r="E37" s="1815">
        <v>6</v>
      </c>
      <c r="F37" s="962" t="s">
        <v>438</v>
      </c>
      <c r="G37" s="494"/>
      <c r="H37" s="494" t="s">
        <v>3035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3052</v>
      </c>
      <c r="N37" s="357" t="s">
        <v>3035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1651"/>
      <c r="B38" s="1816" t="s">
        <v>8138</v>
      </c>
      <c r="C38" s="1857" t="s">
        <v>7318</v>
      </c>
      <c r="D38" s="1815">
        <v>4</v>
      </c>
      <c r="E38" s="1815">
        <v>5</v>
      </c>
      <c r="F38" s="962" t="s">
        <v>6491</v>
      </c>
      <c r="G38" s="494"/>
      <c r="H38" s="494" t="s">
        <v>8048</v>
      </c>
      <c r="I38" s="494" t="s">
        <v>294</v>
      </c>
      <c r="J38" s="494" t="s">
        <v>294</v>
      </c>
      <c r="K38" s="573">
        <v>0</v>
      </c>
      <c r="L38" s="358" t="s">
        <v>7319</v>
      </c>
      <c r="M38" s="357" t="s">
        <v>8138</v>
      </c>
      <c r="N38" s="357" t="s">
        <v>8048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6492</v>
      </c>
      <c r="U38" s="357" t="s">
        <v>294</v>
      </c>
      <c r="V38" s="357" t="s">
        <v>294</v>
      </c>
    </row>
    <row r="39" spans="1:22">
      <c r="A39" s="1651"/>
      <c r="B39" s="1816" t="s">
        <v>8050</v>
      </c>
      <c r="C39" s="1857" t="s">
        <v>6498</v>
      </c>
      <c r="D39" s="1815">
        <v>3</v>
      </c>
      <c r="E39" s="1815">
        <v>3</v>
      </c>
      <c r="F39" s="962" t="s">
        <v>6485</v>
      </c>
      <c r="G39" s="494"/>
      <c r="H39" s="494" t="s">
        <v>6484</v>
      </c>
      <c r="I39" s="494" t="s">
        <v>294</v>
      </c>
      <c r="J39" s="494" t="s">
        <v>294</v>
      </c>
      <c r="K39" s="574">
        <v>0</v>
      </c>
      <c r="L39" s="358" t="s">
        <v>6499</v>
      </c>
      <c r="M39" s="357" t="s">
        <v>8050</v>
      </c>
      <c r="N39" s="357" t="s">
        <v>6484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6486</v>
      </c>
      <c r="U39" s="357" t="s">
        <v>294</v>
      </c>
      <c r="V39" s="357" t="s">
        <v>294</v>
      </c>
    </row>
    <row r="40" spans="1:22" ht="15" thickBot="1">
      <c r="A40" s="1791"/>
      <c r="B40" s="1827" t="s">
        <v>8139</v>
      </c>
      <c r="C40" s="1858" t="s">
        <v>6709</v>
      </c>
      <c r="D40" s="1826">
        <v>3</v>
      </c>
      <c r="E40" s="1826">
        <v>4</v>
      </c>
      <c r="F40" s="1859" t="s">
        <v>1044</v>
      </c>
      <c r="G40" s="494"/>
      <c r="H40" s="494" t="s">
        <v>1043</v>
      </c>
      <c r="I40" s="494" t="s">
        <v>294</v>
      </c>
      <c r="J40" s="494" t="s">
        <v>294</v>
      </c>
      <c r="K40" s="573">
        <v>0</v>
      </c>
      <c r="L40" s="358" t="s">
        <v>6489</v>
      </c>
      <c r="M40" s="357" t="s">
        <v>8139</v>
      </c>
      <c r="N40" s="357" t="s">
        <v>1043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6280</v>
      </c>
      <c r="U40" s="357" t="s">
        <v>294</v>
      </c>
      <c r="V40" s="357" t="s">
        <v>294</v>
      </c>
    </row>
    <row r="41" spans="1:22" ht="15" thickBot="1">
      <c r="A41" s="671"/>
      <c r="B41" s="671"/>
      <c r="C41" s="1860" t="s">
        <v>336</v>
      </c>
      <c r="D41" s="663">
        <v>18</v>
      </c>
      <c r="E41" s="663">
        <v>23</v>
      </c>
      <c r="F41" s="186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336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1787">
        <v>6</v>
      </c>
      <c r="B42" s="1832" t="s">
        <v>8061</v>
      </c>
      <c r="C42" s="1862" t="s">
        <v>6508</v>
      </c>
      <c r="D42" s="1831">
        <v>4</v>
      </c>
      <c r="E42" s="1831">
        <v>5</v>
      </c>
      <c r="F42" s="1863" t="s">
        <v>6498</v>
      </c>
      <c r="G42" s="494"/>
      <c r="H42" s="494" t="s">
        <v>8050</v>
      </c>
      <c r="I42" s="494" t="s">
        <v>294</v>
      </c>
      <c r="J42" s="494" t="s">
        <v>294</v>
      </c>
      <c r="K42" s="573">
        <v>0</v>
      </c>
      <c r="L42" s="358" t="s">
        <v>6508</v>
      </c>
      <c r="M42" s="357" t="s">
        <v>8061</v>
      </c>
      <c r="N42" s="357" t="s">
        <v>8050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6499</v>
      </c>
      <c r="U42" s="357" t="s">
        <v>294</v>
      </c>
      <c r="V42" s="357" t="s">
        <v>294</v>
      </c>
    </row>
    <row r="43" spans="1:22">
      <c r="A43" s="1651"/>
      <c r="B43" s="1816" t="s">
        <v>3051</v>
      </c>
      <c r="C43" s="1857" t="s">
        <v>335</v>
      </c>
      <c r="D43" s="1815">
        <v>2</v>
      </c>
      <c r="E43" s="1815">
        <v>3</v>
      </c>
      <c r="F43" s="96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335</v>
      </c>
      <c r="M43" s="357" t="s">
        <v>3051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651"/>
      <c r="B44" s="1816" t="s">
        <v>8140</v>
      </c>
      <c r="C44" s="1857" t="s">
        <v>6504</v>
      </c>
      <c r="D44" s="1815">
        <v>4</v>
      </c>
      <c r="E44" s="1815">
        <v>5</v>
      </c>
      <c r="F44" s="962" t="s">
        <v>6709</v>
      </c>
      <c r="G44" s="494"/>
      <c r="H44" s="494" t="s">
        <v>8139</v>
      </c>
      <c r="I44" s="494" t="s">
        <v>294</v>
      </c>
      <c r="J44" s="494" t="s">
        <v>294</v>
      </c>
      <c r="K44" s="573">
        <v>0</v>
      </c>
      <c r="L44" s="358" t="s">
        <v>6505</v>
      </c>
      <c r="M44" s="357" t="s">
        <v>8140</v>
      </c>
      <c r="N44" s="357" t="s">
        <v>8139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6489</v>
      </c>
      <c r="U44" s="357" t="s">
        <v>294</v>
      </c>
      <c r="V44" s="357" t="s">
        <v>294</v>
      </c>
    </row>
    <row r="45" spans="1:22">
      <c r="A45" s="1651"/>
      <c r="B45" s="1816" t="s">
        <v>3040</v>
      </c>
      <c r="C45" s="1857" t="s">
        <v>3998</v>
      </c>
      <c r="D45" s="1815">
        <v>3</v>
      </c>
      <c r="E45" s="1815">
        <v>4</v>
      </c>
      <c r="F45" s="962" t="s">
        <v>1179</v>
      </c>
      <c r="G45" s="494"/>
      <c r="H45" s="494" t="s">
        <v>3039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3040</v>
      </c>
      <c r="N45" s="357" t="s">
        <v>3039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1651"/>
      <c r="B46" s="1816" t="s">
        <v>8141</v>
      </c>
      <c r="C46" s="1857" t="s">
        <v>6513</v>
      </c>
      <c r="D46" s="1815">
        <v>4</v>
      </c>
      <c r="E46" s="1815">
        <v>5</v>
      </c>
      <c r="F46" s="962" t="s">
        <v>6495</v>
      </c>
      <c r="G46" s="494"/>
      <c r="H46" s="494" t="s">
        <v>8137</v>
      </c>
      <c r="I46" s="494" t="s">
        <v>294</v>
      </c>
      <c r="J46" s="494" t="s">
        <v>294</v>
      </c>
      <c r="K46" s="573">
        <v>0</v>
      </c>
      <c r="L46" s="358" t="s">
        <v>6514</v>
      </c>
      <c r="M46" s="357" t="s">
        <v>8141</v>
      </c>
      <c r="N46" s="357" t="s">
        <v>8137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6496</v>
      </c>
      <c r="U46" s="357" t="s">
        <v>294</v>
      </c>
      <c r="V46" s="357" t="s">
        <v>294</v>
      </c>
    </row>
    <row r="47" spans="1:22" ht="15" thickBot="1">
      <c r="A47" s="1791"/>
      <c r="B47" s="1827" t="s">
        <v>8052</v>
      </c>
      <c r="C47" s="1858" t="s">
        <v>6510</v>
      </c>
      <c r="D47" s="1826">
        <v>3</v>
      </c>
      <c r="E47" s="1826">
        <v>4</v>
      </c>
      <c r="F47" s="1859" t="s">
        <v>6498</v>
      </c>
      <c r="G47" s="494"/>
      <c r="H47" s="494" t="s">
        <v>8050</v>
      </c>
      <c r="I47" s="494" t="s">
        <v>294</v>
      </c>
      <c r="J47" s="494" t="s">
        <v>294</v>
      </c>
      <c r="K47" s="573">
        <v>0</v>
      </c>
      <c r="L47" s="358" t="s">
        <v>6511</v>
      </c>
      <c r="M47" s="357" t="s">
        <v>8052</v>
      </c>
      <c r="N47" s="357" t="s">
        <v>8050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6499</v>
      </c>
      <c r="U47" s="357" t="s">
        <v>294</v>
      </c>
      <c r="V47" s="357" t="s">
        <v>294</v>
      </c>
    </row>
    <row r="48" spans="1:22" ht="15" thickBot="1">
      <c r="A48" s="671"/>
      <c r="B48" s="671"/>
      <c r="C48" s="1860" t="s">
        <v>336</v>
      </c>
      <c r="D48" s="663">
        <v>20</v>
      </c>
      <c r="E48" s="663">
        <v>26</v>
      </c>
      <c r="F48" s="186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336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787">
        <v>7</v>
      </c>
      <c r="B49" s="1832" t="s">
        <v>8142</v>
      </c>
      <c r="C49" s="1862" t="s">
        <v>7427</v>
      </c>
      <c r="D49" s="1831">
        <v>4</v>
      </c>
      <c r="E49" s="1831">
        <v>5</v>
      </c>
      <c r="F49" s="1863" t="s">
        <v>6513</v>
      </c>
      <c r="G49" s="494"/>
      <c r="H49" s="494" t="s">
        <v>8141</v>
      </c>
      <c r="I49" s="494" t="s">
        <v>294</v>
      </c>
      <c r="J49" s="494" t="s">
        <v>294</v>
      </c>
      <c r="K49" s="573">
        <v>0</v>
      </c>
      <c r="L49" s="358" t="s">
        <v>6540</v>
      </c>
      <c r="M49" s="357" t="s">
        <v>8142</v>
      </c>
      <c r="N49" s="357" t="s">
        <v>8141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6514</v>
      </c>
      <c r="U49" s="357" t="s">
        <v>294</v>
      </c>
      <c r="V49" s="357" t="s">
        <v>294</v>
      </c>
    </row>
    <row r="50" spans="1:22">
      <c r="A50" s="1651"/>
      <c r="B50" s="1816" t="s">
        <v>38</v>
      </c>
      <c r="C50" s="1857" t="s">
        <v>331</v>
      </c>
      <c r="D50" s="1815">
        <v>1</v>
      </c>
      <c r="E50" s="1815">
        <v>1</v>
      </c>
      <c r="F50" s="962" t="s">
        <v>335</v>
      </c>
      <c r="G50" s="494"/>
      <c r="H50" s="494" t="s">
        <v>3051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3051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335</v>
      </c>
      <c r="U50" s="357" t="s">
        <v>294</v>
      </c>
      <c r="V50" s="357" t="s">
        <v>294</v>
      </c>
    </row>
    <row r="51" spans="1:22">
      <c r="A51" s="1651"/>
      <c r="B51" s="1816" t="s">
        <v>8143</v>
      </c>
      <c r="C51" s="1857" t="s">
        <v>6516</v>
      </c>
      <c r="D51" s="1815">
        <v>4</v>
      </c>
      <c r="E51" s="1815">
        <v>5</v>
      </c>
      <c r="F51" s="962" t="s">
        <v>6504</v>
      </c>
      <c r="G51" s="494"/>
      <c r="H51" s="494" t="s">
        <v>8140</v>
      </c>
      <c r="I51" s="494" t="s">
        <v>294</v>
      </c>
      <c r="J51" s="494" t="s">
        <v>294</v>
      </c>
      <c r="K51" s="573">
        <v>0</v>
      </c>
      <c r="L51" s="358" t="s">
        <v>6516</v>
      </c>
      <c r="M51" s="357" t="s">
        <v>8143</v>
      </c>
      <c r="N51" s="357" t="s">
        <v>8140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6505</v>
      </c>
      <c r="U51" s="357" t="s">
        <v>294</v>
      </c>
      <c r="V51" s="357" t="s">
        <v>294</v>
      </c>
    </row>
    <row r="52" spans="1:22">
      <c r="A52" s="1651"/>
      <c r="B52" s="1816" t="s">
        <v>8144</v>
      </c>
      <c r="C52" s="1857" t="s">
        <v>7428</v>
      </c>
      <c r="D52" s="1815">
        <v>4</v>
      </c>
      <c r="E52" s="1815">
        <v>5</v>
      </c>
      <c r="F52" s="962" t="s">
        <v>7318</v>
      </c>
      <c r="G52" s="494"/>
      <c r="H52" s="494" t="s">
        <v>8138</v>
      </c>
      <c r="I52" s="494" t="s">
        <v>294</v>
      </c>
      <c r="J52" s="494" t="s">
        <v>294</v>
      </c>
      <c r="K52" s="573">
        <v>0</v>
      </c>
      <c r="L52" s="358" t="s">
        <v>6523</v>
      </c>
      <c r="M52" s="357" t="s">
        <v>8144</v>
      </c>
      <c r="N52" s="357" t="s">
        <v>8138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7319</v>
      </c>
      <c r="U52" s="357" t="s">
        <v>294</v>
      </c>
      <c r="V52" s="357" t="s">
        <v>294</v>
      </c>
    </row>
    <row r="53" spans="1:22" ht="15" thickBot="1">
      <c r="A53" s="1791"/>
      <c r="B53" s="1827" t="s">
        <v>8145</v>
      </c>
      <c r="C53" s="1858" t="s">
        <v>6519</v>
      </c>
      <c r="D53" s="1826">
        <v>5</v>
      </c>
      <c r="E53" s="1826">
        <v>8</v>
      </c>
      <c r="F53" s="1859" t="s">
        <v>6508</v>
      </c>
      <c r="G53" s="494"/>
      <c r="H53" s="494" t="s">
        <v>8061</v>
      </c>
      <c r="I53" s="494" t="s">
        <v>294</v>
      </c>
      <c r="J53" s="494" t="s">
        <v>294</v>
      </c>
      <c r="K53" s="573">
        <v>0</v>
      </c>
      <c r="L53" s="358" t="s">
        <v>6520</v>
      </c>
      <c r="M53" s="357" t="s">
        <v>8145</v>
      </c>
      <c r="N53" s="357" t="s">
        <v>8061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6508</v>
      </c>
      <c r="U53" s="357" t="s">
        <v>294</v>
      </c>
      <c r="V53" s="357" t="s">
        <v>294</v>
      </c>
    </row>
    <row r="54" spans="1:22" ht="15" thickBot="1">
      <c r="A54" s="671"/>
      <c r="B54" s="671"/>
      <c r="C54" s="1860" t="s">
        <v>336</v>
      </c>
      <c r="D54" s="663">
        <v>18</v>
      </c>
      <c r="E54" s="663">
        <v>24</v>
      </c>
      <c r="F54" s="186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336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1787">
        <v>8</v>
      </c>
      <c r="B55" s="1832" t="s">
        <v>8146</v>
      </c>
      <c r="C55" s="1862" t="s">
        <v>7430</v>
      </c>
      <c r="D55" s="1831">
        <v>4</v>
      </c>
      <c r="E55" s="1831">
        <v>5</v>
      </c>
      <c r="F55" s="1863" t="s">
        <v>6519</v>
      </c>
      <c r="G55" s="494"/>
      <c r="H55" s="494" t="s">
        <v>8145</v>
      </c>
      <c r="I55" s="494" t="s">
        <v>294</v>
      </c>
      <c r="J55" s="494" t="s">
        <v>294</v>
      </c>
      <c r="K55" s="573">
        <v>0</v>
      </c>
      <c r="L55" s="358" t="s">
        <v>6526</v>
      </c>
      <c r="M55" s="357" t="s">
        <v>8146</v>
      </c>
      <c r="N55" s="357" t="s">
        <v>8145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6520</v>
      </c>
      <c r="U55" s="357" t="s">
        <v>294</v>
      </c>
      <c r="V55" s="357" t="s">
        <v>294</v>
      </c>
    </row>
    <row r="56" spans="1:22">
      <c r="A56" s="1651"/>
      <c r="B56" s="1816" t="s">
        <v>7596</v>
      </c>
      <c r="C56" s="1857" t="s">
        <v>3155</v>
      </c>
      <c r="D56" s="1815">
        <v>8</v>
      </c>
      <c r="E56" s="1815">
        <v>14</v>
      </c>
      <c r="F56" s="962" t="s">
        <v>7637</v>
      </c>
      <c r="G56" s="494"/>
      <c r="H56" s="494" t="s">
        <v>3052</v>
      </c>
      <c r="I56" s="494" t="s">
        <v>8142</v>
      </c>
      <c r="J56" s="494" t="s">
        <v>294</v>
      </c>
      <c r="K56" s="573">
        <v>0</v>
      </c>
      <c r="L56" s="358" t="s">
        <v>4589</v>
      </c>
      <c r="M56" s="357" t="s">
        <v>7596</v>
      </c>
      <c r="N56" s="357" t="s">
        <v>3052</v>
      </c>
      <c r="O56" s="357" t="s">
        <v>8142</v>
      </c>
      <c r="P56" s="357" t="s">
        <v>294</v>
      </c>
      <c r="Q56" s="357">
        <v>0</v>
      </c>
      <c r="R56" s="357">
        <v>16</v>
      </c>
      <c r="S56" s="357">
        <v>0</v>
      </c>
      <c r="T56" s="357" t="s">
        <v>1181</v>
      </c>
      <c r="U56" s="357" t="s">
        <v>6540</v>
      </c>
      <c r="V56" s="357" t="s">
        <v>294</v>
      </c>
    </row>
    <row r="57" spans="1:22">
      <c r="A57" s="1651"/>
      <c r="B57" s="1816" t="s">
        <v>8147</v>
      </c>
      <c r="C57" s="1857" t="s">
        <v>7432</v>
      </c>
      <c r="D57" s="1815">
        <v>2</v>
      </c>
      <c r="E57" s="1815">
        <v>3</v>
      </c>
      <c r="F57" s="962" t="s">
        <v>7428</v>
      </c>
      <c r="G57" s="494"/>
      <c r="H57" s="494" t="s">
        <v>8144</v>
      </c>
      <c r="I57" s="494" t="s">
        <v>294</v>
      </c>
      <c r="J57" s="494" t="s">
        <v>294</v>
      </c>
      <c r="K57" s="573">
        <v>0</v>
      </c>
      <c r="L57" s="358" t="s">
        <v>6529</v>
      </c>
      <c r="M57" s="357" t="s">
        <v>8147</v>
      </c>
      <c r="N57" s="357" t="s">
        <v>8144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6523</v>
      </c>
      <c r="U57" s="357" t="s">
        <v>294</v>
      </c>
      <c r="V57" s="357" t="s">
        <v>294</v>
      </c>
    </row>
    <row r="58" spans="1:22">
      <c r="A58" s="1651"/>
      <c r="B58" s="1816" t="s">
        <v>8148</v>
      </c>
      <c r="C58" s="1857" t="s">
        <v>7435</v>
      </c>
      <c r="D58" s="1815">
        <v>4</v>
      </c>
      <c r="E58" s="1815">
        <v>5</v>
      </c>
      <c r="F58" s="962" t="s">
        <v>6516</v>
      </c>
      <c r="G58" s="494"/>
      <c r="H58" s="494" t="s">
        <v>8143</v>
      </c>
      <c r="I58" s="494" t="s">
        <v>294</v>
      </c>
      <c r="J58" s="494" t="s">
        <v>294</v>
      </c>
      <c r="K58" s="573">
        <v>0</v>
      </c>
      <c r="L58" s="358" t="s">
        <v>6535</v>
      </c>
      <c r="M58" s="357" t="s">
        <v>8148</v>
      </c>
      <c r="N58" s="357" t="s">
        <v>8143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6516</v>
      </c>
      <c r="U58" s="357" t="s">
        <v>294</v>
      </c>
      <c r="V58" s="357" t="s">
        <v>294</v>
      </c>
    </row>
    <row r="59" spans="1:22" ht="15" thickBot="1">
      <c r="A59" s="1791"/>
      <c r="B59" s="1827" t="s">
        <v>8149</v>
      </c>
      <c r="C59" s="1858" t="s">
        <v>6733</v>
      </c>
      <c r="D59" s="1826">
        <v>4</v>
      </c>
      <c r="E59" s="1826">
        <v>6</v>
      </c>
      <c r="F59" s="1859" t="s">
        <v>6510</v>
      </c>
      <c r="G59" s="494"/>
      <c r="H59" s="494" t="s">
        <v>8052</v>
      </c>
      <c r="I59" s="494" t="s">
        <v>294</v>
      </c>
      <c r="J59" s="494" t="s">
        <v>294</v>
      </c>
      <c r="K59" s="573">
        <v>0</v>
      </c>
      <c r="L59" s="358" t="s">
        <v>6532</v>
      </c>
      <c r="M59" s="357" t="s">
        <v>8149</v>
      </c>
      <c r="N59" s="357" t="s">
        <v>8052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6511</v>
      </c>
      <c r="U59" s="357" t="s">
        <v>294</v>
      </c>
      <c r="V59" s="357" t="s">
        <v>294</v>
      </c>
    </row>
    <row r="60" spans="1:22" ht="15" thickBot="1">
      <c r="A60" s="671"/>
      <c r="B60" s="671"/>
      <c r="C60" s="1860" t="s">
        <v>336</v>
      </c>
      <c r="D60" s="663">
        <v>22</v>
      </c>
      <c r="E60" s="663">
        <v>33</v>
      </c>
      <c r="F60" s="186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787">
        <v>9</v>
      </c>
      <c r="B61" s="1832" t="s">
        <v>8150</v>
      </c>
      <c r="C61" s="1862" t="s">
        <v>6547</v>
      </c>
      <c r="D61" s="1831">
        <v>4</v>
      </c>
      <c r="E61" s="1831">
        <v>5</v>
      </c>
      <c r="F61" s="1863" t="s">
        <v>7435</v>
      </c>
      <c r="G61" s="494"/>
      <c r="H61" s="494" t="s">
        <v>8148</v>
      </c>
      <c r="I61" s="494" t="s">
        <v>294</v>
      </c>
      <c r="J61" s="494" t="s">
        <v>294</v>
      </c>
      <c r="K61" s="573">
        <v>0</v>
      </c>
      <c r="L61" s="358" t="s">
        <v>6547</v>
      </c>
      <c r="M61" s="357" t="s">
        <v>8150</v>
      </c>
      <c r="N61" s="357" t="s">
        <v>8148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6535</v>
      </c>
      <c r="U61" s="357" t="s">
        <v>294</v>
      </c>
      <c r="V61" s="357" t="s">
        <v>294</v>
      </c>
    </row>
    <row r="62" spans="1:22">
      <c r="A62" s="1651"/>
      <c r="B62" s="1816" t="s">
        <v>8151</v>
      </c>
      <c r="C62" s="1857" t="s">
        <v>6545</v>
      </c>
      <c r="D62" s="1815">
        <v>4</v>
      </c>
      <c r="E62" s="1815">
        <v>6</v>
      </c>
      <c r="F62" s="962" t="s">
        <v>7432</v>
      </c>
      <c r="G62" s="494"/>
      <c r="H62" s="494" t="s">
        <v>8147</v>
      </c>
      <c r="I62" s="494" t="s">
        <v>294</v>
      </c>
      <c r="J62" s="494" t="s">
        <v>294</v>
      </c>
      <c r="K62" s="573">
        <v>0</v>
      </c>
      <c r="L62" s="358" t="s">
        <v>6545</v>
      </c>
      <c r="M62" s="357" t="s">
        <v>8151</v>
      </c>
      <c r="N62" s="357" t="s">
        <v>8147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6529</v>
      </c>
      <c r="U62" s="357" t="s">
        <v>294</v>
      </c>
      <c r="V62" s="357" t="s">
        <v>294</v>
      </c>
    </row>
    <row r="63" spans="1:22">
      <c r="A63" s="1651"/>
      <c r="B63" s="1816" t="s">
        <v>7638</v>
      </c>
      <c r="C63" s="1857" t="s">
        <v>4161</v>
      </c>
      <c r="D63" s="1815">
        <v>8</v>
      </c>
      <c r="E63" s="1815">
        <v>12</v>
      </c>
      <c r="F63" s="962" t="s">
        <v>8152</v>
      </c>
      <c r="G63" s="494"/>
      <c r="H63" s="494" t="s">
        <v>3040</v>
      </c>
      <c r="I63" s="494" t="s">
        <v>8148</v>
      </c>
      <c r="J63" s="494" t="s">
        <v>294</v>
      </c>
      <c r="K63" s="573">
        <v>0</v>
      </c>
      <c r="L63" s="358" t="s">
        <v>4161</v>
      </c>
      <c r="M63" s="357" t="s">
        <v>7638</v>
      </c>
      <c r="N63" s="357" t="s">
        <v>3040</v>
      </c>
      <c r="O63" s="357" t="s">
        <v>8148</v>
      </c>
      <c r="P63" s="357" t="s">
        <v>294</v>
      </c>
      <c r="Q63" s="357">
        <v>0</v>
      </c>
      <c r="R63" s="357">
        <v>32</v>
      </c>
      <c r="S63" s="357">
        <v>0</v>
      </c>
      <c r="T63" s="357" t="s">
        <v>3259</v>
      </c>
      <c r="U63" s="357" t="s">
        <v>6535</v>
      </c>
      <c r="V63" s="357" t="s">
        <v>294</v>
      </c>
    </row>
    <row r="64" spans="1:22">
      <c r="A64" s="1651"/>
      <c r="B64" s="1816" t="s">
        <v>8153</v>
      </c>
      <c r="C64" s="1857" t="s">
        <v>7440</v>
      </c>
      <c r="D64" s="1815">
        <v>4</v>
      </c>
      <c r="E64" s="1815">
        <v>5</v>
      </c>
      <c r="F64" s="962" t="s">
        <v>6733</v>
      </c>
      <c r="G64" s="494" t="s">
        <v>241</v>
      </c>
      <c r="H64" s="494" t="s">
        <v>8149</v>
      </c>
      <c r="I64" s="494" t="s">
        <v>294</v>
      </c>
      <c r="J64" s="494" t="s">
        <v>294</v>
      </c>
      <c r="K64" s="573">
        <v>0</v>
      </c>
      <c r="L64" s="358" t="s">
        <v>7440</v>
      </c>
      <c r="M64" s="357" t="s">
        <v>8153</v>
      </c>
      <c r="N64" s="357" t="s">
        <v>8149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6532</v>
      </c>
      <c r="U64" s="357" t="s">
        <v>294</v>
      </c>
      <c r="V64" s="357" t="s">
        <v>294</v>
      </c>
    </row>
    <row r="65" spans="1:22">
      <c r="A65" s="1651"/>
      <c r="B65" s="1816" t="s">
        <v>8154</v>
      </c>
      <c r="C65" s="1857" t="s">
        <v>7442</v>
      </c>
      <c r="D65" s="1815">
        <v>4</v>
      </c>
      <c r="E65" s="1815">
        <v>5</v>
      </c>
      <c r="F65" s="962" t="s">
        <v>6733</v>
      </c>
      <c r="G65" s="494" t="s">
        <v>241</v>
      </c>
      <c r="H65" s="494" t="s">
        <v>8149</v>
      </c>
      <c r="I65" s="494" t="s">
        <v>294</v>
      </c>
      <c r="J65" s="494" t="s">
        <v>294</v>
      </c>
      <c r="K65" s="573">
        <v>0</v>
      </c>
      <c r="L65" s="358" t="s">
        <v>7443</v>
      </c>
      <c r="M65" s="357" t="s">
        <v>8154</v>
      </c>
      <c r="N65" s="357" t="s">
        <v>8149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6532</v>
      </c>
      <c r="U65" s="357" t="s">
        <v>294</v>
      </c>
      <c r="V65" s="357" t="s">
        <v>294</v>
      </c>
    </row>
    <row r="66" spans="1:22">
      <c r="A66" s="1651"/>
      <c r="B66" s="1816" t="s">
        <v>8155</v>
      </c>
      <c r="C66" s="1857" t="s">
        <v>7445</v>
      </c>
      <c r="D66" s="1815">
        <v>4</v>
      </c>
      <c r="E66" s="1815">
        <v>5</v>
      </c>
      <c r="F66" s="962" t="s">
        <v>6733</v>
      </c>
      <c r="G66" s="494" t="s">
        <v>241</v>
      </c>
      <c r="H66" s="494" t="s">
        <v>8149</v>
      </c>
      <c r="I66" s="494" t="s">
        <v>294</v>
      </c>
      <c r="J66" s="494" t="s">
        <v>294</v>
      </c>
      <c r="K66" s="573">
        <v>0</v>
      </c>
      <c r="L66" s="358" t="s">
        <v>7446</v>
      </c>
      <c r="M66" s="357" t="s">
        <v>8155</v>
      </c>
      <c r="N66" s="357" t="s">
        <v>8149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6532</v>
      </c>
      <c r="U66" s="357" t="s">
        <v>294</v>
      </c>
      <c r="V66" s="357" t="s">
        <v>294</v>
      </c>
    </row>
    <row r="67" spans="1:22" ht="15" thickBot="1">
      <c r="A67" s="1791"/>
      <c r="B67" s="1827" t="s">
        <v>8156</v>
      </c>
      <c r="C67" s="1858" t="s">
        <v>7448</v>
      </c>
      <c r="D67" s="1826">
        <v>4</v>
      </c>
      <c r="E67" s="1826">
        <v>5</v>
      </c>
      <c r="F67" s="1859" t="s">
        <v>6733</v>
      </c>
      <c r="G67" s="494" t="s">
        <v>241</v>
      </c>
      <c r="H67" s="494" t="s">
        <v>8149</v>
      </c>
      <c r="I67" s="494" t="s">
        <v>294</v>
      </c>
      <c r="J67" s="494" t="s">
        <v>294</v>
      </c>
      <c r="K67" s="573">
        <v>0</v>
      </c>
      <c r="L67" s="358" t="s">
        <v>6553</v>
      </c>
      <c r="M67" s="357" t="s">
        <v>8156</v>
      </c>
      <c r="N67" s="357" t="s">
        <v>8149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6532</v>
      </c>
      <c r="U67" s="357" t="s">
        <v>294</v>
      </c>
      <c r="V67" s="357" t="s">
        <v>294</v>
      </c>
    </row>
    <row r="68" spans="1:22" ht="15" thickBot="1">
      <c r="A68" s="671"/>
      <c r="B68" s="671"/>
      <c r="C68" s="1860" t="s">
        <v>336</v>
      </c>
      <c r="D68" s="663">
        <v>20</v>
      </c>
      <c r="E68" s="663">
        <v>28</v>
      </c>
      <c r="F68" s="186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336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1787">
        <v>10</v>
      </c>
      <c r="B69" s="1832" t="s">
        <v>8157</v>
      </c>
      <c r="C69" s="1862" t="s">
        <v>6556</v>
      </c>
      <c r="D69" s="1831">
        <v>4</v>
      </c>
      <c r="E69" s="1831">
        <v>5</v>
      </c>
      <c r="F69" s="1863" t="s">
        <v>6547</v>
      </c>
      <c r="G69" s="494"/>
      <c r="H69" s="494" t="s">
        <v>8150</v>
      </c>
      <c r="I69" s="494" t="s">
        <v>294</v>
      </c>
      <c r="J69" s="494" t="s">
        <v>294</v>
      </c>
      <c r="K69" s="573">
        <v>0</v>
      </c>
      <c r="L69" s="358" t="s">
        <v>6556</v>
      </c>
      <c r="M69" s="357" t="s">
        <v>8157</v>
      </c>
      <c r="N69" s="357" t="s">
        <v>8150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6547</v>
      </c>
      <c r="U69" s="357" t="s">
        <v>294</v>
      </c>
      <c r="V69" s="357" t="s">
        <v>294</v>
      </c>
    </row>
    <row r="70" spans="1:22">
      <c r="A70" s="1651"/>
      <c r="B70" s="1816" t="s">
        <v>8158</v>
      </c>
      <c r="C70" s="1857" t="s">
        <v>6558</v>
      </c>
      <c r="D70" s="1815">
        <v>4</v>
      </c>
      <c r="E70" s="1815">
        <v>5</v>
      </c>
      <c r="F70" s="962" t="s">
        <v>6545</v>
      </c>
      <c r="G70" s="494"/>
      <c r="H70" s="494" t="s">
        <v>8151</v>
      </c>
      <c r="I70" s="494" t="s">
        <v>294</v>
      </c>
      <c r="J70" s="494" t="s">
        <v>294</v>
      </c>
      <c r="K70" s="573">
        <v>0</v>
      </c>
      <c r="L70" s="358" t="s">
        <v>6559</v>
      </c>
      <c r="M70" s="357" t="s">
        <v>8158</v>
      </c>
      <c r="N70" s="357" t="s">
        <v>8151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6545</v>
      </c>
      <c r="U70" s="357" t="s">
        <v>294</v>
      </c>
      <c r="V70" s="357" t="s">
        <v>294</v>
      </c>
    </row>
    <row r="71" spans="1:22">
      <c r="A71" s="1651"/>
      <c r="B71" s="1816" t="s">
        <v>7640</v>
      </c>
      <c r="C71" s="1857" t="s">
        <v>4329</v>
      </c>
      <c r="D71" s="1815">
        <v>8</v>
      </c>
      <c r="E71" s="1815">
        <v>12</v>
      </c>
      <c r="F71" s="962" t="s">
        <v>4161</v>
      </c>
      <c r="G71" s="494"/>
      <c r="H71" s="494" t="s">
        <v>7638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7640</v>
      </c>
      <c r="N71" s="357" t="s">
        <v>7638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>
      <c r="A72" s="1651"/>
      <c r="B72" s="1816" t="s">
        <v>8159</v>
      </c>
      <c r="C72" s="1857" t="s">
        <v>7642</v>
      </c>
      <c r="D72" s="1815">
        <v>4</v>
      </c>
      <c r="E72" s="1815">
        <v>5</v>
      </c>
      <c r="F72" s="962" t="s">
        <v>353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7452</v>
      </c>
      <c r="M72" s="357" t="s">
        <v>8159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1651"/>
      <c r="B73" s="1816" t="s">
        <v>8160</v>
      </c>
      <c r="C73" s="1857" t="s">
        <v>7644</v>
      </c>
      <c r="D73" s="1815">
        <v>4</v>
      </c>
      <c r="E73" s="1815">
        <v>5</v>
      </c>
      <c r="F73" s="962" t="s">
        <v>353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7455</v>
      </c>
      <c r="M73" s="357" t="s">
        <v>8160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1791"/>
      <c r="B74" s="1827" t="s">
        <v>8161</v>
      </c>
      <c r="C74" s="1858" t="s">
        <v>7646</v>
      </c>
      <c r="D74" s="1826">
        <v>4</v>
      </c>
      <c r="E74" s="1826">
        <v>5</v>
      </c>
      <c r="F74" s="1859" t="s">
        <v>353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7458</v>
      </c>
      <c r="M74" s="357" t="s">
        <v>8161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336</v>
      </c>
      <c r="D75" s="663">
        <v>20</v>
      </c>
      <c r="E75" s="663">
        <v>27</v>
      </c>
      <c r="F75" s="186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336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661"/>
      <c r="B76" s="661" t="s">
        <v>118</v>
      </c>
      <c r="C76" s="1865" t="s">
        <v>7532</v>
      </c>
      <c r="D76" s="675">
        <v>200</v>
      </c>
      <c r="E76" s="675">
        <v>267</v>
      </c>
      <c r="F76" s="1866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7533</v>
      </c>
      <c r="M76" s="357" t="s">
        <v>118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7C9B5-A4F1-472F-AD0D-A4309315C7B8}">
  <sheetPr codeName="Sheet56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8077</v>
      </c>
      <c r="C9" s="1855" t="s">
        <v>7581</v>
      </c>
      <c r="D9" s="1813">
        <v>5</v>
      </c>
      <c r="E9" s="1813">
        <v>6</v>
      </c>
      <c r="F9" s="185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7582</v>
      </c>
      <c r="M9" s="357" t="s">
        <v>8077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8113</v>
      </c>
      <c r="C10" s="1857" t="s">
        <v>57</v>
      </c>
      <c r="D10" s="1815">
        <v>4</v>
      </c>
      <c r="E10" s="1815">
        <v>5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6216</v>
      </c>
      <c r="M10" s="357" t="s">
        <v>8113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3075</v>
      </c>
      <c r="C11" s="1857" t="s">
        <v>3543</v>
      </c>
      <c r="D11" s="1815">
        <v>5</v>
      </c>
      <c r="E11" s="1815">
        <v>6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3075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3073</v>
      </c>
      <c r="C12" s="1857" t="s">
        <v>438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3073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791"/>
      <c r="B13" s="1827" t="s">
        <v>3076</v>
      </c>
      <c r="C13" s="1858" t="s">
        <v>4294</v>
      </c>
      <c r="D13" s="1826">
        <v>2</v>
      </c>
      <c r="E13" s="1826">
        <v>3</v>
      </c>
      <c r="F13" s="18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3076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71"/>
      <c r="B14" s="671"/>
      <c r="C14" s="1860" t="s">
        <v>22</v>
      </c>
      <c r="D14" s="663">
        <v>18</v>
      </c>
      <c r="E14" s="663">
        <v>23</v>
      </c>
      <c r="F14" s="186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1787">
        <v>2</v>
      </c>
      <c r="B15" s="1832" t="s">
        <v>8080</v>
      </c>
      <c r="C15" s="1862" t="s">
        <v>7584</v>
      </c>
      <c r="D15" s="1831">
        <v>5</v>
      </c>
      <c r="E15" s="1831">
        <v>6</v>
      </c>
      <c r="F15" s="1863" t="s">
        <v>7581</v>
      </c>
      <c r="G15" s="494"/>
      <c r="H15" s="494" t="s">
        <v>8077</v>
      </c>
      <c r="I15" s="494" t="s">
        <v>294</v>
      </c>
      <c r="J15" s="494" t="s">
        <v>294</v>
      </c>
      <c r="K15" s="573">
        <v>0</v>
      </c>
      <c r="L15" s="358" t="s">
        <v>7585</v>
      </c>
      <c r="M15" s="357" t="s">
        <v>8080</v>
      </c>
      <c r="N15" s="357" t="s">
        <v>8077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7582</v>
      </c>
      <c r="U15" s="357" t="s">
        <v>294</v>
      </c>
      <c r="V15" s="357" t="s">
        <v>294</v>
      </c>
    </row>
    <row r="16" spans="1:22">
      <c r="A16" s="1651"/>
      <c r="B16" s="1816" t="s">
        <v>3077</v>
      </c>
      <c r="C16" s="1857" t="s">
        <v>471</v>
      </c>
      <c r="D16" s="1815">
        <v>5</v>
      </c>
      <c r="E16" s="1815">
        <v>6</v>
      </c>
      <c r="F16" s="962" t="s">
        <v>3543</v>
      </c>
      <c r="G16" s="494"/>
      <c r="H16" s="494" t="s">
        <v>3075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3077</v>
      </c>
      <c r="N16" s="357" t="s">
        <v>3075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1651"/>
      <c r="B17" s="1816" t="s">
        <v>36</v>
      </c>
      <c r="C17" s="1857" t="s">
        <v>1131</v>
      </c>
      <c r="D17" s="1815">
        <v>1</v>
      </c>
      <c r="E17" s="1815">
        <v>1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8114</v>
      </c>
      <c r="C18" s="1857" t="s">
        <v>58</v>
      </c>
      <c r="D18" s="1815">
        <v>4</v>
      </c>
      <c r="E18" s="1815">
        <v>6</v>
      </c>
      <c r="F18" s="962" t="s">
        <v>57</v>
      </c>
      <c r="G18" s="494"/>
      <c r="H18" s="494" t="s">
        <v>8113</v>
      </c>
      <c r="I18" s="494" t="s">
        <v>294</v>
      </c>
      <c r="J18" s="494" t="s">
        <v>294</v>
      </c>
      <c r="K18" s="573">
        <v>0</v>
      </c>
      <c r="L18" s="358" t="s">
        <v>58</v>
      </c>
      <c r="M18" s="357" t="s">
        <v>8114</v>
      </c>
      <c r="N18" s="357" t="s">
        <v>8113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6216</v>
      </c>
      <c r="U18" s="357" t="s">
        <v>294</v>
      </c>
      <c r="V18" s="357" t="s">
        <v>294</v>
      </c>
    </row>
    <row r="19" spans="1:22">
      <c r="A19" s="1651"/>
      <c r="B19" s="1816" t="s">
        <v>63</v>
      </c>
      <c r="C19" s="1857" t="s">
        <v>64</v>
      </c>
      <c r="D19" s="1815">
        <v>3</v>
      </c>
      <c r="E19" s="1815">
        <v>4</v>
      </c>
      <c r="F19" s="962" t="s">
        <v>7581</v>
      </c>
      <c r="G19" s="494"/>
      <c r="H19" s="494" t="s">
        <v>8077</v>
      </c>
      <c r="I19" s="494" t="s">
        <v>294</v>
      </c>
      <c r="J19" s="494" t="s">
        <v>294</v>
      </c>
      <c r="K19" s="573">
        <v>0</v>
      </c>
      <c r="L19" s="358" t="s">
        <v>600</v>
      </c>
      <c r="M19" s="357" t="s">
        <v>63</v>
      </c>
      <c r="N19" s="357" t="s">
        <v>8077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7582</v>
      </c>
      <c r="U19" s="357" t="s">
        <v>294</v>
      </c>
      <c r="V19" s="357" t="s">
        <v>294</v>
      </c>
    </row>
    <row r="20" spans="1:22" ht="15" thickBot="1">
      <c r="A20" s="1791"/>
      <c r="B20" s="1827" t="s">
        <v>6011</v>
      </c>
      <c r="C20" s="1858" t="s">
        <v>1179</v>
      </c>
      <c r="D20" s="1826">
        <v>3</v>
      </c>
      <c r="E20" s="1826">
        <v>4</v>
      </c>
      <c r="F20" s="185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6011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71"/>
      <c r="B21" s="671"/>
      <c r="C21" s="1860" t="s">
        <v>22</v>
      </c>
      <c r="D21" s="663">
        <v>21</v>
      </c>
      <c r="E21" s="663">
        <v>27</v>
      </c>
      <c r="F21" s="186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787">
        <v>3</v>
      </c>
      <c r="B22" s="1832" t="s">
        <v>29</v>
      </c>
      <c r="C22" s="1862" t="s">
        <v>2389</v>
      </c>
      <c r="D22" s="1831">
        <v>2</v>
      </c>
      <c r="E22" s="1831">
        <v>2</v>
      </c>
      <c r="F22" s="1863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609</v>
      </c>
      <c r="M22" s="357" t="s">
        <v>29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651"/>
      <c r="B23" s="1816" t="s">
        <v>8081</v>
      </c>
      <c r="C23" s="1857" t="s">
        <v>28</v>
      </c>
      <c r="D23" s="1815">
        <v>5</v>
      </c>
      <c r="E23" s="1815">
        <v>6</v>
      </c>
      <c r="F23" s="962" t="s">
        <v>7584</v>
      </c>
      <c r="G23" s="494"/>
      <c r="H23" s="494" t="s">
        <v>8080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8081</v>
      </c>
      <c r="N23" s="357" t="s">
        <v>8080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458</v>
      </c>
      <c r="C24" s="1857" t="s">
        <v>60</v>
      </c>
      <c r="D24" s="1815">
        <v>4</v>
      </c>
      <c r="E24" s="1815">
        <v>6</v>
      </c>
      <c r="F24" s="962" t="s">
        <v>58</v>
      </c>
      <c r="G24" s="494"/>
      <c r="H24" s="494" t="s">
        <v>8114</v>
      </c>
      <c r="I24" s="494" t="s">
        <v>294</v>
      </c>
      <c r="J24" s="494" t="s">
        <v>294</v>
      </c>
      <c r="K24" s="573">
        <v>0</v>
      </c>
      <c r="L24" s="358" t="s">
        <v>599</v>
      </c>
      <c r="M24" s="357" t="s">
        <v>458</v>
      </c>
      <c r="N24" s="357" t="s">
        <v>8114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58</v>
      </c>
      <c r="U24" s="357" t="s">
        <v>294</v>
      </c>
      <c r="V24" s="357" t="s">
        <v>294</v>
      </c>
    </row>
    <row r="25" spans="1:22">
      <c r="A25" s="1651"/>
      <c r="B25" s="1816" t="s">
        <v>8115</v>
      </c>
      <c r="C25" s="1857" t="s">
        <v>62</v>
      </c>
      <c r="D25" s="1815">
        <v>4</v>
      </c>
      <c r="E25" s="1815">
        <v>5</v>
      </c>
      <c r="F25" s="962" t="s">
        <v>7584</v>
      </c>
      <c r="G25" s="494"/>
      <c r="H25" s="494" t="s">
        <v>8080</v>
      </c>
      <c r="I25" s="494" t="s">
        <v>294</v>
      </c>
      <c r="J25" s="494" t="s">
        <v>294</v>
      </c>
      <c r="K25" s="573">
        <v>0</v>
      </c>
      <c r="L25" s="358" t="s">
        <v>6363</v>
      </c>
      <c r="M25" s="357" t="s">
        <v>8115</v>
      </c>
      <c r="N25" s="357" t="s">
        <v>8080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7585</v>
      </c>
      <c r="U25" s="357" t="s">
        <v>294</v>
      </c>
      <c r="V25" s="357" t="s">
        <v>294</v>
      </c>
    </row>
    <row r="26" spans="1:22">
      <c r="A26" s="1651"/>
      <c r="B26" s="1816" t="s">
        <v>69</v>
      </c>
      <c r="C26" s="1857" t="s">
        <v>7649</v>
      </c>
      <c r="D26" s="1815">
        <v>4</v>
      </c>
      <c r="E26" s="1815">
        <v>6</v>
      </c>
      <c r="F26" s="962" t="s">
        <v>64</v>
      </c>
      <c r="G26" s="494"/>
      <c r="H26" s="494" t="s">
        <v>63</v>
      </c>
      <c r="I26" s="494" t="s">
        <v>294</v>
      </c>
      <c r="J26" s="494" t="s">
        <v>294</v>
      </c>
      <c r="K26" s="573">
        <v>0</v>
      </c>
      <c r="L26" s="358" t="s">
        <v>295</v>
      </c>
      <c r="M26" s="357" t="s">
        <v>69</v>
      </c>
      <c r="N26" s="357" t="s">
        <v>63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600</v>
      </c>
      <c r="U26" s="357" t="s">
        <v>294</v>
      </c>
      <c r="V26" s="357" t="s">
        <v>294</v>
      </c>
    </row>
    <row r="27" spans="1:22" ht="15" thickBot="1">
      <c r="A27" s="1791"/>
      <c r="B27" s="1827" t="s">
        <v>40</v>
      </c>
      <c r="C27" s="1858" t="s">
        <v>1180</v>
      </c>
      <c r="D27" s="1826">
        <v>1</v>
      </c>
      <c r="E27" s="1826">
        <v>1</v>
      </c>
      <c r="F27" s="1859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671"/>
      <c r="B28" s="671"/>
      <c r="C28" s="1860" t="s">
        <v>22</v>
      </c>
      <c r="D28" s="663">
        <v>20</v>
      </c>
      <c r="E28" s="663">
        <v>26</v>
      </c>
      <c r="F28" s="186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787">
        <v>4</v>
      </c>
      <c r="B29" s="1832" t="s">
        <v>3078</v>
      </c>
      <c r="C29" s="1862" t="s">
        <v>3153</v>
      </c>
      <c r="D29" s="1831">
        <v>5</v>
      </c>
      <c r="E29" s="1831">
        <v>6</v>
      </c>
      <c r="F29" s="1863" t="s">
        <v>7584</v>
      </c>
      <c r="G29" s="494"/>
      <c r="H29" s="494" t="s">
        <v>8080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3078</v>
      </c>
      <c r="N29" s="357" t="s">
        <v>8080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7585</v>
      </c>
      <c r="U29" s="357" t="s">
        <v>294</v>
      </c>
      <c r="V29" s="357" t="s">
        <v>294</v>
      </c>
    </row>
    <row r="30" spans="1:22">
      <c r="A30" s="1651"/>
      <c r="B30" s="1816" t="s">
        <v>8116</v>
      </c>
      <c r="C30" s="1857" t="s">
        <v>66</v>
      </c>
      <c r="D30" s="1815">
        <v>4</v>
      </c>
      <c r="E30" s="1815">
        <v>7</v>
      </c>
      <c r="F30" s="962" t="s">
        <v>60</v>
      </c>
      <c r="G30" s="494"/>
      <c r="H30" s="494" t="s">
        <v>458</v>
      </c>
      <c r="I30" s="494" t="s">
        <v>294</v>
      </c>
      <c r="J30" s="494" t="s">
        <v>294</v>
      </c>
      <c r="K30" s="573">
        <v>0</v>
      </c>
      <c r="L30" s="358" t="s">
        <v>66</v>
      </c>
      <c r="M30" s="357" t="s">
        <v>8116</v>
      </c>
      <c r="N30" s="357" t="s">
        <v>458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599</v>
      </c>
      <c r="U30" s="357" t="s">
        <v>294</v>
      </c>
      <c r="V30" s="357" t="s">
        <v>294</v>
      </c>
    </row>
    <row r="31" spans="1:22">
      <c r="A31" s="1651"/>
      <c r="B31" s="1816" t="s">
        <v>67</v>
      </c>
      <c r="C31" s="1857" t="s">
        <v>68</v>
      </c>
      <c r="D31" s="1815">
        <v>4</v>
      </c>
      <c r="E31" s="1815">
        <v>6</v>
      </c>
      <c r="F31" s="962" t="s">
        <v>28</v>
      </c>
      <c r="G31" s="494"/>
      <c r="H31" s="494" t="s">
        <v>8081</v>
      </c>
      <c r="I31" s="494" t="s">
        <v>294</v>
      </c>
      <c r="J31" s="494" t="s">
        <v>294</v>
      </c>
      <c r="K31" s="573">
        <v>0</v>
      </c>
      <c r="L31" s="358" t="s">
        <v>6368</v>
      </c>
      <c r="M31" s="357" t="s">
        <v>67</v>
      </c>
      <c r="N31" s="357" t="s">
        <v>8081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1651"/>
      <c r="B32" s="1816" t="s">
        <v>8083</v>
      </c>
      <c r="C32" s="1857" t="s">
        <v>32</v>
      </c>
      <c r="D32" s="1815">
        <v>5</v>
      </c>
      <c r="E32" s="1815">
        <v>6</v>
      </c>
      <c r="F32" s="962" t="s">
        <v>28</v>
      </c>
      <c r="G32" s="494"/>
      <c r="H32" s="494" t="s">
        <v>8081</v>
      </c>
      <c r="I32" s="494" t="s">
        <v>294</v>
      </c>
      <c r="J32" s="494" t="s">
        <v>294</v>
      </c>
      <c r="K32" s="573">
        <v>0</v>
      </c>
      <c r="L32" s="358" t="s">
        <v>603</v>
      </c>
      <c r="M32" s="357" t="s">
        <v>8083</v>
      </c>
      <c r="N32" s="357" t="s">
        <v>8081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 ht="15" thickBot="1">
      <c r="A33" s="1791"/>
      <c r="B33" s="1827" t="s">
        <v>8117</v>
      </c>
      <c r="C33" s="1858" t="s">
        <v>75</v>
      </c>
      <c r="D33" s="1826">
        <v>4</v>
      </c>
      <c r="E33" s="1826">
        <v>6</v>
      </c>
      <c r="F33" s="1859" t="s">
        <v>62</v>
      </c>
      <c r="G33" s="494"/>
      <c r="H33" s="494" t="s">
        <v>8115</v>
      </c>
      <c r="I33" s="494" t="s">
        <v>294</v>
      </c>
      <c r="J33" s="494" t="s">
        <v>294</v>
      </c>
      <c r="K33" s="573">
        <v>0</v>
      </c>
      <c r="L33" s="358" t="s">
        <v>6370</v>
      </c>
      <c r="M33" s="357" t="s">
        <v>8117</v>
      </c>
      <c r="N33" s="357" t="s">
        <v>8115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6363</v>
      </c>
      <c r="U33" s="357" t="s">
        <v>294</v>
      </c>
      <c r="V33" s="357" t="s">
        <v>294</v>
      </c>
    </row>
    <row r="34" spans="1:22" ht="15" thickBot="1">
      <c r="A34" s="671"/>
      <c r="B34" s="671"/>
      <c r="C34" s="1860" t="s">
        <v>22</v>
      </c>
      <c r="D34" s="663">
        <v>22</v>
      </c>
      <c r="E34" s="663">
        <v>31</v>
      </c>
      <c r="F34" s="1861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1787">
        <v>5</v>
      </c>
      <c r="B35" s="1832" t="s">
        <v>497</v>
      </c>
      <c r="C35" s="1862" t="s">
        <v>81</v>
      </c>
      <c r="D35" s="1831">
        <v>3</v>
      </c>
      <c r="E35" s="1831">
        <v>4</v>
      </c>
      <c r="F35" s="1863" t="s">
        <v>66</v>
      </c>
      <c r="G35" s="494"/>
      <c r="H35" s="494" t="s">
        <v>8116</v>
      </c>
      <c r="I35" s="494" t="s">
        <v>294</v>
      </c>
      <c r="J35" s="494" t="s">
        <v>294</v>
      </c>
      <c r="K35" s="573">
        <v>0</v>
      </c>
      <c r="L35" s="358" t="s">
        <v>570</v>
      </c>
      <c r="M35" s="357" t="s">
        <v>497</v>
      </c>
      <c r="N35" s="357" t="s">
        <v>8116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</v>
      </c>
      <c r="U35" s="357" t="s">
        <v>294</v>
      </c>
      <c r="V35" s="357" t="s">
        <v>294</v>
      </c>
    </row>
    <row r="36" spans="1:22">
      <c r="A36" s="1651"/>
      <c r="B36" s="1816" t="s">
        <v>3079</v>
      </c>
      <c r="C36" s="1857" t="s">
        <v>140</v>
      </c>
      <c r="D36" s="1815">
        <v>5</v>
      </c>
      <c r="E36" s="1815">
        <v>6</v>
      </c>
      <c r="F36" s="962" t="s">
        <v>471</v>
      </c>
      <c r="G36" s="494"/>
      <c r="H36" s="494" t="s">
        <v>3077</v>
      </c>
      <c r="I36" s="494" t="s">
        <v>294</v>
      </c>
      <c r="J36" s="494" t="s">
        <v>294</v>
      </c>
      <c r="K36" s="573">
        <v>0</v>
      </c>
      <c r="L36" s="358" t="s">
        <v>602</v>
      </c>
      <c r="M36" s="357" t="s">
        <v>3079</v>
      </c>
      <c r="N36" s="357" t="s">
        <v>3077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3412</v>
      </c>
      <c r="U36" s="357" t="s">
        <v>294</v>
      </c>
      <c r="V36" s="357" t="s">
        <v>294</v>
      </c>
    </row>
    <row r="37" spans="1:22">
      <c r="A37" s="1651"/>
      <c r="B37" s="1816" t="s">
        <v>8118</v>
      </c>
      <c r="C37" s="1857" t="s">
        <v>73</v>
      </c>
      <c r="D37" s="1815">
        <v>4</v>
      </c>
      <c r="E37" s="1815">
        <v>7</v>
      </c>
      <c r="F37" s="962" t="s">
        <v>66</v>
      </c>
      <c r="G37" s="494"/>
      <c r="H37" s="494" t="s">
        <v>8116</v>
      </c>
      <c r="I37" s="494" t="s">
        <v>294</v>
      </c>
      <c r="J37" s="494" t="s">
        <v>294</v>
      </c>
      <c r="K37" s="574">
        <v>0</v>
      </c>
      <c r="L37" s="358" t="s">
        <v>73</v>
      </c>
      <c r="M37" s="357" t="s">
        <v>8118</v>
      </c>
      <c r="N37" s="357" t="s">
        <v>8116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66</v>
      </c>
      <c r="U37" s="357" t="s">
        <v>294</v>
      </c>
      <c r="V37" s="357" t="s">
        <v>294</v>
      </c>
    </row>
    <row r="38" spans="1:22">
      <c r="A38" s="1651"/>
      <c r="B38" s="1816" t="s">
        <v>3080</v>
      </c>
      <c r="C38" s="1857" t="s">
        <v>335</v>
      </c>
      <c r="D38" s="1815">
        <v>2</v>
      </c>
      <c r="E38" s="1815">
        <v>3</v>
      </c>
      <c r="F38" s="96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335</v>
      </c>
      <c r="M38" s="357" t="s">
        <v>3080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1791"/>
      <c r="B39" s="1827" t="s">
        <v>8119</v>
      </c>
      <c r="C39" s="1858" t="s">
        <v>71</v>
      </c>
      <c r="D39" s="1826">
        <v>5</v>
      </c>
      <c r="E39" s="1826">
        <v>9</v>
      </c>
      <c r="F39" s="1859" t="s">
        <v>60</v>
      </c>
      <c r="G39" s="494"/>
      <c r="H39" s="494" t="s">
        <v>458</v>
      </c>
      <c r="I39" s="494" t="s">
        <v>294</v>
      </c>
      <c r="J39" s="494" t="s">
        <v>294</v>
      </c>
      <c r="K39" s="574">
        <v>0</v>
      </c>
      <c r="L39" s="358" t="s">
        <v>605</v>
      </c>
      <c r="M39" s="357" t="s">
        <v>8119</v>
      </c>
      <c r="N39" s="357" t="s">
        <v>458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599</v>
      </c>
      <c r="U39" s="357" t="s">
        <v>294</v>
      </c>
      <c r="V39" s="357" t="s">
        <v>294</v>
      </c>
    </row>
    <row r="40" spans="1:22" ht="15" thickBot="1">
      <c r="A40" s="671"/>
      <c r="B40" s="671"/>
      <c r="C40" s="1860" t="s">
        <v>22</v>
      </c>
      <c r="D40" s="663">
        <v>19</v>
      </c>
      <c r="E40" s="663">
        <v>29</v>
      </c>
      <c r="F40" s="186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1787">
        <v>6</v>
      </c>
      <c r="B41" s="1832" t="s">
        <v>8120</v>
      </c>
      <c r="C41" s="1862" t="s">
        <v>6375</v>
      </c>
      <c r="D41" s="1831">
        <v>4</v>
      </c>
      <c r="E41" s="1831">
        <v>7</v>
      </c>
      <c r="F41" s="1863" t="s">
        <v>73</v>
      </c>
      <c r="G41" s="494"/>
      <c r="H41" s="494" t="s">
        <v>8118</v>
      </c>
      <c r="I41" s="494" t="s">
        <v>294</v>
      </c>
      <c r="J41" s="494" t="s">
        <v>294</v>
      </c>
      <c r="K41" s="573">
        <v>0</v>
      </c>
      <c r="L41" s="358" t="s">
        <v>6375</v>
      </c>
      <c r="M41" s="357" t="s">
        <v>8120</v>
      </c>
      <c r="N41" s="357" t="s">
        <v>8118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73</v>
      </c>
      <c r="U41" s="357" t="s">
        <v>294</v>
      </c>
      <c r="V41" s="357" t="s">
        <v>294</v>
      </c>
    </row>
    <row r="42" spans="1:22">
      <c r="A42" s="1651"/>
      <c r="B42" s="1816" t="s">
        <v>3081</v>
      </c>
      <c r="C42" s="1857" t="s">
        <v>3998</v>
      </c>
      <c r="D42" s="1815">
        <v>3</v>
      </c>
      <c r="E42" s="1815">
        <v>4</v>
      </c>
      <c r="F42" s="962" t="s">
        <v>1179</v>
      </c>
      <c r="G42" s="494"/>
      <c r="H42" s="494" t="s">
        <v>6011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3081</v>
      </c>
      <c r="N42" s="357" t="s">
        <v>6011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1651"/>
      <c r="B43" s="1816" t="s">
        <v>1062</v>
      </c>
      <c r="C43" s="1857" t="s">
        <v>86</v>
      </c>
      <c r="D43" s="1815">
        <v>3</v>
      </c>
      <c r="E43" s="1815">
        <v>5</v>
      </c>
      <c r="F43" s="962" t="s">
        <v>81</v>
      </c>
      <c r="G43" s="494"/>
      <c r="H43" s="494" t="s">
        <v>497</v>
      </c>
      <c r="I43" s="494" t="s">
        <v>294</v>
      </c>
      <c r="J43" s="494" t="s">
        <v>294</v>
      </c>
      <c r="K43" s="573">
        <v>0</v>
      </c>
      <c r="L43" s="358" t="s">
        <v>6378</v>
      </c>
      <c r="M43" s="357" t="s">
        <v>1062</v>
      </c>
      <c r="N43" s="357" t="s">
        <v>497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570</v>
      </c>
      <c r="U43" s="357" t="s">
        <v>294</v>
      </c>
      <c r="V43" s="357" t="s">
        <v>294</v>
      </c>
    </row>
    <row r="44" spans="1:22">
      <c r="A44" s="1651"/>
      <c r="B44" s="1816" t="s">
        <v>8121</v>
      </c>
      <c r="C44" s="1857" t="s">
        <v>79</v>
      </c>
      <c r="D44" s="1815">
        <v>5</v>
      </c>
      <c r="E44" s="1815">
        <v>8</v>
      </c>
      <c r="F44" s="962" t="s">
        <v>71</v>
      </c>
      <c r="G44" s="494"/>
      <c r="H44" s="494" t="s">
        <v>8119</v>
      </c>
      <c r="I44" s="494" t="s">
        <v>294</v>
      </c>
      <c r="J44" s="494" t="s">
        <v>294</v>
      </c>
      <c r="K44" s="573">
        <v>0</v>
      </c>
      <c r="L44" s="358" t="s">
        <v>6250</v>
      </c>
      <c r="M44" s="357" t="s">
        <v>8121</v>
      </c>
      <c r="N44" s="357" t="s">
        <v>8119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605</v>
      </c>
      <c r="U44" s="357" t="s">
        <v>294</v>
      </c>
      <c r="V44" s="357" t="s">
        <v>294</v>
      </c>
    </row>
    <row r="45" spans="1:22">
      <c r="A45" s="1651"/>
      <c r="B45" s="1816" t="s">
        <v>38</v>
      </c>
      <c r="C45" s="1857" t="s">
        <v>331</v>
      </c>
      <c r="D45" s="1815">
        <v>1</v>
      </c>
      <c r="E45" s="1815">
        <v>1</v>
      </c>
      <c r="F45" s="962" t="s">
        <v>335</v>
      </c>
      <c r="G45" s="494"/>
      <c r="H45" s="494" t="s">
        <v>3080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3080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 ht="15" thickBot="1">
      <c r="A46" s="1791"/>
      <c r="B46" s="1827" t="s">
        <v>8122</v>
      </c>
      <c r="C46" s="1858" t="s">
        <v>6251</v>
      </c>
      <c r="D46" s="1826">
        <v>3</v>
      </c>
      <c r="E46" s="1826">
        <v>4</v>
      </c>
      <c r="F46" s="1859" t="s">
        <v>75</v>
      </c>
      <c r="G46" s="494"/>
      <c r="H46" s="494" t="s">
        <v>8117</v>
      </c>
      <c r="I46" s="494" t="s">
        <v>294</v>
      </c>
      <c r="J46" s="494" t="s">
        <v>294</v>
      </c>
      <c r="K46" s="573">
        <v>0</v>
      </c>
      <c r="L46" s="358" t="s">
        <v>6251</v>
      </c>
      <c r="M46" s="357" t="s">
        <v>8122</v>
      </c>
      <c r="N46" s="357" t="s">
        <v>8117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6370</v>
      </c>
      <c r="U46" s="357" t="s">
        <v>294</v>
      </c>
      <c r="V46" s="357" t="s">
        <v>294</v>
      </c>
    </row>
    <row r="47" spans="1:22" ht="15" thickBot="1">
      <c r="A47" s="671"/>
      <c r="B47" s="671"/>
      <c r="C47" s="1860" t="s">
        <v>22</v>
      </c>
      <c r="D47" s="663">
        <v>19</v>
      </c>
      <c r="E47" s="663">
        <v>29</v>
      </c>
      <c r="F47" s="186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1787">
        <v>7</v>
      </c>
      <c r="B48" s="1832" t="s">
        <v>7773</v>
      </c>
      <c r="C48" s="1862" t="s">
        <v>84</v>
      </c>
      <c r="D48" s="1831">
        <v>4</v>
      </c>
      <c r="E48" s="1831">
        <v>7</v>
      </c>
      <c r="F48" s="1863" t="s">
        <v>6251</v>
      </c>
      <c r="G48" s="494"/>
      <c r="H48" s="494" t="s">
        <v>8122</v>
      </c>
      <c r="I48" s="494" t="s">
        <v>294</v>
      </c>
      <c r="J48" s="494" t="s">
        <v>294</v>
      </c>
      <c r="K48" s="573">
        <v>0</v>
      </c>
      <c r="L48" s="358" t="s">
        <v>84</v>
      </c>
      <c r="M48" s="357" t="s">
        <v>7773</v>
      </c>
      <c r="N48" s="357" t="s">
        <v>8122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6251</v>
      </c>
      <c r="U48" s="357" t="s">
        <v>294</v>
      </c>
      <c r="V48" s="357" t="s">
        <v>294</v>
      </c>
    </row>
    <row r="49" spans="1:22">
      <c r="A49" s="1651"/>
      <c r="B49" s="1816" t="s">
        <v>7917</v>
      </c>
      <c r="C49" s="1857" t="s">
        <v>274</v>
      </c>
      <c r="D49" s="1815">
        <v>4</v>
      </c>
      <c r="E49" s="1815">
        <v>6</v>
      </c>
      <c r="F49" s="962" t="s">
        <v>71</v>
      </c>
      <c r="G49" s="494"/>
      <c r="H49" s="494" t="s">
        <v>8119</v>
      </c>
      <c r="I49" s="494" t="s">
        <v>294</v>
      </c>
      <c r="J49" s="494" t="s">
        <v>294</v>
      </c>
      <c r="K49" s="573">
        <v>0</v>
      </c>
      <c r="L49" s="358" t="s">
        <v>144</v>
      </c>
      <c r="M49" s="357" t="s">
        <v>7917</v>
      </c>
      <c r="N49" s="357" t="s">
        <v>8119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605</v>
      </c>
      <c r="U49" s="357" t="s">
        <v>294</v>
      </c>
      <c r="V49" s="357" t="s">
        <v>294</v>
      </c>
    </row>
    <row r="50" spans="1:22">
      <c r="A50" s="1651"/>
      <c r="B50" s="1816" t="s">
        <v>6015</v>
      </c>
      <c r="C50" s="1857" t="s">
        <v>1181</v>
      </c>
      <c r="D50" s="1815">
        <v>4</v>
      </c>
      <c r="E50" s="1815">
        <v>6</v>
      </c>
      <c r="F50" s="962" t="s">
        <v>438</v>
      </c>
      <c r="G50" s="494"/>
      <c r="H50" s="494" t="s">
        <v>3073</v>
      </c>
      <c r="I50" s="494" t="s">
        <v>294</v>
      </c>
      <c r="J50" s="494" t="s">
        <v>294</v>
      </c>
      <c r="K50" s="573">
        <v>0</v>
      </c>
      <c r="L50" s="358" t="s">
        <v>1181</v>
      </c>
      <c r="M50" s="357" t="s">
        <v>6015</v>
      </c>
      <c r="N50" s="357" t="s">
        <v>3073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438</v>
      </c>
      <c r="U50" s="357" t="s">
        <v>294</v>
      </c>
      <c r="V50" s="357" t="s">
        <v>294</v>
      </c>
    </row>
    <row r="51" spans="1:22">
      <c r="A51" s="1651"/>
      <c r="B51" s="1816" t="s">
        <v>8123</v>
      </c>
      <c r="C51" s="1857" t="s">
        <v>90</v>
      </c>
      <c r="D51" s="1815">
        <v>4</v>
      </c>
      <c r="E51" s="1815">
        <v>7</v>
      </c>
      <c r="F51" s="962" t="s">
        <v>79</v>
      </c>
      <c r="G51" s="494"/>
      <c r="H51" s="494" t="s">
        <v>8121</v>
      </c>
      <c r="I51" s="494" t="s">
        <v>294</v>
      </c>
      <c r="J51" s="494" t="s">
        <v>294</v>
      </c>
      <c r="K51" s="573">
        <v>0</v>
      </c>
      <c r="L51" s="358" t="s">
        <v>90</v>
      </c>
      <c r="M51" s="357" t="s">
        <v>8123</v>
      </c>
      <c r="N51" s="357" t="s">
        <v>8121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6250</v>
      </c>
      <c r="U51" s="357" t="s">
        <v>294</v>
      </c>
      <c r="V51" s="357" t="s">
        <v>294</v>
      </c>
    </row>
    <row r="52" spans="1:22" ht="15" thickBot="1">
      <c r="A52" s="1791"/>
      <c r="B52" s="1827" t="s">
        <v>7829</v>
      </c>
      <c r="C52" s="1858" t="s">
        <v>88</v>
      </c>
      <c r="D52" s="1826">
        <v>3</v>
      </c>
      <c r="E52" s="1826">
        <v>6</v>
      </c>
      <c r="F52" s="1859" t="s">
        <v>6251</v>
      </c>
      <c r="G52" s="494"/>
      <c r="H52" s="494" t="s">
        <v>8122</v>
      </c>
      <c r="I52" s="494" t="s">
        <v>294</v>
      </c>
      <c r="J52" s="494" t="s">
        <v>294</v>
      </c>
      <c r="K52" s="573">
        <v>0</v>
      </c>
      <c r="L52" s="358" t="s">
        <v>88</v>
      </c>
      <c r="M52" s="357" t="s">
        <v>7829</v>
      </c>
      <c r="N52" s="357" t="s">
        <v>8122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6251</v>
      </c>
      <c r="U52" s="357" t="s">
        <v>294</v>
      </c>
      <c r="V52" s="357" t="s">
        <v>294</v>
      </c>
    </row>
    <row r="53" spans="1:22" ht="15" thickBot="1">
      <c r="A53" s="671"/>
      <c r="B53" s="671"/>
      <c r="C53" s="1860" t="s">
        <v>22</v>
      </c>
      <c r="D53" s="663">
        <v>19</v>
      </c>
      <c r="E53" s="663">
        <v>32</v>
      </c>
      <c r="F53" s="186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1787">
        <v>8</v>
      </c>
      <c r="B54" s="1832" t="s">
        <v>7918</v>
      </c>
      <c r="C54" s="1862" t="s">
        <v>98</v>
      </c>
      <c r="D54" s="1831">
        <v>3</v>
      </c>
      <c r="E54" s="1831">
        <v>6</v>
      </c>
      <c r="F54" s="1863" t="s">
        <v>79</v>
      </c>
      <c r="G54" s="494"/>
      <c r="H54" s="494" t="s">
        <v>8121</v>
      </c>
      <c r="I54" s="494" t="s">
        <v>294</v>
      </c>
      <c r="J54" s="494" t="s">
        <v>294</v>
      </c>
      <c r="K54" s="573">
        <v>0</v>
      </c>
      <c r="L54" s="358" t="s">
        <v>98</v>
      </c>
      <c r="M54" s="357" t="s">
        <v>7918</v>
      </c>
      <c r="N54" s="357" t="s">
        <v>8121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6250</v>
      </c>
      <c r="U54" s="357" t="s">
        <v>294</v>
      </c>
      <c r="V54" s="357" t="s">
        <v>294</v>
      </c>
    </row>
    <row r="55" spans="1:22">
      <c r="A55" s="1651"/>
      <c r="B55" s="1816" t="s">
        <v>8124</v>
      </c>
      <c r="C55" s="1857" t="s">
        <v>94</v>
      </c>
      <c r="D55" s="1815">
        <v>3</v>
      </c>
      <c r="E55" s="1815">
        <v>6</v>
      </c>
      <c r="F55" s="962" t="s">
        <v>88</v>
      </c>
      <c r="G55" s="494"/>
      <c r="H55" s="494" t="s">
        <v>7829</v>
      </c>
      <c r="I55" s="494" t="s">
        <v>294</v>
      </c>
      <c r="J55" s="494" t="s">
        <v>294</v>
      </c>
      <c r="K55" s="573">
        <v>0</v>
      </c>
      <c r="L55" s="358" t="s">
        <v>94</v>
      </c>
      <c r="M55" s="357" t="s">
        <v>8124</v>
      </c>
      <c r="N55" s="357" t="s">
        <v>7829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88</v>
      </c>
      <c r="U55" s="357" t="s">
        <v>294</v>
      </c>
      <c r="V55" s="357" t="s">
        <v>294</v>
      </c>
    </row>
    <row r="56" spans="1:22">
      <c r="A56" s="1651"/>
      <c r="B56" s="1816" t="s">
        <v>8125</v>
      </c>
      <c r="C56" s="1857" t="s">
        <v>3155</v>
      </c>
      <c r="D56" s="1815">
        <v>8</v>
      </c>
      <c r="E56" s="1815">
        <v>14</v>
      </c>
      <c r="F56" s="962" t="s">
        <v>8126</v>
      </c>
      <c r="G56" s="494"/>
      <c r="H56" s="494" t="s">
        <v>6015</v>
      </c>
      <c r="I56" s="494" t="s">
        <v>8123</v>
      </c>
      <c r="J56" s="494" t="s">
        <v>294</v>
      </c>
      <c r="K56" s="573">
        <v>0</v>
      </c>
      <c r="L56" s="358" t="s">
        <v>4589</v>
      </c>
      <c r="M56" s="357" t="s">
        <v>8125</v>
      </c>
      <c r="N56" s="357" t="s">
        <v>6015</v>
      </c>
      <c r="O56" s="357" t="s">
        <v>8123</v>
      </c>
      <c r="P56" s="357" t="s">
        <v>294</v>
      </c>
      <c r="Q56" s="357">
        <v>0</v>
      </c>
      <c r="R56" s="357">
        <v>15</v>
      </c>
      <c r="S56" s="357">
        <v>0</v>
      </c>
      <c r="T56" s="357" t="s">
        <v>1181</v>
      </c>
      <c r="U56" s="357" t="s">
        <v>90</v>
      </c>
      <c r="V56" s="357" t="s">
        <v>294</v>
      </c>
    </row>
    <row r="57" spans="1:22">
      <c r="A57" s="1651"/>
      <c r="B57" s="1816" t="s">
        <v>8127</v>
      </c>
      <c r="C57" s="1857" t="s">
        <v>96</v>
      </c>
      <c r="D57" s="1815">
        <v>4</v>
      </c>
      <c r="E57" s="1815">
        <v>8</v>
      </c>
      <c r="F57" s="962" t="s">
        <v>90</v>
      </c>
      <c r="G57" s="494"/>
      <c r="H57" s="494" t="s">
        <v>8123</v>
      </c>
      <c r="I57" s="494" t="s">
        <v>294</v>
      </c>
      <c r="J57" s="494" t="s">
        <v>294</v>
      </c>
      <c r="K57" s="573">
        <v>0</v>
      </c>
      <c r="L57" s="358" t="s">
        <v>96</v>
      </c>
      <c r="M57" s="357" t="s">
        <v>8127</v>
      </c>
      <c r="N57" s="357" t="s">
        <v>8123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90</v>
      </c>
      <c r="U57" s="357" t="s">
        <v>294</v>
      </c>
      <c r="V57" s="357" t="s">
        <v>294</v>
      </c>
    </row>
    <row r="58" spans="1:22" ht="15" thickBot="1">
      <c r="A58" s="1791"/>
      <c r="B58" s="1827" t="s">
        <v>8128</v>
      </c>
      <c r="C58" s="1858" t="s">
        <v>100</v>
      </c>
      <c r="D58" s="1826">
        <v>4</v>
      </c>
      <c r="E58" s="1826">
        <v>8</v>
      </c>
      <c r="F58" s="1859" t="s">
        <v>6251</v>
      </c>
      <c r="G58" s="494"/>
      <c r="H58" s="494" t="s">
        <v>8122</v>
      </c>
      <c r="I58" s="494" t="s">
        <v>294</v>
      </c>
      <c r="J58" s="494" t="s">
        <v>294</v>
      </c>
      <c r="K58" s="573">
        <v>0</v>
      </c>
      <c r="L58" s="358" t="s">
        <v>615</v>
      </c>
      <c r="M58" s="357" t="s">
        <v>8128</v>
      </c>
      <c r="N58" s="357" t="s">
        <v>8122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6251</v>
      </c>
      <c r="U58" s="357" t="s">
        <v>294</v>
      </c>
      <c r="V58" s="357" t="s">
        <v>294</v>
      </c>
    </row>
    <row r="59" spans="1:22" ht="15" thickBot="1">
      <c r="A59" s="671"/>
      <c r="B59" s="671"/>
      <c r="C59" s="1860" t="s">
        <v>22</v>
      </c>
      <c r="D59" s="663">
        <v>22</v>
      </c>
      <c r="E59" s="663">
        <v>42</v>
      </c>
      <c r="F59" s="186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1787">
        <v>9</v>
      </c>
      <c r="B60" s="1832" t="s">
        <v>8129</v>
      </c>
      <c r="C60" s="1862" t="s">
        <v>7463</v>
      </c>
      <c r="D60" s="1831">
        <v>2</v>
      </c>
      <c r="E60" s="1831">
        <v>2</v>
      </c>
      <c r="F60" s="1863" t="s">
        <v>88</v>
      </c>
      <c r="G60" s="494" t="s">
        <v>241</v>
      </c>
      <c r="H60" s="494" t="s">
        <v>7829</v>
      </c>
      <c r="I60" s="494" t="s">
        <v>294</v>
      </c>
      <c r="J60" s="494" t="s">
        <v>294</v>
      </c>
      <c r="K60" s="573">
        <v>0</v>
      </c>
      <c r="L60" s="358" t="s">
        <v>7463</v>
      </c>
      <c r="M60" s="357" t="s">
        <v>8129</v>
      </c>
      <c r="N60" s="357" t="s">
        <v>7829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88</v>
      </c>
      <c r="U60" s="357" t="s">
        <v>294</v>
      </c>
      <c r="V60" s="357" t="s">
        <v>294</v>
      </c>
    </row>
    <row r="61" spans="1:22">
      <c r="A61" s="1651"/>
      <c r="B61" s="1816" t="s">
        <v>7923</v>
      </c>
      <c r="C61" s="1857" t="s">
        <v>7158</v>
      </c>
      <c r="D61" s="1815">
        <v>2</v>
      </c>
      <c r="E61" s="1815">
        <v>2</v>
      </c>
      <c r="F61" s="962" t="s">
        <v>88</v>
      </c>
      <c r="G61" s="494" t="s">
        <v>241</v>
      </c>
      <c r="H61" s="494" t="s">
        <v>7829</v>
      </c>
      <c r="I61" s="494" t="s">
        <v>294</v>
      </c>
      <c r="J61" s="494" t="s">
        <v>294</v>
      </c>
      <c r="K61" s="573">
        <v>0</v>
      </c>
      <c r="L61" s="358" t="s">
        <v>7159</v>
      </c>
      <c r="M61" s="357" t="s">
        <v>7923</v>
      </c>
      <c r="N61" s="357" t="s">
        <v>7829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88</v>
      </c>
      <c r="U61" s="357" t="s">
        <v>294</v>
      </c>
      <c r="V61" s="357" t="s">
        <v>294</v>
      </c>
    </row>
    <row r="62" spans="1:22">
      <c r="A62" s="1651"/>
      <c r="B62" s="1816" t="s">
        <v>7924</v>
      </c>
      <c r="C62" s="1857" t="s">
        <v>7466</v>
      </c>
      <c r="D62" s="1815">
        <v>2</v>
      </c>
      <c r="E62" s="1815">
        <v>2</v>
      </c>
      <c r="F62" s="962" t="s">
        <v>88</v>
      </c>
      <c r="G62" s="494" t="s">
        <v>241</v>
      </c>
      <c r="H62" s="494" t="s">
        <v>7829</v>
      </c>
      <c r="I62" s="494" t="s">
        <v>294</v>
      </c>
      <c r="J62" s="494" t="s">
        <v>294</v>
      </c>
      <c r="K62" s="573">
        <v>0</v>
      </c>
      <c r="L62" s="358" t="s">
        <v>7466</v>
      </c>
      <c r="M62" s="357" t="s">
        <v>7924</v>
      </c>
      <c r="N62" s="357" t="s">
        <v>7829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88</v>
      </c>
      <c r="U62" s="357" t="s">
        <v>294</v>
      </c>
      <c r="V62" s="357" t="s">
        <v>294</v>
      </c>
    </row>
    <row r="63" spans="1:22">
      <c r="A63" s="1651"/>
      <c r="B63" s="1816" t="s">
        <v>8130</v>
      </c>
      <c r="C63" s="1857" t="s">
        <v>7467</v>
      </c>
      <c r="D63" s="1815">
        <v>4</v>
      </c>
      <c r="E63" s="1815">
        <v>6</v>
      </c>
      <c r="F63" s="962" t="s">
        <v>81</v>
      </c>
      <c r="G63" s="494"/>
      <c r="H63" s="494" t="s">
        <v>497</v>
      </c>
      <c r="I63" s="494" t="s">
        <v>294</v>
      </c>
      <c r="J63" s="494" t="s">
        <v>294</v>
      </c>
      <c r="K63" s="573">
        <v>0</v>
      </c>
      <c r="L63" s="358" t="s">
        <v>7467</v>
      </c>
      <c r="M63" s="357" t="s">
        <v>8130</v>
      </c>
      <c r="N63" s="357" t="s">
        <v>497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570</v>
      </c>
      <c r="U63" s="357" t="s">
        <v>294</v>
      </c>
      <c r="V63" s="357" t="s">
        <v>294</v>
      </c>
    </row>
    <row r="64" spans="1:22">
      <c r="A64" s="1651"/>
      <c r="B64" s="1816" t="s">
        <v>8131</v>
      </c>
      <c r="C64" s="1857" t="s">
        <v>4161</v>
      </c>
      <c r="D64" s="1815">
        <v>8</v>
      </c>
      <c r="E64" s="1815">
        <v>12</v>
      </c>
      <c r="F64" s="962" t="s">
        <v>8132</v>
      </c>
      <c r="G64" s="494"/>
      <c r="H64" s="494" t="s">
        <v>3081</v>
      </c>
      <c r="I64" s="494" t="s">
        <v>7918</v>
      </c>
      <c r="J64" s="494" t="s">
        <v>294</v>
      </c>
      <c r="K64" s="573">
        <v>0</v>
      </c>
      <c r="L64" s="358" t="s">
        <v>4161</v>
      </c>
      <c r="M64" s="357" t="s">
        <v>8131</v>
      </c>
      <c r="N64" s="357" t="s">
        <v>3081</v>
      </c>
      <c r="O64" s="357" t="s">
        <v>7918</v>
      </c>
      <c r="P64" s="357" t="s">
        <v>294</v>
      </c>
      <c r="Q64" s="357">
        <v>0</v>
      </c>
      <c r="R64" s="357">
        <v>33</v>
      </c>
      <c r="S64" s="357">
        <v>0</v>
      </c>
      <c r="T64" s="357" t="s">
        <v>3259</v>
      </c>
      <c r="U64" s="357" t="s">
        <v>98</v>
      </c>
      <c r="V64" s="357" t="s">
        <v>294</v>
      </c>
    </row>
    <row r="65" spans="1:22">
      <c r="A65" s="1651"/>
      <c r="B65" s="1816" t="s">
        <v>7921</v>
      </c>
      <c r="C65" s="1857" t="s">
        <v>6261</v>
      </c>
      <c r="D65" s="1815">
        <v>5</v>
      </c>
      <c r="E65" s="1815">
        <v>10</v>
      </c>
      <c r="F65" s="962" t="s">
        <v>86</v>
      </c>
      <c r="G65" s="494"/>
      <c r="H65" s="494" t="s">
        <v>1062</v>
      </c>
      <c r="I65" s="494" t="s">
        <v>294</v>
      </c>
      <c r="J65" s="494" t="s">
        <v>294</v>
      </c>
      <c r="K65" s="573">
        <v>0</v>
      </c>
      <c r="L65" s="358" t="s">
        <v>6262</v>
      </c>
      <c r="M65" s="357" t="s">
        <v>7921</v>
      </c>
      <c r="N65" s="357" t="s">
        <v>1062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6378</v>
      </c>
      <c r="U65" s="357" t="s">
        <v>294</v>
      </c>
      <c r="V65" s="357" t="s">
        <v>294</v>
      </c>
    </row>
    <row r="66" spans="1:22" ht="15" thickBot="1">
      <c r="A66" s="1791"/>
      <c r="B66" s="1827" t="s">
        <v>8133</v>
      </c>
      <c r="C66" s="1858" t="s">
        <v>105</v>
      </c>
      <c r="D66" s="1826">
        <v>3</v>
      </c>
      <c r="E66" s="1826">
        <v>4</v>
      </c>
      <c r="F66" s="1859" t="s">
        <v>96</v>
      </c>
      <c r="G66" s="494"/>
      <c r="H66" s="494" t="s">
        <v>8127</v>
      </c>
      <c r="I66" s="494" t="s">
        <v>294</v>
      </c>
      <c r="J66" s="494" t="s">
        <v>294</v>
      </c>
      <c r="K66" s="573">
        <v>0</v>
      </c>
      <c r="L66" s="358" t="s">
        <v>6268</v>
      </c>
      <c r="M66" s="357" t="s">
        <v>8133</v>
      </c>
      <c r="N66" s="357" t="s">
        <v>8127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96</v>
      </c>
      <c r="U66" s="357" t="s">
        <v>294</v>
      </c>
      <c r="V66" s="357" t="s">
        <v>294</v>
      </c>
    </row>
    <row r="67" spans="1:22" ht="15" thickBot="1">
      <c r="A67" s="671"/>
      <c r="B67" s="671"/>
      <c r="C67" s="1860" t="s">
        <v>22</v>
      </c>
      <c r="D67" s="663">
        <v>22</v>
      </c>
      <c r="E67" s="663">
        <v>34</v>
      </c>
      <c r="F67" s="186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1787">
        <v>10</v>
      </c>
      <c r="B68" s="1832" t="s">
        <v>8134</v>
      </c>
      <c r="C68" s="1862" t="s">
        <v>150</v>
      </c>
      <c r="D68" s="1831">
        <v>4</v>
      </c>
      <c r="E68" s="1831">
        <v>8</v>
      </c>
      <c r="F68" s="1863" t="s">
        <v>98</v>
      </c>
      <c r="G68" s="494"/>
      <c r="H68" s="494" t="s">
        <v>7918</v>
      </c>
      <c r="I68" s="494" t="s">
        <v>294</v>
      </c>
      <c r="J68" s="494" t="s">
        <v>294</v>
      </c>
      <c r="K68" s="573">
        <v>0</v>
      </c>
      <c r="L68" s="358" t="s">
        <v>150</v>
      </c>
      <c r="M68" s="357" t="s">
        <v>8134</v>
      </c>
      <c r="N68" s="357" t="s">
        <v>7918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98</v>
      </c>
      <c r="U68" s="357" t="s">
        <v>294</v>
      </c>
      <c r="V68" s="357" t="s">
        <v>294</v>
      </c>
    </row>
    <row r="69" spans="1:22">
      <c r="A69" s="1651"/>
      <c r="B69" s="1816" t="s">
        <v>8135</v>
      </c>
      <c r="C69" s="1857" t="s">
        <v>280</v>
      </c>
      <c r="D69" s="1815">
        <v>4</v>
      </c>
      <c r="E69" s="1815">
        <v>7</v>
      </c>
      <c r="F69" s="962" t="s">
        <v>94</v>
      </c>
      <c r="G69" s="494"/>
      <c r="H69" s="494" t="s">
        <v>8124</v>
      </c>
      <c r="I69" s="494" t="s">
        <v>294</v>
      </c>
      <c r="J69" s="494" t="s">
        <v>294</v>
      </c>
      <c r="K69" s="573">
        <v>0</v>
      </c>
      <c r="L69" s="358" t="s">
        <v>6270</v>
      </c>
      <c r="M69" s="357" t="s">
        <v>8135</v>
      </c>
      <c r="N69" s="357" t="s">
        <v>8124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94</v>
      </c>
      <c r="U69" s="357" t="s">
        <v>294</v>
      </c>
      <c r="V69" s="357" t="s">
        <v>294</v>
      </c>
    </row>
    <row r="70" spans="1:22">
      <c r="A70" s="1651"/>
      <c r="B70" s="1816" t="s">
        <v>7928</v>
      </c>
      <c r="C70" s="1857" t="s">
        <v>252</v>
      </c>
      <c r="D70" s="1815">
        <v>2</v>
      </c>
      <c r="E70" s="1815">
        <v>2</v>
      </c>
      <c r="F70" s="96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7164</v>
      </c>
      <c r="M70" s="357" t="s">
        <v>7928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1651"/>
      <c r="B71" s="1816" t="s">
        <v>7929</v>
      </c>
      <c r="C71" s="1857" t="s">
        <v>253</v>
      </c>
      <c r="D71" s="1815">
        <v>2</v>
      </c>
      <c r="E71" s="1815">
        <v>2</v>
      </c>
      <c r="F71" s="962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3154</v>
      </c>
      <c r="M71" s="357" t="s">
        <v>7929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1651"/>
      <c r="B72" s="1816" t="s">
        <v>323</v>
      </c>
      <c r="C72" s="1857" t="s">
        <v>7471</v>
      </c>
      <c r="D72" s="1815">
        <v>2</v>
      </c>
      <c r="E72" s="1815">
        <v>2</v>
      </c>
      <c r="F72" s="962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7472</v>
      </c>
      <c r="M72" s="357" t="s">
        <v>323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1791"/>
      <c r="B73" s="1827" t="s">
        <v>8136</v>
      </c>
      <c r="C73" s="1858" t="s">
        <v>4329</v>
      </c>
      <c r="D73" s="1826">
        <v>8</v>
      </c>
      <c r="E73" s="1826">
        <v>12</v>
      </c>
      <c r="F73" s="1859" t="s">
        <v>4161</v>
      </c>
      <c r="G73" s="494"/>
      <c r="H73" s="494" t="s">
        <v>8131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8136</v>
      </c>
      <c r="N73" s="357" t="s">
        <v>8131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671"/>
      <c r="B74" s="671"/>
      <c r="C74" s="1860" t="s">
        <v>22</v>
      </c>
      <c r="D74" s="663">
        <v>18</v>
      </c>
      <c r="E74" s="663">
        <v>29</v>
      </c>
      <c r="F74" s="186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661"/>
      <c r="B75" s="661" t="s">
        <v>118</v>
      </c>
      <c r="C75" s="1865" t="s">
        <v>6409</v>
      </c>
      <c r="D75" s="675">
        <v>200</v>
      </c>
      <c r="E75" s="675">
        <v>302</v>
      </c>
      <c r="F75" s="1865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6410</v>
      </c>
      <c r="M75" s="357" t="s">
        <v>118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3EEDE-69CE-4E7E-9AD5-266ABEE7FA92}">
  <sheetPr codeName="Sheet57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3.6640625" style="357" customWidth="1"/>
    <col min="9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8011</v>
      </c>
      <c r="C10" s="1857" t="s">
        <v>7581</v>
      </c>
      <c r="D10" s="1815">
        <v>5</v>
      </c>
      <c r="E10" s="1815">
        <v>6</v>
      </c>
      <c r="F10" s="185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8011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415</v>
      </c>
      <c r="C11" s="1857" t="s">
        <v>416</v>
      </c>
      <c r="D11" s="1815">
        <v>2</v>
      </c>
      <c r="E11" s="1815">
        <v>2</v>
      </c>
      <c r="F11" s="185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6412</v>
      </c>
      <c r="M11" s="357" t="s">
        <v>415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1857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1043</v>
      </c>
      <c r="C13" s="1857" t="s">
        <v>1044</v>
      </c>
      <c r="D13" s="1815">
        <v>4</v>
      </c>
      <c r="E13" s="1815">
        <v>6</v>
      </c>
      <c r="F13" s="185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4485</v>
      </c>
      <c r="C14" s="1858" t="s">
        <v>3543</v>
      </c>
      <c r="D14" s="1826">
        <v>5</v>
      </c>
      <c r="E14" s="1826">
        <v>6</v>
      </c>
      <c r="F14" s="185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4485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20</v>
      </c>
      <c r="E15" s="663">
        <v>26</v>
      </c>
      <c r="F15" s="1860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8013</v>
      </c>
      <c r="C16" s="1862" t="s">
        <v>7584</v>
      </c>
      <c r="D16" s="1831">
        <v>5</v>
      </c>
      <c r="E16" s="1831">
        <v>6</v>
      </c>
      <c r="F16" s="1862" t="s">
        <v>7581</v>
      </c>
      <c r="G16" s="494"/>
      <c r="H16" s="494" t="s">
        <v>8011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8013</v>
      </c>
      <c r="N16" s="357" t="s">
        <v>8011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8014</v>
      </c>
      <c r="C17" s="1857" t="s">
        <v>348</v>
      </c>
      <c r="D17" s="1815">
        <v>3</v>
      </c>
      <c r="E17" s="1815">
        <v>6</v>
      </c>
      <c r="F17" s="1857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6413</v>
      </c>
      <c r="M17" s="357" t="s">
        <v>8014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7844</v>
      </c>
      <c r="C18" s="1857" t="s">
        <v>355</v>
      </c>
      <c r="D18" s="1815">
        <v>3</v>
      </c>
      <c r="E18" s="1815">
        <v>3</v>
      </c>
      <c r="F18" s="185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6282</v>
      </c>
      <c r="M18" s="357" t="s">
        <v>7844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3039</v>
      </c>
      <c r="C19" s="1857" t="s">
        <v>1179</v>
      </c>
      <c r="D19" s="1815">
        <v>3</v>
      </c>
      <c r="E19" s="1815">
        <v>4</v>
      </c>
      <c r="F19" s="185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3039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1651"/>
      <c r="B20" s="1816" t="s">
        <v>8108</v>
      </c>
      <c r="C20" s="1857" t="s">
        <v>357</v>
      </c>
      <c r="D20" s="1815">
        <v>3</v>
      </c>
      <c r="E20" s="1815">
        <v>3</v>
      </c>
      <c r="F20" s="185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6284</v>
      </c>
      <c r="M20" s="357" t="s">
        <v>8108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791"/>
      <c r="B21" s="1827" t="s">
        <v>4486</v>
      </c>
      <c r="C21" s="1858" t="s">
        <v>471</v>
      </c>
      <c r="D21" s="1826">
        <v>5</v>
      </c>
      <c r="E21" s="1826">
        <v>6</v>
      </c>
      <c r="F21" s="1858" t="s">
        <v>3543</v>
      </c>
      <c r="G21" s="494"/>
      <c r="H21" s="494" t="s">
        <v>4485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4486</v>
      </c>
      <c r="N21" s="357" t="s">
        <v>4485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22</v>
      </c>
      <c r="E22" s="663">
        <v>28</v>
      </c>
      <c r="F22" s="1860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8015</v>
      </c>
      <c r="C23" s="1862" t="s">
        <v>28</v>
      </c>
      <c r="D23" s="1831">
        <v>5</v>
      </c>
      <c r="E23" s="1831">
        <v>6</v>
      </c>
      <c r="F23" s="1862" t="s">
        <v>7584</v>
      </c>
      <c r="G23" s="494"/>
      <c r="H23" s="494" t="s">
        <v>8013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8015</v>
      </c>
      <c r="N23" s="357" t="s">
        <v>8013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359</v>
      </c>
      <c r="C24" s="1857" t="s">
        <v>349</v>
      </c>
      <c r="D24" s="1815">
        <v>4</v>
      </c>
      <c r="E24" s="1815">
        <v>6</v>
      </c>
      <c r="F24" s="1857" t="s">
        <v>7584</v>
      </c>
      <c r="G24" s="494"/>
      <c r="H24" s="494" t="s">
        <v>8013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8013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7585</v>
      </c>
      <c r="U24" s="357" t="s">
        <v>294</v>
      </c>
      <c r="V24" s="357" t="s">
        <v>294</v>
      </c>
    </row>
    <row r="25" spans="1:22">
      <c r="A25" s="1651"/>
      <c r="B25" s="1816" t="s">
        <v>4489</v>
      </c>
      <c r="C25" s="1857" t="s">
        <v>3153</v>
      </c>
      <c r="D25" s="1815">
        <v>5</v>
      </c>
      <c r="E25" s="1815">
        <v>6</v>
      </c>
      <c r="F25" s="1857" t="s">
        <v>7584</v>
      </c>
      <c r="G25" s="494"/>
      <c r="H25" s="494" t="s">
        <v>8013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4489</v>
      </c>
      <c r="N25" s="357" t="s">
        <v>8013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7585</v>
      </c>
      <c r="U25" s="357" t="s">
        <v>294</v>
      </c>
      <c r="V25" s="357" t="s">
        <v>294</v>
      </c>
    </row>
    <row r="26" spans="1:22">
      <c r="A26" s="1651"/>
      <c r="B26" s="1816" t="s">
        <v>1052</v>
      </c>
      <c r="C26" s="1857" t="s">
        <v>1053</v>
      </c>
      <c r="D26" s="1815">
        <v>4</v>
      </c>
      <c r="E26" s="1815">
        <v>6</v>
      </c>
      <c r="F26" s="1857" t="s">
        <v>1044</v>
      </c>
      <c r="G26" s="494"/>
      <c r="H26" s="494" t="s">
        <v>1043</v>
      </c>
      <c r="I26" s="494" t="s">
        <v>294</v>
      </c>
      <c r="J26" s="494" t="s">
        <v>294</v>
      </c>
      <c r="K26" s="573">
        <v>0</v>
      </c>
      <c r="L26" s="358" t="s">
        <v>6417</v>
      </c>
      <c r="M26" s="357" t="s">
        <v>1052</v>
      </c>
      <c r="N26" s="357" t="s">
        <v>1043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6280</v>
      </c>
      <c r="U26" s="357" t="s">
        <v>294</v>
      </c>
      <c r="V26" s="357" t="s">
        <v>294</v>
      </c>
    </row>
    <row r="27" spans="1:22">
      <c r="A27" s="1651"/>
      <c r="B27" s="1816" t="s">
        <v>3051</v>
      </c>
      <c r="C27" s="1857" t="s">
        <v>335</v>
      </c>
      <c r="D27" s="1815">
        <v>2</v>
      </c>
      <c r="E27" s="1815">
        <v>3</v>
      </c>
      <c r="F27" s="1857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3051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1791"/>
      <c r="B28" s="1827" t="s">
        <v>36</v>
      </c>
      <c r="C28" s="1858" t="s">
        <v>1131</v>
      </c>
      <c r="D28" s="1826">
        <v>1</v>
      </c>
      <c r="E28" s="1826">
        <v>1</v>
      </c>
      <c r="F28" s="1858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21</v>
      </c>
      <c r="E29" s="663">
        <v>28</v>
      </c>
      <c r="F29" s="1860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8017</v>
      </c>
      <c r="C30" s="1862" t="s">
        <v>32</v>
      </c>
      <c r="D30" s="1831">
        <v>5</v>
      </c>
      <c r="E30" s="1831">
        <v>6</v>
      </c>
      <c r="F30" s="1862" t="s">
        <v>28</v>
      </c>
      <c r="G30" s="494"/>
      <c r="H30" s="494" t="s">
        <v>8015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8017</v>
      </c>
      <c r="N30" s="357" t="s">
        <v>8015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1651"/>
      <c r="B31" s="1816" t="s">
        <v>29</v>
      </c>
      <c r="C31" s="1857" t="s">
        <v>2389</v>
      </c>
      <c r="D31" s="1815">
        <v>2</v>
      </c>
      <c r="E31" s="1815">
        <v>2</v>
      </c>
      <c r="F31" s="1857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1651"/>
      <c r="B32" s="1816" t="s">
        <v>40</v>
      </c>
      <c r="C32" s="1857" t="s">
        <v>1180</v>
      </c>
      <c r="D32" s="1815">
        <v>1</v>
      </c>
      <c r="E32" s="1815">
        <v>1</v>
      </c>
      <c r="F32" s="1857" t="s">
        <v>1131</v>
      </c>
      <c r="G32" s="494"/>
      <c r="H32" s="494" t="s">
        <v>36</v>
      </c>
      <c r="I32" s="494" t="s">
        <v>294</v>
      </c>
      <c r="J32" s="494" t="s">
        <v>294</v>
      </c>
      <c r="K32" s="573">
        <v>0</v>
      </c>
      <c r="L32" s="358" t="s">
        <v>1180</v>
      </c>
      <c r="M32" s="357" t="s">
        <v>40</v>
      </c>
      <c r="N32" s="357" t="s">
        <v>36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1131</v>
      </c>
      <c r="U32" s="357" t="s">
        <v>294</v>
      </c>
      <c r="V32" s="357" t="s">
        <v>294</v>
      </c>
    </row>
    <row r="33" spans="1:22">
      <c r="A33" s="1651"/>
      <c r="B33" s="1816" t="s">
        <v>422</v>
      </c>
      <c r="C33" s="1857" t="s">
        <v>418</v>
      </c>
      <c r="D33" s="1815">
        <v>4</v>
      </c>
      <c r="E33" s="1815">
        <v>7</v>
      </c>
      <c r="F33" s="1857" t="s">
        <v>3153</v>
      </c>
      <c r="G33" s="494"/>
      <c r="H33" s="494" t="s">
        <v>4489</v>
      </c>
      <c r="I33" s="494" t="s">
        <v>294</v>
      </c>
      <c r="J33" s="494" t="s">
        <v>294</v>
      </c>
      <c r="K33" s="573">
        <v>0</v>
      </c>
      <c r="L33" s="358" t="s">
        <v>6419</v>
      </c>
      <c r="M33" s="357" t="s">
        <v>422</v>
      </c>
      <c r="N33" s="357" t="s">
        <v>4489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604</v>
      </c>
      <c r="U33" s="357" t="s">
        <v>294</v>
      </c>
      <c r="V33" s="357" t="s">
        <v>294</v>
      </c>
    </row>
    <row r="34" spans="1:22">
      <c r="A34" s="1651"/>
      <c r="B34" s="1816" t="s">
        <v>4490</v>
      </c>
      <c r="C34" s="1857" t="s">
        <v>140</v>
      </c>
      <c r="D34" s="1815">
        <v>5</v>
      </c>
      <c r="E34" s="1815">
        <v>6</v>
      </c>
      <c r="F34" s="1857" t="s">
        <v>471</v>
      </c>
      <c r="G34" s="494"/>
      <c r="H34" s="494" t="s">
        <v>4486</v>
      </c>
      <c r="I34" s="494" t="s">
        <v>294</v>
      </c>
      <c r="J34" s="494" t="s">
        <v>294</v>
      </c>
      <c r="K34" s="573">
        <v>0</v>
      </c>
      <c r="L34" s="358" t="s">
        <v>602</v>
      </c>
      <c r="M34" s="357" t="s">
        <v>4490</v>
      </c>
      <c r="N34" s="357" t="s">
        <v>4486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3412</v>
      </c>
      <c r="U34" s="357" t="s">
        <v>294</v>
      </c>
      <c r="V34" s="357" t="s">
        <v>294</v>
      </c>
    </row>
    <row r="35" spans="1:22" ht="15" thickBot="1">
      <c r="A35" s="1791"/>
      <c r="B35" s="1827" t="s">
        <v>8023</v>
      </c>
      <c r="C35" s="1858" t="s">
        <v>7097</v>
      </c>
      <c r="D35" s="1826">
        <v>4</v>
      </c>
      <c r="E35" s="1826">
        <v>6</v>
      </c>
      <c r="F35" s="1858" t="s">
        <v>349</v>
      </c>
      <c r="G35" s="494"/>
      <c r="H35" s="494" t="s">
        <v>359</v>
      </c>
      <c r="I35" s="494" t="s">
        <v>294</v>
      </c>
      <c r="J35" s="494" t="s">
        <v>294</v>
      </c>
      <c r="K35" s="573">
        <v>0</v>
      </c>
      <c r="L35" s="358" t="s">
        <v>6420</v>
      </c>
      <c r="M35" s="357" t="s">
        <v>8023</v>
      </c>
      <c r="N35" s="357" t="s">
        <v>359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6309</v>
      </c>
      <c r="U35" s="357" t="s">
        <v>294</v>
      </c>
      <c r="V35" s="357" t="s">
        <v>294</v>
      </c>
    </row>
    <row r="36" spans="1:22" ht="15" thickBot="1">
      <c r="A36" s="671"/>
      <c r="B36" s="671"/>
      <c r="C36" s="1860" t="s">
        <v>22</v>
      </c>
      <c r="D36" s="663">
        <v>21</v>
      </c>
      <c r="E36" s="663">
        <v>28</v>
      </c>
      <c r="F36" s="1860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787">
        <v>5</v>
      </c>
      <c r="B37" s="1832" t="s">
        <v>360</v>
      </c>
      <c r="C37" s="1862" t="s">
        <v>6298</v>
      </c>
      <c r="D37" s="1831">
        <v>4</v>
      </c>
      <c r="E37" s="1831">
        <v>4</v>
      </c>
      <c r="F37" s="1862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6298</v>
      </c>
      <c r="M37" s="357" t="s">
        <v>360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1651"/>
      <c r="B38" s="1816" t="s">
        <v>6421</v>
      </c>
      <c r="C38" s="1857" t="s">
        <v>6992</v>
      </c>
      <c r="D38" s="1815">
        <v>3</v>
      </c>
      <c r="E38" s="1815">
        <v>5</v>
      </c>
      <c r="F38" s="1857" t="s">
        <v>418</v>
      </c>
      <c r="G38" s="494"/>
      <c r="H38" s="494" t="s">
        <v>422</v>
      </c>
      <c r="I38" s="494" t="s">
        <v>294</v>
      </c>
      <c r="J38" s="494" t="s">
        <v>294</v>
      </c>
      <c r="K38" s="573">
        <v>0</v>
      </c>
      <c r="L38" s="358" t="s">
        <v>6423</v>
      </c>
      <c r="M38" s="357" t="s">
        <v>6421</v>
      </c>
      <c r="N38" s="357" t="s">
        <v>422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6419</v>
      </c>
      <c r="U38" s="357" t="s">
        <v>294</v>
      </c>
      <c r="V38" s="357" t="s">
        <v>294</v>
      </c>
    </row>
    <row r="39" spans="1:22">
      <c r="A39" s="1651"/>
      <c r="B39" s="1816" t="s">
        <v>6424</v>
      </c>
      <c r="C39" s="1857" t="s">
        <v>7606</v>
      </c>
      <c r="D39" s="1815">
        <v>3</v>
      </c>
      <c r="E39" s="1815">
        <v>4</v>
      </c>
      <c r="F39" s="1857" t="s">
        <v>28</v>
      </c>
      <c r="G39" s="494"/>
      <c r="H39" s="494" t="s">
        <v>8015</v>
      </c>
      <c r="I39" s="494" t="s">
        <v>294</v>
      </c>
      <c r="J39" s="494" t="s">
        <v>294</v>
      </c>
      <c r="K39" s="574">
        <v>0</v>
      </c>
      <c r="L39" s="358" t="s">
        <v>6426</v>
      </c>
      <c r="M39" s="357" t="s">
        <v>6424</v>
      </c>
      <c r="N39" s="357" t="s">
        <v>8015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598</v>
      </c>
      <c r="U39" s="357" t="s">
        <v>294</v>
      </c>
      <c r="V39" s="357" t="s">
        <v>294</v>
      </c>
    </row>
    <row r="40" spans="1:22">
      <c r="A40" s="1651"/>
      <c r="B40" s="1816" t="s">
        <v>6427</v>
      </c>
      <c r="C40" s="1857" t="s">
        <v>7354</v>
      </c>
      <c r="D40" s="1815">
        <v>5</v>
      </c>
      <c r="E40" s="1815">
        <v>8</v>
      </c>
      <c r="F40" s="1857" t="s">
        <v>32</v>
      </c>
      <c r="G40" s="494"/>
      <c r="H40" s="494" t="s">
        <v>8017</v>
      </c>
      <c r="I40" s="494" t="s">
        <v>294</v>
      </c>
      <c r="J40" s="494" t="s">
        <v>294</v>
      </c>
      <c r="K40" s="573">
        <v>0</v>
      </c>
      <c r="L40" s="358" t="s">
        <v>6429</v>
      </c>
      <c r="M40" s="357" t="s">
        <v>6427</v>
      </c>
      <c r="N40" s="357" t="s">
        <v>8017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603</v>
      </c>
      <c r="U40" s="357" t="s">
        <v>294</v>
      </c>
      <c r="V40" s="357" t="s">
        <v>294</v>
      </c>
    </row>
    <row r="41" spans="1:22">
      <c r="A41" s="1651"/>
      <c r="B41" s="1816" t="s">
        <v>8098</v>
      </c>
      <c r="C41" s="1857" t="s">
        <v>6984</v>
      </c>
      <c r="D41" s="1815">
        <v>3</v>
      </c>
      <c r="E41" s="1815">
        <v>5</v>
      </c>
      <c r="F41" s="1857" t="s">
        <v>349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6432</v>
      </c>
      <c r="M41" s="357" t="s">
        <v>8098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1791"/>
      <c r="B42" s="1827" t="s">
        <v>358</v>
      </c>
      <c r="C42" s="1858" t="s">
        <v>7608</v>
      </c>
      <c r="D42" s="1826">
        <v>3</v>
      </c>
      <c r="E42" s="1826">
        <v>4</v>
      </c>
      <c r="F42" s="1858" t="s">
        <v>357</v>
      </c>
      <c r="G42" s="494"/>
      <c r="H42" s="494" t="s">
        <v>8108</v>
      </c>
      <c r="I42" s="494" t="s">
        <v>294</v>
      </c>
      <c r="J42" s="494" t="s">
        <v>294</v>
      </c>
      <c r="K42" s="573">
        <v>0</v>
      </c>
      <c r="L42" s="358" t="s">
        <v>6307</v>
      </c>
      <c r="M42" s="357" t="s">
        <v>358</v>
      </c>
      <c r="N42" s="357" t="s">
        <v>8108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6284</v>
      </c>
      <c r="U42" s="357" t="s">
        <v>294</v>
      </c>
      <c r="V42" s="357" t="s">
        <v>294</v>
      </c>
    </row>
    <row r="43" spans="1:22" ht="15" thickBot="1">
      <c r="A43" s="671"/>
      <c r="B43" s="671"/>
      <c r="C43" s="1860" t="s">
        <v>22</v>
      </c>
      <c r="D43" s="663">
        <v>21</v>
      </c>
      <c r="E43" s="663">
        <v>30</v>
      </c>
      <c r="F43" s="1860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787">
        <v>6</v>
      </c>
      <c r="B44" s="1832" t="s">
        <v>7847</v>
      </c>
      <c r="C44" s="1862" t="s">
        <v>7293</v>
      </c>
      <c r="D44" s="1831">
        <v>3</v>
      </c>
      <c r="E44" s="1831">
        <v>5</v>
      </c>
      <c r="F44" s="1862" t="s">
        <v>28</v>
      </c>
      <c r="G44" s="494"/>
      <c r="H44" s="494" t="s">
        <v>8015</v>
      </c>
      <c r="I44" s="494" t="s">
        <v>294</v>
      </c>
      <c r="J44" s="494" t="s">
        <v>294</v>
      </c>
      <c r="K44" s="573">
        <v>0</v>
      </c>
      <c r="L44" s="358" t="s">
        <v>6296</v>
      </c>
      <c r="M44" s="357" t="s">
        <v>7847</v>
      </c>
      <c r="N44" s="357" t="s">
        <v>8015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598</v>
      </c>
      <c r="U44" s="357" t="s">
        <v>294</v>
      </c>
      <c r="V44" s="357" t="s">
        <v>294</v>
      </c>
    </row>
    <row r="45" spans="1:22">
      <c r="A45" s="1651"/>
      <c r="B45" s="1816" t="s">
        <v>3040</v>
      </c>
      <c r="C45" s="1857" t="s">
        <v>3998</v>
      </c>
      <c r="D45" s="1815">
        <v>3</v>
      </c>
      <c r="E45" s="1815">
        <v>4</v>
      </c>
      <c r="F45" s="1857" t="s">
        <v>1179</v>
      </c>
      <c r="G45" s="494"/>
      <c r="H45" s="494" t="s">
        <v>3039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3040</v>
      </c>
      <c r="N45" s="357" t="s">
        <v>3039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1651"/>
      <c r="B46" s="1816" t="s">
        <v>8109</v>
      </c>
      <c r="C46" s="1857" t="s">
        <v>6990</v>
      </c>
      <c r="D46" s="1815">
        <v>3</v>
      </c>
      <c r="E46" s="1815">
        <v>5</v>
      </c>
      <c r="F46" s="1857" t="s">
        <v>7606</v>
      </c>
      <c r="G46" s="494"/>
      <c r="H46" s="494" t="s">
        <v>6424</v>
      </c>
      <c r="I46" s="494" t="s">
        <v>294</v>
      </c>
      <c r="J46" s="494" t="s">
        <v>294</v>
      </c>
      <c r="K46" s="573">
        <v>0</v>
      </c>
      <c r="L46" s="358" t="s">
        <v>6436</v>
      </c>
      <c r="M46" s="357" t="s">
        <v>8109</v>
      </c>
      <c r="N46" s="357" t="s">
        <v>6424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6426</v>
      </c>
      <c r="U46" s="357" t="s">
        <v>294</v>
      </c>
      <c r="V46" s="357" t="s">
        <v>294</v>
      </c>
    </row>
    <row r="47" spans="1:22">
      <c r="A47" s="1651"/>
      <c r="B47" s="1816" t="s">
        <v>409</v>
      </c>
      <c r="C47" s="1857" t="s">
        <v>7610</v>
      </c>
      <c r="D47" s="1815">
        <v>3</v>
      </c>
      <c r="E47" s="1815">
        <v>4</v>
      </c>
      <c r="F47" s="1857" t="s">
        <v>349</v>
      </c>
      <c r="G47" s="494"/>
      <c r="H47" s="494" t="s">
        <v>359</v>
      </c>
      <c r="I47" s="494" t="s">
        <v>294</v>
      </c>
      <c r="J47" s="494" t="s">
        <v>294</v>
      </c>
      <c r="K47" s="573">
        <v>0</v>
      </c>
      <c r="L47" s="358" t="s">
        <v>739</v>
      </c>
      <c r="M47" s="357" t="s">
        <v>409</v>
      </c>
      <c r="N47" s="357" t="s">
        <v>359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6309</v>
      </c>
      <c r="U47" s="357" t="s">
        <v>294</v>
      </c>
      <c r="V47" s="357" t="s">
        <v>294</v>
      </c>
    </row>
    <row r="48" spans="1:22">
      <c r="A48" s="1651"/>
      <c r="B48" s="1816" t="s">
        <v>3052</v>
      </c>
      <c r="C48" s="1857" t="s">
        <v>1181</v>
      </c>
      <c r="D48" s="1815">
        <v>4</v>
      </c>
      <c r="E48" s="1815">
        <v>6</v>
      </c>
      <c r="F48" s="1857" t="s">
        <v>438</v>
      </c>
      <c r="G48" s="494"/>
      <c r="H48" s="494" t="s">
        <v>3035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3052</v>
      </c>
      <c r="N48" s="357" t="s">
        <v>3035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1791"/>
      <c r="B49" s="1827" t="s">
        <v>7867</v>
      </c>
      <c r="C49" s="1858" t="s">
        <v>1054</v>
      </c>
      <c r="D49" s="1826">
        <v>4</v>
      </c>
      <c r="E49" s="1826">
        <v>4</v>
      </c>
      <c r="F49" s="1858" t="s">
        <v>418</v>
      </c>
      <c r="G49" s="494"/>
      <c r="H49" s="494" t="s">
        <v>422</v>
      </c>
      <c r="I49" s="494" t="s">
        <v>294</v>
      </c>
      <c r="J49" s="494" t="s">
        <v>294</v>
      </c>
      <c r="K49" s="573">
        <v>0</v>
      </c>
      <c r="L49" s="358" t="s">
        <v>1054</v>
      </c>
      <c r="M49" s="357" t="s">
        <v>7867</v>
      </c>
      <c r="N49" s="357" t="s">
        <v>422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6419</v>
      </c>
      <c r="U49" s="357" t="s">
        <v>294</v>
      </c>
      <c r="V49" s="357" t="s">
        <v>294</v>
      </c>
    </row>
    <row r="50" spans="1:22" ht="15" thickBot="1">
      <c r="A50" s="671"/>
      <c r="B50" s="671"/>
      <c r="C50" s="1860" t="s">
        <v>22</v>
      </c>
      <c r="D50" s="663">
        <v>20</v>
      </c>
      <c r="E50" s="663">
        <v>28</v>
      </c>
      <c r="F50" s="1860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1787">
        <v>7</v>
      </c>
      <c r="B51" s="1832" t="s">
        <v>8100</v>
      </c>
      <c r="C51" s="1862" t="s">
        <v>363</v>
      </c>
      <c r="D51" s="1831">
        <v>3</v>
      </c>
      <c r="E51" s="1831">
        <v>4</v>
      </c>
      <c r="F51" s="1862" t="s">
        <v>6298</v>
      </c>
      <c r="G51" s="494"/>
      <c r="H51" s="494" t="s">
        <v>360</v>
      </c>
      <c r="I51" s="494" t="s">
        <v>294</v>
      </c>
      <c r="J51" s="494" t="s">
        <v>294</v>
      </c>
      <c r="K51" s="573">
        <v>0</v>
      </c>
      <c r="L51" s="358" t="s">
        <v>574</v>
      </c>
      <c r="M51" s="357" t="s">
        <v>8100</v>
      </c>
      <c r="N51" s="357" t="s">
        <v>360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6298</v>
      </c>
      <c r="U51" s="357" t="s">
        <v>294</v>
      </c>
      <c r="V51" s="357" t="s">
        <v>294</v>
      </c>
    </row>
    <row r="52" spans="1:22">
      <c r="A52" s="1651"/>
      <c r="B52" s="1816" t="s">
        <v>4983</v>
      </c>
      <c r="C52" s="1857" t="s">
        <v>879</v>
      </c>
      <c r="D52" s="1815">
        <v>4</v>
      </c>
      <c r="E52" s="1815">
        <v>4</v>
      </c>
      <c r="F52" s="1857" t="s">
        <v>1054</v>
      </c>
      <c r="G52" s="494"/>
      <c r="H52" s="494" t="s">
        <v>7867</v>
      </c>
      <c r="I52" s="494" t="s">
        <v>294</v>
      </c>
      <c r="J52" s="494" t="s">
        <v>294</v>
      </c>
      <c r="K52" s="573">
        <v>0</v>
      </c>
      <c r="L52" s="358" t="s">
        <v>2103</v>
      </c>
      <c r="M52" s="357" t="s">
        <v>4983</v>
      </c>
      <c r="N52" s="357" t="s">
        <v>7867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1054</v>
      </c>
      <c r="U52" s="357" t="s">
        <v>294</v>
      </c>
      <c r="V52" s="357" t="s">
        <v>294</v>
      </c>
    </row>
    <row r="53" spans="1:22">
      <c r="A53" s="1651"/>
      <c r="B53" s="1816" t="s">
        <v>8101</v>
      </c>
      <c r="C53" s="1857" t="s">
        <v>6995</v>
      </c>
      <c r="D53" s="1815">
        <v>3</v>
      </c>
      <c r="E53" s="1815">
        <v>5</v>
      </c>
      <c r="F53" s="1857" t="s">
        <v>6992</v>
      </c>
      <c r="G53" s="494"/>
      <c r="H53" s="494" t="s">
        <v>6421</v>
      </c>
      <c r="I53" s="494" t="s">
        <v>294</v>
      </c>
      <c r="J53" s="494" t="s">
        <v>294</v>
      </c>
      <c r="K53" s="573">
        <v>0</v>
      </c>
      <c r="L53" s="358" t="s">
        <v>6996</v>
      </c>
      <c r="M53" s="357" t="s">
        <v>8101</v>
      </c>
      <c r="N53" s="357" t="s">
        <v>6421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6423</v>
      </c>
      <c r="U53" s="357" t="s">
        <v>294</v>
      </c>
      <c r="V53" s="357" t="s">
        <v>294</v>
      </c>
    </row>
    <row r="54" spans="1:22">
      <c r="A54" s="1651"/>
      <c r="B54" s="1816" t="s">
        <v>6448</v>
      </c>
      <c r="C54" s="1857" t="s">
        <v>7356</v>
      </c>
      <c r="D54" s="1815">
        <v>4</v>
      </c>
      <c r="E54" s="1815">
        <v>6</v>
      </c>
      <c r="F54" s="1857" t="s">
        <v>6990</v>
      </c>
      <c r="G54" s="494"/>
      <c r="H54" s="494" t="s">
        <v>8109</v>
      </c>
      <c r="I54" s="494" t="s">
        <v>294</v>
      </c>
      <c r="J54" s="494" t="s">
        <v>294</v>
      </c>
      <c r="K54" s="573">
        <v>0</v>
      </c>
      <c r="L54" s="358" t="s">
        <v>6450</v>
      </c>
      <c r="M54" s="357" t="s">
        <v>6448</v>
      </c>
      <c r="N54" s="357" t="s">
        <v>8109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6436</v>
      </c>
      <c r="U54" s="357" t="s">
        <v>294</v>
      </c>
      <c r="V54" s="357" t="s">
        <v>294</v>
      </c>
    </row>
    <row r="55" spans="1:22" ht="15" thickBot="1">
      <c r="A55" s="1791"/>
      <c r="B55" s="1827" t="s">
        <v>8110</v>
      </c>
      <c r="C55" s="1858" t="s">
        <v>6999</v>
      </c>
      <c r="D55" s="1826">
        <v>4</v>
      </c>
      <c r="E55" s="1826">
        <v>6</v>
      </c>
      <c r="F55" s="1858" t="s">
        <v>6992</v>
      </c>
      <c r="G55" s="494"/>
      <c r="H55" s="494" t="s">
        <v>6421</v>
      </c>
      <c r="I55" s="494" t="s">
        <v>294</v>
      </c>
      <c r="J55" s="494" t="s">
        <v>294</v>
      </c>
      <c r="K55" s="573">
        <v>0</v>
      </c>
      <c r="L55" s="358" t="s">
        <v>7000</v>
      </c>
      <c r="M55" s="357" t="s">
        <v>8110</v>
      </c>
      <c r="N55" s="357" t="s">
        <v>6421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6423</v>
      </c>
      <c r="U55" s="357" t="s">
        <v>294</v>
      </c>
      <c r="V55" s="357" t="s">
        <v>294</v>
      </c>
    </row>
    <row r="56" spans="1:22" ht="15" thickBot="1">
      <c r="A56" s="671"/>
      <c r="B56" s="671"/>
      <c r="C56" s="1860" t="s">
        <v>22</v>
      </c>
      <c r="D56" s="663">
        <v>18</v>
      </c>
      <c r="E56" s="663">
        <v>25</v>
      </c>
      <c r="F56" s="1860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1787">
        <v>8</v>
      </c>
      <c r="B57" s="1832" t="s">
        <v>8111</v>
      </c>
      <c r="C57" s="1862" t="s">
        <v>4602</v>
      </c>
      <c r="D57" s="1831">
        <v>4</v>
      </c>
      <c r="E57" s="1831">
        <v>7</v>
      </c>
      <c r="F57" s="1862" t="s">
        <v>1054</v>
      </c>
      <c r="G57" s="494"/>
      <c r="H57" s="494" t="s">
        <v>7867</v>
      </c>
      <c r="I57" s="494" t="s">
        <v>294</v>
      </c>
      <c r="J57" s="494" t="s">
        <v>294</v>
      </c>
      <c r="K57" s="573">
        <v>0</v>
      </c>
      <c r="L57" s="358" t="s">
        <v>4742</v>
      </c>
      <c r="M57" s="357" t="s">
        <v>8111</v>
      </c>
      <c r="N57" s="357" t="s">
        <v>7867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1054</v>
      </c>
      <c r="U57" s="357" t="s">
        <v>294</v>
      </c>
      <c r="V57" s="357" t="s">
        <v>294</v>
      </c>
    </row>
    <row r="58" spans="1:22">
      <c r="A58" s="1651"/>
      <c r="B58" s="1816" t="s">
        <v>7613</v>
      </c>
      <c r="C58" s="1857" t="s">
        <v>3155</v>
      </c>
      <c r="D58" s="1815">
        <v>8</v>
      </c>
      <c r="E58" s="1815">
        <v>14</v>
      </c>
      <c r="F58" s="1857" t="s">
        <v>7614</v>
      </c>
      <c r="G58" s="494"/>
      <c r="H58" s="494" t="s">
        <v>3052</v>
      </c>
      <c r="I58" s="494" t="s">
        <v>7867</v>
      </c>
      <c r="J58" s="494" t="s">
        <v>294</v>
      </c>
      <c r="K58" s="573">
        <v>0</v>
      </c>
      <c r="L58" s="358" t="s">
        <v>4589</v>
      </c>
      <c r="M58" s="357" t="s">
        <v>7613</v>
      </c>
      <c r="N58" s="357" t="s">
        <v>3052</v>
      </c>
      <c r="O58" s="357" t="s">
        <v>7867</v>
      </c>
      <c r="P58" s="357" t="s">
        <v>294</v>
      </c>
      <c r="Q58" s="357">
        <v>0</v>
      </c>
      <c r="R58" s="357">
        <v>16</v>
      </c>
      <c r="S58" s="357">
        <v>0</v>
      </c>
      <c r="T58" s="357" t="s">
        <v>1181</v>
      </c>
      <c r="U58" s="357" t="s">
        <v>1054</v>
      </c>
      <c r="V58" s="357" t="s">
        <v>294</v>
      </c>
    </row>
    <row r="59" spans="1:22">
      <c r="A59" s="1651"/>
      <c r="B59" s="1816" t="s">
        <v>7359</v>
      </c>
      <c r="C59" s="1857" t="s">
        <v>7004</v>
      </c>
      <c r="D59" s="1815">
        <v>4</v>
      </c>
      <c r="E59" s="1815">
        <v>6</v>
      </c>
      <c r="F59" s="1857" t="s">
        <v>6999</v>
      </c>
      <c r="G59" s="494"/>
      <c r="H59" s="494" t="s">
        <v>8110</v>
      </c>
      <c r="I59" s="494" t="s">
        <v>294</v>
      </c>
      <c r="J59" s="494" t="s">
        <v>294</v>
      </c>
      <c r="K59" s="573">
        <v>0</v>
      </c>
      <c r="L59" s="358" t="s">
        <v>7005</v>
      </c>
      <c r="M59" s="357" t="s">
        <v>7359</v>
      </c>
      <c r="N59" s="357" t="s">
        <v>8110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7000</v>
      </c>
      <c r="U59" s="357" t="s">
        <v>294</v>
      </c>
      <c r="V59" s="357" t="s">
        <v>294</v>
      </c>
    </row>
    <row r="60" spans="1:22" ht="15" thickBot="1">
      <c r="A60" s="1791"/>
      <c r="B60" s="1827" t="s">
        <v>7871</v>
      </c>
      <c r="C60" s="1858" t="s">
        <v>7360</v>
      </c>
      <c r="D60" s="1826">
        <v>3</v>
      </c>
      <c r="E60" s="1826">
        <v>3</v>
      </c>
      <c r="F60" s="1858" t="s">
        <v>6999</v>
      </c>
      <c r="G60" s="494"/>
      <c r="H60" s="494" t="s">
        <v>8110</v>
      </c>
      <c r="I60" s="494" t="s">
        <v>294</v>
      </c>
      <c r="J60" s="494" t="s">
        <v>294</v>
      </c>
      <c r="K60" s="573">
        <v>0</v>
      </c>
      <c r="L60" s="358" t="s">
        <v>6465</v>
      </c>
      <c r="M60" s="357" t="s">
        <v>7871</v>
      </c>
      <c r="N60" s="357" t="s">
        <v>8110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7000</v>
      </c>
      <c r="U60" s="357" t="s">
        <v>294</v>
      </c>
      <c r="V60" s="357" t="s">
        <v>294</v>
      </c>
    </row>
    <row r="61" spans="1:22" ht="15" thickBot="1">
      <c r="A61" s="671"/>
      <c r="B61" s="671"/>
      <c r="C61" s="1860" t="s">
        <v>22</v>
      </c>
      <c r="D61" s="663">
        <v>19</v>
      </c>
      <c r="E61" s="663">
        <v>30</v>
      </c>
      <c r="F61" s="1860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1787">
        <v>9</v>
      </c>
      <c r="B62" s="1832" t="s">
        <v>7615</v>
      </c>
      <c r="C62" s="1862" t="s">
        <v>4161</v>
      </c>
      <c r="D62" s="1831">
        <v>8</v>
      </c>
      <c r="E62" s="1831">
        <v>12</v>
      </c>
      <c r="F62" s="1862" t="s">
        <v>7616</v>
      </c>
      <c r="G62" s="494"/>
      <c r="H62" s="494" t="s">
        <v>3040</v>
      </c>
      <c r="I62" s="494" t="s">
        <v>7613</v>
      </c>
      <c r="J62" s="494" t="s">
        <v>294</v>
      </c>
      <c r="K62" s="573">
        <v>0</v>
      </c>
      <c r="L62" s="358" t="s">
        <v>4161</v>
      </c>
      <c r="M62" s="357" t="s">
        <v>7615</v>
      </c>
      <c r="N62" s="357" t="s">
        <v>3040</v>
      </c>
      <c r="O62" s="357" t="s">
        <v>7613</v>
      </c>
      <c r="P62" s="357" t="s">
        <v>294</v>
      </c>
      <c r="Q62" s="357">
        <v>0</v>
      </c>
      <c r="R62" s="357">
        <v>34</v>
      </c>
      <c r="S62" s="357">
        <v>0</v>
      </c>
      <c r="T62" s="357" t="s">
        <v>3259</v>
      </c>
      <c r="U62" s="357" t="s">
        <v>4589</v>
      </c>
      <c r="V62" s="357" t="s">
        <v>294</v>
      </c>
    </row>
    <row r="63" spans="1:22">
      <c r="A63" s="1651"/>
      <c r="B63" s="1816" t="s">
        <v>7660</v>
      </c>
      <c r="C63" s="1857" t="s">
        <v>7186</v>
      </c>
      <c r="D63" s="1815">
        <v>3</v>
      </c>
      <c r="E63" s="1815">
        <v>5</v>
      </c>
      <c r="F63" s="1857" t="s">
        <v>7293</v>
      </c>
      <c r="G63" s="494"/>
      <c r="H63" s="494" t="s">
        <v>7847</v>
      </c>
      <c r="I63" s="494" t="s">
        <v>294</v>
      </c>
      <c r="J63" s="494" t="s">
        <v>294</v>
      </c>
      <c r="K63" s="573">
        <v>0</v>
      </c>
      <c r="L63" s="358" t="s">
        <v>6331</v>
      </c>
      <c r="M63" s="357" t="s">
        <v>7660</v>
      </c>
      <c r="N63" s="357" t="s">
        <v>7847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6296</v>
      </c>
      <c r="U63" s="357" t="s">
        <v>294</v>
      </c>
      <c r="V63" s="357" t="s">
        <v>294</v>
      </c>
    </row>
    <row r="64" spans="1:22">
      <c r="A64" s="1651"/>
      <c r="B64" s="1816" t="s">
        <v>38</v>
      </c>
      <c r="C64" s="1857" t="s">
        <v>331</v>
      </c>
      <c r="D64" s="1815">
        <v>1</v>
      </c>
      <c r="E64" s="1815">
        <v>1</v>
      </c>
      <c r="F64" s="1857" t="s">
        <v>335</v>
      </c>
      <c r="G64" s="494"/>
      <c r="H64" s="494" t="s">
        <v>3051</v>
      </c>
      <c r="I64" s="494" t="s">
        <v>294</v>
      </c>
      <c r="J64" s="494" t="s">
        <v>294</v>
      </c>
      <c r="K64" s="573">
        <v>0</v>
      </c>
      <c r="L64" s="358" t="s">
        <v>331</v>
      </c>
      <c r="M64" s="357" t="s">
        <v>38</v>
      </c>
      <c r="N64" s="357" t="s">
        <v>3051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335</v>
      </c>
      <c r="U64" s="357" t="s">
        <v>294</v>
      </c>
      <c r="V64" s="357" t="s">
        <v>294</v>
      </c>
    </row>
    <row r="65" spans="1:22">
      <c r="A65" s="1651"/>
      <c r="B65" s="1816" t="s">
        <v>8103</v>
      </c>
      <c r="C65" s="1857" t="s">
        <v>7006</v>
      </c>
      <c r="D65" s="1815">
        <v>3</v>
      </c>
      <c r="E65" s="1815">
        <v>4</v>
      </c>
      <c r="F65" s="1857" t="s">
        <v>6984</v>
      </c>
      <c r="G65" s="494"/>
      <c r="H65" s="494" t="s">
        <v>8098</v>
      </c>
      <c r="I65" s="494" t="s">
        <v>294</v>
      </c>
      <c r="J65" s="494" t="s">
        <v>294</v>
      </c>
      <c r="K65" s="573">
        <v>0</v>
      </c>
      <c r="L65" s="358" t="s">
        <v>6447</v>
      </c>
      <c r="M65" s="357" t="s">
        <v>8103</v>
      </c>
      <c r="N65" s="357" t="s">
        <v>8098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6432</v>
      </c>
      <c r="U65" s="357" t="s">
        <v>294</v>
      </c>
      <c r="V65" s="357" t="s">
        <v>294</v>
      </c>
    </row>
    <row r="66" spans="1:22">
      <c r="A66" s="1651"/>
      <c r="B66" s="1816" t="s">
        <v>7873</v>
      </c>
      <c r="C66" s="1857" t="s">
        <v>7364</v>
      </c>
      <c r="D66" s="1815">
        <v>3</v>
      </c>
      <c r="E66" s="1815">
        <v>5</v>
      </c>
      <c r="F66" s="1857" t="s">
        <v>3155</v>
      </c>
      <c r="G66" s="494" t="s">
        <v>241</v>
      </c>
      <c r="H66" s="494" t="s">
        <v>7613</v>
      </c>
      <c r="I66" s="494" t="s">
        <v>294</v>
      </c>
      <c r="J66" s="494" t="s">
        <v>294</v>
      </c>
      <c r="K66" s="573">
        <v>0</v>
      </c>
      <c r="L66" s="358" t="s">
        <v>6615</v>
      </c>
      <c r="M66" s="357" t="s">
        <v>7873</v>
      </c>
      <c r="N66" s="357" t="s">
        <v>7613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4589</v>
      </c>
      <c r="U66" s="357" t="s">
        <v>294</v>
      </c>
      <c r="V66" s="357" t="s">
        <v>294</v>
      </c>
    </row>
    <row r="67" spans="1:22" ht="15" thickBot="1">
      <c r="A67" s="1791"/>
      <c r="B67" s="1827" t="s">
        <v>7874</v>
      </c>
      <c r="C67" s="1858" t="s">
        <v>7366</v>
      </c>
      <c r="D67" s="1826">
        <v>3</v>
      </c>
      <c r="E67" s="1826">
        <v>5</v>
      </c>
      <c r="F67" s="1858" t="s">
        <v>3155</v>
      </c>
      <c r="G67" s="494" t="s">
        <v>241</v>
      </c>
      <c r="H67" s="494" t="s">
        <v>7613</v>
      </c>
      <c r="I67" s="494" t="s">
        <v>294</v>
      </c>
      <c r="J67" s="494" t="s">
        <v>294</v>
      </c>
      <c r="K67" s="573">
        <v>0</v>
      </c>
      <c r="L67" s="358" t="s">
        <v>7367</v>
      </c>
      <c r="M67" s="357" t="s">
        <v>7874</v>
      </c>
      <c r="N67" s="357" t="s">
        <v>7613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4589</v>
      </c>
      <c r="U67" s="357" t="s">
        <v>294</v>
      </c>
      <c r="V67" s="357" t="s">
        <v>294</v>
      </c>
    </row>
    <row r="68" spans="1:22" ht="15" thickBot="1">
      <c r="A68" s="671"/>
      <c r="B68" s="671"/>
      <c r="C68" s="1860" t="s">
        <v>22</v>
      </c>
      <c r="D68" s="663">
        <v>18</v>
      </c>
      <c r="E68" s="663">
        <v>27</v>
      </c>
      <c r="F68" s="1860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1787">
        <v>10</v>
      </c>
      <c r="B69" s="1832" t="s">
        <v>8112</v>
      </c>
      <c r="C69" s="1862" t="s">
        <v>7368</v>
      </c>
      <c r="D69" s="1831">
        <v>3</v>
      </c>
      <c r="E69" s="1831">
        <v>5</v>
      </c>
      <c r="F69" s="1862" t="s">
        <v>7006</v>
      </c>
      <c r="G69" s="494"/>
      <c r="H69" s="494" t="s">
        <v>8103</v>
      </c>
      <c r="I69" s="494" t="s">
        <v>294</v>
      </c>
      <c r="J69" s="494" t="s">
        <v>294</v>
      </c>
      <c r="K69" s="573">
        <v>0</v>
      </c>
      <c r="L69" s="358" t="s">
        <v>6460</v>
      </c>
      <c r="M69" s="357" t="s">
        <v>8112</v>
      </c>
      <c r="N69" s="357" t="s">
        <v>8103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6447</v>
      </c>
      <c r="U69" s="357" t="s">
        <v>294</v>
      </c>
      <c r="V69" s="357" t="s">
        <v>294</v>
      </c>
    </row>
    <row r="70" spans="1:22">
      <c r="A70" s="1651"/>
      <c r="B70" s="1816" t="s">
        <v>7617</v>
      </c>
      <c r="C70" s="1857" t="s">
        <v>4329</v>
      </c>
      <c r="D70" s="1815">
        <v>8</v>
      </c>
      <c r="E70" s="1815">
        <v>12</v>
      </c>
      <c r="F70" s="1857" t="s">
        <v>4161</v>
      </c>
      <c r="G70" s="494"/>
      <c r="H70" s="494" t="s">
        <v>7615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7617</v>
      </c>
      <c r="N70" s="357" t="s">
        <v>7615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>
      <c r="A71" s="1651"/>
      <c r="B71" s="1816" t="s">
        <v>8033</v>
      </c>
      <c r="C71" s="1857" t="s">
        <v>1056</v>
      </c>
      <c r="D71" s="1815">
        <v>3</v>
      </c>
      <c r="E71" s="1815">
        <v>3</v>
      </c>
      <c r="F71" s="1857" t="s">
        <v>4602</v>
      </c>
      <c r="G71" s="494"/>
      <c r="H71" s="494" t="s">
        <v>8111</v>
      </c>
      <c r="I71" s="494"/>
      <c r="J71" s="494"/>
      <c r="K71" s="573">
        <v>0</v>
      </c>
      <c r="L71" s="358" t="s">
        <v>6462</v>
      </c>
      <c r="M71" s="357" t="s">
        <v>8033</v>
      </c>
      <c r="N71" s="357" t="s">
        <v>8111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4742</v>
      </c>
      <c r="U71" s="357" t="s">
        <v>294</v>
      </c>
      <c r="V71" s="357" t="s">
        <v>294</v>
      </c>
    </row>
    <row r="72" spans="1:22">
      <c r="A72" s="1651"/>
      <c r="B72" s="1816" t="s">
        <v>8106</v>
      </c>
      <c r="C72" s="1857" t="s">
        <v>423</v>
      </c>
      <c r="D72" s="1815">
        <v>3</v>
      </c>
      <c r="E72" s="1815">
        <v>5</v>
      </c>
      <c r="F72" s="1857" t="s">
        <v>7370</v>
      </c>
      <c r="G72" s="494"/>
      <c r="H72" s="494" t="s">
        <v>7359</v>
      </c>
      <c r="I72" s="494" t="s">
        <v>7871</v>
      </c>
      <c r="J72" s="494" t="s">
        <v>294</v>
      </c>
      <c r="K72" s="573">
        <v>0</v>
      </c>
      <c r="L72" s="358" t="s">
        <v>423</v>
      </c>
      <c r="M72" s="357" t="s">
        <v>8106</v>
      </c>
      <c r="N72" s="357" t="s">
        <v>7359</v>
      </c>
      <c r="O72" s="357" t="s">
        <v>7871</v>
      </c>
      <c r="P72" s="357" t="s">
        <v>294</v>
      </c>
      <c r="Q72" s="357">
        <v>0</v>
      </c>
      <c r="R72" s="357">
        <v>36</v>
      </c>
      <c r="S72" s="357">
        <v>0</v>
      </c>
      <c r="T72" s="357" t="s">
        <v>7005</v>
      </c>
      <c r="U72" s="357" t="s">
        <v>6465</v>
      </c>
      <c r="V72" s="357" t="s">
        <v>294</v>
      </c>
    </row>
    <row r="73" spans="1:22">
      <c r="A73" s="1651"/>
      <c r="B73" s="1816" t="s">
        <v>7371</v>
      </c>
      <c r="C73" s="1857" t="s">
        <v>7020</v>
      </c>
      <c r="D73" s="1815">
        <v>3</v>
      </c>
      <c r="E73" s="1815">
        <v>4</v>
      </c>
      <c r="F73" s="1857" t="s">
        <v>153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7020</v>
      </c>
      <c r="M73" s="357" t="s">
        <v>7371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1791"/>
      <c r="B74" s="1827" t="s">
        <v>412</v>
      </c>
      <c r="C74" s="1858" t="s">
        <v>374</v>
      </c>
      <c r="D74" s="1826">
        <v>3</v>
      </c>
      <c r="E74" s="1826">
        <v>4</v>
      </c>
      <c r="F74" s="1858" t="s">
        <v>153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774</v>
      </c>
      <c r="M74" s="357" t="s">
        <v>412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22</v>
      </c>
      <c r="D75" s="663">
        <v>20</v>
      </c>
      <c r="E75" s="663">
        <v>29</v>
      </c>
      <c r="F75" s="1860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671"/>
      <c r="B76" s="671" t="s">
        <v>118</v>
      </c>
      <c r="C76" s="1860" t="s">
        <v>6409</v>
      </c>
      <c r="D76" s="663">
        <v>200</v>
      </c>
      <c r="E76" s="663">
        <v>279</v>
      </c>
      <c r="F76" s="1860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6410</v>
      </c>
      <c r="M76" s="357" t="s">
        <v>118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4E36B-1EA4-4DCD-A55F-BC66B3E05D53}">
  <sheetPr codeName="Sheet58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3073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3073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8077</v>
      </c>
      <c r="C10" s="1857" t="s">
        <v>7581</v>
      </c>
      <c r="D10" s="1815">
        <v>5</v>
      </c>
      <c r="E10" s="1815">
        <v>6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8077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8094</v>
      </c>
      <c r="C11" s="1857" t="s">
        <v>416</v>
      </c>
      <c r="D11" s="1815">
        <v>2</v>
      </c>
      <c r="E11" s="1815">
        <v>2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6412</v>
      </c>
      <c r="M11" s="357" t="s">
        <v>8094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3076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3076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8079</v>
      </c>
      <c r="C13" s="1857" t="s">
        <v>1044</v>
      </c>
      <c r="D13" s="1815">
        <v>4</v>
      </c>
      <c r="E13" s="1815">
        <v>6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8079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3075</v>
      </c>
      <c r="C14" s="1858" t="s">
        <v>3543</v>
      </c>
      <c r="D14" s="1826">
        <v>5</v>
      </c>
      <c r="E14" s="1826">
        <v>6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3075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20</v>
      </c>
      <c r="E15" s="663">
        <v>26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8080</v>
      </c>
      <c r="C16" s="1862" t="s">
        <v>7584</v>
      </c>
      <c r="D16" s="1831">
        <v>5</v>
      </c>
      <c r="E16" s="1831">
        <v>6</v>
      </c>
      <c r="F16" s="1863" t="s">
        <v>7581</v>
      </c>
      <c r="G16" s="494"/>
      <c r="H16" s="494" t="s">
        <v>8077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8080</v>
      </c>
      <c r="N16" s="357" t="s">
        <v>8077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347</v>
      </c>
      <c r="C17" s="1857" t="s">
        <v>348</v>
      </c>
      <c r="D17" s="1815">
        <v>3</v>
      </c>
      <c r="E17" s="1815">
        <v>6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6413</v>
      </c>
      <c r="M17" s="357" t="s">
        <v>347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7844</v>
      </c>
      <c r="C18" s="1857" t="s">
        <v>355</v>
      </c>
      <c r="D18" s="1815">
        <v>3</v>
      </c>
      <c r="E18" s="1815">
        <v>4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6282</v>
      </c>
      <c r="M18" s="357" t="s">
        <v>7844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6011</v>
      </c>
      <c r="C19" s="1857" t="s">
        <v>1179</v>
      </c>
      <c r="D19" s="1815">
        <v>3</v>
      </c>
      <c r="E19" s="1815">
        <v>4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6011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1651"/>
      <c r="B20" s="1816" t="s">
        <v>7845</v>
      </c>
      <c r="C20" s="1857" t="s">
        <v>357</v>
      </c>
      <c r="D20" s="1815">
        <v>3</v>
      </c>
      <c r="E20" s="1815">
        <v>3</v>
      </c>
      <c r="F20" s="96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6284</v>
      </c>
      <c r="M20" s="357" t="s">
        <v>7845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791"/>
      <c r="B21" s="1827" t="s">
        <v>3077</v>
      </c>
      <c r="C21" s="1858" t="s">
        <v>471</v>
      </c>
      <c r="D21" s="1826">
        <v>5</v>
      </c>
      <c r="E21" s="1826">
        <v>6</v>
      </c>
      <c r="F21" s="1859" t="s">
        <v>3543</v>
      </c>
      <c r="G21" s="494"/>
      <c r="H21" s="494" t="s">
        <v>3075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3077</v>
      </c>
      <c r="N21" s="357" t="s">
        <v>3075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22</v>
      </c>
      <c r="E22" s="663">
        <v>29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8081</v>
      </c>
      <c r="C23" s="1862" t="s">
        <v>28</v>
      </c>
      <c r="D23" s="1831">
        <v>5</v>
      </c>
      <c r="E23" s="1831">
        <v>6</v>
      </c>
      <c r="F23" s="1863" t="s">
        <v>7584</v>
      </c>
      <c r="G23" s="494"/>
      <c r="H23" s="494" t="s">
        <v>8080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8081</v>
      </c>
      <c r="N23" s="357" t="s">
        <v>8080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8087</v>
      </c>
      <c r="C24" s="1857" t="s">
        <v>349</v>
      </c>
      <c r="D24" s="1815">
        <v>4</v>
      </c>
      <c r="E24" s="1815">
        <v>6</v>
      </c>
      <c r="F24" s="962" t="s">
        <v>7584</v>
      </c>
      <c r="G24" s="494"/>
      <c r="H24" s="494" t="s">
        <v>8080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8087</v>
      </c>
      <c r="N24" s="357" t="s">
        <v>8080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7585</v>
      </c>
      <c r="U24" s="357" t="s">
        <v>294</v>
      </c>
      <c r="V24" s="357" t="s">
        <v>294</v>
      </c>
    </row>
    <row r="25" spans="1:22">
      <c r="A25" s="1651"/>
      <c r="B25" s="1816" t="s">
        <v>3078</v>
      </c>
      <c r="C25" s="1857" t="s">
        <v>3153</v>
      </c>
      <c r="D25" s="1815">
        <v>5</v>
      </c>
      <c r="E25" s="1815">
        <v>6</v>
      </c>
      <c r="F25" s="962" t="s">
        <v>7584</v>
      </c>
      <c r="G25" s="494"/>
      <c r="H25" s="494" t="s">
        <v>8080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3078</v>
      </c>
      <c r="N25" s="357" t="s">
        <v>8080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7585</v>
      </c>
      <c r="U25" s="357" t="s">
        <v>294</v>
      </c>
      <c r="V25" s="357" t="s">
        <v>294</v>
      </c>
    </row>
    <row r="26" spans="1:22">
      <c r="A26" s="1651"/>
      <c r="B26" s="1816" t="s">
        <v>8095</v>
      </c>
      <c r="C26" s="1857" t="s">
        <v>1053</v>
      </c>
      <c r="D26" s="1815">
        <v>4</v>
      </c>
      <c r="E26" s="1815">
        <v>6</v>
      </c>
      <c r="F26" s="962" t="s">
        <v>1044</v>
      </c>
      <c r="G26" s="494"/>
      <c r="H26" s="494" t="s">
        <v>8079</v>
      </c>
      <c r="I26" s="494" t="s">
        <v>294</v>
      </c>
      <c r="J26" s="494" t="s">
        <v>294</v>
      </c>
      <c r="K26" s="573">
        <v>0</v>
      </c>
      <c r="L26" s="358" t="s">
        <v>6417</v>
      </c>
      <c r="M26" s="357" t="s">
        <v>8095</v>
      </c>
      <c r="N26" s="357" t="s">
        <v>8079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6280</v>
      </c>
      <c r="U26" s="357" t="s">
        <v>294</v>
      </c>
      <c r="V26" s="357" t="s">
        <v>294</v>
      </c>
    </row>
    <row r="27" spans="1:22">
      <c r="A27" s="1651"/>
      <c r="B27" s="1816" t="s">
        <v>3080</v>
      </c>
      <c r="C27" s="1857" t="s">
        <v>335</v>
      </c>
      <c r="D27" s="1815">
        <v>2</v>
      </c>
      <c r="E27" s="1815">
        <v>3</v>
      </c>
      <c r="F27" s="96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3080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1791"/>
      <c r="B28" s="1827" t="s">
        <v>36</v>
      </c>
      <c r="C28" s="1858" t="s">
        <v>1131</v>
      </c>
      <c r="D28" s="1826">
        <v>1</v>
      </c>
      <c r="E28" s="1826">
        <v>1</v>
      </c>
      <c r="F28" s="185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21</v>
      </c>
      <c r="E29" s="663">
        <v>28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8083</v>
      </c>
      <c r="C30" s="1862" t="s">
        <v>32</v>
      </c>
      <c r="D30" s="1831">
        <v>5</v>
      </c>
      <c r="E30" s="1831">
        <v>6</v>
      </c>
      <c r="F30" s="1863" t="s">
        <v>28</v>
      </c>
      <c r="G30" s="494"/>
      <c r="H30" s="494" t="s">
        <v>8081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8083</v>
      </c>
      <c r="N30" s="357" t="s">
        <v>8081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1651"/>
      <c r="B31" s="1816" t="s">
        <v>29</v>
      </c>
      <c r="C31" s="1857" t="s">
        <v>2389</v>
      </c>
      <c r="D31" s="1815">
        <v>2</v>
      </c>
      <c r="E31" s="1815">
        <v>2</v>
      </c>
      <c r="F31" s="962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1651"/>
      <c r="B32" s="1816" t="s">
        <v>40</v>
      </c>
      <c r="C32" s="1857" t="s">
        <v>1180</v>
      </c>
      <c r="D32" s="1815">
        <v>1</v>
      </c>
      <c r="E32" s="1815">
        <v>1</v>
      </c>
      <c r="F32" s="962" t="s">
        <v>1131</v>
      </c>
      <c r="G32" s="494"/>
      <c r="H32" s="494" t="s">
        <v>36</v>
      </c>
      <c r="I32" s="494" t="s">
        <v>294</v>
      </c>
      <c r="J32" s="494" t="s">
        <v>294</v>
      </c>
      <c r="K32" s="573">
        <v>0</v>
      </c>
      <c r="L32" s="358" t="s">
        <v>1180</v>
      </c>
      <c r="M32" s="357" t="s">
        <v>40</v>
      </c>
      <c r="N32" s="357" t="s">
        <v>36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1131</v>
      </c>
      <c r="U32" s="357" t="s">
        <v>294</v>
      </c>
      <c r="V32" s="357" t="s">
        <v>294</v>
      </c>
    </row>
    <row r="33" spans="1:22">
      <c r="A33" s="1651"/>
      <c r="B33" s="1816" t="s">
        <v>7865</v>
      </c>
      <c r="C33" s="1857" t="s">
        <v>418</v>
      </c>
      <c r="D33" s="1815">
        <v>4</v>
      </c>
      <c r="E33" s="1815">
        <v>7</v>
      </c>
      <c r="F33" s="962" t="s">
        <v>3153</v>
      </c>
      <c r="G33" s="494"/>
      <c r="H33" s="494" t="s">
        <v>3078</v>
      </c>
      <c r="I33" s="494" t="s">
        <v>294</v>
      </c>
      <c r="J33" s="494" t="s">
        <v>294</v>
      </c>
      <c r="K33" s="573">
        <v>0</v>
      </c>
      <c r="L33" s="358" t="s">
        <v>6419</v>
      </c>
      <c r="M33" s="357" t="s">
        <v>7865</v>
      </c>
      <c r="N33" s="357" t="s">
        <v>3078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604</v>
      </c>
      <c r="U33" s="357" t="s">
        <v>294</v>
      </c>
      <c r="V33" s="357" t="s">
        <v>294</v>
      </c>
    </row>
    <row r="34" spans="1:22">
      <c r="A34" s="1651"/>
      <c r="B34" s="1816" t="s">
        <v>3079</v>
      </c>
      <c r="C34" s="1857" t="s">
        <v>140</v>
      </c>
      <c r="D34" s="1815">
        <v>5</v>
      </c>
      <c r="E34" s="1815">
        <v>6</v>
      </c>
      <c r="F34" s="962" t="s">
        <v>471</v>
      </c>
      <c r="G34" s="494"/>
      <c r="H34" s="494" t="s">
        <v>3077</v>
      </c>
      <c r="I34" s="494" t="s">
        <v>294</v>
      </c>
      <c r="J34" s="494" t="s">
        <v>294</v>
      </c>
      <c r="K34" s="573">
        <v>0</v>
      </c>
      <c r="L34" s="358" t="s">
        <v>602</v>
      </c>
      <c r="M34" s="357" t="s">
        <v>3079</v>
      </c>
      <c r="N34" s="357" t="s">
        <v>3077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3412</v>
      </c>
      <c r="U34" s="357" t="s">
        <v>294</v>
      </c>
      <c r="V34" s="357" t="s">
        <v>294</v>
      </c>
    </row>
    <row r="35" spans="1:22" ht="15" thickBot="1">
      <c r="A35" s="1791"/>
      <c r="B35" s="1827" t="s">
        <v>350</v>
      </c>
      <c r="C35" s="1858" t="s">
        <v>7097</v>
      </c>
      <c r="D35" s="1826">
        <v>4</v>
      </c>
      <c r="E35" s="1826">
        <v>6</v>
      </c>
      <c r="F35" s="1859" t="s">
        <v>349</v>
      </c>
      <c r="G35" s="494"/>
      <c r="H35" s="494" t="s">
        <v>8087</v>
      </c>
      <c r="I35" s="494" t="s">
        <v>294</v>
      </c>
      <c r="J35" s="494" t="s">
        <v>294</v>
      </c>
      <c r="K35" s="573">
        <v>0</v>
      </c>
      <c r="L35" s="358" t="s">
        <v>6420</v>
      </c>
      <c r="M35" s="357" t="s">
        <v>350</v>
      </c>
      <c r="N35" s="357" t="s">
        <v>8087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6309</v>
      </c>
      <c r="U35" s="357" t="s">
        <v>294</v>
      </c>
      <c r="V35" s="357" t="s">
        <v>294</v>
      </c>
    </row>
    <row r="36" spans="1:22" ht="15" thickBot="1">
      <c r="A36" s="671"/>
      <c r="B36" s="671"/>
      <c r="C36" s="1860" t="s">
        <v>22</v>
      </c>
      <c r="D36" s="663">
        <v>21</v>
      </c>
      <c r="E36" s="663">
        <v>28</v>
      </c>
      <c r="F36" s="186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787">
        <v>5</v>
      </c>
      <c r="B37" s="1832" t="s">
        <v>360</v>
      </c>
      <c r="C37" s="1862" t="s">
        <v>6298</v>
      </c>
      <c r="D37" s="1831">
        <v>4</v>
      </c>
      <c r="E37" s="1831">
        <v>4</v>
      </c>
      <c r="F37" s="1863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6298</v>
      </c>
      <c r="M37" s="357" t="s">
        <v>360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1651"/>
      <c r="B38" s="1816" t="s">
        <v>8096</v>
      </c>
      <c r="C38" s="1857" t="s">
        <v>6992</v>
      </c>
      <c r="D38" s="1815">
        <v>3</v>
      </c>
      <c r="E38" s="1815">
        <v>5</v>
      </c>
      <c r="F38" s="962" t="s">
        <v>418</v>
      </c>
      <c r="G38" s="494"/>
      <c r="H38" s="494" t="s">
        <v>7865</v>
      </c>
      <c r="I38" s="494" t="s">
        <v>294</v>
      </c>
      <c r="J38" s="494" t="s">
        <v>294</v>
      </c>
      <c r="K38" s="573">
        <v>0</v>
      </c>
      <c r="L38" s="358" t="s">
        <v>6423</v>
      </c>
      <c r="M38" s="357" t="s">
        <v>8096</v>
      </c>
      <c r="N38" s="357" t="s">
        <v>7865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6419</v>
      </c>
      <c r="U38" s="357" t="s">
        <v>294</v>
      </c>
      <c r="V38" s="357" t="s">
        <v>294</v>
      </c>
    </row>
    <row r="39" spans="1:22">
      <c r="A39" s="1651"/>
      <c r="B39" s="1816" t="s">
        <v>6424</v>
      </c>
      <c r="C39" s="1857" t="s">
        <v>7606</v>
      </c>
      <c r="D39" s="1815">
        <v>3</v>
      </c>
      <c r="E39" s="1815">
        <v>4</v>
      </c>
      <c r="F39" s="962" t="s">
        <v>28</v>
      </c>
      <c r="G39" s="494"/>
      <c r="H39" s="494" t="s">
        <v>8081</v>
      </c>
      <c r="I39" s="494" t="s">
        <v>294</v>
      </c>
      <c r="J39" s="494" t="s">
        <v>294</v>
      </c>
      <c r="K39" s="574">
        <v>0</v>
      </c>
      <c r="L39" s="358" t="s">
        <v>6426</v>
      </c>
      <c r="M39" s="357" t="s">
        <v>6424</v>
      </c>
      <c r="N39" s="357" t="s">
        <v>8081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598</v>
      </c>
      <c r="U39" s="357" t="s">
        <v>294</v>
      </c>
      <c r="V39" s="357" t="s">
        <v>294</v>
      </c>
    </row>
    <row r="40" spans="1:22">
      <c r="A40" s="1651"/>
      <c r="B40" s="1816" t="s">
        <v>8097</v>
      </c>
      <c r="C40" s="1857" t="s">
        <v>7354</v>
      </c>
      <c r="D40" s="1815">
        <v>5</v>
      </c>
      <c r="E40" s="1815">
        <v>8</v>
      </c>
      <c r="F40" s="962" t="s">
        <v>32</v>
      </c>
      <c r="G40" s="494"/>
      <c r="H40" s="494" t="s">
        <v>8083</v>
      </c>
      <c r="I40" s="494" t="s">
        <v>294</v>
      </c>
      <c r="J40" s="494" t="s">
        <v>294</v>
      </c>
      <c r="K40" s="573">
        <v>0</v>
      </c>
      <c r="L40" s="358" t="s">
        <v>6429</v>
      </c>
      <c r="M40" s="357" t="s">
        <v>8097</v>
      </c>
      <c r="N40" s="357" t="s">
        <v>8083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603</v>
      </c>
      <c r="U40" s="357" t="s">
        <v>294</v>
      </c>
      <c r="V40" s="357" t="s">
        <v>294</v>
      </c>
    </row>
    <row r="41" spans="1:22">
      <c r="A41" s="1651"/>
      <c r="B41" s="1816" t="s">
        <v>8098</v>
      </c>
      <c r="C41" s="1857" t="s">
        <v>6984</v>
      </c>
      <c r="D41" s="1815">
        <v>3</v>
      </c>
      <c r="E41" s="1815">
        <v>5</v>
      </c>
      <c r="F41" s="962" t="s">
        <v>349</v>
      </c>
      <c r="G41" s="494"/>
      <c r="H41" s="494" t="s">
        <v>8087</v>
      </c>
      <c r="I41" s="494" t="s">
        <v>294</v>
      </c>
      <c r="J41" s="494" t="s">
        <v>294</v>
      </c>
      <c r="K41" s="573">
        <v>0</v>
      </c>
      <c r="L41" s="358" t="s">
        <v>6432</v>
      </c>
      <c r="M41" s="357" t="s">
        <v>8098</v>
      </c>
      <c r="N41" s="357" t="s">
        <v>8087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1791"/>
      <c r="B42" s="1827" t="s">
        <v>358</v>
      </c>
      <c r="C42" s="1858" t="s">
        <v>7608</v>
      </c>
      <c r="D42" s="1826">
        <v>3</v>
      </c>
      <c r="E42" s="1826">
        <v>4</v>
      </c>
      <c r="F42" s="1859" t="s">
        <v>357</v>
      </c>
      <c r="G42" s="494"/>
      <c r="H42" s="494" t="s">
        <v>7845</v>
      </c>
      <c r="I42" s="494" t="s">
        <v>294</v>
      </c>
      <c r="J42" s="494" t="s">
        <v>294</v>
      </c>
      <c r="K42" s="573">
        <v>0</v>
      </c>
      <c r="L42" s="358" t="s">
        <v>6307</v>
      </c>
      <c r="M42" s="357" t="s">
        <v>358</v>
      </c>
      <c r="N42" s="357" t="s">
        <v>7845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6284</v>
      </c>
      <c r="U42" s="357" t="s">
        <v>294</v>
      </c>
      <c r="V42" s="357" t="s">
        <v>294</v>
      </c>
    </row>
    <row r="43" spans="1:22" ht="15" thickBot="1">
      <c r="A43" s="671"/>
      <c r="B43" s="671"/>
      <c r="C43" s="1860" t="s">
        <v>22</v>
      </c>
      <c r="D43" s="663">
        <v>21</v>
      </c>
      <c r="E43" s="663">
        <v>30</v>
      </c>
      <c r="F43" s="186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787">
        <v>6</v>
      </c>
      <c r="B44" s="1832" t="s">
        <v>7847</v>
      </c>
      <c r="C44" s="1862" t="s">
        <v>7293</v>
      </c>
      <c r="D44" s="1831">
        <v>3</v>
      </c>
      <c r="E44" s="1831">
        <v>5</v>
      </c>
      <c r="F44" s="1863" t="s">
        <v>28</v>
      </c>
      <c r="G44" s="494"/>
      <c r="H44" s="494" t="s">
        <v>8081</v>
      </c>
      <c r="I44" s="494" t="s">
        <v>294</v>
      </c>
      <c r="J44" s="494" t="s">
        <v>294</v>
      </c>
      <c r="K44" s="573">
        <v>0</v>
      </c>
      <c r="L44" s="358" t="s">
        <v>6296</v>
      </c>
      <c r="M44" s="357" t="s">
        <v>7847</v>
      </c>
      <c r="N44" s="357" t="s">
        <v>8081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598</v>
      </c>
      <c r="U44" s="357" t="s">
        <v>294</v>
      </c>
      <c r="V44" s="357" t="s">
        <v>294</v>
      </c>
    </row>
    <row r="45" spans="1:22">
      <c r="A45" s="1651"/>
      <c r="B45" s="1816" t="s">
        <v>3081</v>
      </c>
      <c r="C45" s="1857" t="s">
        <v>3998</v>
      </c>
      <c r="D45" s="1815">
        <v>3</v>
      </c>
      <c r="E45" s="1815">
        <v>4</v>
      </c>
      <c r="F45" s="962" t="s">
        <v>1179</v>
      </c>
      <c r="G45" s="494"/>
      <c r="H45" s="494" t="s">
        <v>6011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3081</v>
      </c>
      <c r="N45" s="357" t="s">
        <v>6011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1651"/>
      <c r="B46" s="1816" t="s">
        <v>8099</v>
      </c>
      <c r="C46" s="1857" t="s">
        <v>6990</v>
      </c>
      <c r="D46" s="1815">
        <v>3</v>
      </c>
      <c r="E46" s="1815">
        <v>5</v>
      </c>
      <c r="F46" s="962" t="s">
        <v>7606</v>
      </c>
      <c r="G46" s="494"/>
      <c r="H46" s="494" t="s">
        <v>6424</v>
      </c>
      <c r="I46" s="494" t="s">
        <v>294</v>
      </c>
      <c r="J46" s="494" t="s">
        <v>294</v>
      </c>
      <c r="K46" s="573">
        <v>0</v>
      </c>
      <c r="L46" s="358" t="s">
        <v>6436</v>
      </c>
      <c r="M46" s="357" t="s">
        <v>8099</v>
      </c>
      <c r="N46" s="357" t="s">
        <v>6424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6426</v>
      </c>
      <c r="U46" s="357" t="s">
        <v>294</v>
      </c>
      <c r="V46" s="357" t="s">
        <v>294</v>
      </c>
    </row>
    <row r="47" spans="1:22">
      <c r="A47" s="1651"/>
      <c r="B47" s="1816" t="s">
        <v>409</v>
      </c>
      <c r="C47" s="1857" t="s">
        <v>7610</v>
      </c>
      <c r="D47" s="1815">
        <v>3</v>
      </c>
      <c r="E47" s="1815">
        <v>4</v>
      </c>
      <c r="F47" s="962" t="s">
        <v>349</v>
      </c>
      <c r="G47" s="494"/>
      <c r="H47" s="494" t="s">
        <v>8087</v>
      </c>
      <c r="I47" s="494" t="s">
        <v>294</v>
      </c>
      <c r="J47" s="494" t="s">
        <v>294</v>
      </c>
      <c r="K47" s="573">
        <v>0</v>
      </c>
      <c r="L47" s="358" t="s">
        <v>739</v>
      </c>
      <c r="M47" s="357" t="s">
        <v>409</v>
      </c>
      <c r="N47" s="357" t="s">
        <v>8087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6309</v>
      </c>
      <c r="U47" s="357" t="s">
        <v>294</v>
      </c>
      <c r="V47" s="357" t="s">
        <v>294</v>
      </c>
    </row>
    <row r="48" spans="1:22">
      <c r="A48" s="1651"/>
      <c r="B48" s="1816" t="s">
        <v>6015</v>
      </c>
      <c r="C48" s="1857" t="s">
        <v>1181</v>
      </c>
      <c r="D48" s="1815">
        <v>4</v>
      </c>
      <c r="E48" s="1815">
        <v>6</v>
      </c>
      <c r="F48" s="962" t="s">
        <v>438</v>
      </c>
      <c r="G48" s="494"/>
      <c r="H48" s="494" t="s">
        <v>3073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6015</v>
      </c>
      <c r="N48" s="357" t="s">
        <v>3073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1791"/>
      <c r="B49" s="1827" t="s">
        <v>7867</v>
      </c>
      <c r="C49" s="1858" t="s">
        <v>1054</v>
      </c>
      <c r="D49" s="1826">
        <v>4</v>
      </c>
      <c r="E49" s="1826">
        <v>4</v>
      </c>
      <c r="F49" s="1859" t="s">
        <v>418</v>
      </c>
      <c r="G49" s="494"/>
      <c r="H49" s="494" t="s">
        <v>7865</v>
      </c>
      <c r="I49" s="494" t="s">
        <v>294</v>
      </c>
      <c r="J49" s="494" t="s">
        <v>294</v>
      </c>
      <c r="K49" s="573">
        <v>0</v>
      </c>
      <c r="L49" s="358" t="s">
        <v>1054</v>
      </c>
      <c r="M49" s="357" t="s">
        <v>7867</v>
      </c>
      <c r="N49" s="357" t="s">
        <v>7865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6419</v>
      </c>
      <c r="U49" s="357" t="s">
        <v>294</v>
      </c>
      <c r="V49" s="357" t="s">
        <v>294</v>
      </c>
    </row>
    <row r="50" spans="1:22" ht="15" thickBot="1">
      <c r="A50" s="671"/>
      <c r="B50" s="671"/>
      <c r="C50" s="1860" t="s">
        <v>22</v>
      </c>
      <c r="D50" s="663">
        <v>20</v>
      </c>
      <c r="E50" s="663">
        <v>28</v>
      </c>
      <c r="F50" s="186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1787">
        <v>7</v>
      </c>
      <c r="B51" s="1832" t="s">
        <v>8100</v>
      </c>
      <c r="C51" s="1862" t="s">
        <v>363</v>
      </c>
      <c r="D51" s="1831">
        <v>3</v>
      </c>
      <c r="E51" s="1831">
        <v>4</v>
      </c>
      <c r="F51" s="1863" t="s">
        <v>6298</v>
      </c>
      <c r="G51" s="494"/>
      <c r="H51" s="494" t="s">
        <v>360</v>
      </c>
      <c r="I51" s="494" t="s">
        <v>294</v>
      </c>
      <c r="J51" s="494" t="s">
        <v>294</v>
      </c>
      <c r="K51" s="573">
        <v>0</v>
      </c>
      <c r="L51" s="358" t="s">
        <v>574</v>
      </c>
      <c r="M51" s="357" t="s">
        <v>8100</v>
      </c>
      <c r="N51" s="357" t="s">
        <v>360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6298</v>
      </c>
      <c r="U51" s="357" t="s">
        <v>294</v>
      </c>
      <c r="V51" s="357" t="s">
        <v>294</v>
      </c>
    </row>
    <row r="52" spans="1:22">
      <c r="A52" s="1651"/>
      <c r="B52" s="1816" t="s">
        <v>4983</v>
      </c>
      <c r="C52" s="1857" t="s">
        <v>879</v>
      </c>
      <c r="D52" s="1815">
        <v>4</v>
      </c>
      <c r="E52" s="1815">
        <v>4</v>
      </c>
      <c r="F52" s="962" t="s">
        <v>1054</v>
      </c>
      <c r="G52" s="494"/>
      <c r="H52" s="494" t="s">
        <v>7867</v>
      </c>
      <c r="I52" s="494" t="s">
        <v>294</v>
      </c>
      <c r="J52" s="494" t="s">
        <v>294</v>
      </c>
      <c r="K52" s="573">
        <v>0</v>
      </c>
      <c r="L52" s="358" t="s">
        <v>2103</v>
      </c>
      <c r="M52" s="357" t="s">
        <v>4983</v>
      </c>
      <c r="N52" s="357" t="s">
        <v>7867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1054</v>
      </c>
      <c r="U52" s="357" t="s">
        <v>294</v>
      </c>
      <c r="V52" s="357" t="s">
        <v>294</v>
      </c>
    </row>
    <row r="53" spans="1:22">
      <c r="A53" s="1651"/>
      <c r="B53" s="1816" t="s">
        <v>8101</v>
      </c>
      <c r="C53" s="1857" t="s">
        <v>6995</v>
      </c>
      <c r="D53" s="1815">
        <v>3</v>
      </c>
      <c r="E53" s="1815">
        <v>5</v>
      </c>
      <c r="F53" s="962" t="s">
        <v>6992</v>
      </c>
      <c r="G53" s="494"/>
      <c r="H53" s="494" t="s">
        <v>8096</v>
      </c>
      <c r="I53" s="494" t="s">
        <v>294</v>
      </c>
      <c r="J53" s="494" t="s">
        <v>294</v>
      </c>
      <c r="K53" s="573">
        <v>0</v>
      </c>
      <c r="L53" s="358" t="s">
        <v>6996</v>
      </c>
      <c r="M53" s="357" t="s">
        <v>8101</v>
      </c>
      <c r="N53" s="357" t="s">
        <v>8096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6423</v>
      </c>
      <c r="U53" s="357" t="s">
        <v>294</v>
      </c>
      <c r="V53" s="357" t="s">
        <v>294</v>
      </c>
    </row>
    <row r="54" spans="1:22">
      <c r="A54" s="1651"/>
      <c r="B54" s="1816" t="s">
        <v>6448</v>
      </c>
      <c r="C54" s="1857" t="s">
        <v>7356</v>
      </c>
      <c r="D54" s="1815">
        <v>4</v>
      </c>
      <c r="E54" s="1815">
        <v>6</v>
      </c>
      <c r="F54" s="962" t="s">
        <v>6990</v>
      </c>
      <c r="G54" s="494"/>
      <c r="H54" s="494" t="s">
        <v>8099</v>
      </c>
      <c r="I54" s="494" t="s">
        <v>294</v>
      </c>
      <c r="J54" s="494" t="s">
        <v>294</v>
      </c>
      <c r="K54" s="573">
        <v>0</v>
      </c>
      <c r="L54" s="358" t="s">
        <v>6450</v>
      </c>
      <c r="M54" s="357" t="s">
        <v>6448</v>
      </c>
      <c r="N54" s="357" t="s">
        <v>8099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6436</v>
      </c>
      <c r="U54" s="357" t="s">
        <v>294</v>
      </c>
      <c r="V54" s="357" t="s">
        <v>294</v>
      </c>
    </row>
    <row r="55" spans="1:22" ht="15" thickBot="1">
      <c r="A55" s="1791"/>
      <c r="B55" s="1827" t="s">
        <v>7868</v>
      </c>
      <c r="C55" s="1858" t="s">
        <v>6999</v>
      </c>
      <c r="D55" s="1826">
        <v>4</v>
      </c>
      <c r="E55" s="1826">
        <v>6</v>
      </c>
      <c r="F55" s="1859" t="s">
        <v>6992</v>
      </c>
      <c r="G55" s="494"/>
      <c r="H55" s="494" t="s">
        <v>8096</v>
      </c>
      <c r="I55" s="494" t="s">
        <v>294</v>
      </c>
      <c r="J55" s="494" t="s">
        <v>294</v>
      </c>
      <c r="K55" s="573">
        <v>0</v>
      </c>
      <c r="L55" s="358" t="s">
        <v>7000</v>
      </c>
      <c r="M55" s="357" t="s">
        <v>7868</v>
      </c>
      <c r="N55" s="357" t="s">
        <v>8096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6423</v>
      </c>
      <c r="U55" s="357" t="s">
        <v>294</v>
      </c>
      <c r="V55" s="357" t="s">
        <v>294</v>
      </c>
    </row>
    <row r="56" spans="1:22" ht="15" thickBot="1">
      <c r="A56" s="671"/>
      <c r="B56" s="671"/>
      <c r="C56" s="1860" t="s">
        <v>22</v>
      </c>
      <c r="D56" s="663">
        <v>18</v>
      </c>
      <c r="E56" s="663">
        <v>25</v>
      </c>
      <c r="F56" s="186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1787">
        <v>8</v>
      </c>
      <c r="B57" s="1832" t="s">
        <v>7869</v>
      </c>
      <c r="C57" s="1862" t="s">
        <v>4602</v>
      </c>
      <c r="D57" s="1831">
        <v>4</v>
      </c>
      <c r="E57" s="1831">
        <v>7</v>
      </c>
      <c r="F57" s="1863" t="s">
        <v>1054</v>
      </c>
      <c r="G57" s="494"/>
      <c r="H57" s="494" t="s">
        <v>7867</v>
      </c>
      <c r="I57" s="494" t="s">
        <v>294</v>
      </c>
      <c r="J57" s="494" t="s">
        <v>294</v>
      </c>
      <c r="K57" s="573">
        <v>0</v>
      </c>
      <c r="L57" s="358" t="s">
        <v>4742</v>
      </c>
      <c r="M57" s="357" t="s">
        <v>7869</v>
      </c>
      <c r="N57" s="357" t="s">
        <v>7867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1054</v>
      </c>
      <c r="U57" s="357" t="s">
        <v>294</v>
      </c>
      <c r="V57" s="357" t="s">
        <v>294</v>
      </c>
    </row>
    <row r="58" spans="1:22">
      <c r="A58" s="1651"/>
      <c r="B58" s="1816" t="s">
        <v>8090</v>
      </c>
      <c r="C58" s="1857" t="s">
        <v>3155</v>
      </c>
      <c r="D58" s="1815">
        <v>8</v>
      </c>
      <c r="E58" s="1815">
        <v>14</v>
      </c>
      <c r="F58" s="962" t="s">
        <v>7614</v>
      </c>
      <c r="G58" s="494"/>
      <c r="H58" s="494" t="s">
        <v>6015</v>
      </c>
      <c r="I58" s="494" t="s">
        <v>7867</v>
      </c>
      <c r="J58" s="494" t="s">
        <v>294</v>
      </c>
      <c r="K58" s="573">
        <v>0</v>
      </c>
      <c r="L58" s="358" t="s">
        <v>4589</v>
      </c>
      <c r="M58" s="357" t="s">
        <v>8090</v>
      </c>
      <c r="N58" s="357" t="s">
        <v>6015</v>
      </c>
      <c r="O58" s="357" t="s">
        <v>7867</v>
      </c>
      <c r="P58" s="357" t="s">
        <v>294</v>
      </c>
      <c r="Q58" s="357">
        <v>0</v>
      </c>
      <c r="R58" s="357">
        <v>16</v>
      </c>
      <c r="S58" s="357">
        <v>0</v>
      </c>
      <c r="T58" s="357" t="s">
        <v>1181</v>
      </c>
      <c r="U58" s="357" t="s">
        <v>1054</v>
      </c>
      <c r="V58" s="357" t="s">
        <v>294</v>
      </c>
    </row>
    <row r="59" spans="1:22">
      <c r="A59" s="1651"/>
      <c r="B59" s="1816" t="s">
        <v>7870</v>
      </c>
      <c r="C59" s="1857" t="s">
        <v>7004</v>
      </c>
      <c r="D59" s="1815">
        <v>4</v>
      </c>
      <c r="E59" s="1815">
        <v>6</v>
      </c>
      <c r="F59" s="962" t="s">
        <v>6999</v>
      </c>
      <c r="G59" s="494"/>
      <c r="H59" s="494" t="s">
        <v>7868</v>
      </c>
      <c r="I59" s="494" t="s">
        <v>294</v>
      </c>
      <c r="J59" s="494" t="s">
        <v>294</v>
      </c>
      <c r="K59" s="573">
        <v>0</v>
      </c>
      <c r="L59" s="358" t="s">
        <v>7005</v>
      </c>
      <c r="M59" s="357" t="s">
        <v>7870</v>
      </c>
      <c r="N59" s="357" t="s">
        <v>7868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7000</v>
      </c>
      <c r="U59" s="357" t="s">
        <v>294</v>
      </c>
      <c r="V59" s="357" t="s">
        <v>294</v>
      </c>
    </row>
    <row r="60" spans="1:22" ht="15" thickBot="1">
      <c r="A60" s="1791"/>
      <c r="B60" s="1827" t="s">
        <v>7871</v>
      </c>
      <c r="C60" s="1858" t="s">
        <v>7360</v>
      </c>
      <c r="D60" s="1826">
        <v>3</v>
      </c>
      <c r="E60" s="1826">
        <v>3</v>
      </c>
      <c r="F60" s="1859" t="s">
        <v>6999</v>
      </c>
      <c r="G60" s="494"/>
      <c r="H60" s="494" t="s">
        <v>7868</v>
      </c>
      <c r="I60" s="494" t="s">
        <v>294</v>
      </c>
      <c r="J60" s="494" t="s">
        <v>294</v>
      </c>
      <c r="K60" s="573">
        <v>0</v>
      </c>
      <c r="L60" s="358" t="s">
        <v>6465</v>
      </c>
      <c r="M60" s="357" t="s">
        <v>7871</v>
      </c>
      <c r="N60" s="357" t="s">
        <v>7868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7000</v>
      </c>
      <c r="U60" s="357" t="s">
        <v>294</v>
      </c>
      <c r="V60" s="357" t="s">
        <v>294</v>
      </c>
    </row>
    <row r="61" spans="1:22" ht="15" thickBot="1">
      <c r="A61" s="671"/>
      <c r="B61" s="671"/>
      <c r="C61" s="1860" t="s">
        <v>22</v>
      </c>
      <c r="D61" s="663">
        <v>19</v>
      </c>
      <c r="E61" s="663">
        <v>30</v>
      </c>
      <c r="F61" s="186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1787">
        <v>9</v>
      </c>
      <c r="B62" s="1832" t="s">
        <v>8102</v>
      </c>
      <c r="C62" s="1862" t="s">
        <v>4161</v>
      </c>
      <c r="D62" s="1831">
        <v>8</v>
      </c>
      <c r="E62" s="1831">
        <v>12</v>
      </c>
      <c r="F62" s="1863" t="s">
        <v>7616</v>
      </c>
      <c r="G62" s="494"/>
      <c r="H62" s="494" t="s">
        <v>3081</v>
      </c>
      <c r="I62" s="494" t="s">
        <v>8090</v>
      </c>
      <c r="J62" s="494" t="s">
        <v>294</v>
      </c>
      <c r="K62" s="573">
        <v>0</v>
      </c>
      <c r="L62" s="358" t="s">
        <v>4161</v>
      </c>
      <c r="M62" s="357" t="s">
        <v>8102</v>
      </c>
      <c r="N62" s="357" t="s">
        <v>3081</v>
      </c>
      <c r="O62" s="357" t="s">
        <v>8090</v>
      </c>
      <c r="P62" s="357" t="s">
        <v>294</v>
      </c>
      <c r="Q62" s="357">
        <v>0</v>
      </c>
      <c r="R62" s="357">
        <v>34</v>
      </c>
      <c r="S62" s="357">
        <v>0</v>
      </c>
      <c r="T62" s="357" t="s">
        <v>3259</v>
      </c>
      <c r="U62" s="357" t="s">
        <v>4589</v>
      </c>
      <c r="V62" s="357" t="s">
        <v>294</v>
      </c>
    </row>
    <row r="63" spans="1:22">
      <c r="A63" s="1651"/>
      <c r="B63" s="1816" t="s">
        <v>7660</v>
      </c>
      <c r="C63" s="1857" t="s">
        <v>7186</v>
      </c>
      <c r="D63" s="1815">
        <v>3</v>
      </c>
      <c r="E63" s="1815">
        <v>5</v>
      </c>
      <c r="F63" s="962" t="s">
        <v>7293</v>
      </c>
      <c r="G63" s="494"/>
      <c r="H63" s="494" t="s">
        <v>7847</v>
      </c>
      <c r="I63" s="494" t="s">
        <v>294</v>
      </c>
      <c r="J63" s="494" t="s">
        <v>294</v>
      </c>
      <c r="K63" s="573">
        <v>0</v>
      </c>
      <c r="L63" s="358" t="s">
        <v>6331</v>
      </c>
      <c r="M63" s="357" t="s">
        <v>7660</v>
      </c>
      <c r="N63" s="357" t="s">
        <v>7847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6296</v>
      </c>
      <c r="U63" s="357" t="s">
        <v>294</v>
      </c>
      <c r="V63" s="357" t="s">
        <v>294</v>
      </c>
    </row>
    <row r="64" spans="1:22">
      <c r="A64" s="1651"/>
      <c r="B64" s="1816" t="s">
        <v>38</v>
      </c>
      <c r="C64" s="1857" t="s">
        <v>331</v>
      </c>
      <c r="D64" s="1815">
        <v>1</v>
      </c>
      <c r="E64" s="1815">
        <v>1</v>
      </c>
      <c r="F64" s="962" t="s">
        <v>335</v>
      </c>
      <c r="G64" s="494"/>
      <c r="H64" s="494" t="s">
        <v>3080</v>
      </c>
      <c r="I64" s="494" t="s">
        <v>294</v>
      </c>
      <c r="J64" s="494" t="s">
        <v>294</v>
      </c>
      <c r="K64" s="573">
        <v>0</v>
      </c>
      <c r="L64" s="358" t="s">
        <v>331</v>
      </c>
      <c r="M64" s="357" t="s">
        <v>38</v>
      </c>
      <c r="N64" s="357" t="s">
        <v>3080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335</v>
      </c>
      <c r="U64" s="357" t="s">
        <v>294</v>
      </c>
      <c r="V64" s="357" t="s">
        <v>294</v>
      </c>
    </row>
    <row r="65" spans="1:22">
      <c r="A65" s="1651"/>
      <c r="B65" s="1816" t="s">
        <v>8103</v>
      </c>
      <c r="C65" s="1857" t="s">
        <v>7006</v>
      </c>
      <c r="D65" s="1815">
        <v>3</v>
      </c>
      <c r="E65" s="1815">
        <v>4</v>
      </c>
      <c r="F65" s="962" t="s">
        <v>6984</v>
      </c>
      <c r="G65" s="494"/>
      <c r="H65" s="494" t="s">
        <v>8098</v>
      </c>
      <c r="I65" s="494" t="s">
        <v>294</v>
      </c>
      <c r="J65" s="494" t="s">
        <v>294</v>
      </c>
      <c r="K65" s="573">
        <v>0</v>
      </c>
      <c r="L65" s="358" t="s">
        <v>6447</v>
      </c>
      <c r="M65" s="357" t="s">
        <v>8103</v>
      </c>
      <c r="N65" s="357" t="s">
        <v>8098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6432</v>
      </c>
      <c r="U65" s="357" t="s">
        <v>294</v>
      </c>
      <c r="V65" s="357" t="s">
        <v>294</v>
      </c>
    </row>
    <row r="66" spans="1:22">
      <c r="A66" s="1651"/>
      <c r="B66" s="1816" t="s">
        <v>7873</v>
      </c>
      <c r="C66" s="1857" t="s">
        <v>7364</v>
      </c>
      <c r="D66" s="1815">
        <v>3</v>
      </c>
      <c r="E66" s="1815">
        <v>5</v>
      </c>
      <c r="F66" s="962" t="s">
        <v>3155</v>
      </c>
      <c r="G66" s="494" t="s">
        <v>241</v>
      </c>
      <c r="H66" s="494" t="s">
        <v>8090</v>
      </c>
      <c r="I66" s="494" t="s">
        <v>294</v>
      </c>
      <c r="J66" s="494" t="s">
        <v>294</v>
      </c>
      <c r="K66" s="573">
        <v>0</v>
      </c>
      <c r="L66" s="358" t="s">
        <v>6615</v>
      </c>
      <c r="M66" s="357" t="s">
        <v>7873</v>
      </c>
      <c r="N66" s="357" t="s">
        <v>8090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4589</v>
      </c>
      <c r="U66" s="357" t="s">
        <v>294</v>
      </c>
      <c r="V66" s="357" t="s">
        <v>294</v>
      </c>
    </row>
    <row r="67" spans="1:22" ht="15" thickBot="1">
      <c r="A67" s="1791"/>
      <c r="B67" s="1827" t="s">
        <v>7874</v>
      </c>
      <c r="C67" s="1858" t="s">
        <v>7366</v>
      </c>
      <c r="D67" s="1826">
        <v>3</v>
      </c>
      <c r="E67" s="1826">
        <v>5</v>
      </c>
      <c r="F67" s="1859" t="s">
        <v>3155</v>
      </c>
      <c r="G67" s="494" t="s">
        <v>241</v>
      </c>
      <c r="H67" s="494" t="s">
        <v>8090</v>
      </c>
      <c r="I67" s="494" t="s">
        <v>294</v>
      </c>
      <c r="J67" s="494" t="s">
        <v>294</v>
      </c>
      <c r="K67" s="573">
        <v>0</v>
      </c>
      <c r="L67" s="358" t="s">
        <v>7367</v>
      </c>
      <c r="M67" s="357" t="s">
        <v>7874</v>
      </c>
      <c r="N67" s="357" t="s">
        <v>8090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4589</v>
      </c>
      <c r="U67" s="357" t="s">
        <v>294</v>
      </c>
      <c r="V67" s="357" t="s">
        <v>294</v>
      </c>
    </row>
    <row r="68" spans="1:22" ht="15" thickBot="1">
      <c r="A68" s="671"/>
      <c r="B68" s="671"/>
      <c r="C68" s="1860" t="s">
        <v>22</v>
      </c>
      <c r="D68" s="663">
        <v>18</v>
      </c>
      <c r="E68" s="663">
        <v>27</v>
      </c>
      <c r="F68" s="186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1787">
        <v>10</v>
      </c>
      <c r="B69" s="1832" t="s">
        <v>8104</v>
      </c>
      <c r="C69" s="1862" t="s">
        <v>7368</v>
      </c>
      <c r="D69" s="1831">
        <v>3</v>
      </c>
      <c r="E69" s="1831">
        <v>5</v>
      </c>
      <c r="F69" s="1863" t="s">
        <v>7006</v>
      </c>
      <c r="G69" s="494"/>
      <c r="H69" s="494" t="s">
        <v>8103</v>
      </c>
      <c r="I69" s="494" t="s">
        <v>294</v>
      </c>
      <c r="J69" s="494" t="s">
        <v>294</v>
      </c>
      <c r="K69" s="573">
        <v>0</v>
      </c>
      <c r="L69" s="358" t="s">
        <v>6460</v>
      </c>
      <c r="M69" s="357" t="s">
        <v>8104</v>
      </c>
      <c r="N69" s="357" t="s">
        <v>8103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6447</v>
      </c>
      <c r="U69" s="357" t="s">
        <v>294</v>
      </c>
      <c r="V69" s="357" t="s">
        <v>294</v>
      </c>
    </row>
    <row r="70" spans="1:22">
      <c r="A70" s="1651"/>
      <c r="B70" s="1816" t="s">
        <v>8105</v>
      </c>
      <c r="C70" s="1857" t="s">
        <v>4329</v>
      </c>
      <c r="D70" s="1815">
        <v>8</v>
      </c>
      <c r="E70" s="1815">
        <v>12</v>
      </c>
      <c r="F70" s="962" t="s">
        <v>4161</v>
      </c>
      <c r="G70" s="494"/>
      <c r="H70" s="494" t="s">
        <v>8102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8105</v>
      </c>
      <c r="N70" s="357" t="s">
        <v>8102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>
      <c r="A71" s="1651"/>
      <c r="B71" s="1816" t="s">
        <v>8033</v>
      </c>
      <c r="C71" s="1857" t="s">
        <v>1056</v>
      </c>
      <c r="D71" s="1815">
        <v>3</v>
      </c>
      <c r="E71" s="1815">
        <v>3</v>
      </c>
      <c r="F71" s="962" t="s">
        <v>4602</v>
      </c>
      <c r="G71" s="494"/>
      <c r="H71" s="494" t="s">
        <v>7869</v>
      </c>
      <c r="I71" s="494" t="s">
        <v>294</v>
      </c>
      <c r="J71" s="494" t="s">
        <v>294</v>
      </c>
      <c r="K71" s="573">
        <v>0</v>
      </c>
      <c r="L71" s="358" t="s">
        <v>6462</v>
      </c>
      <c r="M71" s="357" t="s">
        <v>8033</v>
      </c>
      <c r="N71" s="357" t="s">
        <v>7869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4742</v>
      </c>
      <c r="U71" s="357" t="s">
        <v>294</v>
      </c>
      <c r="V71" s="357" t="s">
        <v>294</v>
      </c>
    </row>
    <row r="72" spans="1:22">
      <c r="A72" s="1651"/>
      <c r="B72" s="1816" t="s">
        <v>8106</v>
      </c>
      <c r="C72" s="1857" t="s">
        <v>423</v>
      </c>
      <c r="D72" s="1815">
        <v>3</v>
      </c>
      <c r="E72" s="1815">
        <v>5</v>
      </c>
      <c r="F72" s="962" t="s">
        <v>8107</v>
      </c>
      <c r="G72" s="494"/>
      <c r="H72" s="494" t="s">
        <v>7870</v>
      </c>
      <c r="I72" s="494" t="s">
        <v>7871</v>
      </c>
      <c r="J72" s="494" t="s">
        <v>294</v>
      </c>
      <c r="K72" s="573">
        <v>0</v>
      </c>
      <c r="L72" s="358" t="s">
        <v>423</v>
      </c>
      <c r="M72" s="357" t="s">
        <v>8106</v>
      </c>
      <c r="N72" s="357" t="s">
        <v>7870</v>
      </c>
      <c r="O72" s="357" t="s">
        <v>7871</v>
      </c>
      <c r="P72" s="357" t="s">
        <v>294</v>
      </c>
      <c r="Q72" s="357">
        <v>0</v>
      </c>
      <c r="R72" s="357">
        <v>37</v>
      </c>
      <c r="S72" s="357">
        <v>0</v>
      </c>
      <c r="T72" s="357" t="s">
        <v>7005</v>
      </c>
      <c r="U72" s="357" t="s">
        <v>6465</v>
      </c>
      <c r="V72" s="357" t="s">
        <v>294</v>
      </c>
    </row>
    <row r="73" spans="1:22">
      <c r="A73" s="1651"/>
      <c r="B73" s="1816" t="s">
        <v>7371</v>
      </c>
      <c r="C73" s="1857" t="s">
        <v>7020</v>
      </c>
      <c r="D73" s="1815">
        <v>3</v>
      </c>
      <c r="E73" s="1815">
        <v>4</v>
      </c>
      <c r="F73" s="962" t="s">
        <v>153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7020</v>
      </c>
      <c r="M73" s="357" t="s">
        <v>7371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1791"/>
      <c r="B74" s="1827" t="s">
        <v>412</v>
      </c>
      <c r="C74" s="1858" t="s">
        <v>374</v>
      </c>
      <c r="D74" s="1826">
        <v>3</v>
      </c>
      <c r="E74" s="1826">
        <v>4</v>
      </c>
      <c r="F74" s="1859" t="s">
        <v>153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774</v>
      </c>
      <c r="M74" s="357" t="s">
        <v>412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22</v>
      </c>
      <c r="D75" s="663">
        <v>20</v>
      </c>
      <c r="E75" s="663">
        <v>29</v>
      </c>
      <c r="F75" s="186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671"/>
      <c r="B76" s="671" t="s">
        <v>118</v>
      </c>
      <c r="C76" s="1860" t="s">
        <v>6409</v>
      </c>
      <c r="D76" s="663">
        <v>200</v>
      </c>
      <c r="E76" s="663">
        <v>280</v>
      </c>
      <c r="F76" s="1860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6410</v>
      </c>
      <c r="M76" s="357" t="s">
        <v>118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62956-E859-4A15-91A9-9C5B3F572FAC}">
  <sheetPr codeName="Sheet59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3073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3073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8077</v>
      </c>
      <c r="C10" s="1857" t="s">
        <v>7581</v>
      </c>
      <c r="D10" s="1815">
        <v>5</v>
      </c>
      <c r="E10" s="1815">
        <v>6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8077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8078</v>
      </c>
      <c r="C11" s="1857" t="s">
        <v>6853</v>
      </c>
      <c r="D11" s="1815">
        <v>3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6278</v>
      </c>
      <c r="M11" s="357" t="s">
        <v>8078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8079</v>
      </c>
      <c r="C12" s="1857" t="s">
        <v>1044</v>
      </c>
      <c r="D12" s="1815">
        <v>4</v>
      </c>
      <c r="E12" s="1815">
        <v>6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6280</v>
      </c>
      <c r="M12" s="357" t="s">
        <v>8079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3075</v>
      </c>
      <c r="C13" s="1857" t="s">
        <v>3543</v>
      </c>
      <c r="D13" s="1815">
        <v>5</v>
      </c>
      <c r="E13" s="1815">
        <v>6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3075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7844</v>
      </c>
      <c r="C14" s="1858" t="s">
        <v>355</v>
      </c>
      <c r="D14" s="1826">
        <v>3</v>
      </c>
      <c r="E14" s="1826">
        <v>4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6282</v>
      </c>
      <c r="M14" s="357" t="s">
        <v>7844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22</v>
      </c>
      <c r="E15" s="663">
        <v>29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8080</v>
      </c>
      <c r="C16" s="1862" t="s">
        <v>7584</v>
      </c>
      <c r="D16" s="1831">
        <v>5</v>
      </c>
      <c r="E16" s="1831">
        <v>6</v>
      </c>
      <c r="F16" s="1863" t="s">
        <v>7581</v>
      </c>
      <c r="G16" s="494"/>
      <c r="H16" s="494" t="s">
        <v>8077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8080</v>
      </c>
      <c r="N16" s="357" t="s">
        <v>8077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3077</v>
      </c>
      <c r="C17" s="1857" t="s">
        <v>471</v>
      </c>
      <c r="D17" s="1815">
        <v>5</v>
      </c>
      <c r="E17" s="1815">
        <v>6</v>
      </c>
      <c r="F17" s="962" t="s">
        <v>3543</v>
      </c>
      <c r="G17" s="494"/>
      <c r="H17" s="494" t="s">
        <v>3075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3077</v>
      </c>
      <c r="N17" s="357" t="s">
        <v>3075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1651"/>
      <c r="B18" s="1816" t="s">
        <v>7845</v>
      </c>
      <c r="C18" s="1857" t="s">
        <v>357</v>
      </c>
      <c r="D18" s="1815">
        <v>3</v>
      </c>
      <c r="E18" s="1815">
        <v>3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6284</v>
      </c>
      <c r="M18" s="357" t="s">
        <v>7845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3076</v>
      </c>
      <c r="C19" s="1857" t="s">
        <v>4294</v>
      </c>
      <c r="D19" s="1815">
        <v>2</v>
      </c>
      <c r="E19" s="1815">
        <v>3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3207</v>
      </c>
      <c r="M19" s="357" t="s">
        <v>3076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1791"/>
      <c r="B20" s="1827" t="s">
        <v>6011</v>
      </c>
      <c r="C20" s="1858" t="s">
        <v>1179</v>
      </c>
      <c r="D20" s="1826">
        <v>3</v>
      </c>
      <c r="E20" s="1826">
        <v>4</v>
      </c>
      <c r="F20" s="185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6011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71"/>
      <c r="B21" s="671"/>
      <c r="C21" s="1860" t="s">
        <v>22</v>
      </c>
      <c r="D21" s="663">
        <v>18</v>
      </c>
      <c r="E21" s="663">
        <v>22</v>
      </c>
      <c r="F21" s="186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787">
        <v>3</v>
      </c>
      <c r="B22" s="1832" t="s">
        <v>8081</v>
      </c>
      <c r="C22" s="1862" t="s">
        <v>28</v>
      </c>
      <c r="D22" s="1831">
        <v>5</v>
      </c>
      <c r="E22" s="1831">
        <v>6</v>
      </c>
      <c r="F22" s="1863" t="s">
        <v>7584</v>
      </c>
      <c r="G22" s="494"/>
      <c r="H22" s="494" t="s">
        <v>8080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8081</v>
      </c>
      <c r="N22" s="357" t="s">
        <v>8080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7585</v>
      </c>
      <c r="U22" s="357" t="s">
        <v>294</v>
      </c>
      <c r="V22" s="357" t="s">
        <v>294</v>
      </c>
    </row>
    <row r="23" spans="1:22">
      <c r="A23" s="1651"/>
      <c r="B23" s="1816" t="s">
        <v>8082</v>
      </c>
      <c r="C23" s="1857" t="s">
        <v>6858</v>
      </c>
      <c r="D23" s="1815">
        <v>3</v>
      </c>
      <c r="E23" s="1815">
        <v>4</v>
      </c>
      <c r="F23" s="962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6287</v>
      </c>
      <c r="M23" s="357" t="s">
        <v>8082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1651"/>
      <c r="B24" s="1816" t="s">
        <v>3078</v>
      </c>
      <c r="C24" s="1857" t="s">
        <v>3153</v>
      </c>
      <c r="D24" s="1815">
        <v>5</v>
      </c>
      <c r="E24" s="1815">
        <v>6</v>
      </c>
      <c r="F24" s="962" t="s">
        <v>7584</v>
      </c>
      <c r="G24" s="494"/>
      <c r="H24" s="494" t="s">
        <v>8080</v>
      </c>
      <c r="I24" s="494" t="s">
        <v>294</v>
      </c>
      <c r="J24" s="494" t="s">
        <v>294</v>
      </c>
      <c r="K24" s="573">
        <v>0</v>
      </c>
      <c r="L24" s="358" t="s">
        <v>604</v>
      </c>
      <c r="M24" s="357" t="s">
        <v>3078</v>
      </c>
      <c r="N24" s="357" t="s">
        <v>8080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7585</v>
      </c>
      <c r="U24" s="357" t="s">
        <v>294</v>
      </c>
      <c r="V24" s="357" t="s">
        <v>294</v>
      </c>
    </row>
    <row r="25" spans="1:22">
      <c r="A25" s="1651"/>
      <c r="B25" s="1816" t="s">
        <v>36</v>
      </c>
      <c r="C25" s="1857" t="s">
        <v>1131</v>
      </c>
      <c r="D25" s="1815">
        <v>1</v>
      </c>
      <c r="E25" s="1815">
        <v>1</v>
      </c>
      <c r="F25" s="962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1131</v>
      </c>
      <c r="M25" s="357" t="s">
        <v>36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651"/>
      <c r="B26" s="1816" t="s">
        <v>3079</v>
      </c>
      <c r="C26" s="1857" t="s">
        <v>140</v>
      </c>
      <c r="D26" s="1815">
        <v>5</v>
      </c>
      <c r="E26" s="1815">
        <v>6</v>
      </c>
      <c r="F26" s="962" t="s">
        <v>471</v>
      </c>
      <c r="G26" s="494"/>
      <c r="H26" s="494" t="s">
        <v>3077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3079</v>
      </c>
      <c r="N26" s="357" t="s">
        <v>3077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1791"/>
      <c r="B27" s="1827" t="s">
        <v>29</v>
      </c>
      <c r="C27" s="1858" t="s">
        <v>2389</v>
      </c>
      <c r="D27" s="1826">
        <v>2</v>
      </c>
      <c r="E27" s="1826">
        <v>2</v>
      </c>
      <c r="F27" s="185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671"/>
      <c r="B28" s="671"/>
      <c r="C28" s="1860" t="s">
        <v>22</v>
      </c>
      <c r="D28" s="663">
        <v>21</v>
      </c>
      <c r="E28" s="663">
        <v>25</v>
      </c>
      <c r="F28" s="186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787">
        <v>4</v>
      </c>
      <c r="B29" s="1832" t="s">
        <v>8083</v>
      </c>
      <c r="C29" s="1862" t="s">
        <v>32</v>
      </c>
      <c r="D29" s="1831">
        <v>5</v>
      </c>
      <c r="E29" s="1831">
        <v>6</v>
      </c>
      <c r="F29" s="1863" t="s">
        <v>28</v>
      </c>
      <c r="G29" s="494"/>
      <c r="H29" s="494" t="s">
        <v>8081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8083</v>
      </c>
      <c r="N29" s="357" t="s">
        <v>8081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1651"/>
      <c r="B30" s="1816" t="s">
        <v>6288</v>
      </c>
      <c r="C30" s="1857" t="s">
        <v>6860</v>
      </c>
      <c r="D30" s="1815">
        <v>3</v>
      </c>
      <c r="E30" s="1815">
        <v>4</v>
      </c>
      <c r="F30" s="962" t="s">
        <v>6858</v>
      </c>
      <c r="G30" s="494"/>
      <c r="H30" s="494" t="s">
        <v>8082</v>
      </c>
      <c r="I30" s="494" t="s">
        <v>294</v>
      </c>
      <c r="J30" s="494" t="s">
        <v>294</v>
      </c>
      <c r="K30" s="573">
        <v>0</v>
      </c>
      <c r="L30" s="358" t="s">
        <v>6290</v>
      </c>
      <c r="M30" s="357" t="s">
        <v>6288</v>
      </c>
      <c r="N30" s="357" t="s">
        <v>8082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6287</v>
      </c>
      <c r="U30" s="357" t="s">
        <v>294</v>
      </c>
      <c r="V30" s="357" t="s">
        <v>294</v>
      </c>
    </row>
    <row r="31" spans="1:22">
      <c r="A31" s="1651"/>
      <c r="B31" s="1816" t="s">
        <v>8084</v>
      </c>
      <c r="C31" s="1857" t="s">
        <v>7171</v>
      </c>
      <c r="D31" s="1815">
        <v>3</v>
      </c>
      <c r="E31" s="1815">
        <v>4</v>
      </c>
      <c r="F31" s="962" t="s">
        <v>3153</v>
      </c>
      <c r="G31" s="494"/>
      <c r="H31" s="494" t="s">
        <v>3078</v>
      </c>
      <c r="I31" s="494" t="s">
        <v>294</v>
      </c>
      <c r="J31" s="494" t="s">
        <v>294</v>
      </c>
      <c r="K31" s="573">
        <v>0</v>
      </c>
      <c r="L31" s="358" t="s">
        <v>6293</v>
      </c>
      <c r="M31" s="357" t="s">
        <v>8084</v>
      </c>
      <c r="N31" s="357" t="s">
        <v>3078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604</v>
      </c>
      <c r="U31" s="357" t="s">
        <v>294</v>
      </c>
      <c r="V31" s="357" t="s">
        <v>294</v>
      </c>
    </row>
    <row r="32" spans="1:22">
      <c r="A32" s="1651"/>
      <c r="B32" s="1816" t="s">
        <v>7847</v>
      </c>
      <c r="C32" s="1857" t="s">
        <v>7293</v>
      </c>
      <c r="D32" s="1815">
        <v>3</v>
      </c>
      <c r="E32" s="1815">
        <v>5</v>
      </c>
      <c r="F32" s="962" t="s">
        <v>28</v>
      </c>
      <c r="G32" s="494"/>
      <c r="H32" s="494" t="s">
        <v>8081</v>
      </c>
      <c r="I32" s="494" t="s">
        <v>294</v>
      </c>
      <c r="J32" s="494" t="s">
        <v>294</v>
      </c>
      <c r="K32" s="573">
        <v>0</v>
      </c>
      <c r="L32" s="358" t="s">
        <v>6296</v>
      </c>
      <c r="M32" s="357" t="s">
        <v>7847</v>
      </c>
      <c r="N32" s="357" t="s">
        <v>8081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>
      <c r="A33" s="1651"/>
      <c r="B33" s="1816" t="s">
        <v>6015</v>
      </c>
      <c r="C33" s="1857" t="s">
        <v>1181</v>
      </c>
      <c r="D33" s="1815">
        <v>4</v>
      </c>
      <c r="E33" s="1815">
        <v>6</v>
      </c>
      <c r="F33" s="962" t="s">
        <v>438</v>
      </c>
      <c r="G33" s="494"/>
      <c r="H33" s="494" t="s">
        <v>3073</v>
      </c>
      <c r="I33" s="494" t="s">
        <v>294</v>
      </c>
      <c r="J33" s="494" t="s">
        <v>294</v>
      </c>
      <c r="K33" s="573">
        <v>0</v>
      </c>
      <c r="L33" s="358" t="s">
        <v>1181</v>
      </c>
      <c r="M33" s="357" t="s">
        <v>6015</v>
      </c>
      <c r="N33" s="357" t="s">
        <v>3073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438</v>
      </c>
      <c r="U33" s="357" t="s">
        <v>294</v>
      </c>
      <c r="V33" s="357" t="s">
        <v>294</v>
      </c>
    </row>
    <row r="34" spans="1:22" ht="15" thickBot="1">
      <c r="A34" s="1791"/>
      <c r="B34" s="1827" t="s">
        <v>360</v>
      </c>
      <c r="C34" s="1858" t="s">
        <v>6298</v>
      </c>
      <c r="D34" s="1826">
        <v>4</v>
      </c>
      <c r="E34" s="1826">
        <v>4</v>
      </c>
      <c r="F34" s="1859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6298</v>
      </c>
      <c r="M34" s="357" t="s">
        <v>360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22</v>
      </c>
      <c r="E35" s="663">
        <v>29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8085</v>
      </c>
      <c r="C36" s="1862" t="s">
        <v>6862</v>
      </c>
      <c r="D36" s="1831">
        <v>3</v>
      </c>
      <c r="E36" s="1831">
        <v>4</v>
      </c>
      <c r="F36" s="1863" t="s">
        <v>8086</v>
      </c>
      <c r="G36" s="494"/>
      <c r="H36" s="494" t="s">
        <v>8082</v>
      </c>
      <c r="I36" s="494" t="s">
        <v>294</v>
      </c>
      <c r="J36" s="494" t="s">
        <v>294</v>
      </c>
      <c r="K36" s="573">
        <v>80</v>
      </c>
      <c r="L36" s="358" t="s">
        <v>6302</v>
      </c>
      <c r="M36" s="357" t="s">
        <v>8085</v>
      </c>
      <c r="N36" s="357" t="s">
        <v>8082</v>
      </c>
      <c r="O36" s="357" t="s">
        <v>294</v>
      </c>
      <c r="P36" s="357" t="s">
        <v>294</v>
      </c>
      <c r="Q36" s="357">
        <v>80</v>
      </c>
      <c r="R36" s="357">
        <v>27</v>
      </c>
      <c r="S36" s="357">
        <v>0</v>
      </c>
      <c r="T36" s="357" t="s">
        <v>6287</v>
      </c>
      <c r="U36" s="357" t="s">
        <v>6303</v>
      </c>
      <c r="V36" s="357" t="s">
        <v>294</v>
      </c>
    </row>
    <row r="37" spans="1:22">
      <c r="A37" s="1651"/>
      <c r="B37" s="1816" t="s">
        <v>6304</v>
      </c>
      <c r="C37" s="1857" t="s">
        <v>6593</v>
      </c>
      <c r="D37" s="1815">
        <v>6</v>
      </c>
      <c r="E37" s="1815">
        <v>9</v>
      </c>
      <c r="F37" s="962" t="s">
        <v>6298</v>
      </c>
      <c r="G37" s="494"/>
      <c r="H37" s="494" t="s">
        <v>360</v>
      </c>
      <c r="I37" s="494" t="s">
        <v>294</v>
      </c>
      <c r="J37" s="494" t="s">
        <v>294</v>
      </c>
      <c r="K37" s="574">
        <v>0</v>
      </c>
      <c r="L37" s="358" t="s">
        <v>6306</v>
      </c>
      <c r="M37" s="357" t="s">
        <v>6304</v>
      </c>
      <c r="N37" s="357" t="s">
        <v>360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6298</v>
      </c>
      <c r="U37" s="357" t="s">
        <v>294</v>
      </c>
      <c r="V37" s="357" t="s">
        <v>294</v>
      </c>
    </row>
    <row r="38" spans="1:22">
      <c r="A38" s="1651"/>
      <c r="B38" s="1816" t="s">
        <v>358</v>
      </c>
      <c r="C38" s="1857" t="s">
        <v>7608</v>
      </c>
      <c r="D38" s="1815">
        <v>3</v>
      </c>
      <c r="E38" s="1815">
        <v>4</v>
      </c>
      <c r="F38" s="962" t="s">
        <v>357</v>
      </c>
      <c r="G38" s="494"/>
      <c r="H38" s="494" t="s">
        <v>7845</v>
      </c>
      <c r="I38" s="494" t="s">
        <v>294</v>
      </c>
      <c r="J38" s="494" t="s">
        <v>294</v>
      </c>
      <c r="K38" s="573">
        <v>0</v>
      </c>
      <c r="L38" s="358" t="s">
        <v>6307</v>
      </c>
      <c r="M38" s="357" t="s">
        <v>358</v>
      </c>
      <c r="N38" s="357" t="s">
        <v>7845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6284</v>
      </c>
      <c r="U38" s="357" t="s">
        <v>294</v>
      </c>
      <c r="V38" s="357" t="s">
        <v>294</v>
      </c>
    </row>
    <row r="39" spans="1:22">
      <c r="A39" s="1651"/>
      <c r="B39" s="1816" t="s">
        <v>3080</v>
      </c>
      <c r="C39" s="1857" t="s">
        <v>335</v>
      </c>
      <c r="D39" s="1815">
        <v>2</v>
      </c>
      <c r="E39" s="1815">
        <v>3</v>
      </c>
      <c r="F39" s="962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3080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1651"/>
      <c r="B40" s="1816" t="s">
        <v>8087</v>
      </c>
      <c r="C40" s="1857" t="s">
        <v>349</v>
      </c>
      <c r="D40" s="1815">
        <v>4</v>
      </c>
      <c r="E40" s="1815">
        <v>6</v>
      </c>
      <c r="F40" s="962" t="s">
        <v>7584</v>
      </c>
      <c r="G40" s="494"/>
      <c r="H40" s="494" t="s">
        <v>8080</v>
      </c>
      <c r="I40" s="494" t="s">
        <v>294</v>
      </c>
      <c r="J40" s="494" t="s">
        <v>294</v>
      </c>
      <c r="K40" s="573">
        <v>0</v>
      </c>
      <c r="L40" s="358" t="s">
        <v>6309</v>
      </c>
      <c r="M40" s="357" t="s">
        <v>8087</v>
      </c>
      <c r="N40" s="357" t="s">
        <v>8080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7585</v>
      </c>
      <c r="U40" s="357" t="s">
        <v>294</v>
      </c>
      <c r="V40" s="357" t="s">
        <v>294</v>
      </c>
    </row>
    <row r="41" spans="1:22" ht="15" thickBot="1">
      <c r="A41" s="1791"/>
      <c r="B41" s="1827" t="s">
        <v>40</v>
      </c>
      <c r="C41" s="1858" t="s">
        <v>1180</v>
      </c>
      <c r="D41" s="1826">
        <v>1</v>
      </c>
      <c r="E41" s="1826">
        <v>1</v>
      </c>
      <c r="F41" s="1859" t="s">
        <v>1131</v>
      </c>
      <c r="G41" s="494"/>
      <c r="H41" s="494" t="s">
        <v>36</v>
      </c>
      <c r="I41" s="494" t="s">
        <v>294</v>
      </c>
      <c r="J41" s="494" t="s">
        <v>294</v>
      </c>
      <c r="K41" s="573">
        <v>0</v>
      </c>
      <c r="L41" s="358" t="s">
        <v>1180</v>
      </c>
      <c r="M41" s="357" t="s">
        <v>40</v>
      </c>
      <c r="N41" s="357" t="s">
        <v>36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1131</v>
      </c>
      <c r="U41" s="357" t="s">
        <v>294</v>
      </c>
      <c r="V41" s="357" t="s">
        <v>294</v>
      </c>
    </row>
    <row r="42" spans="1:22" ht="15" thickBot="1">
      <c r="A42" s="671"/>
      <c r="B42" s="671"/>
      <c r="C42" s="1860" t="s">
        <v>22</v>
      </c>
      <c r="D42" s="663">
        <v>19</v>
      </c>
      <c r="E42" s="663">
        <v>27</v>
      </c>
      <c r="F42" s="186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1787">
        <v>6</v>
      </c>
      <c r="B43" s="1832" t="s">
        <v>6310</v>
      </c>
      <c r="C43" s="1862" t="s">
        <v>7366</v>
      </c>
      <c r="D43" s="1831">
        <v>4</v>
      </c>
      <c r="E43" s="1831">
        <v>5</v>
      </c>
      <c r="F43" s="1863" t="s">
        <v>6593</v>
      </c>
      <c r="G43" s="494"/>
      <c r="H43" s="494" t="s">
        <v>6304</v>
      </c>
      <c r="I43" s="494" t="s">
        <v>294</v>
      </c>
      <c r="J43" s="494" t="s">
        <v>294</v>
      </c>
      <c r="K43" s="573">
        <v>0</v>
      </c>
      <c r="L43" s="358" t="s">
        <v>7367</v>
      </c>
      <c r="M43" s="357" t="s">
        <v>6310</v>
      </c>
      <c r="N43" s="357" t="s">
        <v>6304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6306</v>
      </c>
      <c r="U43" s="357" t="s">
        <v>294</v>
      </c>
      <c r="V43" s="357" t="s">
        <v>294</v>
      </c>
    </row>
    <row r="44" spans="1:22">
      <c r="A44" s="1651"/>
      <c r="B44" s="1816" t="s">
        <v>3081</v>
      </c>
      <c r="C44" s="1857" t="s">
        <v>3998</v>
      </c>
      <c r="D44" s="1815">
        <v>3</v>
      </c>
      <c r="E44" s="1815">
        <v>4</v>
      </c>
      <c r="F44" s="962" t="s">
        <v>1179</v>
      </c>
      <c r="G44" s="494"/>
      <c r="H44" s="494" t="s">
        <v>6011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3081</v>
      </c>
      <c r="N44" s="357" t="s">
        <v>6011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1651"/>
      <c r="B45" s="1816" t="s">
        <v>7850</v>
      </c>
      <c r="C45" s="1857" t="s">
        <v>361</v>
      </c>
      <c r="D45" s="1815">
        <v>4</v>
      </c>
      <c r="E45" s="1815">
        <v>5</v>
      </c>
      <c r="F45" s="962" t="s">
        <v>7293</v>
      </c>
      <c r="G45" s="494"/>
      <c r="H45" s="494" t="s">
        <v>7847</v>
      </c>
      <c r="I45" s="494" t="s">
        <v>294</v>
      </c>
      <c r="J45" s="494" t="s">
        <v>294</v>
      </c>
      <c r="K45" s="573">
        <v>0</v>
      </c>
      <c r="L45" s="358" t="s">
        <v>361</v>
      </c>
      <c r="M45" s="357" t="s">
        <v>7850</v>
      </c>
      <c r="N45" s="357" t="s">
        <v>7847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6296</v>
      </c>
      <c r="U45" s="357" t="s">
        <v>294</v>
      </c>
      <c r="V45" s="357" t="s">
        <v>294</v>
      </c>
    </row>
    <row r="46" spans="1:22">
      <c r="A46" s="1651"/>
      <c r="B46" s="1816" t="s">
        <v>8088</v>
      </c>
      <c r="C46" s="1857" t="s">
        <v>6229</v>
      </c>
      <c r="D46" s="1815">
        <v>3</v>
      </c>
      <c r="E46" s="1815">
        <v>4</v>
      </c>
      <c r="F46" s="962" t="s">
        <v>6862</v>
      </c>
      <c r="G46" s="494"/>
      <c r="H46" s="494" t="s">
        <v>8085</v>
      </c>
      <c r="I46" s="494" t="s">
        <v>294</v>
      </c>
      <c r="J46" s="494" t="s">
        <v>294</v>
      </c>
      <c r="K46" s="573">
        <v>0</v>
      </c>
      <c r="L46" s="358" t="s">
        <v>6229</v>
      </c>
      <c r="M46" s="357" t="s">
        <v>8088</v>
      </c>
      <c r="N46" s="357" t="s">
        <v>8085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6302</v>
      </c>
      <c r="U46" s="357" t="s">
        <v>294</v>
      </c>
      <c r="V46" s="357" t="s">
        <v>294</v>
      </c>
    </row>
    <row r="47" spans="1:22" ht="15" thickBot="1">
      <c r="A47" s="1791"/>
      <c r="B47" s="1827" t="s">
        <v>6315</v>
      </c>
      <c r="C47" s="1858" t="s">
        <v>6871</v>
      </c>
      <c r="D47" s="1826">
        <v>5</v>
      </c>
      <c r="E47" s="1826">
        <v>7</v>
      </c>
      <c r="F47" s="1859" t="s">
        <v>32</v>
      </c>
      <c r="G47" s="494"/>
      <c r="H47" s="494" t="s">
        <v>8083</v>
      </c>
      <c r="I47" s="494" t="s">
        <v>294</v>
      </c>
      <c r="J47" s="494" t="s">
        <v>294</v>
      </c>
      <c r="K47" s="573">
        <v>0</v>
      </c>
      <c r="L47" s="358" t="s">
        <v>6317</v>
      </c>
      <c r="M47" s="357" t="s">
        <v>6315</v>
      </c>
      <c r="N47" s="357" t="s">
        <v>8083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603</v>
      </c>
      <c r="U47" s="357" t="s">
        <v>294</v>
      </c>
      <c r="V47" s="357" t="s">
        <v>294</v>
      </c>
    </row>
    <row r="48" spans="1:22" ht="15" thickBot="1">
      <c r="A48" s="671"/>
      <c r="B48" s="671"/>
      <c r="C48" s="1860" t="s">
        <v>22</v>
      </c>
      <c r="D48" s="663">
        <v>19</v>
      </c>
      <c r="E48" s="663">
        <v>25</v>
      </c>
      <c r="F48" s="186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787">
        <v>7</v>
      </c>
      <c r="B49" s="1832" t="s">
        <v>6318</v>
      </c>
      <c r="C49" s="1862" t="s">
        <v>6320</v>
      </c>
      <c r="D49" s="1831">
        <v>4</v>
      </c>
      <c r="E49" s="1831">
        <v>5</v>
      </c>
      <c r="F49" s="1863" t="s">
        <v>7366</v>
      </c>
      <c r="G49" s="494"/>
      <c r="H49" s="494" t="s">
        <v>6310</v>
      </c>
      <c r="I49" s="494" t="s">
        <v>294</v>
      </c>
      <c r="J49" s="494" t="s">
        <v>294</v>
      </c>
      <c r="K49" s="573">
        <v>0</v>
      </c>
      <c r="L49" s="358" t="s">
        <v>6320</v>
      </c>
      <c r="M49" s="357" t="s">
        <v>6318</v>
      </c>
      <c r="N49" s="357" t="s">
        <v>6310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7367</v>
      </c>
      <c r="U49" s="357" t="s">
        <v>294</v>
      </c>
      <c r="V49" s="357" t="s">
        <v>294</v>
      </c>
    </row>
    <row r="50" spans="1:22">
      <c r="A50" s="1651"/>
      <c r="B50" s="1816" t="s">
        <v>7655</v>
      </c>
      <c r="C50" s="1857" t="s">
        <v>363</v>
      </c>
      <c r="D50" s="1815">
        <v>3</v>
      </c>
      <c r="E50" s="1815">
        <v>4</v>
      </c>
      <c r="F50" s="962" t="s">
        <v>6298</v>
      </c>
      <c r="G50" s="494"/>
      <c r="H50" s="494" t="s">
        <v>360</v>
      </c>
      <c r="I50" s="494" t="s">
        <v>294</v>
      </c>
      <c r="J50" s="494" t="s">
        <v>294</v>
      </c>
      <c r="K50" s="573">
        <v>0</v>
      </c>
      <c r="L50" s="358" t="s">
        <v>574</v>
      </c>
      <c r="M50" s="357" t="s">
        <v>7655</v>
      </c>
      <c r="N50" s="357" t="s">
        <v>360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6298</v>
      </c>
      <c r="U50" s="357" t="s">
        <v>294</v>
      </c>
      <c r="V50" s="357" t="s">
        <v>294</v>
      </c>
    </row>
    <row r="51" spans="1:22">
      <c r="A51" s="1651"/>
      <c r="B51" s="1816" t="s">
        <v>38</v>
      </c>
      <c r="C51" s="1857" t="s">
        <v>331</v>
      </c>
      <c r="D51" s="1815">
        <v>1</v>
      </c>
      <c r="E51" s="1815">
        <v>1</v>
      </c>
      <c r="F51" s="962" t="s">
        <v>335</v>
      </c>
      <c r="G51" s="494"/>
      <c r="H51" s="494" t="s">
        <v>3080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3080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1651"/>
      <c r="B52" s="1816" t="s">
        <v>8089</v>
      </c>
      <c r="C52" s="1857" t="s">
        <v>7294</v>
      </c>
      <c r="D52" s="1815">
        <v>3</v>
      </c>
      <c r="E52" s="1815">
        <v>4</v>
      </c>
      <c r="F52" s="962" t="s">
        <v>6593</v>
      </c>
      <c r="G52" s="494"/>
      <c r="H52" s="494" t="s">
        <v>6304</v>
      </c>
      <c r="I52" s="494" t="s">
        <v>294</v>
      </c>
      <c r="J52" s="494" t="s">
        <v>294</v>
      </c>
      <c r="K52" s="573">
        <v>0</v>
      </c>
      <c r="L52" s="358" t="s">
        <v>6325</v>
      </c>
      <c r="M52" s="357" t="s">
        <v>8089</v>
      </c>
      <c r="N52" s="357" t="s">
        <v>6304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6306</v>
      </c>
      <c r="U52" s="357" t="s">
        <v>294</v>
      </c>
      <c r="V52" s="357" t="s">
        <v>294</v>
      </c>
    </row>
    <row r="53" spans="1:22">
      <c r="A53" s="1651"/>
      <c r="B53" s="1816" t="s">
        <v>6326</v>
      </c>
      <c r="C53" s="1857" t="s">
        <v>6864</v>
      </c>
      <c r="D53" s="1815">
        <v>5</v>
      </c>
      <c r="E53" s="1815">
        <v>8</v>
      </c>
      <c r="F53" s="962" t="s">
        <v>6860</v>
      </c>
      <c r="G53" s="494"/>
      <c r="H53" s="494" t="s">
        <v>6288</v>
      </c>
      <c r="I53" s="494" t="s">
        <v>294</v>
      </c>
      <c r="J53" s="494" t="s">
        <v>294</v>
      </c>
      <c r="K53" s="573">
        <v>0</v>
      </c>
      <c r="L53" s="358" t="s">
        <v>6328</v>
      </c>
      <c r="M53" s="357" t="s">
        <v>6326</v>
      </c>
      <c r="N53" s="357" t="s">
        <v>6288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6290</v>
      </c>
      <c r="U53" s="357" t="s">
        <v>294</v>
      </c>
      <c r="V53" s="357" t="s">
        <v>294</v>
      </c>
    </row>
    <row r="54" spans="1:22" ht="15" thickBot="1">
      <c r="A54" s="1791"/>
      <c r="B54" s="1827" t="s">
        <v>7660</v>
      </c>
      <c r="C54" s="1858" t="s">
        <v>7186</v>
      </c>
      <c r="D54" s="1826">
        <v>3</v>
      </c>
      <c r="E54" s="1826">
        <v>5</v>
      </c>
      <c r="F54" s="1859" t="s">
        <v>7293</v>
      </c>
      <c r="G54" s="494"/>
      <c r="H54" s="494" t="s">
        <v>7847</v>
      </c>
      <c r="I54" s="494" t="s">
        <v>294</v>
      </c>
      <c r="J54" s="494" t="s">
        <v>294</v>
      </c>
      <c r="K54" s="573">
        <v>0</v>
      </c>
      <c r="L54" s="358" t="s">
        <v>6331</v>
      </c>
      <c r="M54" s="357" t="s">
        <v>7660</v>
      </c>
      <c r="N54" s="357" t="s">
        <v>7847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6296</v>
      </c>
      <c r="U54" s="357" t="s">
        <v>294</v>
      </c>
      <c r="V54" s="357" t="s">
        <v>294</v>
      </c>
    </row>
    <row r="55" spans="1:22" ht="15" thickBot="1">
      <c r="A55" s="671"/>
      <c r="B55" s="671"/>
      <c r="C55" s="1860" t="s">
        <v>22</v>
      </c>
      <c r="D55" s="663">
        <v>19</v>
      </c>
      <c r="E55" s="663">
        <v>27</v>
      </c>
      <c r="F55" s="186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1787">
        <v>8</v>
      </c>
      <c r="B56" s="1832" t="s">
        <v>7295</v>
      </c>
      <c r="C56" s="1862" t="s">
        <v>6876</v>
      </c>
      <c r="D56" s="1831">
        <v>6</v>
      </c>
      <c r="E56" s="1831">
        <v>9</v>
      </c>
      <c r="F56" s="1863" t="s">
        <v>6320</v>
      </c>
      <c r="G56" s="494"/>
      <c r="H56" s="494" t="s">
        <v>6318</v>
      </c>
      <c r="I56" s="494" t="s">
        <v>294</v>
      </c>
      <c r="J56" s="494" t="s">
        <v>294</v>
      </c>
      <c r="K56" s="573">
        <v>0</v>
      </c>
      <c r="L56" s="358" t="s">
        <v>6877</v>
      </c>
      <c r="M56" s="357" t="s">
        <v>7295</v>
      </c>
      <c r="N56" s="357" t="s">
        <v>6318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6320</v>
      </c>
      <c r="U56" s="357" t="s">
        <v>294</v>
      </c>
      <c r="V56" s="357" t="s">
        <v>294</v>
      </c>
    </row>
    <row r="57" spans="1:22">
      <c r="A57" s="1651"/>
      <c r="B57" s="1816" t="s">
        <v>6335</v>
      </c>
      <c r="C57" s="1857" t="s">
        <v>6337</v>
      </c>
      <c r="D57" s="1815">
        <v>4</v>
      </c>
      <c r="E57" s="1815">
        <v>7</v>
      </c>
      <c r="F57" s="962" t="s">
        <v>361</v>
      </c>
      <c r="G57" s="494"/>
      <c r="H57" s="494" t="s">
        <v>7850</v>
      </c>
      <c r="I57" s="494" t="s">
        <v>294</v>
      </c>
      <c r="J57" s="494" t="s">
        <v>294</v>
      </c>
      <c r="K57" s="573">
        <v>0</v>
      </c>
      <c r="L57" s="358" t="s">
        <v>6337</v>
      </c>
      <c r="M57" s="357" t="s">
        <v>6335</v>
      </c>
      <c r="N57" s="357" t="s">
        <v>7850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361</v>
      </c>
      <c r="U57" s="357" t="s">
        <v>294</v>
      </c>
      <c r="V57" s="357" t="s">
        <v>294</v>
      </c>
    </row>
    <row r="58" spans="1:22">
      <c r="A58" s="1651"/>
      <c r="B58" s="1816" t="s">
        <v>6338</v>
      </c>
      <c r="C58" s="1857" t="s">
        <v>7297</v>
      </c>
      <c r="D58" s="1815">
        <v>4</v>
      </c>
      <c r="E58" s="1815">
        <v>5</v>
      </c>
      <c r="F58" s="962" t="s">
        <v>6320</v>
      </c>
      <c r="G58" s="494"/>
      <c r="H58" s="494" t="s">
        <v>6318</v>
      </c>
      <c r="I58" s="494" t="s">
        <v>294</v>
      </c>
      <c r="J58" s="494" t="s">
        <v>294</v>
      </c>
      <c r="K58" s="573">
        <v>0</v>
      </c>
      <c r="L58" s="358" t="s">
        <v>6340</v>
      </c>
      <c r="M58" s="357" t="s">
        <v>6338</v>
      </c>
      <c r="N58" s="357" t="s">
        <v>6318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6320</v>
      </c>
      <c r="U58" s="357" t="s">
        <v>294</v>
      </c>
      <c r="V58" s="357" t="s">
        <v>294</v>
      </c>
    </row>
    <row r="59" spans="1:22" ht="15" thickBot="1">
      <c r="A59" s="1791"/>
      <c r="B59" s="1827" t="s">
        <v>8090</v>
      </c>
      <c r="C59" s="1858" t="s">
        <v>3155</v>
      </c>
      <c r="D59" s="1826">
        <v>8</v>
      </c>
      <c r="E59" s="1826">
        <v>14</v>
      </c>
      <c r="F59" s="1859" t="s">
        <v>7855</v>
      </c>
      <c r="G59" s="494"/>
      <c r="H59" s="494" t="s">
        <v>6015</v>
      </c>
      <c r="I59" s="494" t="s">
        <v>6318</v>
      </c>
      <c r="J59" s="494" t="s">
        <v>294</v>
      </c>
      <c r="K59" s="573">
        <v>0</v>
      </c>
      <c r="L59" s="358" t="s">
        <v>4589</v>
      </c>
      <c r="M59" s="357" t="s">
        <v>8090</v>
      </c>
      <c r="N59" s="357" t="s">
        <v>6015</v>
      </c>
      <c r="O59" s="357" t="s">
        <v>6318</v>
      </c>
      <c r="P59" s="357" t="s">
        <v>294</v>
      </c>
      <c r="Q59" s="357">
        <v>0</v>
      </c>
      <c r="R59" s="357">
        <v>15</v>
      </c>
      <c r="S59" s="357">
        <v>0</v>
      </c>
      <c r="T59" s="357" t="s">
        <v>1181</v>
      </c>
      <c r="U59" s="357" t="s">
        <v>6320</v>
      </c>
      <c r="V59" s="357" t="s">
        <v>294</v>
      </c>
    </row>
    <row r="60" spans="1:22" ht="15" thickBot="1">
      <c r="A60" s="671"/>
      <c r="B60" s="671"/>
      <c r="C60" s="1860" t="s">
        <v>22</v>
      </c>
      <c r="D60" s="663">
        <v>22</v>
      </c>
      <c r="E60" s="663">
        <v>35</v>
      </c>
      <c r="F60" s="186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787">
        <v>9</v>
      </c>
      <c r="B61" s="1832" t="s">
        <v>7669</v>
      </c>
      <c r="C61" s="1862" t="s">
        <v>4672</v>
      </c>
      <c r="D61" s="1831">
        <v>3</v>
      </c>
      <c r="E61" s="1831">
        <v>4</v>
      </c>
      <c r="F61" s="1863" t="s">
        <v>7186</v>
      </c>
      <c r="G61" s="494"/>
      <c r="H61" s="494" t="s">
        <v>7660</v>
      </c>
      <c r="I61" s="494" t="s">
        <v>294</v>
      </c>
      <c r="J61" s="494" t="s">
        <v>294</v>
      </c>
      <c r="K61" s="573">
        <v>0</v>
      </c>
      <c r="L61" s="358" t="s">
        <v>4672</v>
      </c>
      <c r="M61" s="357" t="s">
        <v>7669</v>
      </c>
      <c r="N61" s="357" t="s">
        <v>7660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6331</v>
      </c>
      <c r="U61" s="357" t="s">
        <v>294</v>
      </c>
      <c r="V61" s="357" t="s">
        <v>294</v>
      </c>
    </row>
    <row r="62" spans="1:22">
      <c r="A62" s="1651"/>
      <c r="B62" s="1816" t="s">
        <v>7298</v>
      </c>
      <c r="C62" s="1857" t="s">
        <v>4161</v>
      </c>
      <c r="D62" s="1815">
        <v>8</v>
      </c>
      <c r="E62" s="1815">
        <v>12</v>
      </c>
      <c r="F62" s="962" t="s">
        <v>8091</v>
      </c>
      <c r="G62" s="494"/>
      <c r="H62" s="494" t="s">
        <v>3081</v>
      </c>
      <c r="I62" s="494" t="s">
        <v>6318</v>
      </c>
      <c r="J62" s="494" t="s">
        <v>294</v>
      </c>
      <c r="K62" s="573">
        <v>0</v>
      </c>
      <c r="L62" s="358" t="s">
        <v>4161</v>
      </c>
      <c r="M62" s="357" t="s">
        <v>7298</v>
      </c>
      <c r="N62" s="357" t="s">
        <v>3081</v>
      </c>
      <c r="O62" s="357" t="s">
        <v>6318</v>
      </c>
      <c r="P62" s="357" t="s">
        <v>294</v>
      </c>
      <c r="Q62" s="357">
        <v>0</v>
      </c>
      <c r="R62" s="357">
        <v>34</v>
      </c>
      <c r="S62" s="357">
        <v>0</v>
      </c>
      <c r="T62" s="357" t="s">
        <v>3259</v>
      </c>
      <c r="U62" s="357" t="s">
        <v>6320</v>
      </c>
      <c r="V62" s="357" t="s">
        <v>294</v>
      </c>
    </row>
    <row r="63" spans="1:22">
      <c r="A63" s="1651"/>
      <c r="B63" s="1816" t="s">
        <v>7300</v>
      </c>
      <c r="C63" s="1857" t="s">
        <v>7188</v>
      </c>
      <c r="D63" s="1815">
        <v>5</v>
      </c>
      <c r="E63" s="1815">
        <v>8</v>
      </c>
      <c r="F63" s="962" t="s">
        <v>7297</v>
      </c>
      <c r="G63" s="494"/>
      <c r="H63" s="494" t="s">
        <v>6338</v>
      </c>
      <c r="I63" s="494" t="s">
        <v>294</v>
      </c>
      <c r="J63" s="494" t="s">
        <v>294</v>
      </c>
      <c r="K63" s="573">
        <v>0</v>
      </c>
      <c r="L63" s="358" t="s">
        <v>6345</v>
      </c>
      <c r="M63" s="357" t="s">
        <v>7300</v>
      </c>
      <c r="N63" s="357" t="s">
        <v>6338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6340</v>
      </c>
      <c r="U63" s="357" t="s">
        <v>294</v>
      </c>
      <c r="V63" s="357" t="s">
        <v>294</v>
      </c>
    </row>
    <row r="64" spans="1:22">
      <c r="A64" s="1651"/>
      <c r="B64" s="1816" t="s">
        <v>7301</v>
      </c>
      <c r="C64" s="1857" t="s">
        <v>7859</v>
      </c>
      <c r="D64" s="1815">
        <v>3</v>
      </c>
      <c r="E64" s="1815">
        <v>4</v>
      </c>
      <c r="F64" s="962" t="s">
        <v>3155</v>
      </c>
      <c r="G64" s="494" t="s">
        <v>241</v>
      </c>
      <c r="H64" s="494" t="s">
        <v>8090</v>
      </c>
      <c r="I64" s="494" t="s">
        <v>294</v>
      </c>
      <c r="J64" s="494" t="s">
        <v>294</v>
      </c>
      <c r="K64" s="573">
        <v>0</v>
      </c>
      <c r="L64" s="358" t="s">
        <v>7303</v>
      </c>
      <c r="M64" s="357" t="s">
        <v>7301</v>
      </c>
      <c r="N64" s="357" t="s">
        <v>8090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4589</v>
      </c>
      <c r="U64" s="357" t="s">
        <v>294</v>
      </c>
      <c r="V64" s="357" t="s">
        <v>294</v>
      </c>
    </row>
    <row r="65" spans="1:22" ht="15" thickBot="1">
      <c r="A65" s="1791"/>
      <c r="B65" s="1827" t="s">
        <v>7304</v>
      </c>
      <c r="C65" s="1858" t="s">
        <v>7860</v>
      </c>
      <c r="D65" s="1826">
        <v>3</v>
      </c>
      <c r="E65" s="1826">
        <v>4</v>
      </c>
      <c r="F65" s="1859" t="s">
        <v>3155</v>
      </c>
      <c r="G65" s="494" t="s">
        <v>241</v>
      </c>
      <c r="H65" s="494" t="s">
        <v>8090</v>
      </c>
      <c r="I65" s="494" t="s">
        <v>294</v>
      </c>
      <c r="J65" s="494" t="s">
        <v>294</v>
      </c>
      <c r="K65" s="573">
        <v>0</v>
      </c>
      <c r="L65" s="358" t="s">
        <v>576</v>
      </c>
      <c r="M65" s="357" t="s">
        <v>7304</v>
      </c>
      <c r="N65" s="357" t="s">
        <v>8090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4589</v>
      </c>
      <c r="U65" s="357" t="s">
        <v>294</v>
      </c>
      <c r="V65" s="357" t="s">
        <v>294</v>
      </c>
    </row>
    <row r="66" spans="1:22" ht="15" thickBot="1">
      <c r="A66" s="671"/>
      <c r="B66" s="671"/>
      <c r="C66" s="1860" t="s">
        <v>22</v>
      </c>
      <c r="D66" s="663">
        <v>19</v>
      </c>
      <c r="E66" s="663">
        <v>28</v>
      </c>
      <c r="F66" s="186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787">
        <v>10</v>
      </c>
      <c r="B67" s="1832" t="s">
        <v>7306</v>
      </c>
      <c r="C67" s="1862" t="s">
        <v>6895</v>
      </c>
      <c r="D67" s="1831">
        <v>3</v>
      </c>
      <c r="E67" s="1831">
        <v>4</v>
      </c>
      <c r="F67" s="1863" t="s">
        <v>7188</v>
      </c>
      <c r="G67" s="494"/>
      <c r="H67" s="494" t="s">
        <v>7300</v>
      </c>
      <c r="I67" s="494" t="s">
        <v>294</v>
      </c>
      <c r="J67" s="494" t="s">
        <v>294</v>
      </c>
      <c r="K67" s="573">
        <v>0</v>
      </c>
      <c r="L67" s="358" t="s">
        <v>6895</v>
      </c>
      <c r="M67" s="357" t="s">
        <v>7306</v>
      </c>
      <c r="N67" s="357" t="s">
        <v>7300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6345</v>
      </c>
      <c r="U67" s="357" t="s">
        <v>294</v>
      </c>
      <c r="V67" s="357" t="s">
        <v>294</v>
      </c>
    </row>
    <row r="68" spans="1:22">
      <c r="A68" s="1651"/>
      <c r="B68" s="1816" t="s">
        <v>7307</v>
      </c>
      <c r="C68" s="1857" t="s">
        <v>4329</v>
      </c>
      <c r="D68" s="1815">
        <v>8</v>
      </c>
      <c r="E68" s="1815">
        <v>12</v>
      </c>
      <c r="F68" s="962" t="s">
        <v>4161</v>
      </c>
      <c r="G68" s="494"/>
      <c r="H68" s="494" t="s">
        <v>7298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7307</v>
      </c>
      <c r="N68" s="357" t="s">
        <v>7298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651"/>
      <c r="B69" s="1816" t="s">
        <v>8092</v>
      </c>
      <c r="C69" s="1857" t="s">
        <v>6897</v>
      </c>
      <c r="D69" s="1815">
        <v>5</v>
      </c>
      <c r="E69" s="1815">
        <v>8</v>
      </c>
      <c r="F69" s="962" t="s">
        <v>7188</v>
      </c>
      <c r="G69" s="494"/>
      <c r="H69" s="494" t="s">
        <v>7300</v>
      </c>
      <c r="I69" s="494" t="s">
        <v>294</v>
      </c>
      <c r="J69" s="494" t="s">
        <v>294</v>
      </c>
      <c r="K69" s="573">
        <v>0</v>
      </c>
      <c r="L69" s="358" t="s">
        <v>6898</v>
      </c>
      <c r="M69" s="357" t="s">
        <v>8092</v>
      </c>
      <c r="N69" s="357" t="s">
        <v>7300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6345</v>
      </c>
      <c r="U69" s="357" t="s">
        <v>294</v>
      </c>
      <c r="V69" s="357" t="s">
        <v>294</v>
      </c>
    </row>
    <row r="70" spans="1:22">
      <c r="A70" s="1651"/>
      <c r="B70" s="1816" t="s">
        <v>7309</v>
      </c>
      <c r="C70" s="1857" t="s">
        <v>7863</v>
      </c>
      <c r="D70" s="1815">
        <v>3</v>
      </c>
      <c r="E70" s="1815">
        <v>4</v>
      </c>
      <c r="F70" s="96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7312</v>
      </c>
      <c r="M70" s="357" t="s">
        <v>7309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1827"/>
      <c r="B71" s="1827" t="s">
        <v>7313</v>
      </c>
      <c r="C71" s="1858" t="s">
        <v>7864</v>
      </c>
      <c r="D71" s="1826">
        <v>3</v>
      </c>
      <c r="E71" s="1826">
        <v>4</v>
      </c>
      <c r="F71" s="1859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6904</v>
      </c>
      <c r="M71" s="357" t="s">
        <v>7313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671"/>
      <c r="B72" s="671"/>
      <c r="C72" s="1860" t="s">
        <v>22</v>
      </c>
      <c r="D72" s="663">
        <v>19</v>
      </c>
      <c r="E72" s="663">
        <v>28</v>
      </c>
      <c r="F72" s="186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71"/>
      <c r="B73" s="671" t="s">
        <v>118</v>
      </c>
      <c r="C73" s="1860" t="s">
        <v>6409</v>
      </c>
      <c r="D73" s="663">
        <v>200</v>
      </c>
      <c r="E73" s="663">
        <v>275</v>
      </c>
      <c r="F73" s="186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6410</v>
      </c>
      <c r="M73" s="357" t="s">
        <v>118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88252-9036-4751-AAB2-8DD3972893CD}">
  <sheetPr codeName="Sheet60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8011</v>
      </c>
      <c r="C10" s="1857" t="s">
        <v>7581</v>
      </c>
      <c r="D10" s="1815">
        <v>5</v>
      </c>
      <c r="E10" s="1815">
        <v>6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8011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6706</v>
      </c>
      <c r="C11" s="1857" t="s">
        <v>6707</v>
      </c>
      <c r="D11" s="1815">
        <v>2</v>
      </c>
      <c r="E11" s="1815">
        <v>2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6708</v>
      </c>
      <c r="M11" s="357" t="s">
        <v>6706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8047</v>
      </c>
      <c r="C12" s="1857" t="s">
        <v>7217</v>
      </c>
      <c r="D12" s="1815">
        <v>3</v>
      </c>
      <c r="E12" s="1815">
        <v>4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7218</v>
      </c>
      <c r="M12" s="357" t="s">
        <v>8047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1043</v>
      </c>
      <c r="C13" s="1857" t="s">
        <v>1044</v>
      </c>
      <c r="D13" s="1815">
        <v>4</v>
      </c>
      <c r="E13" s="1815">
        <v>6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4485</v>
      </c>
      <c r="C14" s="1858" t="s">
        <v>3543</v>
      </c>
      <c r="D14" s="1826">
        <v>5</v>
      </c>
      <c r="E14" s="1826">
        <v>6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4485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21</v>
      </c>
      <c r="E15" s="663">
        <v>27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8013</v>
      </c>
      <c r="C16" s="1862" t="s">
        <v>7584</v>
      </c>
      <c r="D16" s="1831">
        <v>5</v>
      </c>
      <c r="E16" s="1831">
        <v>6</v>
      </c>
      <c r="F16" s="1863" t="s">
        <v>7581</v>
      </c>
      <c r="G16" s="494"/>
      <c r="H16" s="494" t="s">
        <v>8011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8013</v>
      </c>
      <c r="N16" s="357" t="s">
        <v>8011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3051</v>
      </c>
      <c r="C17" s="1857" t="s">
        <v>335</v>
      </c>
      <c r="D17" s="1815">
        <v>2</v>
      </c>
      <c r="E17" s="1815">
        <v>3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335</v>
      </c>
      <c r="M17" s="357" t="s">
        <v>3051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8048</v>
      </c>
      <c r="C18" s="1857" t="s">
        <v>6491</v>
      </c>
      <c r="D18" s="1815">
        <v>3</v>
      </c>
      <c r="E18" s="1815">
        <v>4</v>
      </c>
      <c r="F18" s="962" t="s">
        <v>7217</v>
      </c>
      <c r="G18" s="494"/>
      <c r="H18" s="494" t="s">
        <v>8047</v>
      </c>
      <c r="I18" s="494" t="s">
        <v>294</v>
      </c>
      <c r="J18" s="494" t="s">
        <v>294</v>
      </c>
      <c r="K18" s="573">
        <v>0</v>
      </c>
      <c r="L18" s="358" t="s">
        <v>6492</v>
      </c>
      <c r="M18" s="357" t="s">
        <v>8048</v>
      </c>
      <c r="N18" s="357" t="s">
        <v>8047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7218</v>
      </c>
      <c r="U18" s="357" t="s">
        <v>294</v>
      </c>
      <c r="V18" s="357" t="s">
        <v>294</v>
      </c>
    </row>
    <row r="19" spans="1:22">
      <c r="A19" s="1651"/>
      <c r="B19" s="1816" t="s">
        <v>4486</v>
      </c>
      <c r="C19" s="1857" t="s">
        <v>471</v>
      </c>
      <c r="D19" s="1815">
        <v>5</v>
      </c>
      <c r="E19" s="1815">
        <v>6</v>
      </c>
      <c r="F19" s="962" t="s">
        <v>3543</v>
      </c>
      <c r="G19" s="494"/>
      <c r="H19" s="494" t="s">
        <v>4485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4486</v>
      </c>
      <c r="N19" s="357" t="s">
        <v>4485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>
      <c r="A20" s="1651"/>
      <c r="B20" s="1816" t="s">
        <v>7586</v>
      </c>
      <c r="C20" s="1857" t="s">
        <v>6709</v>
      </c>
      <c r="D20" s="1815">
        <v>3</v>
      </c>
      <c r="E20" s="1815">
        <v>3</v>
      </c>
      <c r="F20" s="962" t="s">
        <v>1044</v>
      </c>
      <c r="G20" s="494"/>
      <c r="H20" s="494" t="s">
        <v>1043</v>
      </c>
      <c r="I20" s="494" t="s">
        <v>294</v>
      </c>
      <c r="J20" s="494" t="s">
        <v>294</v>
      </c>
      <c r="K20" s="573">
        <v>0</v>
      </c>
      <c r="L20" s="358" t="s">
        <v>6489</v>
      </c>
      <c r="M20" s="357" t="s">
        <v>7586</v>
      </c>
      <c r="N20" s="357" t="s">
        <v>1043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6280</v>
      </c>
      <c r="U20" s="357" t="s">
        <v>294</v>
      </c>
      <c r="V20" s="357" t="s">
        <v>294</v>
      </c>
    </row>
    <row r="21" spans="1:22" ht="15" thickBot="1">
      <c r="A21" s="1791"/>
      <c r="B21" s="1827" t="s">
        <v>3039</v>
      </c>
      <c r="C21" s="1858" t="s">
        <v>1179</v>
      </c>
      <c r="D21" s="1826">
        <v>3</v>
      </c>
      <c r="E21" s="1826">
        <v>4</v>
      </c>
      <c r="F21" s="1859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2100</v>
      </c>
      <c r="M21" s="357" t="s">
        <v>3039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21</v>
      </c>
      <c r="E22" s="663">
        <v>26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8015</v>
      </c>
      <c r="C23" s="1862" t="s">
        <v>28</v>
      </c>
      <c r="D23" s="1831">
        <v>5</v>
      </c>
      <c r="E23" s="1831">
        <v>6</v>
      </c>
      <c r="F23" s="1863" t="s">
        <v>7584</v>
      </c>
      <c r="G23" s="494"/>
      <c r="H23" s="494" t="s">
        <v>8013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8015</v>
      </c>
      <c r="N23" s="357" t="s">
        <v>8013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8049</v>
      </c>
      <c r="C24" s="1857" t="s">
        <v>6712</v>
      </c>
      <c r="D24" s="1815">
        <v>5</v>
      </c>
      <c r="E24" s="1815">
        <v>7</v>
      </c>
      <c r="F24" s="962" t="s">
        <v>6491</v>
      </c>
      <c r="G24" s="494"/>
      <c r="H24" s="494" t="s">
        <v>8048</v>
      </c>
      <c r="I24" s="494" t="s">
        <v>294</v>
      </c>
      <c r="J24" s="494" t="s">
        <v>294</v>
      </c>
      <c r="K24" s="573">
        <v>0</v>
      </c>
      <c r="L24" s="358" t="s">
        <v>6713</v>
      </c>
      <c r="M24" s="357" t="s">
        <v>8049</v>
      </c>
      <c r="N24" s="357" t="s">
        <v>8048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6492</v>
      </c>
      <c r="U24" s="357" t="s">
        <v>294</v>
      </c>
      <c r="V24" s="357" t="s">
        <v>294</v>
      </c>
    </row>
    <row r="25" spans="1:22">
      <c r="A25" s="1651"/>
      <c r="B25" s="1816" t="s">
        <v>36</v>
      </c>
      <c r="C25" s="1857" t="s">
        <v>1131</v>
      </c>
      <c r="D25" s="1815">
        <v>1</v>
      </c>
      <c r="E25" s="1815">
        <v>1</v>
      </c>
      <c r="F25" s="962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1131</v>
      </c>
      <c r="M25" s="357" t="s">
        <v>36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651"/>
      <c r="B26" s="1816" t="s">
        <v>359</v>
      </c>
      <c r="C26" s="1857" t="s">
        <v>349</v>
      </c>
      <c r="D26" s="1815">
        <v>4</v>
      </c>
      <c r="E26" s="1815">
        <v>6</v>
      </c>
      <c r="F26" s="962" t="s">
        <v>7584</v>
      </c>
      <c r="G26" s="494"/>
      <c r="H26" s="494" t="s">
        <v>8013</v>
      </c>
      <c r="I26" s="494" t="s">
        <v>294</v>
      </c>
      <c r="J26" s="494" t="s">
        <v>294</v>
      </c>
      <c r="K26" s="573">
        <v>0</v>
      </c>
      <c r="L26" s="358" t="s">
        <v>6309</v>
      </c>
      <c r="M26" s="357" t="s">
        <v>359</v>
      </c>
      <c r="N26" s="357" t="s">
        <v>8013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7585</v>
      </c>
      <c r="U26" s="357" t="s">
        <v>294</v>
      </c>
      <c r="V26" s="357" t="s">
        <v>294</v>
      </c>
    </row>
    <row r="27" spans="1:22" ht="15" thickBot="1">
      <c r="A27" s="1791"/>
      <c r="B27" s="1827" t="s">
        <v>4490</v>
      </c>
      <c r="C27" s="1858" t="s">
        <v>140</v>
      </c>
      <c r="D27" s="1826">
        <v>5</v>
      </c>
      <c r="E27" s="1826">
        <v>6</v>
      </c>
      <c r="F27" s="1859" t="s">
        <v>471</v>
      </c>
      <c r="G27" s="494"/>
      <c r="H27" s="494" t="s">
        <v>4486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4490</v>
      </c>
      <c r="N27" s="357" t="s">
        <v>4486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671"/>
      <c r="B28" s="671"/>
      <c r="C28" s="1860" t="s">
        <v>22</v>
      </c>
      <c r="D28" s="663">
        <v>20</v>
      </c>
      <c r="E28" s="663">
        <v>26</v>
      </c>
      <c r="F28" s="186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787">
        <v>4</v>
      </c>
      <c r="B29" s="1832" t="s">
        <v>8023</v>
      </c>
      <c r="C29" s="1862" t="s">
        <v>7097</v>
      </c>
      <c r="D29" s="1831">
        <v>4</v>
      </c>
      <c r="E29" s="1831">
        <v>6</v>
      </c>
      <c r="F29" s="1863" t="s">
        <v>349</v>
      </c>
      <c r="G29" s="494"/>
      <c r="H29" s="494" t="s">
        <v>359</v>
      </c>
      <c r="I29" s="494" t="s">
        <v>294</v>
      </c>
      <c r="J29" s="494" t="s">
        <v>294</v>
      </c>
      <c r="K29" s="573">
        <v>0</v>
      </c>
      <c r="L29" s="358" t="s">
        <v>6420</v>
      </c>
      <c r="M29" s="357" t="s">
        <v>8023</v>
      </c>
      <c r="N29" s="357" t="s">
        <v>359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6309</v>
      </c>
      <c r="U29" s="357" t="s">
        <v>294</v>
      </c>
      <c r="V29" s="357" t="s">
        <v>294</v>
      </c>
    </row>
    <row r="30" spans="1:22">
      <c r="A30" s="1651"/>
      <c r="B30" s="1816" t="s">
        <v>8017</v>
      </c>
      <c r="C30" s="1857" t="s">
        <v>32</v>
      </c>
      <c r="D30" s="1815">
        <v>5</v>
      </c>
      <c r="E30" s="1815">
        <v>6</v>
      </c>
      <c r="F30" s="962" t="s">
        <v>28</v>
      </c>
      <c r="G30" s="494"/>
      <c r="H30" s="494" t="s">
        <v>8015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8017</v>
      </c>
      <c r="N30" s="357" t="s">
        <v>8015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1651"/>
      <c r="B31" s="1816" t="s">
        <v>40</v>
      </c>
      <c r="C31" s="1857" t="s">
        <v>7635</v>
      </c>
      <c r="D31" s="1815">
        <v>1</v>
      </c>
      <c r="E31" s="1815">
        <v>1</v>
      </c>
      <c r="F31" s="962" t="s">
        <v>1131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1651"/>
      <c r="B32" s="1816" t="s">
        <v>8050</v>
      </c>
      <c r="C32" s="1857" t="s">
        <v>6498</v>
      </c>
      <c r="D32" s="1815">
        <v>4</v>
      </c>
      <c r="E32" s="1815">
        <v>5</v>
      </c>
      <c r="F32" s="962" t="s">
        <v>349</v>
      </c>
      <c r="G32" s="494"/>
      <c r="H32" s="494" t="s">
        <v>359</v>
      </c>
      <c r="I32" s="494" t="s">
        <v>294</v>
      </c>
      <c r="J32" s="494" t="s">
        <v>294</v>
      </c>
      <c r="K32" s="573">
        <v>0</v>
      </c>
      <c r="L32" s="358" t="s">
        <v>6499</v>
      </c>
      <c r="M32" s="357" t="s">
        <v>8050</v>
      </c>
      <c r="N32" s="357" t="s">
        <v>359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6309</v>
      </c>
      <c r="U32" s="357" t="s">
        <v>294</v>
      </c>
      <c r="V32" s="357" t="s">
        <v>294</v>
      </c>
    </row>
    <row r="33" spans="1:22">
      <c r="A33" s="1651"/>
      <c r="B33" s="1816" t="s">
        <v>29</v>
      </c>
      <c r="C33" s="1857" t="s">
        <v>2389</v>
      </c>
      <c r="D33" s="1815">
        <v>2</v>
      </c>
      <c r="E33" s="1815">
        <v>2</v>
      </c>
      <c r="F33" s="962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609</v>
      </c>
      <c r="M33" s="357" t="s">
        <v>29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1791"/>
      <c r="B34" s="1827" t="s">
        <v>8051</v>
      </c>
      <c r="C34" s="1858" t="s">
        <v>6710</v>
      </c>
      <c r="D34" s="1826">
        <v>3</v>
      </c>
      <c r="E34" s="1826">
        <v>3</v>
      </c>
      <c r="F34" s="1859" t="s">
        <v>7584</v>
      </c>
      <c r="G34" s="494"/>
      <c r="H34" s="494" t="s">
        <v>8013</v>
      </c>
      <c r="I34" s="494" t="s">
        <v>294</v>
      </c>
      <c r="J34" s="494" t="s">
        <v>294</v>
      </c>
      <c r="K34" s="573">
        <v>0</v>
      </c>
      <c r="L34" s="358" t="s">
        <v>6482</v>
      </c>
      <c r="M34" s="357" t="s">
        <v>8051</v>
      </c>
      <c r="N34" s="357" t="s">
        <v>8013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7585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19</v>
      </c>
      <c r="E35" s="663">
        <v>23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351</v>
      </c>
      <c r="C36" s="1862" t="s">
        <v>352</v>
      </c>
      <c r="D36" s="1831">
        <v>4</v>
      </c>
      <c r="E36" s="1831">
        <v>5</v>
      </c>
      <c r="F36" s="1863" t="s">
        <v>32</v>
      </c>
      <c r="G36" s="494"/>
      <c r="H36" s="494" t="s">
        <v>8017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8017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1651"/>
      <c r="B37" s="1816" t="s">
        <v>8052</v>
      </c>
      <c r="C37" s="1857" t="s">
        <v>6510</v>
      </c>
      <c r="D37" s="1815">
        <v>3</v>
      </c>
      <c r="E37" s="1815">
        <v>3</v>
      </c>
      <c r="F37" s="962" t="s">
        <v>6498</v>
      </c>
      <c r="G37" s="494"/>
      <c r="H37" s="494" t="s">
        <v>8050</v>
      </c>
      <c r="I37" s="494" t="s">
        <v>294</v>
      </c>
      <c r="J37" s="494" t="s">
        <v>294</v>
      </c>
      <c r="K37" s="574">
        <v>0</v>
      </c>
      <c r="L37" s="358" t="s">
        <v>6511</v>
      </c>
      <c r="M37" s="357" t="s">
        <v>8052</v>
      </c>
      <c r="N37" s="357" t="s">
        <v>8050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6499</v>
      </c>
      <c r="U37" s="357" t="s">
        <v>294</v>
      </c>
      <c r="V37" s="357" t="s">
        <v>294</v>
      </c>
    </row>
    <row r="38" spans="1:22">
      <c r="A38" s="1651"/>
      <c r="B38" s="1816" t="s">
        <v>4489</v>
      </c>
      <c r="C38" s="1857" t="s">
        <v>3153</v>
      </c>
      <c r="D38" s="1815">
        <v>5</v>
      </c>
      <c r="E38" s="1815">
        <v>6</v>
      </c>
      <c r="F38" s="962" t="s">
        <v>7584</v>
      </c>
      <c r="G38" s="494"/>
      <c r="H38" s="494" t="s">
        <v>8013</v>
      </c>
      <c r="I38" s="494" t="s">
        <v>294</v>
      </c>
      <c r="J38" s="494" t="s">
        <v>294</v>
      </c>
      <c r="K38" s="573">
        <v>0</v>
      </c>
      <c r="L38" s="358" t="s">
        <v>604</v>
      </c>
      <c r="M38" s="357" t="s">
        <v>4489</v>
      </c>
      <c r="N38" s="357" t="s">
        <v>8013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7585</v>
      </c>
      <c r="U38" s="357" t="s">
        <v>294</v>
      </c>
      <c r="V38" s="357" t="s">
        <v>294</v>
      </c>
    </row>
    <row r="39" spans="1:22">
      <c r="A39" s="1651"/>
      <c r="B39" s="1816" t="s">
        <v>8053</v>
      </c>
      <c r="C39" s="1857" t="s">
        <v>6726</v>
      </c>
      <c r="D39" s="1815">
        <v>4</v>
      </c>
      <c r="E39" s="1815">
        <v>5</v>
      </c>
      <c r="F39" s="962" t="s">
        <v>6709</v>
      </c>
      <c r="G39" s="494"/>
      <c r="H39" s="494" t="s">
        <v>7586</v>
      </c>
      <c r="I39" s="494" t="s">
        <v>294</v>
      </c>
      <c r="J39" s="494" t="s">
        <v>294</v>
      </c>
      <c r="K39" s="574">
        <v>0</v>
      </c>
      <c r="L39" s="358" t="s">
        <v>6727</v>
      </c>
      <c r="M39" s="357" t="s">
        <v>8053</v>
      </c>
      <c r="N39" s="357" t="s">
        <v>7586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6489</v>
      </c>
      <c r="U39" s="357" t="s">
        <v>294</v>
      </c>
      <c r="V39" s="357" t="s">
        <v>294</v>
      </c>
    </row>
    <row r="40" spans="1:22" ht="15" thickBot="1">
      <c r="A40" s="1791"/>
      <c r="B40" s="1827" t="s">
        <v>8054</v>
      </c>
      <c r="C40" s="1858" t="s">
        <v>6715</v>
      </c>
      <c r="D40" s="1826">
        <v>3</v>
      </c>
      <c r="E40" s="1826">
        <v>3</v>
      </c>
      <c r="F40" s="1859" t="s">
        <v>6709</v>
      </c>
      <c r="G40" s="494"/>
      <c r="H40" s="494" t="s">
        <v>7586</v>
      </c>
      <c r="I40" s="494" t="s">
        <v>294</v>
      </c>
      <c r="J40" s="494" t="s">
        <v>294</v>
      </c>
      <c r="K40" s="573">
        <v>0</v>
      </c>
      <c r="L40" s="358" t="s">
        <v>6716</v>
      </c>
      <c r="M40" s="357" t="s">
        <v>8054</v>
      </c>
      <c r="N40" s="357" t="s">
        <v>7586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6489</v>
      </c>
      <c r="U40" s="357" t="s">
        <v>294</v>
      </c>
      <c r="V40" s="357" t="s">
        <v>294</v>
      </c>
    </row>
    <row r="41" spans="1:22" ht="15" thickBot="1">
      <c r="A41" s="671"/>
      <c r="B41" s="671"/>
      <c r="C41" s="1860" t="s">
        <v>22</v>
      </c>
      <c r="D41" s="663">
        <v>19</v>
      </c>
      <c r="E41" s="663">
        <v>22</v>
      </c>
      <c r="F41" s="186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1787">
        <v>6</v>
      </c>
      <c r="B42" s="1832" t="s">
        <v>8055</v>
      </c>
      <c r="C42" s="1862" t="s">
        <v>6720</v>
      </c>
      <c r="D42" s="1831">
        <v>3</v>
      </c>
      <c r="E42" s="1831">
        <v>3</v>
      </c>
      <c r="F42" s="1863" t="s">
        <v>6715</v>
      </c>
      <c r="G42" s="494"/>
      <c r="H42" s="494" t="s">
        <v>8054</v>
      </c>
      <c r="I42" s="494" t="s">
        <v>294</v>
      </c>
      <c r="J42" s="494" t="s">
        <v>294</v>
      </c>
      <c r="K42" s="573">
        <v>0</v>
      </c>
      <c r="L42" s="358" t="s">
        <v>6721</v>
      </c>
      <c r="M42" s="357" t="s">
        <v>8055</v>
      </c>
      <c r="N42" s="357" t="s">
        <v>8054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6716</v>
      </c>
      <c r="U42" s="357" t="s">
        <v>294</v>
      </c>
      <c r="V42" s="357" t="s">
        <v>294</v>
      </c>
    </row>
    <row r="43" spans="1:22">
      <c r="A43" s="1651"/>
      <c r="B43" s="1816" t="s">
        <v>3040</v>
      </c>
      <c r="C43" s="1857" t="s">
        <v>3998</v>
      </c>
      <c r="D43" s="1815">
        <v>3</v>
      </c>
      <c r="E43" s="1815">
        <v>4</v>
      </c>
      <c r="F43" s="962" t="s">
        <v>1179</v>
      </c>
      <c r="G43" s="494"/>
      <c r="H43" s="494" t="s">
        <v>3039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3040</v>
      </c>
      <c r="N43" s="357" t="s">
        <v>3039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1651"/>
      <c r="B44" s="1816" t="s">
        <v>8056</v>
      </c>
      <c r="C44" s="1857" t="s">
        <v>6733</v>
      </c>
      <c r="D44" s="1815">
        <v>4</v>
      </c>
      <c r="E44" s="1815">
        <v>5</v>
      </c>
      <c r="F44" s="962" t="s">
        <v>6510</v>
      </c>
      <c r="G44" s="494"/>
      <c r="H44" s="494" t="s">
        <v>8052</v>
      </c>
      <c r="I44" s="494" t="s">
        <v>294</v>
      </c>
      <c r="J44" s="494" t="s">
        <v>294</v>
      </c>
      <c r="K44" s="573">
        <v>0</v>
      </c>
      <c r="L44" s="358" t="s">
        <v>6532</v>
      </c>
      <c r="M44" s="357" t="s">
        <v>8056</v>
      </c>
      <c r="N44" s="357" t="s">
        <v>8052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6511</v>
      </c>
      <c r="U44" s="357" t="s">
        <v>294</v>
      </c>
      <c r="V44" s="357" t="s">
        <v>294</v>
      </c>
    </row>
    <row r="45" spans="1:22">
      <c r="A45" s="1651"/>
      <c r="B45" s="1816" t="s">
        <v>8057</v>
      </c>
      <c r="C45" s="1857" t="s">
        <v>6723</v>
      </c>
      <c r="D45" s="1815">
        <v>5</v>
      </c>
      <c r="E45" s="1815">
        <v>7</v>
      </c>
      <c r="F45" s="962" t="s">
        <v>6712</v>
      </c>
      <c r="G45" s="494"/>
      <c r="H45" s="494" t="s">
        <v>8049</v>
      </c>
      <c r="I45" s="494" t="s">
        <v>294</v>
      </c>
      <c r="J45" s="494" t="s">
        <v>294</v>
      </c>
      <c r="K45" s="573">
        <v>0</v>
      </c>
      <c r="L45" s="358" t="s">
        <v>6724</v>
      </c>
      <c r="M45" s="357" t="s">
        <v>8057</v>
      </c>
      <c r="N45" s="357" t="s">
        <v>8049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6713</v>
      </c>
      <c r="U45" s="357" t="s">
        <v>294</v>
      </c>
      <c r="V45" s="357" t="s">
        <v>294</v>
      </c>
    </row>
    <row r="46" spans="1:22" ht="15" thickBot="1">
      <c r="A46" s="1791"/>
      <c r="B46" s="1827" t="s">
        <v>8058</v>
      </c>
      <c r="C46" s="1858" t="s">
        <v>6718</v>
      </c>
      <c r="D46" s="1826">
        <v>3</v>
      </c>
      <c r="E46" s="1826">
        <v>3</v>
      </c>
      <c r="F46" s="1859" t="s">
        <v>6498</v>
      </c>
      <c r="G46" s="494"/>
      <c r="H46" s="494" t="s">
        <v>8050</v>
      </c>
      <c r="I46" s="494" t="s">
        <v>294</v>
      </c>
      <c r="J46" s="494" t="s">
        <v>294</v>
      </c>
      <c r="K46" s="573">
        <v>0</v>
      </c>
      <c r="L46" s="358" t="s">
        <v>6718</v>
      </c>
      <c r="M46" s="357" t="s">
        <v>8058</v>
      </c>
      <c r="N46" s="357" t="s">
        <v>8050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6499</v>
      </c>
      <c r="U46" s="357" t="s">
        <v>294</v>
      </c>
      <c r="V46" s="357" t="s">
        <v>294</v>
      </c>
    </row>
    <row r="47" spans="1:22" ht="15" thickBot="1">
      <c r="A47" s="671"/>
      <c r="B47" s="671"/>
      <c r="C47" s="1860" t="s">
        <v>22</v>
      </c>
      <c r="D47" s="663">
        <v>18</v>
      </c>
      <c r="E47" s="663">
        <v>22</v>
      </c>
      <c r="F47" s="186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1787">
        <v>7</v>
      </c>
      <c r="B48" s="1832" t="s">
        <v>8059</v>
      </c>
      <c r="C48" s="1862" t="s">
        <v>6732</v>
      </c>
      <c r="D48" s="1831">
        <v>4</v>
      </c>
      <c r="E48" s="1831">
        <v>5</v>
      </c>
      <c r="F48" s="1863" t="s">
        <v>6723</v>
      </c>
      <c r="G48" s="494"/>
      <c r="H48" s="494" t="s">
        <v>8057</v>
      </c>
      <c r="I48" s="494" t="s">
        <v>294</v>
      </c>
      <c r="J48" s="494" t="s">
        <v>294</v>
      </c>
      <c r="K48" s="573">
        <v>0</v>
      </c>
      <c r="L48" s="358" t="s">
        <v>6732</v>
      </c>
      <c r="M48" s="357" t="s">
        <v>8059</v>
      </c>
      <c r="N48" s="357" t="s">
        <v>8057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6724</v>
      </c>
      <c r="U48" s="357" t="s">
        <v>294</v>
      </c>
      <c r="V48" s="357" t="s">
        <v>294</v>
      </c>
    </row>
    <row r="49" spans="1:22">
      <c r="A49" s="1651"/>
      <c r="B49" s="1816" t="s">
        <v>8060</v>
      </c>
      <c r="C49" s="1857" t="s">
        <v>7540</v>
      </c>
      <c r="D49" s="1815">
        <v>3</v>
      </c>
      <c r="E49" s="1815">
        <v>3</v>
      </c>
      <c r="F49" s="962" t="s">
        <v>6733</v>
      </c>
      <c r="G49" s="494"/>
      <c r="H49" s="494" t="s">
        <v>8056</v>
      </c>
      <c r="I49" s="494" t="s">
        <v>294</v>
      </c>
      <c r="J49" s="494" t="s">
        <v>294</v>
      </c>
      <c r="K49" s="573">
        <v>0</v>
      </c>
      <c r="L49" s="358" t="s">
        <v>6741</v>
      </c>
      <c r="M49" s="357" t="s">
        <v>8060</v>
      </c>
      <c r="N49" s="357" t="s">
        <v>8056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6532</v>
      </c>
      <c r="U49" s="357" t="s">
        <v>294</v>
      </c>
      <c r="V49" s="357" t="s">
        <v>294</v>
      </c>
    </row>
    <row r="50" spans="1:22">
      <c r="A50" s="1651"/>
      <c r="B50" s="1816" t="s">
        <v>38</v>
      </c>
      <c r="C50" s="1857" t="s">
        <v>331</v>
      </c>
      <c r="D50" s="1815">
        <v>1</v>
      </c>
      <c r="E50" s="1815">
        <v>1</v>
      </c>
      <c r="F50" s="962" t="s">
        <v>335</v>
      </c>
      <c r="G50" s="494"/>
      <c r="H50" s="494" t="s">
        <v>3051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3051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335</v>
      </c>
      <c r="U50" s="357" t="s">
        <v>294</v>
      </c>
      <c r="V50" s="357" t="s">
        <v>294</v>
      </c>
    </row>
    <row r="51" spans="1:22">
      <c r="A51" s="1651"/>
      <c r="B51" s="1816" t="s">
        <v>8061</v>
      </c>
      <c r="C51" s="1857" t="s">
        <v>6508</v>
      </c>
      <c r="D51" s="1815">
        <v>4</v>
      </c>
      <c r="E51" s="1815">
        <v>5</v>
      </c>
      <c r="F51" s="962" t="s">
        <v>6498</v>
      </c>
      <c r="G51" s="494"/>
      <c r="H51" s="494" t="s">
        <v>8050</v>
      </c>
      <c r="I51" s="494" t="s">
        <v>294</v>
      </c>
      <c r="J51" s="494" t="s">
        <v>294</v>
      </c>
      <c r="K51" s="573">
        <v>0</v>
      </c>
      <c r="L51" s="358" t="s">
        <v>6508</v>
      </c>
      <c r="M51" s="357" t="s">
        <v>8061</v>
      </c>
      <c r="N51" s="357" t="s">
        <v>8050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6499</v>
      </c>
      <c r="U51" s="357" t="s">
        <v>294</v>
      </c>
      <c r="V51" s="357" t="s">
        <v>294</v>
      </c>
    </row>
    <row r="52" spans="1:22">
      <c r="A52" s="1651"/>
      <c r="B52" s="1816" t="s">
        <v>6734</v>
      </c>
      <c r="C52" s="1857" t="s">
        <v>7594</v>
      </c>
      <c r="D52" s="1815">
        <v>3</v>
      </c>
      <c r="E52" s="1815">
        <v>4</v>
      </c>
      <c r="F52" s="962" t="s">
        <v>6715</v>
      </c>
      <c r="G52" s="494"/>
      <c r="H52" s="494" t="s">
        <v>8054</v>
      </c>
      <c r="I52" s="494" t="s">
        <v>294</v>
      </c>
      <c r="J52" s="494" t="s">
        <v>294</v>
      </c>
      <c r="K52" s="573">
        <v>0</v>
      </c>
      <c r="L52" s="358" t="s">
        <v>6736</v>
      </c>
      <c r="M52" s="357" t="s">
        <v>6734</v>
      </c>
      <c r="N52" s="357" t="s">
        <v>8054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6716</v>
      </c>
      <c r="U52" s="357" t="s">
        <v>294</v>
      </c>
      <c r="V52" s="357" t="s">
        <v>294</v>
      </c>
    </row>
    <row r="53" spans="1:22" ht="15" thickBot="1">
      <c r="A53" s="1791"/>
      <c r="B53" s="1827" t="s">
        <v>8062</v>
      </c>
      <c r="C53" s="1858" t="s">
        <v>6738</v>
      </c>
      <c r="D53" s="1826">
        <v>4</v>
      </c>
      <c r="E53" s="1826">
        <v>5</v>
      </c>
      <c r="F53" s="1859" t="s">
        <v>6712</v>
      </c>
      <c r="G53" s="494"/>
      <c r="H53" s="494" t="s">
        <v>8049</v>
      </c>
      <c r="I53" s="494" t="s">
        <v>294</v>
      </c>
      <c r="J53" s="494" t="s">
        <v>294</v>
      </c>
      <c r="K53" s="573">
        <v>0</v>
      </c>
      <c r="L53" s="358" t="s">
        <v>6738</v>
      </c>
      <c r="M53" s="357" t="s">
        <v>8062</v>
      </c>
      <c r="N53" s="357" t="s">
        <v>8049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6713</v>
      </c>
      <c r="U53" s="357" t="s">
        <v>294</v>
      </c>
      <c r="V53" s="357" t="s">
        <v>294</v>
      </c>
    </row>
    <row r="54" spans="1:22" ht="15" thickBot="1">
      <c r="A54" s="671"/>
      <c r="B54" s="671"/>
      <c r="C54" s="1860" t="s">
        <v>22</v>
      </c>
      <c r="D54" s="663">
        <v>19</v>
      </c>
      <c r="E54" s="663">
        <v>23</v>
      </c>
      <c r="F54" s="186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1787">
        <v>8</v>
      </c>
      <c r="B55" s="1832" t="s">
        <v>8063</v>
      </c>
      <c r="C55" s="1862" t="s">
        <v>6753</v>
      </c>
      <c r="D55" s="1831">
        <v>4</v>
      </c>
      <c r="E55" s="1831">
        <v>5</v>
      </c>
      <c r="F55" s="1863" t="s">
        <v>7540</v>
      </c>
      <c r="G55" s="494"/>
      <c r="H55" s="494" t="s">
        <v>8060</v>
      </c>
      <c r="I55" s="494" t="s">
        <v>294</v>
      </c>
      <c r="J55" s="494" t="s">
        <v>294</v>
      </c>
      <c r="K55" s="573">
        <v>0</v>
      </c>
      <c r="L55" s="358" t="s">
        <v>6753</v>
      </c>
      <c r="M55" s="357" t="s">
        <v>8063</v>
      </c>
      <c r="N55" s="357" t="s">
        <v>8060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6741</v>
      </c>
      <c r="U55" s="357" t="s">
        <v>294</v>
      </c>
      <c r="V55" s="357" t="s">
        <v>294</v>
      </c>
    </row>
    <row r="56" spans="1:22">
      <c r="A56" s="1651"/>
      <c r="B56" s="1816" t="s">
        <v>8064</v>
      </c>
      <c r="C56" s="1857" t="s">
        <v>6743</v>
      </c>
      <c r="D56" s="1815">
        <v>3</v>
      </c>
      <c r="E56" s="1815">
        <v>3</v>
      </c>
      <c r="F56" s="962" t="s">
        <v>6738</v>
      </c>
      <c r="G56" s="494"/>
      <c r="H56" s="494" t="s">
        <v>8062</v>
      </c>
      <c r="I56" s="494" t="s">
        <v>294</v>
      </c>
      <c r="J56" s="494" t="s">
        <v>294</v>
      </c>
      <c r="K56" s="573">
        <v>0</v>
      </c>
      <c r="L56" s="358" t="s">
        <v>6743</v>
      </c>
      <c r="M56" s="357" t="s">
        <v>8064</v>
      </c>
      <c r="N56" s="357" t="s">
        <v>8062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6738</v>
      </c>
      <c r="U56" s="357" t="s">
        <v>294</v>
      </c>
      <c r="V56" s="357" t="s">
        <v>294</v>
      </c>
    </row>
    <row r="57" spans="1:22">
      <c r="A57" s="1651"/>
      <c r="B57" s="1816" t="s">
        <v>8065</v>
      </c>
      <c r="C57" s="1857" t="s">
        <v>7235</v>
      </c>
      <c r="D57" s="1815">
        <v>4</v>
      </c>
      <c r="E57" s="1815">
        <v>8</v>
      </c>
      <c r="F57" s="962" t="s">
        <v>6732</v>
      </c>
      <c r="G57" s="494"/>
      <c r="H57" s="494" t="s">
        <v>8059</v>
      </c>
      <c r="I57" s="494" t="s">
        <v>294</v>
      </c>
      <c r="J57" s="494" t="s">
        <v>294</v>
      </c>
      <c r="K57" s="573">
        <v>0</v>
      </c>
      <c r="L57" s="358" t="s">
        <v>6746</v>
      </c>
      <c r="M57" s="357" t="s">
        <v>8065</v>
      </c>
      <c r="N57" s="357" t="s">
        <v>8059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6732</v>
      </c>
      <c r="U57" s="357" t="s">
        <v>294</v>
      </c>
      <c r="V57" s="357" t="s">
        <v>294</v>
      </c>
    </row>
    <row r="58" spans="1:22">
      <c r="A58" s="1651"/>
      <c r="B58" s="1816" t="s">
        <v>7596</v>
      </c>
      <c r="C58" s="1857" t="s">
        <v>3155</v>
      </c>
      <c r="D58" s="1815">
        <v>8</v>
      </c>
      <c r="E58" s="1815">
        <v>14</v>
      </c>
      <c r="F58" s="962" t="s">
        <v>6738</v>
      </c>
      <c r="G58" s="494"/>
      <c r="H58" s="494" t="s">
        <v>8062</v>
      </c>
      <c r="I58" s="494" t="s">
        <v>294</v>
      </c>
      <c r="J58" s="494" t="s">
        <v>294</v>
      </c>
      <c r="K58" s="573">
        <v>0</v>
      </c>
      <c r="L58" s="358" t="s">
        <v>4589</v>
      </c>
      <c r="M58" s="357" t="s">
        <v>7596</v>
      </c>
      <c r="N58" s="357" t="s">
        <v>8062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6738</v>
      </c>
      <c r="U58" s="357" t="s">
        <v>294</v>
      </c>
      <c r="V58" s="357" t="s">
        <v>294</v>
      </c>
    </row>
    <row r="59" spans="1:22" ht="15" thickBot="1">
      <c r="A59" s="1791"/>
      <c r="B59" s="1827" t="s">
        <v>8066</v>
      </c>
      <c r="C59" s="1858" t="s">
        <v>7237</v>
      </c>
      <c r="D59" s="1826">
        <v>3</v>
      </c>
      <c r="E59" s="1826">
        <v>3</v>
      </c>
      <c r="F59" s="1859" t="s">
        <v>6508</v>
      </c>
      <c r="G59" s="494"/>
      <c r="H59" s="494" t="s">
        <v>8061</v>
      </c>
      <c r="I59" s="494" t="s">
        <v>294</v>
      </c>
      <c r="J59" s="494" t="s">
        <v>294</v>
      </c>
      <c r="K59" s="573">
        <v>0</v>
      </c>
      <c r="L59" s="358" t="s">
        <v>6750</v>
      </c>
      <c r="M59" s="357" t="s">
        <v>8066</v>
      </c>
      <c r="N59" s="357" t="s">
        <v>8061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6508</v>
      </c>
      <c r="U59" s="357" t="s">
        <v>294</v>
      </c>
      <c r="V59" s="357" t="s">
        <v>294</v>
      </c>
    </row>
    <row r="60" spans="1:22" ht="15" thickBot="1">
      <c r="A60" s="671"/>
      <c r="B60" s="671"/>
      <c r="C60" s="1860" t="s">
        <v>22</v>
      </c>
      <c r="D60" s="663">
        <v>22</v>
      </c>
      <c r="E60" s="663">
        <v>33</v>
      </c>
      <c r="F60" s="186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787">
        <v>9</v>
      </c>
      <c r="B61" s="1832" t="s">
        <v>8067</v>
      </c>
      <c r="C61" s="1862" t="s">
        <v>7239</v>
      </c>
      <c r="D61" s="1831">
        <v>3</v>
      </c>
      <c r="E61" s="1831">
        <v>3</v>
      </c>
      <c r="F61" s="1863" t="s">
        <v>7237</v>
      </c>
      <c r="G61" s="494"/>
      <c r="H61" s="494" t="s">
        <v>8066</v>
      </c>
      <c r="I61" s="494" t="s">
        <v>294</v>
      </c>
      <c r="J61" s="494" t="s">
        <v>294</v>
      </c>
      <c r="K61" s="573">
        <v>0</v>
      </c>
      <c r="L61" s="358" t="s">
        <v>6768</v>
      </c>
      <c r="M61" s="357" t="s">
        <v>8067</v>
      </c>
      <c r="N61" s="357" t="s">
        <v>8066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6750</v>
      </c>
      <c r="U61" s="357" t="s">
        <v>294</v>
      </c>
      <c r="V61" s="357" t="s">
        <v>294</v>
      </c>
    </row>
    <row r="62" spans="1:22">
      <c r="A62" s="1651"/>
      <c r="B62" s="1816" t="s">
        <v>7597</v>
      </c>
      <c r="C62" s="1857" t="s">
        <v>4161</v>
      </c>
      <c r="D62" s="1815">
        <v>8</v>
      </c>
      <c r="E62" s="1815">
        <v>12</v>
      </c>
      <c r="F62" s="962" t="s">
        <v>7598</v>
      </c>
      <c r="G62" s="494"/>
      <c r="H62" s="494" t="s">
        <v>3040</v>
      </c>
      <c r="I62" s="494" t="s">
        <v>8065</v>
      </c>
      <c r="J62" s="494" t="s">
        <v>294</v>
      </c>
      <c r="K62" s="573">
        <v>0</v>
      </c>
      <c r="L62" s="358" t="s">
        <v>4161</v>
      </c>
      <c r="M62" s="357" t="s">
        <v>7597</v>
      </c>
      <c r="N62" s="357" t="s">
        <v>3040</v>
      </c>
      <c r="O62" s="357" t="s">
        <v>8065</v>
      </c>
      <c r="P62" s="357" t="s">
        <v>294</v>
      </c>
      <c r="Q62" s="357">
        <v>0</v>
      </c>
      <c r="R62" s="357">
        <v>34</v>
      </c>
      <c r="S62" s="357">
        <v>0</v>
      </c>
      <c r="T62" s="357" t="s">
        <v>3259</v>
      </c>
      <c r="U62" s="357" t="s">
        <v>6746</v>
      </c>
      <c r="V62" s="357" t="s">
        <v>294</v>
      </c>
    </row>
    <row r="63" spans="1:22">
      <c r="A63" s="1651"/>
      <c r="B63" s="1816" t="s">
        <v>8068</v>
      </c>
      <c r="C63" s="1857" t="s">
        <v>6756</v>
      </c>
      <c r="D63" s="1815">
        <v>7</v>
      </c>
      <c r="E63" s="1815">
        <v>11</v>
      </c>
      <c r="F63" s="962" t="s">
        <v>7237</v>
      </c>
      <c r="G63" s="494"/>
      <c r="H63" s="494" t="s">
        <v>8066</v>
      </c>
      <c r="I63" s="494" t="s">
        <v>294</v>
      </c>
      <c r="J63" s="494" t="s">
        <v>294</v>
      </c>
      <c r="K63" s="573">
        <v>0</v>
      </c>
      <c r="L63" s="358" t="s">
        <v>6756</v>
      </c>
      <c r="M63" s="357" t="s">
        <v>8068</v>
      </c>
      <c r="N63" s="357" t="s">
        <v>8066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6750</v>
      </c>
      <c r="U63" s="357" t="s">
        <v>294</v>
      </c>
      <c r="V63" s="357" t="s">
        <v>294</v>
      </c>
    </row>
    <row r="64" spans="1:22">
      <c r="A64" s="1651"/>
      <c r="B64" s="1816" t="s">
        <v>8069</v>
      </c>
      <c r="C64" s="1857" t="s">
        <v>6759</v>
      </c>
      <c r="D64" s="1815">
        <v>3</v>
      </c>
      <c r="E64" s="1815">
        <v>3</v>
      </c>
      <c r="F64" s="962" t="s">
        <v>7594</v>
      </c>
      <c r="G64" s="494" t="s">
        <v>241</v>
      </c>
      <c r="H64" s="494" t="s">
        <v>6734</v>
      </c>
      <c r="I64" s="494" t="s">
        <v>294</v>
      </c>
      <c r="J64" s="494" t="s">
        <v>294</v>
      </c>
      <c r="K64" s="573">
        <v>0</v>
      </c>
      <c r="L64" s="358" t="s">
        <v>6759</v>
      </c>
      <c r="M64" s="357" t="s">
        <v>8069</v>
      </c>
      <c r="N64" s="357" t="s">
        <v>6734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6736</v>
      </c>
      <c r="U64" s="357" t="s">
        <v>294</v>
      </c>
      <c r="V64" s="357" t="s">
        <v>294</v>
      </c>
    </row>
    <row r="65" spans="1:22">
      <c r="A65" s="1651"/>
      <c r="B65" s="1816" t="s">
        <v>8070</v>
      </c>
      <c r="C65" s="1857" t="s">
        <v>6762</v>
      </c>
      <c r="D65" s="1815">
        <v>3</v>
      </c>
      <c r="E65" s="1815">
        <v>3</v>
      </c>
      <c r="F65" s="962" t="s">
        <v>7594</v>
      </c>
      <c r="G65" s="494" t="s">
        <v>241</v>
      </c>
      <c r="H65" s="494" t="s">
        <v>6734</v>
      </c>
      <c r="I65" s="494" t="s">
        <v>294</v>
      </c>
      <c r="J65" s="494" t="s">
        <v>294</v>
      </c>
      <c r="K65" s="573">
        <v>0</v>
      </c>
      <c r="L65" s="358" t="s">
        <v>6762</v>
      </c>
      <c r="M65" s="357" t="s">
        <v>8070</v>
      </c>
      <c r="N65" s="357" t="s">
        <v>6734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6736</v>
      </c>
      <c r="U65" s="357" t="s">
        <v>294</v>
      </c>
      <c r="V65" s="357" t="s">
        <v>294</v>
      </c>
    </row>
    <row r="66" spans="1:22" ht="15" thickBot="1">
      <c r="A66" s="1791"/>
      <c r="B66" s="1827" t="s">
        <v>8071</v>
      </c>
      <c r="C66" s="1858" t="s">
        <v>7544</v>
      </c>
      <c r="D66" s="1826">
        <v>3</v>
      </c>
      <c r="E66" s="1826">
        <v>3</v>
      </c>
      <c r="F66" s="1859" t="s">
        <v>7594</v>
      </c>
      <c r="G66" s="494" t="s">
        <v>241</v>
      </c>
      <c r="H66" s="494" t="s">
        <v>6734</v>
      </c>
      <c r="I66" s="494" t="s">
        <v>294</v>
      </c>
      <c r="J66" s="494" t="s">
        <v>294</v>
      </c>
      <c r="K66" s="573">
        <v>0</v>
      </c>
      <c r="L66" s="358" t="s">
        <v>6778</v>
      </c>
      <c r="M66" s="357" t="s">
        <v>8071</v>
      </c>
      <c r="N66" s="357" t="s">
        <v>6734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6736</v>
      </c>
      <c r="U66" s="357" t="s">
        <v>294</v>
      </c>
      <c r="V66" s="357" t="s">
        <v>294</v>
      </c>
    </row>
    <row r="67" spans="1:22" ht="15" thickBot="1">
      <c r="A67" s="671"/>
      <c r="B67" s="671"/>
      <c r="C67" s="1860" t="s">
        <v>22</v>
      </c>
      <c r="D67" s="663">
        <v>21</v>
      </c>
      <c r="E67" s="663">
        <v>29</v>
      </c>
      <c r="F67" s="186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1787">
        <v>10</v>
      </c>
      <c r="B68" s="1832" t="s">
        <v>7602</v>
      </c>
      <c r="C68" s="1862" t="s">
        <v>4329</v>
      </c>
      <c r="D68" s="1831">
        <v>8</v>
      </c>
      <c r="E68" s="1831">
        <v>12</v>
      </c>
      <c r="F68" s="1863" t="s">
        <v>4161</v>
      </c>
      <c r="G68" s="494"/>
      <c r="H68" s="494" t="s">
        <v>7597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7602</v>
      </c>
      <c r="N68" s="357" t="s">
        <v>7597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651"/>
      <c r="B69" s="1816" t="s">
        <v>8072</v>
      </c>
      <c r="C69" s="1857" t="s">
        <v>6771</v>
      </c>
      <c r="D69" s="1815">
        <v>3</v>
      </c>
      <c r="E69" s="1815">
        <v>3</v>
      </c>
      <c r="F69" s="962" t="s">
        <v>6756</v>
      </c>
      <c r="G69" s="494"/>
      <c r="H69" s="494" t="s">
        <v>8068</v>
      </c>
      <c r="I69" s="494" t="s">
        <v>294</v>
      </c>
      <c r="J69" s="494" t="s">
        <v>294</v>
      </c>
      <c r="K69" s="573">
        <v>0</v>
      </c>
      <c r="L69" s="358" t="s">
        <v>6771</v>
      </c>
      <c r="M69" s="357" t="s">
        <v>8072</v>
      </c>
      <c r="N69" s="357" t="s">
        <v>8068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6756</v>
      </c>
      <c r="U69" s="357" t="s">
        <v>294</v>
      </c>
      <c r="V69" s="357" t="s">
        <v>294</v>
      </c>
    </row>
    <row r="70" spans="1:22">
      <c r="A70" s="1651"/>
      <c r="B70" s="1816" t="s">
        <v>7231</v>
      </c>
      <c r="C70" s="1857" t="s">
        <v>7233</v>
      </c>
      <c r="D70" s="1815">
        <v>2</v>
      </c>
      <c r="E70" s="1815">
        <v>2</v>
      </c>
      <c r="F70" s="962" t="s">
        <v>7594</v>
      </c>
      <c r="G70" s="494"/>
      <c r="H70" s="494" t="s">
        <v>6734</v>
      </c>
      <c r="I70" s="494" t="s">
        <v>294</v>
      </c>
      <c r="J70" s="494" t="s">
        <v>294</v>
      </c>
      <c r="K70" s="573">
        <v>0</v>
      </c>
      <c r="L70" s="358" t="s">
        <v>7233</v>
      </c>
      <c r="M70" s="357" t="s">
        <v>7231</v>
      </c>
      <c r="N70" s="357" t="s">
        <v>6734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6736</v>
      </c>
      <c r="U70" s="357" t="s">
        <v>294</v>
      </c>
      <c r="V70" s="357" t="s">
        <v>294</v>
      </c>
    </row>
    <row r="71" spans="1:22">
      <c r="A71" s="1651"/>
      <c r="B71" s="1816" t="s">
        <v>8073</v>
      </c>
      <c r="C71" s="1857" t="s">
        <v>6773</v>
      </c>
      <c r="D71" s="1815">
        <v>6</v>
      </c>
      <c r="E71" s="1815">
        <v>9</v>
      </c>
      <c r="F71" s="962" t="s">
        <v>6753</v>
      </c>
      <c r="G71" s="494"/>
      <c r="H71" s="494" t="s">
        <v>8063</v>
      </c>
      <c r="I71" s="494" t="s">
        <v>294</v>
      </c>
      <c r="J71" s="494" t="s">
        <v>294</v>
      </c>
      <c r="K71" s="573">
        <v>0</v>
      </c>
      <c r="L71" s="358" t="s">
        <v>6774</v>
      </c>
      <c r="M71" s="357" t="s">
        <v>8073</v>
      </c>
      <c r="N71" s="357" t="s">
        <v>8063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6753</v>
      </c>
      <c r="U71" s="357" t="s">
        <v>294</v>
      </c>
      <c r="V71" s="357" t="s">
        <v>294</v>
      </c>
    </row>
    <row r="72" spans="1:22">
      <c r="A72" s="1651"/>
      <c r="B72" s="1816" t="s">
        <v>8074</v>
      </c>
      <c r="C72" s="1857" t="s">
        <v>7247</v>
      </c>
      <c r="D72" s="1815">
        <v>3</v>
      </c>
      <c r="E72" s="1815">
        <v>3</v>
      </c>
      <c r="F72" s="962" t="s">
        <v>353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6765</v>
      </c>
      <c r="M72" s="357" t="s">
        <v>8074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1651"/>
      <c r="B73" s="1816" t="s">
        <v>8075</v>
      </c>
      <c r="C73" s="1857" t="s">
        <v>7249</v>
      </c>
      <c r="D73" s="1815">
        <v>3</v>
      </c>
      <c r="E73" s="1815">
        <v>3</v>
      </c>
      <c r="F73" s="962" t="s">
        <v>353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6781</v>
      </c>
      <c r="M73" s="357" t="s">
        <v>8075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1791"/>
      <c r="B74" s="1827" t="s">
        <v>8076</v>
      </c>
      <c r="C74" s="1858" t="s">
        <v>7251</v>
      </c>
      <c r="D74" s="1826">
        <v>3</v>
      </c>
      <c r="E74" s="1826">
        <v>3</v>
      </c>
      <c r="F74" s="1859" t="s">
        <v>353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6784</v>
      </c>
      <c r="M74" s="357" t="s">
        <v>8076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22</v>
      </c>
      <c r="D75" s="663">
        <v>22</v>
      </c>
      <c r="E75" s="663">
        <v>29</v>
      </c>
      <c r="F75" s="186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671"/>
      <c r="B76" s="671" t="s">
        <v>118</v>
      </c>
      <c r="C76" s="1860" t="s">
        <v>6409</v>
      </c>
      <c r="D76" s="663">
        <v>202</v>
      </c>
      <c r="E76" s="663">
        <v>260</v>
      </c>
      <c r="F76" s="1860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6410</v>
      </c>
      <c r="M76" s="357" t="s">
        <v>118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B1345-53C6-423F-A4A2-EE119401C53A}">
  <sheetPr codeName="Sheet61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8011</v>
      </c>
      <c r="C10" s="1857" t="s">
        <v>7581</v>
      </c>
      <c r="D10" s="1815">
        <v>5</v>
      </c>
      <c r="E10" s="1815">
        <v>6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8011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392</v>
      </c>
      <c r="C11" s="1857" t="s">
        <v>6646</v>
      </c>
      <c r="D11" s="1815">
        <v>4</v>
      </c>
      <c r="E11" s="1815">
        <v>5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6647</v>
      </c>
      <c r="M11" s="357" t="s">
        <v>392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8012</v>
      </c>
      <c r="C12" s="1857" t="s">
        <v>6649</v>
      </c>
      <c r="D12" s="1815">
        <v>3</v>
      </c>
      <c r="E12" s="1815">
        <v>5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6649</v>
      </c>
      <c r="M12" s="357" t="s">
        <v>8012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36</v>
      </c>
      <c r="C13" s="1857" t="s">
        <v>1131</v>
      </c>
      <c r="D13" s="1815">
        <v>1</v>
      </c>
      <c r="E13" s="1815">
        <v>1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1131</v>
      </c>
      <c r="M13" s="357" t="s">
        <v>36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4485</v>
      </c>
      <c r="C14" s="1858" t="s">
        <v>3543</v>
      </c>
      <c r="D14" s="1826">
        <v>5</v>
      </c>
      <c r="E14" s="1826">
        <v>6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4485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20</v>
      </c>
      <c r="E15" s="663">
        <v>26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8013</v>
      </c>
      <c r="C16" s="1862" t="s">
        <v>7584</v>
      </c>
      <c r="D16" s="1831">
        <v>5</v>
      </c>
      <c r="E16" s="1831">
        <v>6</v>
      </c>
      <c r="F16" s="1863" t="s">
        <v>7581</v>
      </c>
      <c r="G16" s="494"/>
      <c r="H16" s="494" t="s">
        <v>8011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8013</v>
      </c>
      <c r="N16" s="357" t="s">
        <v>8011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1043</v>
      </c>
      <c r="C17" s="1857" t="s">
        <v>1044</v>
      </c>
      <c r="D17" s="1815">
        <v>4</v>
      </c>
      <c r="E17" s="1815">
        <v>6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6280</v>
      </c>
      <c r="M17" s="357" t="s">
        <v>1043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8014</v>
      </c>
      <c r="C18" s="1857" t="s">
        <v>348</v>
      </c>
      <c r="D18" s="1815">
        <v>3</v>
      </c>
      <c r="E18" s="1815">
        <v>6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6413</v>
      </c>
      <c r="M18" s="357" t="s">
        <v>8014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3039</v>
      </c>
      <c r="C19" s="1857" t="s">
        <v>1179</v>
      </c>
      <c r="D19" s="1815">
        <v>3</v>
      </c>
      <c r="E19" s="1815">
        <v>4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3039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1651"/>
      <c r="B20" s="1816" t="s">
        <v>3051</v>
      </c>
      <c r="C20" s="1857" t="s">
        <v>335</v>
      </c>
      <c r="D20" s="1815">
        <v>2</v>
      </c>
      <c r="E20" s="1815">
        <v>3</v>
      </c>
      <c r="F20" s="96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3051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791"/>
      <c r="B21" s="1827" t="s">
        <v>4486</v>
      </c>
      <c r="C21" s="1858" t="s">
        <v>471</v>
      </c>
      <c r="D21" s="1826">
        <v>5</v>
      </c>
      <c r="E21" s="1826">
        <v>6</v>
      </c>
      <c r="F21" s="1859" t="s">
        <v>3543</v>
      </c>
      <c r="G21" s="494"/>
      <c r="H21" s="494" t="s">
        <v>4485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4486</v>
      </c>
      <c r="N21" s="357" t="s">
        <v>4485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22</v>
      </c>
      <c r="E22" s="663">
        <v>31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8015</v>
      </c>
      <c r="C23" s="1862" t="s">
        <v>28</v>
      </c>
      <c r="D23" s="1831">
        <v>5</v>
      </c>
      <c r="E23" s="1831">
        <v>6</v>
      </c>
      <c r="F23" s="1863" t="s">
        <v>7584</v>
      </c>
      <c r="G23" s="494"/>
      <c r="H23" s="494" t="s">
        <v>8013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8015</v>
      </c>
      <c r="N23" s="357" t="s">
        <v>8013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1052</v>
      </c>
      <c r="C24" s="1857" t="s">
        <v>1053</v>
      </c>
      <c r="D24" s="1815">
        <v>4</v>
      </c>
      <c r="E24" s="1815">
        <v>6</v>
      </c>
      <c r="F24" s="962" t="s">
        <v>1044</v>
      </c>
      <c r="G24" s="494"/>
      <c r="H24" s="494" t="s">
        <v>1043</v>
      </c>
      <c r="I24" s="494" t="s">
        <v>294</v>
      </c>
      <c r="J24" s="494" t="s">
        <v>294</v>
      </c>
      <c r="K24" s="573">
        <v>0</v>
      </c>
      <c r="L24" s="358" t="s">
        <v>6417</v>
      </c>
      <c r="M24" s="357" t="s">
        <v>1052</v>
      </c>
      <c r="N24" s="357" t="s">
        <v>1043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6280</v>
      </c>
      <c r="U24" s="357" t="s">
        <v>294</v>
      </c>
      <c r="V24" s="357" t="s">
        <v>294</v>
      </c>
    </row>
    <row r="25" spans="1:22">
      <c r="A25" s="1651"/>
      <c r="B25" s="1816" t="s">
        <v>8016</v>
      </c>
      <c r="C25" s="1857" t="s">
        <v>379</v>
      </c>
      <c r="D25" s="1815">
        <v>3</v>
      </c>
      <c r="E25" s="1815">
        <v>3</v>
      </c>
      <c r="F25" s="962" t="s">
        <v>6649</v>
      </c>
      <c r="G25" s="494"/>
      <c r="H25" s="494" t="s">
        <v>8012</v>
      </c>
      <c r="I25" s="494" t="s">
        <v>294</v>
      </c>
      <c r="J25" s="494" t="s">
        <v>294</v>
      </c>
      <c r="K25" s="573">
        <v>0</v>
      </c>
      <c r="L25" s="358" t="s">
        <v>1073</v>
      </c>
      <c r="M25" s="357" t="s">
        <v>8016</v>
      </c>
      <c r="N25" s="357" t="s">
        <v>8012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6649</v>
      </c>
      <c r="U25" s="357" t="s">
        <v>294</v>
      </c>
      <c r="V25" s="357" t="s">
        <v>294</v>
      </c>
    </row>
    <row r="26" spans="1:22">
      <c r="A26" s="1651"/>
      <c r="B26" s="1816" t="s">
        <v>4490</v>
      </c>
      <c r="C26" s="1857" t="s">
        <v>140</v>
      </c>
      <c r="D26" s="1815">
        <v>5</v>
      </c>
      <c r="E26" s="1815">
        <v>6</v>
      </c>
      <c r="F26" s="962" t="s">
        <v>471</v>
      </c>
      <c r="G26" s="494"/>
      <c r="H26" s="494" t="s">
        <v>4486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4490</v>
      </c>
      <c r="N26" s="357" t="s">
        <v>4486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1651"/>
      <c r="B27" s="1816" t="s">
        <v>29</v>
      </c>
      <c r="C27" s="1857" t="s">
        <v>2389</v>
      </c>
      <c r="D27" s="1815">
        <v>2</v>
      </c>
      <c r="E27" s="1815">
        <v>2</v>
      </c>
      <c r="F27" s="96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1791"/>
      <c r="B28" s="1827" t="s">
        <v>40</v>
      </c>
      <c r="C28" s="1858" t="s">
        <v>1180</v>
      </c>
      <c r="D28" s="1826">
        <v>1</v>
      </c>
      <c r="E28" s="1826">
        <v>1</v>
      </c>
      <c r="F28" s="1859" t="s">
        <v>1131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20</v>
      </c>
      <c r="E29" s="663">
        <v>24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359</v>
      </c>
      <c r="C30" s="1862" t="s">
        <v>349</v>
      </c>
      <c r="D30" s="1831">
        <v>4</v>
      </c>
      <c r="E30" s="1831">
        <v>6</v>
      </c>
      <c r="F30" s="1863" t="s">
        <v>7584</v>
      </c>
      <c r="G30" s="494"/>
      <c r="H30" s="494" t="s">
        <v>8013</v>
      </c>
      <c r="I30" s="494" t="s">
        <v>294</v>
      </c>
      <c r="J30" s="494" t="s">
        <v>294</v>
      </c>
      <c r="K30" s="573">
        <v>0</v>
      </c>
      <c r="L30" s="358" t="s">
        <v>6309</v>
      </c>
      <c r="M30" s="357" t="s">
        <v>359</v>
      </c>
      <c r="N30" s="357" t="s">
        <v>8013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7585</v>
      </c>
      <c r="U30" s="357" t="s">
        <v>294</v>
      </c>
      <c r="V30" s="357" t="s">
        <v>294</v>
      </c>
    </row>
    <row r="31" spans="1:22">
      <c r="A31" s="1651"/>
      <c r="B31" s="1816" t="s">
        <v>8017</v>
      </c>
      <c r="C31" s="1857" t="s">
        <v>32</v>
      </c>
      <c r="D31" s="1815">
        <v>5</v>
      </c>
      <c r="E31" s="1815">
        <v>6</v>
      </c>
      <c r="F31" s="962" t="s">
        <v>28</v>
      </c>
      <c r="G31" s="494"/>
      <c r="H31" s="494" t="s">
        <v>8015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8017</v>
      </c>
      <c r="N31" s="357" t="s">
        <v>8015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1651"/>
      <c r="B32" s="1816" t="s">
        <v>8018</v>
      </c>
      <c r="C32" s="1857" t="s">
        <v>1069</v>
      </c>
      <c r="D32" s="1815">
        <v>5</v>
      </c>
      <c r="E32" s="1815">
        <v>9</v>
      </c>
      <c r="F32" s="962" t="s">
        <v>1053</v>
      </c>
      <c r="G32" s="494"/>
      <c r="H32" s="494" t="s">
        <v>1052</v>
      </c>
      <c r="I32" s="494" t="s">
        <v>294</v>
      </c>
      <c r="J32" s="494" t="s">
        <v>294</v>
      </c>
      <c r="K32" s="573">
        <v>0</v>
      </c>
      <c r="L32" s="358" t="s">
        <v>7202</v>
      </c>
      <c r="M32" s="357" t="s">
        <v>8018</v>
      </c>
      <c r="N32" s="357" t="s">
        <v>1052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6417</v>
      </c>
      <c r="U32" s="357" t="s">
        <v>294</v>
      </c>
      <c r="V32" s="357" t="s">
        <v>294</v>
      </c>
    </row>
    <row r="33" spans="1:22">
      <c r="A33" s="1651"/>
      <c r="B33" s="1816" t="s">
        <v>4489</v>
      </c>
      <c r="C33" s="1857" t="s">
        <v>3153</v>
      </c>
      <c r="D33" s="1815">
        <v>5</v>
      </c>
      <c r="E33" s="1815">
        <v>6</v>
      </c>
      <c r="F33" s="962" t="s">
        <v>7584</v>
      </c>
      <c r="G33" s="494"/>
      <c r="H33" s="494" t="s">
        <v>8013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4489</v>
      </c>
      <c r="N33" s="357" t="s">
        <v>8013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7585</v>
      </c>
      <c r="U33" s="357" t="s">
        <v>294</v>
      </c>
      <c r="V33" s="357" t="s">
        <v>294</v>
      </c>
    </row>
    <row r="34" spans="1:22" ht="15" thickBot="1">
      <c r="A34" s="1791"/>
      <c r="B34" s="1827" t="s">
        <v>8019</v>
      </c>
      <c r="C34" s="1858" t="s">
        <v>393</v>
      </c>
      <c r="D34" s="1826">
        <v>3</v>
      </c>
      <c r="E34" s="1826">
        <v>6</v>
      </c>
      <c r="F34" s="1859" t="s">
        <v>348</v>
      </c>
      <c r="G34" s="494"/>
      <c r="H34" s="494" t="s">
        <v>8014</v>
      </c>
      <c r="I34" s="494" t="s">
        <v>294</v>
      </c>
      <c r="J34" s="494" t="s">
        <v>294</v>
      </c>
      <c r="K34" s="573">
        <v>0</v>
      </c>
      <c r="L34" s="358" t="s">
        <v>6654</v>
      </c>
      <c r="M34" s="357" t="s">
        <v>8019</v>
      </c>
      <c r="N34" s="357" t="s">
        <v>8014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22</v>
      </c>
      <c r="E35" s="663">
        <v>33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8020</v>
      </c>
      <c r="C36" s="1862" t="s">
        <v>6655</v>
      </c>
      <c r="D36" s="1831">
        <v>4</v>
      </c>
      <c r="E36" s="1831">
        <v>7</v>
      </c>
      <c r="F36" s="1863" t="s">
        <v>1069</v>
      </c>
      <c r="G36" s="494"/>
      <c r="H36" s="494" t="s">
        <v>8018</v>
      </c>
      <c r="I36" s="494" t="s">
        <v>294</v>
      </c>
      <c r="J36" s="494" t="s">
        <v>294</v>
      </c>
      <c r="K36" s="573">
        <v>0</v>
      </c>
      <c r="L36" s="358" t="s">
        <v>1071</v>
      </c>
      <c r="M36" s="357" t="s">
        <v>8020</v>
      </c>
      <c r="N36" s="357" t="s">
        <v>8018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7202</v>
      </c>
      <c r="U36" s="357" t="s">
        <v>294</v>
      </c>
      <c r="V36" s="357" t="s">
        <v>294</v>
      </c>
    </row>
    <row r="37" spans="1:22">
      <c r="A37" s="1651"/>
      <c r="B37" s="1816" t="s">
        <v>8021</v>
      </c>
      <c r="C37" s="1857" t="s">
        <v>382</v>
      </c>
      <c r="D37" s="1815">
        <v>3</v>
      </c>
      <c r="E37" s="1815">
        <v>4</v>
      </c>
      <c r="F37" s="962" t="s">
        <v>348</v>
      </c>
      <c r="G37" s="494"/>
      <c r="H37" s="494" t="s">
        <v>8014</v>
      </c>
      <c r="I37" s="494" t="s">
        <v>294</v>
      </c>
      <c r="J37" s="494" t="s">
        <v>294</v>
      </c>
      <c r="K37" s="574">
        <v>0</v>
      </c>
      <c r="L37" s="358" t="s">
        <v>6657</v>
      </c>
      <c r="M37" s="357" t="s">
        <v>8021</v>
      </c>
      <c r="N37" s="357" t="s">
        <v>8014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6413</v>
      </c>
      <c r="U37" s="357" t="s">
        <v>294</v>
      </c>
      <c r="V37" s="357" t="s">
        <v>294</v>
      </c>
    </row>
    <row r="38" spans="1:22">
      <c r="A38" s="1651"/>
      <c r="B38" s="1816" t="s">
        <v>8022</v>
      </c>
      <c r="C38" s="1857" t="s">
        <v>381</v>
      </c>
      <c r="D38" s="1815">
        <v>4</v>
      </c>
      <c r="E38" s="1815">
        <v>7</v>
      </c>
      <c r="F38" s="962" t="s">
        <v>379</v>
      </c>
      <c r="G38" s="494"/>
      <c r="H38" s="494" t="s">
        <v>8016</v>
      </c>
      <c r="I38" s="494" t="s">
        <v>294</v>
      </c>
      <c r="J38" s="494" t="s">
        <v>294</v>
      </c>
      <c r="K38" s="573">
        <v>0</v>
      </c>
      <c r="L38" s="358" t="s">
        <v>1081</v>
      </c>
      <c r="M38" s="357" t="s">
        <v>8022</v>
      </c>
      <c r="N38" s="357" t="s">
        <v>8016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1073</v>
      </c>
      <c r="U38" s="357" t="s">
        <v>294</v>
      </c>
      <c r="V38" s="357" t="s">
        <v>294</v>
      </c>
    </row>
    <row r="39" spans="1:22">
      <c r="A39" s="1651"/>
      <c r="B39" s="1816" t="s">
        <v>3052</v>
      </c>
      <c r="C39" s="1857" t="s">
        <v>1181</v>
      </c>
      <c r="D39" s="1815">
        <v>4</v>
      </c>
      <c r="E39" s="1815">
        <v>6</v>
      </c>
      <c r="F39" s="962" t="s">
        <v>438</v>
      </c>
      <c r="G39" s="494"/>
      <c r="H39" s="494" t="s">
        <v>3035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3052</v>
      </c>
      <c r="N39" s="357" t="s">
        <v>3035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>
      <c r="A40" s="1651"/>
      <c r="B40" s="1816" t="s">
        <v>3037</v>
      </c>
      <c r="C40" s="1857" t="s">
        <v>4294</v>
      </c>
      <c r="D40" s="1815">
        <v>2</v>
      </c>
      <c r="E40" s="1815">
        <v>3</v>
      </c>
      <c r="F40" s="962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3207</v>
      </c>
      <c r="M40" s="357" t="s">
        <v>3037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1791"/>
      <c r="B41" s="1827" t="s">
        <v>8023</v>
      </c>
      <c r="C41" s="1858" t="s">
        <v>7097</v>
      </c>
      <c r="D41" s="1826">
        <v>4</v>
      </c>
      <c r="E41" s="1826">
        <v>6</v>
      </c>
      <c r="F41" s="1859" t="s">
        <v>349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6420</v>
      </c>
      <c r="M41" s="357" t="s">
        <v>8023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671"/>
      <c r="B42" s="671"/>
      <c r="C42" s="1860" t="s">
        <v>22</v>
      </c>
      <c r="D42" s="663">
        <v>21</v>
      </c>
      <c r="E42" s="663">
        <v>33</v>
      </c>
      <c r="F42" s="186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1787">
        <v>6</v>
      </c>
      <c r="B43" s="1832" t="s">
        <v>8024</v>
      </c>
      <c r="C43" s="1862" t="s">
        <v>394</v>
      </c>
      <c r="D43" s="1831">
        <v>3</v>
      </c>
      <c r="E43" s="1831">
        <v>4</v>
      </c>
      <c r="F43" s="1863" t="s">
        <v>7097</v>
      </c>
      <c r="G43" s="494"/>
      <c r="H43" s="494" t="s">
        <v>8023</v>
      </c>
      <c r="I43" s="494" t="s">
        <v>294</v>
      </c>
      <c r="J43" s="494" t="s">
        <v>294</v>
      </c>
      <c r="K43" s="573">
        <v>0</v>
      </c>
      <c r="L43" s="358" t="s">
        <v>6659</v>
      </c>
      <c r="M43" s="357" t="s">
        <v>8024</v>
      </c>
      <c r="N43" s="357" t="s">
        <v>8023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6420</v>
      </c>
      <c r="U43" s="357" t="s">
        <v>294</v>
      </c>
      <c r="V43" s="357" t="s">
        <v>294</v>
      </c>
    </row>
    <row r="44" spans="1:22">
      <c r="A44" s="1651"/>
      <c r="B44" s="1816" t="s">
        <v>3040</v>
      </c>
      <c r="C44" s="1857" t="s">
        <v>3998</v>
      </c>
      <c r="D44" s="1815">
        <v>3</v>
      </c>
      <c r="E44" s="1815">
        <v>4</v>
      </c>
      <c r="F44" s="962" t="s">
        <v>1179</v>
      </c>
      <c r="G44" s="494"/>
      <c r="H44" s="494" t="s">
        <v>3039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3040</v>
      </c>
      <c r="N44" s="357" t="s">
        <v>3039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1651"/>
      <c r="B45" s="1816" t="s">
        <v>8025</v>
      </c>
      <c r="C45" s="1857" t="s">
        <v>8026</v>
      </c>
      <c r="D45" s="1815">
        <v>6</v>
      </c>
      <c r="E45" s="1815">
        <v>10</v>
      </c>
      <c r="F45" s="962" t="s">
        <v>6655</v>
      </c>
      <c r="G45" s="494"/>
      <c r="H45" s="494" t="s">
        <v>8020</v>
      </c>
      <c r="I45" s="494" t="s">
        <v>294</v>
      </c>
      <c r="J45" s="494" t="s">
        <v>294</v>
      </c>
      <c r="K45" s="573">
        <v>0</v>
      </c>
      <c r="L45" s="358" t="s">
        <v>1076</v>
      </c>
      <c r="M45" s="357" t="s">
        <v>8025</v>
      </c>
      <c r="N45" s="357" t="s">
        <v>8020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1071</v>
      </c>
      <c r="U45" s="357" t="s">
        <v>294</v>
      </c>
      <c r="V45" s="357" t="s">
        <v>294</v>
      </c>
    </row>
    <row r="46" spans="1:22">
      <c r="A46" s="1651"/>
      <c r="B46" s="1816" t="s">
        <v>8027</v>
      </c>
      <c r="C46" s="1857" t="s">
        <v>8028</v>
      </c>
      <c r="D46" s="1815">
        <v>3</v>
      </c>
      <c r="E46" s="1815">
        <v>4</v>
      </c>
      <c r="F46" s="962" t="s">
        <v>393</v>
      </c>
      <c r="G46" s="494"/>
      <c r="H46" s="494" t="s">
        <v>8019</v>
      </c>
      <c r="I46" s="494" t="s">
        <v>294</v>
      </c>
      <c r="J46" s="494" t="s">
        <v>294</v>
      </c>
      <c r="K46" s="573">
        <v>0</v>
      </c>
      <c r="L46" s="358" t="s">
        <v>7204</v>
      </c>
      <c r="M46" s="357" t="s">
        <v>8027</v>
      </c>
      <c r="N46" s="357" t="s">
        <v>8019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6654</v>
      </c>
      <c r="U46" s="357" t="s">
        <v>294</v>
      </c>
      <c r="V46" s="357" t="s">
        <v>294</v>
      </c>
    </row>
    <row r="47" spans="1:22">
      <c r="A47" s="1651"/>
      <c r="B47" s="1816" t="s">
        <v>8029</v>
      </c>
      <c r="C47" s="1857" t="s">
        <v>396</v>
      </c>
      <c r="D47" s="1815">
        <v>3</v>
      </c>
      <c r="E47" s="1815">
        <v>4</v>
      </c>
      <c r="F47" s="962" t="s">
        <v>382</v>
      </c>
      <c r="G47" s="494"/>
      <c r="H47" s="494" t="s">
        <v>8021</v>
      </c>
      <c r="I47" s="494" t="s">
        <v>294</v>
      </c>
      <c r="J47" s="494" t="s">
        <v>294</v>
      </c>
      <c r="K47" s="573">
        <v>0</v>
      </c>
      <c r="L47" s="358" t="s">
        <v>1100</v>
      </c>
      <c r="M47" s="357" t="s">
        <v>8029</v>
      </c>
      <c r="N47" s="357" t="s">
        <v>8021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6657</v>
      </c>
      <c r="U47" s="357" t="s">
        <v>294</v>
      </c>
      <c r="V47" s="357" t="s">
        <v>294</v>
      </c>
    </row>
    <row r="48" spans="1:22" ht="15" thickBot="1">
      <c r="A48" s="1791"/>
      <c r="B48" s="1827" t="s">
        <v>8030</v>
      </c>
      <c r="C48" s="1858" t="s">
        <v>1080</v>
      </c>
      <c r="D48" s="1826">
        <v>3</v>
      </c>
      <c r="E48" s="1826">
        <v>4</v>
      </c>
      <c r="F48" s="1859" t="s">
        <v>381</v>
      </c>
      <c r="G48" s="494"/>
      <c r="H48" s="494" t="s">
        <v>8022</v>
      </c>
      <c r="I48" s="494" t="s">
        <v>294</v>
      </c>
      <c r="J48" s="494" t="s">
        <v>294</v>
      </c>
      <c r="K48" s="573">
        <v>0</v>
      </c>
      <c r="L48" s="358" t="s">
        <v>1080</v>
      </c>
      <c r="M48" s="357" t="s">
        <v>8030</v>
      </c>
      <c r="N48" s="357" t="s">
        <v>8022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1081</v>
      </c>
      <c r="U48" s="357" t="s">
        <v>294</v>
      </c>
      <c r="V48" s="357" t="s">
        <v>294</v>
      </c>
    </row>
    <row r="49" spans="1:22" ht="15" thickBot="1">
      <c r="A49" s="671"/>
      <c r="B49" s="671"/>
      <c r="C49" s="1860" t="s">
        <v>22</v>
      </c>
      <c r="D49" s="663">
        <v>21</v>
      </c>
      <c r="E49" s="663">
        <v>30</v>
      </c>
      <c r="F49" s="186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1787">
        <v>7</v>
      </c>
      <c r="B50" s="1832" t="s">
        <v>8031</v>
      </c>
      <c r="C50" s="1862" t="s">
        <v>7479</v>
      </c>
      <c r="D50" s="1831">
        <v>4</v>
      </c>
      <c r="E50" s="1831">
        <v>6</v>
      </c>
      <c r="F50" s="1863" t="s">
        <v>8028</v>
      </c>
      <c r="G50" s="494"/>
      <c r="H50" s="494" t="s">
        <v>8027</v>
      </c>
      <c r="I50" s="494" t="s">
        <v>294</v>
      </c>
      <c r="J50" s="494" t="s">
        <v>294</v>
      </c>
      <c r="K50" s="573">
        <v>0</v>
      </c>
      <c r="L50" s="358" t="s">
        <v>6683</v>
      </c>
      <c r="M50" s="357" t="s">
        <v>8031</v>
      </c>
      <c r="N50" s="357" t="s">
        <v>8027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7204</v>
      </c>
      <c r="U50" s="357" t="s">
        <v>294</v>
      </c>
      <c r="V50" s="357" t="s">
        <v>294</v>
      </c>
    </row>
    <row r="51" spans="1:22">
      <c r="A51" s="1651"/>
      <c r="B51" s="1816" t="s">
        <v>38</v>
      </c>
      <c r="C51" s="1857" t="s">
        <v>331</v>
      </c>
      <c r="D51" s="1815">
        <v>1</v>
      </c>
      <c r="E51" s="1815">
        <v>1</v>
      </c>
      <c r="F51" s="962" t="s">
        <v>335</v>
      </c>
      <c r="G51" s="494"/>
      <c r="H51" s="494" t="s">
        <v>3051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3051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1651"/>
      <c r="B52" s="1816" t="s">
        <v>8032</v>
      </c>
      <c r="C52" s="1857" t="s">
        <v>397</v>
      </c>
      <c r="D52" s="1815">
        <v>4</v>
      </c>
      <c r="E52" s="1815">
        <v>6</v>
      </c>
      <c r="F52" s="962" t="s">
        <v>394</v>
      </c>
      <c r="G52" s="494"/>
      <c r="H52" s="494" t="s">
        <v>8024</v>
      </c>
      <c r="I52" s="494" t="s">
        <v>294</v>
      </c>
      <c r="J52" s="494" t="s">
        <v>294</v>
      </c>
      <c r="K52" s="573">
        <v>0</v>
      </c>
      <c r="L52" s="358" t="s">
        <v>397</v>
      </c>
      <c r="M52" s="357" t="s">
        <v>8032</v>
      </c>
      <c r="N52" s="357" t="s">
        <v>8024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6659</v>
      </c>
      <c r="U52" s="357" t="s">
        <v>294</v>
      </c>
      <c r="V52" s="357" t="s">
        <v>294</v>
      </c>
    </row>
    <row r="53" spans="1:22">
      <c r="A53" s="1651"/>
      <c r="B53" s="1816" t="s">
        <v>8033</v>
      </c>
      <c r="C53" s="1857" t="s">
        <v>1056</v>
      </c>
      <c r="D53" s="1815">
        <v>3</v>
      </c>
      <c r="E53" s="1815">
        <v>4</v>
      </c>
      <c r="F53" s="962" t="s">
        <v>396</v>
      </c>
      <c r="G53" s="494"/>
      <c r="H53" s="494" t="s">
        <v>8029</v>
      </c>
      <c r="I53" s="494" t="s">
        <v>294</v>
      </c>
      <c r="J53" s="494" t="s">
        <v>294</v>
      </c>
      <c r="K53" s="573">
        <v>0</v>
      </c>
      <c r="L53" s="358" t="s">
        <v>6462</v>
      </c>
      <c r="M53" s="357" t="s">
        <v>8033</v>
      </c>
      <c r="N53" s="357" t="s">
        <v>8029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1100</v>
      </c>
      <c r="U53" s="357" t="s">
        <v>294</v>
      </c>
      <c r="V53" s="357" t="s">
        <v>294</v>
      </c>
    </row>
    <row r="54" spans="1:22">
      <c r="A54" s="1651"/>
      <c r="B54" s="1816" t="s">
        <v>8034</v>
      </c>
      <c r="C54" s="1857" t="s">
        <v>1083</v>
      </c>
      <c r="D54" s="1815">
        <v>4</v>
      </c>
      <c r="E54" s="1815">
        <v>7</v>
      </c>
      <c r="F54" s="962" t="s">
        <v>1080</v>
      </c>
      <c r="G54" s="494"/>
      <c r="H54" s="494" t="s">
        <v>8030</v>
      </c>
      <c r="I54" s="494" t="s">
        <v>294</v>
      </c>
      <c r="J54" s="494" t="s">
        <v>294</v>
      </c>
      <c r="K54" s="573">
        <v>0</v>
      </c>
      <c r="L54" s="358" t="s">
        <v>7206</v>
      </c>
      <c r="M54" s="357" t="s">
        <v>8034</v>
      </c>
      <c r="N54" s="357" t="s">
        <v>8030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1080</v>
      </c>
      <c r="U54" s="357" t="s">
        <v>294</v>
      </c>
      <c r="V54" s="357" t="s">
        <v>294</v>
      </c>
    </row>
    <row r="55" spans="1:22" ht="15" thickBot="1">
      <c r="A55" s="1791"/>
      <c r="B55" s="1827" t="s">
        <v>8035</v>
      </c>
      <c r="C55" s="1858" t="s">
        <v>386</v>
      </c>
      <c r="D55" s="1826">
        <v>3</v>
      </c>
      <c r="E55" s="1826">
        <v>3</v>
      </c>
      <c r="F55" s="1859" t="s">
        <v>3998</v>
      </c>
      <c r="G55" s="494"/>
      <c r="H55" s="494" t="s">
        <v>3040</v>
      </c>
      <c r="I55" s="494" t="s">
        <v>294</v>
      </c>
      <c r="J55" s="494" t="s">
        <v>294</v>
      </c>
      <c r="K55" s="573">
        <v>0</v>
      </c>
      <c r="L55" s="358" t="s">
        <v>6679</v>
      </c>
      <c r="M55" s="357" t="s">
        <v>8035</v>
      </c>
      <c r="N55" s="357" t="s">
        <v>3040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3259</v>
      </c>
      <c r="U55" s="357" t="s">
        <v>294</v>
      </c>
      <c r="V55" s="357" t="s">
        <v>294</v>
      </c>
    </row>
    <row r="56" spans="1:22" ht="15" thickBot="1">
      <c r="A56" s="671"/>
      <c r="B56" s="671"/>
      <c r="C56" s="1860" t="s">
        <v>22</v>
      </c>
      <c r="D56" s="663">
        <v>19</v>
      </c>
      <c r="E56" s="663">
        <v>27</v>
      </c>
      <c r="F56" s="186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1787">
        <v>8</v>
      </c>
      <c r="B57" s="1832" t="s">
        <v>8036</v>
      </c>
      <c r="C57" s="1862" t="s">
        <v>391</v>
      </c>
      <c r="D57" s="1831">
        <v>3</v>
      </c>
      <c r="E57" s="1831">
        <v>4</v>
      </c>
      <c r="F57" s="1863" t="s">
        <v>8028</v>
      </c>
      <c r="G57" s="494"/>
      <c r="H57" s="494" t="s">
        <v>8027</v>
      </c>
      <c r="I57" s="494" t="s">
        <v>294</v>
      </c>
      <c r="J57" s="494" t="s">
        <v>294</v>
      </c>
      <c r="K57" s="573">
        <v>0</v>
      </c>
      <c r="L57" s="358" t="s">
        <v>6677</v>
      </c>
      <c r="M57" s="357" t="s">
        <v>8036</v>
      </c>
      <c r="N57" s="357" t="s">
        <v>8027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7204</v>
      </c>
      <c r="U57" s="357" t="s">
        <v>294</v>
      </c>
      <c r="V57" s="357" t="s">
        <v>294</v>
      </c>
    </row>
    <row r="58" spans="1:22">
      <c r="A58" s="1651"/>
      <c r="B58" s="1816" t="s">
        <v>8037</v>
      </c>
      <c r="C58" s="1857" t="s">
        <v>1085</v>
      </c>
      <c r="D58" s="1815">
        <v>4</v>
      </c>
      <c r="E58" s="1815">
        <v>7</v>
      </c>
      <c r="F58" s="962" t="s">
        <v>1083</v>
      </c>
      <c r="G58" s="494"/>
      <c r="H58" s="494" t="s">
        <v>8034</v>
      </c>
      <c r="I58" s="494" t="s">
        <v>294</v>
      </c>
      <c r="J58" s="494" t="s">
        <v>294</v>
      </c>
      <c r="K58" s="573">
        <v>0</v>
      </c>
      <c r="L58" s="358" t="s">
        <v>1085</v>
      </c>
      <c r="M58" s="357" t="s">
        <v>8037</v>
      </c>
      <c r="N58" s="357" t="s">
        <v>8034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7206</v>
      </c>
      <c r="U58" s="357" t="s">
        <v>294</v>
      </c>
      <c r="V58" s="357" t="s">
        <v>294</v>
      </c>
    </row>
    <row r="59" spans="1:22">
      <c r="A59" s="1651"/>
      <c r="B59" s="1816" t="s">
        <v>8038</v>
      </c>
      <c r="C59" s="1857" t="s">
        <v>388</v>
      </c>
      <c r="D59" s="1815">
        <v>4</v>
      </c>
      <c r="E59" s="1815">
        <v>6</v>
      </c>
      <c r="F59" s="962" t="s">
        <v>386</v>
      </c>
      <c r="G59" s="494"/>
      <c r="H59" s="494" t="s">
        <v>8035</v>
      </c>
      <c r="I59" s="494" t="s">
        <v>294</v>
      </c>
      <c r="J59" s="494" t="s">
        <v>294</v>
      </c>
      <c r="K59" s="573">
        <v>0</v>
      </c>
      <c r="L59" s="358" t="s">
        <v>6692</v>
      </c>
      <c r="M59" s="357" t="s">
        <v>8038</v>
      </c>
      <c r="N59" s="357" t="s">
        <v>8035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6679</v>
      </c>
      <c r="U59" s="357" t="s">
        <v>294</v>
      </c>
      <c r="V59" s="357" t="s">
        <v>294</v>
      </c>
    </row>
    <row r="60" spans="1:22" ht="15" thickBot="1">
      <c r="A60" s="1791"/>
      <c r="B60" s="1827" t="s">
        <v>1045</v>
      </c>
      <c r="C60" s="1858" t="s">
        <v>3155</v>
      </c>
      <c r="D60" s="1826">
        <v>8</v>
      </c>
      <c r="E60" s="1826">
        <v>14</v>
      </c>
      <c r="F60" s="1859" t="s">
        <v>8039</v>
      </c>
      <c r="G60" s="494"/>
      <c r="H60" s="494" t="s">
        <v>3052</v>
      </c>
      <c r="I60" s="494" t="s">
        <v>8029</v>
      </c>
      <c r="J60" s="494" t="s">
        <v>294</v>
      </c>
      <c r="K60" s="573">
        <v>0</v>
      </c>
      <c r="L60" s="358" t="s">
        <v>4589</v>
      </c>
      <c r="M60" s="357" t="s">
        <v>1045</v>
      </c>
      <c r="N60" s="357" t="s">
        <v>3052</v>
      </c>
      <c r="O60" s="357" t="s">
        <v>8029</v>
      </c>
      <c r="P60" s="357" t="s">
        <v>294</v>
      </c>
      <c r="Q60" s="357">
        <v>0</v>
      </c>
      <c r="R60" s="357">
        <v>16</v>
      </c>
      <c r="S60" s="357">
        <v>0</v>
      </c>
      <c r="T60" s="357" t="s">
        <v>1181</v>
      </c>
      <c r="U60" s="357" t="s">
        <v>1100</v>
      </c>
      <c r="V60" s="357" t="s">
        <v>294</v>
      </c>
    </row>
    <row r="61" spans="1:22" ht="15" thickBot="1">
      <c r="A61" s="671"/>
      <c r="B61" s="671"/>
      <c r="C61" s="1860" t="s">
        <v>22</v>
      </c>
      <c r="D61" s="663">
        <v>19</v>
      </c>
      <c r="E61" s="663">
        <v>31</v>
      </c>
      <c r="F61" s="186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1787">
        <v>9</v>
      </c>
      <c r="B62" s="1832" t="s">
        <v>8040</v>
      </c>
      <c r="C62" s="1862" t="s">
        <v>1054</v>
      </c>
      <c r="D62" s="1831">
        <v>4</v>
      </c>
      <c r="E62" s="1831">
        <v>5</v>
      </c>
      <c r="F62" s="1863" t="s">
        <v>386</v>
      </c>
      <c r="G62" s="494" t="s">
        <v>241</v>
      </c>
      <c r="H62" s="494" t="s">
        <v>8035</v>
      </c>
      <c r="I62" s="494" t="s">
        <v>294</v>
      </c>
      <c r="J62" s="494" t="s">
        <v>294</v>
      </c>
      <c r="K62" s="573">
        <v>0</v>
      </c>
      <c r="L62" s="358" t="s">
        <v>1054</v>
      </c>
      <c r="M62" s="357" t="s">
        <v>8040</v>
      </c>
      <c r="N62" s="357" t="s">
        <v>8035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6679</v>
      </c>
      <c r="U62" s="357" t="s">
        <v>294</v>
      </c>
      <c r="V62" s="357" t="s">
        <v>294</v>
      </c>
    </row>
    <row r="63" spans="1:22">
      <c r="A63" s="1651"/>
      <c r="B63" s="1816" t="s">
        <v>8041</v>
      </c>
      <c r="C63" s="1857" t="s">
        <v>1087</v>
      </c>
      <c r="D63" s="1815">
        <v>4</v>
      </c>
      <c r="E63" s="1815">
        <v>5</v>
      </c>
      <c r="F63" s="962" t="s">
        <v>386</v>
      </c>
      <c r="G63" s="494" t="s">
        <v>241</v>
      </c>
      <c r="H63" s="494" t="s">
        <v>8035</v>
      </c>
      <c r="I63" s="494" t="s">
        <v>294</v>
      </c>
      <c r="J63" s="494" t="s">
        <v>294</v>
      </c>
      <c r="K63" s="573">
        <v>0</v>
      </c>
      <c r="L63" s="358" t="s">
        <v>6704</v>
      </c>
      <c r="M63" s="357" t="s">
        <v>8041</v>
      </c>
      <c r="N63" s="357" t="s">
        <v>8035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6679</v>
      </c>
      <c r="U63" s="357" t="s">
        <v>294</v>
      </c>
      <c r="V63" s="357" t="s">
        <v>294</v>
      </c>
    </row>
    <row r="64" spans="1:22">
      <c r="A64" s="1651"/>
      <c r="B64" s="1816" t="s">
        <v>7732</v>
      </c>
      <c r="C64" s="1857" t="s">
        <v>4161</v>
      </c>
      <c r="D64" s="1815">
        <v>8</v>
      </c>
      <c r="E64" s="1815">
        <v>12</v>
      </c>
      <c r="F64" s="962" t="s">
        <v>7733</v>
      </c>
      <c r="G64" s="494"/>
      <c r="H64" s="494" t="s">
        <v>3040</v>
      </c>
      <c r="I64" s="494" t="s">
        <v>8036</v>
      </c>
      <c r="J64" s="494" t="s">
        <v>294</v>
      </c>
      <c r="K64" s="573">
        <v>0</v>
      </c>
      <c r="L64" s="358" t="s">
        <v>4161</v>
      </c>
      <c r="M64" s="357" t="s">
        <v>7732</v>
      </c>
      <c r="N64" s="357" t="s">
        <v>3040</v>
      </c>
      <c r="O64" s="357" t="s">
        <v>8036</v>
      </c>
      <c r="P64" s="357" t="s">
        <v>294</v>
      </c>
      <c r="Q64" s="357">
        <v>0</v>
      </c>
      <c r="R64" s="357">
        <v>33</v>
      </c>
      <c r="S64" s="357">
        <v>0</v>
      </c>
      <c r="T64" s="357" t="s">
        <v>3259</v>
      </c>
      <c r="U64" s="357" t="s">
        <v>6677</v>
      </c>
      <c r="V64" s="357" t="s">
        <v>294</v>
      </c>
    </row>
    <row r="65" spans="1:22">
      <c r="A65" s="1651"/>
      <c r="B65" s="1816" t="s">
        <v>8042</v>
      </c>
      <c r="C65" s="1857" t="s">
        <v>7211</v>
      </c>
      <c r="D65" s="1815">
        <v>3</v>
      </c>
      <c r="E65" s="1815">
        <v>4</v>
      </c>
      <c r="F65" s="962" t="s">
        <v>388</v>
      </c>
      <c r="G65" s="494"/>
      <c r="H65" s="494" t="s">
        <v>8038</v>
      </c>
      <c r="I65" s="494" t="s">
        <v>294</v>
      </c>
      <c r="J65" s="494" t="s">
        <v>294</v>
      </c>
      <c r="K65" s="573">
        <v>0</v>
      </c>
      <c r="L65" s="358" t="s">
        <v>1103</v>
      </c>
      <c r="M65" s="357" t="s">
        <v>8042</v>
      </c>
      <c r="N65" s="357" t="s">
        <v>8038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6692</v>
      </c>
      <c r="U65" s="357" t="s">
        <v>294</v>
      </c>
      <c r="V65" s="357" t="s">
        <v>294</v>
      </c>
    </row>
    <row r="66" spans="1:22" ht="15" thickBot="1">
      <c r="A66" s="1791"/>
      <c r="B66" s="1827" t="s">
        <v>8043</v>
      </c>
      <c r="C66" s="1858" t="s">
        <v>1090</v>
      </c>
      <c r="D66" s="1826">
        <v>3</v>
      </c>
      <c r="E66" s="1826">
        <v>4</v>
      </c>
      <c r="F66" s="1859" t="s">
        <v>1085</v>
      </c>
      <c r="G66" s="494"/>
      <c r="H66" s="494" t="s">
        <v>8037</v>
      </c>
      <c r="I66" s="494" t="s">
        <v>294</v>
      </c>
      <c r="J66" s="494" t="s">
        <v>294</v>
      </c>
      <c r="K66" s="573">
        <v>0</v>
      </c>
      <c r="L66" s="358" t="s">
        <v>7212</v>
      </c>
      <c r="M66" s="357" t="s">
        <v>8043</v>
      </c>
      <c r="N66" s="357" t="s">
        <v>8037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1085</v>
      </c>
      <c r="U66" s="357" t="s">
        <v>294</v>
      </c>
      <c r="V66" s="357" t="s">
        <v>294</v>
      </c>
    </row>
    <row r="67" spans="1:22" ht="15" thickBot="1">
      <c r="A67" s="671"/>
      <c r="B67" s="671"/>
      <c r="C67" s="1860" t="s">
        <v>22</v>
      </c>
      <c r="D67" s="663">
        <v>18</v>
      </c>
      <c r="E67" s="663">
        <v>25</v>
      </c>
      <c r="F67" s="186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1787">
        <v>10</v>
      </c>
      <c r="B68" s="1832" t="s">
        <v>8044</v>
      </c>
      <c r="C68" s="1862" t="s">
        <v>1092</v>
      </c>
      <c r="D68" s="1831">
        <v>4</v>
      </c>
      <c r="E68" s="1831">
        <v>6</v>
      </c>
      <c r="F68" s="1863" t="s">
        <v>353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7213</v>
      </c>
      <c r="M68" s="357" t="s">
        <v>8044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1651"/>
      <c r="B69" s="1816" t="s">
        <v>8045</v>
      </c>
      <c r="C69" s="1857" t="s">
        <v>401</v>
      </c>
      <c r="D69" s="1815">
        <v>4</v>
      </c>
      <c r="E69" s="1815">
        <v>6</v>
      </c>
      <c r="F69" s="962" t="s">
        <v>353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 t="s">
        <v>6701</v>
      </c>
      <c r="M69" s="357" t="s">
        <v>8045</v>
      </c>
      <c r="N69" s="357" t="s">
        <v>241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153</v>
      </c>
      <c r="U69" s="357" t="s">
        <v>294</v>
      </c>
      <c r="V69" s="357" t="s">
        <v>294</v>
      </c>
    </row>
    <row r="70" spans="1:22">
      <c r="A70" s="1651"/>
      <c r="B70" s="1816" t="s">
        <v>7738</v>
      </c>
      <c r="C70" s="1857" t="s">
        <v>4329</v>
      </c>
      <c r="D70" s="1815">
        <v>8</v>
      </c>
      <c r="E70" s="1815">
        <v>12</v>
      </c>
      <c r="F70" s="962" t="s">
        <v>4161</v>
      </c>
      <c r="G70" s="494"/>
      <c r="H70" s="494" t="s">
        <v>7732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7738</v>
      </c>
      <c r="N70" s="357" t="s">
        <v>7732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1791"/>
      <c r="B71" s="1827" t="s">
        <v>8046</v>
      </c>
      <c r="C71" s="1858" t="s">
        <v>389</v>
      </c>
      <c r="D71" s="1826">
        <v>6</v>
      </c>
      <c r="E71" s="1826">
        <v>10</v>
      </c>
      <c r="F71" s="1859" t="s">
        <v>1085</v>
      </c>
      <c r="G71" s="494"/>
      <c r="H71" s="494" t="s">
        <v>8037</v>
      </c>
      <c r="I71" s="494" t="s">
        <v>294</v>
      </c>
      <c r="J71" s="494" t="s">
        <v>294</v>
      </c>
      <c r="K71" s="573">
        <v>0</v>
      </c>
      <c r="L71" s="358" t="s">
        <v>389</v>
      </c>
      <c r="M71" s="357" t="s">
        <v>8046</v>
      </c>
      <c r="N71" s="357" t="s">
        <v>8037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1085</v>
      </c>
      <c r="U71" s="357" t="s">
        <v>294</v>
      </c>
      <c r="V71" s="357" t="s">
        <v>294</v>
      </c>
    </row>
    <row r="72" spans="1:22" ht="15" thickBot="1">
      <c r="A72" s="671"/>
      <c r="B72" s="671"/>
      <c r="C72" s="1860" t="s">
        <v>22</v>
      </c>
      <c r="D72" s="663">
        <v>18</v>
      </c>
      <c r="E72" s="663">
        <v>28</v>
      </c>
      <c r="F72" s="186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71"/>
      <c r="B73" s="671" t="s">
        <v>118</v>
      </c>
      <c r="C73" s="1860" t="s">
        <v>6409</v>
      </c>
      <c r="D73" s="663">
        <v>200</v>
      </c>
      <c r="E73" s="663">
        <v>288</v>
      </c>
      <c r="F73" s="186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6410</v>
      </c>
      <c r="M73" s="357" t="s">
        <v>118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AAC5A-8C76-4687-AD20-B89A0650B654}">
  <sheetPr codeName="Sheet62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3025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7580</v>
      </c>
      <c r="C9" s="1855" t="s">
        <v>7581</v>
      </c>
      <c r="D9" s="1813">
        <v>5</v>
      </c>
      <c r="E9" s="1813">
        <v>8</v>
      </c>
      <c r="F9" s="185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7582</v>
      </c>
      <c r="M9" s="357" t="s">
        <v>7580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3035</v>
      </c>
      <c r="C10" s="1857" t="s">
        <v>438</v>
      </c>
      <c r="D10" s="1815">
        <v>2</v>
      </c>
      <c r="E10" s="1815">
        <v>3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438</v>
      </c>
      <c r="M10" s="357" t="s">
        <v>3035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7952</v>
      </c>
      <c r="C11" s="1857" t="s">
        <v>7953</v>
      </c>
      <c r="D11" s="1815">
        <v>4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7954</v>
      </c>
      <c r="M11" s="357" t="s">
        <v>7952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3034</v>
      </c>
      <c r="C13" s="1857" t="s">
        <v>3543</v>
      </c>
      <c r="D13" s="1815">
        <v>5</v>
      </c>
      <c r="E13" s="1815">
        <v>8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3039</v>
      </c>
      <c r="C14" s="1858" t="s">
        <v>1179</v>
      </c>
      <c r="D14" s="1826">
        <v>3</v>
      </c>
      <c r="E14" s="1826">
        <v>4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2100</v>
      </c>
      <c r="M14" s="357" t="s">
        <v>3039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21</v>
      </c>
      <c r="E15" s="663">
        <v>30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7583</v>
      </c>
      <c r="C16" s="1862" t="s">
        <v>7584</v>
      </c>
      <c r="D16" s="1831">
        <v>5</v>
      </c>
      <c r="E16" s="1831">
        <v>8</v>
      </c>
      <c r="F16" s="1863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7583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337</v>
      </c>
      <c r="C17" s="1857" t="s">
        <v>58</v>
      </c>
      <c r="D17" s="1815">
        <v>4</v>
      </c>
      <c r="E17" s="1815">
        <v>6</v>
      </c>
      <c r="F17" s="962" t="s">
        <v>7953</v>
      </c>
      <c r="G17" s="494"/>
      <c r="H17" s="494" t="s">
        <v>7952</v>
      </c>
      <c r="I17" s="494" t="s">
        <v>294</v>
      </c>
      <c r="J17" s="494" t="s">
        <v>294</v>
      </c>
      <c r="K17" s="573">
        <v>0</v>
      </c>
      <c r="L17" s="358" t="s">
        <v>58</v>
      </c>
      <c r="M17" s="357" t="s">
        <v>337</v>
      </c>
      <c r="N17" s="357" t="s">
        <v>7952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7954</v>
      </c>
      <c r="U17" s="357" t="s">
        <v>294</v>
      </c>
      <c r="V17" s="357" t="s">
        <v>294</v>
      </c>
    </row>
    <row r="18" spans="1:22">
      <c r="A18" s="1651"/>
      <c r="B18" s="1816" t="s">
        <v>29</v>
      </c>
      <c r="C18" s="1857" t="s">
        <v>2389</v>
      </c>
      <c r="D18" s="1815">
        <v>2</v>
      </c>
      <c r="E18" s="1815">
        <v>2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609</v>
      </c>
      <c r="M18" s="357" t="s">
        <v>29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36</v>
      </c>
      <c r="C19" s="1857" t="s">
        <v>1131</v>
      </c>
      <c r="D19" s="1815">
        <v>1</v>
      </c>
      <c r="E19" s="1815">
        <v>1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1131</v>
      </c>
      <c r="M19" s="357" t="s">
        <v>36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1651"/>
      <c r="B20" s="1816" t="s">
        <v>3036</v>
      </c>
      <c r="C20" s="1857" t="s">
        <v>471</v>
      </c>
      <c r="D20" s="1815">
        <v>5</v>
      </c>
      <c r="E20" s="1815">
        <v>8</v>
      </c>
      <c r="F20" s="962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1791"/>
      <c r="B21" s="1827" t="s">
        <v>7955</v>
      </c>
      <c r="C21" s="1858" t="s">
        <v>7956</v>
      </c>
      <c r="D21" s="1826">
        <v>3</v>
      </c>
      <c r="E21" s="1826">
        <v>4</v>
      </c>
      <c r="F21" s="1859" t="s">
        <v>4294</v>
      </c>
      <c r="G21" s="494"/>
      <c r="H21" s="494" t="s">
        <v>3037</v>
      </c>
      <c r="I21" s="494" t="s">
        <v>294</v>
      </c>
      <c r="J21" s="494" t="s">
        <v>294</v>
      </c>
      <c r="K21" s="573">
        <v>0</v>
      </c>
      <c r="L21" s="358" t="s">
        <v>7957</v>
      </c>
      <c r="M21" s="357" t="s">
        <v>7955</v>
      </c>
      <c r="N21" s="357" t="s">
        <v>3037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3207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20</v>
      </c>
      <c r="E22" s="663">
        <v>29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7587</v>
      </c>
      <c r="C23" s="1862" t="s">
        <v>28</v>
      </c>
      <c r="D23" s="1831">
        <v>5</v>
      </c>
      <c r="E23" s="1831">
        <v>8</v>
      </c>
      <c r="F23" s="1863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7587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7746</v>
      </c>
      <c r="C24" s="1857" t="s">
        <v>7747</v>
      </c>
      <c r="D24" s="1815">
        <v>4</v>
      </c>
      <c r="E24" s="1815">
        <v>6</v>
      </c>
      <c r="F24" s="962" t="s">
        <v>58</v>
      </c>
      <c r="G24" s="494"/>
      <c r="H24" s="494" t="s">
        <v>337</v>
      </c>
      <c r="I24" s="494" t="s">
        <v>294</v>
      </c>
      <c r="J24" s="494" t="s">
        <v>294</v>
      </c>
      <c r="K24" s="573">
        <v>0</v>
      </c>
      <c r="L24" s="358" t="s">
        <v>7747</v>
      </c>
      <c r="M24" s="357" t="s">
        <v>7746</v>
      </c>
      <c r="N24" s="357" t="s">
        <v>337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58</v>
      </c>
      <c r="U24" s="357" t="s">
        <v>294</v>
      </c>
      <c r="V24" s="357" t="s">
        <v>294</v>
      </c>
    </row>
    <row r="25" spans="1:22">
      <c r="A25" s="1651"/>
      <c r="B25" s="1816" t="s">
        <v>61</v>
      </c>
      <c r="C25" s="1857" t="s">
        <v>62</v>
      </c>
      <c r="D25" s="1815">
        <v>4</v>
      </c>
      <c r="E25" s="1815">
        <v>4</v>
      </c>
      <c r="F25" s="962" t="s">
        <v>7584</v>
      </c>
      <c r="G25" s="494"/>
      <c r="H25" s="494" t="s">
        <v>7583</v>
      </c>
      <c r="I25" s="494" t="s">
        <v>294</v>
      </c>
      <c r="J25" s="494" t="s">
        <v>294</v>
      </c>
      <c r="K25" s="573">
        <v>0</v>
      </c>
      <c r="L25" s="358" t="s">
        <v>6363</v>
      </c>
      <c r="M25" s="357" t="s">
        <v>61</v>
      </c>
      <c r="N25" s="357" t="s">
        <v>7583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7585</v>
      </c>
      <c r="U25" s="357" t="s">
        <v>294</v>
      </c>
      <c r="V25" s="357" t="s">
        <v>294</v>
      </c>
    </row>
    <row r="26" spans="1:22">
      <c r="A26" s="1651"/>
      <c r="B26" s="1816" t="s">
        <v>7647</v>
      </c>
      <c r="C26" s="1857" t="s">
        <v>64</v>
      </c>
      <c r="D26" s="1815">
        <v>3</v>
      </c>
      <c r="E26" s="1815">
        <v>4</v>
      </c>
      <c r="F26" s="962" t="s">
        <v>7581</v>
      </c>
      <c r="G26" s="494"/>
      <c r="H26" s="494" t="s">
        <v>7580</v>
      </c>
      <c r="I26" s="494" t="s">
        <v>294</v>
      </c>
      <c r="J26" s="494" t="s">
        <v>294</v>
      </c>
      <c r="K26" s="573">
        <v>0</v>
      </c>
      <c r="L26" s="358" t="s">
        <v>600</v>
      </c>
      <c r="M26" s="357" t="s">
        <v>7647</v>
      </c>
      <c r="N26" s="357" t="s">
        <v>7580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7582</v>
      </c>
      <c r="U26" s="357" t="s">
        <v>294</v>
      </c>
      <c r="V26" s="357" t="s">
        <v>294</v>
      </c>
    </row>
    <row r="27" spans="1:22">
      <c r="A27" s="1651"/>
      <c r="B27" s="1816" t="s">
        <v>40</v>
      </c>
      <c r="C27" s="1857" t="s">
        <v>1180</v>
      </c>
      <c r="D27" s="1815">
        <v>1</v>
      </c>
      <c r="E27" s="1815">
        <v>1</v>
      </c>
      <c r="F27" s="962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1791"/>
      <c r="B28" s="1827" t="s">
        <v>3038</v>
      </c>
      <c r="C28" s="1858" t="s">
        <v>140</v>
      </c>
      <c r="D28" s="1826">
        <v>5</v>
      </c>
      <c r="E28" s="1826">
        <v>8</v>
      </c>
      <c r="F28" s="1859" t="s">
        <v>471</v>
      </c>
      <c r="G28" s="494"/>
      <c r="H28" s="494" t="s">
        <v>3036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3038</v>
      </c>
      <c r="N28" s="357" t="s">
        <v>3036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22</v>
      </c>
      <c r="E29" s="663">
        <v>31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7590</v>
      </c>
      <c r="C30" s="1862" t="s">
        <v>32</v>
      </c>
      <c r="D30" s="1831">
        <v>5</v>
      </c>
      <c r="E30" s="1831">
        <v>8</v>
      </c>
      <c r="F30" s="1863" t="s">
        <v>28</v>
      </c>
      <c r="G30" s="494"/>
      <c r="H30" s="494" t="s">
        <v>7587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7590</v>
      </c>
      <c r="N30" s="357" t="s">
        <v>7587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1651"/>
      <c r="B31" s="1816" t="s">
        <v>3065</v>
      </c>
      <c r="C31" s="1857" t="s">
        <v>3153</v>
      </c>
      <c r="D31" s="1815">
        <v>5</v>
      </c>
      <c r="E31" s="1815">
        <v>8</v>
      </c>
      <c r="F31" s="962" t="s">
        <v>7584</v>
      </c>
      <c r="G31" s="494"/>
      <c r="H31" s="494" t="s">
        <v>7583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3065</v>
      </c>
      <c r="N31" s="357" t="s">
        <v>7583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7585</v>
      </c>
      <c r="U31" s="357" t="s">
        <v>294</v>
      </c>
      <c r="V31" s="357" t="s">
        <v>294</v>
      </c>
    </row>
    <row r="32" spans="1:22">
      <c r="A32" s="1651"/>
      <c r="B32" s="1816" t="s">
        <v>7648</v>
      </c>
      <c r="C32" s="1857" t="s">
        <v>7649</v>
      </c>
      <c r="D32" s="1815">
        <v>4</v>
      </c>
      <c r="E32" s="1815">
        <v>6</v>
      </c>
      <c r="F32" s="962" t="s">
        <v>64</v>
      </c>
      <c r="G32" s="494"/>
      <c r="H32" s="494" t="s">
        <v>7647</v>
      </c>
      <c r="I32" s="494" t="s">
        <v>294</v>
      </c>
      <c r="J32" s="494" t="s">
        <v>294</v>
      </c>
      <c r="K32" s="573">
        <v>0</v>
      </c>
      <c r="L32" s="358" t="s">
        <v>295</v>
      </c>
      <c r="M32" s="357" t="s">
        <v>7648</v>
      </c>
      <c r="N32" s="357" t="s">
        <v>7647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600</v>
      </c>
      <c r="U32" s="357" t="s">
        <v>294</v>
      </c>
      <c r="V32" s="357" t="s">
        <v>294</v>
      </c>
    </row>
    <row r="33" spans="1:22">
      <c r="A33" s="1651"/>
      <c r="B33" s="1816" t="s">
        <v>7912</v>
      </c>
      <c r="C33" s="1857" t="s">
        <v>71</v>
      </c>
      <c r="D33" s="1815">
        <v>5</v>
      </c>
      <c r="E33" s="1815">
        <v>8</v>
      </c>
      <c r="F33" s="962" t="s">
        <v>7747</v>
      </c>
      <c r="G33" s="494"/>
      <c r="H33" s="494" t="s">
        <v>7746</v>
      </c>
      <c r="I33" s="494" t="s">
        <v>294</v>
      </c>
      <c r="J33" s="494" t="s">
        <v>294</v>
      </c>
      <c r="K33" s="573">
        <v>0</v>
      </c>
      <c r="L33" s="358" t="s">
        <v>605</v>
      </c>
      <c r="M33" s="357" t="s">
        <v>7912</v>
      </c>
      <c r="N33" s="357" t="s">
        <v>7746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7747</v>
      </c>
      <c r="U33" s="357" t="s">
        <v>294</v>
      </c>
      <c r="V33" s="357" t="s">
        <v>294</v>
      </c>
    </row>
    <row r="34" spans="1:22" ht="15" thickBot="1">
      <c r="A34" s="1791"/>
      <c r="B34" s="1827" t="s">
        <v>7958</v>
      </c>
      <c r="C34" s="1858" t="s">
        <v>7959</v>
      </c>
      <c r="D34" s="1826">
        <v>3</v>
      </c>
      <c r="E34" s="1826">
        <v>4</v>
      </c>
      <c r="F34" s="1859" t="s">
        <v>7956</v>
      </c>
      <c r="G34" s="494"/>
      <c r="H34" s="494" t="s">
        <v>7955</v>
      </c>
      <c r="I34" s="494" t="s">
        <v>294</v>
      </c>
      <c r="J34" s="494" t="s">
        <v>294</v>
      </c>
      <c r="K34" s="573">
        <v>0</v>
      </c>
      <c r="L34" s="358" t="s">
        <v>7960</v>
      </c>
      <c r="M34" s="357" t="s">
        <v>7958</v>
      </c>
      <c r="N34" s="357" t="s">
        <v>7955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7957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22</v>
      </c>
      <c r="E35" s="663">
        <v>34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7751</v>
      </c>
      <c r="C36" s="1862" t="s">
        <v>6251</v>
      </c>
      <c r="D36" s="1831">
        <v>3</v>
      </c>
      <c r="E36" s="1831">
        <v>4</v>
      </c>
      <c r="F36" s="1863" t="s">
        <v>7961</v>
      </c>
      <c r="G36" s="494"/>
      <c r="H36" s="494" t="s">
        <v>7746</v>
      </c>
      <c r="I36" s="494" t="s">
        <v>61</v>
      </c>
      <c r="J36" s="494" t="s">
        <v>294</v>
      </c>
      <c r="K36" s="573">
        <v>0</v>
      </c>
      <c r="L36" s="358" t="s">
        <v>6251</v>
      </c>
      <c r="M36" s="357" t="s">
        <v>7751</v>
      </c>
      <c r="N36" s="357" t="s">
        <v>7746</v>
      </c>
      <c r="O36" s="357" t="s">
        <v>61</v>
      </c>
      <c r="P36" s="357" t="s">
        <v>294</v>
      </c>
      <c r="Q36" s="357">
        <v>0</v>
      </c>
      <c r="R36" s="357">
        <v>34</v>
      </c>
      <c r="S36" s="357">
        <v>0</v>
      </c>
      <c r="T36" s="357" t="s">
        <v>7747</v>
      </c>
      <c r="U36" s="357" t="s">
        <v>6363</v>
      </c>
      <c r="V36" s="357" t="s">
        <v>294</v>
      </c>
    </row>
    <row r="37" spans="1:22">
      <c r="A37" s="1651"/>
      <c r="B37" s="1816" t="s">
        <v>7962</v>
      </c>
      <c r="C37" s="1857" t="s">
        <v>7963</v>
      </c>
      <c r="D37" s="1815">
        <v>5</v>
      </c>
      <c r="E37" s="1815">
        <v>8</v>
      </c>
      <c r="F37" s="962" t="s">
        <v>71</v>
      </c>
      <c r="G37" s="494"/>
      <c r="H37" s="494" t="s">
        <v>7912</v>
      </c>
      <c r="I37" s="494" t="s">
        <v>294</v>
      </c>
      <c r="J37" s="494" t="s">
        <v>294</v>
      </c>
      <c r="K37" s="574">
        <v>0</v>
      </c>
      <c r="L37" s="358" t="s">
        <v>7963</v>
      </c>
      <c r="M37" s="357" t="s">
        <v>7962</v>
      </c>
      <c r="N37" s="357" t="s">
        <v>7912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605</v>
      </c>
      <c r="U37" s="357" t="s">
        <v>294</v>
      </c>
      <c r="V37" s="357" t="s">
        <v>294</v>
      </c>
    </row>
    <row r="38" spans="1:22">
      <c r="A38" s="1651"/>
      <c r="B38" s="1816" t="s">
        <v>7964</v>
      </c>
      <c r="C38" s="1857" t="s">
        <v>7965</v>
      </c>
      <c r="D38" s="1815">
        <v>4</v>
      </c>
      <c r="E38" s="1815">
        <v>6</v>
      </c>
      <c r="F38" s="962" t="s">
        <v>7959</v>
      </c>
      <c r="G38" s="494"/>
      <c r="H38" s="494" t="s">
        <v>7958</v>
      </c>
      <c r="I38" s="494" t="s">
        <v>294</v>
      </c>
      <c r="J38" s="494" t="s">
        <v>294</v>
      </c>
      <c r="K38" s="573">
        <v>0</v>
      </c>
      <c r="L38" s="358" t="s">
        <v>7966</v>
      </c>
      <c r="M38" s="357" t="s">
        <v>7964</v>
      </c>
      <c r="N38" s="357" t="s">
        <v>7958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7960</v>
      </c>
      <c r="U38" s="357" t="s">
        <v>294</v>
      </c>
      <c r="V38" s="357" t="s">
        <v>294</v>
      </c>
    </row>
    <row r="39" spans="1:22">
      <c r="A39" s="1651"/>
      <c r="B39" s="1816" t="s">
        <v>7748</v>
      </c>
      <c r="C39" s="1857" t="s">
        <v>6858</v>
      </c>
      <c r="D39" s="1815">
        <v>4</v>
      </c>
      <c r="E39" s="1815">
        <v>6</v>
      </c>
      <c r="F39" s="962" t="s">
        <v>7747</v>
      </c>
      <c r="G39" s="494"/>
      <c r="H39" s="494" t="s">
        <v>7746</v>
      </c>
      <c r="I39" s="494" t="s">
        <v>294</v>
      </c>
      <c r="J39" s="494" t="s">
        <v>294</v>
      </c>
      <c r="K39" s="574">
        <v>0</v>
      </c>
      <c r="L39" s="358" t="s">
        <v>6287</v>
      </c>
      <c r="M39" s="357" t="s">
        <v>7748</v>
      </c>
      <c r="N39" s="357" t="s">
        <v>7746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7747</v>
      </c>
      <c r="U39" s="357" t="s">
        <v>294</v>
      </c>
      <c r="V39" s="357" t="s">
        <v>294</v>
      </c>
    </row>
    <row r="40" spans="1:22" ht="15" thickBot="1">
      <c r="A40" s="1791"/>
      <c r="B40" s="1827" t="s">
        <v>3051</v>
      </c>
      <c r="C40" s="1858" t="s">
        <v>335</v>
      </c>
      <c r="D40" s="1826">
        <v>2</v>
      </c>
      <c r="E40" s="1826">
        <v>3</v>
      </c>
      <c r="F40" s="1859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335</v>
      </c>
      <c r="M40" s="357" t="s">
        <v>3051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671"/>
      <c r="B41" s="671"/>
      <c r="C41" s="1860" t="s">
        <v>22</v>
      </c>
      <c r="D41" s="663">
        <v>18</v>
      </c>
      <c r="E41" s="663">
        <v>27</v>
      </c>
      <c r="F41" s="186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1787">
        <v>6</v>
      </c>
      <c r="B42" s="1832" t="s">
        <v>3040</v>
      </c>
      <c r="C42" s="1862" t="s">
        <v>3998</v>
      </c>
      <c r="D42" s="1831">
        <v>3</v>
      </c>
      <c r="E42" s="1831">
        <v>4</v>
      </c>
      <c r="F42" s="1863" t="s">
        <v>1179</v>
      </c>
      <c r="G42" s="494"/>
      <c r="H42" s="494" t="s">
        <v>3039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3040</v>
      </c>
      <c r="N42" s="357" t="s">
        <v>3039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1651"/>
      <c r="B43" s="1816" t="s">
        <v>3052</v>
      </c>
      <c r="C43" s="1857" t="s">
        <v>1181</v>
      </c>
      <c r="D43" s="1815">
        <v>4</v>
      </c>
      <c r="E43" s="1815">
        <v>6</v>
      </c>
      <c r="F43" s="962" t="s">
        <v>438</v>
      </c>
      <c r="G43" s="494"/>
      <c r="H43" s="494" t="s">
        <v>3035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3052</v>
      </c>
      <c r="N43" s="357" t="s">
        <v>3035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>
      <c r="A44" s="1651"/>
      <c r="B44" s="1816" t="s">
        <v>7967</v>
      </c>
      <c r="C44" s="1857" t="s">
        <v>7968</v>
      </c>
      <c r="D44" s="1815">
        <v>4</v>
      </c>
      <c r="E44" s="1815">
        <v>6</v>
      </c>
      <c r="F44" s="962" t="s">
        <v>7963</v>
      </c>
      <c r="G44" s="494"/>
      <c r="H44" s="494" t="s">
        <v>7962</v>
      </c>
      <c r="I44" s="494" t="s">
        <v>294</v>
      </c>
      <c r="J44" s="494" t="s">
        <v>294</v>
      </c>
      <c r="K44" s="573">
        <v>0</v>
      </c>
      <c r="L44" s="358" t="s">
        <v>7968</v>
      </c>
      <c r="M44" s="357" t="s">
        <v>7967</v>
      </c>
      <c r="N44" s="357" t="s">
        <v>7962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7963</v>
      </c>
      <c r="U44" s="357" t="s">
        <v>294</v>
      </c>
      <c r="V44" s="357" t="s">
        <v>294</v>
      </c>
    </row>
    <row r="45" spans="1:22">
      <c r="A45" s="1651"/>
      <c r="B45" s="1816" t="s">
        <v>7969</v>
      </c>
      <c r="C45" s="1857" t="s">
        <v>7970</v>
      </c>
      <c r="D45" s="1815">
        <v>3</v>
      </c>
      <c r="E45" s="1815">
        <v>6</v>
      </c>
      <c r="F45" s="962" t="s">
        <v>6251</v>
      </c>
      <c r="G45" s="494"/>
      <c r="H45" s="494" t="s">
        <v>7751</v>
      </c>
      <c r="I45" s="494" t="s">
        <v>294</v>
      </c>
      <c r="J45" s="494" t="s">
        <v>294</v>
      </c>
      <c r="K45" s="573">
        <v>0</v>
      </c>
      <c r="L45" s="358" t="s">
        <v>7970</v>
      </c>
      <c r="M45" s="357" t="s">
        <v>7969</v>
      </c>
      <c r="N45" s="357" t="s">
        <v>7751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6251</v>
      </c>
      <c r="U45" s="357" t="s">
        <v>294</v>
      </c>
      <c r="V45" s="357" t="s">
        <v>294</v>
      </c>
    </row>
    <row r="46" spans="1:22">
      <c r="A46" s="1651"/>
      <c r="B46" s="1816" t="s">
        <v>7971</v>
      </c>
      <c r="C46" s="1857" t="s">
        <v>7972</v>
      </c>
      <c r="D46" s="1815">
        <v>4</v>
      </c>
      <c r="E46" s="1815">
        <v>6</v>
      </c>
      <c r="F46" s="962" t="s">
        <v>7963</v>
      </c>
      <c r="G46" s="494"/>
      <c r="H46" s="494" t="s">
        <v>7962</v>
      </c>
      <c r="I46" s="494" t="s">
        <v>294</v>
      </c>
      <c r="J46" s="494" t="s">
        <v>294</v>
      </c>
      <c r="K46" s="573">
        <v>0</v>
      </c>
      <c r="L46" s="358" t="s">
        <v>7972</v>
      </c>
      <c r="M46" s="357" t="s">
        <v>7971</v>
      </c>
      <c r="N46" s="357" t="s">
        <v>7962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7963</v>
      </c>
      <c r="U46" s="357" t="s">
        <v>294</v>
      </c>
      <c r="V46" s="357" t="s">
        <v>294</v>
      </c>
    </row>
    <row r="47" spans="1:22" ht="15" thickBot="1">
      <c r="A47" s="1791"/>
      <c r="B47" s="1827" t="s">
        <v>7973</v>
      </c>
      <c r="C47" s="1858" t="s">
        <v>7974</v>
      </c>
      <c r="D47" s="1826">
        <v>3</v>
      </c>
      <c r="E47" s="1826">
        <v>4</v>
      </c>
      <c r="F47" s="1859" t="s">
        <v>7747</v>
      </c>
      <c r="G47" s="494"/>
      <c r="H47" s="494" t="s">
        <v>7746</v>
      </c>
      <c r="I47" s="494" t="s">
        <v>294</v>
      </c>
      <c r="J47" s="494" t="s">
        <v>294</v>
      </c>
      <c r="K47" s="573">
        <v>0</v>
      </c>
      <c r="L47" s="358" t="s">
        <v>7975</v>
      </c>
      <c r="M47" s="357" t="s">
        <v>7973</v>
      </c>
      <c r="N47" s="357" t="s">
        <v>7746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7747</v>
      </c>
      <c r="U47" s="357" t="s">
        <v>294</v>
      </c>
      <c r="V47" s="357" t="s">
        <v>294</v>
      </c>
    </row>
    <row r="48" spans="1:22" ht="15" thickBot="1">
      <c r="A48" s="671"/>
      <c r="B48" s="671"/>
      <c r="C48" s="1860" t="s">
        <v>22</v>
      </c>
      <c r="D48" s="663">
        <v>21</v>
      </c>
      <c r="E48" s="663">
        <v>32</v>
      </c>
      <c r="F48" s="186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787">
        <v>7</v>
      </c>
      <c r="B49" s="1832" t="s">
        <v>7976</v>
      </c>
      <c r="C49" s="1862" t="s">
        <v>7977</v>
      </c>
      <c r="D49" s="1831">
        <v>3</v>
      </c>
      <c r="E49" s="1831">
        <v>4</v>
      </c>
      <c r="F49" s="1863" t="s">
        <v>6251</v>
      </c>
      <c r="G49" s="494"/>
      <c r="H49" s="494" t="s">
        <v>7751</v>
      </c>
      <c r="I49" s="494" t="s">
        <v>294</v>
      </c>
      <c r="J49" s="494" t="s">
        <v>294</v>
      </c>
      <c r="K49" s="573">
        <v>0</v>
      </c>
      <c r="L49" s="358" t="s">
        <v>7977</v>
      </c>
      <c r="M49" s="357" t="s">
        <v>7976</v>
      </c>
      <c r="N49" s="357" t="s">
        <v>7751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6251</v>
      </c>
      <c r="U49" s="357" t="s">
        <v>294</v>
      </c>
      <c r="V49" s="357" t="s">
        <v>294</v>
      </c>
    </row>
    <row r="50" spans="1:22">
      <c r="A50" s="1651"/>
      <c r="B50" s="1816" t="s">
        <v>7978</v>
      </c>
      <c r="C50" s="1857" t="s">
        <v>6261</v>
      </c>
      <c r="D50" s="1815">
        <v>4</v>
      </c>
      <c r="E50" s="1815">
        <v>6</v>
      </c>
      <c r="F50" s="962" t="s">
        <v>7968</v>
      </c>
      <c r="G50" s="494"/>
      <c r="H50" s="494" t="s">
        <v>7967</v>
      </c>
      <c r="I50" s="494" t="s">
        <v>294</v>
      </c>
      <c r="J50" s="494" t="s">
        <v>294</v>
      </c>
      <c r="K50" s="573">
        <v>0</v>
      </c>
      <c r="L50" s="358" t="s">
        <v>6262</v>
      </c>
      <c r="M50" s="357" t="s">
        <v>7978</v>
      </c>
      <c r="N50" s="357" t="s">
        <v>7967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7968</v>
      </c>
      <c r="U50" s="357" t="s">
        <v>294</v>
      </c>
      <c r="V50" s="357" t="s">
        <v>294</v>
      </c>
    </row>
    <row r="51" spans="1:22">
      <c r="A51" s="1651"/>
      <c r="B51" s="1816" t="s">
        <v>7979</v>
      </c>
      <c r="C51" s="1857" t="s">
        <v>6390</v>
      </c>
      <c r="D51" s="1815">
        <v>4</v>
      </c>
      <c r="E51" s="1815">
        <v>6</v>
      </c>
      <c r="F51" s="962" t="s">
        <v>7974</v>
      </c>
      <c r="G51" s="494"/>
      <c r="H51" s="494" t="s">
        <v>7973</v>
      </c>
      <c r="I51" s="494" t="s">
        <v>294</v>
      </c>
      <c r="J51" s="494" t="s">
        <v>294</v>
      </c>
      <c r="K51" s="573">
        <v>0</v>
      </c>
      <c r="L51" s="358" t="s">
        <v>6390</v>
      </c>
      <c r="M51" s="357" t="s">
        <v>7979</v>
      </c>
      <c r="N51" s="357" t="s">
        <v>7973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7975</v>
      </c>
      <c r="U51" s="357" t="s">
        <v>294</v>
      </c>
      <c r="V51" s="357" t="s">
        <v>294</v>
      </c>
    </row>
    <row r="52" spans="1:22">
      <c r="A52" s="1651"/>
      <c r="B52" s="1816" t="s">
        <v>7980</v>
      </c>
      <c r="C52" s="1857" t="s">
        <v>7981</v>
      </c>
      <c r="D52" s="1815">
        <v>4</v>
      </c>
      <c r="E52" s="1815">
        <v>6</v>
      </c>
      <c r="F52" s="962" t="s">
        <v>7965</v>
      </c>
      <c r="G52" s="494"/>
      <c r="H52" s="494" t="s">
        <v>7964</v>
      </c>
      <c r="I52" s="494" t="s">
        <v>294</v>
      </c>
      <c r="J52" s="494" t="s">
        <v>294</v>
      </c>
      <c r="K52" s="573">
        <v>0</v>
      </c>
      <c r="L52" s="358" t="s">
        <v>7981</v>
      </c>
      <c r="M52" s="357" t="s">
        <v>7980</v>
      </c>
      <c r="N52" s="357" t="s">
        <v>7964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7966</v>
      </c>
      <c r="U52" s="357" t="s">
        <v>294</v>
      </c>
      <c r="V52" s="357" t="s">
        <v>294</v>
      </c>
    </row>
    <row r="53" spans="1:22" ht="15" thickBot="1">
      <c r="A53" s="1791"/>
      <c r="B53" s="1827" t="s">
        <v>7982</v>
      </c>
      <c r="C53" s="1858" t="s">
        <v>7771</v>
      </c>
      <c r="D53" s="1826">
        <v>4</v>
      </c>
      <c r="E53" s="1826">
        <v>6</v>
      </c>
      <c r="F53" s="1859" t="s">
        <v>7974</v>
      </c>
      <c r="G53" s="494"/>
      <c r="H53" s="494" t="s">
        <v>7973</v>
      </c>
      <c r="I53" s="494" t="s">
        <v>294</v>
      </c>
      <c r="J53" s="494" t="s">
        <v>294</v>
      </c>
      <c r="K53" s="573">
        <v>0</v>
      </c>
      <c r="L53" s="358" t="s">
        <v>7772</v>
      </c>
      <c r="M53" s="357" t="s">
        <v>7982</v>
      </c>
      <c r="N53" s="357" t="s">
        <v>7973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7975</v>
      </c>
      <c r="U53" s="357" t="s">
        <v>294</v>
      </c>
      <c r="V53" s="357" t="s">
        <v>294</v>
      </c>
    </row>
    <row r="54" spans="1:22" ht="15" thickBot="1">
      <c r="A54" s="671"/>
      <c r="B54" s="671"/>
      <c r="C54" s="1860" t="s">
        <v>22</v>
      </c>
      <c r="D54" s="663">
        <v>19</v>
      </c>
      <c r="E54" s="663">
        <v>28</v>
      </c>
      <c r="F54" s="186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1787">
        <v>8</v>
      </c>
      <c r="B55" s="1832" t="s">
        <v>7623</v>
      </c>
      <c r="C55" s="1862" t="s">
        <v>3155</v>
      </c>
      <c r="D55" s="1831">
        <v>8</v>
      </c>
      <c r="E55" s="1831">
        <v>14</v>
      </c>
      <c r="F55" s="1863" t="s">
        <v>7983</v>
      </c>
      <c r="G55" s="494"/>
      <c r="H55" s="494" t="s">
        <v>3052</v>
      </c>
      <c r="I55" s="494" t="s">
        <v>7971</v>
      </c>
      <c r="J55" s="494" t="s">
        <v>294</v>
      </c>
      <c r="K55" s="573">
        <v>0</v>
      </c>
      <c r="L55" s="358" t="s">
        <v>4589</v>
      </c>
      <c r="M55" s="357" t="s">
        <v>7623</v>
      </c>
      <c r="N55" s="357" t="s">
        <v>3052</v>
      </c>
      <c r="O55" s="357" t="s">
        <v>7971</v>
      </c>
      <c r="P55" s="357" t="s">
        <v>294</v>
      </c>
      <c r="Q55" s="357">
        <v>0</v>
      </c>
      <c r="R55" s="357">
        <v>16</v>
      </c>
      <c r="S55" s="357">
        <v>0</v>
      </c>
      <c r="T55" s="357" t="s">
        <v>1181</v>
      </c>
      <c r="U55" s="357" t="s">
        <v>7972</v>
      </c>
      <c r="V55" s="357" t="s">
        <v>294</v>
      </c>
    </row>
    <row r="56" spans="1:22">
      <c r="A56" s="1651"/>
      <c r="B56" s="1816" t="s">
        <v>7984</v>
      </c>
      <c r="C56" s="1857" t="s">
        <v>7985</v>
      </c>
      <c r="D56" s="1815">
        <v>4</v>
      </c>
      <c r="E56" s="1815">
        <v>6</v>
      </c>
      <c r="F56" s="962" t="s">
        <v>7981</v>
      </c>
      <c r="G56" s="494"/>
      <c r="H56" s="494" t="s">
        <v>7980</v>
      </c>
      <c r="I56" s="494" t="s">
        <v>294</v>
      </c>
      <c r="J56" s="494" t="s">
        <v>294</v>
      </c>
      <c r="K56" s="573">
        <v>0</v>
      </c>
      <c r="L56" s="358" t="s">
        <v>7985</v>
      </c>
      <c r="M56" s="357" t="s">
        <v>7984</v>
      </c>
      <c r="N56" s="357" t="s">
        <v>7980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7981</v>
      </c>
      <c r="U56" s="357" t="s">
        <v>294</v>
      </c>
      <c r="V56" s="357" t="s">
        <v>294</v>
      </c>
    </row>
    <row r="57" spans="1:22">
      <c r="A57" s="1651"/>
      <c r="B57" s="1816" t="s">
        <v>7986</v>
      </c>
      <c r="C57" s="1857" t="s">
        <v>7987</v>
      </c>
      <c r="D57" s="1815">
        <v>5</v>
      </c>
      <c r="E57" s="1815">
        <v>8</v>
      </c>
      <c r="F57" s="962" t="s">
        <v>7972</v>
      </c>
      <c r="G57" s="494"/>
      <c r="H57" s="494" t="s">
        <v>7971</v>
      </c>
      <c r="I57" s="494" t="s">
        <v>294</v>
      </c>
      <c r="J57" s="494" t="s">
        <v>294</v>
      </c>
      <c r="K57" s="573">
        <v>0</v>
      </c>
      <c r="L57" s="358" t="s">
        <v>7987</v>
      </c>
      <c r="M57" s="357" t="s">
        <v>7986</v>
      </c>
      <c r="N57" s="357" t="s">
        <v>7971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7972</v>
      </c>
      <c r="U57" s="357" t="s">
        <v>294</v>
      </c>
      <c r="V57" s="357" t="s">
        <v>294</v>
      </c>
    </row>
    <row r="58" spans="1:22" ht="15" thickBot="1">
      <c r="A58" s="1791"/>
      <c r="B58" s="1827" t="s">
        <v>38</v>
      </c>
      <c r="C58" s="1858" t="s">
        <v>331</v>
      </c>
      <c r="D58" s="1826">
        <v>1</v>
      </c>
      <c r="E58" s="1826">
        <v>1</v>
      </c>
      <c r="F58" s="1859" t="s">
        <v>335</v>
      </c>
      <c r="G58" s="494"/>
      <c r="H58" s="494" t="s">
        <v>3051</v>
      </c>
      <c r="I58" s="494" t="s">
        <v>294</v>
      </c>
      <c r="J58" s="494" t="s">
        <v>294</v>
      </c>
      <c r="K58" s="573">
        <v>0</v>
      </c>
      <c r="L58" s="358" t="s">
        <v>331</v>
      </c>
      <c r="M58" s="357" t="s">
        <v>38</v>
      </c>
      <c r="N58" s="357" t="s">
        <v>3051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335</v>
      </c>
      <c r="U58" s="357" t="s">
        <v>294</v>
      </c>
      <c r="V58" s="357" t="s">
        <v>294</v>
      </c>
    </row>
    <row r="59" spans="1:22" ht="15" thickBot="1">
      <c r="A59" s="671"/>
      <c r="B59" s="671"/>
      <c r="C59" s="1860" t="s">
        <v>22</v>
      </c>
      <c r="D59" s="663">
        <v>18</v>
      </c>
      <c r="E59" s="663">
        <v>29</v>
      </c>
      <c r="F59" s="186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1787">
        <v>9</v>
      </c>
      <c r="B60" s="1832" t="s">
        <v>7625</v>
      </c>
      <c r="C60" s="1862" t="s">
        <v>4161</v>
      </c>
      <c r="D60" s="1831">
        <v>8</v>
      </c>
      <c r="E60" s="1831">
        <v>12</v>
      </c>
      <c r="F60" s="1863" t="s">
        <v>7616</v>
      </c>
      <c r="G60" s="494"/>
      <c r="H60" s="494" t="s">
        <v>3040</v>
      </c>
      <c r="I60" s="494" t="s">
        <v>7623</v>
      </c>
      <c r="J60" s="494" t="s">
        <v>294</v>
      </c>
      <c r="K60" s="573">
        <v>0</v>
      </c>
      <c r="L60" s="358" t="s">
        <v>4161</v>
      </c>
      <c r="M60" s="357" t="s">
        <v>7625</v>
      </c>
      <c r="N60" s="357" t="s">
        <v>3040</v>
      </c>
      <c r="O60" s="357" t="s">
        <v>7623</v>
      </c>
      <c r="P60" s="357" t="s">
        <v>294</v>
      </c>
      <c r="Q60" s="357">
        <v>0</v>
      </c>
      <c r="R60" s="357">
        <v>34</v>
      </c>
      <c r="S60" s="357">
        <v>0</v>
      </c>
      <c r="T60" s="357" t="s">
        <v>3259</v>
      </c>
      <c r="U60" s="357" t="s">
        <v>4589</v>
      </c>
      <c r="V60" s="357" t="s">
        <v>294</v>
      </c>
    </row>
    <row r="61" spans="1:22">
      <c r="A61" s="1651"/>
      <c r="B61" s="1816" t="s">
        <v>7925</v>
      </c>
      <c r="C61" s="1857" t="s">
        <v>105</v>
      </c>
      <c r="D61" s="1815">
        <v>3</v>
      </c>
      <c r="E61" s="1815">
        <v>4</v>
      </c>
      <c r="F61" s="962" t="s">
        <v>7985</v>
      </c>
      <c r="G61" s="494"/>
      <c r="H61" s="494" t="s">
        <v>7984</v>
      </c>
      <c r="I61" s="494" t="s">
        <v>294</v>
      </c>
      <c r="J61" s="494" t="s">
        <v>294</v>
      </c>
      <c r="K61" s="573">
        <v>0</v>
      </c>
      <c r="L61" s="358" t="s">
        <v>6268</v>
      </c>
      <c r="M61" s="357" t="s">
        <v>7925</v>
      </c>
      <c r="N61" s="357" t="s">
        <v>7984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7985</v>
      </c>
      <c r="U61" s="357" t="s">
        <v>294</v>
      </c>
      <c r="V61" s="357" t="s">
        <v>294</v>
      </c>
    </row>
    <row r="62" spans="1:22">
      <c r="A62" s="1651"/>
      <c r="B62" s="1816" t="s">
        <v>7988</v>
      </c>
      <c r="C62" s="1857" t="s">
        <v>252</v>
      </c>
      <c r="D62" s="1815">
        <v>4</v>
      </c>
      <c r="E62" s="1815">
        <v>6</v>
      </c>
      <c r="F62" s="962" t="s">
        <v>7987</v>
      </c>
      <c r="G62" s="494"/>
      <c r="H62" s="494" t="s">
        <v>7986</v>
      </c>
      <c r="I62" s="494" t="s">
        <v>294</v>
      </c>
      <c r="J62" s="494" t="s">
        <v>294</v>
      </c>
      <c r="K62" s="573">
        <v>0</v>
      </c>
      <c r="L62" s="358" t="s">
        <v>7164</v>
      </c>
      <c r="M62" s="357" t="s">
        <v>7988</v>
      </c>
      <c r="N62" s="357" t="s">
        <v>7986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7987</v>
      </c>
      <c r="U62" s="357" t="s">
        <v>294</v>
      </c>
      <c r="V62" s="357" t="s">
        <v>294</v>
      </c>
    </row>
    <row r="63" spans="1:22">
      <c r="A63" s="1651"/>
      <c r="B63" s="1816" t="s">
        <v>7989</v>
      </c>
      <c r="C63" s="1857" t="s">
        <v>7990</v>
      </c>
      <c r="D63" s="1815">
        <v>2</v>
      </c>
      <c r="E63" s="1815">
        <v>2</v>
      </c>
      <c r="F63" s="962" t="s">
        <v>6390</v>
      </c>
      <c r="G63" s="494" t="s">
        <v>241</v>
      </c>
      <c r="H63" s="494" t="s">
        <v>7979</v>
      </c>
      <c r="I63" s="494" t="s">
        <v>294</v>
      </c>
      <c r="J63" s="494" t="s">
        <v>294</v>
      </c>
      <c r="K63" s="573">
        <v>0</v>
      </c>
      <c r="L63" s="358" t="s">
        <v>7990</v>
      </c>
      <c r="M63" s="357" t="s">
        <v>7989</v>
      </c>
      <c r="N63" s="357" t="s">
        <v>7979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6390</v>
      </c>
      <c r="U63" s="357" t="s">
        <v>294</v>
      </c>
      <c r="V63" s="357" t="s">
        <v>294</v>
      </c>
    </row>
    <row r="64" spans="1:22">
      <c r="A64" s="1651"/>
      <c r="B64" s="1816" t="s">
        <v>7991</v>
      </c>
      <c r="C64" s="1857" t="s">
        <v>7992</v>
      </c>
      <c r="D64" s="1815">
        <v>2</v>
      </c>
      <c r="E64" s="1815">
        <v>2</v>
      </c>
      <c r="F64" s="962" t="s">
        <v>6390</v>
      </c>
      <c r="G64" s="494" t="s">
        <v>241</v>
      </c>
      <c r="H64" s="494" t="s">
        <v>7979</v>
      </c>
      <c r="I64" s="494" t="s">
        <v>294</v>
      </c>
      <c r="J64" s="494" t="s">
        <v>294</v>
      </c>
      <c r="K64" s="573">
        <v>0</v>
      </c>
      <c r="L64" s="358" t="s">
        <v>7993</v>
      </c>
      <c r="M64" s="357" t="s">
        <v>7991</v>
      </c>
      <c r="N64" s="357" t="s">
        <v>7979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6390</v>
      </c>
      <c r="U64" s="357" t="s">
        <v>294</v>
      </c>
      <c r="V64" s="357" t="s">
        <v>294</v>
      </c>
    </row>
    <row r="65" spans="1:22">
      <c r="A65" s="1651"/>
      <c r="B65" s="1816" t="s">
        <v>7994</v>
      </c>
      <c r="C65" s="1857" t="s">
        <v>7995</v>
      </c>
      <c r="D65" s="1815">
        <v>2</v>
      </c>
      <c r="E65" s="1815">
        <v>2</v>
      </c>
      <c r="F65" s="962" t="s">
        <v>6390</v>
      </c>
      <c r="G65" s="494" t="s">
        <v>241</v>
      </c>
      <c r="H65" s="494" t="s">
        <v>7979</v>
      </c>
      <c r="I65" s="494" t="s">
        <v>294</v>
      </c>
      <c r="J65" s="494" t="s">
        <v>294</v>
      </c>
      <c r="K65" s="573">
        <v>0</v>
      </c>
      <c r="L65" s="358" t="s">
        <v>7996</v>
      </c>
      <c r="M65" s="357" t="s">
        <v>7994</v>
      </c>
      <c r="N65" s="357" t="s">
        <v>7979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6390</v>
      </c>
      <c r="U65" s="357" t="s">
        <v>294</v>
      </c>
      <c r="V65" s="357" t="s">
        <v>294</v>
      </c>
    </row>
    <row r="66" spans="1:22" ht="15" thickBot="1">
      <c r="A66" s="1791"/>
      <c r="B66" s="1827" t="s">
        <v>7997</v>
      </c>
      <c r="C66" s="1858" t="s">
        <v>7998</v>
      </c>
      <c r="D66" s="1826">
        <v>4</v>
      </c>
      <c r="E66" s="1826">
        <v>6</v>
      </c>
      <c r="F66" s="1859" t="s">
        <v>6261</v>
      </c>
      <c r="G66" s="494"/>
      <c r="H66" s="494" t="s">
        <v>7978</v>
      </c>
      <c r="I66" s="494" t="s">
        <v>294</v>
      </c>
      <c r="J66" s="494" t="s">
        <v>294</v>
      </c>
      <c r="K66" s="573">
        <v>0</v>
      </c>
      <c r="L66" s="358" t="s">
        <v>7998</v>
      </c>
      <c r="M66" s="357" t="s">
        <v>7997</v>
      </c>
      <c r="N66" s="357" t="s">
        <v>7978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6262</v>
      </c>
      <c r="U66" s="357" t="s">
        <v>294</v>
      </c>
      <c r="V66" s="357" t="s">
        <v>294</v>
      </c>
    </row>
    <row r="67" spans="1:22" ht="15" thickBot="1">
      <c r="A67" s="671"/>
      <c r="B67" s="671"/>
      <c r="C67" s="1860" t="s">
        <v>22</v>
      </c>
      <c r="D67" s="663">
        <v>21</v>
      </c>
      <c r="E67" s="663">
        <v>30</v>
      </c>
      <c r="F67" s="186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1787">
        <v>10</v>
      </c>
      <c r="B68" s="1832" t="s">
        <v>7629</v>
      </c>
      <c r="C68" s="1862" t="s">
        <v>4329</v>
      </c>
      <c r="D68" s="1831">
        <v>8</v>
      </c>
      <c r="E68" s="1831">
        <v>12</v>
      </c>
      <c r="F68" s="1863" t="s">
        <v>4161</v>
      </c>
      <c r="G68" s="494"/>
      <c r="H68" s="494" t="s">
        <v>7625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7629</v>
      </c>
      <c r="N68" s="357" t="s">
        <v>7625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651"/>
      <c r="B69" s="1816" t="s">
        <v>7927</v>
      </c>
      <c r="C69" s="1857" t="s">
        <v>280</v>
      </c>
      <c r="D69" s="1815">
        <v>4</v>
      </c>
      <c r="E69" s="1815">
        <v>6</v>
      </c>
      <c r="F69" s="962" t="s">
        <v>7970</v>
      </c>
      <c r="G69" s="494"/>
      <c r="H69" s="494" t="s">
        <v>7969</v>
      </c>
      <c r="I69" s="494" t="s">
        <v>294</v>
      </c>
      <c r="J69" s="494" t="s">
        <v>294</v>
      </c>
      <c r="K69" s="573">
        <v>0</v>
      </c>
      <c r="L69" s="358" t="s">
        <v>6270</v>
      </c>
      <c r="M69" s="357" t="s">
        <v>7927</v>
      </c>
      <c r="N69" s="357" t="s">
        <v>7969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7970</v>
      </c>
      <c r="U69" s="357" t="s">
        <v>294</v>
      </c>
      <c r="V69" s="357" t="s">
        <v>294</v>
      </c>
    </row>
    <row r="70" spans="1:22">
      <c r="A70" s="1651"/>
      <c r="B70" s="1816" t="s">
        <v>7999</v>
      </c>
      <c r="C70" s="1857" t="s">
        <v>8000</v>
      </c>
      <c r="D70" s="1815">
        <v>2</v>
      </c>
      <c r="E70" s="1815">
        <v>2</v>
      </c>
      <c r="F70" s="96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8001</v>
      </c>
      <c r="M70" s="357" t="s">
        <v>7999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1651"/>
      <c r="B71" s="1816" t="s">
        <v>8002</v>
      </c>
      <c r="C71" s="1857" t="s">
        <v>8003</v>
      </c>
      <c r="D71" s="1815">
        <v>2</v>
      </c>
      <c r="E71" s="1815">
        <v>2</v>
      </c>
      <c r="F71" s="962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8004</v>
      </c>
      <c r="M71" s="357" t="s">
        <v>8002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1651"/>
      <c r="B72" s="1816" t="s">
        <v>8005</v>
      </c>
      <c r="C72" s="1857" t="s">
        <v>8006</v>
      </c>
      <c r="D72" s="1815">
        <v>2</v>
      </c>
      <c r="E72" s="1815">
        <v>2</v>
      </c>
      <c r="F72" s="962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8007</v>
      </c>
      <c r="M72" s="357" t="s">
        <v>8005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1791"/>
      <c r="B73" s="1827" t="s">
        <v>8008</v>
      </c>
      <c r="C73" s="1858" t="s">
        <v>8009</v>
      </c>
      <c r="D73" s="1826">
        <v>4</v>
      </c>
      <c r="E73" s="1826">
        <v>8</v>
      </c>
      <c r="F73" s="1859" t="s">
        <v>7998</v>
      </c>
      <c r="G73" s="494"/>
      <c r="H73" s="494" t="s">
        <v>7997</v>
      </c>
      <c r="I73" s="494" t="s">
        <v>294</v>
      </c>
      <c r="J73" s="494" t="s">
        <v>294</v>
      </c>
      <c r="K73" s="573">
        <v>0</v>
      </c>
      <c r="L73" s="358" t="s">
        <v>8010</v>
      </c>
      <c r="M73" s="357" t="s">
        <v>8008</v>
      </c>
      <c r="N73" s="357" t="s">
        <v>7997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7998</v>
      </c>
      <c r="U73" s="357" t="s">
        <v>294</v>
      </c>
      <c r="V73" s="357" t="s">
        <v>294</v>
      </c>
    </row>
    <row r="74" spans="1:22" ht="15" thickBot="1">
      <c r="A74" s="671"/>
      <c r="B74" s="671"/>
      <c r="C74" s="1860" t="s">
        <v>22</v>
      </c>
      <c r="D74" s="663">
        <v>18</v>
      </c>
      <c r="E74" s="663">
        <v>28</v>
      </c>
      <c r="F74" s="186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6409</v>
      </c>
      <c r="D75" s="663">
        <v>200</v>
      </c>
      <c r="E75" s="663">
        <v>298</v>
      </c>
      <c r="F75" s="1860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6410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0A7A1-54F8-4C10-A383-DCFEB1E00041}">
  <sheetPr codeName="Sheet63"/>
  <dimension ref="A1:V7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3023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56</v>
      </c>
      <c r="C11" s="1857" t="s">
        <v>57</v>
      </c>
      <c r="D11" s="1815">
        <v>4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6216</v>
      </c>
      <c r="M11" s="357" t="s">
        <v>56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3034</v>
      </c>
      <c r="C12" s="1857" t="s">
        <v>3543</v>
      </c>
      <c r="D12" s="1815">
        <v>5</v>
      </c>
      <c r="E12" s="1815">
        <v>8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3034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791"/>
      <c r="B13" s="1827" t="s">
        <v>3037</v>
      </c>
      <c r="C13" s="1858" t="s">
        <v>4294</v>
      </c>
      <c r="D13" s="1826">
        <v>2</v>
      </c>
      <c r="E13" s="1826">
        <v>3</v>
      </c>
      <c r="F13" s="18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3037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71"/>
      <c r="B14" s="671"/>
      <c r="C14" s="1860" t="s">
        <v>22</v>
      </c>
      <c r="D14" s="663">
        <v>18</v>
      </c>
      <c r="E14" s="663">
        <v>26</v>
      </c>
      <c r="F14" s="186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1787">
        <v>2</v>
      </c>
      <c r="B15" s="1832" t="s">
        <v>7583</v>
      </c>
      <c r="C15" s="1862" t="s">
        <v>7584</v>
      </c>
      <c r="D15" s="1831">
        <v>5</v>
      </c>
      <c r="E15" s="1831">
        <v>8</v>
      </c>
      <c r="F15" s="1863" t="s">
        <v>7581</v>
      </c>
      <c r="G15" s="494"/>
      <c r="H15" s="494" t="s">
        <v>7580</v>
      </c>
      <c r="I15" s="494" t="s">
        <v>294</v>
      </c>
      <c r="J15" s="494" t="s">
        <v>294</v>
      </c>
      <c r="K15" s="573">
        <v>0</v>
      </c>
      <c r="L15" s="358" t="s">
        <v>7585</v>
      </c>
      <c r="M15" s="357" t="s">
        <v>7583</v>
      </c>
      <c r="N15" s="357" t="s">
        <v>7580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7582</v>
      </c>
      <c r="U15" s="357" t="s">
        <v>294</v>
      </c>
      <c r="V15" s="357" t="s">
        <v>294</v>
      </c>
    </row>
    <row r="16" spans="1:22">
      <c r="A16" s="1651"/>
      <c r="B16" s="1816" t="s">
        <v>3039</v>
      </c>
      <c r="C16" s="1857" t="s">
        <v>1179</v>
      </c>
      <c r="D16" s="1815">
        <v>3</v>
      </c>
      <c r="E16" s="1815">
        <v>4</v>
      </c>
      <c r="F16" s="962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2100</v>
      </c>
      <c r="M16" s="357" t="s">
        <v>3039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1651"/>
      <c r="B17" s="1816" t="s">
        <v>337</v>
      </c>
      <c r="C17" s="1857" t="s">
        <v>58</v>
      </c>
      <c r="D17" s="1815">
        <v>4</v>
      </c>
      <c r="E17" s="1815">
        <v>6</v>
      </c>
      <c r="F17" s="962" t="s">
        <v>57</v>
      </c>
      <c r="G17" s="494"/>
      <c r="H17" s="494" t="s">
        <v>56</v>
      </c>
      <c r="I17" s="494" t="s">
        <v>294</v>
      </c>
      <c r="J17" s="494" t="s">
        <v>294</v>
      </c>
      <c r="K17" s="573">
        <v>0</v>
      </c>
      <c r="L17" s="358" t="s">
        <v>58</v>
      </c>
      <c r="M17" s="357" t="s">
        <v>337</v>
      </c>
      <c r="N17" s="357" t="s">
        <v>56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6216</v>
      </c>
      <c r="U17" s="357" t="s">
        <v>294</v>
      </c>
      <c r="V17" s="357" t="s">
        <v>294</v>
      </c>
    </row>
    <row r="18" spans="1:22">
      <c r="A18" s="1651"/>
      <c r="B18" s="1816" t="s">
        <v>29</v>
      </c>
      <c r="C18" s="1857" t="s">
        <v>2389</v>
      </c>
      <c r="D18" s="1815">
        <v>2</v>
      </c>
      <c r="E18" s="1815">
        <v>2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609</v>
      </c>
      <c r="M18" s="357" t="s">
        <v>29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1791"/>
      <c r="B19" s="1827" t="s">
        <v>3036</v>
      </c>
      <c r="C19" s="1858" t="s">
        <v>471</v>
      </c>
      <c r="D19" s="1826">
        <v>5</v>
      </c>
      <c r="E19" s="1826">
        <v>8</v>
      </c>
      <c r="F19" s="1859" t="s">
        <v>3543</v>
      </c>
      <c r="G19" s="494"/>
      <c r="H19" s="494" t="s">
        <v>3034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3036</v>
      </c>
      <c r="N19" s="357" t="s">
        <v>3034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671"/>
      <c r="B20" s="671"/>
      <c r="C20" s="1860" t="s">
        <v>22</v>
      </c>
      <c r="D20" s="663">
        <v>19</v>
      </c>
      <c r="E20" s="663">
        <v>28</v>
      </c>
      <c r="F20" s="186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1787">
        <v>3</v>
      </c>
      <c r="B21" s="1832" t="s">
        <v>7587</v>
      </c>
      <c r="C21" s="1862" t="s">
        <v>28</v>
      </c>
      <c r="D21" s="1831">
        <v>5</v>
      </c>
      <c r="E21" s="1831">
        <v>8</v>
      </c>
      <c r="F21" s="1863" t="s">
        <v>7584</v>
      </c>
      <c r="G21" s="494"/>
      <c r="H21" s="494" t="s">
        <v>7583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7587</v>
      </c>
      <c r="N21" s="357" t="s">
        <v>7583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7585</v>
      </c>
      <c r="U21" s="357" t="s">
        <v>294</v>
      </c>
      <c r="V21" s="357" t="s">
        <v>294</v>
      </c>
    </row>
    <row r="22" spans="1:22">
      <c r="A22" s="1651"/>
      <c r="B22" s="1816" t="s">
        <v>7930</v>
      </c>
      <c r="C22" s="1857" t="s">
        <v>7931</v>
      </c>
      <c r="D22" s="1815">
        <v>5</v>
      </c>
      <c r="E22" s="1815">
        <v>9</v>
      </c>
      <c r="F22" s="962" t="s">
        <v>7584</v>
      </c>
      <c r="G22" s="494"/>
      <c r="H22" s="494" t="s">
        <v>7583</v>
      </c>
      <c r="I22" s="494" t="s">
        <v>294</v>
      </c>
      <c r="J22" s="494" t="s">
        <v>294</v>
      </c>
      <c r="K22" s="573">
        <v>0</v>
      </c>
      <c r="L22" s="358" t="s">
        <v>7932</v>
      </c>
      <c r="M22" s="357" t="s">
        <v>7930</v>
      </c>
      <c r="N22" s="357" t="s">
        <v>7583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7585</v>
      </c>
      <c r="U22" s="357" t="s">
        <v>294</v>
      </c>
      <c r="V22" s="357" t="s">
        <v>294</v>
      </c>
    </row>
    <row r="23" spans="1:22">
      <c r="A23" s="1651"/>
      <c r="B23" s="1816" t="s">
        <v>6244</v>
      </c>
      <c r="C23" s="1857" t="s">
        <v>7933</v>
      </c>
      <c r="D23" s="1815">
        <v>5</v>
      </c>
      <c r="E23" s="1815">
        <v>9</v>
      </c>
      <c r="F23" s="962" t="s">
        <v>57</v>
      </c>
      <c r="G23" s="494"/>
      <c r="H23" s="494" t="s">
        <v>56</v>
      </c>
      <c r="I23" s="494" t="s">
        <v>294</v>
      </c>
      <c r="J23" s="494" t="s">
        <v>294</v>
      </c>
      <c r="K23" s="573">
        <v>0</v>
      </c>
      <c r="L23" s="358" t="s">
        <v>6246</v>
      </c>
      <c r="M23" s="357" t="s">
        <v>6244</v>
      </c>
      <c r="N23" s="357" t="s">
        <v>56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6216</v>
      </c>
      <c r="U23" s="357" t="s">
        <v>294</v>
      </c>
      <c r="V23" s="357" t="s">
        <v>294</v>
      </c>
    </row>
    <row r="24" spans="1:22" ht="15" thickBot="1">
      <c r="A24" s="1791"/>
      <c r="B24" s="1827" t="s">
        <v>6227</v>
      </c>
      <c r="C24" s="1858" t="s">
        <v>6229</v>
      </c>
      <c r="D24" s="1826">
        <v>5</v>
      </c>
      <c r="E24" s="1826">
        <v>9</v>
      </c>
      <c r="F24" s="1859" t="s">
        <v>58</v>
      </c>
      <c r="G24" s="494"/>
      <c r="H24" s="494" t="s">
        <v>337</v>
      </c>
      <c r="I24" s="494" t="s">
        <v>294</v>
      </c>
      <c r="J24" s="494" t="s">
        <v>294</v>
      </c>
      <c r="K24" s="573">
        <v>0</v>
      </c>
      <c r="L24" s="358" t="s">
        <v>6229</v>
      </c>
      <c r="M24" s="357" t="s">
        <v>6227</v>
      </c>
      <c r="N24" s="357" t="s">
        <v>337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58</v>
      </c>
      <c r="U24" s="357" t="s">
        <v>294</v>
      </c>
      <c r="V24" s="357" t="s">
        <v>294</v>
      </c>
    </row>
    <row r="25" spans="1:22" ht="15" thickBot="1">
      <c r="A25" s="671"/>
      <c r="B25" s="671"/>
      <c r="C25" s="1860" t="s">
        <v>22</v>
      </c>
      <c r="D25" s="663">
        <v>20</v>
      </c>
      <c r="E25" s="663">
        <v>35</v>
      </c>
      <c r="F25" s="1861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22</v>
      </c>
      <c r="M25" s="357" t="s">
        <v>294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787">
        <v>4</v>
      </c>
      <c r="B26" s="1832" t="s">
        <v>3065</v>
      </c>
      <c r="C26" s="1862" t="s">
        <v>3153</v>
      </c>
      <c r="D26" s="1831">
        <v>5</v>
      </c>
      <c r="E26" s="1831">
        <v>8</v>
      </c>
      <c r="F26" s="1863" t="s">
        <v>7584</v>
      </c>
      <c r="G26" s="494"/>
      <c r="H26" s="494" t="s">
        <v>7583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3065</v>
      </c>
      <c r="N26" s="357" t="s">
        <v>7583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7585</v>
      </c>
      <c r="U26" s="357" t="s">
        <v>294</v>
      </c>
      <c r="V26" s="357" t="s">
        <v>294</v>
      </c>
    </row>
    <row r="27" spans="1:22">
      <c r="A27" s="1651"/>
      <c r="B27" s="1816" t="s">
        <v>6221</v>
      </c>
      <c r="C27" s="1857" t="s">
        <v>6222</v>
      </c>
      <c r="D27" s="1815">
        <v>2</v>
      </c>
      <c r="E27" s="1815">
        <v>2</v>
      </c>
      <c r="F27" s="962" t="s">
        <v>7584</v>
      </c>
      <c r="G27" s="494"/>
      <c r="H27" s="494" t="s">
        <v>7583</v>
      </c>
      <c r="I27" s="494" t="s">
        <v>294</v>
      </c>
      <c r="J27" s="494" t="s">
        <v>294</v>
      </c>
      <c r="K27" s="573">
        <v>0</v>
      </c>
      <c r="L27" s="358" t="s">
        <v>6223</v>
      </c>
      <c r="M27" s="357" t="s">
        <v>6221</v>
      </c>
      <c r="N27" s="357" t="s">
        <v>7583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7585</v>
      </c>
      <c r="U27" s="357" t="s">
        <v>294</v>
      </c>
      <c r="V27" s="357" t="s">
        <v>294</v>
      </c>
    </row>
    <row r="28" spans="1:22">
      <c r="A28" s="1651"/>
      <c r="B28" s="1816" t="s">
        <v>6224</v>
      </c>
      <c r="C28" s="1857" t="s">
        <v>6225</v>
      </c>
      <c r="D28" s="1815">
        <v>3</v>
      </c>
      <c r="E28" s="1815">
        <v>4</v>
      </c>
      <c r="F28" s="962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6226</v>
      </c>
      <c r="M28" s="357" t="s">
        <v>6224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651"/>
      <c r="B29" s="1816" t="s">
        <v>6234</v>
      </c>
      <c r="C29" s="1857" t="s">
        <v>32</v>
      </c>
      <c r="D29" s="1815">
        <v>3</v>
      </c>
      <c r="E29" s="1815">
        <v>4</v>
      </c>
      <c r="F29" s="962" t="s">
        <v>28</v>
      </c>
      <c r="G29" s="494"/>
      <c r="H29" s="494" t="s">
        <v>7587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6234</v>
      </c>
      <c r="N29" s="357" t="s">
        <v>7587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1651"/>
      <c r="B30" s="1816" t="s">
        <v>7934</v>
      </c>
      <c r="C30" s="1857" t="s">
        <v>60</v>
      </c>
      <c r="D30" s="1815">
        <v>3</v>
      </c>
      <c r="E30" s="1815">
        <v>4</v>
      </c>
      <c r="F30" s="962" t="s">
        <v>58</v>
      </c>
      <c r="G30" s="494"/>
      <c r="H30" s="494" t="s">
        <v>337</v>
      </c>
      <c r="I30" s="494" t="s">
        <v>294</v>
      </c>
      <c r="J30" s="494" t="s">
        <v>294</v>
      </c>
      <c r="K30" s="573">
        <v>0</v>
      </c>
      <c r="L30" s="358" t="s">
        <v>599</v>
      </c>
      <c r="M30" s="357" t="s">
        <v>7934</v>
      </c>
      <c r="N30" s="357" t="s">
        <v>337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58</v>
      </c>
      <c r="U30" s="357" t="s">
        <v>294</v>
      </c>
      <c r="V30" s="357" t="s">
        <v>294</v>
      </c>
    </row>
    <row r="31" spans="1:22" ht="15" thickBot="1">
      <c r="A31" s="1791"/>
      <c r="B31" s="1827" t="s">
        <v>70</v>
      </c>
      <c r="C31" s="1858" t="s">
        <v>71</v>
      </c>
      <c r="D31" s="1826">
        <v>5</v>
      </c>
      <c r="E31" s="1826">
        <v>8</v>
      </c>
      <c r="F31" s="1859" t="s">
        <v>58</v>
      </c>
      <c r="G31" s="494"/>
      <c r="H31" s="494" t="s">
        <v>337</v>
      </c>
      <c r="I31" s="494" t="s">
        <v>294</v>
      </c>
      <c r="J31" s="494" t="s">
        <v>294</v>
      </c>
      <c r="K31" s="573">
        <v>0</v>
      </c>
      <c r="L31" s="358" t="s">
        <v>605</v>
      </c>
      <c r="M31" s="357" t="s">
        <v>70</v>
      </c>
      <c r="N31" s="357" t="s">
        <v>337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58</v>
      </c>
      <c r="U31" s="357" t="s">
        <v>294</v>
      </c>
      <c r="V31" s="357" t="s">
        <v>294</v>
      </c>
    </row>
    <row r="32" spans="1:22" ht="15" thickBot="1">
      <c r="A32" s="671"/>
      <c r="B32" s="671"/>
      <c r="C32" s="1860" t="s">
        <v>22</v>
      </c>
      <c r="D32" s="663">
        <v>21</v>
      </c>
      <c r="E32" s="663">
        <v>30</v>
      </c>
      <c r="F32" s="1861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22</v>
      </c>
      <c r="M32" s="357" t="s">
        <v>294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1787">
        <v>5</v>
      </c>
      <c r="B33" s="1832" t="s">
        <v>3051</v>
      </c>
      <c r="C33" s="1862" t="s">
        <v>335</v>
      </c>
      <c r="D33" s="1831">
        <v>2</v>
      </c>
      <c r="E33" s="1831">
        <v>3</v>
      </c>
      <c r="F33" s="1863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335</v>
      </c>
      <c r="M33" s="357" t="s">
        <v>3051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1651"/>
      <c r="B34" s="1816" t="s">
        <v>3052</v>
      </c>
      <c r="C34" s="1857" t="s">
        <v>1181</v>
      </c>
      <c r="D34" s="1815">
        <v>4</v>
      </c>
      <c r="E34" s="1815">
        <v>6</v>
      </c>
      <c r="F34" s="962" t="s">
        <v>438</v>
      </c>
      <c r="G34" s="494"/>
      <c r="H34" s="494" t="s">
        <v>3035</v>
      </c>
      <c r="I34" s="494" t="s">
        <v>294</v>
      </c>
      <c r="J34" s="494" t="s">
        <v>294</v>
      </c>
      <c r="K34" s="573">
        <v>0</v>
      </c>
      <c r="L34" s="358" t="s">
        <v>1181</v>
      </c>
      <c r="M34" s="357" t="s">
        <v>3052</v>
      </c>
      <c r="N34" s="357" t="s">
        <v>3035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438</v>
      </c>
      <c r="U34" s="357" t="s">
        <v>294</v>
      </c>
      <c r="V34" s="357" t="s">
        <v>294</v>
      </c>
    </row>
    <row r="35" spans="1:22">
      <c r="A35" s="1651"/>
      <c r="B35" s="1816" t="s">
        <v>7935</v>
      </c>
      <c r="C35" s="1857" t="s">
        <v>7936</v>
      </c>
      <c r="D35" s="1815">
        <v>5</v>
      </c>
      <c r="E35" s="1815">
        <v>9</v>
      </c>
      <c r="F35" s="962" t="s">
        <v>60</v>
      </c>
      <c r="G35" s="494"/>
      <c r="H35" s="494" t="s">
        <v>7934</v>
      </c>
      <c r="I35" s="494" t="s">
        <v>294</v>
      </c>
      <c r="J35" s="494" t="s">
        <v>294</v>
      </c>
      <c r="K35" s="573">
        <v>0</v>
      </c>
      <c r="L35" s="358" t="s">
        <v>7936</v>
      </c>
      <c r="M35" s="357" t="s">
        <v>7935</v>
      </c>
      <c r="N35" s="357" t="s">
        <v>7934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599</v>
      </c>
      <c r="U35" s="357" t="s">
        <v>294</v>
      </c>
      <c r="V35" s="357" t="s">
        <v>294</v>
      </c>
    </row>
    <row r="36" spans="1:22">
      <c r="A36" s="1651"/>
      <c r="B36" s="1816" t="s">
        <v>7937</v>
      </c>
      <c r="C36" s="1857" t="s">
        <v>7938</v>
      </c>
      <c r="D36" s="1815">
        <v>5</v>
      </c>
      <c r="E36" s="1815">
        <v>9</v>
      </c>
      <c r="F36" s="962" t="s">
        <v>71</v>
      </c>
      <c r="G36" s="494"/>
      <c r="H36" s="494" t="s">
        <v>70</v>
      </c>
      <c r="I36" s="494" t="s">
        <v>294</v>
      </c>
      <c r="J36" s="494" t="s">
        <v>294</v>
      </c>
      <c r="K36" s="573">
        <v>0</v>
      </c>
      <c r="L36" s="358" t="s">
        <v>7939</v>
      </c>
      <c r="M36" s="357" t="s">
        <v>7937</v>
      </c>
      <c r="N36" s="357" t="s">
        <v>70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605</v>
      </c>
      <c r="U36" s="357" t="s">
        <v>294</v>
      </c>
      <c r="V36" s="357" t="s">
        <v>294</v>
      </c>
    </row>
    <row r="37" spans="1:22" ht="15" thickBot="1">
      <c r="A37" s="1791"/>
      <c r="B37" s="1827" t="s">
        <v>6231</v>
      </c>
      <c r="C37" s="1858" t="s">
        <v>7940</v>
      </c>
      <c r="D37" s="1826">
        <v>5</v>
      </c>
      <c r="E37" s="1826">
        <v>9</v>
      </c>
      <c r="F37" s="1859" t="s">
        <v>7933</v>
      </c>
      <c r="G37" s="494"/>
      <c r="H37" s="494" t="s">
        <v>6244</v>
      </c>
      <c r="I37" s="494" t="s">
        <v>294</v>
      </c>
      <c r="J37" s="494" t="s">
        <v>294</v>
      </c>
      <c r="K37" s="574">
        <v>0</v>
      </c>
      <c r="L37" s="358" t="s">
        <v>6233</v>
      </c>
      <c r="M37" s="357" t="s">
        <v>6231</v>
      </c>
      <c r="N37" s="357" t="s">
        <v>6244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6246</v>
      </c>
      <c r="U37" s="357" t="s">
        <v>294</v>
      </c>
      <c r="V37" s="357" t="s">
        <v>294</v>
      </c>
    </row>
    <row r="38" spans="1:22" ht="15" thickBot="1">
      <c r="A38" s="671"/>
      <c r="B38" s="671"/>
      <c r="C38" s="1860" t="s">
        <v>22</v>
      </c>
      <c r="D38" s="663">
        <v>21</v>
      </c>
      <c r="E38" s="663">
        <v>36</v>
      </c>
      <c r="F38" s="186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1787">
        <v>6</v>
      </c>
      <c r="B39" s="1832" t="s">
        <v>7648</v>
      </c>
      <c r="C39" s="1862" t="s">
        <v>7649</v>
      </c>
      <c r="D39" s="1831">
        <v>4</v>
      </c>
      <c r="E39" s="1831">
        <v>6</v>
      </c>
      <c r="F39" s="1863" t="s">
        <v>6222</v>
      </c>
      <c r="G39" s="494"/>
      <c r="H39" s="494" t="s">
        <v>6221</v>
      </c>
      <c r="I39" s="494" t="s">
        <v>294</v>
      </c>
      <c r="J39" s="494" t="s">
        <v>294</v>
      </c>
      <c r="K39" s="574">
        <v>0</v>
      </c>
      <c r="L39" s="358" t="s">
        <v>295</v>
      </c>
      <c r="M39" s="357" t="s">
        <v>7648</v>
      </c>
      <c r="N39" s="357" t="s">
        <v>6221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6223</v>
      </c>
      <c r="U39" s="357" t="s">
        <v>294</v>
      </c>
      <c r="V39" s="357" t="s">
        <v>294</v>
      </c>
    </row>
    <row r="40" spans="1:22">
      <c r="A40" s="1651"/>
      <c r="B40" s="1816" t="s">
        <v>78</v>
      </c>
      <c r="C40" s="1857" t="s">
        <v>79</v>
      </c>
      <c r="D40" s="1815">
        <v>5</v>
      </c>
      <c r="E40" s="1815">
        <v>6</v>
      </c>
      <c r="F40" s="962" t="s">
        <v>71</v>
      </c>
      <c r="G40" s="494"/>
      <c r="H40" s="494" t="s">
        <v>70</v>
      </c>
      <c r="I40" s="494" t="s">
        <v>294</v>
      </c>
      <c r="J40" s="494" t="s">
        <v>294</v>
      </c>
      <c r="K40" s="573">
        <v>0</v>
      </c>
      <c r="L40" s="358" t="s">
        <v>6250</v>
      </c>
      <c r="M40" s="357" t="s">
        <v>78</v>
      </c>
      <c r="N40" s="357" t="s">
        <v>70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605</v>
      </c>
      <c r="U40" s="357" t="s">
        <v>294</v>
      </c>
      <c r="V40" s="357" t="s">
        <v>294</v>
      </c>
    </row>
    <row r="41" spans="1:22">
      <c r="A41" s="1651"/>
      <c r="B41" s="1816" t="s">
        <v>38</v>
      </c>
      <c r="C41" s="1857" t="s">
        <v>331</v>
      </c>
      <c r="D41" s="1815">
        <v>1</v>
      </c>
      <c r="E41" s="1815">
        <v>1</v>
      </c>
      <c r="F41" s="962" t="s">
        <v>335</v>
      </c>
      <c r="G41" s="494"/>
      <c r="H41" s="494" t="s">
        <v>3051</v>
      </c>
      <c r="I41" s="494" t="s">
        <v>294</v>
      </c>
      <c r="J41" s="494" t="s">
        <v>294</v>
      </c>
      <c r="K41" s="573">
        <v>0</v>
      </c>
      <c r="L41" s="358" t="s">
        <v>331</v>
      </c>
      <c r="M41" s="357" t="s">
        <v>38</v>
      </c>
      <c r="N41" s="357" t="s">
        <v>3051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335</v>
      </c>
      <c r="U41" s="357" t="s">
        <v>294</v>
      </c>
      <c r="V41" s="357" t="s">
        <v>294</v>
      </c>
    </row>
    <row r="42" spans="1:22">
      <c r="A42" s="1651"/>
      <c r="B42" s="1816" t="s">
        <v>628</v>
      </c>
      <c r="C42" s="1857" t="s">
        <v>6251</v>
      </c>
      <c r="D42" s="1815">
        <v>3</v>
      </c>
      <c r="E42" s="1815">
        <v>4</v>
      </c>
      <c r="F42" s="962" t="s">
        <v>7931</v>
      </c>
      <c r="G42" s="494"/>
      <c r="H42" s="494" t="s">
        <v>7930</v>
      </c>
      <c r="I42" s="494" t="s">
        <v>294</v>
      </c>
      <c r="J42" s="494" t="s">
        <v>294</v>
      </c>
      <c r="K42" s="573">
        <v>0</v>
      </c>
      <c r="L42" s="358" t="s">
        <v>6251</v>
      </c>
      <c r="M42" s="357" t="s">
        <v>628</v>
      </c>
      <c r="N42" s="357" t="s">
        <v>7930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7932</v>
      </c>
      <c r="U42" s="357" t="s">
        <v>294</v>
      </c>
      <c r="V42" s="357" t="s">
        <v>294</v>
      </c>
    </row>
    <row r="43" spans="1:22">
      <c r="A43" s="1651"/>
      <c r="B43" s="1816" t="s">
        <v>7941</v>
      </c>
      <c r="C43" s="1857" t="s">
        <v>7942</v>
      </c>
      <c r="D43" s="1815">
        <v>5</v>
      </c>
      <c r="E43" s="1815">
        <v>9</v>
      </c>
      <c r="F43" s="962" t="s">
        <v>7938</v>
      </c>
      <c r="G43" s="494"/>
      <c r="H43" s="494" t="s">
        <v>7937</v>
      </c>
      <c r="I43" s="494" t="s">
        <v>294</v>
      </c>
      <c r="J43" s="494" t="s">
        <v>294</v>
      </c>
      <c r="K43" s="573">
        <v>0</v>
      </c>
      <c r="L43" s="358" t="s">
        <v>7942</v>
      </c>
      <c r="M43" s="357" t="s">
        <v>7941</v>
      </c>
      <c r="N43" s="357" t="s">
        <v>7937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7939</v>
      </c>
      <c r="U43" s="357" t="s">
        <v>294</v>
      </c>
      <c r="V43" s="357" t="s">
        <v>294</v>
      </c>
    </row>
    <row r="44" spans="1:22" ht="15" thickBot="1">
      <c r="A44" s="1791"/>
      <c r="B44" s="1827" t="s">
        <v>6241</v>
      </c>
      <c r="C44" s="1858" t="s">
        <v>6242</v>
      </c>
      <c r="D44" s="1826">
        <v>4</v>
      </c>
      <c r="E44" s="1826">
        <v>6</v>
      </c>
      <c r="F44" s="1859" t="s">
        <v>7936</v>
      </c>
      <c r="G44" s="494"/>
      <c r="H44" s="494" t="s">
        <v>7935</v>
      </c>
      <c r="I44" s="494" t="s">
        <v>294</v>
      </c>
      <c r="J44" s="494" t="s">
        <v>294</v>
      </c>
      <c r="K44" s="573">
        <v>0</v>
      </c>
      <c r="L44" s="358" t="s">
        <v>6243</v>
      </c>
      <c r="M44" s="357" t="s">
        <v>6241</v>
      </c>
      <c r="N44" s="357" t="s">
        <v>7935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7936</v>
      </c>
      <c r="U44" s="357" t="s">
        <v>294</v>
      </c>
      <c r="V44" s="357" t="s">
        <v>294</v>
      </c>
    </row>
    <row r="45" spans="1:22" ht="15" thickBot="1">
      <c r="A45" s="671"/>
      <c r="B45" s="671"/>
      <c r="C45" s="1860" t="s">
        <v>22</v>
      </c>
      <c r="D45" s="663">
        <v>22</v>
      </c>
      <c r="E45" s="663">
        <v>32</v>
      </c>
      <c r="F45" s="1861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1787">
        <v>7</v>
      </c>
      <c r="B46" s="1832" t="s">
        <v>83</v>
      </c>
      <c r="C46" s="1862" t="s">
        <v>84</v>
      </c>
      <c r="D46" s="1831">
        <v>4</v>
      </c>
      <c r="E46" s="1831">
        <v>6</v>
      </c>
      <c r="F46" s="1863" t="s">
        <v>6251</v>
      </c>
      <c r="G46" s="494"/>
      <c r="H46" s="494" t="s">
        <v>628</v>
      </c>
      <c r="I46" s="494" t="s">
        <v>294</v>
      </c>
      <c r="J46" s="494" t="s">
        <v>294</v>
      </c>
      <c r="K46" s="573">
        <v>0</v>
      </c>
      <c r="L46" s="358" t="s">
        <v>84</v>
      </c>
      <c r="M46" s="357" t="s">
        <v>83</v>
      </c>
      <c r="N46" s="357" t="s">
        <v>628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6251</v>
      </c>
      <c r="U46" s="357" t="s">
        <v>294</v>
      </c>
      <c r="V46" s="357" t="s">
        <v>294</v>
      </c>
    </row>
    <row r="47" spans="1:22">
      <c r="A47" s="1651"/>
      <c r="B47" s="1816" t="s">
        <v>1061</v>
      </c>
      <c r="C47" s="1857" t="s">
        <v>6254</v>
      </c>
      <c r="D47" s="1815">
        <v>4</v>
      </c>
      <c r="E47" s="1815">
        <v>6</v>
      </c>
      <c r="F47" s="962" t="s">
        <v>6242</v>
      </c>
      <c r="G47" s="494"/>
      <c r="H47" s="494" t="s">
        <v>6241</v>
      </c>
      <c r="I47" s="494" t="s">
        <v>294</v>
      </c>
      <c r="J47" s="494" t="s">
        <v>294</v>
      </c>
      <c r="K47" s="573">
        <v>0</v>
      </c>
      <c r="L47" s="358" t="s">
        <v>6254</v>
      </c>
      <c r="M47" s="357" t="s">
        <v>1061</v>
      </c>
      <c r="N47" s="357" t="s">
        <v>6241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6243</v>
      </c>
      <c r="U47" s="357" t="s">
        <v>294</v>
      </c>
      <c r="V47" s="357" t="s">
        <v>294</v>
      </c>
    </row>
    <row r="48" spans="1:22">
      <c r="A48" s="1651"/>
      <c r="B48" s="1816" t="s">
        <v>1063</v>
      </c>
      <c r="C48" s="1857" t="s">
        <v>90</v>
      </c>
      <c r="D48" s="1815">
        <v>4</v>
      </c>
      <c r="E48" s="1815">
        <v>6</v>
      </c>
      <c r="F48" s="962" t="s">
        <v>79</v>
      </c>
      <c r="G48" s="494"/>
      <c r="H48" s="494" t="s">
        <v>78</v>
      </c>
      <c r="I48" s="494" t="s">
        <v>294</v>
      </c>
      <c r="J48" s="494" t="s">
        <v>294</v>
      </c>
      <c r="K48" s="573">
        <v>0</v>
      </c>
      <c r="L48" s="358" t="s">
        <v>90</v>
      </c>
      <c r="M48" s="357" t="s">
        <v>1063</v>
      </c>
      <c r="N48" s="357" t="s">
        <v>78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6250</v>
      </c>
      <c r="U48" s="357" t="s">
        <v>294</v>
      </c>
      <c r="V48" s="357" t="s">
        <v>294</v>
      </c>
    </row>
    <row r="49" spans="1:22">
      <c r="A49" s="1651"/>
      <c r="B49" s="1816" t="s">
        <v>6238</v>
      </c>
      <c r="C49" s="1857" t="s">
        <v>6239</v>
      </c>
      <c r="D49" s="1815">
        <v>3</v>
      </c>
      <c r="E49" s="1815">
        <v>4</v>
      </c>
      <c r="F49" s="962" t="s">
        <v>3153</v>
      </c>
      <c r="G49" s="494"/>
      <c r="H49" s="494" t="s">
        <v>3065</v>
      </c>
      <c r="I49" s="494" t="s">
        <v>294</v>
      </c>
      <c r="J49" s="494" t="s">
        <v>294</v>
      </c>
      <c r="K49" s="573">
        <v>0</v>
      </c>
      <c r="L49" s="358" t="s">
        <v>6240</v>
      </c>
      <c r="M49" s="357" t="s">
        <v>6238</v>
      </c>
      <c r="N49" s="357" t="s">
        <v>3065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604</v>
      </c>
      <c r="U49" s="357" t="s">
        <v>294</v>
      </c>
      <c r="V49" s="357" t="s">
        <v>294</v>
      </c>
    </row>
    <row r="50" spans="1:22">
      <c r="A50" s="1651"/>
      <c r="B50" s="1816" t="s">
        <v>1064</v>
      </c>
      <c r="C50" s="1857" t="s">
        <v>98</v>
      </c>
      <c r="D50" s="1815">
        <v>3</v>
      </c>
      <c r="E50" s="1815">
        <v>6</v>
      </c>
      <c r="F50" s="962" t="s">
        <v>79</v>
      </c>
      <c r="G50" s="494"/>
      <c r="H50" s="494" t="s">
        <v>78</v>
      </c>
      <c r="I50" s="494" t="s">
        <v>294</v>
      </c>
      <c r="J50" s="494" t="s">
        <v>294</v>
      </c>
      <c r="K50" s="573">
        <v>0</v>
      </c>
      <c r="L50" s="358" t="s">
        <v>98</v>
      </c>
      <c r="M50" s="357" t="s">
        <v>1064</v>
      </c>
      <c r="N50" s="357" t="s">
        <v>78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6250</v>
      </c>
      <c r="U50" s="357" t="s">
        <v>294</v>
      </c>
      <c r="V50" s="357" t="s">
        <v>294</v>
      </c>
    </row>
    <row r="51" spans="1:22" ht="15" thickBot="1">
      <c r="A51" s="1791"/>
      <c r="B51" s="1827" t="s">
        <v>629</v>
      </c>
      <c r="C51" s="1858" t="s">
        <v>88</v>
      </c>
      <c r="D51" s="1826">
        <v>3</v>
      </c>
      <c r="E51" s="1826">
        <v>6</v>
      </c>
      <c r="F51" s="1859" t="s">
        <v>6251</v>
      </c>
      <c r="G51" s="494"/>
      <c r="H51" s="494" t="s">
        <v>628</v>
      </c>
      <c r="I51" s="494" t="s">
        <v>294</v>
      </c>
      <c r="J51" s="494" t="s">
        <v>294</v>
      </c>
      <c r="K51" s="573">
        <v>0</v>
      </c>
      <c r="L51" s="358" t="s">
        <v>88</v>
      </c>
      <c r="M51" s="357" t="s">
        <v>629</v>
      </c>
      <c r="N51" s="357" t="s">
        <v>628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6251</v>
      </c>
      <c r="U51" s="357" t="s">
        <v>294</v>
      </c>
      <c r="V51" s="357" t="s">
        <v>294</v>
      </c>
    </row>
    <row r="52" spans="1:22" ht="15" thickBot="1">
      <c r="A52" s="671"/>
      <c r="B52" s="671"/>
      <c r="C52" s="1860" t="s">
        <v>22</v>
      </c>
      <c r="D52" s="663">
        <v>21</v>
      </c>
      <c r="E52" s="663">
        <v>34</v>
      </c>
      <c r="F52" s="1861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1787">
        <v>8</v>
      </c>
      <c r="B53" s="1832" t="s">
        <v>7943</v>
      </c>
      <c r="C53" s="1862" t="s">
        <v>7944</v>
      </c>
      <c r="D53" s="1831">
        <v>5</v>
      </c>
      <c r="E53" s="1831">
        <v>9</v>
      </c>
      <c r="F53" s="1863" t="s">
        <v>98</v>
      </c>
      <c r="G53" s="494"/>
      <c r="H53" s="494" t="s">
        <v>1064</v>
      </c>
      <c r="I53" s="494" t="s">
        <v>294</v>
      </c>
      <c r="J53" s="494" t="s">
        <v>294</v>
      </c>
      <c r="K53" s="573">
        <v>0</v>
      </c>
      <c r="L53" s="358" t="s">
        <v>7945</v>
      </c>
      <c r="M53" s="357" t="s">
        <v>7943</v>
      </c>
      <c r="N53" s="357" t="s">
        <v>1064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98</v>
      </c>
      <c r="U53" s="357" t="s">
        <v>294</v>
      </c>
      <c r="V53" s="357" t="s">
        <v>294</v>
      </c>
    </row>
    <row r="54" spans="1:22">
      <c r="A54" s="1651"/>
      <c r="B54" s="1816" t="s">
        <v>7946</v>
      </c>
      <c r="C54" s="1857" t="s">
        <v>7947</v>
      </c>
      <c r="D54" s="1815">
        <v>5</v>
      </c>
      <c r="E54" s="1815">
        <v>9</v>
      </c>
      <c r="F54" s="962" t="s">
        <v>6229</v>
      </c>
      <c r="G54" s="494"/>
      <c r="H54" s="494" t="s">
        <v>6227</v>
      </c>
      <c r="I54" s="494" t="s">
        <v>294</v>
      </c>
      <c r="J54" s="494" t="s">
        <v>294</v>
      </c>
      <c r="K54" s="573">
        <v>0</v>
      </c>
      <c r="L54" s="358" t="s">
        <v>6258</v>
      </c>
      <c r="M54" s="357" t="s">
        <v>7946</v>
      </c>
      <c r="N54" s="357" t="s">
        <v>6227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6229</v>
      </c>
      <c r="U54" s="357" t="s">
        <v>294</v>
      </c>
      <c r="V54" s="357" t="s">
        <v>294</v>
      </c>
    </row>
    <row r="55" spans="1:22">
      <c r="A55" s="1651"/>
      <c r="B55" s="1816" t="s">
        <v>4731</v>
      </c>
      <c r="C55" s="1857" t="s">
        <v>5889</v>
      </c>
      <c r="D55" s="1815">
        <v>5</v>
      </c>
      <c r="E55" s="1815">
        <v>8</v>
      </c>
      <c r="F55" s="962" t="s">
        <v>7652</v>
      </c>
      <c r="G55" s="494"/>
      <c r="H55" s="494" t="s">
        <v>3052</v>
      </c>
      <c r="I55" s="494" t="s">
        <v>1063</v>
      </c>
      <c r="J55" s="494" t="s">
        <v>294</v>
      </c>
      <c r="K55" s="573">
        <v>0</v>
      </c>
      <c r="L55" s="358" t="s">
        <v>4734</v>
      </c>
      <c r="M55" s="357" t="s">
        <v>4731</v>
      </c>
      <c r="N55" s="357" t="s">
        <v>3052</v>
      </c>
      <c r="O55" s="357" t="s">
        <v>1063</v>
      </c>
      <c r="P55" s="357" t="s">
        <v>294</v>
      </c>
      <c r="Q55" s="357">
        <v>0</v>
      </c>
      <c r="R55" s="357">
        <v>16</v>
      </c>
      <c r="S55" s="357">
        <v>0</v>
      </c>
      <c r="T55" s="357" t="s">
        <v>1181</v>
      </c>
      <c r="U55" s="357" t="s">
        <v>90</v>
      </c>
      <c r="V55" s="357" t="s">
        <v>294</v>
      </c>
    </row>
    <row r="56" spans="1:22" ht="15" thickBot="1">
      <c r="A56" s="1791"/>
      <c r="B56" s="1827" t="s">
        <v>630</v>
      </c>
      <c r="C56" s="1858" t="s">
        <v>94</v>
      </c>
      <c r="D56" s="1826">
        <v>3</v>
      </c>
      <c r="E56" s="1826">
        <v>6</v>
      </c>
      <c r="F56" s="1859" t="s">
        <v>88</v>
      </c>
      <c r="G56" s="494"/>
      <c r="H56" s="494" t="s">
        <v>629</v>
      </c>
      <c r="I56" s="494" t="s">
        <v>294</v>
      </c>
      <c r="J56" s="494" t="s">
        <v>294</v>
      </c>
      <c r="K56" s="573">
        <v>0</v>
      </c>
      <c r="L56" s="358" t="s">
        <v>94</v>
      </c>
      <c r="M56" s="357" t="s">
        <v>630</v>
      </c>
      <c r="N56" s="357" t="s">
        <v>629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88</v>
      </c>
      <c r="U56" s="357" t="s">
        <v>294</v>
      </c>
      <c r="V56" s="357" t="s">
        <v>294</v>
      </c>
    </row>
    <row r="57" spans="1:22" ht="15" thickBot="1">
      <c r="A57" s="671"/>
      <c r="B57" s="671"/>
      <c r="C57" s="1860" t="s">
        <v>22</v>
      </c>
      <c r="D57" s="663">
        <v>18</v>
      </c>
      <c r="E57" s="663">
        <v>32</v>
      </c>
      <c r="F57" s="1861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1787">
        <v>9</v>
      </c>
      <c r="B58" s="1832" t="s">
        <v>6266</v>
      </c>
      <c r="C58" s="1862" t="s">
        <v>6267</v>
      </c>
      <c r="D58" s="1831">
        <v>3</v>
      </c>
      <c r="E58" s="1831">
        <v>6</v>
      </c>
      <c r="F58" s="1863" t="s">
        <v>94</v>
      </c>
      <c r="G58" s="494"/>
      <c r="H58" s="494" t="s">
        <v>630</v>
      </c>
      <c r="I58" s="494" t="s">
        <v>294</v>
      </c>
      <c r="J58" s="494" t="s">
        <v>294</v>
      </c>
      <c r="K58" s="573">
        <v>0</v>
      </c>
      <c r="L58" s="358" t="s">
        <v>6267</v>
      </c>
      <c r="M58" s="357" t="s">
        <v>6266</v>
      </c>
      <c r="N58" s="357" t="s">
        <v>630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94</v>
      </c>
      <c r="U58" s="357" t="s">
        <v>294</v>
      </c>
      <c r="V58" s="357" t="s">
        <v>294</v>
      </c>
    </row>
    <row r="59" spans="1:22">
      <c r="A59" s="1651"/>
      <c r="B59" s="1816" t="s">
        <v>7948</v>
      </c>
      <c r="C59" s="1857" t="s">
        <v>7949</v>
      </c>
      <c r="D59" s="1815">
        <v>5</v>
      </c>
      <c r="E59" s="1815">
        <v>9</v>
      </c>
      <c r="F59" s="962" t="s">
        <v>7942</v>
      </c>
      <c r="G59" s="494"/>
      <c r="H59" s="494" t="s">
        <v>7941</v>
      </c>
      <c r="I59" s="494" t="s">
        <v>294</v>
      </c>
      <c r="J59" s="494" t="s">
        <v>294</v>
      </c>
      <c r="K59" s="573">
        <v>0</v>
      </c>
      <c r="L59" s="358" t="s">
        <v>7950</v>
      </c>
      <c r="M59" s="357" t="s">
        <v>7948</v>
      </c>
      <c r="N59" s="357" t="s">
        <v>7941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7942</v>
      </c>
      <c r="U59" s="357" t="s">
        <v>294</v>
      </c>
      <c r="V59" s="357" t="s">
        <v>294</v>
      </c>
    </row>
    <row r="60" spans="1:22">
      <c r="A60" s="1651"/>
      <c r="B60" s="1816" t="s">
        <v>7460</v>
      </c>
      <c r="C60" s="1857" t="s">
        <v>6261</v>
      </c>
      <c r="D60" s="1815">
        <v>5</v>
      </c>
      <c r="E60" s="1815">
        <v>10</v>
      </c>
      <c r="F60" s="962" t="s">
        <v>7944</v>
      </c>
      <c r="G60" s="494"/>
      <c r="H60" s="494" t="s">
        <v>7943</v>
      </c>
      <c r="I60" s="494" t="s">
        <v>294</v>
      </c>
      <c r="J60" s="494" t="s">
        <v>294</v>
      </c>
      <c r="K60" s="573">
        <v>0</v>
      </c>
      <c r="L60" s="358" t="s">
        <v>6262</v>
      </c>
      <c r="M60" s="357" t="s">
        <v>7460</v>
      </c>
      <c r="N60" s="357" t="s">
        <v>7943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7945</v>
      </c>
      <c r="U60" s="357" t="s">
        <v>294</v>
      </c>
      <c r="V60" s="357" t="s">
        <v>294</v>
      </c>
    </row>
    <row r="61" spans="1:22">
      <c r="A61" s="1651"/>
      <c r="B61" s="1816" t="s">
        <v>631</v>
      </c>
      <c r="C61" s="1857" t="s">
        <v>96</v>
      </c>
      <c r="D61" s="1815">
        <v>4</v>
      </c>
      <c r="E61" s="1815">
        <v>8</v>
      </c>
      <c r="F61" s="962" t="s">
        <v>7944</v>
      </c>
      <c r="G61" s="494"/>
      <c r="H61" s="494" t="s">
        <v>7943</v>
      </c>
      <c r="I61" s="494" t="s">
        <v>294</v>
      </c>
      <c r="J61" s="494" t="s">
        <v>294</v>
      </c>
      <c r="K61" s="573">
        <v>0</v>
      </c>
      <c r="L61" s="358" t="s">
        <v>96</v>
      </c>
      <c r="M61" s="357" t="s">
        <v>631</v>
      </c>
      <c r="N61" s="357" t="s">
        <v>7943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7945</v>
      </c>
      <c r="U61" s="357" t="s">
        <v>294</v>
      </c>
      <c r="V61" s="357" t="s">
        <v>294</v>
      </c>
    </row>
    <row r="62" spans="1:22" ht="15" thickBot="1">
      <c r="A62" s="1791"/>
      <c r="B62" s="1827" t="s">
        <v>1066</v>
      </c>
      <c r="C62" s="1858" t="s">
        <v>105</v>
      </c>
      <c r="D62" s="1826">
        <v>3</v>
      </c>
      <c r="E62" s="1826">
        <v>4</v>
      </c>
      <c r="F62" s="1859" t="s">
        <v>98</v>
      </c>
      <c r="G62" s="494"/>
      <c r="H62" s="494" t="s">
        <v>1064</v>
      </c>
      <c r="I62" s="494" t="s">
        <v>294</v>
      </c>
      <c r="J62" s="494" t="s">
        <v>294</v>
      </c>
      <c r="K62" s="573">
        <v>0</v>
      </c>
      <c r="L62" s="358" t="s">
        <v>6268</v>
      </c>
      <c r="M62" s="357" t="s">
        <v>1066</v>
      </c>
      <c r="N62" s="357" t="s">
        <v>1064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98</v>
      </c>
      <c r="U62" s="357" t="s">
        <v>294</v>
      </c>
      <c r="V62" s="357" t="s">
        <v>294</v>
      </c>
    </row>
    <row r="63" spans="1:22" ht="15" thickBot="1">
      <c r="A63" s="671"/>
      <c r="B63" s="671"/>
      <c r="C63" s="1860" t="s">
        <v>22</v>
      </c>
      <c r="D63" s="663">
        <v>20</v>
      </c>
      <c r="E63" s="663">
        <v>37</v>
      </c>
      <c r="F63" s="1861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22</v>
      </c>
      <c r="M63" s="357" t="s">
        <v>294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>
      <c r="A64" s="1787">
        <v>10</v>
      </c>
      <c r="B64" s="1832" t="s">
        <v>6264</v>
      </c>
      <c r="C64" s="1862" t="s">
        <v>6265</v>
      </c>
      <c r="D64" s="1831">
        <v>4</v>
      </c>
      <c r="E64" s="1831">
        <v>8</v>
      </c>
      <c r="F64" s="1863" t="s">
        <v>96</v>
      </c>
      <c r="G64" s="494"/>
      <c r="H64" s="494" t="s">
        <v>631</v>
      </c>
      <c r="I64" s="494" t="s">
        <v>294</v>
      </c>
      <c r="J64" s="494" t="s">
        <v>294</v>
      </c>
      <c r="K64" s="573">
        <v>0</v>
      </c>
      <c r="L64" s="358" t="s">
        <v>6265</v>
      </c>
      <c r="M64" s="357" t="s">
        <v>6264</v>
      </c>
      <c r="N64" s="357" t="s">
        <v>631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96</v>
      </c>
      <c r="U64" s="357" t="s">
        <v>294</v>
      </c>
      <c r="V64" s="357" t="s">
        <v>294</v>
      </c>
    </row>
    <row r="65" spans="1:22">
      <c r="A65" s="1651"/>
      <c r="B65" s="1816" t="s">
        <v>6269</v>
      </c>
      <c r="C65" s="1857" t="s">
        <v>280</v>
      </c>
      <c r="D65" s="1815">
        <v>4</v>
      </c>
      <c r="E65" s="1815">
        <v>6</v>
      </c>
      <c r="F65" s="962" t="s">
        <v>94</v>
      </c>
      <c r="G65" s="494"/>
      <c r="H65" s="494" t="s">
        <v>630</v>
      </c>
      <c r="I65" s="494" t="s">
        <v>294</v>
      </c>
      <c r="J65" s="494" t="s">
        <v>294</v>
      </c>
      <c r="K65" s="573">
        <v>0</v>
      </c>
      <c r="L65" s="358" t="s">
        <v>6270</v>
      </c>
      <c r="M65" s="357" t="s">
        <v>6269</v>
      </c>
      <c r="N65" s="357" t="s">
        <v>630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94</v>
      </c>
      <c r="U65" s="357" t="s">
        <v>294</v>
      </c>
      <c r="V65" s="357" t="s">
        <v>294</v>
      </c>
    </row>
    <row r="66" spans="1:22">
      <c r="A66" s="1651"/>
      <c r="B66" s="1816" t="s">
        <v>876</v>
      </c>
      <c r="C66" s="1857" t="s">
        <v>4594</v>
      </c>
      <c r="D66" s="1815">
        <v>4</v>
      </c>
      <c r="E66" s="1815">
        <v>4</v>
      </c>
      <c r="F66" s="962" t="s">
        <v>1181</v>
      </c>
      <c r="G66" s="494" t="s">
        <v>241</v>
      </c>
      <c r="H66" s="494" t="s">
        <v>3052</v>
      </c>
      <c r="I66" s="494" t="s">
        <v>294</v>
      </c>
      <c r="J66" s="494" t="s">
        <v>294</v>
      </c>
      <c r="K66" s="573">
        <v>0</v>
      </c>
      <c r="L66" s="358" t="s">
        <v>4771</v>
      </c>
      <c r="M66" s="357" t="s">
        <v>876</v>
      </c>
      <c r="N66" s="357" t="s">
        <v>3052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1181</v>
      </c>
      <c r="U66" s="357" t="s">
        <v>294</v>
      </c>
      <c r="V66" s="357" t="s">
        <v>294</v>
      </c>
    </row>
    <row r="67" spans="1:22">
      <c r="A67" s="1651"/>
      <c r="B67" s="1816" t="s">
        <v>1116</v>
      </c>
      <c r="C67" s="1857" t="s">
        <v>2137</v>
      </c>
      <c r="D67" s="1815">
        <v>4</v>
      </c>
      <c r="E67" s="1815">
        <v>4</v>
      </c>
      <c r="F67" s="962" t="s">
        <v>1181</v>
      </c>
      <c r="G67" s="494" t="s">
        <v>241</v>
      </c>
      <c r="H67" s="494" t="s">
        <v>3052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3052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1181</v>
      </c>
      <c r="U67" s="357" t="s">
        <v>294</v>
      </c>
      <c r="V67" s="357" t="s">
        <v>294</v>
      </c>
    </row>
    <row r="68" spans="1:22" ht="15" thickBot="1">
      <c r="A68" s="1791"/>
      <c r="B68" s="1827" t="s">
        <v>7629</v>
      </c>
      <c r="C68" s="1858" t="s">
        <v>4329</v>
      </c>
      <c r="D68" s="1826">
        <v>8</v>
      </c>
      <c r="E68" s="1826">
        <v>12</v>
      </c>
      <c r="F68" s="1859" t="s">
        <v>5889</v>
      </c>
      <c r="G68" s="494"/>
      <c r="H68" s="494" t="s">
        <v>4731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7629</v>
      </c>
      <c r="N68" s="357" t="s">
        <v>4731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4734</v>
      </c>
      <c r="U68" s="357" t="s">
        <v>294</v>
      </c>
      <c r="V68" s="357" t="s">
        <v>294</v>
      </c>
    </row>
    <row r="69" spans="1:22" ht="15" thickBot="1">
      <c r="A69" s="671"/>
      <c r="B69" s="671"/>
      <c r="C69" s="1860" t="s">
        <v>22</v>
      </c>
      <c r="D69" s="663">
        <v>20</v>
      </c>
      <c r="E69" s="663">
        <v>30</v>
      </c>
      <c r="F69" s="186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671"/>
      <c r="B70" s="671" t="s">
        <v>118</v>
      </c>
      <c r="C70" s="1860" t="s">
        <v>6409</v>
      </c>
      <c r="D70" s="663">
        <v>200</v>
      </c>
      <c r="E70" s="663">
        <v>320</v>
      </c>
      <c r="F70" s="1860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6410</v>
      </c>
      <c r="M70" s="357" t="s">
        <v>118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F3CB1-5732-4C2C-97E4-7125C88FF85E}">
  <sheetPr codeName="Sheet64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56</v>
      </c>
      <c r="C11" s="1857" t="s">
        <v>57</v>
      </c>
      <c r="D11" s="1815">
        <v>4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6216</v>
      </c>
      <c r="M11" s="357" t="s">
        <v>56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791"/>
      <c r="B13" s="1827" t="s">
        <v>3034</v>
      </c>
      <c r="C13" s="1858" t="s">
        <v>3543</v>
      </c>
      <c r="D13" s="1826">
        <v>5</v>
      </c>
      <c r="E13" s="1826">
        <v>8</v>
      </c>
      <c r="F13" s="18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71"/>
      <c r="B14" s="671"/>
      <c r="C14" s="1860" t="s">
        <v>22</v>
      </c>
      <c r="D14" s="663">
        <v>18</v>
      </c>
      <c r="E14" s="663">
        <v>26</v>
      </c>
      <c r="F14" s="186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1787">
        <v>2</v>
      </c>
      <c r="B15" s="1832" t="s">
        <v>7583</v>
      </c>
      <c r="C15" s="1862" t="s">
        <v>7584</v>
      </c>
      <c r="D15" s="1831">
        <v>5</v>
      </c>
      <c r="E15" s="1831">
        <v>8</v>
      </c>
      <c r="F15" s="1863" t="s">
        <v>7581</v>
      </c>
      <c r="G15" s="494"/>
      <c r="H15" s="494" t="s">
        <v>7580</v>
      </c>
      <c r="I15" s="494" t="s">
        <v>294</v>
      </c>
      <c r="J15" s="494" t="s">
        <v>294</v>
      </c>
      <c r="K15" s="573">
        <v>0</v>
      </c>
      <c r="L15" s="358" t="s">
        <v>7585</v>
      </c>
      <c r="M15" s="357" t="s">
        <v>7583</v>
      </c>
      <c r="N15" s="357" t="s">
        <v>7580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7582</v>
      </c>
      <c r="U15" s="357" t="s">
        <v>294</v>
      </c>
      <c r="V15" s="357" t="s">
        <v>294</v>
      </c>
    </row>
    <row r="16" spans="1:22">
      <c r="A16" s="1651"/>
      <c r="B16" s="1816" t="s">
        <v>337</v>
      </c>
      <c r="C16" s="1857" t="s">
        <v>58</v>
      </c>
      <c r="D16" s="1815">
        <v>4</v>
      </c>
      <c r="E16" s="1815">
        <v>6</v>
      </c>
      <c r="F16" s="962" t="s">
        <v>57</v>
      </c>
      <c r="G16" s="494"/>
      <c r="H16" s="494" t="s">
        <v>56</v>
      </c>
      <c r="I16" s="494" t="s">
        <v>294</v>
      </c>
      <c r="J16" s="494" t="s">
        <v>294</v>
      </c>
      <c r="K16" s="573">
        <v>0</v>
      </c>
      <c r="L16" s="358" t="s">
        <v>58</v>
      </c>
      <c r="M16" s="357" t="s">
        <v>337</v>
      </c>
      <c r="N16" s="357" t="s">
        <v>56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6216</v>
      </c>
      <c r="U16" s="357" t="s">
        <v>294</v>
      </c>
      <c r="V16" s="357" t="s">
        <v>294</v>
      </c>
    </row>
    <row r="17" spans="1:22">
      <c r="A17" s="1651"/>
      <c r="B17" s="1816" t="s">
        <v>3039</v>
      </c>
      <c r="C17" s="1857" t="s">
        <v>1179</v>
      </c>
      <c r="D17" s="1815">
        <v>3</v>
      </c>
      <c r="E17" s="1815">
        <v>4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3039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36</v>
      </c>
      <c r="C18" s="1857" t="s">
        <v>1131</v>
      </c>
      <c r="D18" s="1815">
        <v>1</v>
      </c>
      <c r="E18" s="1815">
        <v>1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1791"/>
      <c r="B19" s="1827" t="s">
        <v>3036</v>
      </c>
      <c r="C19" s="1858" t="s">
        <v>471</v>
      </c>
      <c r="D19" s="1826">
        <v>5</v>
      </c>
      <c r="E19" s="1826">
        <v>8</v>
      </c>
      <c r="F19" s="1859" t="s">
        <v>3543</v>
      </c>
      <c r="G19" s="494"/>
      <c r="H19" s="494" t="s">
        <v>3034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3036</v>
      </c>
      <c r="N19" s="357" t="s">
        <v>3034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671"/>
      <c r="B20" s="671"/>
      <c r="C20" s="1860" t="s">
        <v>22</v>
      </c>
      <c r="D20" s="663">
        <v>18</v>
      </c>
      <c r="E20" s="663">
        <v>27</v>
      </c>
      <c r="F20" s="186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1787">
        <v>3</v>
      </c>
      <c r="B21" s="1832" t="s">
        <v>7587</v>
      </c>
      <c r="C21" s="1862" t="s">
        <v>28</v>
      </c>
      <c r="D21" s="1831">
        <v>5</v>
      </c>
      <c r="E21" s="1831">
        <v>8</v>
      </c>
      <c r="F21" s="1863" t="s">
        <v>7584</v>
      </c>
      <c r="G21" s="494"/>
      <c r="H21" s="494" t="s">
        <v>7583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7587</v>
      </c>
      <c r="N21" s="357" t="s">
        <v>7583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7585</v>
      </c>
      <c r="U21" s="357" t="s">
        <v>294</v>
      </c>
      <c r="V21" s="357" t="s">
        <v>294</v>
      </c>
    </row>
    <row r="22" spans="1:22">
      <c r="A22" s="1651"/>
      <c r="B22" s="1816" t="s">
        <v>458</v>
      </c>
      <c r="C22" s="1857" t="s">
        <v>60</v>
      </c>
      <c r="D22" s="1815">
        <v>4</v>
      </c>
      <c r="E22" s="1815">
        <v>6</v>
      </c>
      <c r="F22" s="962" t="s">
        <v>58</v>
      </c>
      <c r="G22" s="494"/>
      <c r="H22" s="494" t="s">
        <v>337</v>
      </c>
      <c r="I22" s="494" t="s">
        <v>294</v>
      </c>
      <c r="J22" s="494" t="s">
        <v>294</v>
      </c>
      <c r="K22" s="573">
        <v>0</v>
      </c>
      <c r="L22" s="358" t="s">
        <v>599</v>
      </c>
      <c r="M22" s="357" t="s">
        <v>458</v>
      </c>
      <c r="N22" s="357" t="s">
        <v>337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58</v>
      </c>
      <c r="U22" s="357" t="s">
        <v>294</v>
      </c>
      <c r="V22" s="357" t="s">
        <v>294</v>
      </c>
    </row>
    <row r="23" spans="1:22">
      <c r="A23" s="1651"/>
      <c r="B23" s="1816" t="s">
        <v>61</v>
      </c>
      <c r="C23" s="1857" t="s">
        <v>62</v>
      </c>
      <c r="D23" s="1815">
        <v>4</v>
      </c>
      <c r="E23" s="1815">
        <v>4</v>
      </c>
      <c r="F23" s="962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6363</v>
      </c>
      <c r="M23" s="357" t="s">
        <v>61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7647</v>
      </c>
      <c r="C24" s="1857" t="s">
        <v>64</v>
      </c>
      <c r="D24" s="1815">
        <v>3</v>
      </c>
      <c r="E24" s="1815">
        <v>4</v>
      </c>
      <c r="F24" s="962" t="s">
        <v>7581</v>
      </c>
      <c r="G24" s="494"/>
      <c r="H24" s="494" t="s">
        <v>7580</v>
      </c>
      <c r="I24" s="494" t="s">
        <v>294</v>
      </c>
      <c r="J24" s="494" t="s">
        <v>294</v>
      </c>
      <c r="K24" s="573">
        <v>0</v>
      </c>
      <c r="L24" s="358" t="s">
        <v>600</v>
      </c>
      <c r="M24" s="357" t="s">
        <v>7647</v>
      </c>
      <c r="N24" s="357" t="s">
        <v>7580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7582</v>
      </c>
      <c r="U24" s="357" t="s">
        <v>294</v>
      </c>
      <c r="V24" s="357" t="s">
        <v>294</v>
      </c>
    </row>
    <row r="25" spans="1:22">
      <c r="A25" s="1651"/>
      <c r="B25" s="1816" t="s">
        <v>40</v>
      </c>
      <c r="C25" s="1857" t="s">
        <v>1180</v>
      </c>
      <c r="D25" s="1815">
        <v>1</v>
      </c>
      <c r="E25" s="1815">
        <v>1</v>
      </c>
      <c r="F25" s="962" t="s">
        <v>1131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 ht="15" thickBot="1">
      <c r="A26" s="1791"/>
      <c r="B26" s="1827" t="s">
        <v>3038</v>
      </c>
      <c r="C26" s="1858" t="s">
        <v>140</v>
      </c>
      <c r="D26" s="1826">
        <v>5</v>
      </c>
      <c r="E26" s="1826">
        <v>8</v>
      </c>
      <c r="F26" s="1859" t="s">
        <v>471</v>
      </c>
      <c r="G26" s="494"/>
      <c r="H26" s="494" t="s">
        <v>3036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3038</v>
      </c>
      <c r="N26" s="357" t="s">
        <v>3036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671"/>
      <c r="B27" s="671"/>
      <c r="C27" s="1860" t="s">
        <v>22</v>
      </c>
      <c r="D27" s="663">
        <v>22</v>
      </c>
      <c r="E27" s="663">
        <v>31</v>
      </c>
      <c r="F27" s="1861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22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1787">
        <v>4</v>
      </c>
      <c r="B28" s="1832" t="s">
        <v>65</v>
      </c>
      <c r="C28" s="1862" t="s">
        <v>66</v>
      </c>
      <c r="D28" s="1831">
        <v>4</v>
      </c>
      <c r="E28" s="1831">
        <v>6</v>
      </c>
      <c r="F28" s="1863" t="s">
        <v>60</v>
      </c>
      <c r="G28" s="494"/>
      <c r="H28" s="494" t="s">
        <v>458</v>
      </c>
      <c r="I28" s="494" t="s">
        <v>294</v>
      </c>
      <c r="J28" s="494" t="s">
        <v>294</v>
      </c>
      <c r="K28" s="573">
        <v>0</v>
      </c>
      <c r="L28" s="358" t="s">
        <v>66</v>
      </c>
      <c r="M28" s="357" t="s">
        <v>65</v>
      </c>
      <c r="N28" s="357" t="s">
        <v>458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599</v>
      </c>
      <c r="U28" s="357" t="s">
        <v>294</v>
      </c>
      <c r="V28" s="357" t="s">
        <v>294</v>
      </c>
    </row>
    <row r="29" spans="1:22">
      <c r="A29" s="1651"/>
      <c r="B29" s="1816" t="s">
        <v>7590</v>
      </c>
      <c r="C29" s="1857" t="s">
        <v>32</v>
      </c>
      <c r="D29" s="1815">
        <v>5</v>
      </c>
      <c r="E29" s="1815">
        <v>8</v>
      </c>
      <c r="F29" s="962" t="s">
        <v>28</v>
      </c>
      <c r="G29" s="494"/>
      <c r="H29" s="494" t="s">
        <v>7587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7590</v>
      </c>
      <c r="N29" s="357" t="s">
        <v>7587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1651"/>
      <c r="B30" s="1816" t="s">
        <v>3065</v>
      </c>
      <c r="C30" s="1857" t="s">
        <v>3153</v>
      </c>
      <c r="D30" s="1815">
        <v>5</v>
      </c>
      <c r="E30" s="1815">
        <v>8</v>
      </c>
      <c r="F30" s="962" t="s">
        <v>7584</v>
      </c>
      <c r="G30" s="494"/>
      <c r="H30" s="494" t="s">
        <v>7583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3065</v>
      </c>
      <c r="N30" s="357" t="s">
        <v>7583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7585</v>
      </c>
      <c r="U30" s="357" t="s">
        <v>294</v>
      </c>
      <c r="V30" s="357" t="s">
        <v>294</v>
      </c>
    </row>
    <row r="31" spans="1:22">
      <c r="A31" s="1651"/>
      <c r="B31" s="1816" t="s">
        <v>29</v>
      </c>
      <c r="C31" s="1857" t="s">
        <v>2389</v>
      </c>
      <c r="D31" s="1815">
        <v>2</v>
      </c>
      <c r="E31" s="1815">
        <v>2</v>
      </c>
      <c r="F31" s="962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 ht="15" thickBot="1">
      <c r="A32" s="1791"/>
      <c r="B32" s="1827" t="s">
        <v>7648</v>
      </c>
      <c r="C32" s="1858" t="s">
        <v>7649</v>
      </c>
      <c r="D32" s="1826">
        <v>4</v>
      </c>
      <c r="E32" s="1826">
        <v>6</v>
      </c>
      <c r="F32" s="1859" t="s">
        <v>64</v>
      </c>
      <c r="G32" s="494"/>
      <c r="H32" s="494" t="s">
        <v>7647</v>
      </c>
      <c r="I32" s="494" t="s">
        <v>294</v>
      </c>
      <c r="J32" s="494" t="s">
        <v>294</v>
      </c>
      <c r="K32" s="573">
        <v>0</v>
      </c>
      <c r="L32" s="358" t="s">
        <v>295</v>
      </c>
      <c r="M32" s="357" t="s">
        <v>7648</v>
      </c>
      <c r="N32" s="357" t="s">
        <v>7647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600</v>
      </c>
      <c r="U32" s="357" t="s">
        <v>294</v>
      </c>
      <c r="V32" s="357" t="s">
        <v>294</v>
      </c>
    </row>
    <row r="33" spans="1:22" ht="15" thickBot="1">
      <c r="A33" s="671"/>
      <c r="B33" s="671"/>
      <c r="C33" s="1860" t="s">
        <v>22</v>
      </c>
      <c r="D33" s="663">
        <v>20</v>
      </c>
      <c r="E33" s="663">
        <v>30</v>
      </c>
      <c r="F33" s="1861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22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1787">
        <v>5</v>
      </c>
      <c r="B34" s="1832" t="s">
        <v>7912</v>
      </c>
      <c r="C34" s="1862" t="s">
        <v>71</v>
      </c>
      <c r="D34" s="1831">
        <v>5</v>
      </c>
      <c r="E34" s="1831">
        <v>8</v>
      </c>
      <c r="F34" s="1863" t="s">
        <v>60</v>
      </c>
      <c r="G34" s="494"/>
      <c r="H34" s="494" t="s">
        <v>458</v>
      </c>
      <c r="I34" s="494" t="s">
        <v>294</v>
      </c>
      <c r="J34" s="494" t="s">
        <v>294</v>
      </c>
      <c r="K34" s="573">
        <v>0</v>
      </c>
      <c r="L34" s="358" t="s">
        <v>605</v>
      </c>
      <c r="M34" s="357" t="s">
        <v>7912</v>
      </c>
      <c r="N34" s="357" t="s">
        <v>458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599</v>
      </c>
      <c r="U34" s="357" t="s">
        <v>294</v>
      </c>
      <c r="V34" s="357" t="s">
        <v>294</v>
      </c>
    </row>
    <row r="35" spans="1:22">
      <c r="A35" s="1651"/>
      <c r="B35" s="1816" t="s">
        <v>7913</v>
      </c>
      <c r="C35" s="1857" t="s">
        <v>73</v>
      </c>
      <c r="D35" s="1815">
        <v>4</v>
      </c>
      <c r="E35" s="1815">
        <v>6</v>
      </c>
      <c r="F35" s="962" t="s">
        <v>66</v>
      </c>
      <c r="G35" s="494"/>
      <c r="H35" s="494" t="s">
        <v>65</v>
      </c>
      <c r="I35" s="494" t="s">
        <v>294</v>
      </c>
      <c r="J35" s="494" t="s">
        <v>294</v>
      </c>
      <c r="K35" s="573">
        <v>0</v>
      </c>
      <c r="L35" s="358" t="s">
        <v>73</v>
      </c>
      <c r="M35" s="357" t="s">
        <v>7913</v>
      </c>
      <c r="N35" s="357" t="s">
        <v>65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</v>
      </c>
      <c r="U35" s="357" t="s">
        <v>294</v>
      </c>
      <c r="V35" s="357" t="s">
        <v>294</v>
      </c>
    </row>
    <row r="36" spans="1:22">
      <c r="A36" s="1651"/>
      <c r="B36" s="1816" t="s">
        <v>7914</v>
      </c>
      <c r="C36" s="1857" t="s">
        <v>75</v>
      </c>
      <c r="D36" s="1815">
        <v>4</v>
      </c>
      <c r="E36" s="1815">
        <v>6</v>
      </c>
      <c r="F36" s="962" t="s">
        <v>62</v>
      </c>
      <c r="G36" s="494"/>
      <c r="H36" s="494" t="s">
        <v>61</v>
      </c>
      <c r="I36" s="494" t="s">
        <v>294</v>
      </c>
      <c r="J36" s="494" t="s">
        <v>294</v>
      </c>
      <c r="K36" s="573">
        <v>0</v>
      </c>
      <c r="L36" s="358" t="s">
        <v>6370</v>
      </c>
      <c r="M36" s="357" t="s">
        <v>7914</v>
      </c>
      <c r="N36" s="357" t="s">
        <v>61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6363</v>
      </c>
      <c r="U36" s="357" t="s">
        <v>294</v>
      </c>
      <c r="V36" s="357" t="s">
        <v>294</v>
      </c>
    </row>
    <row r="37" spans="1:22">
      <c r="A37" s="1651"/>
      <c r="B37" s="1816" t="s">
        <v>497</v>
      </c>
      <c r="C37" s="1857" t="s">
        <v>81</v>
      </c>
      <c r="D37" s="1815">
        <v>3</v>
      </c>
      <c r="E37" s="1815">
        <v>4</v>
      </c>
      <c r="F37" s="962" t="s">
        <v>66</v>
      </c>
      <c r="G37" s="494"/>
      <c r="H37" s="494" t="s">
        <v>65</v>
      </c>
      <c r="I37" s="494" t="s">
        <v>294</v>
      </c>
      <c r="J37" s="494" t="s">
        <v>294</v>
      </c>
      <c r="K37" s="574">
        <v>0</v>
      </c>
      <c r="L37" s="358" t="s">
        <v>570</v>
      </c>
      <c r="M37" s="357" t="s">
        <v>497</v>
      </c>
      <c r="N37" s="357" t="s">
        <v>65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66</v>
      </c>
      <c r="U37" s="357" t="s">
        <v>294</v>
      </c>
      <c r="V37" s="357" t="s">
        <v>294</v>
      </c>
    </row>
    <row r="38" spans="1:22">
      <c r="A38" s="1651"/>
      <c r="B38" s="1816" t="s">
        <v>67</v>
      </c>
      <c r="C38" s="1857" t="s">
        <v>68</v>
      </c>
      <c r="D38" s="1815">
        <v>4</v>
      </c>
      <c r="E38" s="1815">
        <v>6</v>
      </c>
      <c r="F38" s="962" t="s">
        <v>28</v>
      </c>
      <c r="G38" s="494"/>
      <c r="H38" s="494" t="s">
        <v>7587</v>
      </c>
      <c r="I38" s="494" t="s">
        <v>294</v>
      </c>
      <c r="J38" s="494" t="s">
        <v>294</v>
      </c>
      <c r="K38" s="573">
        <v>0</v>
      </c>
      <c r="L38" s="358" t="s">
        <v>6368</v>
      </c>
      <c r="M38" s="357" t="s">
        <v>67</v>
      </c>
      <c r="N38" s="357" t="s">
        <v>7587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598</v>
      </c>
      <c r="U38" s="357" t="s">
        <v>294</v>
      </c>
      <c r="V38" s="357" t="s">
        <v>294</v>
      </c>
    </row>
    <row r="39" spans="1:22" ht="15" thickBot="1">
      <c r="A39" s="1791"/>
      <c r="B39" s="1827" t="s">
        <v>3051</v>
      </c>
      <c r="C39" s="1858" t="s">
        <v>335</v>
      </c>
      <c r="D39" s="1826">
        <v>2</v>
      </c>
      <c r="E39" s="1826">
        <v>3</v>
      </c>
      <c r="F39" s="1859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3051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 ht="15" thickBot="1">
      <c r="A40" s="671"/>
      <c r="B40" s="671"/>
      <c r="C40" s="1860" t="s">
        <v>22</v>
      </c>
      <c r="D40" s="663">
        <v>22</v>
      </c>
      <c r="E40" s="663">
        <v>33</v>
      </c>
      <c r="F40" s="186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1787">
        <v>6</v>
      </c>
      <c r="B41" s="1832" t="s">
        <v>7915</v>
      </c>
      <c r="C41" s="1862" t="s">
        <v>6375</v>
      </c>
      <c r="D41" s="1831">
        <v>4</v>
      </c>
      <c r="E41" s="1831">
        <v>6</v>
      </c>
      <c r="F41" s="1863" t="s">
        <v>73</v>
      </c>
      <c r="G41" s="494"/>
      <c r="H41" s="494" t="s">
        <v>7913</v>
      </c>
      <c r="I41" s="494" t="s">
        <v>294</v>
      </c>
      <c r="J41" s="494" t="s">
        <v>294</v>
      </c>
      <c r="K41" s="573">
        <v>0</v>
      </c>
      <c r="L41" s="358" t="s">
        <v>6375</v>
      </c>
      <c r="M41" s="357" t="s">
        <v>7915</v>
      </c>
      <c r="N41" s="357" t="s">
        <v>7913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73</v>
      </c>
      <c r="U41" s="357" t="s">
        <v>294</v>
      </c>
      <c r="V41" s="357" t="s">
        <v>294</v>
      </c>
    </row>
    <row r="42" spans="1:22">
      <c r="A42" s="1651"/>
      <c r="B42" s="1816" t="s">
        <v>3052</v>
      </c>
      <c r="C42" s="1857" t="s">
        <v>1181</v>
      </c>
      <c r="D42" s="1815">
        <v>4</v>
      </c>
      <c r="E42" s="1815">
        <v>6</v>
      </c>
      <c r="F42" s="962" t="s">
        <v>438</v>
      </c>
      <c r="G42" s="494"/>
      <c r="H42" s="494" t="s">
        <v>3035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3052</v>
      </c>
      <c r="N42" s="357" t="s">
        <v>3035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>
      <c r="A43" s="1651"/>
      <c r="B43" s="1816" t="s">
        <v>7916</v>
      </c>
      <c r="C43" s="1857" t="s">
        <v>79</v>
      </c>
      <c r="D43" s="1815">
        <v>5</v>
      </c>
      <c r="E43" s="1815">
        <v>8</v>
      </c>
      <c r="F43" s="962" t="s">
        <v>71</v>
      </c>
      <c r="G43" s="494"/>
      <c r="H43" s="494" t="s">
        <v>7912</v>
      </c>
      <c r="I43" s="494" t="s">
        <v>294</v>
      </c>
      <c r="J43" s="494" t="s">
        <v>294</v>
      </c>
      <c r="K43" s="573">
        <v>0</v>
      </c>
      <c r="L43" s="358" t="s">
        <v>6250</v>
      </c>
      <c r="M43" s="357" t="s">
        <v>7916</v>
      </c>
      <c r="N43" s="357" t="s">
        <v>7912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605</v>
      </c>
      <c r="U43" s="357" t="s">
        <v>294</v>
      </c>
      <c r="V43" s="357" t="s">
        <v>294</v>
      </c>
    </row>
    <row r="44" spans="1:22">
      <c r="A44" s="1651"/>
      <c r="B44" s="1816" t="s">
        <v>1062</v>
      </c>
      <c r="C44" s="1857" t="s">
        <v>86</v>
      </c>
      <c r="D44" s="1815">
        <v>3</v>
      </c>
      <c r="E44" s="1815">
        <v>4</v>
      </c>
      <c r="F44" s="962" t="s">
        <v>81</v>
      </c>
      <c r="G44" s="494"/>
      <c r="H44" s="494" t="s">
        <v>497</v>
      </c>
      <c r="I44" s="494" t="s">
        <v>294</v>
      </c>
      <c r="J44" s="494" t="s">
        <v>294</v>
      </c>
      <c r="K44" s="573">
        <v>0</v>
      </c>
      <c r="L44" s="358" t="s">
        <v>6378</v>
      </c>
      <c r="M44" s="357" t="s">
        <v>1062</v>
      </c>
      <c r="N44" s="357" t="s">
        <v>497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570</v>
      </c>
      <c r="U44" s="357" t="s">
        <v>294</v>
      </c>
      <c r="V44" s="357" t="s">
        <v>294</v>
      </c>
    </row>
    <row r="45" spans="1:22" ht="15" thickBot="1">
      <c r="A45" s="1791"/>
      <c r="B45" s="1827" t="s">
        <v>7751</v>
      </c>
      <c r="C45" s="1858" t="s">
        <v>6251</v>
      </c>
      <c r="D45" s="1826">
        <v>3</v>
      </c>
      <c r="E45" s="1826">
        <v>4</v>
      </c>
      <c r="F45" s="1859" t="s">
        <v>75</v>
      </c>
      <c r="G45" s="494"/>
      <c r="H45" s="494" t="s">
        <v>7914</v>
      </c>
      <c r="I45" s="494" t="s">
        <v>294</v>
      </c>
      <c r="J45" s="494" t="s">
        <v>294</v>
      </c>
      <c r="K45" s="573">
        <v>0</v>
      </c>
      <c r="L45" s="358" t="s">
        <v>6251</v>
      </c>
      <c r="M45" s="357" t="s">
        <v>7751</v>
      </c>
      <c r="N45" s="357" t="s">
        <v>7914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6370</v>
      </c>
      <c r="U45" s="357" t="s">
        <v>294</v>
      </c>
      <c r="V45" s="357" t="s">
        <v>294</v>
      </c>
    </row>
    <row r="46" spans="1:22" ht="15" thickBot="1">
      <c r="A46" s="671"/>
      <c r="B46" s="671"/>
      <c r="C46" s="1860" t="s">
        <v>22</v>
      </c>
      <c r="D46" s="663">
        <v>19</v>
      </c>
      <c r="E46" s="663">
        <v>28</v>
      </c>
      <c r="F46" s="1861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1787">
        <v>7</v>
      </c>
      <c r="B47" s="1832" t="s">
        <v>7773</v>
      </c>
      <c r="C47" s="1862" t="s">
        <v>84</v>
      </c>
      <c r="D47" s="1831">
        <v>4</v>
      </c>
      <c r="E47" s="1831">
        <v>6</v>
      </c>
      <c r="F47" s="1863" t="s">
        <v>6251</v>
      </c>
      <c r="G47" s="494"/>
      <c r="H47" s="494" t="s">
        <v>7751</v>
      </c>
      <c r="I47" s="494" t="s">
        <v>294</v>
      </c>
      <c r="J47" s="494" t="s">
        <v>294</v>
      </c>
      <c r="K47" s="573">
        <v>0</v>
      </c>
      <c r="L47" s="358" t="s">
        <v>84</v>
      </c>
      <c r="M47" s="357" t="s">
        <v>7773</v>
      </c>
      <c r="N47" s="357" t="s">
        <v>7751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6251</v>
      </c>
      <c r="U47" s="357" t="s">
        <v>294</v>
      </c>
      <c r="V47" s="357" t="s">
        <v>294</v>
      </c>
    </row>
    <row r="48" spans="1:22">
      <c r="A48" s="1651"/>
      <c r="B48" s="1816" t="s">
        <v>7917</v>
      </c>
      <c r="C48" s="1857" t="s">
        <v>274</v>
      </c>
      <c r="D48" s="1815">
        <v>4</v>
      </c>
      <c r="E48" s="1815">
        <v>6</v>
      </c>
      <c r="F48" s="962" t="s">
        <v>71</v>
      </c>
      <c r="G48" s="494"/>
      <c r="H48" s="494" t="s">
        <v>7912</v>
      </c>
      <c r="I48" s="494" t="s">
        <v>294</v>
      </c>
      <c r="J48" s="494" t="s">
        <v>294</v>
      </c>
      <c r="K48" s="573">
        <v>0</v>
      </c>
      <c r="L48" s="358" t="s">
        <v>144</v>
      </c>
      <c r="M48" s="357" t="s">
        <v>7917</v>
      </c>
      <c r="N48" s="357" t="s">
        <v>7912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605</v>
      </c>
      <c r="U48" s="357" t="s">
        <v>294</v>
      </c>
      <c r="V48" s="357" t="s">
        <v>294</v>
      </c>
    </row>
    <row r="49" spans="1:22">
      <c r="A49" s="1651"/>
      <c r="B49" s="1816" t="s">
        <v>7829</v>
      </c>
      <c r="C49" s="1857" t="s">
        <v>88</v>
      </c>
      <c r="D49" s="1815">
        <v>3</v>
      </c>
      <c r="E49" s="1815">
        <v>6</v>
      </c>
      <c r="F49" s="962" t="s">
        <v>6251</v>
      </c>
      <c r="G49" s="494"/>
      <c r="H49" s="494" t="s">
        <v>7751</v>
      </c>
      <c r="I49" s="494" t="s">
        <v>294</v>
      </c>
      <c r="J49" s="494" t="s">
        <v>294</v>
      </c>
      <c r="K49" s="573">
        <v>0</v>
      </c>
      <c r="L49" s="358" t="s">
        <v>88</v>
      </c>
      <c r="M49" s="357" t="s">
        <v>7829</v>
      </c>
      <c r="N49" s="357" t="s">
        <v>7751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6251</v>
      </c>
      <c r="U49" s="357" t="s">
        <v>294</v>
      </c>
      <c r="V49" s="357" t="s">
        <v>294</v>
      </c>
    </row>
    <row r="50" spans="1:22">
      <c r="A50" s="1651"/>
      <c r="B50" s="1816" t="s">
        <v>1063</v>
      </c>
      <c r="C50" s="1857" t="s">
        <v>90</v>
      </c>
      <c r="D50" s="1815">
        <v>4</v>
      </c>
      <c r="E50" s="1815">
        <v>6</v>
      </c>
      <c r="F50" s="962" t="s">
        <v>79</v>
      </c>
      <c r="G50" s="494"/>
      <c r="H50" s="494" t="s">
        <v>7916</v>
      </c>
      <c r="I50" s="494" t="s">
        <v>294</v>
      </c>
      <c r="J50" s="494" t="s">
        <v>294</v>
      </c>
      <c r="K50" s="573">
        <v>0</v>
      </c>
      <c r="L50" s="358" t="s">
        <v>90</v>
      </c>
      <c r="M50" s="357" t="s">
        <v>1063</v>
      </c>
      <c r="N50" s="357" t="s">
        <v>7916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6250</v>
      </c>
      <c r="U50" s="357" t="s">
        <v>294</v>
      </c>
      <c r="V50" s="357" t="s">
        <v>294</v>
      </c>
    </row>
    <row r="51" spans="1:22">
      <c r="A51" s="1651"/>
      <c r="B51" s="1816" t="s">
        <v>3040</v>
      </c>
      <c r="C51" s="1857" t="s">
        <v>3998</v>
      </c>
      <c r="D51" s="1815">
        <v>3</v>
      </c>
      <c r="E51" s="1815">
        <v>4</v>
      </c>
      <c r="F51" s="962" t="s">
        <v>1179</v>
      </c>
      <c r="G51" s="494"/>
      <c r="H51" s="494" t="s">
        <v>3039</v>
      </c>
      <c r="I51" s="494" t="s">
        <v>294</v>
      </c>
      <c r="J51" s="494" t="s">
        <v>294</v>
      </c>
      <c r="K51" s="573">
        <v>0</v>
      </c>
      <c r="L51" s="358" t="s">
        <v>3259</v>
      </c>
      <c r="M51" s="357" t="s">
        <v>3040</v>
      </c>
      <c r="N51" s="357" t="s">
        <v>3039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2100</v>
      </c>
      <c r="U51" s="357" t="s">
        <v>294</v>
      </c>
      <c r="V51" s="357" t="s">
        <v>294</v>
      </c>
    </row>
    <row r="52" spans="1:22" ht="15" thickBot="1">
      <c r="A52" s="1791"/>
      <c r="B52" s="1827" t="s">
        <v>38</v>
      </c>
      <c r="C52" s="1858" t="s">
        <v>331</v>
      </c>
      <c r="D52" s="1826">
        <v>1</v>
      </c>
      <c r="E52" s="1826">
        <v>1</v>
      </c>
      <c r="F52" s="1859" t="s">
        <v>335</v>
      </c>
      <c r="G52" s="494"/>
      <c r="H52" s="494" t="s">
        <v>3051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3051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335</v>
      </c>
      <c r="U52" s="357" t="s">
        <v>294</v>
      </c>
      <c r="V52" s="357" t="s">
        <v>294</v>
      </c>
    </row>
    <row r="53" spans="1:22" ht="15" thickBot="1">
      <c r="A53" s="671"/>
      <c r="B53" s="671"/>
      <c r="C53" s="1860" t="s">
        <v>22</v>
      </c>
      <c r="D53" s="663">
        <v>19</v>
      </c>
      <c r="E53" s="663">
        <v>29</v>
      </c>
      <c r="F53" s="186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1787">
        <v>8</v>
      </c>
      <c r="B54" s="1832" t="s">
        <v>7918</v>
      </c>
      <c r="C54" s="1862" t="s">
        <v>98</v>
      </c>
      <c r="D54" s="1831">
        <v>3</v>
      </c>
      <c r="E54" s="1831">
        <v>6</v>
      </c>
      <c r="F54" s="1863" t="s">
        <v>79</v>
      </c>
      <c r="G54" s="494"/>
      <c r="H54" s="494" t="s">
        <v>7916</v>
      </c>
      <c r="I54" s="494" t="s">
        <v>294</v>
      </c>
      <c r="J54" s="494" t="s">
        <v>294</v>
      </c>
      <c r="K54" s="573">
        <v>0</v>
      </c>
      <c r="L54" s="358" t="s">
        <v>98</v>
      </c>
      <c r="M54" s="357" t="s">
        <v>7918</v>
      </c>
      <c r="N54" s="357" t="s">
        <v>7916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6250</v>
      </c>
      <c r="U54" s="357" t="s">
        <v>294</v>
      </c>
      <c r="V54" s="357" t="s">
        <v>294</v>
      </c>
    </row>
    <row r="55" spans="1:22">
      <c r="A55" s="1651"/>
      <c r="B55" s="1816" t="s">
        <v>7836</v>
      </c>
      <c r="C55" s="1857" t="s">
        <v>94</v>
      </c>
      <c r="D55" s="1815">
        <v>3</v>
      </c>
      <c r="E55" s="1815">
        <v>6</v>
      </c>
      <c r="F55" s="962" t="s">
        <v>88</v>
      </c>
      <c r="G55" s="494"/>
      <c r="H55" s="494" t="s">
        <v>7829</v>
      </c>
      <c r="I55" s="494" t="s">
        <v>294</v>
      </c>
      <c r="J55" s="494" t="s">
        <v>294</v>
      </c>
      <c r="K55" s="573">
        <v>0</v>
      </c>
      <c r="L55" s="358" t="s">
        <v>94</v>
      </c>
      <c r="M55" s="357" t="s">
        <v>7836</v>
      </c>
      <c r="N55" s="357" t="s">
        <v>7829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88</v>
      </c>
      <c r="U55" s="357" t="s">
        <v>294</v>
      </c>
      <c r="V55" s="357" t="s">
        <v>294</v>
      </c>
    </row>
    <row r="56" spans="1:22">
      <c r="A56" s="1651"/>
      <c r="B56" s="1816" t="s">
        <v>7919</v>
      </c>
      <c r="C56" s="1857" t="s">
        <v>96</v>
      </c>
      <c r="D56" s="1815">
        <v>4</v>
      </c>
      <c r="E56" s="1815">
        <v>8</v>
      </c>
      <c r="F56" s="962" t="s">
        <v>90</v>
      </c>
      <c r="G56" s="494"/>
      <c r="H56" s="494" t="s">
        <v>1063</v>
      </c>
      <c r="I56" s="494" t="s">
        <v>294</v>
      </c>
      <c r="J56" s="494" t="s">
        <v>294</v>
      </c>
      <c r="K56" s="573">
        <v>0</v>
      </c>
      <c r="L56" s="358" t="s">
        <v>96</v>
      </c>
      <c r="M56" s="357" t="s">
        <v>7919</v>
      </c>
      <c r="N56" s="357" t="s">
        <v>1063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90</v>
      </c>
      <c r="U56" s="357" t="s">
        <v>294</v>
      </c>
      <c r="V56" s="357" t="s">
        <v>294</v>
      </c>
    </row>
    <row r="57" spans="1:22">
      <c r="A57" s="1651"/>
      <c r="B57" s="1816" t="s">
        <v>7623</v>
      </c>
      <c r="C57" s="1857" t="s">
        <v>3155</v>
      </c>
      <c r="D57" s="1815">
        <v>8</v>
      </c>
      <c r="E57" s="1815">
        <v>14</v>
      </c>
      <c r="F57" s="962" t="s">
        <v>7652</v>
      </c>
      <c r="G57" s="494"/>
      <c r="H57" s="494" t="s">
        <v>3052</v>
      </c>
      <c r="I57" s="494" t="s">
        <v>1063</v>
      </c>
      <c r="J57" s="494" t="s">
        <v>294</v>
      </c>
      <c r="K57" s="573">
        <v>0</v>
      </c>
      <c r="L57" s="358" t="s">
        <v>4589</v>
      </c>
      <c r="M57" s="357" t="s">
        <v>7623</v>
      </c>
      <c r="N57" s="357" t="s">
        <v>3052</v>
      </c>
      <c r="O57" s="357" t="s">
        <v>1063</v>
      </c>
      <c r="P57" s="357" t="s">
        <v>294</v>
      </c>
      <c r="Q57" s="357">
        <v>0</v>
      </c>
      <c r="R57" s="357">
        <v>16</v>
      </c>
      <c r="S57" s="357">
        <v>0</v>
      </c>
      <c r="T57" s="357" t="s">
        <v>1181</v>
      </c>
      <c r="U57" s="357" t="s">
        <v>90</v>
      </c>
      <c r="V57" s="357" t="s">
        <v>294</v>
      </c>
    </row>
    <row r="58" spans="1:22" ht="15" thickBot="1">
      <c r="A58" s="1791"/>
      <c r="B58" s="1827" t="s">
        <v>7920</v>
      </c>
      <c r="C58" s="1858" t="s">
        <v>100</v>
      </c>
      <c r="D58" s="1826">
        <v>4</v>
      </c>
      <c r="E58" s="1826">
        <v>8</v>
      </c>
      <c r="F58" s="1859" t="s">
        <v>6251</v>
      </c>
      <c r="G58" s="494"/>
      <c r="H58" s="494" t="s">
        <v>7751</v>
      </c>
      <c r="I58" s="494" t="s">
        <v>294</v>
      </c>
      <c r="J58" s="494" t="s">
        <v>294</v>
      </c>
      <c r="K58" s="573">
        <v>0</v>
      </c>
      <c r="L58" s="358" t="s">
        <v>615</v>
      </c>
      <c r="M58" s="357" t="s">
        <v>7920</v>
      </c>
      <c r="N58" s="357" t="s">
        <v>7751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6251</v>
      </c>
      <c r="U58" s="357" t="s">
        <v>294</v>
      </c>
      <c r="V58" s="357" t="s">
        <v>294</v>
      </c>
    </row>
    <row r="59" spans="1:22" ht="15" thickBot="1">
      <c r="A59" s="671"/>
      <c r="B59" s="671"/>
      <c r="C59" s="1860" t="s">
        <v>22</v>
      </c>
      <c r="D59" s="663">
        <v>22</v>
      </c>
      <c r="E59" s="663">
        <v>42</v>
      </c>
      <c r="F59" s="186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1787">
        <v>9</v>
      </c>
      <c r="B60" s="1832" t="s">
        <v>7921</v>
      </c>
      <c r="C60" s="1862" t="s">
        <v>6261</v>
      </c>
      <c r="D60" s="1831">
        <v>5</v>
      </c>
      <c r="E60" s="1831">
        <v>10</v>
      </c>
      <c r="F60" s="1863" t="s">
        <v>86</v>
      </c>
      <c r="G60" s="494"/>
      <c r="H60" s="494" t="s">
        <v>1062</v>
      </c>
      <c r="I60" s="494" t="s">
        <v>294</v>
      </c>
      <c r="J60" s="494" t="s">
        <v>294</v>
      </c>
      <c r="K60" s="573">
        <v>0</v>
      </c>
      <c r="L60" s="358" t="s">
        <v>6262</v>
      </c>
      <c r="M60" s="357" t="s">
        <v>7921</v>
      </c>
      <c r="N60" s="357" t="s">
        <v>1062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6378</v>
      </c>
      <c r="U60" s="357" t="s">
        <v>294</v>
      </c>
      <c r="V60" s="357" t="s">
        <v>294</v>
      </c>
    </row>
    <row r="61" spans="1:22">
      <c r="A61" s="1651"/>
      <c r="B61" s="1816" t="s">
        <v>7625</v>
      </c>
      <c r="C61" s="1857" t="s">
        <v>4161</v>
      </c>
      <c r="D61" s="1815">
        <v>8</v>
      </c>
      <c r="E61" s="1815">
        <v>12</v>
      </c>
      <c r="F61" s="962" t="s">
        <v>7653</v>
      </c>
      <c r="G61" s="494"/>
      <c r="H61" s="494" t="s">
        <v>3040</v>
      </c>
      <c r="I61" s="494" t="s">
        <v>7918</v>
      </c>
      <c r="J61" s="494" t="s">
        <v>294</v>
      </c>
      <c r="K61" s="573">
        <v>0</v>
      </c>
      <c r="L61" s="358" t="s">
        <v>4161</v>
      </c>
      <c r="M61" s="357" t="s">
        <v>7625</v>
      </c>
      <c r="N61" s="357" t="s">
        <v>3040</v>
      </c>
      <c r="O61" s="357" t="s">
        <v>7918</v>
      </c>
      <c r="P61" s="357" t="s">
        <v>294</v>
      </c>
      <c r="Q61" s="357">
        <v>0</v>
      </c>
      <c r="R61" s="357">
        <v>34</v>
      </c>
      <c r="S61" s="357">
        <v>0</v>
      </c>
      <c r="T61" s="357" t="s">
        <v>3259</v>
      </c>
      <c r="U61" s="357" t="s">
        <v>98</v>
      </c>
      <c r="V61" s="357" t="s">
        <v>294</v>
      </c>
    </row>
    <row r="62" spans="1:22">
      <c r="A62" s="1651"/>
      <c r="B62" s="1816" t="s">
        <v>7922</v>
      </c>
      <c r="C62" s="1857" t="s">
        <v>7463</v>
      </c>
      <c r="D62" s="1815">
        <v>2</v>
      </c>
      <c r="E62" s="1815">
        <v>2</v>
      </c>
      <c r="F62" s="962" t="s">
        <v>88</v>
      </c>
      <c r="G62" s="494" t="s">
        <v>241</v>
      </c>
      <c r="H62" s="494" t="s">
        <v>7829</v>
      </c>
      <c r="I62" s="494" t="s">
        <v>294</v>
      </c>
      <c r="J62" s="494" t="s">
        <v>294</v>
      </c>
      <c r="K62" s="573">
        <v>0</v>
      </c>
      <c r="L62" s="358" t="s">
        <v>7463</v>
      </c>
      <c r="M62" s="357" t="s">
        <v>7922</v>
      </c>
      <c r="N62" s="357" t="s">
        <v>7829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88</v>
      </c>
      <c r="U62" s="357" t="s">
        <v>294</v>
      </c>
      <c r="V62" s="357" t="s">
        <v>294</v>
      </c>
    </row>
    <row r="63" spans="1:22">
      <c r="A63" s="1651"/>
      <c r="B63" s="1816" t="s">
        <v>7923</v>
      </c>
      <c r="C63" s="1857" t="s">
        <v>7158</v>
      </c>
      <c r="D63" s="1815">
        <v>2</v>
      </c>
      <c r="E63" s="1815">
        <v>2</v>
      </c>
      <c r="F63" s="962" t="s">
        <v>88</v>
      </c>
      <c r="G63" s="494" t="s">
        <v>241</v>
      </c>
      <c r="H63" s="494" t="s">
        <v>7829</v>
      </c>
      <c r="I63" s="494" t="s">
        <v>294</v>
      </c>
      <c r="J63" s="494" t="s">
        <v>294</v>
      </c>
      <c r="K63" s="573">
        <v>0</v>
      </c>
      <c r="L63" s="358" t="s">
        <v>7159</v>
      </c>
      <c r="M63" s="357" t="s">
        <v>7923</v>
      </c>
      <c r="N63" s="357" t="s">
        <v>7829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88</v>
      </c>
      <c r="U63" s="357" t="s">
        <v>294</v>
      </c>
      <c r="V63" s="357" t="s">
        <v>294</v>
      </c>
    </row>
    <row r="64" spans="1:22">
      <c r="A64" s="1651"/>
      <c r="B64" s="1816" t="s">
        <v>7924</v>
      </c>
      <c r="C64" s="1857" t="s">
        <v>7466</v>
      </c>
      <c r="D64" s="1815">
        <v>2</v>
      </c>
      <c r="E64" s="1815">
        <v>2</v>
      </c>
      <c r="F64" s="962" t="s">
        <v>88</v>
      </c>
      <c r="G64" s="494" t="s">
        <v>241</v>
      </c>
      <c r="H64" s="494" t="s">
        <v>7829</v>
      </c>
      <c r="I64" s="494" t="s">
        <v>294</v>
      </c>
      <c r="J64" s="494" t="s">
        <v>294</v>
      </c>
      <c r="K64" s="573">
        <v>0</v>
      </c>
      <c r="L64" s="358" t="s">
        <v>7466</v>
      </c>
      <c r="M64" s="357" t="s">
        <v>7924</v>
      </c>
      <c r="N64" s="357" t="s">
        <v>7829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88</v>
      </c>
      <c r="U64" s="357" t="s">
        <v>294</v>
      </c>
      <c r="V64" s="357" t="s">
        <v>294</v>
      </c>
    </row>
    <row r="65" spans="1:22">
      <c r="A65" s="1651"/>
      <c r="B65" s="1816" t="s">
        <v>7796</v>
      </c>
      <c r="C65" s="1857" t="s">
        <v>7467</v>
      </c>
      <c r="D65" s="1815">
        <v>4</v>
      </c>
      <c r="E65" s="1815">
        <v>6</v>
      </c>
      <c r="F65" s="962" t="s">
        <v>81</v>
      </c>
      <c r="G65" s="494"/>
      <c r="H65" s="494" t="s">
        <v>497</v>
      </c>
      <c r="I65" s="494" t="s">
        <v>294</v>
      </c>
      <c r="J65" s="494" t="s">
        <v>294</v>
      </c>
      <c r="K65" s="573">
        <v>0</v>
      </c>
      <c r="L65" s="358" t="s">
        <v>7467</v>
      </c>
      <c r="M65" s="357" t="s">
        <v>7796</v>
      </c>
      <c r="N65" s="357" t="s">
        <v>497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570</v>
      </c>
      <c r="U65" s="357" t="s">
        <v>294</v>
      </c>
      <c r="V65" s="357" t="s">
        <v>294</v>
      </c>
    </row>
    <row r="66" spans="1:22" ht="15" thickBot="1">
      <c r="A66" s="1791"/>
      <c r="B66" s="1827" t="s">
        <v>7925</v>
      </c>
      <c r="C66" s="1858" t="s">
        <v>105</v>
      </c>
      <c r="D66" s="1826">
        <v>3</v>
      </c>
      <c r="E66" s="1826">
        <v>4</v>
      </c>
      <c r="F66" s="1859" t="s">
        <v>96</v>
      </c>
      <c r="G66" s="494"/>
      <c r="H66" s="494" t="s">
        <v>7919</v>
      </c>
      <c r="I66" s="494" t="s">
        <v>294</v>
      </c>
      <c r="J66" s="494" t="s">
        <v>294</v>
      </c>
      <c r="K66" s="573">
        <v>0</v>
      </c>
      <c r="L66" s="358" t="s">
        <v>6268</v>
      </c>
      <c r="M66" s="357" t="s">
        <v>7925</v>
      </c>
      <c r="N66" s="357" t="s">
        <v>7919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96</v>
      </c>
      <c r="U66" s="357" t="s">
        <v>294</v>
      </c>
      <c r="V66" s="357" t="s">
        <v>294</v>
      </c>
    </row>
    <row r="67" spans="1:22" ht="15" thickBot="1">
      <c r="A67" s="671"/>
      <c r="B67" s="671"/>
      <c r="C67" s="1860" t="s">
        <v>22</v>
      </c>
      <c r="D67" s="663">
        <v>22</v>
      </c>
      <c r="E67" s="663">
        <v>34</v>
      </c>
      <c r="F67" s="186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1787">
        <v>10</v>
      </c>
      <c r="B68" s="1832" t="s">
        <v>7926</v>
      </c>
      <c r="C68" s="1862" t="s">
        <v>150</v>
      </c>
      <c r="D68" s="1831">
        <v>4</v>
      </c>
      <c r="E68" s="1831">
        <v>8</v>
      </c>
      <c r="F68" s="1863" t="s">
        <v>98</v>
      </c>
      <c r="G68" s="494"/>
      <c r="H68" s="494" t="s">
        <v>7918</v>
      </c>
      <c r="I68" s="494" t="s">
        <v>294</v>
      </c>
      <c r="J68" s="494" t="s">
        <v>294</v>
      </c>
      <c r="K68" s="573">
        <v>0</v>
      </c>
      <c r="L68" s="358" t="s">
        <v>150</v>
      </c>
      <c r="M68" s="357" t="s">
        <v>7926</v>
      </c>
      <c r="N68" s="357" t="s">
        <v>7918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98</v>
      </c>
      <c r="U68" s="357" t="s">
        <v>294</v>
      </c>
      <c r="V68" s="357" t="s">
        <v>294</v>
      </c>
    </row>
    <row r="69" spans="1:22">
      <c r="A69" s="1651"/>
      <c r="B69" s="1816" t="s">
        <v>7629</v>
      </c>
      <c r="C69" s="1857" t="s">
        <v>4329</v>
      </c>
      <c r="D69" s="1815">
        <v>8</v>
      </c>
      <c r="E69" s="1815">
        <v>12</v>
      </c>
      <c r="F69" s="962" t="s">
        <v>4161</v>
      </c>
      <c r="G69" s="494"/>
      <c r="H69" s="494" t="s">
        <v>7625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7629</v>
      </c>
      <c r="N69" s="357" t="s">
        <v>7625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4161</v>
      </c>
      <c r="U69" s="357" t="s">
        <v>294</v>
      </c>
      <c r="V69" s="357" t="s">
        <v>294</v>
      </c>
    </row>
    <row r="70" spans="1:22">
      <c r="A70" s="1651"/>
      <c r="B70" s="1816" t="s">
        <v>7927</v>
      </c>
      <c r="C70" s="1857" t="s">
        <v>280</v>
      </c>
      <c r="D70" s="1815">
        <v>4</v>
      </c>
      <c r="E70" s="1815">
        <v>6</v>
      </c>
      <c r="F70" s="962" t="s">
        <v>94</v>
      </c>
      <c r="G70" s="494"/>
      <c r="H70" s="494" t="s">
        <v>7836</v>
      </c>
      <c r="I70" s="494" t="s">
        <v>294</v>
      </c>
      <c r="J70" s="494" t="s">
        <v>294</v>
      </c>
      <c r="K70" s="573">
        <v>0</v>
      </c>
      <c r="L70" s="358" t="s">
        <v>6270</v>
      </c>
      <c r="M70" s="357" t="s">
        <v>7927</v>
      </c>
      <c r="N70" s="357" t="s">
        <v>7836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94</v>
      </c>
      <c r="U70" s="357" t="s">
        <v>294</v>
      </c>
      <c r="V70" s="357" t="s">
        <v>294</v>
      </c>
    </row>
    <row r="71" spans="1:22">
      <c r="A71" s="1651"/>
      <c r="B71" s="1816" t="s">
        <v>7928</v>
      </c>
      <c r="C71" s="1857" t="s">
        <v>252</v>
      </c>
      <c r="D71" s="1815">
        <v>2</v>
      </c>
      <c r="E71" s="1815">
        <v>2</v>
      </c>
      <c r="F71" s="962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7164</v>
      </c>
      <c r="M71" s="357" t="s">
        <v>7928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1651"/>
      <c r="B72" s="1816" t="s">
        <v>7929</v>
      </c>
      <c r="C72" s="1857" t="s">
        <v>253</v>
      </c>
      <c r="D72" s="1815">
        <v>2</v>
      </c>
      <c r="E72" s="1815">
        <v>2</v>
      </c>
      <c r="F72" s="962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3154</v>
      </c>
      <c r="M72" s="357" t="s">
        <v>7929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1791"/>
      <c r="B73" s="1827" t="s">
        <v>323</v>
      </c>
      <c r="C73" s="1858" t="s">
        <v>7471</v>
      </c>
      <c r="D73" s="1826">
        <v>2</v>
      </c>
      <c r="E73" s="1826">
        <v>2</v>
      </c>
      <c r="F73" s="1859" t="s">
        <v>153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7472</v>
      </c>
      <c r="M73" s="357" t="s">
        <v>323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671"/>
      <c r="B74" s="671"/>
      <c r="C74" s="1860" t="s">
        <v>22</v>
      </c>
      <c r="D74" s="663">
        <v>18</v>
      </c>
      <c r="E74" s="663">
        <v>28</v>
      </c>
      <c r="F74" s="186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671"/>
      <c r="B75" s="671" t="s">
        <v>118</v>
      </c>
      <c r="C75" s="1860" t="s">
        <v>6409</v>
      </c>
      <c r="D75" s="663">
        <v>200</v>
      </c>
      <c r="E75" s="663">
        <v>308</v>
      </c>
      <c r="F75" s="1860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6410</v>
      </c>
      <c r="M75" s="357" t="s">
        <v>118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668AA-3FB6-4922-9F07-ADE633DEE019}">
  <sheetPr codeName="Sheet65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6469</v>
      </c>
      <c r="C11" s="1857" t="s">
        <v>6470</v>
      </c>
      <c r="D11" s="1815">
        <v>4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6471</v>
      </c>
      <c r="M11" s="357" t="s">
        <v>6469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791"/>
      <c r="B13" s="1827" t="s">
        <v>3034</v>
      </c>
      <c r="C13" s="1858" t="s">
        <v>3543</v>
      </c>
      <c r="D13" s="1826">
        <v>5</v>
      </c>
      <c r="E13" s="1826">
        <v>8</v>
      </c>
      <c r="F13" s="18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71"/>
      <c r="B14" s="671"/>
      <c r="C14" s="1860" t="s">
        <v>22</v>
      </c>
      <c r="D14" s="663">
        <v>18</v>
      </c>
      <c r="E14" s="663">
        <v>26</v>
      </c>
      <c r="F14" s="186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1787">
        <v>2</v>
      </c>
      <c r="B15" s="1832" t="s">
        <v>7583</v>
      </c>
      <c r="C15" s="1862" t="s">
        <v>7584</v>
      </c>
      <c r="D15" s="1831">
        <v>5</v>
      </c>
      <c r="E15" s="1831">
        <v>8</v>
      </c>
      <c r="F15" s="1863" t="s">
        <v>7581</v>
      </c>
      <c r="G15" s="494"/>
      <c r="H15" s="494" t="s">
        <v>7580</v>
      </c>
      <c r="I15" s="494" t="s">
        <v>294</v>
      </c>
      <c r="J15" s="494" t="s">
        <v>294</v>
      </c>
      <c r="K15" s="573">
        <v>0</v>
      </c>
      <c r="L15" s="358" t="s">
        <v>7585</v>
      </c>
      <c r="M15" s="357" t="s">
        <v>7583</v>
      </c>
      <c r="N15" s="357" t="s">
        <v>7580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7582</v>
      </c>
      <c r="U15" s="357" t="s">
        <v>294</v>
      </c>
      <c r="V15" s="357" t="s">
        <v>294</v>
      </c>
    </row>
    <row r="16" spans="1:22">
      <c r="A16" s="1651"/>
      <c r="B16" s="1816" t="s">
        <v>6472</v>
      </c>
      <c r="C16" s="1857" t="s">
        <v>349</v>
      </c>
      <c r="D16" s="1815">
        <v>4</v>
      </c>
      <c r="E16" s="1815">
        <v>6</v>
      </c>
      <c r="F16" s="962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6309</v>
      </c>
      <c r="M16" s="357" t="s">
        <v>6472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3039</v>
      </c>
      <c r="C17" s="1857" t="s">
        <v>1179</v>
      </c>
      <c r="D17" s="1815">
        <v>3</v>
      </c>
      <c r="E17" s="1815">
        <v>4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3039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36</v>
      </c>
      <c r="C18" s="1857" t="s">
        <v>1131</v>
      </c>
      <c r="D18" s="1815">
        <v>1</v>
      </c>
      <c r="E18" s="1815">
        <v>1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347</v>
      </c>
      <c r="C19" s="1857" t="s">
        <v>348</v>
      </c>
      <c r="D19" s="1815">
        <v>3</v>
      </c>
      <c r="E19" s="1815">
        <v>6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6413</v>
      </c>
      <c r="M19" s="357" t="s">
        <v>347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1791"/>
      <c r="B20" s="1827" t="s">
        <v>3036</v>
      </c>
      <c r="C20" s="1858" t="s">
        <v>471</v>
      </c>
      <c r="D20" s="1826">
        <v>5</v>
      </c>
      <c r="E20" s="1826">
        <v>8</v>
      </c>
      <c r="F20" s="1859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671"/>
      <c r="B21" s="671"/>
      <c r="C21" s="1860" t="s">
        <v>22</v>
      </c>
      <c r="D21" s="663">
        <v>21</v>
      </c>
      <c r="E21" s="663">
        <v>33</v>
      </c>
      <c r="F21" s="186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787">
        <v>3</v>
      </c>
      <c r="B22" s="1832" t="s">
        <v>7587</v>
      </c>
      <c r="C22" s="1862" t="s">
        <v>28</v>
      </c>
      <c r="D22" s="1831">
        <v>5</v>
      </c>
      <c r="E22" s="1831">
        <v>8</v>
      </c>
      <c r="F22" s="1863" t="s">
        <v>7584</v>
      </c>
      <c r="G22" s="494"/>
      <c r="H22" s="494" t="s">
        <v>7583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7587</v>
      </c>
      <c r="N22" s="357" t="s">
        <v>7583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7585</v>
      </c>
      <c r="U22" s="357" t="s">
        <v>294</v>
      </c>
      <c r="V22" s="357" t="s">
        <v>294</v>
      </c>
    </row>
    <row r="23" spans="1:22">
      <c r="A23" s="1651"/>
      <c r="B23" s="1816" t="s">
        <v>7589</v>
      </c>
      <c r="C23" s="1857" t="s">
        <v>7097</v>
      </c>
      <c r="D23" s="1815">
        <v>4</v>
      </c>
      <c r="E23" s="1815">
        <v>6</v>
      </c>
      <c r="F23" s="962" t="s">
        <v>349</v>
      </c>
      <c r="G23" s="494"/>
      <c r="H23" s="494" t="s">
        <v>6472</v>
      </c>
      <c r="I23" s="494" t="s">
        <v>294</v>
      </c>
      <c r="J23" s="494" t="s">
        <v>294</v>
      </c>
      <c r="K23" s="573">
        <v>0</v>
      </c>
      <c r="L23" s="358" t="s">
        <v>6420</v>
      </c>
      <c r="M23" s="357" t="s">
        <v>7589</v>
      </c>
      <c r="N23" s="357" t="s">
        <v>6472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6309</v>
      </c>
      <c r="U23" s="357" t="s">
        <v>294</v>
      </c>
      <c r="V23" s="357" t="s">
        <v>294</v>
      </c>
    </row>
    <row r="24" spans="1:22">
      <c r="A24" s="1651"/>
      <c r="B24" s="1816" t="s">
        <v>1043</v>
      </c>
      <c r="C24" s="1857" t="s">
        <v>1044</v>
      </c>
      <c r="D24" s="1815">
        <v>4</v>
      </c>
      <c r="E24" s="1815">
        <v>6</v>
      </c>
      <c r="F24" s="962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6280</v>
      </c>
      <c r="M24" s="357" t="s">
        <v>1043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1651"/>
      <c r="B25" s="1816" t="s">
        <v>40</v>
      </c>
      <c r="C25" s="1857" t="s">
        <v>7635</v>
      </c>
      <c r="D25" s="1815">
        <v>1</v>
      </c>
      <c r="E25" s="1815">
        <v>1</v>
      </c>
      <c r="F25" s="962" t="s">
        <v>1131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1651"/>
      <c r="B26" s="1816" t="s">
        <v>7222</v>
      </c>
      <c r="C26" s="1857" t="s">
        <v>6710</v>
      </c>
      <c r="D26" s="1815">
        <v>3</v>
      </c>
      <c r="E26" s="1815">
        <v>4</v>
      </c>
      <c r="F26" s="962" t="s">
        <v>7584</v>
      </c>
      <c r="G26" s="494"/>
      <c r="H26" s="494" t="s">
        <v>7583</v>
      </c>
      <c r="I26" s="494" t="s">
        <v>294</v>
      </c>
      <c r="J26" s="494" t="s">
        <v>294</v>
      </c>
      <c r="K26" s="573">
        <v>0</v>
      </c>
      <c r="L26" s="358" t="s">
        <v>6482</v>
      </c>
      <c r="M26" s="357" t="s">
        <v>7222</v>
      </c>
      <c r="N26" s="357" t="s">
        <v>7583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7585</v>
      </c>
      <c r="U26" s="357" t="s">
        <v>294</v>
      </c>
      <c r="V26" s="357" t="s">
        <v>294</v>
      </c>
    </row>
    <row r="27" spans="1:22" ht="15" thickBot="1">
      <c r="A27" s="1791"/>
      <c r="B27" s="1827" t="s">
        <v>3038</v>
      </c>
      <c r="C27" s="1858" t="s">
        <v>140</v>
      </c>
      <c r="D27" s="1826">
        <v>5</v>
      </c>
      <c r="E27" s="1826">
        <v>8</v>
      </c>
      <c r="F27" s="1859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671"/>
      <c r="B28" s="671"/>
      <c r="C28" s="1860" t="s">
        <v>22</v>
      </c>
      <c r="D28" s="663">
        <v>22</v>
      </c>
      <c r="E28" s="663">
        <v>33</v>
      </c>
      <c r="F28" s="186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787">
        <v>4</v>
      </c>
      <c r="B29" s="1832" t="s">
        <v>7590</v>
      </c>
      <c r="C29" s="1862" t="s">
        <v>32</v>
      </c>
      <c r="D29" s="1831">
        <v>5</v>
      </c>
      <c r="E29" s="1831">
        <v>8</v>
      </c>
      <c r="F29" s="1863" t="s">
        <v>28</v>
      </c>
      <c r="G29" s="494"/>
      <c r="H29" s="494" t="s">
        <v>7587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7590</v>
      </c>
      <c r="N29" s="357" t="s">
        <v>7587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1651"/>
      <c r="B30" s="1816" t="s">
        <v>6484</v>
      </c>
      <c r="C30" s="1857" t="s">
        <v>6485</v>
      </c>
      <c r="D30" s="1815">
        <v>3</v>
      </c>
      <c r="E30" s="1815">
        <v>4</v>
      </c>
      <c r="F30" s="962" t="s">
        <v>7097</v>
      </c>
      <c r="G30" s="494"/>
      <c r="H30" s="494" t="s">
        <v>7589</v>
      </c>
      <c r="I30" s="494" t="s">
        <v>294</v>
      </c>
      <c r="J30" s="494" t="s">
        <v>294</v>
      </c>
      <c r="K30" s="573">
        <v>0</v>
      </c>
      <c r="L30" s="358" t="s">
        <v>6486</v>
      </c>
      <c r="M30" s="357" t="s">
        <v>6484</v>
      </c>
      <c r="N30" s="357" t="s">
        <v>7589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6420</v>
      </c>
      <c r="U30" s="357" t="s">
        <v>294</v>
      </c>
      <c r="V30" s="357" t="s">
        <v>294</v>
      </c>
    </row>
    <row r="31" spans="1:22">
      <c r="A31" s="1651"/>
      <c r="B31" s="1816" t="s">
        <v>29</v>
      </c>
      <c r="C31" s="1857" t="s">
        <v>2389</v>
      </c>
      <c r="D31" s="1815">
        <v>2</v>
      </c>
      <c r="E31" s="1815">
        <v>2</v>
      </c>
      <c r="F31" s="962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1651"/>
      <c r="B32" s="1816" t="s">
        <v>7691</v>
      </c>
      <c r="C32" s="1857" t="s">
        <v>6495</v>
      </c>
      <c r="D32" s="1815">
        <v>3</v>
      </c>
      <c r="E32" s="1815">
        <v>4</v>
      </c>
      <c r="F32" s="962" t="s">
        <v>1044</v>
      </c>
      <c r="G32" s="494"/>
      <c r="H32" s="494" t="s">
        <v>1043</v>
      </c>
      <c r="I32" s="494" t="s">
        <v>294</v>
      </c>
      <c r="J32" s="494" t="s">
        <v>294</v>
      </c>
      <c r="K32" s="573">
        <v>0</v>
      </c>
      <c r="L32" s="358" t="s">
        <v>6496</v>
      </c>
      <c r="M32" s="357" t="s">
        <v>7691</v>
      </c>
      <c r="N32" s="357" t="s">
        <v>1043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6280</v>
      </c>
      <c r="U32" s="357" t="s">
        <v>294</v>
      </c>
      <c r="V32" s="357" t="s">
        <v>294</v>
      </c>
    </row>
    <row r="33" spans="1:22">
      <c r="A33" s="1651"/>
      <c r="B33" s="1816" t="s">
        <v>3065</v>
      </c>
      <c r="C33" s="1857" t="s">
        <v>3153</v>
      </c>
      <c r="D33" s="1815">
        <v>5</v>
      </c>
      <c r="E33" s="1815">
        <v>8</v>
      </c>
      <c r="F33" s="962" t="s">
        <v>7584</v>
      </c>
      <c r="G33" s="494"/>
      <c r="H33" s="494" t="s">
        <v>7583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3065</v>
      </c>
      <c r="N33" s="357" t="s">
        <v>7583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7585</v>
      </c>
      <c r="U33" s="357" t="s">
        <v>294</v>
      </c>
      <c r="V33" s="357" t="s">
        <v>294</v>
      </c>
    </row>
    <row r="34" spans="1:22" ht="15" thickBot="1">
      <c r="A34" s="1791"/>
      <c r="B34" s="1827" t="s">
        <v>7220</v>
      </c>
      <c r="C34" s="1858" t="s">
        <v>6491</v>
      </c>
      <c r="D34" s="1826">
        <v>3</v>
      </c>
      <c r="E34" s="1826">
        <v>4</v>
      </c>
      <c r="F34" s="1859" t="s">
        <v>348</v>
      </c>
      <c r="G34" s="494"/>
      <c r="H34" s="494" t="s">
        <v>347</v>
      </c>
      <c r="I34" s="494" t="s">
        <v>294</v>
      </c>
      <c r="J34" s="494" t="s">
        <v>294</v>
      </c>
      <c r="K34" s="573">
        <v>0</v>
      </c>
      <c r="L34" s="358" t="s">
        <v>6492</v>
      </c>
      <c r="M34" s="357" t="s">
        <v>7220</v>
      </c>
      <c r="N34" s="357" t="s">
        <v>347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21</v>
      </c>
      <c r="E35" s="663">
        <v>30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351</v>
      </c>
      <c r="C36" s="1862" t="s">
        <v>352</v>
      </c>
      <c r="D36" s="1831">
        <v>4</v>
      </c>
      <c r="E36" s="1831">
        <v>4</v>
      </c>
      <c r="F36" s="1863" t="s">
        <v>32</v>
      </c>
      <c r="G36" s="494"/>
      <c r="H36" s="494" t="s">
        <v>7590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7590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1651"/>
      <c r="B37" s="1816" t="s">
        <v>7672</v>
      </c>
      <c r="C37" s="1857" t="s">
        <v>6709</v>
      </c>
      <c r="D37" s="1815">
        <v>3</v>
      </c>
      <c r="E37" s="1815">
        <v>4</v>
      </c>
      <c r="F37" s="962" t="s">
        <v>1044</v>
      </c>
      <c r="G37" s="494"/>
      <c r="H37" s="494" t="s">
        <v>1043</v>
      </c>
      <c r="I37" s="494" t="s">
        <v>294</v>
      </c>
      <c r="J37" s="494" t="s">
        <v>294</v>
      </c>
      <c r="K37" s="574">
        <v>0</v>
      </c>
      <c r="L37" s="358" t="s">
        <v>6489</v>
      </c>
      <c r="M37" s="357" t="s">
        <v>7672</v>
      </c>
      <c r="N37" s="357" t="s">
        <v>1043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6280</v>
      </c>
      <c r="U37" s="357" t="s">
        <v>294</v>
      </c>
      <c r="V37" s="357" t="s">
        <v>294</v>
      </c>
    </row>
    <row r="38" spans="1:22">
      <c r="A38" s="1651"/>
      <c r="B38" s="1816" t="s">
        <v>7421</v>
      </c>
      <c r="C38" s="1857" t="s">
        <v>6498</v>
      </c>
      <c r="D38" s="1815">
        <v>3</v>
      </c>
      <c r="E38" s="1815">
        <v>4</v>
      </c>
      <c r="F38" s="962" t="s">
        <v>6485</v>
      </c>
      <c r="G38" s="494"/>
      <c r="H38" s="494" t="s">
        <v>6484</v>
      </c>
      <c r="I38" s="494" t="s">
        <v>294</v>
      </c>
      <c r="J38" s="494" t="s">
        <v>294</v>
      </c>
      <c r="K38" s="573">
        <v>0</v>
      </c>
      <c r="L38" s="358" t="s">
        <v>6499</v>
      </c>
      <c r="M38" s="357" t="s">
        <v>7421</v>
      </c>
      <c r="N38" s="357" t="s">
        <v>6484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6486</v>
      </c>
      <c r="U38" s="357" t="s">
        <v>294</v>
      </c>
      <c r="V38" s="357" t="s">
        <v>294</v>
      </c>
    </row>
    <row r="39" spans="1:22">
      <c r="A39" s="1651"/>
      <c r="B39" s="1816" t="s">
        <v>7690</v>
      </c>
      <c r="C39" s="1857" t="s">
        <v>7318</v>
      </c>
      <c r="D39" s="1815">
        <v>4</v>
      </c>
      <c r="E39" s="1815">
        <v>6</v>
      </c>
      <c r="F39" s="962" t="s">
        <v>6491</v>
      </c>
      <c r="G39" s="494"/>
      <c r="H39" s="494" t="s">
        <v>7220</v>
      </c>
      <c r="I39" s="494" t="s">
        <v>294</v>
      </c>
      <c r="J39" s="494" t="s">
        <v>294</v>
      </c>
      <c r="K39" s="574">
        <v>0</v>
      </c>
      <c r="L39" s="358" t="s">
        <v>7319</v>
      </c>
      <c r="M39" s="357" t="s">
        <v>7690</v>
      </c>
      <c r="N39" s="357" t="s">
        <v>7220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6492</v>
      </c>
      <c r="U39" s="357" t="s">
        <v>294</v>
      </c>
      <c r="V39" s="357" t="s">
        <v>294</v>
      </c>
    </row>
    <row r="40" spans="1:22">
      <c r="A40" s="1651"/>
      <c r="B40" s="1816" t="s">
        <v>3052</v>
      </c>
      <c r="C40" s="1857" t="s">
        <v>1181</v>
      </c>
      <c r="D40" s="1815">
        <v>4</v>
      </c>
      <c r="E40" s="1815">
        <v>6</v>
      </c>
      <c r="F40" s="962" t="s">
        <v>438</v>
      </c>
      <c r="G40" s="494"/>
      <c r="H40" s="494" t="s">
        <v>3035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3052</v>
      </c>
      <c r="N40" s="357" t="s">
        <v>3035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1791"/>
      <c r="B41" s="1827" t="s">
        <v>3051</v>
      </c>
      <c r="C41" s="1858" t="s">
        <v>335</v>
      </c>
      <c r="D41" s="1826">
        <v>2</v>
      </c>
      <c r="E41" s="1826">
        <v>3</v>
      </c>
      <c r="F41" s="1859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335</v>
      </c>
      <c r="M41" s="357" t="s">
        <v>3051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671"/>
      <c r="B42" s="671"/>
      <c r="C42" s="1860" t="s">
        <v>22</v>
      </c>
      <c r="D42" s="663">
        <v>20</v>
      </c>
      <c r="E42" s="663">
        <v>27</v>
      </c>
      <c r="F42" s="186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1787">
        <v>6</v>
      </c>
      <c r="B43" s="1832" t="s">
        <v>7895</v>
      </c>
      <c r="C43" s="1862" t="s">
        <v>6504</v>
      </c>
      <c r="D43" s="1831">
        <v>4</v>
      </c>
      <c r="E43" s="1831">
        <v>4</v>
      </c>
      <c r="F43" s="1863" t="s">
        <v>6709</v>
      </c>
      <c r="G43" s="494"/>
      <c r="H43" s="494" t="s">
        <v>7672</v>
      </c>
      <c r="I43" s="494" t="s">
        <v>294</v>
      </c>
      <c r="J43" s="494" t="s">
        <v>294</v>
      </c>
      <c r="K43" s="573">
        <v>0</v>
      </c>
      <c r="L43" s="358" t="s">
        <v>6505</v>
      </c>
      <c r="M43" s="357" t="s">
        <v>7895</v>
      </c>
      <c r="N43" s="357" t="s">
        <v>7672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6489</v>
      </c>
      <c r="U43" s="357" t="s">
        <v>294</v>
      </c>
      <c r="V43" s="357" t="s">
        <v>294</v>
      </c>
    </row>
    <row r="44" spans="1:22">
      <c r="A44" s="1651"/>
      <c r="B44" s="1816" t="s">
        <v>3040</v>
      </c>
      <c r="C44" s="1857" t="s">
        <v>3998</v>
      </c>
      <c r="D44" s="1815">
        <v>3</v>
      </c>
      <c r="E44" s="1815">
        <v>4</v>
      </c>
      <c r="F44" s="962" t="s">
        <v>1179</v>
      </c>
      <c r="G44" s="494"/>
      <c r="H44" s="494" t="s">
        <v>3039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3040</v>
      </c>
      <c r="N44" s="357" t="s">
        <v>3039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1651"/>
      <c r="B45" s="1816" t="s">
        <v>7679</v>
      </c>
      <c r="C45" s="1857" t="s">
        <v>6508</v>
      </c>
      <c r="D45" s="1815">
        <v>4</v>
      </c>
      <c r="E45" s="1815">
        <v>6</v>
      </c>
      <c r="F45" s="962" t="s">
        <v>6498</v>
      </c>
      <c r="G45" s="494"/>
      <c r="H45" s="494" t="s">
        <v>7421</v>
      </c>
      <c r="I45" s="494" t="s">
        <v>294</v>
      </c>
      <c r="J45" s="494" t="s">
        <v>294</v>
      </c>
      <c r="K45" s="573">
        <v>0</v>
      </c>
      <c r="L45" s="358" t="s">
        <v>6508</v>
      </c>
      <c r="M45" s="357" t="s">
        <v>7679</v>
      </c>
      <c r="N45" s="357" t="s">
        <v>7421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6499</v>
      </c>
      <c r="U45" s="357" t="s">
        <v>294</v>
      </c>
      <c r="V45" s="357" t="s">
        <v>294</v>
      </c>
    </row>
    <row r="46" spans="1:22">
      <c r="A46" s="1651"/>
      <c r="B46" s="1816" t="s">
        <v>7223</v>
      </c>
      <c r="C46" s="1857" t="s">
        <v>6510</v>
      </c>
      <c r="D46" s="1815">
        <v>3</v>
      </c>
      <c r="E46" s="1815">
        <v>4</v>
      </c>
      <c r="F46" s="962" t="s">
        <v>6498</v>
      </c>
      <c r="G46" s="494"/>
      <c r="H46" s="494" t="s">
        <v>7421</v>
      </c>
      <c r="I46" s="494" t="s">
        <v>294</v>
      </c>
      <c r="J46" s="494" t="s">
        <v>294</v>
      </c>
      <c r="K46" s="573">
        <v>0</v>
      </c>
      <c r="L46" s="358" t="s">
        <v>6511</v>
      </c>
      <c r="M46" s="357" t="s">
        <v>7223</v>
      </c>
      <c r="N46" s="357" t="s">
        <v>7421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6499</v>
      </c>
      <c r="U46" s="357" t="s">
        <v>294</v>
      </c>
      <c r="V46" s="357" t="s">
        <v>294</v>
      </c>
    </row>
    <row r="47" spans="1:22" ht="15" thickBot="1">
      <c r="A47" s="1791"/>
      <c r="B47" s="1827" t="s">
        <v>7896</v>
      </c>
      <c r="C47" s="1858" t="s">
        <v>6513</v>
      </c>
      <c r="D47" s="1826">
        <v>4</v>
      </c>
      <c r="E47" s="1826">
        <v>4</v>
      </c>
      <c r="F47" s="1859" t="s">
        <v>6495</v>
      </c>
      <c r="G47" s="494"/>
      <c r="H47" s="494" t="s">
        <v>7691</v>
      </c>
      <c r="I47" s="494" t="s">
        <v>294</v>
      </c>
      <c r="J47" s="494" t="s">
        <v>294</v>
      </c>
      <c r="K47" s="573">
        <v>0</v>
      </c>
      <c r="L47" s="358" t="s">
        <v>6514</v>
      </c>
      <c r="M47" s="357" t="s">
        <v>7896</v>
      </c>
      <c r="N47" s="357" t="s">
        <v>7691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6496</v>
      </c>
      <c r="U47" s="357" t="s">
        <v>294</v>
      </c>
      <c r="V47" s="357" t="s">
        <v>294</v>
      </c>
    </row>
    <row r="48" spans="1:22" ht="15" thickBot="1">
      <c r="A48" s="671"/>
      <c r="B48" s="671"/>
      <c r="C48" s="1860" t="s">
        <v>22</v>
      </c>
      <c r="D48" s="663">
        <v>18</v>
      </c>
      <c r="E48" s="663">
        <v>22</v>
      </c>
      <c r="F48" s="186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787">
        <v>7</v>
      </c>
      <c r="B49" s="1832" t="s">
        <v>7897</v>
      </c>
      <c r="C49" s="1862" t="s">
        <v>6516</v>
      </c>
      <c r="D49" s="1831">
        <v>4</v>
      </c>
      <c r="E49" s="1831">
        <v>4</v>
      </c>
      <c r="F49" s="1863" t="s">
        <v>6504</v>
      </c>
      <c r="G49" s="494"/>
      <c r="H49" s="494" t="s">
        <v>7895</v>
      </c>
      <c r="I49" s="494" t="s">
        <v>294</v>
      </c>
      <c r="J49" s="494" t="s">
        <v>294</v>
      </c>
      <c r="K49" s="573">
        <v>0</v>
      </c>
      <c r="L49" s="358" t="s">
        <v>6516</v>
      </c>
      <c r="M49" s="357" t="s">
        <v>7897</v>
      </c>
      <c r="N49" s="357" t="s">
        <v>7895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6505</v>
      </c>
      <c r="U49" s="357" t="s">
        <v>294</v>
      </c>
      <c r="V49" s="357" t="s">
        <v>294</v>
      </c>
    </row>
    <row r="50" spans="1:22">
      <c r="A50" s="1651"/>
      <c r="B50" s="1816" t="s">
        <v>38</v>
      </c>
      <c r="C50" s="1857" t="s">
        <v>331</v>
      </c>
      <c r="D50" s="1815">
        <v>1</v>
      </c>
      <c r="E50" s="1815">
        <v>1</v>
      </c>
      <c r="F50" s="962" t="s">
        <v>335</v>
      </c>
      <c r="G50" s="494"/>
      <c r="H50" s="494" t="s">
        <v>3051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3051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335</v>
      </c>
      <c r="U50" s="357" t="s">
        <v>294</v>
      </c>
      <c r="V50" s="357" t="s">
        <v>294</v>
      </c>
    </row>
    <row r="51" spans="1:22">
      <c r="A51" s="1651"/>
      <c r="B51" s="1816" t="s">
        <v>7707</v>
      </c>
      <c r="C51" s="1857" t="s">
        <v>6519</v>
      </c>
      <c r="D51" s="1815">
        <v>4</v>
      </c>
      <c r="E51" s="1815">
        <v>6</v>
      </c>
      <c r="F51" s="962" t="s">
        <v>6508</v>
      </c>
      <c r="G51" s="494"/>
      <c r="H51" s="494" t="s">
        <v>7679</v>
      </c>
      <c r="I51" s="494" t="s">
        <v>294</v>
      </c>
      <c r="J51" s="494" t="s">
        <v>294</v>
      </c>
      <c r="K51" s="573">
        <v>0</v>
      </c>
      <c r="L51" s="358" t="s">
        <v>6520</v>
      </c>
      <c r="M51" s="357" t="s">
        <v>7707</v>
      </c>
      <c r="N51" s="357" t="s">
        <v>7679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6508</v>
      </c>
      <c r="U51" s="357" t="s">
        <v>294</v>
      </c>
      <c r="V51" s="357" t="s">
        <v>294</v>
      </c>
    </row>
    <row r="52" spans="1:22">
      <c r="A52" s="1651"/>
      <c r="B52" s="1816" t="s">
        <v>7898</v>
      </c>
      <c r="C52" s="1857" t="s">
        <v>7427</v>
      </c>
      <c r="D52" s="1815">
        <v>5</v>
      </c>
      <c r="E52" s="1815">
        <v>6</v>
      </c>
      <c r="F52" s="962" t="s">
        <v>6513</v>
      </c>
      <c r="G52" s="494"/>
      <c r="H52" s="494" t="s">
        <v>7896</v>
      </c>
      <c r="I52" s="494" t="s">
        <v>294</v>
      </c>
      <c r="J52" s="494" t="s">
        <v>294</v>
      </c>
      <c r="K52" s="573">
        <v>0</v>
      </c>
      <c r="L52" s="358" t="s">
        <v>6540</v>
      </c>
      <c r="M52" s="357" t="s">
        <v>7898</v>
      </c>
      <c r="N52" s="357" t="s">
        <v>7896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6514</v>
      </c>
      <c r="U52" s="357" t="s">
        <v>294</v>
      </c>
      <c r="V52" s="357" t="s">
        <v>294</v>
      </c>
    </row>
    <row r="53" spans="1:22" ht="15" thickBot="1">
      <c r="A53" s="1791"/>
      <c r="B53" s="1827" t="s">
        <v>7703</v>
      </c>
      <c r="C53" s="1858" t="s">
        <v>7428</v>
      </c>
      <c r="D53" s="1826">
        <v>4</v>
      </c>
      <c r="E53" s="1826">
        <v>6</v>
      </c>
      <c r="F53" s="1859" t="s">
        <v>7318</v>
      </c>
      <c r="G53" s="494"/>
      <c r="H53" s="494" t="s">
        <v>7690</v>
      </c>
      <c r="I53" s="494" t="s">
        <v>294</v>
      </c>
      <c r="J53" s="494" t="s">
        <v>294</v>
      </c>
      <c r="K53" s="573">
        <v>0</v>
      </c>
      <c r="L53" s="358" t="s">
        <v>6523</v>
      </c>
      <c r="M53" s="357" t="s">
        <v>7703</v>
      </c>
      <c r="N53" s="357" t="s">
        <v>7690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7319</v>
      </c>
      <c r="U53" s="357" t="s">
        <v>294</v>
      </c>
      <c r="V53" s="357" t="s">
        <v>294</v>
      </c>
    </row>
    <row r="54" spans="1:22" ht="15" thickBot="1">
      <c r="A54" s="671"/>
      <c r="B54" s="671"/>
      <c r="C54" s="1860" t="s">
        <v>22</v>
      </c>
      <c r="D54" s="663">
        <v>18</v>
      </c>
      <c r="E54" s="663">
        <v>23</v>
      </c>
      <c r="F54" s="186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1787">
        <v>8</v>
      </c>
      <c r="B55" s="1832" t="s">
        <v>7899</v>
      </c>
      <c r="C55" s="1862" t="s">
        <v>7430</v>
      </c>
      <c r="D55" s="1831">
        <v>4</v>
      </c>
      <c r="E55" s="1831">
        <v>4</v>
      </c>
      <c r="F55" s="1863" t="s">
        <v>6519</v>
      </c>
      <c r="G55" s="494"/>
      <c r="H55" s="494" t="s">
        <v>7707</v>
      </c>
      <c r="I55" s="494" t="s">
        <v>294</v>
      </c>
      <c r="J55" s="494" t="s">
        <v>294</v>
      </c>
      <c r="K55" s="573">
        <v>0</v>
      </c>
      <c r="L55" s="358" t="s">
        <v>6526</v>
      </c>
      <c r="M55" s="357" t="s">
        <v>7899</v>
      </c>
      <c r="N55" s="357" t="s">
        <v>7707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6520</v>
      </c>
      <c r="U55" s="357" t="s">
        <v>294</v>
      </c>
      <c r="V55" s="357" t="s">
        <v>294</v>
      </c>
    </row>
    <row r="56" spans="1:22">
      <c r="A56" s="1651"/>
      <c r="B56" s="1816" t="s">
        <v>7900</v>
      </c>
      <c r="C56" s="1857" t="s">
        <v>7432</v>
      </c>
      <c r="D56" s="1815">
        <v>2</v>
      </c>
      <c r="E56" s="1815">
        <v>4</v>
      </c>
      <c r="F56" s="962" t="s">
        <v>7428</v>
      </c>
      <c r="G56" s="494"/>
      <c r="H56" s="494" t="s">
        <v>7703</v>
      </c>
      <c r="I56" s="494" t="s">
        <v>294</v>
      </c>
      <c r="J56" s="494" t="s">
        <v>294</v>
      </c>
      <c r="K56" s="573">
        <v>0</v>
      </c>
      <c r="L56" s="358" t="s">
        <v>6529</v>
      </c>
      <c r="M56" s="357" t="s">
        <v>7900</v>
      </c>
      <c r="N56" s="357" t="s">
        <v>7703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6523</v>
      </c>
      <c r="U56" s="357" t="s">
        <v>294</v>
      </c>
      <c r="V56" s="357" t="s">
        <v>294</v>
      </c>
    </row>
    <row r="57" spans="1:22">
      <c r="A57" s="1651"/>
      <c r="B57" s="1816" t="s">
        <v>7675</v>
      </c>
      <c r="C57" s="1857" t="s">
        <v>6733</v>
      </c>
      <c r="D57" s="1815">
        <v>4</v>
      </c>
      <c r="E57" s="1815">
        <v>6</v>
      </c>
      <c r="F57" s="962" t="s">
        <v>6510</v>
      </c>
      <c r="G57" s="494"/>
      <c r="H57" s="494" t="s">
        <v>7223</v>
      </c>
      <c r="I57" s="494" t="s">
        <v>294</v>
      </c>
      <c r="J57" s="494" t="s">
        <v>294</v>
      </c>
      <c r="K57" s="573">
        <v>0</v>
      </c>
      <c r="L57" s="358" t="s">
        <v>6532</v>
      </c>
      <c r="M57" s="357" t="s">
        <v>7675</v>
      </c>
      <c r="N57" s="357" t="s">
        <v>7223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6511</v>
      </c>
      <c r="U57" s="357" t="s">
        <v>294</v>
      </c>
      <c r="V57" s="357" t="s">
        <v>294</v>
      </c>
    </row>
    <row r="58" spans="1:22">
      <c r="A58" s="1651"/>
      <c r="B58" s="1816" t="s">
        <v>7434</v>
      </c>
      <c r="C58" s="1857" t="s">
        <v>7435</v>
      </c>
      <c r="D58" s="1815">
        <v>4</v>
      </c>
      <c r="E58" s="1815">
        <v>4</v>
      </c>
      <c r="F58" s="962" t="s">
        <v>6516</v>
      </c>
      <c r="G58" s="494"/>
      <c r="H58" s="494" t="s">
        <v>7897</v>
      </c>
      <c r="I58" s="494" t="s">
        <v>294</v>
      </c>
      <c r="J58" s="494" t="s">
        <v>294</v>
      </c>
      <c r="K58" s="573">
        <v>0</v>
      </c>
      <c r="L58" s="358" t="s">
        <v>6535</v>
      </c>
      <c r="M58" s="357" t="s">
        <v>7434</v>
      </c>
      <c r="N58" s="357" t="s">
        <v>7897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6516</v>
      </c>
      <c r="U58" s="357" t="s">
        <v>294</v>
      </c>
      <c r="V58" s="357" t="s">
        <v>294</v>
      </c>
    </row>
    <row r="59" spans="1:22" ht="15" thickBot="1">
      <c r="A59" s="1791"/>
      <c r="B59" s="1827" t="s">
        <v>7596</v>
      </c>
      <c r="C59" s="1858" t="s">
        <v>3155</v>
      </c>
      <c r="D59" s="1826">
        <v>8</v>
      </c>
      <c r="E59" s="1826">
        <v>14</v>
      </c>
      <c r="F59" s="1859" t="s">
        <v>7901</v>
      </c>
      <c r="G59" s="494"/>
      <c r="H59" s="494" t="s">
        <v>3052</v>
      </c>
      <c r="I59" s="494" t="s">
        <v>7898</v>
      </c>
      <c r="J59" s="494" t="s">
        <v>294</v>
      </c>
      <c r="K59" s="573">
        <v>0</v>
      </c>
      <c r="L59" s="358" t="s">
        <v>4589</v>
      </c>
      <c r="M59" s="357" t="s">
        <v>7596</v>
      </c>
      <c r="N59" s="357" t="s">
        <v>3052</v>
      </c>
      <c r="O59" s="357" t="s">
        <v>7898</v>
      </c>
      <c r="P59" s="357" t="s">
        <v>294</v>
      </c>
      <c r="Q59" s="357">
        <v>0</v>
      </c>
      <c r="R59" s="357">
        <v>15</v>
      </c>
      <c r="S59" s="357">
        <v>0</v>
      </c>
      <c r="T59" s="357" t="s">
        <v>1181</v>
      </c>
      <c r="U59" s="357" t="s">
        <v>6540</v>
      </c>
      <c r="V59" s="357" t="s">
        <v>294</v>
      </c>
    </row>
    <row r="60" spans="1:22" ht="15" thickBot="1">
      <c r="A60" s="671"/>
      <c r="B60" s="671"/>
      <c r="C60" s="1860" t="s">
        <v>22</v>
      </c>
      <c r="D60" s="663">
        <v>22</v>
      </c>
      <c r="E60" s="663">
        <v>32</v>
      </c>
      <c r="F60" s="186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787">
        <v>9</v>
      </c>
      <c r="B61" s="1832" t="s">
        <v>7638</v>
      </c>
      <c r="C61" s="1862" t="s">
        <v>4161</v>
      </c>
      <c r="D61" s="1831">
        <v>8</v>
      </c>
      <c r="E61" s="1831">
        <v>12</v>
      </c>
      <c r="F61" s="1863" t="s">
        <v>7902</v>
      </c>
      <c r="G61" s="494"/>
      <c r="H61" s="494" t="s">
        <v>3040</v>
      </c>
      <c r="I61" s="494" t="s">
        <v>7434</v>
      </c>
      <c r="J61" s="494" t="s">
        <v>294</v>
      </c>
      <c r="K61" s="573">
        <v>0</v>
      </c>
      <c r="L61" s="358" t="s">
        <v>4161</v>
      </c>
      <c r="M61" s="357" t="s">
        <v>7638</v>
      </c>
      <c r="N61" s="357" t="s">
        <v>3040</v>
      </c>
      <c r="O61" s="357" t="s">
        <v>7434</v>
      </c>
      <c r="P61" s="357" t="s">
        <v>294</v>
      </c>
      <c r="Q61" s="357">
        <v>0</v>
      </c>
      <c r="R61" s="357">
        <v>33</v>
      </c>
      <c r="S61" s="357">
        <v>0</v>
      </c>
      <c r="T61" s="357" t="s">
        <v>3259</v>
      </c>
      <c r="U61" s="357" t="s">
        <v>6535</v>
      </c>
      <c r="V61" s="357" t="s">
        <v>294</v>
      </c>
    </row>
    <row r="62" spans="1:22">
      <c r="A62" s="1651"/>
      <c r="B62" s="1816" t="s">
        <v>7903</v>
      </c>
      <c r="C62" s="1857" t="s">
        <v>6545</v>
      </c>
      <c r="D62" s="1815">
        <v>4</v>
      </c>
      <c r="E62" s="1815">
        <v>4</v>
      </c>
      <c r="F62" s="962" t="s">
        <v>7432</v>
      </c>
      <c r="G62" s="494"/>
      <c r="H62" s="494" t="s">
        <v>7900</v>
      </c>
      <c r="I62" s="494" t="s">
        <v>294</v>
      </c>
      <c r="J62" s="494" t="s">
        <v>294</v>
      </c>
      <c r="K62" s="573">
        <v>0</v>
      </c>
      <c r="L62" s="358" t="s">
        <v>6545</v>
      </c>
      <c r="M62" s="357" t="s">
        <v>7903</v>
      </c>
      <c r="N62" s="357" t="s">
        <v>7900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6529</v>
      </c>
      <c r="U62" s="357" t="s">
        <v>294</v>
      </c>
      <c r="V62" s="357" t="s">
        <v>294</v>
      </c>
    </row>
    <row r="63" spans="1:22">
      <c r="A63" s="1651"/>
      <c r="B63" s="1816" t="s">
        <v>7904</v>
      </c>
      <c r="C63" s="1857" t="s">
        <v>6547</v>
      </c>
      <c r="D63" s="1815">
        <v>4</v>
      </c>
      <c r="E63" s="1815">
        <v>6</v>
      </c>
      <c r="F63" s="962" t="s">
        <v>7435</v>
      </c>
      <c r="G63" s="494"/>
      <c r="H63" s="494" t="s">
        <v>7434</v>
      </c>
      <c r="I63" s="494" t="s">
        <v>294</v>
      </c>
      <c r="J63" s="494" t="s">
        <v>294</v>
      </c>
      <c r="K63" s="573">
        <v>0</v>
      </c>
      <c r="L63" s="358" t="s">
        <v>6547</v>
      </c>
      <c r="M63" s="357" t="s">
        <v>7904</v>
      </c>
      <c r="N63" s="357" t="s">
        <v>7434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6535</v>
      </c>
      <c r="U63" s="357" t="s">
        <v>294</v>
      </c>
      <c r="V63" s="357" t="s">
        <v>294</v>
      </c>
    </row>
    <row r="64" spans="1:22">
      <c r="A64" s="1651"/>
      <c r="B64" s="1816" t="s">
        <v>7905</v>
      </c>
      <c r="C64" s="1857" t="s">
        <v>7440</v>
      </c>
      <c r="D64" s="1815">
        <v>4</v>
      </c>
      <c r="E64" s="1815">
        <v>4</v>
      </c>
      <c r="F64" s="962" t="s">
        <v>7906</v>
      </c>
      <c r="G64" s="494" t="s">
        <v>241</v>
      </c>
      <c r="H64" s="494" t="s">
        <v>7675</v>
      </c>
      <c r="I64" s="494" t="s">
        <v>294</v>
      </c>
      <c r="J64" s="494" t="s">
        <v>294</v>
      </c>
      <c r="K64" s="573">
        <v>0</v>
      </c>
      <c r="L64" s="358" t="s">
        <v>7440</v>
      </c>
      <c r="M64" s="357" t="s">
        <v>7905</v>
      </c>
      <c r="N64" s="357" t="s">
        <v>7675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6532</v>
      </c>
      <c r="U64" s="357" t="s">
        <v>294</v>
      </c>
      <c r="V64" s="357" t="s">
        <v>294</v>
      </c>
    </row>
    <row r="65" spans="1:22">
      <c r="A65" s="1651"/>
      <c r="B65" s="1816" t="s">
        <v>7907</v>
      </c>
      <c r="C65" s="1857" t="s">
        <v>7442</v>
      </c>
      <c r="D65" s="1815">
        <v>4</v>
      </c>
      <c r="E65" s="1815">
        <v>4</v>
      </c>
      <c r="F65" s="962" t="s">
        <v>7906</v>
      </c>
      <c r="G65" s="494" t="s">
        <v>241</v>
      </c>
      <c r="H65" s="494" t="s">
        <v>7675</v>
      </c>
      <c r="I65" s="494" t="s">
        <v>294</v>
      </c>
      <c r="J65" s="494" t="s">
        <v>294</v>
      </c>
      <c r="K65" s="573">
        <v>0</v>
      </c>
      <c r="L65" s="358" t="s">
        <v>7443</v>
      </c>
      <c r="M65" s="357" t="s">
        <v>7907</v>
      </c>
      <c r="N65" s="357" t="s">
        <v>7675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6532</v>
      </c>
      <c r="U65" s="357" t="s">
        <v>294</v>
      </c>
      <c r="V65" s="357" t="s">
        <v>294</v>
      </c>
    </row>
    <row r="66" spans="1:22">
      <c r="A66" s="1651"/>
      <c r="B66" s="1816" t="s">
        <v>7908</v>
      </c>
      <c r="C66" s="1857" t="s">
        <v>7445</v>
      </c>
      <c r="D66" s="1815">
        <v>4</v>
      </c>
      <c r="E66" s="1815">
        <v>4</v>
      </c>
      <c r="F66" s="962" t="s">
        <v>7906</v>
      </c>
      <c r="G66" s="494" t="s">
        <v>241</v>
      </c>
      <c r="H66" s="494" t="s">
        <v>7675</v>
      </c>
      <c r="I66" s="494" t="s">
        <v>294</v>
      </c>
      <c r="J66" s="494" t="s">
        <v>294</v>
      </c>
      <c r="K66" s="573">
        <v>0</v>
      </c>
      <c r="L66" s="358" t="s">
        <v>7446</v>
      </c>
      <c r="M66" s="357" t="s">
        <v>7908</v>
      </c>
      <c r="N66" s="357" t="s">
        <v>7675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6532</v>
      </c>
      <c r="U66" s="357" t="s">
        <v>294</v>
      </c>
      <c r="V66" s="357" t="s">
        <v>294</v>
      </c>
    </row>
    <row r="67" spans="1:22" ht="15" thickBot="1">
      <c r="A67" s="1791"/>
      <c r="B67" s="1827" t="s">
        <v>7909</v>
      </c>
      <c r="C67" s="1858" t="s">
        <v>7448</v>
      </c>
      <c r="D67" s="1826">
        <v>4</v>
      </c>
      <c r="E67" s="1826">
        <v>4</v>
      </c>
      <c r="F67" s="1859" t="s">
        <v>7906</v>
      </c>
      <c r="G67" s="494" t="s">
        <v>241</v>
      </c>
      <c r="H67" s="494" t="s">
        <v>7675</v>
      </c>
      <c r="I67" s="494" t="s">
        <v>294</v>
      </c>
      <c r="J67" s="494" t="s">
        <v>294</v>
      </c>
      <c r="K67" s="573">
        <v>0</v>
      </c>
      <c r="L67" s="358" t="s">
        <v>6553</v>
      </c>
      <c r="M67" s="357" t="s">
        <v>7909</v>
      </c>
      <c r="N67" s="357" t="s">
        <v>7675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6532</v>
      </c>
      <c r="U67" s="357" t="s">
        <v>294</v>
      </c>
      <c r="V67" s="357" t="s">
        <v>294</v>
      </c>
    </row>
    <row r="68" spans="1:22" ht="15" thickBot="1">
      <c r="A68" s="671"/>
      <c r="B68" s="671"/>
      <c r="C68" s="1860" t="s">
        <v>22</v>
      </c>
      <c r="D68" s="663">
        <v>20</v>
      </c>
      <c r="E68" s="663">
        <v>26</v>
      </c>
      <c r="F68" s="186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1787">
        <v>10</v>
      </c>
      <c r="B69" s="1832" t="s">
        <v>7640</v>
      </c>
      <c r="C69" s="1862" t="s">
        <v>4329</v>
      </c>
      <c r="D69" s="1831">
        <v>8</v>
      </c>
      <c r="E69" s="1831">
        <v>12</v>
      </c>
      <c r="F69" s="1863" t="s">
        <v>4161</v>
      </c>
      <c r="G69" s="494"/>
      <c r="H69" s="494" t="s">
        <v>7638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7640</v>
      </c>
      <c r="N69" s="357" t="s">
        <v>7638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4161</v>
      </c>
      <c r="U69" s="357" t="s">
        <v>294</v>
      </c>
      <c r="V69" s="357" t="s">
        <v>294</v>
      </c>
    </row>
    <row r="70" spans="1:22">
      <c r="A70" s="1651"/>
      <c r="B70" s="1816" t="s">
        <v>7910</v>
      </c>
      <c r="C70" s="1857" t="s">
        <v>6556</v>
      </c>
      <c r="D70" s="1815">
        <v>4</v>
      </c>
      <c r="E70" s="1815">
        <v>4</v>
      </c>
      <c r="F70" s="962" t="s">
        <v>6547</v>
      </c>
      <c r="G70" s="494"/>
      <c r="H70" s="494" t="s">
        <v>7904</v>
      </c>
      <c r="I70" s="494" t="s">
        <v>294</v>
      </c>
      <c r="J70" s="494" t="s">
        <v>294</v>
      </c>
      <c r="K70" s="573">
        <v>0</v>
      </c>
      <c r="L70" s="358" t="s">
        <v>6556</v>
      </c>
      <c r="M70" s="357" t="s">
        <v>7910</v>
      </c>
      <c r="N70" s="357" t="s">
        <v>7904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6547</v>
      </c>
      <c r="U70" s="357" t="s">
        <v>294</v>
      </c>
      <c r="V70" s="357" t="s">
        <v>294</v>
      </c>
    </row>
    <row r="71" spans="1:22">
      <c r="A71" s="1651"/>
      <c r="B71" s="1816" t="s">
        <v>7911</v>
      </c>
      <c r="C71" s="1857" t="s">
        <v>6558</v>
      </c>
      <c r="D71" s="1815">
        <v>4</v>
      </c>
      <c r="E71" s="1815">
        <v>4</v>
      </c>
      <c r="F71" s="962" t="s">
        <v>6545</v>
      </c>
      <c r="G71" s="494"/>
      <c r="H71" s="494" t="s">
        <v>7903</v>
      </c>
      <c r="I71" s="494" t="s">
        <v>294</v>
      </c>
      <c r="J71" s="494" t="s">
        <v>294</v>
      </c>
      <c r="K71" s="573">
        <v>0</v>
      </c>
      <c r="L71" s="358" t="s">
        <v>6559</v>
      </c>
      <c r="M71" s="357" t="s">
        <v>7911</v>
      </c>
      <c r="N71" s="357" t="s">
        <v>7903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6545</v>
      </c>
      <c r="U71" s="357" t="s">
        <v>294</v>
      </c>
      <c r="V71" s="357" t="s">
        <v>294</v>
      </c>
    </row>
    <row r="72" spans="1:22">
      <c r="A72" s="1651"/>
      <c r="B72" s="1816" t="s">
        <v>7450</v>
      </c>
      <c r="C72" s="1857" t="s">
        <v>7642</v>
      </c>
      <c r="D72" s="1815">
        <v>4</v>
      </c>
      <c r="E72" s="1815">
        <v>4</v>
      </c>
      <c r="F72" s="962" t="s">
        <v>353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7452</v>
      </c>
      <c r="M72" s="357" t="s">
        <v>7450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1651"/>
      <c r="B73" s="1816" t="s">
        <v>7453</v>
      </c>
      <c r="C73" s="1857" t="s">
        <v>7644</v>
      </c>
      <c r="D73" s="1815">
        <v>4</v>
      </c>
      <c r="E73" s="1815">
        <v>4</v>
      </c>
      <c r="F73" s="962" t="s">
        <v>353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7455</v>
      </c>
      <c r="M73" s="357" t="s">
        <v>7453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1791"/>
      <c r="B74" s="1827" t="s">
        <v>7456</v>
      </c>
      <c r="C74" s="1858" t="s">
        <v>7646</v>
      </c>
      <c r="D74" s="1826">
        <v>4</v>
      </c>
      <c r="E74" s="1826">
        <v>4</v>
      </c>
      <c r="F74" s="1859" t="s">
        <v>353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7458</v>
      </c>
      <c r="M74" s="357" t="s">
        <v>7456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22</v>
      </c>
      <c r="D75" s="663">
        <v>20</v>
      </c>
      <c r="E75" s="663">
        <v>24</v>
      </c>
      <c r="F75" s="186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671"/>
      <c r="B76" s="671" t="s">
        <v>118</v>
      </c>
      <c r="C76" s="1860" t="s">
        <v>6409</v>
      </c>
      <c r="D76" s="663">
        <v>200</v>
      </c>
      <c r="E76" s="663">
        <v>276</v>
      </c>
      <c r="F76" s="1860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6410</v>
      </c>
      <c r="M76" s="357" t="s">
        <v>118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39E60-3B8E-4625-9E64-F7BE579B9381}">
  <sheetPr codeName="Sheet66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7091</v>
      </c>
      <c r="C11" s="1857" t="s">
        <v>7092</v>
      </c>
      <c r="D11" s="1815">
        <v>2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7093</v>
      </c>
      <c r="M11" s="357" t="s">
        <v>7091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3034</v>
      </c>
      <c r="C13" s="1857" t="s">
        <v>3543</v>
      </c>
      <c r="D13" s="1815">
        <v>5</v>
      </c>
      <c r="E13" s="1815">
        <v>8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1043</v>
      </c>
      <c r="C14" s="1858" t="s">
        <v>1044</v>
      </c>
      <c r="D14" s="1826">
        <v>4</v>
      </c>
      <c r="E14" s="1826">
        <v>6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6280</v>
      </c>
      <c r="M14" s="357" t="s">
        <v>1043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20</v>
      </c>
      <c r="E15" s="663">
        <v>32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7583</v>
      </c>
      <c r="C16" s="1862" t="s">
        <v>7584</v>
      </c>
      <c r="D16" s="1831">
        <v>5</v>
      </c>
      <c r="E16" s="1831">
        <v>8</v>
      </c>
      <c r="F16" s="1863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7583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6472</v>
      </c>
      <c r="C17" s="1857" t="s">
        <v>349</v>
      </c>
      <c r="D17" s="1815">
        <v>4</v>
      </c>
      <c r="E17" s="1815">
        <v>6</v>
      </c>
      <c r="F17" s="962" t="s">
        <v>7581</v>
      </c>
      <c r="G17" s="494"/>
      <c r="H17" s="494" t="s">
        <v>7580</v>
      </c>
      <c r="I17" s="494" t="s">
        <v>294</v>
      </c>
      <c r="J17" s="494" t="s">
        <v>294</v>
      </c>
      <c r="K17" s="573">
        <v>0</v>
      </c>
      <c r="L17" s="358" t="s">
        <v>6309</v>
      </c>
      <c r="M17" s="357" t="s">
        <v>6472</v>
      </c>
      <c r="N17" s="357" t="s">
        <v>7580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7582</v>
      </c>
      <c r="U17" s="357" t="s">
        <v>294</v>
      </c>
      <c r="V17" s="357" t="s">
        <v>294</v>
      </c>
    </row>
    <row r="18" spans="1:22">
      <c r="A18" s="1651"/>
      <c r="B18" s="1816" t="s">
        <v>7094</v>
      </c>
      <c r="C18" s="1857" t="s">
        <v>7095</v>
      </c>
      <c r="D18" s="1815">
        <v>2</v>
      </c>
      <c r="E18" s="1815">
        <v>4</v>
      </c>
      <c r="F18" s="962" t="s">
        <v>7092</v>
      </c>
      <c r="G18" s="494"/>
      <c r="H18" s="494" t="s">
        <v>7091</v>
      </c>
      <c r="I18" s="494" t="s">
        <v>294</v>
      </c>
      <c r="J18" s="494" t="s">
        <v>294</v>
      </c>
      <c r="K18" s="573">
        <v>0</v>
      </c>
      <c r="L18" s="358" t="s">
        <v>7096</v>
      </c>
      <c r="M18" s="357" t="s">
        <v>7094</v>
      </c>
      <c r="N18" s="357" t="s">
        <v>7091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7093</v>
      </c>
      <c r="U18" s="357" t="s">
        <v>294</v>
      </c>
      <c r="V18" s="357" t="s">
        <v>294</v>
      </c>
    </row>
    <row r="19" spans="1:22">
      <c r="A19" s="1651"/>
      <c r="B19" s="1816" t="s">
        <v>3039</v>
      </c>
      <c r="C19" s="1857" t="s">
        <v>1179</v>
      </c>
      <c r="D19" s="1815">
        <v>3</v>
      </c>
      <c r="E19" s="1815">
        <v>4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3039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1651"/>
      <c r="B20" s="1816" t="s">
        <v>3036</v>
      </c>
      <c r="C20" s="1857" t="s">
        <v>471</v>
      </c>
      <c r="D20" s="1815">
        <v>5</v>
      </c>
      <c r="E20" s="1815">
        <v>8</v>
      </c>
      <c r="F20" s="962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1791"/>
      <c r="B21" s="1827" t="s">
        <v>36</v>
      </c>
      <c r="C21" s="1858" t="s">
        <v>1131</v>
      </c>
      <c r="D21" s="1826">
        <v>1</v>
      </c>
      <c r="E21" s="1826">
        <v>1</v>
      </c>
      <c r="F21" s="1859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1131</v>
      </c>
      <c r="M21" s="357" t="s">
        <v>36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20</v>
      </c>
      <c r="E22" s="663">
        <v>31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7587</v>
      </c>
      <c r="C23" s="1862" t="s">
        <v>28</v>
      </c>
      <c r="D23" s="1831">
        <v>5</v>
      </c>
      <c r="E23" s="1831">
        <v>8</v>
      </c>
      <c r="F23" s="1863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7587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7589</v>
      </c>
      <c r="C24" s="1857" t="s">
        <v>7097</v>
      </c>
      <c r="D24" s="1815">
        <v>4</v>
      </c>
      <c r="E24" s="1815">
        <v>6</v>
      </c>
      <c r="F24" s="962" t="s">
        <v>349</v>
      </c>
      <c r="G24" s="494"/>
      <c r="H24" s="494" t="s">
        <v>6472</v>
      </c>
      <c r="I24" s="494" t="s">
        <v>294</v>
      </c>
      <c r="J24" s="494" t="s">
        <v>294</v>
      </c>
      <c r="K24" s="573">
        <v>0</v>
      </c>
      <c r="L24" s="358" t="s">
        <v>6420</v>
      </c>
      <c r="M24" s="357" t="s">
        <v>7589</v>
      </c>
      <c r="N24" s="357" t="s">
        <v>6472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6309</v>
      </c>
      <c r="U24" s="357" t="s">
        <v>294</v>
      </c>
      <c r="V24" s="357" t="s">
        <v>294</v>
      </c>
    </row>
    <row r="25" spans="1:22">
      <c r="A25" s="1651"/>
      <c r="B25" s="1816" t="s">
        <v>347</v>
      </c>
      <c r="C25" s="1857" t="s">
        <v>348</v>
      </c>
      <c r="D25" s="1815">
        <v>3</v>
      </c>
      <c r="E25" s="1815">
        <v>6</v>
      </c>
      <c r="F25" s="962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6413</v>
      </c>
      <c r="M25" s="357" t="s">
        <v>347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651"/>
      <c r="B26" s="1816" t="s">
        <v>3038</v>
      </c>
      <c r="C26" s="1857" t="s">
        <v>140</v>
      </c>
      <c r="D26" s="1815">
        <v>5</v>
      </c>
      <c r="E26" s="1815">
        <v>8</v>
      </c>
      <c r="F26" s="962" t="s">
        <v>471</v>
      </c>
      <c r="G26" s="494"/>
      <c r="H26" s="494" t="s">
        <v>3036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3038</v>
      </c>
      <c r="N26" s="357" t="s">
        <v>3036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1651"/>
      <c r="B27" s="1816" t="s">
        <v>3051</v>
      </c>
      <c r="C27" s="1857" t="s">
        <v>335</v>
      </c>
      <c r="D27" s="1815">
        <v>2</v>
      </c>
      <c r="E27" s="1815">
        <v>3</v>
      </c>
      <c r="F27" s="96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3051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1791"/>
      <c r="B28" s="1827" t="s">
        <v>29</v>
      </c>
      <c r="C28" s="1858" t="s">
        <v>2389</v>
      </c>
      <c r="D28" s="1826">
        <v>2</v>
      </c>
      <c r="E28" s="1826">
        <v>2</v>
      </c>
      <c r="F28" s="185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609</v>
      </c>
      <c r="M28" s="357" t="s">
        <v>29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21</v>
      </c>
      <c r="E29" s="663">
        <v>33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6484</v>
      </c>
      <c r="C30" s="1862" t="s">
        <v>6485</v>
      </c>
      <c r="D30" s="1831">
        <v>3</v>
      </c>
      <c r="E30" s="1831">
        <v>4</v>
      </c>
      <c r="F30" s="1863" t="s">
        <v>7097</v>
      </c>
      <c r="G30" s="494"/>
      <c r="H30" s="494" t="s">
        <v>7589</v>
      </c>
      <c r="I30" s="494" t="s">
        <v>294</v>
      </c>
      <c r="J30" s="494" t="s">
        <v>294</v>
      </c>
      <c r="K30" s="573">
        <v>0</v>
      </c>
      <c r="L30" s="358" t="s">
        <v>6486</v>
      </c>
      <c r="M30" s="357" t="s">
        <v>6484</v>
      </c>
      <c r="N30" s="357" t="s">
        <v>7589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6420</v>
      </c>
      <c r="U30" s="357" t="s">
        <v>294</v>
      </c>
      <c r="V30" s="357" t="s">
        <v>294</v>
      </c>
    </row>
    <row r="31" spans="1:22">
      <c r="A31" s="1651"/>
      <c r="B31" s="1816" t="s">
        <v>7590</v>
      </c>
      <c r="C31" s="1857" t="s">
        <v>32</v>
      </c>
      <c r="D31" s="1815">
        <v>5</v>
      </c>
      <c r="E31" s="1815">
        <v>8</v>
      </c>
      <c r="F31" s="962" t="s">
        <v>28</v>
      </c>
      <c r="G31" s="494"/>
      <c r="H31" s="494" t="s">
        <v>7587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7590</v>
      </c>
      <c r="N31" s="357" t="s">
        <v>7587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1651"/>
      <c r="B32" s="1816" t="s">
        <v>3065</v>
      </c>
      <c r="C32" s="1857" t="s">
        <v>3153</v>
      </c>
      <c r="D32" s="1815">
        <v>5</v>
      </c>
      <c r="E32" s="1815">
        <v>8</v>
      </c>
      <c r="F32" s="962" t="s">
        <v>7584</v>
      </c>
      <c r="G32" s="494"/>
      <c r="H32" s="494" t="s">
        <v>7583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3065</v>
      </c>
      <c r="N32" s="357" t="s">
        <v>7583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7585</v>
      </c>
      <c r="U32" s="357" t="s">
        <v>294</v>
      </c>
      <c r="V32" s="357" t="s">
        <v>294</v>
      </c>
    </row>
    <row r="33" spans="1:22">
      <c r="A33" s="1651"/>
      <c r="B33" s="1816" t="s">
        <v>7410</v>
      </c>
      <c r="C33" s="1857" t="s">
        <v>7099</v>
      </c>
      <c r="D33" s="1815">
        <v>2</v>
      </c>
      <c r="E33" s="1815">
        <v>2</v>
      </c>
      <c r="F33" s="962" t="s">
        <v>7097</v>
      </c>
      <c r="G33" s="494"/>
      <c r="H33" s="494" t="s">
        <v>7589</v>
      </c>
      <c r="I33" s="494" t="s">
        <v>294</v>
      </c>
      <c r="J33" s="494" t="s">
        <v>294</v>
      </c>
      <c r="K33" s="573">
        <v>0</v>
      </c>
      <c r="L33" s="358" t="s">
        <v>7099</v>
      </c>
      <c r="M33" s="357" t="s">
        <v>7410</v>
      </c>
      <c r="N33" s="357" t="s">
        <v>7589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6420</v>
      </c>
      <c r="U33" s="357" t="s">
        <v>294</v>
      </c>
      <c r="V33" s="357" t="s">
        <v>294</v>
      </c>
    </row>
    <row r="34" spans="1:22" ht="15" thickBot="1">
      <c r="A34" s="1791"/>
      <c r="B34" s="1827" t="s">
        <v>7876</v>
      </c>
      <c r="C34" s="1858" t="s">
        <v>7101</v>
      </c>
      <c r="D34" s="1826">
        <v>4</v>
      </c>
      <c r="E34" s="1826">
        <v>4</v>
      </c>
      <c r="F34" s="1859" t="s">
        <v>7097</v>
      </c>
      <c r="G34" s="494"/>
      <c r="H34" s="494" t="s">
        <v>7589</v>
      </c>
      <c r="I34" s="494" t="s">
        <v>294</v>
      </c>
      <c r="J34" s="494" t="s">
        <v>294</v>
      </c>
      <c r="K34" s="573">
        <v>0</v>
      </c>
      <c r="L34" s="358" t="s">
        <v>7102</v>
      </c>
      <c r="M34" s="357" t="s">
        <v>7876</v>
      </c>
      <c r="N34" s="357" t="s">
        <v>7589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6420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19</v>
      </c>
      <c r="E35" s="663">
        <v>26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351</v>
      </c>
      <c r="C36" s="1862" t="s">
        <v>352</v>
      </c>
      <c r="D36" s="1831">
        <v>4</v>
      </c>
      <c r="E36" s="1831">
        <v>4</v>
      </c>
      <c r="F36" s="1863" t="s">
        <v>32</v>
      </c>
      <c r="G36" s="494"/>
      <c r="H36" s="494" t="s">
        <v>7590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7590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1651"/>
      <c r="B37" s="1816" t="s">
        <v>7877</v>
      </c>
      <c r="C37" s="1857" t="s">
        <v>7104</v>
      </c>
      <c r="D37" s="1815">
        <v>4</v>
      </c>
      <c r="E37" s="1815">
        <v>6</v>
      </c>
      <c r="F37" s="962" t="s">
        <v>6485</v>
      </c>
      <c r="G37" s="494"/>
      <c r="H37" s="494" t="s">
        <v>6484</v>
      </c>
      <c r="I37" s="494" t="s">
        <v>294</v>
      </c>
      <c r="J37" s="494" t="s">
        <v>294</v>
      </c>
      <c r="K37" s="574">
        <v>0</v>
      </c>
      <c r="L37" s="358" t="s">
        <v>7105</v>
      </c>
      <c r="M37" s="357" t="s">
        <v>7877</v>
      </c>
      <c r="N37" s="357" t="s">
        <v>6484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6486</v>
      </c>
      <c r="U37" s="357" t="s">
        <v>294</v>
      </c>
      <c r="V37" s="357" t="s">
        <v>294</v>
      </c>
    </row>
    <row r="38" spans="1:22">
      <c r="A38" s="1651"/>
      <c r="B38" s="1816" t="s">
        <v>7412</v>
      </c>
      <c r="C38" s="1857" t="s">
        <v>7107</v>
      </c>
      <c r="D38" s="1815">
        <v>4</v>
      </c>
      <c r="E38" s="1815">
        <v>4</v>
      </c>
      <c r="F38" s="962" t="s">
        <v>7101</v>
      </c>
      <c r="G38" s="494"/>
      <c r="H38" s="494" t="s">
        <v>7876</v>
      </c>
      <c r="I38" s="494" t="s">
        <v>294</v>
      </c>
      <c r="J38" s="494" t="s">
        <v>294</v>
      </c>
      <c r="K38" s="573">
        <v>0</v>
      </c>
      <c r="L38" s="358" t="s">
        <v>7108</v>
      </c>
      <c r="M38" s="357" t="s">
        <v>7412</v>
      </c>
      <c r="N38" s="357" t="s">
        <v>7876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7102</v>
      </c>
      <c r="U38" s="357" t="s">
        <v>294</v>
      </c>
      <c r="V38" s="357" t="s">
        <v>294</v>
      </c>
    </row>
    <row r="39" spans="1:22">
      <c r="A39" s="1651"/>
      <c r="B39" s="1816" t="s">
        <v>3040</v>
      </c>
      <c r="C39" s="1857" t="s">
        <v>3998</v>
      </c>
      <c r="D39" s="1815">
        <v>3</v>
      </c>
      <c r="E39" s="1815">
        <v>4</v>
      </c>
      <c r="F39" s="962" t="s">
        <v>1179</v>
      </c>
      <c r="G39" s="494"/>
      <c r="H39" s="494" t="s">
        <v>3039</v>
      </c>
      <c r="I39" s="494" t="s">
        <v>294</v>
      </c>
      <c r="J39" s="494" t="s">
        <v>294</v>
      </c>
      <c r="K39" s="574">
        <v>0</v>
      </c>
      <c r="L39" s="358" t="s">
        <v>3259</v>
      </c>
      <c r="M39" s="357" t="s">
        <v>3040</v>
      </c>
      <c r="N39" s="357" t="s">
        <v>3039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2100</v>
      </c>
      <c r="U39" s="357" t="s">
        <v>294</v>
      </c>
      <c r="V39" s="357" t="s">
        <v>294</v>
      </c>
    </row>
    <row r="40" spans="1:22" ht="15" thickBot="1">
      <c r="A40" s="1791"/>
      <c r="B40" s="1827" t="s">
        <v>7878</v>
      </c>
      <c r="C40" s="1858" t="s">
        <v>7110</v>
      </c>
      <c r="D40" s="1826">
        <v>4</v>
      </c>
      <c r="E40" s="1826">
        <v>6</v>
      </c>
      <c r="F40" s="1859" t="s">
        <v>6485</v>
      </c>
      <c r="G40" s="494"/>
      <c r="H40" s="494" t="s">
        <v>6484</v>
      </c>
      <c r="I40" s="494" t="s">
        <v>294</v>
      </c>
      <c r="J40" s="494" t="s">
        <v>294</v>
      </c>
      <c r="K40" s="573">
        <v>0</v>
      </c>
      <c r="L40" s="358" t="s">
        <v>7111</v>
      </c>
      <c r="M40" s="357" t="s">
        <v>7878</v>
      </c>
      <c r="N40" s="357" t="s">
        <v>6484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6486</v>
      </c>
      <c r="U40" s="357" t="s">
        <v>294</v>
      </c>
      <c r="V40" s="357" t="s">
        <v>294</v>
      </c>
    </row>
    <row r="41" spans="1:22" ht="15" thickBot="1">
      <c r="A41" s="671"/>
      <c r="B41" s="671"/>
      <c r="C41" s="1860" t="s">
        <v>22</v>
      </c>
      <c r="D41" s="663">
        <v>19</v>
      </c>
      <c r="E41" s="663">
        <v>24</v>
      </c>
      <c r="F41" s="186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1787">
        <v>6</v>
      </c>
      <c r="B42" s="1832" t="s">
        <v>7823</v>
      </c>
      <c r="C42" s="1862" t="s">
        <v>6803</v>
      </c>
      <c r="D42" s="1831">
        <v>4</v>
      </c>
      <c r="E42" s="1831">
        <v>4</v>
      </c>
      <c r="F42" s="1863" t="s">
        <v>352</v>
      </c>
      <c r="G42" s="494"/>
      <c r="H42" s="494" t="s">
        <v>351</v>
      </c>
      <c r="I42" s="494" t="s">
        <v>294</v>
      </c>
      <c r="J42" s="494" t="s">
        <v>294</v>
      </c>
      <c r="K42" s="573">
        <v>0</v>
      </c>
      <c r="L42" s="358" t="s">
        <v>6803</v>
      </c>
      <c r="M42" s="357" t="s">
        <v>7823</v>
      </c>
      <c r="N42" s="357" t="s">
        <v>351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6493</v>
      </c>
      <c r="U42" s="357" t="s">
        <v>294</v>
      </c>
      <c r="V42" s="357" t="s">
        <v>294</v>
      </c>
    </row>
    <row r="43" spans="1:22">
      <c r="A43" s="1651"/>
      <c r="B43" s="1816" t="s">
        <v>3052</v>
      </c>
      <c r="C43" s="1857" t="s">
        <v>1181</v>
      </c>
      <c r="D43" s="1815">
        <v>4</v>
      </c>
      <c r="E43" s="1815">
        <v>6</v>
      </c>
      <c r="F43" s="962" t="s">
        <v>438</v>
      </c>
      <c r="G43" s="494"/>
      <c r="H43" s="494" t="s">
        <v>3035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3052</v>
      </c>
      <c r="N43" s="357" t="s">
        <v>3035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>
      <c r="A44" s="1651"/>
      <c r="B44" s="1816" t="s">
        <v>7879</v>
      </c>
      <c r="C44" s="1857" t="s">
        <v>7114</v>
      </c>
      <c r="D44" s="1815">
        <v>4</v>
      </c>
      <c r="E44" s="1815">
        <v>6</v>
      </c>
      <c r="F44" s="962" t="s">
        <v>7110</v>
      </c>
      <c r="G44" s="494"/>
      <c r="H44" s="494" t="s">
        <v>7878</v>
      </c>
      <c r="I44" s="494" t="s">
        <v>294</v>
      </c>
      <c r="J44" s="494" t="s">
        <v>294</v>
      </c>
      <c r="K44" s="573">
        <v>0</v>
      </c>
      <c r="L44" s="358" t="s">
        <v>7114</v>
      </c>
      <c r="M44" s="357" t="s">
        <v>7879</v>
      </c>
      <c r="N44" s="357" t="s">
        <v>7878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7111</v>
      </c>
      <c r="U44" s="357" t="s">
        <v>294</v>
      </c>
      <c r="V44" s="357" t="s">
        <v>294</v>
      </c>
    </row>
    <row r="45" spans="1:22" ht="15" thickBot="1">
      <c r="A45" s="1791"/>
      <c r="B45" s="1827" t="s">
        <v>7880</v>
      </c>
      <c r="C45" s="1858" t="s">
        <v>7116</v>
      </c>
      <c r="D45" s="1826">
        <v>7</v>
      </c>
      <c r="E45" s="1826">
        <v>10</v>
      </c>
      <c r="F45" s="1859" t="s">
        <v>7101</v>
      </c>
      <c r="G45" s="494"/>
      <c r="H45" s="494" t="s">
        <v>7876</v>
      </c>
      <c r="I45" s="494" t="s">
        <v>294</v>
      </c>
      <c r="J45" s="494" t="s">
        <v>294</v>
      </c>
      <c r="K45" s="573">
        <v>0</v>
      </c>
      <c r="L45" s="358" t="s">
        <v>7117</v>
      </c>
      <c r="M45" s="357" t="s">
        <v>7880</v>
      </c>
      <c r="N45" s="357" t="s">
        <v>7876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7102</v>
      </c>
      <c r="U45" s="357" t="s">
        <v>294</v>
      </c>
      <c r="V45" s="357" t="s">
        <v>294</v>
      </c>
    </row>
    <row r="46" spans="1:22" ht="15" thickBot="1">
      <c r="A46" s="671"/>
      <c r="B46" s="671"/>
      <c r="C46" s="1860" t="s">
        <v>22</v>
      </c>
      <c r="D46" s="663">
        <v>19</v>
      </c>
      <c r="E46" s="663">
        <v>26</v>
      </c>
      <c r="F46" s="1861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1787">
        <v>7</v>
      </c>
      <c r="B47" s="1832" t="s">
        <v>7881</v>
      </c>
      <c r="C47" s="1862" t="s">
        <v>7119</v>
      </c>
      <c r="D47" s="1831">
        <v>3</v>
      </c>
      <c r="E47" s="1831">
        <v>6</v>
      </c>
      <c r="F47" s="1863" t="s">
        <v>7101</v>
      </c>
      <c r="G47" s="494"/>
      <c r="H47" s="494" t="s">
        <v>7876</v>
      </c>
      <c r="I47" s="494" t="s">
        <v>294</v>
      </c>
      <c r="J47" s="494" t="s">
        <v>294</v>
      </c>
      <c r="K47" s="573">
        <v>0</v>
      </c>
      <c r="L47" s="358" t="s">
        <v>7120</v>
      </c>
      <c r="M47" s="357" t="s">
        <v>7881</v>
      </c>
      <c r="N47" s="357" t="s">
        <v>7876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7102</v>
      </c>
      <c r="U47" s="357" t="s">
        <v>294</v>
      </c>
      <c r="V47" s="357" t="s">
        <v>294</v>
      </c>
    </row>
    <row r="48" spans="1:22">
      <c r="A48" s="1651"/>
      <c r="B48" s="1816" t="s">
        <v>7882</v>
      </c>
      <c r="C48" s="1857" t="s">
        <v>7122</v>
      </c>
      <c r="D48" s="1815">
        <v>5</v>
      </c>
      <c r="E48" s="1815">
        <v>6</v>
      </c>
      <c r="F48" s="962" t="s">
        <v>7104</v>
      </c>
      <c r="G48" s="494"/>
      <c r="H48" s="494" t="s">
        <v>7877</v>
      </c>
      <c r="I48" s="494" t="s">
        <v>294</v>
      </c>
      <c r="J48" s="494" t="s">
        <v>294</v>
      </c>
      <c r="K48" s="573">
        <v>0</v>
      </c>
      <c r="L48" s="358" t="s">
        <v>7123</v>
      </c>
      <c r="M48" s="357" t="s">
        <v>7882</v>
      </c>
      <c r="N48" s="357" t="s">
        <v>7877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7105</v>
      </c>
      <c r="U48" s="357" t="s">
        <v>294</v>
      </c>
      <c r="V48" s="357" t="s">
        <v>294</v>
      </c>
    </row>
    <row r="49" spans="1:22">
      <c r="A49" s="1651"/>
      <c r="B49" s="1816" t="s">
        <v>38</v>
      </c>
      <c r="C49" s="1857" t="s">
        <v>331</v>
      </c>
      <c r="D49" s="1815">
        <v>1</v>
      </c>
      <c r="E49" s="1815">
        <v>1</v>
      </c>
      <c r="F49" s="962" t="s">
        <v>335</v>
      </c>
      <c r="G49" s="494"/>
      <c r="H49" s="494" t="s">
        <v>3051</v>
      </c>
      <c r="I49" s="494" t="s">
        <v>294</v>
      </c>
      <c r="J49" s="494" t="s">
        <v>294</v>
      </c>
      <c r="K49" s="573">
        <v>0</v>
      </c>
      <c r="L49" s="358" t="s">
        <v>331</v>
      </c>
      <c r="M49" s="357" t="s">
        <v>38</v>
      </c>
      <c r="N49" s="357" t="s">
        <v>3051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335</v>
      </c>
      <c r="U49" s="357" t="s">
        <v>294</v>
      </c>
      <c r="V49" s="357" t="s">
        <v>294</v>
      </c>
    </row>
    <row r="50" spans="1:22">
      <c r="A50" s="1651"/>
      <c r="B50" s="1816" t="s">
        <v>40</v>
      </c>
      <c r="C50" s="1857" t="s">
        <v>1180</v>
      </c>
      <c r="D50" s="1815">
        <v>1</v>
      </c>
      <c r="E50" s="1815">
        <v>1</v>
      </c>
      <c r="F50" s="962" t="s">
        <v>1131</v>
      </c>
      <c r="G50" s="494"/>
      <c r="H50" s="494" t="s">
        <v>36</v>
      </c>
      <c r="I50" s="494" t="s">
        <v>294</v>
      </c>
      <c r="J50" s="494" t="s">
        <v>294</v>
      </c>
      <c r="K50" s="573">
        <v>0</v>
      </c>
      <c r="L50" s="358" t="s">
        <v>1180</v>
      </c>
      <c r="M50" s="357" t="s">
        <v>40</v>
      </c>
      <c r="N50" s="357" t="s">
        <v>36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1131</v>
      </c>
      <c r="U50" s="357" t="s">
        <v>294</v>
      </c>
      <c r="V50" s="357" t="s">
        <v>294</v>
      </c>
    </row>
    <row r="51" spans="1:22">
      <c r="A51" s="1651"/>
      <c r="B51" s="1816" t="s">
        <v>7883</v>
      </c>
      <c r="C51" s="1857" t="s">
        <v>7125</v>
      </c>
      <c r="D51" s="1815">
        <v>3</v>
      </c>
      <c r="E51" s="1815">
        <v>4</v>
      </c>
      <c r="F51" s="962" t="s">
        <v>7110</v>
      </c>
      <c r="G51" s="494"/>
      <c r="H51" s="494" t="s">
        <v>7878</v>
      </c>
      <c r="I51" s="494" t="s">
        <v>294</v>
      </c>
      <c r="J51" s="494" t="s">
        <v>294</v>
      </c>
      <c r="K51" s="573">
        <v>0</v>
      </c>
      <c r="L51" s="358" t="s">
        <v>7126</v>
      </c>
      <c r="M51" s="357" t="s">
        <v>7883</v>
      </c>
      <c r="N51" s="357" t="s">
        <v>7878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7111</v>
      </c>
      <c r="U51" s="357" t="s">
        <v>294</v>
      </c>
      <c r="V51" s="357" t="s">
        <v>294</v>
      </c>
    </row>
    <row r="52" spans="1:22" ht="15" thickBot="1">
      <c r="A52" s="1791"/>
      <c r="B52" s="1827" t="s">
        <v>7884</v>
      </c>
      <c r="C52" s="1858" t="s">
        <v>6825</v>
      </c>
      <c r="D52" s="1826">
        <v>7</v>
      </c>
      <c r="E52" s="1826">
        <v>12</v>
      </c>
      <c r="F52" s="1859" t="s">
        <v>6803</v>
      </c>
      <c r="G52" s="494"/>
      <c r="H52" s="494" t="s">
        <v>7823</v>
      </c>
      <c r="I52" s="494" t="s">
        <v>294</v>
      </c>
      <c r="J52" s="494" t="s">
        <v>294</v>
      </c>
      <c r="K52" s="573">
        <v>0</v>
      </c>
      <c r="L52" s="358" t="s">
        <v>6825</v>
      </c>
      <c r="M52" s="357" t="s">
        <v>7884</v>
      </c>
      <c r="N52" s="357" t="s">
        <v>7823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6803</v>
      </c>
      <c r="U52" s="357" t="s">
        <v>294</v>
      </c>
      <c r="V52" s="357" t="s">
        <v>294</v>
      </c>
    </row>
    <row r="53" spans="1:22" ht="15" thickBot="1">
      <c r="A53" s="671"/>
      <c r="B53" s="671"/>
      <c r="C53" s="1860" t="s">
        <v>22</v>
      </c>
      <c r="D53" s="663">
        <v>20</v>
      </c>
      <c r="E53" s="663">
        <v>30</v>
      </c>
      <c r="F53" s="186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1787">
        <v>8</v>
      </c>
      <c r="B54" s="1832" t="s">
        <v>7885</v>
      </c>
      <c r="C54" s="1862" t="s">
        <v>7400</v>
      </c>
      <c r="D54" s="1831">
        <v>3</v>
      </c>
      <c r="E54" s="1831">
        <v>4</v>
      </c>
      <c r="F54" s="1863" t="s">
        <v>7122</v>
      </c>
      <c r="G54" s="494"/>
      <c r="H54" s="494" t="s">
        <v>7882</v>
      </c>
      <c r="I54" s="494" t="s">
        <v>294</v>
      </c>
      <c r="J54" s="494" t="s">
        <v>294</v>
      </c>
      <c r="K54" s="573">
        <v>0</v>
      </c>
      <c r="L54" s="358" t="s">
        <v>7129</v>
      </c>
      <c r="M54" s="357" t="s">
        <v>7885</v>
      </c>
      <c r="N54" s="357" t="s">
        <v>7882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7123</v>
      </c>
      <c r="U54" s="357" t="s">
        <v>294</v>
      </c>
      <c r="V54" s="357" t="s">
        <v>294</v>
      </c>
    </row>
    <row r="55" spans="1:22">
      <c r="A55" s="1651"/>
      <c r="B55" s="1816" t="s">
        <v>7886</v>
      </c>
      <c r="C55" s="1857" t="s">
        <v>7131</v>
      </c>
      <c r="D55" s="1815">
        <v>3</v>
      </c>
      <c r="E55" s="1815">
        <v>6</v>
      </c>
      <c r="F55" s="962" t="s">
        <v>7122</v>
      </c>
      <c r="G55" s="494"/>
      <c r="H55" s="494" t="s">
        <v>7882</v>
      </c>
      <c r="I55" s="494" t="s">
        <v>294</v>
      </c>
      <c r="J55" s="494" t="s">
        <v>294</v>
      </c>
      <c r="K55" s="573">
        <v>0</v>
      </c>
      <c r="L55" s="358" t="s">
        <v>7131</v>
      </c>
      <c r="M55" s="357" t="s">
        <v>7886</v>
      </c>
      <c r="N55" s="357" t="s">
        <v>7882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7123</v>
      </c>
      <c r="U55" s="357" t="s">
        <v>294</v>
      </c>
      <c r="V55" s="357" t="s">
        <v>294</v>
      </c>
    </row>
    <row r="56" spans="1:22">
      <c r="A56" s="1651"/>
      <c r="B56" s="1816" t="s">
        <v>7826</v>
      </c>
      <c r="C56" s="1857" t="s">
        <v>6813</v>
      </c>
      <c r="D56" s="1815">
        <v>3</v>
      </c>
      <c r="E56" s="1815">
        <v>4</v>
      </c>
      <c r="F56" s="962" t="s">
        <v>6825</v>
      </c>
      <c r="G56" s="494"/>
      <c r="H56" s="494" t="s">
        <v>7884</v>
      </c>
      <c r="I56" s="494" t="s">
        <v>294</v>
      </c>
      <c r="J56" s="494" t="s">
        <v>294</v>
      </c>
      <c r="K56" s="573">
        <v>0</v>
      </c>
      <c r="L56" s="358" t="s">
        <v>6813</v>
      </c>
      <c r="M56" s="357" t="s">
        <v>7826</v>
      </c>
      <c r="N56" s="357" t="s">
        <v>7884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6825</v>
      </c>
      <c r="U56" s="357" t="s">
        <v>294</v>
      </c>
      <c r="V56" s="357" t="s">
        <v>294</v>
      </c>
    </row>
    <row r="57" spans="1:22">
      <c r="A57" s="1651"/>
      <c r="B57" s="1816" t="s">
        <v>7623</v>
      </c>
      <c r="C57" s="1857" t="s">
        <v>3155</v>
      </c>
      <c r="D57" s="1815">
        <v>8</v>
      </c>
      <c r="E57" s="1815">
        <v>14</v>
      </c>
      <c r="F57" s="962" t="s">
        <v>7887</v>
      </c>
      <c r="G57" s="494"/>
      <c r="H57" s="494" t="s">
        <v>3052</v>
      </c>
      <c r="I57" s="494" t="s">
        <v>7884</v>
      </c>
      <c r="J57" s="494" t="s">
        <v>294</v>
      </c>
      <c r="K57" s="573">
        <v>0</v>
      </c>
      <c r="L57" s="358" t="s">
        <v>4589</v>
      </c>
      <c r="M57" s="357" t="s">
        <v>7623</v>
      </c>
      <c r="N57" s="357" t="s">
        <v>3052</v>
      </c>
      <c r="O57" s="357" t="s">
        <v>7884</v>
      </c>
      <c r="P57" s="357" t="s">
        <v>294</v>
      </c>
      <c r="Q57" s="357">
        <v>0</v>
      </c>
      <c r="R57" s="357">
        <v>15</v>
      </c>
      <c r="S57" s="357">
        <v>0</v>
      </c>
      <c r="T57" s="357" t="s">
        <v>1181</v>
      </c>
      <c r="U57" s="357" t="s">
        <v>6825</v>
      </c>
      <c r="V57" s="357" t="s">
        <v>294</v>
      </c>
    </row>
    <row r="58" spans="1:22" ht="15" thickBot="1">
      <c r="A58" s="1791"/>
      <c r="B58" s="1827" t="s">
        <v>7833</v>
      </c>
      <c r="C58" s="1858" t="s">
        <v>6832</v>
      </c>
      <c r="D58" s="1826">
        <v>3</v>
      </c>
      <c r="E58" s="1826">
        <v>4</v>
      </c>
      <c r="F58" s="1859" t="s">
        <v>7122</v>
      </c>
      <c r="G58" s="494"/>
      <c r="H58" s="494" t="s">
        <v>7882</v>
      </c>
      <c r="I58" s="494" t="s">
        <v>294</v>
      </c>
      <c r="J58" s="494" t="s">
        <v>294</v>
      </c>
      <c r="K58" s="573">
        <v>0</v>
      </c>
      <c r="L58" s="358" t="s">
        <v>6832</v>
      </c>
      <c r="M58" s="357" t="s">
        <v>7833</v>
      </c>
      <c r="N58" s="357" t="s">
        <v>7882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7123</v>
      </c>
      <c r="U58" s="357" t="s">
        <v>294</v>
      </c>
      <c r="V58" s="357" t="s">
        <v>294</v>
      </c>
    </row>
    <row r="59" spans="1:22" ht="15" thickBot="1">
      <c r="A59" s="671"/>
      <c r="B59" s="671"/>
      <c r="C59" s="1860" t="s">
        <v>22</v>
      </c>
      <c r="D59" s="663">
        <v>20</v>
      </c>
      <c r="E59" s="663">
        <v>32</v>
      </c>
      <c r="F59" s="186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1787">
        <v>9</v>
      </c>
      <c r="B60" s="1832" t="s">
        <v>7888</v>
      </c>
      <c r="C60" s="1862" t="s">
        <v>7403</v>
      </c>
      <c r="D60" s="1831">
        <v>4</v>
      </c>
      <c r="E60" s="1831">
        <v>6</v>
      </c>
      <c r="F60" s="1863" t="s">
        <v>6832</v>
      </c>
      <c r="G60" s="494"/>
      <c r="H60" s="494" t="s">
        <v>7833</v>
      </c>
      <c r="I60" s="494" t="s">
        <v>294</v>
      </c>
      <c r="J60" s="494" t="s">
        <v>294</v>
      </c>
      <c r="K60" s="573">
        <v>0</v>
      </c>
      <c r="L60" s="358" t="s">
        <v>7404</v>
      </c>
      <c r="M60" s="357" t="s">
        <v>7888</v>
      </c>
      <c r="N60" s="357" t="s">
        <v>7833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6832</v>
      </c>
      <c r="U60" s="357" t="s">
        <v>294</v>
      </c>
      <c r="V60" s="357" t="s">
        <v>294</v>
      </c>
    </row>
    <row r="61" spans="1:22">
      <c r="A61" s="1651"/>
      <c r="B61" s="1816" t="s">
        <v>7625</v>
      </c>
      <c r="C61" s="1857" t="s">
        <v>4161</v>
      </c>
      <c r="D61" s="1815">
        <v>8</v>
      </c>
      <c r="E61" s="1815">
        <v>12</v>
      </c>
      <c r="F61" s="962" t="s">
        <v>7889</v>
      </c>
      <c r="G61" s="494"/>
      <c r="H61" s="494" t="s">
        <v>3040</v>
      </c>
      <c r="I61" s="494" t="s">
        <v>7882</v>
      </c>
      <c r="J61" s="494" t="s">
        <v>294</v>
      </c>
      <c r="K61" s="573">
        <v>0</v>
      </c>
      <c r="L61" s="358" t="s">
        <v>4161</v>
      </c>
      <c r="M61" s="357" t="s">
        <v>7625</v>
      </c>
      <c r="N61" s="357" t="s">
        <v>3040</v>
      </c>
      <c r="O61" s="357" t="s">
        <v>7882</v>
      </c>
      <c r="P61" s="357" t="s">
        <v>294</v>
      </c>
      <c r="Q61" s="357">
        <v>0</v>
      </c>
      <c r="R61" s="357">
        <v>33</v>
      </c>
      <c r="S61" s="357">
        <v>0</v>
      </c>
      <c r="T61" s="357" t="s">
        <v>3259</v>
      </c>
      <c r="U61" s="357" t="s">
        <v>7123</v>
      </c>
      <c r="V61" s="357" t="s">
        <v>294</v>
      </c>
    </row>
    <row r="62" spans="1:22">
      <c r="A62" s="1651"/>
      <c r="B62" s="1816" t="s">
        <v>7414</v>
      </c>
      <c r="C62" s="1857" t="s">
        <v>7628</v>
      </c>
      <c r="D62" s="1815">
        <v>3</v>
      </c>
      <c r="E62" s="1815">
        <v>4</v>
      </c>
      <c r="F62" s="962" t="s">
        <v>3155</v>
      </c>
      <c r="G62" s="494"/>
      <c r="H62" s="494" t="s">
        <v>7623</v>
      </c>
      <c r="I62" s="494" t="s">
        <v>294</v>
      </c>
      <c r="J62" s="494" t="s">
        <v>294</v>
      </c>
      <c r="K62" s="573">
        <v>0</v>
      </c>
      <c r="L62" s="358" t="s">
        <v>7138</v>
      </c>
      <c r="M62" s="357" t="s">
        <v>7414</v>
      </c>
      <c r="N62" s="357" t="s">
        <v>7623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4589</v>
      </c>
      <c r="U62" s="357" t="s">
        <v>294</v>
      </c>
      <c r="V62" s="357" t="s">
        <v>294</v>
      </c>
    </row>
    <row r="63" spans="1:22">
      <c r="A63" s="1651"/>
      <c r="B63" s="1816" t="s">
        <v>7890</v>
      </c>
      <c r="C63" s="1857" t="s">
        <v>7140</v>
      </c>
      <c r="D63" s="1815">
        <v>2</v>
      </c>
      <c r="E63" s="1815">
        <v>4</v>
      </c>
      <c r="F63" s="962" t="s">
        <v>7131</v>
      </c>
      <c r="G63" s="494"/>
      <c r="H63" s="494" t="s">
        <v>7886</v>
      </c>
      <c r="I63" s="494" t="s">
        <v>294</v>
      </c>
      <c r="J63" s="494" t="s">
        <v>294</v>
      </c>
      <c r="K63" s="573">
        <v>0</v>
      </c>
      <c r="L63" s="358" t="s">
        <v>7141</v>
      </c>
      <c r="M63" s="357" t="s">
        <v>7890</v>
      </c>
      <c r="N63" s="357" t="s">
        <v>7886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7131</v>
      </c>
      <c r="U63" s="357" t="s">
        <v>294</v>
      </c>
      <c r="V63" s="357" t="s">
        <v>294</v>
      </c>
    </row>
    <row r="64" spans="1:22">
      <c r="A64" s="1651"/>
      <c r="B64" s="1816" t="s">
        <v>7837</v>
      </c>
      <c r="C64" s="1857" t="s">
        <v>7278</v>
      </c>
      <c r="D64" s="1815">
        <v>3</v>
      </c>
      <c r="E64" s="1815">
        <v>4</v>
      </c>
      <c r="F64" s="962" t="s">
        <v>6813</v>
      </c>
      <c r="G64" s="494" t="s">
        <v>241</v>
      </c>
      <c r="H64" s="494" t="s">
        <v>7826</v>
      </c>
      <c r="I64" s="494" t="s">
        <v>294</v>
      </c>
      <c r="J64" s="494" t="s">
        <v>294</v>
      </c>
      <c r="K64" s="573">
        <v>0</v>
      </c>
      <c r="L64" s="358" t="s">
        <v>7279</v>
      </c>
      <c r="M64" s="357" t="s">
        <v>7837</v>
      </c>
      <c r="N64" s="357" t="s">
        <v>7826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6813</v>
      </c>
      <c r="U64" s="357" t="s">
        <v>294</v>
      </c>
      <c r="V64" s="357" t="s">
        <v>294</v>
      </c>
    </row>
    <row r="65" spans="1:22" ht="15" thickBot="1">
      <c r="A65" s="1791"/>
      <c r="B65" s="1827" t="s">
        <v>7838</v>
      </c>
      <c r="C65" s="1858" t="s">
        <v>7281</v>
      </c>
      <c r="D65" s="1826">
        <v>3</v>
      </c>
      <c r="E65" s="1826">
        <v>4</v>
      </c>
      <c r="F65" s="1859" t="s">
        <v>6813</v>
      </c>
      <c r="G65" s="494" t="s">
        <v>241</v>
      </c>
      <c r="H65" s="494" t="s">
        <v>7826</v>
      </c>
      <c r="I65" s="494" t="s">
        <v>294</v>
      </c>
      <c r="J65" s="494" t="s">
        <v>294</v>
      </c>
      <c r="K65" s="573">
        <v>0</v>
      </c>
      <c r="L65" s="358" t="s">
        <v>7282</v>
      </c>
      <c r="M65" s="357" t="s">
        <v>7838</v>
      </c>
      <c r="N65" s="357" t="s">
        <v>7826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6813</v>
      </c>
      <c r="U65" s="357" t="s">
        <v>294</v>
      </c>
      <c r="V65" s="357" t="s">
        <v>294</v>
      </c>
    </row>
    <row r="66" spans="1:22" ht="15" thickBot="1">
      <c r="A66" s="671"/>
      <c r="B66" s="671"/>
      <c r="C66" s="1860" t="s">
        <v>22</v>
      </c>
      <c r="D66" s="663">
        <v>20</v>
      </c>
      <c r="E66" s="663">
        <v>30</v>
      </c>
      <c r="F66" s="186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787">
        <v>10</v>
      </c>
      <c r="B67" s="1832" t="s">
        <v>7891</v>
      </c>
      <c r="C67" s="1862" t="s">
        <v>7146</v>
      </c>
      <c r="D67" s="1831">
        <v>8</v>
      </c>
      <c r="E67" s="1831">
        <v>14</v>
      </c>
      <c r="F67" s="1863" t="s">
        <v>7403</v>
      </c>
      <c r="G67" s="494"/>
      <c r="H67" s="494" t="s">
        <v>7888</v>
      </c>
      <c r="I67" s="494" t="s">
        <v>294</v>
      </c>
      <c r="J67" s="494" t="s">
        <v>294</v>
      </c>
      <c r="K67" s="573">
        <v>0</v>
      </c>
      <c r="L67" s="358" t="s">
        <v>7147</v>
      </c>
      <c r="M67" s="357" t="s">
        <v>7891</v>
      </c>
      <c r="N67" s="357" t="s">
        <v>7888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7404</v>
      </c>
      <c r="U67" s="357" t="s">
        <v>294</v>
      </c>
      <c r="V67" s="357" t="s">
        <v>294</v>
      </c>
    </row>
    <row r="68" spans="1:22">
      <c r="A68" s="1651"/>
      <c r="B68" s="1816" t="s">
        <v>7629</v>
      </c>
      <c r="C68" s="1857" t="s">
        <v>4329</v>
      </c>
      <c r="D68" s="1815">
        <v>8</v>
      </c>
      <c r="E68" s="1815">
        <v>12</v>
      </c>
      <c r="F68" s="962" t="s">
        <v>4161</v>
      </c>
      <c r="G68" s="494"/>
      <c r="H68" s="494" t="s">
        <v>7625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7629</v>
      </c>
      <c r="N68" s="357" t="s">
        <v>7625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651"/>
      <c r="B69" s="1816" t="s">
        <v>7892</v>
      </c>
      <c r="C69" s="1857" t="s">
        <v>6846</v>
      </c>
      <c r="D69" s="1815">
        <v>3</v>
      </c>
      <c r="E69" s="1815">
        <v>4</v>
      </c>
      <c r="F69" s="962" t="s">
        <v>7122</v>
      </c>
      <c r="G69" s="494"/>
      <c r="H69" s="494" t="s">
        <v>7882</v>
      </c>
      <c r="I69" s="494" t="s">
        <v>294</v>
      </c>
      <c r="J69" s="494" t="s">
        <v>294</v>
      </c>
      <c r="K69" s="573">
        <v>0</v>
      </c>
      <c r="L69" s="358" t="s">
        <v>6846</v>
      </c>
      <c r="M69" s="357" t="s">
        <v>7892</v>
      </c>
      <c r="N69" s="357" t="s">
        <v>7882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7123</v>
      </c>
      <c r="U69" s="357" t="s">
        <v>294</v>
      </c>
      <c r="V69" s="357" t="s">
        <v>294</v>
      </c>
    </row>
    <row r="70" spans="1:22">
      <c r="A70" s="1651"/>
      <c r="B70" s="1816" t="s">
        <v>7893</v>
      </c>
      <c r="C70" s="1857" t="s">
        <v>7631</v>
      </c>
      <c r="D70" s="1815">
        <v>3</v>
      </c>
      <c r="E70" s="1815">
        <v>4</v>
      </c>
      <c r="F70" s="96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6849</v>
      </c>
      <c r="M70" s="357" t="s">
        <v>7893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1791"/>
      <c r="B71" s="1827" t="s">
        <v>7894</v>
      </c>
      <c r="C71" s="1858" t="s">
        <v>7633</v>
      </c>
      <c r="D71" s="1826">
        <v>3</v>
      </c>
      <c r="E71" s="1826">
        <v>4</v>
      </c>
      <c r="F71" s="1859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7409</v>
      </c>
      <c r="M71" s="357" t="s">
        <v>7894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671"/>
      <c r="B72" s="671"/>
      <c r="C72" s="1860" t="s">
        <v>22</v>
      </c>
      <c r="D72" s="663">
        <v>22</v>
      </c>
      <c r="E72" s="663">
        <v>34</v>
      </c>
      <c r="F72" s="186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71"/>
      <c r="B73" s="671"/>
      <c r="C73" s="1860" t="s">
        <v>6409</v>
      </c>
      <c r="D73" s="663">
        <v>200</v>
      </c>
      <c r="E73" s="663">
        <v>298</v>
      </c>
      <c r="F73" s="186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6410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988E8-1401-4683-96A4-0363B707065B}">
  <sheetPr codeName="Sheet67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415</v>
      </c>
      <c r="C11" s="1857" t="s">
        <v>416</v>
      </c>
      <c r="D11" s="1815">
        <v>2</v>
      </c>
      <c r="E11" s="1815">
        <v>2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6412</v>
      </c>
      <c r="M11" s="357" t="s">
        <v>415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1043</v>
      </c>
      <c r="C13" s="1857" t="s">
        <v>1044</v>
      </c>
      <c r="D13" s="1815">
        <v>4</v>
      </c>
      <c r="E13" s="1815">
        <v>6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3034</v>
      </c>
      <c r="C14" s="1858" t="s">
        <v>3543</v>
      </c>
      <c r="D14" s="1826">
        <v>5</v>
      </c>
      <c r="E14" s="1826">
        <v>8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20</v>
      </c>
      <c r="E15" s="663">
        <v>30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7583</v>
      </c>
      <c r="C16" s="1862" t="s">
        <v>7584</v>
      </c>
      <c r="D16" s="1831">
        <v>5</v>
      </c>
      <c r="E16" s="1831">
        <v>8</v>
      </c>
      <c r="F16" s="1863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7583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347</v>
      </c>
      <c r="C17" s="1857" t="s">
        <v>348</v>
      </c>
      <c r="D17" s="1815">
        <v>3</v>
      </c>
      <c r="E17" s="1815">
        <v>6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6413</v>
      </c>
      <c r="M17" s="357" t="s">
        <v>347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7844</v>
      </c>
      <c r="C18" s="1857" t="s">
        <v>355</v>
      </c>
      <c r="D18" s="1815">
        <v>3</v>
      </c>
      <c r="E18" s="1815">
        <v>4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6282</v>
      </c>
      <c r="M18" s="357" t="s">
        <v>7844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3039</v>
      </c>
      <c r="C19" s="1857" t="s">
        <v>1179</v>
      </c>
      <c r="D19" s="1815">
        <v>3</v>
      </c>
      <c r="E19" s="1815">
        <v>4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3039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1651"/>
      <c r="B20" s="1816" t="s">
        <v>7845</v>
      </c>
      <c r="C20" s="1857" t="s">
        <v>357</v>
      </c>
      <c r="D20" s="1815">
        <v>3</v>
      </c>
      <c r="E20" s="1815">
        <v>4</v>
      </c>
      <c r="F20" s="96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6284</v>
      </c>
      <c r="M20" s="357" t="s">
        <v>7845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791"/>
      <c r="B21" s="1827" t="s">
        <v>3036</v>
      </c>
      <c r="C21" s="1858" t="s">
        <v>471</v>
      </c>
      <c r="D21" s="1826">
        <v>5</v>
      </c>
      <c r="E21" s="1826">
        <v>8</v>
      </c>
      <c r="F21" s="1859" t="s">
        <v>3543</v>
      </c>
      <c r="G21" s="494"/>
      <c r="H21" s="494" t="s">
        <v>3034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3036</v>
      </c>
      <c r="N21" s="357" t="s">
        <v>3034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22</v>
      </c>
      <c r="E22" s="663">
        <v>34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7587</v>
      </c>
      <c r="C23" s="1862" t="s">
        <v>28</v>
      </c>
      <c r="D23" s="1831">
        <v>5</v>
      </c>
      <c r="E23" s="1831">
        <v>8</v>
      </c>
      <c r="F23" s="1863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7587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359</v>
      </c>
      <c r="C24" s="1857" t="s">
        <v>349</v>
      </c>
      <c r="D24" s="1815">
        <v>4</v>
      </c>
      <c r="E24" s="1815">
        <v>6</v>
      </c>
      <c r="F24" s="962" t="s">
        <v>7584</v>
      </c>
      <c r="G24" s="494"/>
      <c r="H24" s="494" t="s">
        <v>7583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7583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7585</v>
      </c>
      <c r="U24" s="357" t="s">
        <v>294</v>
      </c>
      <c r="V24" s="357" t="s">
        <v>294</v>
      </c>
    </row>
    <row r="25" spans="1:22">
      <c r="A25" s="1651"/>
      <c r="B25" s="1816" t="s">
        <v>3065</v>
      </c>
      <c r="C25" s="1857" t="s">
        <v>3153</v>
      </c>
      <c r="D25" s="1815">
        <v>5</v>
      </c>
      <c r="E25" s="1815">
        <v>8</v>
      </c>
      <c r="F25" s="962" t="s">
        <v>7584</v>
      </c>
      <c r="G25" s="494"/>
      <c r="H25" s="494" t="s">
        <v>7583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3065</v>
      </c>
      <c r="N25" s="357" t="s">
        <v>7583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7585</v>
      </c>
      <c r="U25" s="357" t="s">
        <v>294</v>
      </c>
      <c r="V25" s="357" t="s">
        <v>294</v>
      </c>
    </row>
    <row r="26" spans="1:22">
      <c r="A26" s="1651"/>
      <c r="B26" s="1816" t="s">
        <v>1052</v>
      </c>
      <c r="C26" s="1857" t="s">
        <v>1053</v>
      </c>
      <c r="D26" s="1815">
        <v>4</v>
      </c>
      <c r="E26" s="1815">
        <v>6</v>
      </c>
      <c r="F26" s="962" t="s">
        <v>1044</v>
      </c>
      <c r="G26" s="494"/>
      <c r="H26" s="494" t="s">
        <v>1043</v>
      </c>
      <c r="I26" s="494" t="s">
        <v>294</v>
      </c>
      <c r="J26" s="494" t="s">
        <v>294</v>
      </c>
      <c r="K26" s="573">
        <v>0</v>
      </c>
      <c r="L26" s="358" t="s">
        <v>6417</v>
      </c>
      <c r="M26" s="357" t="s">
        <v>1052</v>
      </c>
      <c r="N26" s="357" t="s">
        <v>1043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6280</v>
      </c>
      <c r="U26" s="357" t="s">
        <v>294</v>
      </c>
      <c r="V26" s="357" t="s">
        <v>294</v>
      </c>
    </row>
    <row r="27" spans="1:22">
      <c r="A27" s="1651"/>
      <c r="B27" s="1816" t="s">
        <v>3051</v>
      </c>
      <c r="C27" s="1857" t="s">
        <v>335</v>
      </c>
      <c r="D27" s="1815">
        <v>2</v>
      </c>
      <c r="E27" s="1815">
        <v>3</v>
      </c>
      <c r="F27" s="96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3051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1791"/>
      <c r="B28" s="1827" t="s">
        <v>36</v>
      </c>
      <c r="C28" s="1858" t="s">
        <v>1131</v>
      </c>
      <c r="D28" s="1826">
        <v>1</v>
      </c>
      <c r="E28" s="1826">
        <v>1</v>
      </c>
      <c r="F28" s="185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21</v>
      </c>
      <c r="E29" s="663">
        <v>32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7590</v>
      </c>
      <c r="C30" s="1862" t="s">
        <v>32</v>
      </c>
      <c r="D30" s="1831">
        <v>5</v>
      </c>
      <c r="E30" s="1831">
        <v>8</v>
      </c>
      <c r="F30" s="1863" t="s">
        <v>28</v>
      </c>
      <c r="G30" s="494"/>
      <c r="H30" s="494" t="s">
        <v>7587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7590</v>
      </c>
      <c r="N30" s="357" t="s">
        <v>7587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1651"/>
      <c r="B31" s="1816" t="s">
        <v>29</v>
      </c>
      <c r="C31" s="1857" t="s">
        <v>2389</v>
      </c>
      <c r="D31" s="1815">
        <v>2</v>
      </c>
      <c r="E31" s="1815">
        <v>2</v>
      </c>
      <c r="F31" s="962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1651"/>
      <c r="B32" s="1816" t="s">
        <v>40</v>
      </c>
      <c r="C32" s="1857" t="s">
        <v>1180</v>
      </c>
      <c r="D32" s="1815">
        <v>1</v>
      </c>
      <c r="E32" s="1815">
        <v>1</v>
      </c>
      <c r="F32" s="962" t="s">
        <v>1131</v>
      </c>
      <c r="G32" s="494"/>
      <c r="H32" s="494" t="s">
        <v>36</v>
      </c>
      <c r="I32" s="494" t="s">
        <v>294</v>
      </c>
      <c r="J32" s="494" t="s">
        <v>294</v>
      </c>
      <c r="K32" s="573">
        <v>0</v>
      </c>
      <c r="L32" s="358" t="s">
        <v>1180</v>
      </c>
      <c r="M32" s="357" t="s">
        <v>40</v>
      </c>
      <c r="N32" s="357" t="s">
        <v>36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1131</v>
      </c>
      <c r="U32" s="357" t="s">
        <v>294</v>
      </c>
      <c r="V32" s="357" t="s">
        <v>294</v>
      </c>
    </row>
    <row r="33" spans="1:22">
      <c r="A33" s="1651"/>
      <c r="B33" s="1816" t="s">
        <v>7865</v>
      </c>
      <c r="C33" s="1857" t="s">
        <v>418</v>
      </c>
      <c r="D33" s="1815">
        <v>4</v>
      </c>
      <c r="E33" s="1815">
        <v>6</v>
      </c>
      <c r="F33" s="962" t="s">
        <v>3153</v>
      </c>
      <c r="G33" s="494"/>
      <c r="H33" s="494" t="s">
        <v>3065</v>
      </c>
      <c r="I33" s="494" t="s">
        <v>294</v>
      </c>
      <c r="J33" s="494" t="s">
        <v>294</v>
      </c>
      <c r="K33" s="573">
        <v>0</v>
      </c>
      <c r="L33" s="358" t="s">
        <v>6419</v>
      </c>
      <c r="M33" s="357" t="s">
        <v>7865</v>
      </c>
      <c r="N33" s="357" t="s">
        <v>3065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604</v>
      </c>
      <c r="U33" s="357" t="s">
        <v>294</v>
      </c>
      <c r="V33" s="357" t="s">
        <v>294</v>
      </c>
    </row>
    <row r="34" spans="1:22">
      <c r="A34" s="1651"/>
      <c r="B34" s="1816" t="s">
        <v>3038</v>
      </c>
      <c r="C34" s="1857" t="s">
        <v>140</v>
      </c>
      <c r="D34" s="1815">
        <v>5</v>
      </c>
      <c r="E34" s="1815">
        <v>8</v>
      </c>
      <c r="F34" s="962" t="s">
        <v>471</v>
      </c>
      <c r="G34" s="494"/>
      <c r="H34" s="494" t="s">
        <v>3036</v>
      </c>
      <c r="I34" s="494" t="s">
        <v>294</v>
      </c>
      <c r="J34" s="494" t="s">
        <v>294</v>
      </c>
      <c r="K34" s="573">
        <v>0</v>
      </c>
      <c r="L34" s="358" t="s">
        <v>602</v>
      </c>
      <c r="M34" s="357" t="s">
        <v>3038</v>
      </c>
      <c r="N34" s="357" t="s">
        <v>3036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3412</v>
      </c>
      <c r="U34" s="357" t="s">
        <v>294</v>
      </c>
      <c r="V34" s="357" t="s">
        <v>294</v>
      </c>
    </row>
    <row r="35" spans="1:22" ht="15" thickBot="1">
      <c r="A35" s="1791"/>
      <c r="B35" s="1827" t="s">
        <v>7589</v>
      </c>
      <c r="C35" s="1858" t="s">
        <v>7097</v>
      </c>
      <c r="D35" s="1826">
        <v>4</v>
      </c>
      <c r="E35" s="1826">
        <v>6</v>
      </c>
      <c r="F35" s="1859" t="s">
        <v>349</v>
      </c>
      <c r="G35" s="494"/>
      <c r="H35" s="494" t="s">
        <v>359</v>
      </c>
      <c r="I35" s="494" t="s">
        <v>294</v>
      </c>
      <c r="J35" s="494" t="s">
        <v>294</v>
      </c>
      <c r="K35" s="573">
        <v>0</v>
      </c>
      <c r="L35" s="358" t="s">
        <v>6420</v>
      </c>
      <c r="M35" s="357" t="s">
        <v>7589</v>
      </c>
      <c r="N35" s="357" t="s">
        <v>359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6309</v>
      </c>
      <c r="U35" s="357" t="s">
        <v>294</v>
      </c>
      <c r="V35" s="357" t="s">
        <v>294</v>
      </c>
    </row>
    <row r="36" spans="1:22" ht="15" thickBot="1">
      <c r="A36" s="671"/>
      <c r="B36" s="671"/>
      <c r="C36" s="1860" t="s">
        <v>22</v>
      </c>
      <c r="D36" s="663">
        <v>21</v>
      </c>
      <c r="E36" s="663">
        <v>31</v>
      </c>
      <c r="F36" s="186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787">
        <v>5</v>
      </c>
      <c r="B37" s="1832" t="s">
        <v>360</v>
      </c>
      <c r="C37" s="1862" t="s">
        <v>6298</v>
      </c>
      <c r="D37" s="1831">
        <v>4</v>
      </c>
      <c r="E37" s="1831">
        <v>4</v>
      </c>
      <c r="F37" s="1863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6298</v>
      </c>
      <c r="M37" s="357" t="s">
        <v>360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1651"/>
      <c r="B38" s="1816" t="s">
        <v>6421</v>
      </c>
      <c r="C38" s="1857" t="s">
        <v>6992</v>
      </c>
      <c r="D38" s="1815">
        <v>3</v>
      </c>
      <c r="E38" s="1815">
        <v>4</v>
      </c>
      <c r="F38" s="962" t="s">
        <v>418</v>
      </c>
      <c r="G38" s="494"/>
      <c r="H38" s="494" t="s">
        <v>7865</v>
      </c>
      <c r="I38" s="494" t="s">
        <v>294</v>
      </c>
      <c r="J38" s="494" t="s">
        <v>294</v>
      </c>
      <c r="K38" s="573">
        <v>0</v>
      </c>
      <c r="L38" s="358" t="s">
        <v>6423</v>
      </c>
      <c r="M38" s="357" t="s">
        <v>6421</v>
      </c>
      <c r="N38" s="357" t="s">
        <v>7865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6419</v>
      </c>
      <c r="U38" s="357" t="s">
        <v>294</v>
      </c>
      <c r="V38" s="357" t="s">
        <v>294</v>
      </c>
    </row>
    <row r="39" spans="1:22">
      <c r="A39" s="1651"/>
      <c r="B39" s="1816" t="s">
        <v>6424</v>
      </c>
      <c r="C39" s="1857" t="s">
        <v>7606</v>
      </c>
      <c r="D39" s="1815">
        <v>3</v>
      </c>
      <c r="E39" s="1815">
        <v>4</v>
      </c>
      <c r="F39" s="962" t="s">
        <v>28</v>
      </c>
      <c r="G39" s="494"/>
      <c r="H39" s="494" t="s">
        <v>7587</v>
      </c>
      <c r="I39" s="494" t="s">
        <v>294</v>
      </c>
      <c r="J39" s="494" t="s">
        <v>294</v>
      </c>
      <c r="K39" s="574">
        <v>0</v>
      </c>
      <c r="L39" s="358" t="s">
        <v>6426</v>
      </c>
      <c r="M39" s="357" t="s">
        <v>6424</v>
      </c>
      <c r="N39" s="357" t="s">
        <v>7587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598</v>
      </c>
      <c r="U39" s="357" t="s">
        <v>294</v>
      </c>
      <c r="V39" s="357" t="s">
        <v>294</v>
      </c>
    </row>
    <row r="40" spans="1:22">
      <c r="A40" s="1651"/>
      <c r="B40" s="1816" t="s">
        <v>6427</v>
      </c>
      <c r="C40" s="1857" t="s">
        <v>7354</v>
      </c>
      <c r="D40" s="1815">
        <v>5</v>
      </c>
      <c r="E40" s="1815">
        <v>6</v>
      </c>
      <c r="F40" s="962" t="s">
        <v>32</v>
      </c>
      <c r="G40" s="494"/>
      <c r="H40" s="494" t="s">
        <v>7590</v>
      </c>
      <c r="I40" s="494" t="s">
        <v>294</v>
      </c>
      <c r="J40" s="494" t="s">
        <v>294</v>
      </c>
      <c r="K40" s="573">
        <v>0</v>
      </c>
      <c r="L40" s="358" t="s">
        <v>6429</v>
      </c>
      <c r="M40" s="357" t="s">
        <v>6427</v>
      </c>
      <c r="N40" s="357" t="s">
        <v>7590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603</v>
      </c>
      <c r="U40" s="357" t="s">
        <v>294</v>
      </c>
      <c r="V40" s="357" t="s">
        <v>294</v>
      </c>
    </row>
    <row r="41" spans="1:22">
      <c r="A41" s="1651"/>
      <c r="B41" s="1816" t="s">
        <v>7866</v>
      </c>
      <c r="C41" s="1857" t="s">
        <v>6984</v>
      </c>
      <c r="D41" s="1815">
        <v>3</v>
      </c>
      <c r="E41" s="1815">
        <v>4</v>
      </c>
      <c r="F41" s="962" t="s">
        <v>349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6432</v>
      </c>
      <c r="M41" s="357" t="s">
        <v>7866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1791"/>
      <c r="B42" s="1827" t="s">
        <v>358</v>
      </c>
      <c r="C42" s="1858" t="s">
        <v>7608</v>
      </c>
      <c r="D42" s="1826">
        <v>3</v>
      </c>
      <c r="E42" s="1826">
        <v>4</v>
      </c>
      <c r="F42" s="1859" t="s">
        <v>357</v>
      </c>
      <c r="G42" s="494"/>
      <c r="H42" s="494" t="s">
        <v>7845</v>
      </c>
      <c r="I42" s="494" t="s">
        <v>294</v>
      </c>
      <c r="J42" s="494" t="s">
        <v>294</v>
      </c>
      <c r="K42" s="573">
        <v>0</v>
      </c>
      <c r="L42" s="358" t="s">
        <v>6307</v>
      </c>
      <c r="M42" s="357" t="s">
        <v>358</v>
      </c>
      <c r="N42" s="357" t="s">
        <v>7845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6284</v>
      </c>
      <c r="U42" s="357" t="s">
        <v>294</v>
      </c>
      <c r="V42" s="357" t="s">
        <v>294</v>
      </c>
    </row>
    <row r="43" spans="1:22" ht="15" thickBot="1">
      <c r="A43" s="671"/>
      <c r="B43" s="671"/>
      <c r="C43" s="1860" t="s">
        <v>22</v>
      </c>
      <c r="D43" s="663">
        <v>21</v>
      </c>
      <c r="E43" s="663">
        <v>26</v>
      </c>
      <c r="F43" s="186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787">
        <v>6</v>
      </c>
      <c r="B44" s="1832" t="s">
        <v>7847</v>
      </c>
      <c r="C44" s="1862" t="s">
        <v>7293</v>
      </c>
      <c r="D44" s="1831">
        <v>3</v>
      </c>
      <c r="E44" s="1831">
        <v>4</v>
      </c>
      <c r="F44" s="1863" t="s">
        <v>28</v>
      </c>
      <c r="G44" s="494"/>
      <c r="H44" s="494" t="s">
        <v>7587</v>
      </c>
      <c r="I44" s="494" t="s">
        <v>294</v>
      </c>
      <c r="J44" s="494" t="s">
        <v>294</v>
      </c>
      <c r="K44" s="573">
        <v>0</v>
      </c>
      <c r="L44" s="358" t="s">
        <v>6296</v>
      </c>
      <c r="M44" s="357" t="s">
        <v>7847</v>
      </c>
      <c r="N44" s="357" t="s">
        <v>7587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598</v>
      </c>
      <c r="U44" s="357" t="s">
        <v>294</v>
      </c>
      <c r="V44" s="357" t="s">
        <v>294</v>
      </c>
    </row>
    <row r="45" spans="1:22">
      <c r="A45" s="1651"/>
      <c r="B45" s="1816" t="s">
        <v>3040</v>
      </c>
      <c r="C45" s="1857" t="s">
        <v>3998</v>
      </c>
      <c r="D45" s="1815">
        <v>3</v>
      </c>
      <c r="E45" s="1815">
        <v>4</v>
      </c>
      <c r="F45" s="962" t="s">
        <v>1179</v>
      </c>
      <c r="G45" s="494"/>
      <c r="H45" s="494" t="s">
        <v>3039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3040</v>
      </c>
      <c r="N45" s="357" t="s">
        <v>3039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1651"/>
      <c r="B46" s="1816" t="s">
        <v>7355</v>
      </c>
      <c r="C46" s="1857" t="s">
        <v>6990</v>
      </c>
      <c r="D46" s="1815">
        <v>3</v>
      </c>
      <c r="E46" s="1815">
        <v>4</v>
      </c>
      <c r="F46" s="962" t="s">
        <v>7606</v>
      </c>
      <c r="G46" s="494"/>
      <c r="H46" s="494" t="s">
        <v>6424</v>
      </c>
      <c r="I46" s="494" t="s">
        <v>294</v>
      </c>
      <c r="J46" s="494" t="s">
        <v>294</v>
      </c>
      <c r="K46" s="573">
        <v>0</v>
      </c>
      <c r="L46" s="358" t="s">
        <v>6436</v>
      </c>
      <c r="M46" s="357" t="s">
        <v>7355</v>
      </c>
      <c r="N46" s="357" t="s">
        <v>6424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6426</v>
      </c>
      <c r="U46" s="357" t="s">
        <v>294</v>
      </c>
      <c r="V46" s="357" t="s">
        <v>294</v>
      </c>
    </row>
    <row r="47" spans="1:22">
      <c r="A47" s="1651"/>
      <c r="B47" s="1816" t="s">
        <v>409</v>
      </c>
      <c r="C47" s="1857" t="s">
        <v>7610</v>
      </c>
      <c r="D47" s="1815">
        <v>3</v>
      </c>
      <c r="E47" s="1815">
        <v>4</v>
      </c>
      <c r="F47" s="962" t="s">
        <v>349</v>
      </c>
      <c r="G47" s="494"/>
      <c r="H47" s="494" t="s">
        <v>359</v>
      </c>
      <c r="I47" s="494" t="s">
        <v>294</v>
      </c>
      <c r="J47" s="494" t="s">
        <v>294</v>
      </c>
      <c r="K47" s="573">
        <v>0</v>
      </c>
      <c r="L47" s="358" t="s">
        <v>739</v>
      </c>
      <c r="M47" s="357" t="s">
        <v>409</v>
      </c>
      <c r="N47" s="357" t="s">
        <v>359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6309</v>
      </c>
      <c r="U47" s="357" t="s">
        <v>294</v>
      </c>
      <c r="V47" s="357" t="s">
        <v>294</v>
      </c>
    </row>
    <row r="48" spans="1:22">
      <c r="A48" s="1651"/>
      <c r="B48" s="1816" t="s">
        <v>3052</v>
      </c>
      <c r="C48" s="1857" t="s">
        <v>1181</v>
      </c>
      <c r="D48" s="1815">
        <v>4</v>
      </c>
      <c r="E48" s="1815">
        <v>6</v>
      </c>
      <c r="F48" s="962" t="s">
        <v>438</v>
      </c>
      <c r="G48" s="494"/>
      <c r="H48" s="494" t="s">
        <v>3035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3052</v>
      </c>
      <c r="N48" s="357" t="s">
        <v>3035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1791"/>
      <c r="B49" s="1827" t="s">
        <v>7867</v>
      </c>
      <c r="C49" s="1858" t="s">
        <v>1054</v>
      </c>
      <c r="D49" s="1826">
        <v>4</v>
      </c>
      <c r="E49" s="1826">
        <v>4</v>
      </c>
      <c r="F49" s="1859" t="s">
        <v>418</v>
      </c>
      <c r="G49" s="494"/>
      <c r="H49" s="494" t="s">
        <v>7865</v>
      </c>
      <c r="I49" s="494" t="s">
        <v>294</v>
      </c>
      <c r="J49" s="494" t="s">
        <v>294</v>
      </c>
      <c r="K49" s="573">
        <v>0</v>
      </c>
      <c r="L49" s="358" t="s">
        <v>1054</v>
      </c>
      <c r="M49" s="357" t="s">
        <v>7867</v>
      </c>
      <c r="N49" s="357" t="s">
        <v>7865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6419</v>
      </c>
      <c r="U49" s="357" t="s">
        <v>294</v>
      </c>
      <c r="V49" s="357" t="s">
        <v>294</v>
      </c>
    </row>
    <row r="50" spans="1:22" ht="15" thickBot="1">
      <c r="A50" s="671"/>
      <c r="B50" s="671"/>
      <c r="C50" s="1860" t="s">
        <v>22</v>
      </c>
      <c r="D50" s="663">
        <v>20</v>
      </c>
      <c r="E50" s="663">
        <v>26</v>
      </c>
      <c r="F50" s="186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1787">
        <v>7</v>
      </c>
      <c r="B51" s="1832" t="s">
        <v>7655</v>
      </c>
      <c r="C51" s="1862" t="s">
        <v>363</v>
      </c>
      <c r="D51" s="1831">
        <v>3</v>
      </c>
      <c r="E51" s="1831">
        <v>4</v>
      </c>
      <c r="F51" s="1863" t="s">
        <v>6298</v>
      </c>
      <c r="G51" s="494"/>
      <c r="H51" s="494" t="s">
        <v>360</v>
      </c>
      <c r="I51" s="494" t="s">
        <v>294</v>
      </c>
      <c r="J51" s="494" t="s">
        <v>294</v>
      </c>
      <c r="K51" s="573">
        <v>0</v>
      </c>
      <c r="L51" s="358" t="s">
        <v>574</v>
      </c>
      <c r="M51" s="357" t="s">
        <v>7655</v>
      </c>
      <c r="N51" s="357" t="s">
        <v>360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6298</v>
      </c>
      <c r="U51" s="357" t="s">
        <v>294</v>
      </c>
      <c r="V51" s="357" t="s">
        <v>294</v>
      </c>
    </row>
    <row r="52" spans="1:22">
      <c r="A52" s="1651"/>
      <c r="B52" s="1816" t="s">
        <v>4983</v>
      </c>
      <c r="C52" s="1857" t="s">
        <v>879</v>
      </c>
      <c r="D52" s="1815">
        <v>4</v>
      </c>
      <c r="E52" s="1815">
        <v>4</v>
      </c>
      <c r="F52" s="962" t="s">
        <v>1054</v>
      </c>
      <c r="G52" s="494"/>
      <c r="H52" s="494" t="s">
        <v>7867</v>
      </c>
      <c r="I52" s="494" t="s">
        <v>294</v>
      </c>
      <c r="J52" s="494" t="s">
        <v>294</v>
      </c>
      <c r="K52" s="573">
        <v>0</v>
      </c>
      <c r="L52" s="358" t="s">
        <v>2103</v>
      </c>
      <c r="M52" s="357" t="s">
        <v>4983</v>
      </c>
      <c r="N52" s="357" t="s">
        <v>7867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1054</v>
      </c>
      <c r="U52" s="357" t="s">
        <v>294</v>
      </c>
      <c r="V52" s="357" t="s">
        <v>294</v>
      </c>
    </row>
    <row r="53" spans="1:22">
      <c r="A53" s="1651"/>
      <c r="B53" s="1816" t="s">
        <v>6994</v>
      </c>
      <c r="C53" s="1857" t="s">
        <v>6995</v>
      </c>
      <c r="D53" s="1815">
        <v>3</v>
      </c>
      <c r="E53" s="1815">
        <v>4</v>
      </c>
      <c r="F53" s="962" t="s">
        <v>6992</v>
      </c>
      <c r="G53" s="494"/>
      <c r="H53" s="494" t="s">
        <v>6421</v>
      </c>
      <c r="I53" s="494" t="s">
        <v>294</v>
      </c>
      <c r="J53" s="494" t="s">
        <v>294</v>
      </c>
      <c r="K53" s="573">
        <v>0</v>
      </c>
      <c r="L53" s="358" t="s">
        <v>6996</v>
      </c>
      <c r="M53" s="357" t="s">
        <v>6994</v>
      </c>
      <c r="N53" s="357" t="s">
        <v>6421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6423</v>
      </c>
      <c r="U53" s="357" t="s">
        <v>294</v>
      </c>
      <c r="V53" s="357" t="s">
        <v>294</v>
      </c>
    </row>
    <row r="54" spans="1:22">
      <c r="A54" s="1651"/>
      <c r="B54" s="1816" t="s">
        <v>6448</v>
      </c>
      <c r="C54" s="1857" t="s">
        <v>7356</v>
      </c>
      <c r="D54" s="1815">
        <v>4</v>
      </c>
      <c r="E54" s="1815">
        <v>6</v>
      </c>
      <c r="F54" s="962" t="s">
        <v>6990</v>
      </c>
      <c r="G54" s="494"/>
      <c r="H54" s="494" t="s">
        <v>7355</v>
      </c>
      <c r="I54" s="494" t="s">
        <v>294</v>
      </c>
      <c r="J54" s="494" t="s">
        <v>294</v>
      </c>
      <c r="K54" s="573">
        <v>0</v>
      </c>
      <c r="L54" s="358" t="s">
        <v>6450</v>
      </c>
      <c r="M54" s="357" t="s">
        <v>6448</v>
      </c>
      <c r="N54" s="357" t="s">
        <v>7355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6436</v>
      </c>
      <c r="U54" s="357" t="s">
        <v>294</v>
      </c>
      <c r="V54" s="357" t="s">
        <v>294</v>
      </c>
    </row>
    <row r="55" spans="1:22" ht="15" thickBot="1">
      <c r="A55" s="1791"/>
      <c r="B55" s="1827" t="s">
        <v>7868</v>
      </c>
      <c r="C55" s="1858" t="s">
        <v>6999</v>
      </c>
      <c r="D55" s="1826">
        <v>4</v>
      </c>
      <c r="E55" s="1826">
        <v>6</v>
      </c>
      <c r="F55" s="1859" t="s">
        <v>6992</v>
      </c>
      <c r="G55" s="494"/>
      <c r="H55" s="494" t="s">
        <v>6421</v>
      </c>
      <c r="I55" s="494" t="s">
        <v>294</v>
      </c>
      <c r="J55" s="494" t="s">
        <v>294</v>
      </c>
      <c r="K55" s="573">
        <v>0</v>
      </c>
      <c r="L55" s="358" t="s">
        <v>7000</v>
      </c>
      <c r="M55" s="357" t="s">
        <v>7868</v>
      </c>
      <c r="N55" s="357" t="s">
        <v>6421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6423</v>
      </c>
      <c r="U55" s="357" t="s">
        <v>294</v>
      </c>
      <c r="V55" s="357" t="s">
        <v>294</v>
      </c>
    </row>
    <row r="56" spans="1:22" ht="15" thickBot="1">
      <c r="A56" s="671"/>
      <c r="B56" s="671"/>
      <c r="C56" s="1860" t="s">
        <v>22</v>
      </c>
      <c r="D56" s="663">
        <v>18</v>
      </c>
      <c r="E56" s="663">
        <v>24</v>
      </c>
      <c r="F56" s="186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1787">
        <v>8</v>
      </c>
      <c r="B57" s="1832" t="s">
        <v>7869</v>
      </c>
      <c r="C57" s="1862" t="s">
        <v>4602</v>
      </c>
      <c r="D57" s="1831">
        <v>4</v>
      </c>
      <c r="E57" s="1831">
        <v>6</v>
      </c>
      <c r="F57" s="1863" t="s">
        <v>1054</v>
      </c>
      <c r="G57" s="494"/>
      <c r="H57" s="494" t="s">
        <v>7867</v>
      </c>
      <c r="I57" s="494" t="s">
        <v>294</v>
      </c>
      <c r="J57" s="494" t="s">
        <v>294</v>
      </c>
      <c r="K57" s="573">
        <v>0</v>
      </c>
      <c r="L57" s="358" t="s">
        <v>4742</v>
      </c>
      <c r="M57" s="357" t="s">
        <v>7869</v>
      </c>
      <c r="N57" s="357" t="s">
        <v>7867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1054</v>
      </c>
      <c r="U57" s="357" t="s">
        <v>294</v>
      </c>
      <c r="V57" s="357" t="s">
        <v>294</v>
      </c>
    </row>
    <row r="58" spans="1:22">
      <c r="A58" s="1651"/>
      <c r="B58" s="1816" t="s">
        <v>7613</v>
      </c>
      <c r="C58" s="1857" t="s">
        <v>3155</v>
      </c>
      <c r="D58" s="1815">
        <v>8</v>
      </c>
      <c r="E58" s="1815">
        <v>14</v>
      </c>
      <c r="F58" s="962" t="s">
        <v>7614</v>
      </c>
      <c r="G58" s="494"/>
      <c r="H58" s="494" t="s">
        <v>3052</v>
      </c>
      <c r="I58" s="494" t="s">
        <v>7867</v>
      </c>
      <c r="J58" s="494" t="s">
        <v>294</v>
      </c>
      <c r="K58" s="573">
        <v>0</v>
      </c>
      <c r="L58" s="358" t="s">
        <v>4589</v>
      </c>
      <c r="M58" s="357" t="s">
        <v>7613</v>
      </c>
      <c r="N58" s="357" t="s">
        <v>3052</v>
      </c>
      <c r="O58" s="357" t="s">
        <v>7867</v>
      </c>
      <c r="P58" s="357" t="s">
        <v>294</v>
      </c>
      <c r="Q58" s="357">
        <v>0</v>
      </c>
      <c r="R58" s="357">
        <v>16</v>
      </c>
      <c r="S58" s="357">
        <v>0</v>
      </c>
      <c r="T58" s="357" t="s">
        <v>1181</v>
      </c>
      <c r="U58" s="357" t="s">
        <v>1054</v>
      </c>
      <c r="V58" s="357" t="s">
        <v>294</v>
      </c>
    </row>
    <row r="59" spans="1:22">
      <c r="A59" s="1651"/>
      <c r="B59" s="1816" t="s">
        <v>7870</v>
      </c>
      <c r="C59" s="1857" t="s">
        <v>7004</v>
      </c>
      <c r="D59" s="1815">
        <v>4</v>
      </c>
      <c r="E59" s="1815">
        <v>6</v>
      </c>
      <c r="F59" s="962" t="s">
        <v>6999</v>
      </c>
      <c r="G59" s="494"/>
      <c r="H59" s="494" t="s">
        <v>7868</v>
      </c>
      <c r="I59" s="494" t="s">
        <v>294</v>
      </c>
      <c r="J59" s="494" t="s">
        <v>294</v>
      </c>
      <c r="K59" s="573">
        <v>0</v>
      </c>
      <c r="L59" s="358" t="s">
        <v>7005</v>
      </c>
      <c r="M59" s="357" t="s">
        <v>7870</v>
      </c>
      <c r="N59" s="357" t="s">
        <v>7868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7000</v>
      </c>
      <c r="U59" s="357" t="s">
        <v>294</v>
      </c>
      <c r="V59" s="357" t="s">
        <v>294</v>
      </c>
    </row>
    <row r="60" spans="1:22" ht="15" thickBot="1">
      <c r="A60" s="1791"/>
      <c r="B60" s="1827" t="s">
        <v>7871</v>
      </c>
      <c r="C60" s="1858" t="s">
        <v>7360</v>
      </c>
      <c r="D60" s="1826">
        <v>3</v>
      </c>
      <c r="E60" s="1826">
        <v>4</v>
      </c>
      <c r="F60" s="1859" t="s">
        <v>6999</v>
      </c>
      <c r="G60" s="494"/>
      <c r="H60" s="494" t="s">
        <v>7868</v>
      </c>
      <c r="I60" s="494" t="s">
        <v>294</v>
      </c>
      <c r="J60" s="494" t="s">
        <v>294</v>
      </c>
      <c r="K60" s="573">
        <v>0</v>
      </c>
      <c r="L60" s="358" t="s">
        <v>6465</v>
      </c>
      <c r="M60" s="357" t="s">
        <v>7871</v>
      </c>
      <c r="N60" s="357" t="s">
        <v>7868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7000</v>
      </c>
      <c r="U60" s="357" t="s">
        <v>294</v>
      </c>
      <c r="V60" s="357" t="s">
        <v>294</v>
      </c>
    </row>
    <row r="61" spans="1:22" ht="15" thickBot="1">
      <c r="A61" s="671"/>
      <c r="B61" s="671"/>
      <c r="C61" s="1860" t="s">
        <v>22</v>
      </c>
      <c r="D61" s="663">
        <v>19</v>
      </c>
      <c r="E61" s="663">
        <v>30</v>
      </c>
      <c r="F61" s="186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1787">
        <v>9</v>
      </c>
      <c r="B62" s="1832" t="s">
        <v>7615</v>
      </c>
      <c r="C62" s="1862" t="s">
        <v>4161</v>
      </c>
      <c r="D62" s="1831">
        <v>8</v>
      </c>
      <c r="E62" s="1831">
        <v>12</v>
      </c>
      <c r="F62" s="1863" t="s">
        <v>7616</v>
      </c>
      <c r="G62" s="494"/>
      <c r="H62" s="494" t="s">
        <v>3040</v>
      </c>
      <c r="I62" s="494" t="s">
        <v>7613</v>
      </c>
      <c r="J62" s="494" t="s">
        <v>294</v>
      </c>
      <c r="K62" s="573">
        <v>0</v>
      </c>
      <c r="L62" s="358" t="s">
        <v>4161</v>
      </c>
      <c r="M62" s="357" t="s">
        <v>7615</v>
      </c>
      <c r="N62" s="357" t="s">
        <v>3040</v>
      </c>
      <c r="O62" s="357" t="s">
        <v>7613</v>
      </c>
      <c r="P62" s="357" t="s">
        <v>294</v>
      </c>
      <c r="Q62" s="357">
        <v>0</v>
      </c>
      <c r="R62" s="357">
        <v>34</v>
      </c>
      <c r="S62" s="357">
        <v>0</v>
      </c>
      <c r="T62" s="357" t="s">
        <v>3259</v>
      </c>
      <c r="U62" s="357" t="s">
        <v>4589</v>
      </c>
      <c r="V62" s="357" t="s">
        <v>294</v>
      </c>
    </row>
    <row r="63" spans="1:22">
      <c r="A63" s="1651"/>
      <c r="B63" s="1816" t="s">
        <v>7660</v>
      </c>
      <c r="C63" s="1857" t="s">
        <v>7186</v>
      </c>
      <c r="D63" s="1815">
        <v>3</v>
      </c>
      <c r="E63" s="1815">
        <v>4</v>
      </c>
      <c r="F63" s="962" t="s">
        <v>7293</v>
      </c>
      <c r="G63" s="494"/>
      <c r="H63" s="494" t="s">
        <v>7847</v>
      </c>
      <c r="I63" s="494" t="s">
        <v>294</v>
      </c>
      <c r="J63" s="494" t="s">
        <v>294</v>
      </c>
      <c r="K63" s="573">
        <v>0</v>
      </c>
      <c r="L63" s="358" t="s">
        <v>6331</v>
      </c>
      <c r="M63" s="357" t="s">
        <v>7660</v>
      </c>
      <c r="N63" s="357" t="s">
        <v>7847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6296</v>
      </c>
      <c r="U63" s="357" t="s">
        <v>294</v>
      </c>
      <c r="V63" s="357" t="s">
        <v>294</v>
      </c>
    </row>
    <row r="64" spans="1:22">
      <c r="A64" s="1651"/>
      <c r="B64" s="1816" t="s">
        <v>38</v>
      </c>
      <c r="C64" s="1857" t="s">
        <v>331</v>
      </c>
      <c r="D64" s="1815">
        <v>1</v>
      </c>
      <c r="E64" s="1815">
        <v>1</v>
      </c>
      <c r="F64" s="962" t="s">
        <v>335</v>
      </c>
      <c r="G64" s="494"/>
      <c r="H64" s="494" t="s">
        <v>3051</v>
      </c>
      <c r="I64" s="494" t="s">
        <v>294</v>
      </c>
      <c r="J64" s="494" t="s">
        <v>294</v>
      </c>
      <c r="K64" s="573">
        <v>0</v>
      </c>
      <c r="L64" s="358" t="s">
        <v>331</v>
      </c>
      <c r="M64" s="357" t="s">
        <v>38</v>
      </c>
      <c r="N64" s="357" t="s">
        <v>3051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335</v>
      </c>
      <c r="U64" s="357" t="s">
        <v>294</v>
      </c>
      <c r="V64" s="357" t="s">
        <v>294</v>
      </c>
    </row>
    <row r="65" spans="1:22">
      <c r="A65" s="1651"/>
      <c r="B65" s="1816" t="s">
        <v>7872</v>
      </c>
      <c r="C65" s="1857" t="s">
        <v>7006</v>
      </c>
      <c r="D65" s="1815">
        <v>3</v>
      </c>
      <c r="E65" s="1815">
        <v>4</v>
      </c>
      <c r="F65" s="962" t="s">
        <v>6984</v>
      </c>
      <c r="G65" s="494"/>
      <c r="H65" s="494" t="s">
        <v>7866</v>
      </c>
      <c r="I65" s="494" t="s">
        <v>294</v>
      </c>
      <c r="J65" s="494" t="s">
        <v>294</v>
      </c>
      <c r="K65" s="573">
        <v>0</v>
      </c>
      <c r="L65" s="358" t="s">
        <v>6447</v>
      </c>
      <c r="M65" s="357" t="s">
        <v>7872</v>
      </c>
      <c r="N65" s="357" t="s">
        <v>7866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6432</v>
      </c>
      <c r="U65" s="357" t="s">
        <v>294</v>
      </c>
      <c r="V65" s="357" t="s">
        <v>294</v>
      </c>
    </row>
    <row r="66" spans="1:22">
      <c r="A66" s="1651"/>
      <c r="B66" s="1816" t="s">
        <v>7873</v>
      </c>
      <c r="C66" s="1857" t="s">
        <v>7364</v>
      </c>
      <c r="D66" s="1815">
        <v>3</v>
      </c>
      <c r="E66" s="1815">
        <v>4</v>
      </c>
      <c r="F66" s="962" t="s">
        <v>3155</v>
      </c>
      <c r="G66" s="494" t="s">
        <v>241</v>
      </c>
      <c r="H66" s="494" t="s">
        <v>7613</v>
      </c>
      <c r="I66" s="494" t="s">
        <v>294</v>
      </c>
      <c r="J66" s="494" t="s">
        <v>294</v>
      </c>
      <c r="K66" s="573">
        <v>0</v>
      </c>
      <c r="L66" s="358" t="s">
        <v>6615</v>
      </c>
      <c r="M66" s="357" t="s">
        <v>7873</v>
      </c>
      <c r="N66" s="357" t="s">
        <v>7613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4589</v>
      </c>
      <c r="U66" s="357" t="s">
        <v>294</v>
      </c>
      <c r="V66" s="357" t="s">
        <v>294</v>
      </c>
    </row>
    <row r="67" spans="1:22" ht="15" thickBot="1">
      <c r="A67" s="1791"/>
      <c r="B67" s="1827" t="s">
        <v>7874</v>
      </c>
      <c r="C67" s="1858" t="s">
        <v>7366</v>
      </c>
      <c r="D67" s="1826">
        <v>3</v>
      </c>
      <c r="E67" s="1826">
        <v>4</v>
      </c>
      <c r="F67" s="1859" t="s">
        <v>3155</v>
      </c>
      <c r="G67" s="494" t="s">
        <v>241</v>
      </c>
      <c r="H67" s="494" t="s">
        <v>7613</v>
      </c>
      <c r="I67" s="494" t="s">
        <v>294</v>
      </c>
      <c r="J67" s="494" t="s">
        <v>294</v>
      </c>
      <c r="K67" s="573">
        <v>0</v>
      </c>
      <c r="L67" s="358" t="s">
        <v>7367</v>
      </c>
      <c r="M67" s="357" t="s">
        <v>7874</v>
      </c>
      <c r="N67" s="357" t="s">
        <v>7613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4589</v>
      </c>
      <c r="U67" s="357" t="s">
        <v>294</v>
      </c>
      <c r="V67" s="357" t="s">
        <v>294</v>
      </c>
    </row>
    <row r="68" spans="1:22" ht="15" thickBot="1">
      <c r="A68" s="671"/>
      <c r="B68" s="671"/>
      <c r="C68" s="1860" t="s">
        <v>22</v>
      </c>
      <c r="D68" s="663">
        <v>18</v>
      </c>
      <c r="E68" s="663">
        <v>25</v>
      </c>
      <c r="F68" s="186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1787">
        <v>10</v>
      </c>
      <c r="B69" s="1832" t="s">
        <v>6458</v>
      </c>
      <c r="C69" s="1862" t="s">
        <v>7368</v>
      </c>
      <c r="D69" s="1831">
        <v>3</v>
      </c>
      <c r="E69" s="1831">
        <v>4</v>
      </c>
      <c r="F69" s="1863" t="s">
        <v>7006</v>
      </c>
      <c r="G69" s="494"/>
      <c r="H69" s="494" t="s">
        <v>7872</v>
      </c>
      <c r="I69" s="494" t="s">
        <v>294</v>
      </c>
      <c r="J69" s="494" t="s">
        <v>294</v>
      </c>
      <c r="K69" s="573">
        <v>0</v>
      </c>
      <c r="L69" s="358" t="s">
        <v>6460</v>
      </c>
      <c r="M69" s="357" t="s">
        <v>6458</v>
      </c>
      <c r="N69" s="357" t="s">
        <v>7872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6447</v>
      </c>
      <c r="U69" s="357" t="s">
        <v>294</v>
      </c>
      <c r="V69" s="357" t="s">
        <v>294</v>
      </c>
    </row>
    <row r="70" spans="1:22">
      <c r="A70" s="1651"/>
      <c r="B70" s="1816" t="s">
        <v>7617</v>
      </c>
      <c r="C70" s="1857" t="s">
        <v>4329</v>
      </c>
      <c r="D70" s="1815">
        <v>8</v>
      </c>
      <c r="E70" s="1815">
        <v>12</v>
      </c>
      <c r="F70" s="962" t="s">
        <v>4161</v>
      </c>
      <c r="G70" s="494"/>
      <c r="H70" s="494" t="s">
        <v>7615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7617</v>
      </c>
      <c r="N70" s="357" t="s">
        <v>7615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>
      <c r="A71" s="1651"/>
      <c r="B71" s="1816" t="s">
        <v>7724</v>
      </c>
      <c r="C71" s="1857" t="s">
        <v>1056</v>
      </c>
      <c r="D71" s="1815">
        <v>3</v>
      </c>
      <c r="E71" s="1815">
        <v>4</v>
      </c>
      <c r="F71" s="962" t="s">
        <v>4602</v>
      </c>
      <c r="G71" s="494"/>
      <c r="H71" s="494" t="s">
        <v>7869</v>
      </c>
      <c r="I71" s="494" t="s">
        <v>294</v>
      </c>
      <c r="J71" s="494" t="s">
        <v>294</v>
      </c>
      <c r="K71" s="573">
        <v>0</v>
      </c>
      <c r="L71" s="358" t="s">
        <v>6462</v>
      </c>
      <c r="M71" s="357" t="s">
        <v>7724</v>
      </c>
      <c r="N71" s="357" t="s">
        <v>7869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4742</v>
      </c>
      <c r="U71" s="357" t="s">
        <v>294</v>
      </c>
      <c r="V71" s="357" t="s">
        <v>294</v>
      </c>
    </row>
    <row r="72" spans="1:22">
      <c r="A72" s="1651"/>
      <c r="B72" s="1816" t="s">
        <v>7875</v>
      </c>
      <c r="C72" s="1857" t="s">
        <v>423</v>
      </c>
      <c r="D72" s="1815">
        <v>3</v>
      </c>
      <c r="E72" s="1815">
        <v>4</v>
      </c>
      <c r="F72" s="962" t="s">
        <v>7370</v>
      </c>
      <c r="G72" s="494"/>
      <c r="H72" s="494" t="s">
        <v>7870</v>
      </c>
      <c r="I72" s="494" t="s">
        <v>7871</v>
      </c>
      <c r="J72" s="494" t="s">
        <v>294</v>
      </c>
      <c r="K72" s="573">
        <v>0</v>
      </c>
      <c r="L72" s="358" t="s">
        <v>423</v>
      </c>
      <c r="M72" s="357" t="s">
        <v>7875</v>
      </c>
      <c r="N72" s="357" t="s">
        <v>7870</v>
      </c>
      <c r="O72" s="357" t="s">
        <v>7871</v>
      </c>
      <c r="P72" s="357" t="s">
        <v>294</v>
      </c>
      <c r="Q72" s="357">
        <v>0</v>
      </c>
      <c r="R72" s="357">
        <v>36</v>
      </c>
      <c r="S72" s="357">
        <v>0</v>
      </c>
      <c r="T72" s="357" t="s">
        <v>7005</v>
      </c>
      <c r="U72" s="357" t="s">
        <v>6465</v>
      </c>
      <c r="V72" s="357" t="s">
        <v>294</v>
      </c>
    </row>
    <row r="73" spans="1:22">
      <c r="A73" s="1651"/>
      <c r="B73" s="1816" t="s">
        <v>7371</v>
      </c>
      <c r="C73" s="1857" t="s">
        <v>7020</v>
      </c>
      <c r="D73" s="1815">
        <v>3</v>
      </c>
      <c r="E73" s="1815">
        <v>4</v>
      </c>
      <c r="F73" s="962" t="s">
        <v>153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7020</v>
      </c>
      <c r="M73" s="357" t="s">
        <v>7371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1791"/>
      <c r="B74" s="1827" t="s">
        <v>412</v>
      </c>
      <c r="C74" s="1858" t="s">
        <v>374</v>
      </c>
      <c r="D74" s="1826">
        <v>3</v>
      </c>
      <c r="E74" s="1826">
        <v>4</v>
      </c>
      <c r="F74" s="1859" t="s">
        <v>153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774</v>
      </c>
      <c r="M74" s="357" t="s">
        <v>412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22</v>
      </c>
      <c r="D75" s="663">
        <v>20</v>
      </c>
      <c r="E75" s="663">
        <v>28</v>
      </c>
      <c r="F75" s="186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671"/>
      <c r="B76" s="671" t="s">
        <v>118</v>
      </c>
      <c r="C76" s="1860" t="s">
        <v>6409</v>
      </c>
      <c r="D76" s="663">
        <v>200</v>
      </c>
      <c r="E76" s="663">
        <v>286</v>
      </c>
      <c r="F76" s="1861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6410</v>
      </c>
      <c r="M76" s="357" t="s">
        <v>118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84FC5-C304-41F4-9C03-34EEADDE5F83}">
  <sheetPr codeName="Sheet68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6276</v>
      </c>
      <c r="C11" s="1857" t="s">
        <v>6853</v>
      </c>
      <c r="D11" s="1815">
        <v>3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6278</v>
      </c>
      <c r="M11" s="357" t="s">
        <v>6276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1043</v>
      </c>
      <c r="C12" s="1857" t="s">
        <v>1044</v>
      </c>
      <c r="D12" s="1815">
        <v>4</v>
      </c>
      <c r="E12" s="1815">
        <v>6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6280</v>
      </c>
      <c r="M12" s="357" t="s">
        <v>1043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3034</v>
      </c>
      <c r="C13" s="1857" t="s">
        <v>3543</v>
      </c>
      <c r="D13" s="1815">
        <v>5</v>
      </c>
      <c r="E13" s="1815">
        <v>8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7844</v>
      </c>
      <c r="C14" s="1858" t="s">
        <v>355</v>
      </c>
      <c r="D14" s="1826">
        <v>3</v>
      </c>
      <c r="E14" s="1826">
        <v>4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6282</v>
      </c>
      <c r="M14" s="357" t="s">
        <v>7844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22</v>
      </c>
      <c r="E15" s="663">
        <v>33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7583</v>
      </c>
      <c r="C16" s="1862" t="s">
        <v>7584</v>
      </c>
      <c r="D16" s="1831">
        <v>5</v>
      </c>
      <c r="E16" s="1831">
        <v>8</v>
      </c>
      <c r="F16" s="1863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7583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3036</v>
      </c>
      <c r="C17" s="1857" t="s">
        <v>471</v>
      </c>
      <c r="D17" s="1815">
        <v>5</v>
      </c>
      <c r="E17" s="1815">
        <v>8</v>
      </c>
      <c r="F17" s="962" t="s">
        <v>3543</v>
      </c>
      <c r="G17" s="494"/>
      <c r="H17" s="494" t="s">
        <v>3034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3036</v>
      </c>
      <c r="N17" s="357" t="s">
        <v>3034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1651"/>
      <c r="B18" s="1816" t="s">
        <v>7845</v>
      </c>
      <c r="C18" s="1857" t="s">
        <v>357</v>
      </c>
      <c r="D18" s="1815">
        <v>3</v>
      </c>
      <c r="E18" s="1815">
        <v>4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6284</v>
      </c>
      <c r="M18" s="357" t="s">
        <v>7845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3037</v>
      </c>
      <c r="C19" s="1857" t="s">
        <v>4294</v>
      </c>
      <c r="D19" s="1815">
        <v>2</v>
      </c>
      <c r="E19" s="1815">
        <v>3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3207</v>
      </c>
      <c r="M19" s="357" t="s">
        <v>3037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1791"/>
      <c r="B20" s="1827" t="s">
        <v>3039</v>
      </c>
      <c r="C20" s="1858" t="s">
        <v>1179</v>
      </c>
      <c r="D20" s="1826">
        <v>3</v>
      </c>
      <c r="E20" s="1826">
        <v>4</v>
      </c>
      <c r="F20" s="185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3039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71"/>
      <c r="B21" s="671"/>
      <c r="C21" s="1860" t="s">
        <v>22</v>
      </c>
      <c r="D21" s="663">
        <v>18</v>
      </c>
      <c r="E21" s="663">
        <v>27</v>
      </c>
      <c r="F21" s="186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787">
        <v>3</v>
      </c>
      <c r="B22" s="1832" t="s">
        <v>7587</v>
      </c>
      <c r="C22" s="1862" t="s">
        <v>28</v>
      </c>
      <c r="D22" s="1831">
        <v>5</v>
      </c>
      <c r="E22" s="1831">
        <v>8</v>
      </c>
      <c r="F22" s="1863" t="s">
        <v>7584</v>
      </c>
      <c r="G22" s="494"/>
      <c r="H22" s="494" t="s">
        <v>7583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7587</v>
      </c>
      <c r="N22" s="357" t="s">
        <v>7583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7585</v>
      </c>
      <c r="U22" s="357" t="s">
        <v>294</v>
      </c>
      <c r="V22" s="357" t="s">
        <v>294</v>
      </c>
    </row>
    <row r="23" spans="1:22">
      <c r="A23" s="1651"/>
      <c r="B23" s="1816" t="s">
        <v>6285</v>
      </c>
      <c r="C23" s="1857" t="s">
        <v>6858</v>
      </c>
      <c r="D23" s="1815">
        <v>3</v>
      </c>
      <c r="E23" s="1815">
        <v>4</v>
      </c>
      <c r="F23" s="962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6287</v>
      </c>
      <c r="M23" s="357" t="s">
        <v>6285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1651"/>
      <c r="B24" s="1816" t="s">
        <v>3065</v>
      </c>
      <c r="C24" s="1857" t="s">
        <v>3153</v>
      </c>
      <c r="D24" s="1815">
        <v>5</v>
      </c>
      <c r="E24" s="1815">
        <v>8</v>
      </c>
      <c r="F24" s="962" t="s">
        <v>7584</v>
      </c>
      <c r="G24" s="494"/>
      <c r="H24" s="494" t="s">
        <v>7583</v>
      </c>
      <c r="I24" s="494" t="s">
        <v>294</v>
      </c>
      <c r="J24" s="494" t="s">
        <v>294</v>
      </c>
      <c r="K24" s="573">
        <v>0</v>
      </c>
      <c r="L24" s="358" t="s">
        <v>604</v>
      </c>
      <c r="M24" s="357" t="s">
        <v>3065</v>
      </c>
      <c r="N24" s="357" t="s">
        <v>7583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7585</v>
      </c>
      <c r="U24" s="357" t="s">
        <v>294</v>
      </c>
      <c r="V24" s="357" t="s">
        <v>294</v>
      </c>
    </row>
    <row r="25" spans="1:22">
      <c r="A25" s="1651"/>
      <c r="B25" s="1816" t="s">
        <v>36</v>
      </c>
      <c r="C25" s="1857" t="s">
        <v>1131</v>
      </c>
      <c r="D25" s="1815">
        <v>1</v>
      </c>
      <c r="E25" s="1815">
        <v>1</v>
      </c>
      <c r="F25" s="962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1131</v>
      </c>
      <c r="M25" s="357" t="s">
        <v>36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651"/>
      <c r="B26" s="1816" t="s">
        <v>3038</v>
      </c>
      <c r="C26" s="1857" t="s">
        <v>140</v>
      </c>
      <c r="D26" s="1815">
        <v>5</v>
      </c>
      <c r="E26" s="1815">
        <v>8</v>
      </c>
      <c r="F26" s="962" t="s">
        <v>471</v>
      </c>
      <c r="G26" s="494"/>
      <c r="H26" s="494" t="s">
        <v>3036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3038</v>
      </c>
      <c r="N26" s="357" t="s">
        <v>3036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1791"/>
      <c r="B27" s="1827" t="s">
        <v>29</v>
      </c>
      <c r="C27" s="1858" t="s">
        <v>2389</v>
      </c>
      <c r="D27" s="1826">
        <v>2</v>
      </c>
      <c r="E27" s="1826">
        <v>2</v>
      </c>
      <c r="F27" s="185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671"/>
      <c r="B28" s="671"/>
      <c r="C28" s="1860" t="s">
        <v>22</v>
      </c>
      <c r="D28" s="663">
        <v>21</v>
      </c>
      <c r="E28" s="663">
        <v>31</v>
      </c>
      <c r="F28" s="186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787">
        <v>4</v>
      </c>
      <c r="B29" s="1832" t="s">
        <v>7590</v>
      </c>
      <c r="C29" s="1862" t="s">
        <v>32</v>
      </c>
      <c r="D29" s="1831">
        <v>5</v>
      </c>
      <c r="E29" s="1831">
        <v>8</v>
      </c>
      <c r="F29" s="1863" t="s">
        <v>28</v>
      </c>
      <c r="G29" s="494"/>
      <c r="H29" s="494" t="s">
        <v>7587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7590</v>
      </c>
      <c r="N29" s="357" t="s">
        <v>7587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1651"/>
      <c r="B30" s="1816" t="s">
        <v>7846</v>
      </c>
      <c r="C30" s="1857" t="s">
        <v>6860</v>
      </c>
      <c r="D30" s="1815">
        <v>3</v>
      </c>
      <c r="E30" s="1815">
        <v>4</v>
      </c>
      <c r="F30" s="962" t="s">
        <v>6858</v>
      </c>
      <c r="G30" s="494"/>
      <c r="H30" s="494" t="s">
        <v>6285</v>
      </c>
      <c r="I30" s="494" t="s">
        <v>294</v>
      </c>
      <c r="J30" s="494" t="s">
        <v>294</v>
      </c>
      <c r="K30" s="573">
        <v>0</v>
      </c>
      <c r="L30" s="358" t="s">
        <v>6290</v>
      </c>
      <c r="M30" s="357" t="s">
        <v>7846</v>
      </c>
      <c r="N30" s="357" t="s">
        <v>6285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6287</v>
      </c>
      <c r="U30" s="357" t="s">
        <v>294</v>
      </c>
      <c r="V30" s="357" t="s">
        <v>294</v>
      </c>
    </row>
    <row r="31" spans="1:22">
      <c r="A31" s="1651"/>
      <c r="B31" s="1816" t="s">
        <v>6291</v>
      </c>
      <c r="C31" s="1857" t="s">
        <v>7171</v>
      </c>
      <c r="D31" s="1815">
        <v>3</v>
      </c>
      <c r="E31" s="1815">
        <v>4</v>
      </c>
      <c r="F31" s="962" t="s">
        <v>3153</v>
      </c>
      <c r="G31" s="494"/>
      <c r="H31" s="494" t="s">
        <v>3065</v>
      </c>
      <c r="I31" s="494" t="s">
        <v>294</v>
      </c>
      <c r="J31" s="494" t="s">
        <v>294</v>
      </c>
      <c r="K31" s="573">
        <v>0</v>
      </c>
      <c r="L31" s="358" t="s">
        <v>6293</v>
      </c>
      <c r="M31" s="357" t="s">
        <v>6291</v>
      </c>
      <c r="N31" s="357" t="s">
        <v>3065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604</v>
      </c>
      <c r="U31" s="357" t="s">
        <v>294</v>
      </c>
      <c r="V31" s="357" t="s">
        <v>294</v>
      </c>
    </row>
    <row r="32" spans="1:22">
      <c r="A32" s="1651"/>
      <c r="B32" s="1816" t="s">
        <v>7847</v>
      </c>
      <c r="C32" s="1857" t="s">
        <v>7293</v>
      </c>
      <c r="D32" s="1815">
        <v>3</v>
      </c>
      <c r="E32" s="1815">
        <v>4</v>
      </c>
      <c r="F32" s="962" t="s">
        <v>28</v>
      </c>
      <c r="G32" s="494"/>
      <c r="H32" s="494" t="s">
        <v>7587</v>
      </c>
      <c r="I32" s="494" t="s">
        <v>294</v>
      </c>
      <c r="J32" s="494" t="s">
        <v>294</v>
      </c>
      <c r="K32" s="573">
        <v>0</v>
      </c>
      <c r="L32" s="358" t="s">
        <v>6296</v>
      </c>
      <c r="M32" s="357" t="s">
        <v>7847</v>
      </c>
      <c r="N32" s="357" t="s">
        <v>7587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>
      <c r="A33" s="1651"/>
      <c r="B33" s="1816" t="s">
        <v>3052</v>
      </c>
      <c r="C33" s="1857" t="s">
        <v>1181</v>
      </c>
      <c r="D33" s="1815">
        <v>4</v>
      </c>
      <c r="E33" s="1815">
        <v>6</v>
      </c>
      <c r="F33" s="962" t="s">
        <v>438</v>
      </c>
      <c r="G33" s="494"/>
      <c r="H33" s="494" t="s">
        <v>3035</v>
      </c>
      <c r="I33" s="494" t="s">
        <v>294</v>
      </c>
      <c r="J33" s="494" t="s">
        <v>294</v>
      </c>
      <c r="K33" s="573">
        <v>0</v>
      </c>
      <c r="L33" s="358" t="s">
        <v>1181</v>
      </c>
      <c r="M33" s="357" t="s">
        <v>3052</v>
      </c>
      <c r="N33" s="357" t="s">
        <v>3035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438</v>
      </c>
      <c r="U33" s="357" t="s">
        <v>294</v>
      </c>
      <c r="V33" s="357" t="s">
        <v>294</v>
      </c>
    </row>
    <row r="34" spans="1:22" ht="15" thickBot="1">
      <c r="A34" s="1791"/>
      <c r="B34" s="1827" t="s">
        <v>7169</v>
      </c>
      <c r="C34" s="1858" t="s">
        <v>6298</v>
      </c>
      <c r="D34" s="1826">
        <v>4</v>
      </c>
      <c r="E34" s="1826">
        <v>4</v>
      </c>
      <c r="F34" s="1859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6298</v>
      </c>
      <c r="M34" s="357" t="s">
        <v>7169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22</v>
      </c>
      <c r="E35" s="663">
        <v>30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6299</v>
      </c>
      <c r="C36" s="1862" t="s">
        <v>6862</v>
      </c>
      <c r="D36" s="1831">
        <v>3</v>
      </c>
      <c r="E36" s="1831">
        <v>4</v>
      </c>
      <c r="F36" s="1863" t="s">
        <v>7176</v>
      </c>
      <c r="G36" s="494"/>
      <c r="H36" s="494" t="s">
        <v>6285</v>
      </c>
      <c r="I36" s="494" t="s">
        <v>294</v>
      </c>
      <c r="J36" s="494" t="s">
        <v>294</v>
      </c>
      <c r="K36" s="573">
        <v>80</v>
      </c>
      <c r="L36" s="358" t="s">
        <v>6302</v>
      </c>
      <c r="M36" s="357" t="s">
        <v>6299</v>
      </c>
      <c r="N36" s="357" t="s">
        <v>6285</v>
      </c>
      <c r="O36" s="357" t="s">
        <v>294</v>
      </c>
      <c r="P36" s="357" t="s">
        <v>294</v>
      </c>
      <c r="Q36" s="357">
        <v>80</v>
      </c>
      <c r="R36" s="357">
        <v>26</v>
      </c>
      <c r="S36" s="357">
        <v>0</v>
      </c>
      <c r="T36" s="357" t="s">
        <v>6287</v>
      </c>
      <c r="U36" s="357" t="s">
        <v>6303</v>
      </c>
      <c r="V36" s="357" t="s">
        <v>294</v>
      </c>
    </row>
    <row r="37" spans="1:22">
      <c r="A37" s="1651"/>
      <c r="B37" s="1816" t="s">
        <v>7848</v>
      </c>
      <c r="C37" s="1857" t="s">
        <v>6593</v>
      </c>
      <c r="D37" s="1815">
        <v>6</v>
      </c>
      <c r="E37" s="1815">
        <v>6</v>
      </c>
      <c r="F37" s="962" t="s">
        <v>6298</v>
      </c>
      <c r="G37" s="494"/>
      <c r="H37" s="494" t="s">
        <v>7169</v>
      </c>
      <c r="I37" s="494" t="s">
        <v>294</v>
      </c>
      <c r="J37" s="494" t="s">
        <v>294</v>
      </c>
      <c r="K37" s="574">
        <v>0</v>
      </c>
      <c r="L37" s="358" t="s">
        <v>6306</v>
      </c>
      <c r="M37" s="357" t="s">
        <v>7848</v>
      </c>
      <c r="N37" s="357" t="s">
        <v>7169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6298</v>
      </c>
      <c r="U37" s="357" t="s">
        <v>294</v>
      </c>
      <c r="V37" s="357" t="s">
        <v>294</v>
      </c>
    </row>
    <row r="38" spans="1:22">
      <c r="A38" s="1651"/>
      <c r="B38" s="1816" t="s">
        <v>358</v>
      </c>
      <c r="C38" s="1857" t="s">
        <v>7608</v>
      </c>
      <c r="D38" s="1815">
        <v>3</v>
      </c>
      <c r="E38" s="1815">
        <v>4</v>
      </c>
      <c r="F38" s="962" t="s">
        <v>357</v>
      </c>
      <c r="G38" s="494"/>
      <c r="H38" s="494" t="s">
        <v>7845</v>
      </c>
      <c r="I38" s="494" t="s">
        <v>294</v>
      </c>
      <c r="J38" s="494" t="s">
        <v>294</v>
      </c>
      <c r="K38" s="573">
        <v>0</v>
      </c>
      <c r="L38" s="358" t="s">
        <v>6307</v>
      </c>
      <c r="M38" s="357" t="s">
        <v>358</v>
      </c>
      <c r="N38" s="357" t="s">
        <v>7845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6284</v>
      </c>
      <c r="U38" s="357" t="s">
        <v>294</v>
      </c>
      <c r="V38" s="357" t="s">
        <v>294</v>
      </c>
    </row>
    <row r="39" spans="1:22">
      <c r="A39" s="1651"/>
      <c r="B39" s="1816" t="s">
        <v>3051</v>
      </c>
      <c r="C39" s="1857" t="s">
        <v>335</v>
      </c>
      <c r="D39" s="1815">
        <v>2</v>
      </c>
      <c r="E39" s="1815">
        <v>3</v>
      </c>
      <c r="F39" s="962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3051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1651"/>
      <c r="B40" s="1816" t="s">
        <v>359</v>
      </c>
      <c r="C40" s="1857" t="s">
        <v>349</v>
      </c>
      <c r="D40" s="1815">
        <v>4</v>
      </c>
      <c r="E40" s="1815">
        <v>6</v>
      </c>
      <c r="F40" s="962" t="s">
        <v>7584</v>
      </c>
      <c r="G40" s="494"/>
      <c r="H40" s="494" t="s">
        <v>7583</v>
      </c>
      <c r="I40" s="494" t="s">
        <v>294</v>
      </c>
      <c r="J40" s="494" t="s">
        <v>294</v>
      </c>
      <c r="K40" s="573">
        <v>0</v>
      </c>
      <c r="L40" s="358" t="s">
        <v>6309</v>
      </c>
      <c r="M40" s="357" t="s">
        <v>359</v>
      </c>
      <c r="N40" s="357" t="s">
        <v>7583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7585</v>
      </c>
      <c r="U40" s="357" t="s">
        <v>294</v>
      </c>
      <c r="V40" s="357" t="s">
        <v>294</v>
      </c>
    </row>
    <row r="41" spans="1:22" ht="15" thickBot="1">
      <c r="A41" s="1791"/>
      <c r="B41" s="1827" t="s">
        <v>40</v>
      </c>
      <c r="C41" s="1858" t="s">
        <v>1180</v>
      </c>
      <c r="D41" s="1826">
        <v>1</v>
      </c>
      <c r="E41" s="1826">
        <v>1</v>
      </c>
      <c r="F41" s="1859" t="s">
        <v>1131</v>
      </c>
      <c r="G41" s="494"/>
      <c r="H41" s="494" t="s">
        <v>36</v>
      </c>
      <c r="I41" s="494" t="s">
        <v>294</v>
      </c>
      <c r="J41" s="494" t="s">
        <v>294</v>
      </c>
      <c r="K41" s="573">
        <v>0</v>
      </c>
      <c r="L41" s="358" t="s">
        <v>1180</v>
      </c>
      <c r="M41" s="357" t="s">
        <v>40</v>
      </c>
      <c r="N41" s="357" t="s">
        <v>36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1131</v>
      </c>
      <c r="U41" s="357" t="s">
        <v>294</v>
      </c>
      <c r="V41" s="357" t="s">
        <v>294</v>
      </c>
    </row>
    <row r="42" spans="1:22" ht="15" thickBot="1">
      <c r="A42" s="671"/>
      <c r="B42" s="671"/>
      <c r="C42" s="1860" t="s">
        <v>22</v>
      </c>
      <c r="D42" s="663">
        <v>19</v>
      </c>
      <c r="E42" s="663">
        <v>24</v>
      </c>
      <c r="F42" s="186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1787">
        <v>6</v>
      </c>
      <c r="B43" s="1832" t="s">
        <v>7849</v>
      </c>
      <c r="C43" s="1862" t="s">
        <v>6869</v>
      </c>
      <c r="D43" s="1831">
        <v>4</v>
      </c>
      <c r="E43" s="1831">
        <v>4</v>
      </c>
      <c r="F43" s="1863" t="s">
        <v>6593</v>
      </c>
      <c r="G43" s="494"/>
      <c r="H43" s="494" t="s">
        <v>7848</v>
      </c>
      <c r="I43" s="494" t="s">
        <v>294</v>
      </c>
      <c r="J43" s="494" t="s">
        <v>294</v>
      </c>
      <c r="K43" s="573">
        <v>0</v>
      </c>
      <c r="L43" s="358" t="s">
        <v>6312</v>
      </c>
      <c r="M43" s="357" t="s">
        <v>7849</v>
      </c>
      <c r="N43" s="357" t="s">
        <v>7848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6306</v>
      </c>
      <c r="U43" s="357" t="s">
        <v>294</v>
      </c>
      <c r="V43" s="357" t="s">
        <v>294</v>
      </c>
    </row>
    <row r="44" spans="1:22">
      <c r="A44" s="1651"/>
      <c r="B44" s="1816" t="s">
        <v>3040</v>
      </c>
      <c r="C44" s="1857" t="s">
        <v>3998</v>
      </c>
      <c r="D44" s="1815">
        <v>3</v>
      </c>
      <c r="E44" s="1815">
        <v>4</v>
      </c>
      <c r="F44" s="962" t="s">
        <v>1179</v>
      </c>
      <c r="G44" s="494"/>
      <c r="H44" s="494" t="s">
        <v>3039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3040</v>
      </c>
      <c r="N44" s="357" t="s">
        <v>3039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1651"/>
      <c r="B45" s="1816" t="s">
        <v>7850</v>
      </c>
      <c r="C45" s="1857" t="s">
        <v>361</v>
      </c>
      <c r="D45" s="1815">
        <v>4</v>
      </c>
      <c r="E45" s="1815">
        <v>4</v>
      </c>
      <c r="F45" s="962" t="s">
        <v>7293</v>
      </c>
      <c r="G45" s="494"/>
      <c r="H45" s="494" t="s">
        <v>7847</v>
      </c>
      <c r="I45" s="494" t="s">
        <v>294</v>
      </c>
      <c r="J45" s="494" t="s">
        <v>294</v>
      </c>
      <c r="K45" s="573">
        <v>0</v>
      </c>
      <c r="L45" s="358" t="s">
        <v>361</v>
      </c>
      <c r="M45" s="357" t="s">
        <v>7850</v>
      </c>
      <c r="N45" s="357" t="s">
        <v>7847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6296</v>
      </c>
      <c r="U45" s="357" t="s">
        <v>294</v>
      </c>
      <c r="V45" s="357" t="s">
        <v>294</v>
      </c>
    </row>
    <row r="46" spans="1:22">
      <c r="A46" s="1651"/>
      <c r="B46" s="1816" t="s">
        <v>6313</v>
      </c>
      <c r="C46" s="1857" t="s">
        <v>6229</v>
      </c>
      <c r="D46" s="1815">
        <v>3</v>
      </c>
      <c r="E46" s="1815">
        <v>4</v>
      </c>
      <c r="F46" s="962" t="s">
        <v>6862</v>
      </c>
      <c r="G46" s="494"/>
      <c r="H46" s="494" t="s">
        <v>6299</v>
      </c>
      <c r="I46" s="494" t="s">
        <v>294</v>
      </c>
      <c r="J46" s="494" t="s">
        <v>294</v>
      </c>
      <c r="K46" s="573">
        <v>0</v>
      </c>
      <c r="L46" s="358" t="s">
        <v>6229</v>
      </c>
      <c r="M46" s="357" t="s">
        <v>6313</v>
      </c>
      <c r="N46" s="357" t="s">
        <v>6299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6302</v>
      </c>
      <c r="U46" s="357" t="s">
        <v>294</v>
      </c>
      <c r="V46" s="357" t="s">
        <v>294</v>
      </c>
    </row>
    <row r="47" spans="1:22" ht="15" thickBot="1">
      <c r="A47" s="1791"/>
      <c r="B47" s="1827" t="s">
        <v>7177</v>
      </c>
      <c r="C47" s="1858" t="s">
        <v>6871</v>
      </c>
      <c r="D47" s="1826">
        <v>5</v>
      </c>
      <c r="E47" s="1826">
        <v>6</v>
      </c>
      <c r="F47" s="1859" t="s">
        <v>32</v>
      </c>
      <c r="G47" s="494"/>
      <c r="H47" s="494" t="s">
        <v>7590</v>
      </c>
      <c r="I47" s="494" t="s">
        <v>294</v>
      </c>
      <c r="J47" s="494" t="s">
        <v>294</v>
      </c>
      <c r="K47" s="573">
        <v>0</v>
      </c>
      <c r="L47" s="358" t="s">
        <v>6317</v>
      </c>
      <c r="M47" s="357" t="s">
        <v>7177</v>
      </c>
      <c r="N47" s="357" t="s">
        <v>7590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603</v>
      </c>
      <c r="U47" s="357" t="s">
        <v>294</v>
      </c>
      <c r="V47" s="357" t="s">
        <v>294</v>
      </c>
    </row>
    <row r="48" spans="1:22" ht="15" thickBot="1">
      <c r="A48" s="671"/>
      <c r="B48" s="671"/>
      <c r="C48" s="1860" t="s">
        <v>22</v>
      </c>
      <c r="D48" s="663">
        <v>19</v>
      </c>
      <c r="E48" s="663">
        <v>22</v>
      </c>
      <c r="F48" s="186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787">
        <v>7</v>
      </c>
      <c r="B49" s="1832" t="s">
        <v>6318</v>
      </c>
      <c r="C49" s="1862" t="s">
        <v>6320</v>
      </c>
      <c r="D49" s="1831">
        <v>4</v>
      </c>
      <c r="E49" s="1831">
        <v>4</v>
      </c>
      <c r="F49" s="1863" t="s">
        <v>6869</v>
      </c>
      <c r="G49" s="494"/>
      <c r="H49" s="494" t="s">
        <v>7849</v>
      </c>
      <c r="I49" s="494" t="s">
        <v>294</v>
      </c>
      <c r="J49" s="494" t="s">
        <v>294</v>
      </c>
      <c r="K49" s="573">
        <v>0</v>
      </c>
      <c r="L49" s="358" t="s">
        <v>6320</v>
      </c>
      <c r="M49" s="357" t="s">
        <v>6318</v>
      </c>
      <c r="N49" s="357" t="s">
        <v>7849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6312</v>
      </c>
      <c r="U49" s="357" t="s">
        <v>294</v>
      </c>
      <c r="V49" s="357" t="s">
        <v>294</v>
      </c>
    </row>
    <row r="50" spans="1:22">
      <c r="A50" s="1651"/>
      <c r="B50" s="1816" t="s">
        <v>7655</v>
      </c>
      <c r="C50" s="1857" t="s">
        <v>363</v>
      </c>
      <c r="D50" s="1815">
        <v>3</v>
      </c>
      <c r="E50" s="1815">
        <v>4</v>
      </c>
      <c r="F50" s="962" t="s">
        <v>6298</v>
      </c>
      <c r="G50" s="494"/>
      <c r="H50" s="494" t="s">
        <v>7169</v>
      </c>
      <c r="I50" s="494" t="s">
        <v>294</v>
      </c>
      <c r="J50" s="494" t="s">
        <v>294</v>
      </c>
      <c r="K50" s="573">
        <v>0</v>
      </c>
      <c r="L50" s="358" t="s">
        <v>574</v>
      </c>
      <c r="M50" s="357" t="s">
        <v>7655</v>
      </c>
      <c r="N50" s="357" t="s">
        <v>7169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6298</v>
      </c>
      <c r="U50" s="357" t="s">
        <v>294</v>
      </c>
      <c r="V50" s="357" t="s">
        <v>294</v>
      </c>
    </row>
    <row r="51" spans="1:22">
      <c r="A51" s="1651"/>
      <c r="B51" s="1816" t="s">
        <v>38</v>
      </c>
      <c r="C51" s="1857" t="s">
        <v>331</v>
      </c>
      <c r="D51" s="1815">
        <v>1</v>
      </c>
      <c r="E51" s="1815">
        <v>1</v>
      </c>
      <c r="F51" s="962" t="s">
        <v>335</v>
      </c>
      <c r="G51" s="494"/>
      <c r="H51" s="494" t="s">
        <v>3051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3051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1651"/>
      <c r="B52" s="1816" t="s">
        <v>6323</v>
      </c>
      <c r="C52" s="1857" t="s">
        <v>7294</v>
      </c>
      <c r="D52" s="1815">
        <v>3</v>
      </c>
      <c r="E52" s="1815">
        <v>4</v>
      </c>
      <c r="F52" s="962" t="s">
        <v>6593</v>
      </c>
      <c r="G52" s="494"/>
      <c r="H52" s="494" t="s">
        <v>7848</v>
      </c>
      <c r="I52" s="494" t="s">
        <v>294</v>
      </c>
      <c r="J52" s="494" t="s">
        <v>294</v>
      </c>
      <c r="K52" s="573">
        <v>0</v>
      </c>
      <c r="L52" s="358" t="s">
        <v>6325</v>
      </c>
      <c r="M52" s="357" t="s">
        <v>6323</v>
      </c>
      <c r="N52" s="357" t="s">
        <v>7848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6306</v>
      </c>
      <c r="U52" s="357" t="s">
        <v>294</v>
      </c>
      <c r="V52" s="357" t="s">
        <v>294</v>
      </c>
    </row>
    <row r="53" spans="1:22">
      <c r="A53" s="1651"/>
      <c r="B53" s="1816" t="s">
        <v>7851</v>
      </c>
      <c r="C53" s="1857" t="s">
        <v>6864</v>
      </c>
      <c r="D53" s="1815">
        <v>5</v>
      </c>
      <c r="E53" s="1815">
        <v>6</v>
      </c>
      <c r="F53" s="962" t="s">
        <v>6860</v>
      </c>
      <c r="G53" s="494"/>
      <c r="H53" s="494" t="s">
        <v>7846</v>
      </c>
      <c r="I53" s="494" t="s">
        <v>294</v>
      </c>
      <c r="J53" s="494" t="s">
        <v>294</v>
      </c>
      <c r="K53" s="573">
        <v>0</v>
      </c>
      <c r="L53" s="358" t="s">
        <v>6328</v>
      </c>
      <c r="M53" s="357" t="s">
        <v>7851</v>
      </c>
      <c r="N53" s="357" t="s">
        <v>7846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6290</v>
      </c>
      <c r="U53" s="357" t="s">
        <v>294</v>
      </c>
      <c r="V53" s="357" t="s">
        <v>294</v>
      </c>
    </row>
    <row r="54" spans="1:22" ht="15" thickBot="1">
      <c r="A54" s="1791"/>
      <c r="B54" s="1827" t="s">
        <v>7660</v>
      </c>
      <c r="C54" s="1858" t="s">
        <v>7186</v>
      </c>
      <c r="D54" s="1826">
        <v>3</v>
      </c>
      <c r="E54" s="1826">
        <v>4</v>
      </c>
      <c r="F54" s="1859" t="s">
        <v>7293</v>
      </c>
      <c r="G54" s="494"/>
      <c r="H54" s="494" t="s">
        <v>7847</v>
      </c>
      <c r="I54" s="494" t="s">
        <v>294</v>
      </c>
      <c r="J54" s="494" t="s">
        <v>294</v>
      </c>
      <c r="K54" s="573">
        <v>0</v>
      </c>
      <c r="L54" s="358" t="s">
        <v>6331</v>
      </c>
      <c r="M54" s="357" t="s">
        <v>7660</v>
      </c>
      <c r="N54" s="357" t="s">
        <v>7847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6296</v>
      </c>
      <c r="U54" s="357" t="s">
        <v>294</v>
      </c>
      <c r="V54" s="357" t="s">
        <v>294</v>
      </c>
    </row>
    <row r="55" spans="1:22" ht="15" thickBot="1">
      <c r="A55" s="671"/>
      <c r="B55" s="671"/>
      <c r="C55" s="1860" t="s">
        <v>22</v>
      </c>
      <c r="D55" s="663">
        <v>19</v>
      </c>
      <c r="E55" s="663">
        <v>23</v>
      </c>
      <c r="F55" s="186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1787">
        <v>8</v>
      </c>
      <c r="B56" s="1832" t="s">
        <v>7852</v>
      </c>
      <c r="C56" s="1862" t="s">
        <v>6876</v>
      </c>
      <c r="D56" s="1831">
        <v>6</v>
      </c>
      <c r="E56" s="1831">
        <v>10</v>
      </c>
      <c r="F56" s="1863" t="s">
        <v>6320</v>
      </c>
      <c r="G56" s="494"/>
      <c r="H56" s="494" t="s">
        <v>6318</v>
      </c>
      <c r="I56" s="494" t="s">
        <v>294</v>
      </c>
      <c r="J56" s="494" t="s">
        <v>294</v>
      </c>
      <c r="K56" s="573">
        <v>0</v>
      </c>
      <c r="L56" s="358" t="s">
        <v>6877</v>
      </c>
      <c r="M56" s="357" t="s">
        <v>7852</v>
      </c>
      <c r="N56" s="357" t="s">
        <v>6318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6320</v>
      </c>
      <c r="U56" s="357" t="s">
        <v>294</v>
      </c>
      <c r="V56" s="357" t="s">
        <v>294</v>
      </c>
    </row>
    <row r="57" spans="1:22">
      <c r="A57" s="1651"/>
      <c r="B57" s="1816" t="s">
        <v>7853</v>
      </c>
      <c r="C57" s="1857" t="s">
        <v>6337</v>
      </c>
      <c r="D57" s="1815">
        <v>4</v>
      </c>
      <c r="E57" s="1815">
        <v>6</v>
      </c>
      <c r="F57" s="962" t="s">
        <v>361</v>
      </c>
      <c r="G57" s="494"/>
      <c r="H57" s="494" t="s">
        <v>7850</v>
      </c>
      <c r="I57" s="494" t="s">
        <v>294</v>
      </c>
      <c r="J57" s="494" t="s">
        <v>294</v>
      </c>
      <c r="K57" s="573">
        <v>0</v>
      </c>
      <c r="L57" s="358" t="s">
        <v>6337</v>
      </c>
      <c r="M57" s="357" t="s">
        <v>7853</v>
      </c>
      <c r="N57" s="357" t="s">
        <v>7850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361</v>
      </c>
      <c r="U57" s="357" t="s">
        <v>294</v>
      </c>
      <c r="V57" s="357" t="s">
        <v>294</v>
      </c>
    </row>
    <row r="58" spans="1:22">
      <c r="A58" s="1651"/>
      <c r="B58" s="1816" t="s">
        <v>7854</v>
      </c>
      <c r="C58" s="1857" t="s">
        <v>7297</v>
      </c>
      <c r="D58" s="1815">
        <v>4</v>
      </c>
      <c r="E58" s="1815">
        <v>4</v>
      </c>
      <c r="F58" s="962" t="s">
        <v>6320</v>
      </c>
      <c r="G58" s="494"/>
      <c r="H58" s="494" t="s">
        <v>6318</v>
      </c>
      <c r="I58" s="494" t="s">
        <v>294</v>
      </c>
      <c r="J58" s="494" t="s">
        <v>294</v>
      </c>
      <c r="K58" s="573">
        <v>0</v>
      </c>
      <c r="L58" s="358" t="s">
        <v>6340</v>
      </c>
      <c r="M58" s="357" t="s">
        <v>7854</v>
      </c>
      <c r="N58" s="357" t="s">
        <v>6318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6320</v>
      </c>
      <c r="U58" s="357" t="s">
        <v>294</v>
      </c>
      <c r="V58" s="357" t="s">
        <v>294</v>
      </c>
    </row>
    <row r="59" spans="1:22" ht="15" thickBot="1">
      <c r="A59" s="1791"/>
      <c r="B59" s="1827" t="s">
        <v>7613</v>
      </c>
      <c r="C59" s="1858" t="s">
        <v>3155</v>
      </c>
      <c r="D59" s="1826">
        <v>8</v>
      </c>
      <c r="E59" s="1826">
        <v>14</v>
      </c>
      <c r="F59" s="1859" t="s">
        <v>7855</v>
      </c>
      <c r="G59" s="494"/>
      <c r="H59" s="494" t="s">
        <v>3052</v>
      </c>
      <c r="I59" s="494" t="s">
        <v>6318</v>
      </c>
      <c r="J59" s="494" t="s">
        <v>294</v>
      </c>
      <c r="K59" s="573">
        <v>0</v>
      </c>
      <c r="L59" s="358" t="s">
        <v>4589</v>
      </c>
      <c r="M59" s="357" t="s">
        <v>7613</v>
      </c>
      <c r="N59" s="357" t="s">
        <v>3052</v>
      </c>
      <c r="O59" s="357" t="s">
        <v>6318</v>
      </c>
      <c r="P59" s="357" t="s">
        <v>294</v>
      </c>
      <c r="Q59" s="357">
        <v>0</v>
      </c>
      <c r="R59" s="357">
        <v>15</v>
      </c>
      <c r="S59" s="357">
        <v>0</v>
      </c>
      <c r="T59" s="357" t="s">
        <v>1181</v>
      </c>
      <c r="U59" s="357" t="s">
        <v>6320</v>
      </c>
      <c r="V59" s="357" t="s">
        <v>294</v>
      </c>
    </row>
    <row r="60" spans="1:22" ht="15" thickBot="1">
      <c r="A60" s="671"/>
      <c r="B60" s="671"/>
      <c r="C60" s="1860" t="s">
        <v>22</v>
      </c>
      <c r="D60" s="663">
        <v>22</v>
      </c>
      <c r="E60" s="663">
        <v>34</v>
      </c>
      <c r="F60" s="186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787">
        <v>9</v>
      </c>
      <c r="B61" s="1832" t="s">
        <v>7669</v>
      </c>
      <c r="C61" s="1862" t="s">
        <v>4672</v>
      </c>
      <c r="D61" s="1831">
        <v>3</v>
      </c>
      <c r="E61" s="1831">
        <v>4</v>
      </c>
      <c r="F61" s="1863" t="s">
        <v>7186</v>
      </c>
      <c r="G61" s="494"/>
      <c r="H61" s="494" t="s">
        <v>7660</v>
      </c>
      <c r="I61" s="494" t="s">
        <v>294</v>
      </c>
      <c r="J61" s="494" t="s">
        <v>294</v>
      </c>
      <c r="K61" s="573">
        <v>0</v>
      </c>
      <c r="L61" s="358" t="s">
        <v>4672</v>
      </c>
      <c r="M61" s="357" t="s">
        <v>7669</v>
      </c>
      <c r="N61" s="357" t="s">
        <v>7660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6331</v>
      </c>
      <c r="U61" s="357" t="s">
        <v>294</v>
      </c>
      <c r="V61" s="357" t="s">
        <v>294</v>
      </c>
    </row>
    <row r="62" spans="1:22">
      <c r="A62" s="1651"/>
      <c r="B62" s="1816" t="s">
        <v>7856</v>
      </c>
      <c r="C62" s="1857" t="s">
        <v>4161</v>
      </c>
      <c r="D62" s="1815">
        <v>8</v>
      </c>
      <c r="E62" s="1815">
        <v>12</v>
      </c>
      <c r="F62" s="962" t="s">
        <v>7857</v>
      </c>
      <c r="G62" s="494"/>
      <c r="H62" s="494" t="s">
        <v>3040</v>
      </c>
      <c r="I62" s="494" t="s">
        <v>6318</v>
      </c>
      <c r="J62" s="494" t="s">
        <v>294</v>
      </c>
      <c r="K62" s="573">
        <v>0</v>
      </c>
      <c r="L62" s="358" t="s">
        <v>4161</v>
      </c>
      <c r="M62" s="357" t="s">
        <v>7856</v>
      </c>
      <c r="N62" s="357" t="s">
        <v>3040</v>
      </c>
      <c r="O62" s="357" t="s">
        <v>6318</v>
      </c>
      <c r="P62" s="357" t="s">
        <v>294</v>
      </c>
      <c r="Q62" s="357">
        <v>0</v>
      </c>
      <c r="R62" s="357">
        <v>33</v>
      </c>
      <c r="S62" s="357">
        <v>0</v>
      </c>
      <c r="T62" s="357" t="s">
        <v>3259</v>
      </c>
      <c r="U62" s="357" t="s">
        <v>6320</v>
      </c>
      <c r="V62" s="357" t="s">
        <v>294</v>
      </c>
    </row>
    <row r="63" spans="1:22">
      <c r="A63" s="1651"/>
      <c r="B63" s="1816" t="s">
        <v>7858</v>
      </c>
      <c r="C63" s="1857" t="s">
        <v>7188</v>
      </c>
      <c r="D63" s="1815">
        <v>5</v>
      </c>
      <c r="E63" s="1815">
        <v>8</v>
      </c>
      <c r="F63" s="962" t="s">
        <v>7297</v>
      </c>
      <c r="G63" s="494"/>
      <c r="H63" s="494" t="s">
        <v>7854</v>
      </c>
      <c r="I63" s="494" t="s">
        <v>294</v>
      </c>
      <c r="J63" s="494" t="s">
        <v>294</v>
      </c>
      <c r="K63" s="573">
        <v>0</v>
      </c>
      <c r="L63" s="358" t="s">
        <v>6345</v>
      </c>
      <c r="M63" s="357" t="s">
        <v>7858</v>
      </c>
      <c r="N63" s="357" t="s">
        <v>7854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6340</v>
      </c>
      <c r="U63" s="357" t="s">
        <v>294</v>
      </c>
      <c r="V63" s="357" t="s">
        <v>294</v>
      </c>
    </row>
    <row r="64" spans="1:22">
      <c r="A64" s="1651"/>
      <c r="B64" s="1816" t="s">
        <v>7301</v>
      </c>
      <c r="C64" s="1857" t="s">
        <v>7859</v>
      </c>
      <c r="D64" s="1815">
        <v>3</v>
      </c>
      <c r="E64" s="1815">
        <v>4</v>
      </c>
      <c r="F64" s="962" t="s">
        <v>3155</v>
      </c>
      <c r="G64" s="494" t="s">
        <v>241</v>
      </c>
      <c r="H64" s="494" t="s">
        <v>7613</v>
      </c>
      <c r="I64" s="494" t="s">
        <v>294</v>
      </c>
      <c r="J64" s="494" t="s">
        <v>294</v>
      </c>
      <c r="K64" s="573">
        <v>0</v>
      </c>
      <c r="L64" s="358" t="s">
        <v>7303</v>
      </c>
      <c r="M64" s="357" t="s">
        <v>7301</v>
      </c>
      <c r="N64" s="357" t="s">
        <v>7613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4589</v>
      </c>
      <c r="U64" s="357" t="s">
        <v>294</v>
      </c>
      <c r="V64" s="357" t="s">
        <v>294</v>
      </c>
    </row>
    <row r="65" spans="1:22" ht="15" thickBot="1">
      <c r="A65" s="1791"/>
      <c r="B65" s="1827" t="s">
        <v>7304</v>
      </c>
      <c r="C65" s="1858" t="s">
        <v>7860</v>
      </c>
      <c r="D65" s="1826">
        <v>3</v>
      </c>
      <c r="E65" s="1826">
        <v>4</v>
      </c>
      <c r="F65" s="1859" t="s">
        <v>3155</v>
      </c>
      <c r="G65" s="494" t="s">
        <v>241</v>
      </c>
      <c r="H65" s="494" t="s">
        <v>7613</v>
      </c>
      <c r="I65" s="494" t="s">
        <v>294</v>
      </c>
      <c r="J65" s="494" t="s">
        <v>294</v>
      </c>
      <c r="K65" s="573">
        <v>0</v>
      </c>
      <c r="L65" s="358" t="s">
        <v>576</v>
      </c>
      <c r="M65" s="357" t="s">
        <v>7304</v>
      </c>
      <c r="N65" s="357" t="s">
        <v>7613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4589</v>
      </c>
      <c r="U65" s="357" t="s">
        <v>294</v>
      </c>
      <c r="V65" s="357" t="s">
        <v>294</v>
      </c>
    </row>
    <row r="66" spans="1:22" ht="15" thickBot="1">
      <c r="A66" s="671"/>
      <c r="B66" s="671"/>
      <c r="C66" s="1860" t="s">
        <v>22</v>
      </c>
      <c r="D66" s="663">
        <v>19</v>
      </c>
      <c r="E66" s="663">
        <v>28</v>
      </c>
      <c r="F66" s="186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787">
        <v>10</v>
      </c>
      <c r="B67" s="1832" t="s">
        <v>7861</v>
      </c>
      <c r="C67" s="1862" t="s">
        <v>6895</v>
      </c>
      <c r="D67" s="1831">
        <v>3</v>
      </c>
      <c r="E67" s="1831">
        <v>4</v>
      </c>
      <c r="F67" s="1863" t="s">
        <v>7188</v>
      </c>
      <c r="G67" s="494"/>
      <c r="H67" s="494" t="s">
        <v>7858</v>
      </c>
      <c r="I67" s="494" t="s">
        <v>294</v>
      </c>
      <c r="J67" s="494" t="s">
        <v>294</v>
      </c>
      <c r="K67" s="573">
        <v>0</v>
      </c>
      <c r="L67" s="358" t="s">
        <v>6895</v>
      </c>
      <c r="M67" s="357" t="s">
        <v>7861</v>
      </c>
      <c r="N67" s="357" t="s">
        <v>7858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6345</v>
      </c>
      <c r="U67" s="357" t="s">
        <v>294</v>
      </c>
      <c r="V67" s="357" t="s">
        <v>294</v>
      </c>
    </row>
    <row r="68" spans="1:22">
      <c r="A68" s="1651"/>
      <c r="B68" s="1816" t="s">
        <v>7862</v>
      </c>
      <c r="C68" s="1857" t="s">
        <v>4329</v>
      </c>
      <c r="D68" s="1815">
        <v>8</v>
      </c>
      <c r="E68" s="1815">
        <v>12</v>
      </c>
      <c r="F68" s="962" t="s">
        <v>4161</v>
      </c>
      <c r="G68" s="494"/>
      <c r="H68" s="494" t="s">
        <v>7856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7862</v>
      </c>
      <c r="N68" s="357" t="s">
        <v>7856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651"/>
      <c r="B69" s="1816" t="s">
        <v>7308</v>
      </c>
      <c r="C69" s="1857" t="s">
        <v>6897</v>
      </c>
      <c r="D69" s="1815">
        <v>5</v>
      </c>
      <c r="E69" s="1815">
        <v>8</v>
      </c>
      <c r="F69" s="962" t="s">
        <v>7188</v>
      </c>
      <c r="G69" s="494"/>
      <c r="H69" s="494" t="s">
        <v>7858</v>
      </c>
      <c r="I69" s="494" t="s">
        <v>294</v>
      </c>
      <c r="J69" s="494" t="s">
        <v>294</v>
      </c>
      <c r="K69" s="573">
        <v>0</v>
      </c>
      <c r="L69" s="358" t="s">
        <v>6898</v>
      </c>
      <c r="M69" s="357" t="s">
        <v>7308</v>
      </c>
      <c r="N69" s="357" t="s">
        <v>7858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6345</v>
      </c>
      <c r="U69" s="357" t="s">
        <v>294</v>
      </c>
      <c r="V69" s="357" t="s">
        <v>294</v>
      </c>
    </row>
    <row r="70" spans="1:22">
      <c r="A70" s="1651"/>
      <c r="B70" s="1816" t="s">
        <v>7309</v>
      </c>
      <c r="C70" s="1857" t="s">
        <v>7863</v>
      </c>
      <c r="D70" s="1815">
        <v>3</v>
      </c>
      <c r="E70" s="1815">
        <v>4</v>
      </c>
      <c r="F70" s="96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7312</v>
      </c>
      <c r="M70" s="357" t="s">
        <v>7309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1791"/>
      <c r="B71" s="1827" t="s">
        <v>7313</v>
      </c>
      <c r="C71" s="1858" t="s">
        <v>7864</v>
      </c>
      <c r="D71" s="1826">
        <v>3</v>
      </c>
      <c r="E71" s="1826">
        <v>4</v>
      </c>
      <c r="F71" s="1859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6904</v>
      </c>
      <c r="M71" s="357" t="s">
        <v>7313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671"/>
      <c r="B72" s="671"/>
      <c r="C72" s="1860" t="s">
        <v>22</v>
      </c>
      <c r="D72" s="663">
        <v>19</v>
      </c>
      <c r="E72" s="663">
        <v>28</v>
      </c>
      <c r="F72" s="186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71"/>
      <c r="B73" s="671" t="s">
        <v>118</v>
      </c>
      <c r="C73" s="1860" t="s">
        <v>6409</v>
      </c>
      <c r="D73" s="663">
        <v>200</v>
      </c>
      <c r="E73" s="663">
        <v>280</v>
      </c>
      <c r="F73" s="186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6410</v>
      </c>
      <c r="M73" s="357" t="s">
        <v>118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4ECC7-237D-4FB9-A727-25E525355798}">
  <sheetPr codeName="Sheet69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7817</v>
      </c>
      <c r="C11" s="1857" t="s">
        <v>6786</v>
      </c>
      <c r="D11" s="1815">
        <v>2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6787</v>
      </c>
      <c r="M11" s="357" t="s">
        <v>7817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3034</v>
      </c>
      <c r="C13" s="1857" t="s">
        <v>3543</v>
      </c>
      <c r="D13" s="1815">
        <v>5</v>
      </c>
      <c r="E13" s="1815">
        <v>8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>
      <c r="A14" s="1651"/>
      <c r="B14" s="1816" t="s">
        <v>36</v>
      </c>
      <c r="C14" s="1857" t="s">
        <v>1131</v>
      </c>
      <c r="D14" s="1815">
        <v>1</v>
      </c>
      <c r="E14" s="1815">
        <v>1</v>
      </c>
      <c r="F14" s="962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1131</v>
      </c>
      <c r="M14" s="357" t="s">
        <v>36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1791"/>
      <c r="B15" s="1827" t="s">
        <v>1043</v>
      </c>
      <c r="C15" s="1858" t="s">
        <v>1044</v>
      </c>
      <c r="D15" s="1826">
        <v>4</v>
      </c>
      <c r="E15" s="1826">
        <v>6</v>
      </c>
      <c r="F15" s="185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6280</v>
      </c>
      <c r="M15" s="357" t="s">
        <v>1043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 ht="15" thickBot="1">
      <c r="A16" s="671"/>
      <c r="B16" s="671"/>
      <c r="C16" s="1860" t="s">
        <v>22</v>
      </c>
      <c r="D16" s="663">
        <v>21</v>
      </c>
      <c r="E16" s="663">
        <v>33</v>
      </c>
      <c r="F16" s="1861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22</v>
      </c>
      <c r="M16" s="357" t="s">
        <v>294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1787">
        <v>2</v>
      </c>
      <c r="B17" s="1832" t="s">
        <v>7583</v>
      </c>
      <c r="C17" s="1862" t="s">
        <v>7584</v>
      </c>
      <c r="D17" s="1831">
        <v>5</v>
      </c>
      <c r="E17" s="1831">
        <v>8</v>
      </c>
      <c r="F17" s="1863" t="s">
        <v>7581</v>
      </c>
      <c r="G17" s="494"/>
      <c r="H17" s="494" t="s">
        <v>7580</v>
      </c>
      <c r="I17" s="494" t="s">
        <v>294</v>
      </c>
      <c r="J17" s="494" t="s">
        <v>294</v>
      </c>
      <c r="K17" s="573">
        <v>0</v>
      </c>
      <c r="L17" s="358" t="s">
        <v>7585</v>
      </c>
      <c r="M17" s="357" t="s">
        <v>7583</v>
      </c>
      <c r="N17" s="357" t="s">
        <v>7580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7582</v>
      </c>
      <c r="U17" s="357" t="s">
        <v>294</v>
      </c>
      <c r="V17" s="357" t="s">
        <v>294</v>
      </c>
    </row>
    <row r="18" spans="1:22">
      <c r="A18" s="1651"/>
      <c r="B18" s="1816" t="s">
        <v>347</v>
      </c>
      <c r="C18" s="1857" t="s">
        <v>348</v>
      </c>
      <c r="D18" s="1815">
        <v>3</v>
      </c>
      <c r="E18" s="1815">
        <v>6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6413</v>
      </c>
      <c r="M18" s="357" t="s">
        <v>347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6472</v>
      </c>
      <c r="C19" s="1857" t="s">
        <v>349</v>
      </c>
      <c r="D19" s="1815">
        <v>4</v>
      </c>
      <c r="E19" s="1815">
        <v>6</v>
      </c>
      <c r="F19" s="962" t="s">
        <v>7581</v>
      </c>
      <c r="G19" s="494"/>
      <c r="H19" s="494" t="s">
        <v>7580</v>
      </c>
      <c r="I19" s="494" t="s">
        <v>294</v>
      </c>
      <c r="J19" s="494" t="s">
        <v>294</v>
      </c>
      <c r="K19" s="573">
        <v>0</v>
      </c>
      <c r="L19" s="358" t="s">
        <v>6309</v>
      </c>
      <c r="M19" s="357" t="s">
        <v>6472</v>
      </c>
      <c r="N19" s="357" t="s">
        <v>7580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7582</v>
      </c>
      <c r="U19" s="357" t="s">
        <v>294</v>
      </c>
      <c r="V19" s="357" t="s">
        <v>294</v>
      </c>
    </row>
    <row r="20" spans="1:22">
      <c r="A20" s="1651"/>
      <c r="B20" s="1816" t="s">
        <v>3051</v>
      </c>
      <c r="C20" s="1857" t="s">
        <v>335</v>
      </c>
      <c r="D20" s="1815">
        <v>2</v>
      </c>
      <c r="E20" s="1815">
        <v>3</v>
      </c>
      <c r="F20" s="96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3051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1651"/>
      <c r="B21" s="1816" t="s">
        <v>3039</v>
      </c>
      <c r="C21" s="1857" t="s">
        <v>1179</v>
      </c>
      <c r="D21" s="1815">
        <v>3</v>
      </c>
      <c r="E21" s="1815">
        <v>4</v>
      </c>
      <c r="F21" s="962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2100</v>
      </c>
      <c r="M21" s="357" t="s">
        <v>3039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1791"/>
      <c r="B22" s="1827" t="s">
        <v>3036</v>
      </c>
      <c r="C22" s="1858" t="s">
        <v>471</v>
      </c>
      <c r="D22" s="1826">
        <v>5</v>
      </c>
      <c r="E22" s="1826">
        <v>8</v>
      </c>
      <c r="F22" s="1859" t="s">
        <v>3543</v>
      </c>
      <c r="G22" s="494"/>
      <c r="H22" s="494" t="s">
        <v>3034</v>
      </c>
      <c r="I22" s="494" t="s">
        <v>294</v>
      </c>
      <c r="J22" s="494" t="s">
        <v>294</v>
      </c>
      <c r="K22" s="573">
        <v>0</v>
      </c>
      <c r="L22" s="358" t="s">
        <v>3412</v>
      </c>
      <c r="M22" s="357" t="s">
        <v>3036</v>
      </c>
      <c r="N22" s="357" t="s">
        <v>3034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470</v>
      </c>
      <c r="U22" s="357" t="s">
        <v>294</v>
      </c>
      <c r="V22" s="357" t="s">
        <v>294</v>
      </c>
    </row>
    <row r="23" spans="1:22" ht="15" thickBot="1">
      <c r="A23" s="671"/>
      <c r="B23" s="671"/>
      <c r="C23" s="1860" t="s">
        <v>22</v>
      </c>
      <c r="D23" s="663">
        <v>22</v>
      </c>
      <c r="E23" s="663">
        <v>35</v>
      </c>
      <c r="F23" s="1861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1787">
        <v>3</v>
      </c>
      <c r="B24" s="1832" t="s">
        <v>7587</v>
      </c>
      <c r="C24" s="1862" t="s">
        <v>28</v>
      </c>
      <c r="D24" s="1831">
        <v>5</v>
      </c>
      <c r="E24" s="1831">
        <v>8</v>
      </c>
      <c r="F24" s="1863" t="s">
        <v>7584</v>
      </c>
      <c r="G24" s="494"/>
      <c r="H24" s="494" t="s">
        <v>7583</v>
      </c>
      <c r="I24" s="494" t="s">
        <v>294</v>
      </c>
      <c r="J24" s="494" t="s">
        <v>294</v>
      </c>
      <c r="K24" s="573">
        <v>0</v>
      </c>
      <c r="L24" s="358" t="s">
        <v>598</v>
      </c>
      <c r="M24" s="357" t="s">
        <v>7587</v>
      </c>
      <c r="N24" s="357" t="s">
        <v>7583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7585</v>
      </c>
      <c r="U24" s="357" t="s">
        <v>294</v>
      </c>
      <c r="V24" s="357" t="s">
        <v>294</v>
      </c>
    </row>
    <row r="25" spans="1:22">
      <c r="A25" s="1651"/>
      <c r="B25" s="1816" t="s">
        <v>7589</v>
      </c>
      <c r="C25" s="1857" t="s">
        <v>7097</v>
      </c>
      <c r="D25" s="1815">
        <v>4</v>
      </c>
      <c r="E25" s="1815">
        <v>6</v>
      </c>
      <c r="F25" s="962" t="s">
        <v>349</v>
      </c>
      <c r="G25" s="494"/>
      <c r="H25" s="494" t="s">
        <v>6472</v>
      </c>
      <c r="I25" s="494" t="s">
        <v>294</v>
      </c>
      <c r="J25" s="494" t="s">
        <v>294</v>
      </c>
      <c r="K25" s="573">
        <v>0</v>
      </c>
      <c r="L25" s="358" t="s">
        <v>6420</v>
      </c>
      <c r="M25" s="357" t="s">
        <v>7589</v>
      </c>
      <c r="N25" s="357" t="s">
        <v>6472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6309</v>
      </c>
      <c r="U25" s="357" t="s">
        <v>294</v>
      </c>
      <c r="V25" s="357" t="s">
        <v>294</v>
      </c>
    </row>
    <row r="26" spans="1:22">
      <c r="A26" s="1651"/>
      <c r="B26" s="1816" t="s">
        <v>61</v>
      </c>
      <c r="C26" s="1857" t="s">
        <v>62</v>
      </c>
      <c r="D26" s="1815">
        <v>4</v>
      </c>
      <c r="E26" s="1815">
        <v>4</v>
      </c>
      <c r="F26" s="962" t="s">
        <v>7584</v>
      </c>
      <c r="G26" s="494"/>
      <c r="H26" s="494" t="s">
        <v>7583</v>
      </c>
      <c r="I26" s="494" t="s">
        <v>294</v>
      </c>
      <c r="J26" s="494" t="s">
        <v>294</v>
      </c>
      <c r="K26" s="573">
        <v>0</v>
      </c>
      <c r="L26" s="358" t="s">
        <v>6363</v>
      </c>
      <c r="M26" s="357" t="s">
        <v>61</v>
      </c>
      <c r="N26" s="357" t="s">
        <v>7583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7585</v>
      </c>
      <c r="U26" s="357" t="s">
        <v>294</v>
      </c>
      <c r="V26" s="357" t="s">
        <v>294</v>
      </c>
    </row>
    <row r="27" spans="1:22">
      <c r="A27" s="1651"/>
      <c r="B27" s="1816" t="s">
        <v>3038</v>
      </c>
      <c r="C27" s="1857" t="s">
        <v>140</v>
      </c>
      <c r="D27" s="1815">
        <v>5</v>
      </c>
      <c r="E27" s="1815">
        <v>8</v>
      </c>
      <c r="F27" s="962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>
      <c r="A28" s="1651"/>
      <c r="B28" s="1816" t="s">
        <v>7094</v>
      </c>
      <c r="C28" s="1857" t="s">
        <v>7095</v>
      </c>
      <c r="D28" s="1815">
        <v>2</v>
      </c>
      <c r="E28" s="1815">
        <v>4</v>
      </c>
      <c r="F28" s="962" t="s">
        <v>348</v>
      </c>
      <c r="G28" s="494"/>
      <c r="H28" s="494" t="s">
        <v>347</v>
      </c>
      <c r="I28" s="494" t="s">
        <v>294</v>
      </c>
      <c r="J28" s="494" t="s">
        <v>294</v>
      </c>
      <c r="K28" s="573">
        <v>0</v>
      </c>
      <c r="L28" s="358" t="s">
        <v>7096</v>
      </c>
      <c r="M28" s="357" t="s">
        <v>7094</v>
      </c>
      <c r="N28" s="357" t="s">
        <v>347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6413</v>
      </c>
      <c r="U28" s="357" t="s">
        <v>294</v>
      </c>
      <c r="V28" s="357" t="s">
        <v>294</v>
      </c>
    </row>
    <row r="29" spans="1:22" ht="15" thickBot="1">
      <c r="A29" s="1791"/>
      <c r="B29" s="1827" t="s">
        <v>29</v>
      </c>
      <c r="C29" s="1858" t="s">
        <v>2389</v>
      </c>
      <c r="D29" s="1826">
        <v>2</v>
      </c>
      <c r="E29" s="1826">
        <v>2</v>
      </c>
      <c r="F29" s="1859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609</v>
      </c>
      <c r="M29" s="357" t="s">
        <v>29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 ht="15" thickBot="1">
      <c r="A30" s="671"/>
      <c r="B30" s="671"/>
      <c r="C30" s="1860" t="s">
        <v>22</v>
      </c>
      <c r="D30" s="663">
        <v>22</v>
      </c>
      <c r="E30" s="663">
        <v>32</v>
      </c>
      <c r="F30" s="1861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1787">
        <v>4</v>
      </c>
      <c r="B31" s="1832" t="s">
        <v>7590</v>
      </c>
      <c r="C31" s="1862" t="s">
        <v>32</v>
      </c>
      <c r="D31" s="1831">
        <v>5</v>
      </c>
      <c r="E31" s="1831">
        <v>8</v>
      </c>
      <c r="F31" s="1863" t="s">
        <v>28</v>
      </c>
      <c r="G31" s="494"/>
      <c r="H31" s="494" t="s">
        <v>7587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7590</v>
      </c>
      <c r="N31" s="357" t="s">
        <v>7587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1651"/>
      <c r="B32" s="1816" t="s">
        <v>6484</v>
      </c>
      <c r="C32" s="1857" t="s">
        <v>6485</v>
      </c>
      <c r="D32" s="1815">
        <v>3</v>
      </c>
      <c r="E32" s="1815">
        <v>4</v>
      </c>
      <c r="F32" s="962" t="s">
        <v>7097</v>
      </c>
      <c r="G32" s="494"/>
      <c r="H32" s="494" t="s">
        <v>7589</v>
      </c>
      <c r="I32" s="494" t="s">
        <v>294</v>
      </c>
      <c r="J32" s="494" t="s">
        <v>294</v>
      </c>
      <c r="K32" s="573">
        <v>0</v>
      </c>
      <c r="L32" s="358" t="s">
        <v>6486</v>
      </c>
      <c r="M32" s="357" t="s">
        <v>6484</v>
      </c>
      <c r="N32" s="357" t="s">
        <v>7589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6420</v>
      </c>
      <c r="U32" s="357" t="s">
        <v>294</v>
      </c>
      <c r="V32" s="357" t="s">
        <v>294</v>
      </c>
    </row>
    <row r="33" spans="1:22">
      <c r="A33" s="1651"/>
      <c r="B33" s="1816" t="s">
        <v>3065</v>
      </c>
      <c r="C33" s="1857" t="s">
        <v>3153</v>
      </c>
      <c r="D33" s="1815">
        <v>5</v>
      </c>
      <c r="E33" s="1815">
        <v>8</v>
      </c>
      <c r="F33" s="962" t="s">
        <v>7584</v>
      </c>
      <c r="G33" s="494"/>
      <c r="H33" s="494" t="s">
        <v>7583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3065</v>
      </c>
      <c r="N33" s="357" t="s">
        <v>7583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7585</v>
      </c>
      <c r="U33" s="357" t="s">
        <v>294</v>
      </c>
      <c r="V33" s="357" t="s">
        <v>294</v>
      </c>
    </row>
    <row r="34" spans="1:22">
      <c r="A34" s="1651"/>
      <c r="B34" s="1816" t="s">
        <v>7253</v>
      </c>
      <c r="C34" s="1857" t="s">
        <v>270</v>
      </c>
      <c r="D34" s="1815">
        <v>3</v>
      </c>
      <c r="E34" s="1815">
        <v>6</v>
      </c>
      <c r="F34" s="962" t="s">
        <v>7095</v>
      </c>
      <c r="G34" s="494"/>
      <c r="H34" s="494" t="s">
        <v>7094</v>
      </c>
      <c r="I34" s="494" t="s">
        <v>294</v>
      </c>
      <c r="J34" s="494" t="s">
        <v>294</v>
      </c>
      <c r="K34" s="573">
        <v>0</v>
      </c>
      <c r="L34" s="358" t="s">
        <v>270</v>
      </c>
      <c r="M34" s="357" t="s">
        <v>7253</v>
      </c>
      <c r="N34" s="357" t="s">
        <v>7094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7096</v>
      </c>
      <c r="U34" s="357" t="s">
        <v>294</v>
      </c>
      <c r="V34" s="357" t="s">
        <v>294</v>
      </c>
    </row>
    <row r="35" spans="1:22">
      <c r="A35" s="1651"/>
      <c r="B35" s="1816" t="s">
        <v>40</v>
      </c>
      <c r="C35" s="1857" t="s">
        <v>1180</v>
      </c>
      <c r="D35" s="1815">
        <v>1</v>
      </c>
      <c r="E35" s="1815">
        <v>1</v>
      </c>
      <c r="F35" s="962" t="s">
        <v>1131</v>
      </c>
      <c r="G35" s="494"/>
      <c r="H35" s="494" t="s">
        <v>36</v>
      </c>
      <c r="I35" s="494" t="s">
        <v>294</v>
      </c>
      <c r="J35" s="494" t="s">
        <v>294</v>
      </c>
      <c r="K35" s="573">
        <v>0</v>
      </c>
      <c r="L35" s="358" t="s">
        <v>1180</v>
      </c>
      <c r="M35" s="357" t="s">
        <v>40</v>
      </c>
      <c r="N35" s="357" t="s">
        <v>36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1131</v>
      </c>
      <c r="U35" s="357" t="s">
        <v>294</v>
      </c>
      <c r="V35" s="357" t="s">
        <v>294</v>
      </c>
    </row>
    <row r="36" spans="1:22" ht="15" thickBot="1">
      <c r="A36" s="1791"/>
      <c r="B36" s="1827" t="s">
        <v>7818</v>
      </c>
      <c r="C36" s="1858" t="s">
        <v>6790</v>
      </c>
      <c r="D36" s="1826">
        <v>4</v>
      </c>
      <c r="E36" s="1826">
        <v>6</v>
      </c>
      <c r="F36" s="1859" t="s">
        <v>62</v>
      </c>
      <c r="G36" s="494"/>
      <c r="H36" s="494" t="s">
        <v>61</v>
      </c>
      <c r="I36" s="494" t="s">
        <v>294</v>
      </c>
      <c r="J36" s="494" t="s">
        <v>294</v>
      </c>
      <c r="K36" s="573">
        <v>0</v>
      </c>
      <c r="L36" s="358" t="s">
        <v>6790</v>
      </c>
      <c r="M36" s="357" t="s">
        <v>7818</v>
      </c>
      <c r="N36" s="357" t="s">
        <v>61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6363</v>
      </c>
      <c r="U36" s="357" t="s">
        <v>294</v>
      </c>
      <c r="V36" s="357" t="s">
        <v>294</v>
      </c>
    </row>
    <row r="37" spans="1:22" ht="15" thickBot="1">
      <c r="A37" s="671"/>
      <c r="B37" s="671"/>
      <c r="C37" s="1860" t="s">
        <v>22</v>
      </c>
      <c r="D37" s="663">
        <v>21</v>
      </c>
      <c r="E37" s="663">
        <v>33</v>
      </c>
      <c r="F37" s="1861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1787">
        <v>5</v>
      </c>
      <c r="B38" s="1832" t="s">
        <v>351</v>
      </c>
      <c r="C38" s="1862" t="s">
        <v>352</v>
      </c>
      <c r="D38" s="1831">
        <v>4</v>
      </c>
      <c r="E38" s="1831">
        <v>4</v>
      </c>
      <c r="F38" s="1863" t="s">
        <v>32</v>
      </c>
      <c r="G38" s="494"/>
      <c r="H38" s="494" t="s">
        <v>7590</v>
      </c>
      <c r="I38" s="494" t="s">
        <v>294</v>
      </c>
      <c r="J38" s="494" t="s">
        <v>294</v>
      </c>
      <c r="K38" s="573">
        <v>0</v>
      </c>
      <c r="L38" s="358" t="s">
        <v>6493</v>
      </c>
      <c r="M38" s="357" t="s">
        <v>351</v>
      </c>
      <c r="N38" s="357" t="s">
        <v>7590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603</v>
      </c>
      <c r="U38" s="357" t="s">
        <v>294</v>
      </c>
      <c r="V38" s="357" t="s">
        <v>294</v>
      </c>
    </row>
    <row r="39" spans="1:22">
      <c r="A39" s="1651"/>
      <c r="B39" s="1816" t="s">
        <v>7819</v>
      </c>
      <c r="C39" s="1857" t="s">
        <v>6792</v>
      </c>
      <c r="D39" s="1815">
        <v>4</v>
      </c>
      <c r="E39" s="1815">
        <v>4</v>
      </c>
      <c r="F39" s="962" t="s">
        <v>6485</v>
      </c>
      <c r="G39" s="494"/>
      <c r="H39" s="494" t="s">
        <v>6484</v>
      </c>
      <c r="I39" s="494" t="s">
        <v>294</v>
      </c>
      <c r="J39" s="494" t="s">
        <v>294</v>
      </c>
      <c r="K39" s="574">
        <v>0</v>
      </c>
      <c r="L39" s="358" t="s">
        <v>6793</v>
      </c>
      <c r="M39" s="357" t="s">
        <v>7819</v>
      </c>
      <c r="N39" s="357" t="s">
        <v>6484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6486</v>
      </c>
      <c r="U39" s="357" t="s">
        <v>294</v>
      </c>
      <c r="V39" s="357" t="s">
        <v>294</v>
      </c>
    </row>
    <row r="40" spans="1:22">
      <c r="A40" s="1651"/>
      <c r="B40" s="1816" t="s">
        <v>7820</v>
      </c>
      <c r="C40" s="1857" t="s">
        <v>6795</v>
      </c>
      <c r="D40" s="1815">
        <v>3</v>
      </c>
      <c r="E40" s="1815">
        <v>6</v>
      </c>
      <c r="F40" s="962" t="s">
        <v>6790</v>
      </c>
      <c r="G40" s="494"/>
      <c r="H40" s="494" t="s">
        <v>7818</v>
      </c>
      <c r="I40" s="494" t="s">
        <v>294</v>
      </c>
      <c r="J40" s="494" t="s">
        <v>294</v>
      </c>
      <c r="K40" s="573">
        <v>0</v>
      </c>
      <c r="L40" s="358" t="s">
        <v>6795</v>
      </c>
      <c r="M40" s="357" t="s">
        <v>7820</v>
      </c>
      <c r="N40" s="357" t="s">
        <v>7818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6790</v>
      </c>
      <c r="U40" s="357" t="s">
        <v>294</v>
      </c>
      <c r="V40" s="357" t="s">
        <v>294</v>
      </c>
    </row>
    <row r="41" spans="1:22">
      <c r="A41" s="1651"/>
      <c r="B41" s="1816" t="s">
        <v>3040</v>
      </c>
      <c r="C41" s="1857" t="s">
        <v>3998</v>
      </c>
      <c r="D41" s="1815">
        <v>3</v>
      </c>
      <c r="E41" s="1815">
        <v>4</v>
      </c>
      <c r="F41" s="962" t="s">
        <v>1179</v>
      </c>
      <c r="G41" s="494"/>
      <c r="H41" s="494" t="s">
        <v>3039</v>
      </c>
      <c r="I41" s="494" t="s">
        <v>294</v>
      </c>
      <c r="J41" s="494" t="s">
        <v>294</v>
      </c>
      <c r="K41" s="573">
        <v>0</v>
      </c>
      <c r="L41" s="358" t="s">
        <v>3259</v>
      </c>
      <c r="M41" s="357" t="s">
        <v>3040</v>
      </c>
      <c r="N41" s="357" t="s">
        <v>3039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2100</v>
      </c>
      <c r="U41" s="357" t="s">
        <v>294</v>
      </c>
      <c r="V41" s="357" t="s">
        <v>294</v>
      </c>
    </row>
    <row r="42" spans="1:22" ht="15" thickBot="1">
      <c r="A42" s="1791"/>
      <c r="B42" s="1827" t="s">
        <v>7821</v>
      </c>
      <c r="C42" s="1858" t="s">
        <v>6797</v>
      </c>
      <c r="D42" s="1826">
        <v>4</v>
      </c>
      <c r="E42" s="1826">
        <v>6</v>
      </c>
      <c r="F42" s="1859" t="s">
        <v>6485</v>
      </c>
      <c r="G42" s="494"/>
      <c r="H42" s="494" t="s">
        <v>6484</v>
      </c>
      <c r="I42" s="494" t="s">
        <v>294</v>
      </c>
      <c r="J42" s="494" t="s">
        <v>294</v>
      </c>
      <c r="K42" s="573">
        <v>0</v>
      </c>
      <c r="L42" s="358" t="s">
        <v>6798</v>
      </c>
      <c r="M42" s="357" t="s">
        <v>7821</v>
      </c>
      <c r="N42" s="357" t="s">
        <v>6484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6486</v>
      </c>
      <c r="U42" s="357" t="s">
        <v>294</v>
      </c>
      <c r="V42" s="357" t="s">
        <v>294</v>
      </c>
    </row>
    <row r="43" spans="1:22" ht="15" thickBot="1">
      <c r="A43" s="671"/>
      <c r="B43" s="671"/>
      <c r="C43" s="1860" t="s">
        <v>22</v>
      </c>
      <c r="D43" s="663">
        <v>18</v>
      </c>
      <c r="E43" s="663">
        <v>24</v>
      </c>
      <c r="F43" s="186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787">
        <v>6</v>
      </c>
      <c r="B44" s="1832" t="s">
        <v>7822</v>
      </c>
      <c r="C44" s="1862" t="s">
        <v>6800</v>
      </c>
      <c r="D44" s="1831">
        <v>4</v>
      </c>
      <c r="E44" s="1831">
        <v>8</v>
      </c>
      <c r="F44" s="1863" t="s">
        <v>6792</v>
      </c>
      <c r="G44" s="494"/>
      <c r="H44" s="494" t="s">
        <v>7819</v>
      </c>
      <c r="I44" s="494" t="s">
        <v>294</v>
      </c>
      <c r="J44" s="494" t="s">
        <v>294</v>
      </c>
      <c r="K44" s="573">
        <v>0</v>
      </c>
      <c r="L44" s="358" t="s">
        <v>6801</v>
      </c>
      <c r="M44" s="357" t="s">
        <v>7822</v>
      </c>
      <c r="N44" s="357" t="s">
        <v>7819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6793</v>
      </c>
      <c r="U44" s="357" t="s">
        <v>294</v>
      </c>
      <c r="V44" s="357" t="s">
        <v>294</v>
      </c>
    </row>
    <row r="45" spans="1:22">
      <c r="A45" s="1651"/>
      <c r="B45" s="1816" t="s">
        <v>3052</v>
      </c>
      <c r="C45" s="1857" t="s">
        <v>1181</v>
      </c>
      <c r="D45" s="1815">
        <v>4</v>
      </c>
      <c r="E45" s="1815">
        <v>6</v>
      </c>
      <c r="F45" s="962" t="s">
        <v>438</v>
      </c>
      <c r="G45" s="494"/>
      <c r="H45" s="494" t="s">
        <v>3035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3052</v>
      </c>
      <c r="N45" s="357" t="s">
        <v>3035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>
      <c r="A46" s="1651"/>
      <c r="B46" s="1816" t="s">
        <v>7823</v>
      </c>
      <c r="C46" s="1857" t="s">
        <v>6803</v>
      </c>
      <c r="D46" s="1815">
        <v>4</v>
      </c>
      <c r="E46" s="1815">
        <v>4</v>
      </c>
      <c r="F46" s="962" t="s">
        <v>352</v>
      </c>
      <c r="G46" s="494"/>
      <c r="H46" s="494" t="s">
        <v>351</v>
      </c>
      <c r="I46" s="494" t="s">
        <v>294</v>
      </c>
      <c r="J46" s="494" t="s">
        <v>294</v>
      </c>
      <c r="K46" s="573">
        <v>0</v>
      </c>
      <c r="L46" s="358" t="s">
        <v>6803</v>
      </c>
      <c r="M46" s="357" t="s">
        <v>7823</v>
      </c>
      <c r="N46" s="357" t="s">
        <v>351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6493</v>
      </c>
      <c r="U46" s="357" t="s">
        <v>294</v>
      </c>
      <c r="V46" s="357" t="s">
        <v>294</v>
      </c>
    </row>
    <row r="47" spans="1:22">
      <c r="A47" s="1651"/>
      <c r="B47" s="1816" t="s">
        <v>7824</v>
      </c>
      <c r="C47" s="1857" t="s">
        <v>6805</v>
      </c>
      <c r="D47" s="1815">
        <v>4</v>
      </c>
      <c r="E47" s="1815">
        <v>6</v>
      </c>
      <c r="F47" s="962" t="s">
        <v>6797</v>
      </c>
      <c r="G47" s="494"/>
      <c r="H47" s="494" t="s">
        <v>7821</v>
      </c>
      <c r="I47" s="494" t="s">
        <v>294</v>
      </c>
      <c r="J47" s="494" t="s">
        <v>294</v>
      </c>
      <c r="K47" s="573">
        <v>0</v>
      </c>
      <c r="L47" s="358" t="s">
        <v>6806</v>
      </c>
      <c r="M47" s="357" t="s">
        <v>7824</v>
      </c>
      <c r="N47" s="357" t="s">
        <v>7821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6798</v>
      </c>
      <c r="U47" s="357" t="s">
        <v>294</v>
      </c>
      <c r="V47" s="357" t="s">
        <v>294</v>
      </c>
    </row>
    <row r="48" spans="1:22" ht="15" thickBot="1">
      <c r="A48" s="1791"/>
      <c r="B48" s="1827" t="s">
        <v>7825</v>
      </c>
      <c r="C48" s="1858" t="s">
        <v>6808</v>
      </c>
      <c r="D48" s="1826">
        <v>3</v>
      </c>
      <c r="E48" s="1826">
        <v>4</v>
      </c>
      <c r="F48" s="1859" t="s">
        <v>6797</v>
      </c>
      <c r="G48" s="494"/>
      <c r="H48" s="494" t="s">
        <v>7821</v>
      </c>
      <c r="I48" s="494" t="s">
        <v>294</v>
      </c>
      <c r="J48" s="494" t="s">
        <v>294</v>
      </c>
      <c r="K48" s="573">
        <v>0</v>
      </c>
      <c r="L48" s="358" t="s">
        <v>6809</v>
      </c>
      <c r="M48" s="357" t="s">
        <v>7825</v>
      </c>
      <c r="N48" s="357" t="s">
        <v>7821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6798</v>
      </c>
      <c r="U48" s="357" t="s">
        <v>294</v>
      </c>
      <c r="V48" s="357" t="s">
        <v>294</v>
      </c>
    </row>
    <row r="49" spans="1:22" ht="15" thickBot="1">
      <c r="A49" s="671"/>
      <c r="B49" s="671"/>
      <c r="C49" s="1860" t="s">
        <v>22</v>
      </c>
      <c r="D49" s="663">
        <v>19</v>
      </c>
      <c r="E49" s="663">
        <v>28</v>
      </c>
      <c r="F49" s="186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1787">
        <v>7</v>
      </c>
      <c r="B50" s="1832" t="s">
        <v>7261</v>
      </c>
      <c r="C50" s="1862" t="s">
        <v>6811</v>
      </c>
      <c r="D50" s="1831">
        <v>5</v>
      </c>
      <c r="E50" s="1831">
        <v>8</v>
      </c>
      <c r="F50" s="1863" t="s">
        <v>6800</v>
      </c>
      <c r="G50" s="494"/>
      <c r="H50" s="494" t="s">
        <v>7822</v>
      </c>
      <c r="I50" s="494" t="s">
        <v>294</v>
      </c>
      <c r="J50" s="494" t="s">
        <v>294</v>
      </c>
      <c r="K50" s="573">
        <v>0</v>
      </c>
      <c r="L50" s="358" t="s">
        <v>6811</v>
      </c>
      <c r="M50" s="357" t="s">
        <v>7261</v>
      </c>
      <c r="N50" s="357" t="s">
        <v>7822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6801</v>
      </c>
      <c r="U50" s="357" t="s">
        <v>294</v>
      </c>
      <c r="V50" s="357" t="s">
        <v>294</v>
      </c>
    </row>
    <row r="51" spans="1:22">
      <c r="A51" s="1651"/>
      <c r="B51" s="1816" t="s">
        <v>7826</v>
      </c>
      <c r="C51" s="1857" t="s">
        <v>6813</v>
      </c>
      <c r="D51" s="1815">
        <v>3</v>
      </c>
      <c r="E51" s="1815">
        <v>4</v>
      </c>
      <c r="F51" s="962" t="s">
        <v>6795</v>
      </c>
      <c r="G51" s="494"/>
      <c r="H51" s="494" t="s">
        <v>7820</v>
      </c>
      <c r="I51" s="494" t="s">
        <v>294</v>
      </c>
      <c r="J51" s="494" t="s">
        <v>294</v>
      </c>
      <c r="K51" s="573">
        <v>0</v>
      </c>
      <c r="L51" s="358" t="s">
        <v>6813</v>
      </c>
      <c r="M51" s="357" t="s">
        <v>7826</v>
      </c>
      <c r="N51" s="357" t="s">
        <v>7820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6795</v>
      </c>
      <c r="U51" s="357" t="s">
        <v>294</v>
      </c>
      <c r="V51" s="357" t="s">
        <v>294</v>
      </c>
    </row>
    <row r="52" spans="1:22">
      <c r="A52" s="1651"/>
      <c r="B52" s="1816" t="s">
        <v>38</v>
      </c>
      <c r="C52" s="1857" t="s">
        <v>331</v>
      </c>
      <c r="D52" s="1815">
        <v>1</v>
      </c>
      <c r="E52" s="1815">
        <v>1</v>
      </c>
      <c r="F52" s="962" t="s">
        <v>335</v>
      </c>
      <c r="G52" s="494"/>
      <c r="H52" s="494" t="s">
        <v>3051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3051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335</v>
      </c>
      <c r="U52" s="357" t="s">
        <v>294</v>
      </c>
      <c r="V52" s="357" t="s">
        <v>294</v>
      </c>
    </row>
    <row r="53" spans="1:22">
      <c r="A53" s="1651"/>
      <c r="B53" s="1816" t="s">
        <v>7827</v>
      </c>
      <c r="C53" s="1857" t="s">
        <v>6815</v>
      </c>
      <c r="D53" s="1815">
        <v>4</v>
      </c>
      <c r="E53" s="1815">
        <v>6</v>
      </c>
      <c r="F53" s="962" t="s">
        <v>6805</v>
      </c>
      <c r="G53" s="494"/>
      <c r="H53" s="494" t="s">
        <v>7824</v>
      </c>
      <c r="I53" s="494" t="s">
        <v>294</v>
      </c>
      <c r="J53" s="494" t="s">
        <v>294</v>
      </c>
      <c r="K53" s="573">
        <v>0</v>
      </c>
      <c r="L53" s="358" t="s">
        <v>6816</v>
      </c>
      <c r="M53" s="357" t="s">
        <v>7827</v>
      </c>
      <c r="N53" s="357" t="s">
        <v>7824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6806</v>
      </c>
      <c r="U53" s="357" t="s">
        <v>294</v>
      </c>
      <c r="V53" s="357" t="s">
        <v>294</v>
      </c>
    </row>
    <row r="54" spans="1:22" ht="15" thickBot="1">
      <c r="A54" s="1791"/>
      <c r="B54" s="1827" t="s">
        <v>7828</v>
      </c>
      <c r="C54" s="1858" t="s">
        <v>6818</v>
      </c>
      <c r="D54" s="1826">
        <v>5</v>
      </c>
      <c r="E54" s="1826">
        <v>10</v>
      </c>
      <c r="F54" s="1859" t="s">
        <v>6808</v>
      </c>
      <c r="G54" s="494"/>
      <c r="H54" s="494" t="s">
        <v>7825</v>
      </c>
      <c r="I54" s="494" t="s">
        <v>294</v>
      </c>
      <c r="J54" s="494" t="s">
        <v>294</v>
      </c>
      <c r="K54" s="573">
        <v>0</v>
      </c>
      <c r="L54" s="358" t="s">
        <v>6819</v>
      </c>
      <c r="M54" s="357" t="s">
        <v>7828</v>
      </c>
      <c r="N54" s="357" t="s">
        <v>7825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6809</v>
      </c>
      <c r="U54" s="357" t="s">
        <v>294</v>
      </c>
      <c r="V54" s="357" t="s">
        <v>294</v>
      </c>
    </row>
    <row r="55" spans="1:22" ht="15" thickBot="1">
      <c r="A55" s="671"/>
      <c r="B55" s="671"/>
      <c r="C55" s="1860" t="s">
        <v>22</v>
      </c>
      <c r="D55" s="663">
        <v>18</v>
      </c>
      <c r="E55" s="663">
        <v>29</v>
      </c>
      <c r="F55" s="186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1787">
        <v>8</v>
      </c>
      <c r="B56" s="1832" t="s">
        <v>7829</v>
      </c>
      <c r="C56" s="1862" t="s">
        <v>88</v>
      </c>
      <c r="D56" s="1831">
        <v>3</v>
      </c>
      <c r="E56" s="1831">
        <v>6</v>
      </c>
      <c r="F56" s="1863" t="s">
        <v>270</v>
      </c>
      <c r="G56" s="494"/>
      <c r="H56" s="494" t="s">
        <v>7253</v>
      </c>
      <c r="I56" s="494" t="s">
        <v>294</v>
      </c>
      <c r="J56" s="494" t="s">
        <v>294</v>
      </c>
      <c r="K56" s="573">
        <v>0</v>
      </c>
      <c r="L56" s="358" t="s">
        <v>88</v>
      </c>
      <c r="M56" s="357" t="s">
        <v>7829</v>
      </c>
      <c r="N56" s="357" t="s">
        <v>7253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270</v>
      </c>
      <c r="U56" s="357" t="s">
        <v>294</v>
      </c>
      <c r="V56" s="357" t="s">
        <v>294</v>
      </c>
    </row>
    <row r="57" spans="1:22">
      <c r="A57" s="1651"/>
      <c r="B57" s="1816" t="s">
        <v>7830</v>
      </c>
      <c r="C57" s="1857" t="s">
        <v>7267</v>
      </c>
      <c r="D57" s="1815">
        <v>5</v>
      </c>
      <c r="E57" s="1815">
        <v>8</v>
      </c>
      <c r="F57" s="962" t="s">
        <v>6803</v>
      </c>
      <c r="G57" s="494"/>
      <c r="H57" s="494" t="s">
        <v>7823</v>
      </c>
      <c r="I57" s="494" t="s">
        <v>294</v>
      </c>
      <c r="J57" s="494" t="s">
        <v>294</v>
      </c>
      <c r="K57" s="573">
        <v>0</v>
      </c>
      <c r="L57" s="358" t="s">
        <v>7268</v>
      </c>
      <c r="M57" s="357" t="s">
        <v>7830</v>
      </c>
      <c r="N57" s="357" t="s">
        <v>7823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6803</v>
      </c>
      <c r="U57" s="357" t="s">
        <v>294</v>
      </c>
      <c r="V57" s="357" t="s">
        <v>294</v>
      </c>
    </row>
    <row r="58" spans="1:22">
      <c r="A58" s="1651"/>
      <c r="B58" s="1816" t="s">
        <v>7623</v>
      </c>
      <c r="C58" s="1857" t="s">
        <v>3155</v>
      </c>
      <c r="D58" s="1815">
        <v>8</v>
      </c>
      <c r="E58" s="1815">
        <v>14</v>
      </c>
      <c r="F58" s="962" t="s">
        <v>7831</v>
      </c>
      <c r="G58" s="494"/>
      <c r="H58" s="494" t="s">
        <v>3052</v>
      </c>
      <c r="I58" s="494" t="s">
        <v>7826</v>
      </c>
      <c r="J58" s="494" t="s">
        <v>294</v>
      </c>
      <c r="K58" s="573">
        <v>0</v>
      </c>
      <c r="L58" s="358" t="s">
        <v>4589</v>
      </c>
      <c r="M58" s="357" t="s">
        <v>7623</v>
      </c>
      <c r="N58" s="357" t="s">
        <v>3052</v>
      </c>
      <c r="O58" s="357" t="s">
        <v>7826</v>
      </c>
      <c r="P58" s="357" t="s">
        <v>294</v>
      </c>
      <c r="Q58" s="357">
        <v>0</v>
      </c>
      <c r="R58" s="357">
        <v>16</v>
      </c>
      <c r="S58" s="357">
        <v>0</v>
      </c>
      <c r="T58" s="357" t="s">
        <v>1181</v>
      </c>
      <c r="U58" s="357" t="s">
        <v>6813</v>
      </c>
      <c r="V58" s="357" t="s">
        <v>294</v>
      </c>
    </row>
    <row r="59" spans="1:22" ht="15" thickBot="1">
      <c r="A59" s="1791"/>
      <c r="B59" s="1827" t="s">
        <v>7832</v>
      </c>
      <c r="C59" s="1858" t="s">
        <v>6829</v>
      </c>
      <c r="D59" s="1826">
        <v>5</v>
      </c>
      <c r="E59" s="1826">
        <v>8</v>
      </c>
      <c r="F59" s="1859" t="s">
        <v>6811</v>
      </c>
      <c r="G59" s="494"/>
      <c r="H59" s="494" t="s">
        <v>7261</v>
      </c>
      <c r="I59" s="494" t="s">
        <v>294</v>
      </c>
      <c r="J59" s="494" t="s">
        <v>294</v>
      </c>
      <c r="K59" s="573">
        <v>0</v>
      </c>
      <c r="L59" s="358" t="s">
        <v>6829</v>
      </c>
      <c r="M59" s="357" t="s">
        <v>7832</v>
      </c>
      <c r="N59" s="357" t="s">
        <v>7261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6811</v>
      </c>
      <c r="U59" s="357" t="s">
        <v>294</v>
      </c>
      <c r="V59" s="357" t="s">
        <v>294</v>
      </c>
    </row>
    <row r="60" spans="1:22" ht="15" thickBot="1">
      <c r="A60" s="671"/>
      <c r="B60" s="671"/>
      <c r="C60" s="1860" t="s">
        <v>22</v>
      </c>
      <c r="D60" s="663">
        <v>21</v>
      </c>
      <c r="E60" s="663">
        <v>36</v>
      </c>
      <c r="F60" s="186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787">
        <v>9</v>
      </c>
      <c r="B61" s="1832" t="s">
        <v>7833</v>
      </c>
      <c r="C61" s="1862" t="s">
        <v>6832</v>
      </c>
      <c r="D61" s="1831">
        <v>3</v>
      </c>
      <c r="E61" s="1831">
        <v>4</v>
      </c>
      <c r="F61" s="1863" t="s">
        <v>6815</v>
      </c>
      <c r="G61" s="494"/>
      <c r="H61" s="494" t="s">
        <v>7827</v>
      </c>
      <c r="I61" s="494" t="s">
        <v>294</v>
      </c>
      <c r="J61" s="494" t="s">
        <v>294</v>
      </c>
      <c r="K61" s="573">
        <v>0</v>
      </c>
      <c r="L61" s="358" t="s">
        <v>6832</v>
      </c>
      <c r="M61" s="357" t="s">
        <v>7833</v>
      </c>
      <c r="N61" s="357" t="s">
        <v>7827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6816</v>
      </c>
      <c r="U61" s="357" t="s">
        <v>294</v>
      </c>
      <c r="V61" s="357" t="s">
        <v>294</v>
      </c>
    </row>
    <row r="62" spans="1:22">
      <c r="A62" s="1651"/>
      <c r="B62" s="1816" t="s">
        <v>7625</v>
      </c>
      <c r="C62" s="1857" t="s">
        <v>4161</v>
      </c>
      <c r="D62" s="1815">
        <v>8</v>
      </c>
      <c r="E62" s="1815">
        <v>12</v>
      </c>
      <c r="F62" s="962" t="s">
        <v>7834</v>
      </c>
      <c r="G62" s="494"/>
      <c r="H62" s="494" t="s">
        <v>3040</v>
      </c>
      <c r="I62" s="494" t="s">
        <v>7832</v>
      </c>
      <c r="J62" s="494" t="s">
        <v>294</v>
      </c>
      <c r="K62" s="573">
        <v>0</v>
      </c>
      <c r="L62" s="358" t="s">
        <v>4161</v>
      </c>
      <c r="M62" s="357" t="s">
        <v>7625</v>
      </c>
      <c r="N62" s="357" t="s">
        <v>3040</v>
      </c>
      <c r="O62" s="357" t="s">
        <v>7832</v>
      </c>
      <c r="P62" s="357" t="s">
        <v>294</v>
      </c>
      <c r="Q62" s="357">
        <v>0</v>
      </c>
      <c r="R62" s="357">
        <v>34</v>
      </c>
      <c r="S62" s="357">
        <v>0</v>
      </c>
      <c r="T62" s="357" t="s">
        <v>3259</v>
      </c>
      <c r="U62" s="357" t="s">
        <v>6829</v>
      </c>
      <c r="V62" s="357" t="s">
        <v>294</v>
      </c>
    </row>
    <row r="63" spans="1:22">
      <c r="A63" s="1651"/>
      <c r="B63" s="1816" t="s">
        <v>7835</v>
      </c>
      <c r="C63" s="1857" t="s">
        <v>7274</v>
      </c>
      <c r="D63" s="1815">
        <v>3</v>
      </c>
      <c r="E63" s="1815">
        <v>4</v>
      </c>
      <c r="F63" s="962" t="s">
        <v>6815</v>
      </c>
      <c r="G63" s="494"/>
      <c r="H63" s="494" t="s">
        <v>7827</v>
      </c>
      <c r="I63" s="494" t="s">
        <v>294</v>
      </c>
      <c r="J63" s="494" t="s">
        <v>294</v>
      </c>
      <c r="K63" s="573">
        <v>0</v>
      </c>
      <c r="L63" s="358" t="s">
        <v>6836</v>
      </c>
      <c r="M63" s="357" t="s">
        <v>7835</v>
      </c>
      <c r="N63" s="357" t="s">
        <v>7827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6816</v>
      </c>
      <c r="U63" s="357" t="s">
        <v>294</v>
      </c>
      <c r="V63" s="357" t="s">
        <v>294</v>
      </c>
    </row>
    <row r="64" spans="1:22">
      <c r="A64" s="1651"/>
      <c r="B64" s="1816" t="s">
        <v>7836</v>
      </c>
      <c r="C64" s="1857" t="s">
        <v>94</v>
      </c>
      <c r="D64" s="1815">
        <v>3</v>
      </c>
      <c r="E64" s="1815">
        <v>6</v>
      </c>
      <c r="F64" s="962" t="s">
        <v>88</v>
      </c>
      <c r="G64" s="494"/>
      <c r="H64" s="494" t="s">
        <v>7829</v>
      </c>
      <c r="I64" s="494" t="s">
        <v>294</v>
      </c>
      <c r="J64" s="494" t="s">
        <v>294</v>
      </c>
      <c r="K64" s="573">
        <v>0</v>
      </c>
      <c r="L64" s="358" t="s">
        <v>94</v>
      </c>
      <c r="M64" s="357" t="s">
        <v>7836</v>
      </c>
      <c r="N64" s="357" t="s">
        <v>7829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88</v>
      </c>
      <c r="U64" s="357" t="s">
        <v>294</v>
      </c>
      <c r="V64" s="357" t="s">
        <v>294</v>
      </c>
    </row>
    <row r="65" spans="1:22">
      <c r="A65" s="1651"/>
      <c r="B65" s="1816" t="s">
        <v>7837</v>
      </c>
      <c r="C65" s="1857" t="s">
        <v>7278</v>
      </c>
      <c r="D65" s="1815">
        <v>3</v>
      </c>
      <c r="E65" s="1815">
        <v>4</v>
      </c>
      <c r="F65" s="962" t="s">
        <v>6813</v>
      </c>
      <c r="G65" s="494" t="s">
        <v>241</v>
      </c>
      <c r="H65" s="494" t="s">
        <v>7826</v>
      </c>
      <c r="I65" s="494" t="s">
        <v>294</v>
      </c>
      <c r="J65" s="494" t="s">
        <v>294</v>
      </c>
      <c r="K65" s="573">
        <v>0</v>
      </c>
      <c r="L65" s="358" t="s">
        <v>7279</v>
      </c>
      <c r="M65" s="357" t="s">
        <v>7837</v>
      </c>
      <c r="N65" s="357" t="s">
        <v>7826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6813</v>
      </c>
      <c r="U65" s="357" t="s">
        <v>294</v>
      </c>
      <c r="V65" s="357" t="s">
        <v>294</v>
      </c>
    </row>
    <row r="66" spans="1:22" ht="15" thickBot="1">
      <c r="A66" s="1791"/>
      <c r="B66" s="1827" t="s">
        <v>7838</v>
      </c>
      <c r="C66" s="1858" t="s">
        <v>7281</v>
      </c>
      <c r="D66" s="1826">
        <v>3</v>
      </c>
      <c r="E66" s="1826">
        <v>4</v>
      </c>
      <c r="F66" s="1859" t="s">
        <v>6813</v>
      </c>
      <c r="G66" s="494" t="s">
        <v>241</v>
      </c>
      <c r="H66" s="494" t="s">
        <v>7826</v>
      </c>
      <c r="I66" s="494" t="s">
        <v>294</v>
      </c>
      <c r="J66" s="494" t="s">
        <v>294</v>
      </c>
      <c r="K66" s="573">
        <v>0</v>
      </c>
      <c r="L66" s="358" t="s">
        <v>7282</v>
      </c>
      <c r="M66" s="357" t="s">
        <v>7838</v>
      </c>
      <c r="N66" s="357" t="s">
        <v>7826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6813</v>
      </c>
      <c r="U66" s="357" t="s">
        <v>294</v>
      </c>
      <c r="V66" s="357" t="s">
        <v>294</v>
      </c>
    </row>
    <row r="67" spans="1:22" ht="15" thickBot="1">
      <c r="A67" s="671"/>
      <c r="B67" s="671"/>
      <c r="C67" s="1860" t="s">
        <v>22</v>
      </c>
      <c r="D67" s="663">
        <v>20</v>
      </c>
      <c r="E67" s="663">
        <v>30</v>
      </c>
      <c r="F67" s="186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1787">
        <v>10</v>
      </c>
      <c r="B68" s="1832" t="s">
        <v>7629</v>
      </c>
      <c r="C68" s="1862" t="s">
        <v>4329</v>
      </c>
      <c r="D68" s="1831">
        <v>8</v>
      </c>
      <c r="E68" s="1831">
        <v>12</v>
      </c>
      <c r="F68" s="1863" t="s">
        <v>4161</v>
      </c>
      <c r="G68" s="494"/>
      <c r="H68" s="494" t="s">
        <v>7625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7629</v>
      </c>
      <c r="N68" s="357" t="s">
        <v>7625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651"/>
      <c r="B69" s="1816" t="s">
        <v>7839</v>
      </c>
      <c r="C69" s="1857" t="s">
        <v>276</v>
      </c>
      <c r="D69" s="1815">
        <v>4</v>
      </c>
      <c r="E69" s="1815">
        <v>6</v>
      </c>
      <c r="F69" s="962" t="s">
        <v>7267</v>
      </c>
      <c r="G69" s="494"/>
      <c r="H69" s="494" t="s">
        <v>7830</v>
      </c>
      <c r="I69" s="494" t="s">
        <v>294</v>
      </c>
      <c r="J69" s="494" t="s">
        <v>294</v>
      </c>
      <c r="K69" s="573">
        <v>0</v>
      </c>
      <c r="L69" s="358" t="s">
        <v>614</v>
      </c>
      <c r="M69" s="357" t="s">
        <v>7839</v>
      </c>
      <c r="N69" s="357" t="s">
        <v>7830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7268</v>
      </c>
      <c r="U69" s="357" t="s">
        <v>294</v>
      </c>
      <c r="V69" s="357" t="s">
        <v>294</v>
      </c>
    </row>
    <row r="70" spans="1:22">
      <c r="A70" s="1651"/>
      <c r="B70" s="1816" t="s">
        <v>7840</v>
      </c>
      <c r="C70" s="1857" t="s">
        <v>7285</v>
      </c>
      <c r="D70" s="1815">
        <v>3</v>
      </c>
      <c r="E70" s="1815">
        <v>4</v>
      </c>
      <c r="F70" s="962" t="s">
        <v>7274</v>
      </c>
      <c r="G70" s="494"/>
      <c r="H70" s="494" t="s">
        <v>7835</v>
      </c>
      <c r="I70" s="494" t="s">
        <v>294</v>
      </c>
      <c r="J70" s="494" t="s">
        <v>294</v>
      </c>
      <c r="K70" s="573">
        <v>0</v>
      </c>
      <c r="L70" s="358" t="s">
        <v>7286</v>
      </c>
      <c r="M70" s="357" t="s">
        <v>7840</v>
      </c>
      <c r="N70" s="357" t="s">
        <v>7835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6836</v>
      </c>
      <c r="U70" s="357" t="s">
        <v>294</v>
      </c>
      <c r="V70" s="357" t="s">
        <v>294</v>
      </c>
    </row>
    <row r="71" spans="1:22">
      <c r="A71" s="1651"/>
      <c r="B71" s="1816" t="s">
        <v>7841</v>
      </c>
      <c r="C71" s="1857" t="s">
        <v>7289</v>
      </c>
      <c r="D71" s="1815">
        <v>3</v>
      </c>
      <c r="E71" s="1815">
        <v>4</v>
      </c>
      <c r="F71" s="962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7289</v>
      </c>
      <c r="M71" s="357" t="s">
        <v>7841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1791"/>
      <c r="B72" s="1827" t="s">
        <v>7842</v>
      </c>
      <c r="C72" s="1858" t="s">
        <v>7843</v>
      </c>
      <c r="D72" s="1826">
        <v>3</v>
      </c>
      <c r="E72" s="1826">
        <v>4</v>
      </c>
      <c r="F72" s="1859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6852</v>
      </c>
      <c r="M72" s="357" t="s">
        <v>7842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671"/>
      <c r="B73" s="671"/>
      <c r="C73" s="1860" t="s">
        <v>22</v>
      </c>
      <c r="D73" s="663">
        <v>18</v>
      </c>
      <c r="E73" s="663">
        <v>26</v>
      </c>
      <c r="F73" s="186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671"/>
      <c r="B74" s="671" t="s">
        <v>118</v>
      </c>
      <c r="C74" s="1860" t="s">
        <v>6409</v>
      </c>
      <c r="D74" s="663">
        <v>200</v>
      </c>
      <c r="E74" s="663">
        <v>306</v>
      </c>
      <c r="F74" s="1860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6410</v>
      </c>
      <c r="M74" s="357" t="s">
        <v>118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D6B7-8EBC-4AB1-AB1E-BCC35DDD0160}">
  <sheetPr codeName="Sheet70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3027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7580</v>
      </c>
      <c r="C9" s="1855" t="s">
        <v>7581</v>
      </c>
      <c r="D9" s="1813">
        <v>5</v>
      </c>
      <c r="E9" s="1813">
        <v>8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7582</v>
      </c>
      <c r="M9" s="357" t="s">
        <v>7580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3035</v>
      </c>
      <c r="C10" s="1857" t="s">
        <v>438</v>
      </c>
      <c r="D10" s="1815">
        <v>2</v>
      </c>
      <c r="E10" s="1815">
        <v>3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438</v>
      </c>
      <c r="M10" s="357" t="s">
        <v>3035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7740</v>
      </c>
      <c r="C11" s="1857" t="s">
        <v>7741</v>
      </c>
      <c r="D11" s="1815">
        <v>4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7742</v>
      </c>
      <c r="M11" s="357" t="s">
        <v>7740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3034</v>
      </c>
      <c r="C13" s="1857" t="s">
        <v>3543</v>
      </c>
      <c r="D13" s="1815">
        <v>5</v>
      </c>
      <c r="E13" s="1815">
        <v>8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3039</v>
      </c>
      <c r="C14" s="1858" t="s">
        <v>1179</v>
      </c>
      <c r="D14" s="1826">
        <v>3</v>
      </c>
      <c r="E14" s="1826">
        <v>4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2100</v>
      </c>
      <c r="M14" s="357" t="s">
        <v>3039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21</v>
      </c>
      <c r="E15" s="663">
        <v>30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7583</v>
      </c>
      <c r="C16" s="1862" t="s">
        <v>7584</v>
      </c>
      <c r="D16" s="1831">
        <v>5</v>
      </c>
      <c r="E16" s="1831">
        <v>8</v>
      </c>
      <c r="F16" s="1863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7583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337</v>
      </c>
      <c r="C17" s="1857" t="s">
        <v>58</v>
      </c>
      <c r="D17" s="1815">
        <v>4</v>
      </c>
      <c r="E17" s="1815">
        <v>6</v>
      </c>
      <c r="F17" s="962" t="s">
        <v>7741</v>
      </c>
      <c r="G17" s="494"/>
      <c r="H17" s="494" t="s">
        <v>7740</v>
      </c>
      <c r="I17" s="494" t="s">
        <v>294</v>
      </c>
      <c r="J17" s="494" t="s">
        <v>294</v>
      </c>
      <c r="K17" s="573">
        <v>0</v>
      </c>
      <c r="L17" s="358" t="s">
        <v>58</v>
      </c>
      <c r="M17" s="357" t="s">
        <v>337</v>
      </c>
      <c r="N17" s="357" t="s">
        <v>7740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7742</v>
      </c>
      <c r="U17" s="357" t="s">
        <v>294</v>
      </c>
      <c r="V17" s="357" t="s">
        <v>294</v>
      </c>
    </row>
    <row r="18" spans="1:22">
      <c r="A18" s="1651"/>
      <c r="B18" s="1816" t="s">
        <v>29</v>
      </c>
      <c r="C18" s="1857" t="s">
        <v>2389</v>
      </c>
      <c r="D18" s="1815">
        <v>2</v>
      </c>
      <c r="E18" s="1815">
        <v>2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609</v>
      </c>
      <c r="M18" s="357" t="s">
        <v>29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36</v>
      </c>
      <c r="C19" s="1857" t="s">
        <v>1131</v>
      </c>
      <c r="D19" s="1815">
        <v>1</v>
      </c>
      <c r="E19" s="1815">
        <v>1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1131</v>
      </c>
      <c r="M19" s="357" t="s">
        <v>36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1651"/>
      <c r="B20" s="1816" t="s">
        <v>3036</v>
      </c>
      <c r="C20" s="1857" t="s">
        <v>471</v>
      </c>
      <c r="D20" s="1815">
        <v>5</v>
      </c>
      <c r="E20" s="1815">
        <v>8</v>
      </c>
      <c r="F20" s="962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1791"/>
      <c r="B21" s="1827" t="s">
        <v>7743</v>
      </c>
      <c r="C21" s="1858" t="s">
        <v>7744</v>
      </c>
      <c r="D21" s="1826">
        <v>3</v>
      </c>
      <c r="E21" s="1826">
        <v>4</v>
      </c>
      <c r="F21" s="1859" t="s">
        <v>1179</v>
      </c>
      <c r="G21" s="494"/>
      <c r="H21" s="494" t="s">
        <v>3039</v>
      </c>
      <c r="I21" s="494" t="s">
        <v>294</v>
      </c>
      <c r="J21" s="494" t="s">
        <v>294</v>
      </c>
      <c r="K21" s="573">
        <v>0</v>
      </c>
      <c r="L21" s="358" t="s">
        <v>7745</v>
      </c>
      <c r="M21" s="357" t="s">
        <v>7743</v>
      </c>
      <c r="N21" s="357" t="s">
        <v>3039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2100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20</v>
      </c>
      <c r="E22" s="663">
        <v>29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7587</v>
      </c>
      <c r="C23" s="1862" t="s">
        <v>28</v>
      </c>
      <c r="D23" s="1831">
        <v>5</v>
      </c>
      <c r="E23" s="1831">
        <v>8</v>
      </c>
      <c r="F23" s="1863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7587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7746</v>
      </c>
      <c r="C24" s="1857" t="s">
        <v>7747</v>
      </c>
      <c r="D24" s="1815">
        <v>4</v>
      </c>
      <c r="E24" s="1815">
        <v>6</v>
      </c>
      <c r="F24" s="962" t="s">
        <v>58</v>
      </c>
      <c r="G24" s="494"/>
      <c r="H24" s="494" t="s">
        <v>337</v>
      </c>
      <c r="I24" s="494" t="s">
        <v>294</v>
      </c>
      <c r="J24" s="494" t="s">
        <v>294</v>
      </c>
      <c r="K24" s="573">
        <v>0</v>
      </c>
      <c r="L24" s="358" t="s">
        <v>7747</v>
      </c>
      <c r="M24" s="357" t="s">
        <v>7746</v>
      </c>
      <c r="N24" s="357" t="s">
        <v>337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58</v>
      </c>
      <c r="U24" s="357" t="s">
        <v>294</v>
      </c>
      <c r="V24" s="357" t="s">
        <v>294</v>
      </c>
    </row>
    <row r="25" spans="1:22">
      <c r="A25" s="1651"/>
      <c r="B25" s="1816" t="s">
        <v>61</v>
      </c>
      <c r="C25" s="1857" t="s">
        <v>62</v>
      </c>
      <c r="D25" s="1815">
        <v>4</v>
      </c>
      <c r="E25" s="1815">
        <v>4</v>
      </c>
      <c r="F25" s="962" t="s">
        <v>7584</v>
      </c>
      <c r="G25" s="494"/>
      <c r="H25" s="494" t="s">
        <v>7583</v>
      </c>
      <c r="I25" s="494" t="s">
        <v>294</v>
      </c>
      <c r="J25" s="494" t="s">
        <v>294</v>
      </c>
      <c r="K25" s="573">
        <v>0</v>
      </c>
      <c r="L25" s="358" t="s">
        <v>6363</v>
      </c>
      <c r="M25" s="357" t="s">
        <v>61</v>
      </c>
      <c r="N25" s="357" t="s">
        <v>7583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7585</v>
      </c>
      <c r="U25" s="357" t="s">
        <v>294</v>
      </c>
      <c r="V25" s="357" t="s">
        <v>294</v>
      </c>
    </row>
    <row r="26" spans="1:22">
      <c r="A26" s="1651"/>
      <c r="B26" s="1816" t="s">
        <v>7647</v>
      </c>
      <c r="C26" s="1857" t="s">
        <v>64</v>
      </c>
      <c r="D26" s="1815">
        <v>3</v>
      </c>
      <c r="E26" s="1815">
        <v>4</v>
      </c>
      <c r="F26" s="962" t="s">
        <v>7581</v>
      </c>
      <c r="G26" s="494"/>
      <c r="H26" s="494" t="s">
        <v>7580</v>
      </c>
      <c r="I26" s="494" t="s">
        <v>294</v>
      </c>
      <c r="J26" s="494" t="s">
        <v>294</v>
      </c>
      <c r="K26" s="573">
        <v>0</v>
      </c>
      <c r="L26" s="358" t="s">
        <v>600</v>
      </c>
      <c r="M26" s="357" t="s">
        <v>7647</v>
      </c>
      <c r="N26" s="357" t="s">
        <v>7580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7582</v>
      </c>
      <c r="U26" s="357" t="s">
        <v>294</v>
      </c>
      <c r="V26" s="357" t="s">
        <v>294</v>
      </c>
    </row>
    <row r="27" spans="1:22">
      <c r="A27" s="1651"/>
      <c r="B27" s="1816" t="s">
        <v>40</v>
      </c>
      <c r="C27" s="1857" t="s">
        <v>1180</v>
      </c>
      <c r="D27" s="1815">
        <v>1</v>
      </c>
      <c r="E27" s="1815">
        <v>1</v>
      </c>
      <c r="F27" s="962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1791"/>
      <c r="B28" s="1827" t="s">
        <v>3038</v>
      </c>
      <c r="C28" s="1858" t="s">
        <v>140</v>
      </c>
      <c r="D28" s="1826">
        <v>5</v>
      </c>
      <c r="E28" s="1826">
        <v>8</v>
      </c>
      <c r="F28" s="1859" t="s">
        <v>471</v>
      </c>
      <c r="G28" s="494"/>
      <c r="H28" s="494" t="s">
        <v>3036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3038</v>
      </c>
      <c r="N28" s="357" t="s">
        <v>3036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22</v>
      </c>
      <c r="E29" s="663">
        <v>31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7590</v>
      </c>
      <c r="C30" s="1862" t="s">
        <v>32</v>
      </c>
      <c r="D30" s="1831">
        <v>5</v>
      </c>
      <c r="E30" s="1831">
        <v>8</v>
      </c>
      <c r="F30" s="1863" t="s">
        <v>28</v>
      </c>
      <c r="G30" s="494"/>
      <c r="H30" s="494" t="s">
        <v>7587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7590</v>
      </c>
      <c r="N30" s="357" t="s">
        <v>7587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1651"/>
      <c r="B31" s="1816" t="s">
        <v>3065</v>
      </c>
      <c r="C31" s="1857" t="s">
        <v>3153</v>
      </c>
      <c r="D31" s="1815">
        <v>5</v>
      </c>
      <c r="E31" s="1815">
        <v>8</v>
      </c>
      <c r="F31" s="962" t="s">
        <v>7584</v>
      </c>
      <c r="G31" s="494"/>
      <c r="H31" s="494" t="s">
        <v>7583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3065</v>
      </c>
      <c r="N31" s="357" t="s">
        <v>7583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7585</v>
      </c>
      <c r="U31" s="357" t="s">
        <v>294</v>
      </c>
      <c r="V31" s="357" t="s">
        <v>294</v>
      </c>
    </row>
    <row r="32" spans="1:22">
      <c r="A32" s="1651"/>
      <c r="B32" s="1816" t="s">
        <v>497</v>
      </c>
      <c r="C32" s="1857" t="s">
        <v>81</v>
      </c>
      <c r="D32" s="1815">
        <v>3</v>
      </c>
      <c r="E32" s="1815">
        <v>4</v>
      </c>
      <c r="F32" s="962" t="s">
        <v>7747</v>
      </c>
      <c r="G32" s="494"/>
      <c r="H32" s="494" t="s">
        <v>7746</v>
      </c>
      <c r="I32" s="494" t="s">
        <v>294</v>
      </c>
      <c r="J32" s="494" t="s">
        <v>294</v>
      </c>
      <c r="K32" s="573">
        <v>0</v>
      </c>
      <c r="L32" s="358" t="s">
        <v>570</v>
      </c>
      <c r="M32" s="357" t="s">
        <v>497</v>
      </c>
      <c r="N32" s="357" t="s">
        <v>7746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7747</v>
      </c>
      <c r="U32" s="357" t="s">
        <v>294</v>
      </c>
      <c r="V32" s="357" t="s">
        <v>294</v>
      </c>
    </row>
    <row r="33" spans="1:22">
      <c r="A33" s="1651"/>
      <c r="B33" s="1816" t="s">
        <v>7748</v>
      </c>
      <c r="C33" s="1857" t="s">
        <v>6858</v>
      </c>
      <c r="D33" s="1815">
        <v>4</v>
      </c>
      <c r="E33" s="1815">
        <v>6</v>
      </c>
      <c r="F33" s="962" t="s">
        <v>7747</v>
      </c>
      <c r="G33" s="494"/>
      <c r="H33" s="494" t="s">
        <v>7746</v>
      </c>
      <c r="I33" s="494" t="s">
        <v>294</v>
      </c>
      <c r="J33" s="494" t="s">
        <v>294</v>
      </c>
      <c r="K33" s="573">
        <v>0</v>
      </c>
      <c r="L33" s="358" t="s">
        <v>6287</v>
      </c>
      <c r="M33" s="357" t="s">
        <v>7748</v>
      </c>
      <c r="N33" s="357" t="s">
        <v>7746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7747</v>
      </c>
      <c r="U33" s="357" t="s">
        <v>294</v>
      </c>
      <c r="V33" s="357" t="s">
        <v>294</v>
      </c>
    </row>
    <row r="34" spans="1:22" ht="15" thickBot="1">
      <c r="A34" s="1791"/>
      <c r="B34" s="1827" t="s">
        <v>7749</v>
      </c>
      <c r="C34" s="1858" t="s">
        <v>7750</v>
      </c>
      <c r="D34" s="1826">
        <v>3</v>
      </c>
      <c r="E34" s="1826">
        <v>4</v>
      </c>
      <c r="F34" s="1859" t="s">
        <v>7744</v>
      </c>
      <c r="G34" s="494"/>
      <c r="H34" s="494" t="s">
        <v>7743</v>
      </c>
      <c r="I34" s="494" t="s">
        <v>294</v>
      </c>
      <c r="J34" s="494" t="s">
        <v>294</v>
      </c>
      <c r="K34" s="573">
        <v>0</v>
      </c>
      <c r="L34" s="358" t="s">
        <v>7750</v>
      </c>
      <c r="M34" s="357" t="s">
        <v>7749</v>
      </c>
      <c r="N34" s="357" t="s">
        <v>7743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7745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20</v>
      </c>
      <c r="E35" s="663">
        <v>30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7751</v>
      </c>
      <c r="C36" s="1862" t="s">
        <v>6251</v>
      </c>
      <c r="D36" s="1831">
        <v>3</v>
      </c>
      <c r="E36" s="1831">
        <v>4</v>
      </c>
      <c r="F36" s="1863" t="s">
        <v>7752</v>
      </c>
      <c r="G36" s="494"/>
      <c r="H36" s="494" t="s">
        <v>61</v>
      </c>
      <c r="I36" s="494" t="s">
        <v>7746</v>
      </c>
      <c r="J36" s="494" t="s">
        <v>294</v>
      </c>
      <c r="K36" s="573">
        <v>0</v>
      </c>
      <c r="L36" s="358" t="s">
        <v>6251</v>
      </c>
      <c r="M36" s="357" t="s">
        <v>7751</v>
      </c>
      <c r="N36" s="357" t="s">
        <v>61</v>
      </c>
      <c r="O36" s="357" t="s">
        <v>7746</v>
      </c>
      <c r="P36" s="357" t="s">
        <v>294</v>
      </c>
      <c r="Q36" s="357">
        <v>0</v>
      </c>
      <c r="R36" s="357">
        <v>21</v>
      </c>
      <c r="S36" s="357">
        <v>0</v>
      </c>
      <c r="T36" s="357" t="s">
        <v>6363</v>
      </c>
      <c r="U36" s="357" t="s">
        <v>7747</v>
      </c>
      <c r="V36" s="357" t="s">
        <v>294</v>
      </c>
    </row>
    <row r="37" spans="1:22">
      <c r="A37" s="1651"/>
      <c r="B37" s="1816" t="s">
        <v>7753</v>
      </c>
      <c r="C37" s="1857" t="s">
        <v>7754</v>
      </c>
      <c r="D37" s="1815">
        <v>4</v>
      </c>
      <c r="E37" s="1815">
        <v>6</v>
      </c>
      <c r="F37" s="962" t="s">
        <v>3153</v>
      </c>
      <c r="G37" s="494"/>
      <c r="H37" s="494" t="s">
        <v>3065</v>
      </c>
      <c r="I37" s="494" t="s">
        <v>294</v>
      </c>
      <c r="J37" s="494" t="s">
        <v>294</v>
      </c>
      <c r="K37" s="574">
        <v>0</v>
      </c>
      <c r="L37" s="358" t="s">
        <v>7755</v>
      </c>
      <c r="M37" s="357" t="s">
        <v>7753</v>
      </c>
      <c r="N37" s="357" t="s">
        <v>3065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604</v>
      </c>
      <c r="U37" s="357" t="s">
        <v>294</v>
      </c>
      <c r="V37" s="357" t="s">
        <v>294</v>
      </c>
    </row>
    <row r="38" spans="1:22">
      <c r="A38" s="1651"/>
      <c r="B38" s="1816" t="s">
        <v>7756</v>
      </c>
      <c r="C38" s="1857" t="s">
        <v>7757</v>
      </c>
      <c r="D38" s="1815">
        <v>4</v>
      </c>
      <c r="E38" s="1815">
        <v>6</v>
      </c>
      <c r="F38" s="962" t="s">
        <v>6858</v>
      </c>
      <c r="G38" s="494"/>
      <c r="H38" s="494" t="s">
        <v>7748</v>
      </c>
      <c r="I38" s="494" t="s">
        <v>294</v>
      </c>
      <c r="J38" s="494" t="s">
        <v>294</v>
      </c>
      <c r="K38" s="573">
        <v>0</v>
      </c>
      <c r="L38" s="358" t="s">
        <v>7758</v>
      </c>
      <c r="M38" s="357" t="s">
        <v>7756</v>
      </c>
      <c r="N38" s="357" t="s">
        <v>7748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6287</v>
      </c>
      <c r="U38" s="357" t="s">
        <v>294</v>
      </c>
      <c r="V38" s="357" t="s">
        <v>294</v>
      </c>
    </row>
    <row r="39" spans="1:22">
      <c r="A39" s="1651"/>
      <c r="B39" s="1816" t="s">
        <v>7759</v>
      </c>
      <c r="C39" s="1857" t="s">
        <v>7760</v>
      </c>
      <c r="D39" s="1815">
        <v>3</v>
      </c>
      <c r="E39" s="1815">
        <v>4</v>
      </c>
      <c r="F39" s="962" t="s">
        <v>7750</v>
      </c>
      <c r="G39" s="494"/>
      <c r="H39" s="494" t="s">
        <v>7749</v>
      </c>
      <c r="I39" s="494" t="s">
        <v>294</v>
      </c>
      <c r="J39" s="494" t="s">
        <v>294</v>
      </c>
      <c r="K39" s="574">
        <v>0</v>
      </c>
      <c r="L39" s="358" t="s">
        <v>7760</v>
      </c>
      <c r="M39" s="357" t="s">
        <v>7759</v>
      </c>
      <c r="N39" s="357" t="s">
        <v>7749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7750</v>
      </c>
      <c r="U39" s="357" t="s">
        <v>294</v>
      </c>
      <c r="V39" s="357" t="s">
        <v>294</v>
      </c>
    </row>
    <row r="40" spans="1:22">
      <c r="A40" s="1651"/>
      <c r="B40" s="1816" t="s">
        <v>3051</v>
      </c>
      <c r="C40" s="1857" t="s">
        <v>335</v>
      </c>
      <c r="D40" s="1815">
        <v>2</v>
      </c>
      <c r="E40" s="1815">
        <v>3</v>
      </c>
      <c r="F40" s="962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335</v>
      </c>
      <c r="M40" s="357" t="s">
        <v>3051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1791"/>
      <c r="B41" s="1827" t="s">
        <v>7761</v>
      </c>
      <c r="C41" s="1858" t="s">
        <v>7762</v>
      </c>
      <c r="D41" s="1826">
        <v>4</v>
      </c>
      <c r="E41" s="1826">
        <v>6</v>
      </c>
      <c r="F41" s="1859" t="s">
        <v>6858</v>
      </c>
      <c r="G41" s="494"/>
      <c r="H41" s="494" t="s">
        <v>7748</v>
      </c>
      <c r="I41" s="494" t="s">
        <v>294</v>
      </c>
      <c r="J41" s="494" t="s">
        <v>294</v>
      </c>
      <c r="K41" s="573">
        <v>0</v>
      </c>
      <c r="L41" s="358" t="s">
        <v>7762</v>
      </c>
      <c r="M41" s="357" t="s">
        <v>7761</v>
      </c>
      <c r="N41" s="357" t="s">
        <v>7748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6287</v>
      </c>
      <c r="U41" s="357" t="s">
        <v>294</v>
      </c>
      <c r="V41" s="357" t="s">
        <v>294</v>
      </c>
    </row>
    <row r="42" spans="1:22" ht="15" thickBot="1">
      <c r="A42" s="671"/>
      <c r="B42" s="671"/>
      <c r="C42" s="1860" t="s">
        <v>22</v>
      </c>
      <c r="D42" s="663">
        <v>20</v>
      </c>
      <c r="E42" s="663">
        <v>29</v>
      </c>
      <c r="F42" s="186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1787">
        <v>6</v>
      </c>
      <c r="B43" s="1832" t="s">
        <v>3040</v>
      </c>
      <c r="C43" s="1862" t="s">
        <v>3998</v>
      </c>
      <c r="D43" s="1831">
        <v>3</v>
      </c>
      <c r="E43" s="1831">
        <v>4</v>
      </c>
      <c r="F43" s="1863" t="s">
        <v>1179</v>
      </c>
      <c r="G43" s="494"/>
      <c r="H43" s="494" t="s">
        <v>3039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3040</v>
      </c>
      <c r="N43" s="357" t="s">
        <v>3039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1651"/>
      <c r="B44" s="1816" t="s">
        <v>3052</v>
      </c>
      <c r="C44" s="1857" t="s">
        <v>1181</v>
      </c>
      <c r="D44" s="1815">
        <v>4</v>
      </c>
      <c r="E44" s="1815">
        <v>6</v>
      </c>
      <c r="F44" s="962" t="s">
        <v>438</v>
      </c>
      <c r="G44" s="494"/>
      <c r="H44" s="494" t="s">
        <v>3035</v>
      </c>
      <c r="I44" s="494" t="s">
        <v>294</v>
      </c>
      <c r="J44" s="494" t="s">
        <v>294</v>
      </c>
      <c r="K44" s="573">
        <v>0</v>
      </c>
      <c r="L44" s="358" t="s">
        <v>1181</v>
      </c>
      <c r="M44" s="357" t="s">
        <v>3052</v>
      </c>
      <c r="N44" s="357" t="s">
        <v>3035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438</v>
      </c>
      <c r="U44" s="357" t="s">
        <v>294</v>
      </c>
      <c r="V44" s="357" t="s">
        <v>294</v>
      </c>
    </row>
    <row r="45" spans="1:22">
      <c r="A45" s="1651"/>
      <c r="B45" s="1816" t="s">
        <v>7763</v>
      </c>
      <c r="C45" s="1857" t="s">
        <v>7764</v>
      </c>
      <c r="D45" s="1815">
        <v>4</v>
      </c>
      <c r="E45" s="1815">
        <v>6</v>
      </c>
      <c r="F45" s="962" t="s">
        <v>6858</v>
      </c>
      <c r="G45" s="494"/>
      <c r="H45" s="494" t="s">
        <v>7748</v>
      </c>
      <c r="I45" s="494" t="s">
        <v>294</v>
      </c>
      <c r="J45" s="494" t="s">
        <v>294</v>
      </c>
      <c r="K45" s="573">
        <v>0</v>
      </c>
      <c r="L45" s="358" t="s">
        <v>7764</v>
      </c>
      <c r="M45" s="357" t="s">
        <v>7763</v>
      </c>
      <c r="N45" s="357" t="s">
        <v>7748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6287</v>
      </c>
      <c r="U45" s="357" t="s">
        <v>294</v>
      </c>
      <c r="V45" s="357" t="s">
        <v>294</v>
      </c>
    </row>
    <row r="46" spans="1:22">
      <c r="A46" s="1651"/>
      <c r="B46" s="1816" t="s">
        <v>7765</v>
      </c>
      <c r="C46" s="1857" t="s">
        <v>7766</v>
      </c>
      <c r="D46" s="1815">
        <v>3</v>
      </c>
      <c r="E46" s="1815">
        <v>6</v>
      </c>
      <c r="F46" s="962" t="s">
        <v>7762</v>
      </c>
      <c r="G46" s="494"/>
      <c r="H46" s="494" t="s">
        <v>7761</v>
      </c>
      <c r="I46" s="494" t="s">
        <v>294</v>
      </c>
      <c r="J46" s="494" t="s">
        <v>294</v>
      </c>
      <c r="K46" s="573">
        <v>0</v>
      </c>
      <c r="L46" s="358" t="s">
        <v>7766</v>
      </c>
      <c r="M46" s="357" t="s">
        <v>7765</v>
      </c>
      <c r="N46" s="357" t="s">
        <v>7761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7762</v>
      </c>
      <c r="U46" s="357" t="s">
        <v>294</v>
      </c>
      <c r="V46" s="357" t="s">
        <v>294</v>
      </c>
    </row>
    <row r="47" spans="1:22">
      <c r="A47" s="1651"/>
      <c r="B47" s="1816" t="s">
        <v>7767</v>
      </c>
      <c r="C47" s="1857" t="s">
        <v>7768</v>
      </c>
      <c r="D47" s="1815">
        <v>4</v>
      </c>
      <c r="E47" s="1815">
        <v>6</v>
      </c>
      <c r="F47" s="962" t="s">
        <v>7762</v>
      </c>
      <c r="G47" s="494"/>
      <c r="H47" s="494" t="s">
        <v>7761</v>
      </c>
      <c r="I47" s="494" t="s">
        <v>294</v>
      </c>
      <c r="J47" s="494" t="s">
        <v>294</v>
      </c>
      <c r="K47" s="573">
        <v>0</v>
      </c>
      <c r="L47" s="358" t="s">
        <v>7769</v>
      </c>
      <c r="M47" s="357" t="s">
        <v>7767</v>
      </c>
      <c r="N47" s="357" t="s">
        <v>7761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7762</v>
      </c>
      <c r="U47" s="357" t="s">
        <v>294</v>
      </c>
      <c r="V47" s="357" t="s">
        <v>294</v>
      </c>
    </row>
    <row r="48" spans="1:22" ht="15" thickBot="1">
      <c r="A48" s="1791"/>
      <c r="B48" s="1827" t="s">
        <v>7770</v>
      </c>
      <c r="C48" s="1858" t="s">
        <v>7771</v>
      </c>
      <c r="D48" s="1826">
        <v>4</v>
      </c>
      <c r="E48" s="1826">
        <v>6</v>
      </c>
      <c r="F48" s="1859" t="s">
        <v>81</v>
      </c>
      <c r="G48" s="494"/>
      <c r="H48" s="494" t="s">
        <v>497</v>
      </c>
      <c r="I48" s="494" t="s">
        <v>294</v>
      </c>
      <c r="J48" s="494" t="s">
        <v>294</v>
      </c>
      <c r="K48" s="573">
        <v>0</v>
      </c>
      <c r="L48" s="358" t="s">
        <v>7772</v>
      </c>
      <c r="M48" s="357" t="s">
        <v>7770</v>
      </c>
      <c r="N48" s="357" t="s">
        <v>497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570</v>
      </c>
      <c r="U48" s="357" t="s">
        <v>294</v>
      </c>
      <c r="V48" s="357" t="s">
        <v>294</v>
      </c>
    </row>
    <row r="49" spans="1:22" ht="15" thickBot="1">
      <c r="A49" s="671"/>
      <c r="B49" s="671"/>
      <c r="C49" s="1860" t="s">
        <v>22</v>
      </c>
      <c r="D49" s="663">
        <v>22</v>
      </c>
      <c r="E49" s="663">
        <v>34</v>
      </c>
      <c r="F49" s="186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1787">
        <v>7</v>
      </c>
      <c r="B50" s="1832" t="s">
        <v>7773</v>
      </c>
      <c r="C50" s="1862" t="s">
        <v>7774</v>
      </c>
      <c r="D50" s="1831">
        <v>4</v>
      </c>
      <c r="E50" s="1831">
        <v>6</v>
      </c>
      <c r="F50" s="1863" t="s">
        <v>6251</v>
      </c>
      <c r="G50" s="494"/>
      <c r="H50" s="494" t="s">
        <v>7751</v>
      </c>
      <c r="I50" s="494" t="s">
        <v>294</v>
      </c>
      <c r="J50" s="494" t="s">
        <v>294</v>
      </c>
      <c r="K50" s="573">
        <v>0</v>
      </c>
      <c r="L50" s="358" t="s">
        <v>7775</v>
      </c>
      <c r="M50" s="357" t="s">
        <v>7773</v>
      </c>
      <c r="N50" s="357" t="s">
        <v>7751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6251</v>
      </c>
      <c r="U50" s="357" t="s">
        <v>294</v>
      </c>
      <c r="V50" s="357" t="s">
        <v>294</v>
      </c>
    </row>
    <row r="51" spans="1:22">
      <c r="A51" s="1651"/>
      <c r="B51" s="1816" t="s">
        <v>7776</v>
      </c>
      <c r="C51" s="1857" t="s">
        <v>7777</v>
      </c>
      <c r="D51" s="1815">
        <v>4</v>
      </c>
      <c r="E51" s="1815">
        <v>6</v>
      </c>
      <c r="F51" s="962" t="s">
        <v>7768</v>
      </c>
      <c r="G51" s="494"/>
      <c r="H51" s="494" t="s">
        <v>7767</v>
      </c>
      <c r="I51" s="494" t="s">
        <v>294</v>
      </c>
      <c r="J51" s="494" t="s">
        <v>294</v>
      </c>
      <c r="K51" s="573">
        <v>0</v>
      </c>
      <c r="L51" s="358" t="s">
        <v>7778</v>
      </c>
      <c r="M51" s="357" t="s">
        <v>7776</v>
      </c>
      <c r="N51" s="357" t="s">
        <v>7767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7769</v>
      </c>
      <c r="U51" s="357" t="s">
        <v>294</v>
      </c>
      <c r="V51" s="357" t="s">
        <v>294</v>
      </c>
    </row>
    <row r="52" spans="1:22">
      <c r="A52" s="1651"/>
      <c r="B52" s="1816" t="s">
        <v>7779</v>
      </c>
      <c r="C52" s="1857" t="s">
        <v>7780</v>
      </c>
      <c r="D52" s="1815">
        <v>5</v>
      </c>
      <c r="E52" s="1815">
        <v>8</v>
      </c>
      <c r="F52" s="962" t="s">
        <v>7781</v>
      </c>
      <c r="G52" s="494"/>
      <c r="H52" s="494" t="s">
        <v>7759</v>
      </c>
      <c r="I52" s="494" t="s">
        <v>7763</v>
      </c>
      <c r="J52" s="494" t="s">
        <v>294</v>
      </c>
      <c r="K52" s="573">
        <v>0</v>
      </c>
      <c r="L52" s="358" t="s">
        <v>7780</v>
      </c>
      <c r="M52" s="357" t="s">
        <v>7779</v>
      </c>
      <c r="N52" s="357" t="s">
        <v>7759</v>
      </c>
      <c r="O52" s="357" t="s">
        <v>7763</v>
      </c>
      <c r="P52" s="357" t="s">
        <v>294</v>
      </c>
      <c r="Q52" s="357">
        <v>0</v>
      </c>
      <c r="R52" s="357">
        <v>24</v>
      </c>
      <c r="S52" s="357">
        <v>0</v>
      </c>
      <c r="T52" s="357" t="s">
        <v>7760</v>
      </c>
      <c r="U52" s="357" t="s">
        <v>7764</v>
      </c>
      <c r="V52" s="357" t="s">
        <v>294</v>
      </c>
    </row>
    <row r="53" spans="1:22">
      <c r="A53" s="1651"/>
      <c r="B53" s="1816" t="s">
        <v>38</v>
      </c>
      <c r="C53" s="1857" t="s">
        <v>331</v>
      </c>
      <c r="D53" s="1815">
        <v>1</v>
      </c>
      <c r="E53" s="1815">
        <v>1</v>
      </c>
      <c r="F53" s="962" t="s">
        <v>335</v>
      </c>
      <c r="G53" s="494"/>
      <c r="H53" s="494" t="s">
        <v>3051</v>
      </c>
      <c r="I53" s="494" t="s">
        <v>294</v>
      </c>
      <c r="J53" s="494" t="s">
        <v>294</v>
      </c>
      <c r="K53" s="573">
        <v>0</v>
      </c>
      <c r="L53" s="358" t="s">
        <v>331</v>
      </c>
      <c r="M53" s="357" t="s">
        <v>38</v>
      </c>
      <c r="N53" s="357" t="s">
        <v>3051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335</v>
      </c>
      <c r="U53" s="357" t="s">
        <v>294</v>
      </c>
      <c r="V53" s="357" t="s">
        <v>294</v>
      </c>
    </row>
    <row r="54" spans="1:22" ht="15" thickBot="1">
      <c r="A54" s="1791"/>
      <c r="B54" s="1827" t="s">
        <v>7782</v>
      </c>
      <c r="C54" s="1858" t="s">
        <v>7783</v>
      </c>
      <c r="D54" s="1826">
        <v>4</v>
      </c>
      <c r="E54" s="1826">
        <v>6</v>
      </c>
      <c r="F54" s="1859" t="s">
        <v>7764</v>
      </c>
      <c r="G54" s="494"/>
      <c r="H54" s="494" t="s">
        <v>7763</v>
      </c>
      <c r="I54" s="494" t="s">
        <v>294</v>
      </c>
      <c r="J54" s="494" t="s">
        <v>294</v>
      </c>
      <c r="K54" s="573">
        <v>0</v>
      </c>
      <c r="L54" s="358" t="s">
        <v>7784</v>
      </c>
      <c r="M54" s="357" t="s">
        <v>7782</v>
      </c>
      <c r="N54" s="357" t="s">
        <v>7763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7764</v>
      </c>
      <c r="U54" s="357" t="s">
        <v>294</v>
      </c>
      <c r="V54" s="357" t="s">
        <v>294</v>
      </c>
    </row>
    <row r="55" spans="1:22" ht="15" thickBot="1">
      <c r="A55" s="671"/>
      <c r="B55" s="671"/>
      <c r="C55" s="1860" t="s">
        <v>22</v>
      </c>
      <c r="D55" s="663">
        <v>18</v>
      </c>
      <c r="E55" s="663">
        <v>27</v>
      </c>
      <c r="F55" s="186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1787">
        <v>8</v>
      </c>
      <c r="B56" s="1832" t="s">
        <v>7623</v>
      </c>
      <c r="C56" s="1862" t="s">
        <v>3155</v>
      </c>
      <c r="D56" s="1831">
        <v>8</v>
      </c>
      <c r="E56" s="1831">
        <v>14</v>
      </c>
      <c r="F56" s="1863" t="s">
        <v>7785</v>
      </c>
      <c r="G56" s="494"/>
      <c r="H56" s="494" t="s">
        <v>3052</v>
      </c>
      <c r="I56" s="494" t="s">
        <v>7763</v>
      </c>
      <c r="J56" s="494" t="s">
        <v>294</v>
      </c>
      <c r="K56" s="573">
        <v>0</v>
      </c>
      <c r="L56" s="358" t="s">
        <v>4589</v>
      </c>
      <c r="M56" s="357" t="s">
        <v>7623</v>
      </c>
      <c r="N56" s="357" t="s">
        <v>3052</v>
      </c>
      <c r="O56" s="357" t="s">
        <v>7763</v>
      </c>
      <c r="P56" s="357" t="s">
        <v>294</v>
      </c>
      <c r="Q56" s="357">
        <v>0</v>
      </c>
      <c r="R56" s="357">
        <v>16</v>
      </c>
      <c r="S56" s="357">
        <v>0</v>
      </c>
      <c r="T56" s="357" t="s">
        <v>1181</v>
      </c>
      <c r="U56" s="357" t="s">
        <v>7764</v>
      </c>
      <c r="V56" s="357" t="s">
        <v>294</v>
      </c>
    </row>
    <row r="57" spans="1:22">
      <c r="A57" s="1651"/>
      <c r="B57" s="1816" t="s">
        <v>7786</v>
      </c>
      <c r="C57" s="1857" t="s">
        <v>7787</v>
      </c>
      <c r="D57" s="1815">
        <v>5</v>
      </c>
      <c r="E57" s="1815">
        <v>8</v>
      </c>
      <c r="F57" s="962" t="s">
        <v>7762</v>
      </c>
      <c r="G57" s="494"/>
      <c r="H57" s="494" t="s">
        <v>7761</v>
      </c>
      <c r="I57" s="494" t="s">
        <v>294</v>
      </c>
      <c r="J57" s="494" t="s">
        <v>294</v>
      </c>
      <c r="K57" s="573">
        <v>0</v>
      </c>
      <c r="L57" s="358" t="s">
        <v>7787</v>
      </c>
      <c r="M57" s="357" t="s">
        <v>7786</v>
      </c>
      <c r="N57" s="357" t="s">
        <v>7761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7762</v>
      </c>
      <c r="U57" s="357" t="s">
        <v>294</v>
      </c>
      <c r="V57" s="357" t="s">
        <v>294</v>
      </c>
    </row>
    <row r="58" spans="1:22">
      <c r="A58" s="1651"/>
      <c r="B58" s="1816" t="s">
        <v>7788</v>
      </c>
      <c r="C58" s="1857" t="s">
        <v>7789</v>
      </c>
      <c r="D58" s="1815">
        <v>4</v>
      </c>
      <c r="E58" s="1815">
        <v>6</v>
      </c>
      <c r="F58" s="962" t="s">
        <v>7783</v>
      </c>
      <c r="G58" s="494"/>
      <c r="H58" s="494" t="s">
        <v>7782</v>
      </c>
      <c r="I58" s="494" t="s">
        <v>294</v>
      </c>
      <c r="J58" s="494" t="s">
        <v>294</v>
      </c>
      <c r="K58" s="573">
        <v>0</v>
      </c>
      <c r="L58" s="358" t="s">
        <v>7789</v>
      </c>
      <c r="M58" s="357" t="s">
        <v>7788</v>
      </c>
      <c r="N58" s="357" t="s">
        <v>7782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7784</v>
      </c>
      <c r="U58" s="357" t="s">
        <v>294</v>
      </c>
      <c r="V58" s="357" t="s">
        <v>294</v>
      </c>
    </row>
    <row r="59" spans="1:22" ht="15" thickBot="1">
      <c r="A59" s="1791"/>
      <c r="B59" s="1827" t="s">
        <v>7790</v>
      </c>
      <c r="C59" s="1858" t="s">
        <v>7791</v>
      </c>
      <c r="D59" s="1826">
        <v>4</v>
      </c>
      <c r="E59" s="1826">
        <v>6</v>
      </c>
      <c r="F59" s="1859" t="s">
        <v>7780</v>
      </c>
      <c r="G59" s="494"/>
      <c r="H59" s="494" t="s">
        <v>7779</v>
      </c>
      <c r="I59" s="494" t="s">
        <v>294</v>
      </c>
      <c r="J59" s="494" t="s">
        <v>294</v>
      </c>
      <c r="K59" s="573">
        <v>0</v>
      </c>
      <c r="L59" s="358" t="s">
        <v>7792</v>
      </c>
      <c r="M59" s="357" t="s">
        <v>7790</v>
      </c>
      <c r="N59" s="357" t="s">
        <v>7779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7780</v>
      </c>
      <c r="U59" s="357" t="s">
        <v>294</v>
      </c>
      <c r="V59" s="357" t="s">
        <v>294</v>
      </c>
    </row>
    <row r="60" spans="1:22" ht="15" thickBot="1">
      <c r="A60" s="671"/>
      <c r="B60" s="671"/>
      <c r="C60" s="1860" t="s">
        <v>22</v>
      </c>
      <c r="D60" s="663">
        <v>21</v>
      </c>
      <c r="E60" s="663">
        <v>34</v>
      </c>
      <c r="F60" s="186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787">
        <v>9</v>
      </c>
      <c r="B61" s="1832" t="s">
        <v>7625</v>
      </c>
      <c r="C61" s="1862" t="s">
        <v>4161</v>
      </c>
      <c r="D61" s="1831">
        <v>8</v>
      </c>
      <c r="E61" s="1831">
        <v>12</v>
      </c>
      <c r="F61" s="1863" t="s">
        <v>7616</v>
      </c>
      <c r="G61" s="494"/>
      <c r="H61" s="494" t="s">
        <v>3040</v>
      </c>
      <c r="I61" s="494" t="s">
        <v>7623</v>
      </c>
      <c r="J61" s="494" t="s">
        <v>294</v>
      </c>
      <c r="K61" s="573">
        <v>0</v>
      </c>
      <c r="L61" s="358" t="s">
        <v>4161</v>
      </c>
      <c r="M61" s="357" t="s">
        <v>7625</v>
      </c>
      <c r="N61" s="357" t="s">
        <v>3040</v>
      </c>
      <c r="O61" s="357" t="s">
        <v>7623</v>
      </c>
      <c r="P61" s="357" t="s">
        <v>294</v>
      </c>
      <c r="Q61" s="357">
        <v>0</v>
      </c>
      <c r="R61" s="357">
        <v>34</v>
      </c>
      <c r="S61" s="357">
        <v>0</v>
      </c>
      <c r="T61" s="357" t="s">
        <v>3259</v>
      </c>
      <c r="U61" s="357" t="s">
        <v>4589</v>
      </c>
      <c r="V61" s="357" t="s">
        <v>294</v>
      </c>
    </row>
    <row r="62" spans="1:22">
      <c r="A62" s="1651"/>
      <c r="B62" s="1816" t="s">
        <v>7793</v>
      </c>
      <c r="C62" s="1857" t="s">
        <v>7794</v>
      </c>
      <c r="D62" s="1815">
        <v>4</v>
      </c>
      <c r="E62" s="1815">
        <v>6</v>
      </c>
      <c r="F62" s="962" t="s">
        <v>7791</v>
      </c>
      <c r="G62" s="494"/>
      <c r="H62" s="494" t="s">
        <v>7790</v>
      </c>
      <c r="I62" s="494" t="s">
        <v>294</v>
      </c>
      <c r="J62" s="494" t="s">
        <v>294</v>
      </c>
      <c r="K62" s="573">
        <v>0</v>
      </c>
      <c r="L62" s="358" t="s">
        <v>7795</v>
      </c>
      <c r="M62" s="357" t="s">
        <v>7793</v>
      </c>
      <c r="N62" s="357" t="s">
        <v>7790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7792</v>
      </c>
      <c r="U62" s="357" t="s">
        <v>294</v>
      </c>
      <c r="V62" s="357" t="s">
        <v>294</v>
      </c>
    </row>
    <row r="63" spans="1:22">
      <c r="A63" s="1651"/>
      <c r="B63" s="1816" t="s">
        <v>7796</v>
      </c>
      <c r="C63" s="1857" t="s">
        <v>7467</v>
      </c>
      <c r="D63" s="1815">
        <v>4</v>
      </c>
      <c r="E63" s="1815">
        <v>6</v>
      </c>
      <c r="F63" s="962" t="s">
        <v>81</v>
      </c>
      <c r="G63" s="494"/>
      <c r="H63" s="494" t="s">
        <v>497</v>
      </c>
      <c r="I63" s="494" t="s">
        <v>294</v>
      </c>
      <c r="J63" s="494" t="s">
        <v>294</v>
      </c>
      <c r="K63" s="573">
        <v>0</v>
      </c>
      <c r="L63" s="358" t="s">
        <v>7467</v>
      </c>
      <c r="M63" s="357" t="s">
        <v>7796</v>
      </c>
      <c r="N63" s="357" t="s">
        <v>497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570</v>
      </c>
      <c r="U63" s="357" t="s">
        <v>294</v>
      </c>
      <c r="V63" s="357" t="s">
        <v>294</v>
      </c>
    </row>
    <row r="64" spans="1:22">
      <c r="A64" s="1651"/>
      <c r="B64" s="1816" t="s">
        <v>7753</v>
      </c>
      <c r="C64" s="1857" t="s">
        <v>7797</v>
      </c>
      <c r="D64" s="1815">
        <v>2</v>
      </c>
      <c r="E64" s="1815">
        <v>2</v>
      </c>
      <c r="F64" s="962" t="s">
        <v>7754</v>
      </c>
      <c r="G64" s="494" t="s">
        <v>241</v>
      </c>
      <c r="H64" s="494" t="s">
        <v>7753</v>
      </c>
      <c r="I64" s="494" t="s">
        <v>294</v>
      </c>
      <c r="J64" s="494" t="s">
        <v>294</v>
      </c>
      <c r="K64" s="573">
        <v>0</v>
      </c>
      <c r="L64" s="358" t="s">
        <v>7798</v>
      </c>
      <c r="M64" s="357" t="s">
        <v>7753</v>
      </c>
      <c r="N64" s="357" t="s">
        <v>7753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7755</v>
      </c>
      <c r="U64" s="357" t="s">
        <v>294</v>
      </c>
      <c r="V64" s="357" t="s">
        <v>294</v>
      </c>
    </row>
    <row r="65" spans="1:22">
      <c r="A65" s="1651"/>
      <c r="B65" s="1816" t="s">
        <v>7799</v>
      </c>
      <c r="C65" s="1857" t="s">
        <v>7800</v>
      </c>
      <c r="D65" s="1815">
        <v>2</v>
      </c>
      <c r="E65" s="1815">
        <v>2</v>
      </c>
      <c r="F65" s="962" t="s">
        <v>7754</v>
      </c>
      <c r="G65" s="494" t="s">
        <v>241</v>
      </c>
      <c r="H65" s="494" t="s">
        <v>7753</v>
      </c>
      <c r="I65" s="494" t="s">
        <v>294</v>
      </c>
      <c r="J65" s="494" t="s">
        <v>294</v>
      </c>
      <c r="K65" s="573">
        <v>0</v>
      </c>
      <c r="L65" s="358" t="s">
        <v>7801</v>
      </c>
      <c r="M65" s="357" t="s">
        <v>7799</v>
      </c>
      <c r="N65" s="357" t="s">
        <v>7753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7755</v>
      </c>
      <c r="U65" s="357" t="s">
        <v>294</v>
      </c>
      <c r="V65" s="357" t="s">
        <v>294</v>
      </c>
    </row>
    <row r="66" spans="1:22" ht="15" thickBot="1">
      <c r="A66" s="1791"/>
      <c r="B66" s="1827" t="s">
        <v>7802</v>
      </c>
      <c r="C66" s="1858" t="s">
        <v>7803</v>
      </c>
      <c r="D66" s="1826">
        <v>2</v>
      </c>
      <c r="E66" s="1826">
        <v>2</v>
      </c>
      <c r="F66" s="1859" t="s">
        <v>7754</v>
      </c>
      <c r="G66" s="494" t="s">
        <v>241</v>
      </c>
      <c r="H66" s="494" t="s">
        <v>7753</v>
      </c>
      <c r="I66" s="494" t="s">
        <v>294</v>
      </c>
      <c r="J66" s="494" t="s">
        <v>294</v>
      </c>
      <c r="K66" s="573">
        <v>0</v>
      </c>
      <c r="L66" s="358" t="s">
        <v>7804</v>
      </c>
      <c r="M66" s="357" t="s">
        <v>7802</v>
      </c>
      <c r="N66" s="357" t="s">
        <v>7753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7755</v>
      </c>
      <c r="U66" s="357" t="s">
        <v>294</v>
      </c>
      <c r="V66" s="357" t="s">
        <v>294</v>
      </c>
    </row>
    <row r="67" spans="1:22" ht="15" thickBot="1">
      <c r="A67" s="671"/>
      <c r="B67" s="671"/>
      <c r="C67" s="1860" t="s">
        <v>22</v>
      </c>
      <c r="D67" s="663">
        <v>18</v>
      </c>
      <c r="E67" s="663">
        <v>26</v>
      </c>
      <c r="F67" s="186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1787">
        <v>10</v>
      </c>
      <c r="B68" s="1832" t="s">
        <v>7629</v>
      </c>
      <c r="C68" s="1862" t="s">
        <v>4329</v>
      </c>
      <c r="D68" s="1831">
        <v>8</v>
      </c>
      <c r="E68" s="1831">
        <v>12</v>
      </c>
      <c r="F68" s="1863" t="s">
        <v>4161</v>
      </c>
      <c r="G68" s="494"/>
      <c r="H68" s="494" t="s">
        <v>7625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7629</v>
      </c>
      <c r="N68" s="357" t="s">
        <v>7625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651"/>
      <c r="B69" s="1816" t="s">
        <v>7805</v>
      </c>
      <c r="C69" s="1857" t="s">
        <v>7806</v>
      </c>
      <c r="D69" s="1815">
        <v>4</v>
      </c>
      <c r="E69" s="1815">
        <v>6</v>
      </c>
      <c r="F69" s="962" t="s">
        <v>7467</v>
      </c>
      <c r="G69" s="494"/>
      <c r="H69" s="494" t="s">
        <v>7796</v>
      </c>
      <c r="I69" s="494" t="s">
        <v>294</v>
      </c>
      <c r="J69" s="494" t="s">
        <v>294</v>
      </c>
      <c r="K69" s="573">
        <v>0</v>
      </c>
      <c r="L69" s="358" t="s">
        <v>7806</v>
      </c>
      <c r="M69" s="357" t="s">
        <v>7805</v>
      </c>
      <c r="N69" s="357" t="s">
        <v>7796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7467</v>
      </c>
      <c r="U69" s="357" t="s">
        <v>294</v>
      </c>
      <c r="V69" s="357" t="s">
        <v>294</v>
      </c>
    </row>
    <row r="70" spans="1:22">
      <c r="A70" s="1651"/>
      <c r="B70" s="1816" t="s">
        <v>7807</v>
      </c>
      <c r="C70" s="1857" t="s">
        <v>7808</v>
      </c>
      <c r="D70" s="1815">
        <v>2</v>
      </c>
      <c r="E70" s="1815">
        <v>2</v>
      </c>
      <c r="F70" s="96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7809</v>
      </c>
      <c r="M70" s="357" t="s">
        <v>7807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1651"/>
      <c r="B71" s="1816" t="s">
        <v>7810</v>
      </c>
      <c r="C71" s="1857" t="s">
        <v>7811</v>
      </c>
      <c r="D71" s="1815">
        <v>2</v>
      </c>
      <c r="E71" s="1815">
        <v>2</v>
      </c>
      <c r="F71" s="962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7812</v>
      </c>
      <c r="M71" s="357" t="s">
        <v>7810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1651"/>
      <c r="B72" s="1816" t="s">
        <v>7813</v>
      </c>
      <c r="C72" s="1857" t="s">
        <v>7814</v>
      </c>
      <c r="D72" s="1815">
        <v>2</v>
      </c>
      <c r="E72" s="1815">
        <v>2</v>
      </c>
      <c r="F72" s="962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7814</v>
      </c>
      <c r="M72" s="357" t="s">
        <v>7813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1791"/>
      <c r="B73" s="1827" t="s">
        <v>7815</v>
      </c>
      <c r="C73" s="1858" t="s">
        <v>7816</v>
      </c>
      <c r="D73" s="1826">
        <v>4</v>
      </c>
      <c r="E73" s="1826">
        <v>8</v>
      </c>
      <c r="F73" s="1859" t="s">
        <v>7794</v>
      </c>
      <c r="G73" s="494"/>
      <c r="H73" s="494" t="s">
        <v>7793</v>
      </c>
      <c r="I73" s="494" t="s">
        <v>294</v>
      </c>
      <c r="J73" s="494" t="s">
        <v>294</v>
      </c>
      <c r="K73" s="573">
        <v>0</v>
      </c>
      <c r="L73" s="358" t="s">
        <v>7816</v>
      </c>
      <c r="M73" s="357" t="s">
        <v>7815</v>
      </c>
      <c r="N73" s="357" t="s">
        <v>7793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7795</v>
      </c>
      <c r="U73" s="357" t="s">
        <v>294</v>
      </c>
      <c r="V73" s="357" t="s">
        <v>294</v>
      </c>
    </row>
    <row r="74" spans="1:22" ht="15" thickBot="1">
      <c r="A74" s="671"/>
      <c r="B74" s="671"/>
      <c r="C74" s="1860" t="s">
        <v>22</v>
      </c>
      <c r="D74" s="663">
        <v>18</v>
      </c>
      <c r="E74" s="663">
        <v>28</v>
      </c>
      <c r="F74" s="186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111</v>
      </c>
      <c r="D75" s="663">
        <v>200</v>
      </c>
      <c r="E75" s="663">
        <v>0</v>
      </c>
      <c r="F75" s="1860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93065-86BB-4E1D-BD37-2C55F56EC2EA}">
  <sheetPr codeName="Sheet71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392</v>
      </c>
      <c r="C11" s="1857" t="s">
        <v>6646</v>
      </c>
      <c r="D11" s="1815">
        <v>4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6647</v>
      </c>
      <c r="M11" s="357" t="s">
        <v>392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377</v>
      </c>
      <c r="C12" s="1857" t="s">
        <v>6648</v>
      </c>
      <c r="D12" s="1815">
        <v>3</v>
      </c>
      <c r="E12" s="1815">
        <v>4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6649</v>
      </c>
      <c r="M12" s="357" t="s">
        <v>377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36</v>
      </c>
      <c r="C13" s="1857" t="s">
        <v>1131</v>
      </c>
      <c r="D13" s="1815">
        <v>1</v>
      </c>
      <c r="E13" s="1815">
        <v>1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1131</v>
      </c>
      <c r="M13" s="357" t="s">
        <v>36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3034</v>
      </c>
      <c r="C14" s="1858" t="s">
        <v>3543</v>
      </c>
      <c r="D14" s="1826">
        <v>5</v>
      </c>
      <c r="E14" s="1826">
        <v>8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20</v>
      </c>
      <c r="E15" s="663">
        <v>28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7583</v>
      </c>
      <c r="C16" s="1862" t="s">
        <v>7584</v>
      </c>
      <c r="D16" s="1831">
        <v>5</v>
      </c>
      <c r="E16" s="1831">
        <v>8</v>
      </c>
      <c r="F16" s="1863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7583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1043</v>
      </c>
      <c r="C17" s="1857" t="s">
        <v>1044</v>
      </c>
      <c r="D17" s="1815">
        <v>4</v>
      </c>
      <c r="E17" s="1815">
        <v>6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6280</v>
      </c>
      <c r="M17" s="357" t="s">
        <v>1043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347</v>
      </c>
      <c r="C18" s="1857" t="s">
        <v>348</v>
      </c>
      <c r="D18" s="1815">
        <v>3</v>
      </c>
      <c r="E18" s="1815">
        <v>6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6413</v>
      </c>
      <c r="M18" s="357" t="s">
        <v>347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3039</v>
      </c>
      <c r="C19" s="1857" t="s">
        <v>1179</v>
      </c>
      <c r="D19" s="1815">
        <v>3</v>
      </c>
      <c r="E19" s="1815">
        <v>4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3039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1651"/>
      <c r="B20" s="1816" t="s">
        <v>3051</v>
      </c>
      <c r="C20" s="1857" t="s">
        <v>335</v>
      </c>
      <c r="D20" s="1815">
        <v>2</v>
      </c>
      <c r="E20" s="1815">
        <v>3</v>
      </c>
      <c r="F20" s="96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3051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791"/>
      <c r="B21" s="1827" t="s">
        <v>3036</v>
      </c>
      <c r="C21" s="1858" t="s">
        <v>471</v>
      </c>
      <c r="D21" s="1826">
        <v>5</v>
      </c>
      <c r="E21" s="1826">
        <v>8</v>
      </c>
      <c r="F21" s="1859" t="s">
        <v>3543</v>
      </c>
      <c r="G21" s="494"/>
      <c r="H21" s="494" t="s">
        <v>3034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3036</v>
      </c>
      <c r="N21" s="357" t="s">
        <v>3034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22</v>
      </c>
      <c r="E22" s="663">
        <v>35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7587</v>
      </c>
      <c r="C23" s="1862" t="s">
        <v>28</v>
      </c>
      <c r="D23" s="1831">
        <v>5</v>
      </c>
      <c r="E23" s="1831">
        <v>8</v>
      </c>
      <c r="F23" s="1863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7587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1052</v>
      </c>
      <c r="C24" s="1857" t="s">
        <v>1053</v>
      </c>
      <c r="D24" s="1815">
        <v>4</v>
      </c>
      <c r="E24" s="1815">
        <v>6</v>
      </c>
      <c r="F24" s="962" t="s">
        <v>1044</v>
      </c>
      <c r="G24" s="494"/>
      <c r="H24" s="494" t="s">
        <v>1043</v>
      </c>
      <c r="I24" s="494" t="s">
        <v>294</v>
      </c>
      <c r="J24" s="494" t="s">
        <v>294</v>
      </c>
      <c r="K24" s="573">
        <v>0</v>
      </c>
      <c r="L24" s="358" t="s">
        <v>6417</v>
      </c>
      <c r="M24" s="357" t="s">
        <v>1052</v>
      </c>
      <c r="N24" s="357" t="s">
        <v>1043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6280</v>
      </c>
      <c r="U24" s="357" t="s">
        <v>294</v>
      </c>
      <c r="V24" s="357" t="s">
        <v>294</v>
      </c>
    </row>
    <row r="25" spans="1:22">
      <c r="A25" s="1651"/>
      <c r="B25" s="1816" t="s">
        <v>7718</v>
      </c>
      <c r="C25" s="1857" t="s">
        <v>379</v>
      </c>
      <c r="D25" s="1815">
        <v>3</v>
      </c>
      <c r="E25" s="1815">
        <v>4</v>
      </c>
      <c r="F25" s="962" t="s">
        <v>6648</v>
      </c>
      <c r="G25" s="494"/>
      <c r="H25" s="494" t="s">
        <v>377</v>
      </c>
      <c r="I25" s="494" t="s">
        <v>294</v>
      </c>
      <c r="J25" s="494" t="s">
        <v>294</v>
      </c>
      <c r="K25" s="573">
        <v>0</v>
      </c>
      <c r="L25" s="358" t="s">
        <v>1073</v>
      </c>
      <c r="M25" s="357" t="s">
        <v>7718</v>
      </c>
      <c r="N25" s="357" t="s">
        <v>377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6649</v>
      </c>
      <c r="U25" s="357" t="s">
        <v>294</v>
      </c>
      <c r="V25" s="357" t="s">
        <v>294</v>
      </c>
    </row>
    <row r="26" spans="1:22">
      <c r="A26" s="1651"/>
      <c r="B26" s="1816" t="s">
        <v>3038</v>
      </c>
      <c r="C26" s="1857" t="s">
        <v>140</v>
      </c>
      <c r="D26" s="1815">
        <v>5</v>
      </c>
      <c r="E26" s="1815">
        <v>8</v>
      </c>
      <c r="F26" s="962" t="s">
        <v>471</v>
      </c>
      <c r="G26" s="494"/>
      <c r="H26" s="494" t="s">
        <v>3036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3038</v>
      </c>
      <c r="N26" s="357" t="s">
        <v>3036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1651"/>
      <c r="B27" s="1816" t="s">
        <v>29</v>
      </c>
      <c r="C27" s="1857" t="s">
        <v>2389</v>
      </c>
      <c r="D27" s="1815">
        <v>2</v>
      </c>
      <c r="E27" s="1815">
        <v>2</v>
      </c>
      <c r="F27" s="96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1791"/>
      <c r="B28" s="1827" t="s">
        <v>40</v>
      </c>
      <c r="C28" s="1858" t="s">
        <v>1180</v>
      </c>
      <c r="D28" s="1826">
        <v>1</v>
      </c>
      <c r="E28" s="1826">
        <v>1</v>
      </c>
      <c r="F28" s="1859" t="s">
        <v>1131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20</v>
      </c>
      <c r="E29" s="663">
        <v>29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359</v>
      </c>
      <c r="C30" s="1862" t="s">
        <v>349</v>
      </c>
      <c r="D30" s="1831">
        <v>4</v>
      </c>
      <c r="E30" s="1831">
        <v>6</v>
      </c>
      <c r="F30" s="1863" t="s">
        <v>7584</v>
      </c>
      <c r="G30" s="494"/>
      <c r="H30" s="494" t="s">
        <v>7583</v>
      </c>
      <c r="I30" s="494" t="s">
        <v>294</v>
      </c>
      <c r="J30" s="494" t="s">
        <v>294</v>
      </c>
      <c r="K30" s="573">
        <v>0</v>
      </c>
      <c r="L30" s="358" t="s">
        <v>6309</v>
      </c>
      <c r="M30" s="357" t="s">
        <v>359</v>
      </c>
      <c r="N30" s="357" t="s">
        <v>7583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7585</v>
      </c>
      <c r="U30" s="357" t="s">
        <v>294</v>
      </c>
      <c r="V30" s="357" t="s">
        <v>294</v>
      </c>
    </row>
    <row r="31" spans="1:22">
      <c r="A31" s="1651"/>
      <c r="B31" s="1816" t="s">
        <v>7590</v>
      </c>
      <c r="C31" s="1857" t="s">
        <v>32</v>
      </c>
      <c r="D31" s="1815">
        <v>5</v>
      </c>
      <c r="E31" s="1815">
        <v>8</v>
      </c>
      <c r="F31" s="962" t="s">
        <v>28</v>
      </c>
      <c r="G31" s="494"/>
      <c r="H31" s="494" t="s">
        <v>7587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7590</v>
      </c>
      <c r="N31" s="357" t="s">
        <v>7587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1651"/>
      <c r="B32" s="1816" t="s">
        <v>1068</v>
      </c>
      <c r="C32" s="1857" t="s">
        <v>1069</v>
      </c>
      <c r="D32" s="1815">
        <v>5</v>
      </c>
      <c r="E32" s="1815">
        <v>8</v>
      </c>
      <c r="F32" s="962" t="s">
        <v>1053</v>
      </c>
      <c r="G32" s="494"/>
      <c r="H32" s="494" t="s">
        <v>1052</v>
      </c>
      <c r="I32" s="494" t="s">
        <v>294</v>
      </c>
      <c r="J32" s="494" t="s">
        <v>294</v>
      </c>
      <c r="K32" s="573">
        <v>0</v>
      </c>
      <c r="L32" s="358" t="s">
        <v>7202</v>
      </c>
      <c r="M32" s="357" t="s">
        <v>1068</v>
      </c>
      <c r="N32" s="357" t="s">
        <v>1052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6417</v>
      </c>
      <c r="U32" s="357" t="s">
        <v>294</v>
      </c>
      <c r="V32" s="357" t="s">
        <v>294</v>
      </c>
    </row>
    <row r="33" spans="1:22">
      <c r="A33" s="1651"/>
      <c r="B33" s="1816" t="s">
        <v>3065</v>
      </c>
      <c r="C33" s="1857" t="s">
        <v>3153</v>
      </c>
      <c r="D33" s="1815">
        <v>5</v>
      </c>
      <c r="E33" s="1815">
        <v>8</v>
      </c>
      <c r="F33" s="962" t="s">
        <v>7584</v>
      </c>
      <c r="G33" s="494"/>
      <c r="H33" s="494" t="s">
        <v>7583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3065</v>
      </c>
      <c r="N33" s="357" t="s">
        <v>7583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7585</v>
      </c>
      <c r="U33" s="357" t="s">
        <v>294</v>
      </c>
      <c r="V33" s="357" t="s">
        <v>294</v>
      </c>
    </row>
    <row r="34" spans="1:22" ht="15" thickBot="1">
      <c r="A34" s="1791"/>
      <c r="B34" s="1827" t="s">
        <v>1070</v>
      </c>
      <c r="C34" s="1858" t="s">
        <v>393</v>
      </c>
      <c r="D34" s="1826">
        <v>3</v>
      </c>
      <c r="E34" s="1826">
        <v>6</v>
      </c>
      <c r="F34" s="1859" t="s">
        <v>348</v>
      </c>
      <c r="G34" s="494"/>
      <c r="H34" s="494" t="s">
        <v>347</v>
      </c>
      <c r="I34" s="494" t="s">
        <v>294</v>
      </c>
      <c r="J34" s="494" t="s">
        <v>294</v>
      </c>
      <c r="K34" s="573">
        <v>0</v>
      </c>
      <c r="L34" s="358" t="s">
        <v>6654</v>
      </c>
      <c r="M34" s="357" t="s">
        <v>1070</v>
      </c>
      <c r="N34" s="357" t="s">
        <v>347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22</v>
      </c>
      <c r="E35" s="663">
        <v>36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7719</v>
      </c>
      <c r="C36" s="1862" t="s">
        <v>1071</v>
      </c>
      <c r="D36" s="1831">
        <v>4</v>
      </c>
      <c r="E36" s="1831">
        <v>6</v>
      </c>
      <c r="F36" s="1863" t="s">
        <v>1069</v>
      </c>
      <c r="G36" s="494"/>
      <c r="H36" s="494" t="s">
        <v>1068</v>
      </c>
      <c r="I36" s="494" t="s">
        <v>294</v>
      </c>
      <c r="J36" s="494" t="s">
        <v>294</v>
      </c>
      <c r="K36" s="573">
        <v>0</v>
      </c>
      <c r="L36" s="358" t="s">
        <v>1071</v>
      </c>
      <c r="M36" s="357" t="s">
        <v>7719</v>
      </c>
      <c r="N36" s="357" t="s">
        <v>1068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7202</v>
      </c>
      <c r="U36" s="357" t="s">
        <v>294</v>
      </c>
      <c r="V36" s="357" t="s">
        <v>294</v>
      </c>
    </row>
    <row r="37" spans="1:22">
      <c r="A37" s="1651"/>
      <c r="B37" s="1816" t="s">
        <v>1072</v>
      </c>
      <c r="C37" s="1857" t="s">
        <v>382</v>
      </c>
      <c r="D37" s="1815">
        <v>3</v>
      </c>
      <c r="E37" s="1815">
        <v>4</v>
      </c>
      <c r="F37" s="962" t="s">
        <v>348</v>
      </c>
      <c r="G37" s="494"/>
      <c r="H37" s="494" t="s">
        <v>347</v>
      </c>
      <c r="I37" s="494" t="s">
        <v>294</v>
      </c>
      <c r="J37" s="494" t="s">
        <v>294</v>
      </c>
      <c r="K37" s="574">
        <v>0</v>
      </c>
      <c r="L37" s="358" t="s">
        <v>6657</v>
      </c>
      <c r="M37" s="357" t="s">
        <v>1072</v>
      </c>
      <c r="N37" s="357" t="s">
        <v>347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6413</v>
      </c>
      <c r="U37" s="357" t="s">
        <v>294</v>
      </c>
      <c r="V37" s="357" t="s">
        <v>294</v>
      </c>
    </row>
    <row r="38" spans="1:22">
      <c r="A38" s="1651"/>
      <c r="B38" s="1816" t="s">
        <v>380</v>
      </c>
      <c r="C38" s="1857" t="s">
        <v>381</v>
      </c>
      <c r="D38" s="1815">
        <v>4</v>
      </c>
      <c r="E38" s="1815">
        <v>6</v>
      </c>
      <c r="F38" s="962" t="s">
        <v>379</v>
      </c>
      <c r="G38" s="494"/>
      <c r="H38" s="494" t="s">
        <v>7718</v>
      </c>
      <c r="I38" s="494" t="s">
        <v>294</v>
      </c>
      <c r="J38" s="494" t="s">
        <v>294</v>
      </c>
      <c r="K38" s="573">
        <v>0</v>
      </c>
      <c r="L38" s="358" t="s">
        <v>1081</v>
      </c>
      <c r="M38" s="357" t="s">
        <v>380</v>
      </c>
      <c r="N38" s="357" t="s">
        <v>7718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1073</v>
      </c>
      <c r="U38" s="357" t="s">
        <v>294</v>
      </c>
      <c r="V38" s="357" t="s">
        <v>294</v>
      </c>
    </row>
    <row r="39" spans="1:22">
      <c r="A39" s="1651"/>
      <c r="B39" s="1816" t="s">
        <v>3052</v>
      </c>
      <c r="C39" s="1857" t="s">
        <v>1181</v>
      </c>
      <c r="D39" s="1815">
        <v>4</v>
      </c>
      <c r="E39" s="1815">
        <v>6</v>
      </c>
      <c r="F39" s="962" t="s">
        <v>438</v>
      </c>
      <c r="G39" s="494"/>
      <c r="H39" s="494" t="s">
        <v>3035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3052</v>
      </c>
      <c r="N39" s="357" t="s">
        <v>3035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>
      <c r="A40" s="1651"/>
      <c r="B40" s="1816" t="s">
        <v>3037</v>
      </c>
      <c r="C40" s="1857" t="s">
        <v>4294</v>
      </c>
      <c r="D40" s="1815">
        <v>2</v>
      </c>
      <c r="E40" s="1815">
        <v>3</v>
      </c>
      <c r="F40" s="962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3207</v>
      </c>
      <c r="M40" s="357" t="s">
        <v>3037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1791"/>
      <c r="B41" s="1827" t="s">
        <v>7589</v>
      </c>
      <c r="C41" s="1858" t="s">
        <v>7097</v>
      </c>
      <c r="D41" s="1826">
        <v>4</v>
      </c>
      <c r="E41" s="1826">
        <v>6</v>
      </c>
      <c r="F41" s="1859" t="s">
        <v>349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6420</v>
      </c>
      <c r="M41" s="357" t="s">
        <v>7589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671"/>
      <c r="B42" s="671"/>
      <c r="C42" s="1860" t="s">
        <v>22</v>
      </c>
      <c r="D42" s="663">
        <v>21</v>
      </c>
      <c r="E42" s="663">
        <v>31</v>
      </c>
      <c r="F42" s="186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1787">
        <v>6</v>
      </c>
      <c r="B43" s="1832" t="s">
        <v>7720</v>
      </c>
      <c r="C43" s="1862" t="s">
        <v>394</v>
      </c>
      <c r="D43" s="1831">
        <v>3</v>
      </c>
      <c r="E43" s="1831">
        <v>4</v>
      </c>
      <c r="F43" s="1863" t="s">
        <v>7097</v>
      </c>
      <c r="G43" s="494"/>
      <c r="H43" s="494" t="s">
        <v>7589</v>
      </c>
      <c r="I43" s="494" t="s">
        <v>294</v>
      </c>
      <c r="J43" s="494" t="s">
        <v>294</v>
      </c>
      <c r="K43" s="573">
        <v>0</v>
      </c>
      <c r="L43" s="358" t="s">
        <v>6659</v>
      </c>
      <c r="M43" s="357" t="s">
        <v>7720</v>
      </c>
      <c r="N43" s="357" t="s">
        <v>7589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6420</v>
      </c>
      <c r="U43" s="357" t="s">
        <v>294</v>
      </c>
      <c r="V43" s="357" t="s">
        <v>294</v>
      </c>
    </row>
    <row r="44" spans="1:22">
      <c r="A44" s="1651"/>
      <c r="B44" s="1816" t="s">
        <v>3040</v>
      </c>
      <c r="C44" s="1857" t="s">
        <v>3998</v>
      </c>
      <c r="D44" s="1815">
        <v>3</v>
      </c>
      <c r="E44" s="1815">
        <v>4</v>
      </c>
      <c r="F44" s="962" t="s">
        <v>1179</v>
      </c>
      <c r="G44" s="494"/>
      <c r="H44" s="494" t="s">
        <v>3039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3040</v>
      </c>
      <c r="N44" s="357" t="s">
        <v>3039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1651"/>
      <c r="B45" s="1816" t="s">
        <v>7721</v>
      </c>
      <c r="C45" s="1857" t="s">
        <v>1076</v>
      </c>
      <c r="D45" s="1815">
        <v>6</v>
      </c>
      <c r="E45" s="1815">
        <v>8</v>
      </c>
      <c r="F45" s="962" t="s">
        <v>1071</v>
      </c>
      <c r="G45" s="494"/>
      <c r="H45" s="494" t="s">
        <v>7719</v>
      </c>
      <c r="I45" s="494" t="s">
        <v>294</v>
      </c>
      <c r="J45" s="494" t="s">
        <v>294</v>
      </c>
      <c r="K45" s="573">
        <v>0</v>
      </c>
      <c r="L45" s="358" t="s">
        <v>1076</v>
      </c>
      <c r="M45" s="357" t="s">
        <v>7721</v>
      </c>
      <c r="N45" s="357" t="s">
        <v>7719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1071</v>
      </c>
      <c r="U45" s="357" t="s">
        <v>294</v>
      </c>
      <c r="V45" s="357" t="s">
        <v>294</v>
      </c>
    </row>
    <row r="46" spans="1:22">
      <c r="A46" s="1651"/>
      <c r="B46" s="1816" t="s">
        <v>1077</v>
      </c>
      <c r="C46" s="1857" t="s">
        <v>7204</v>
      </c>
      <c r="D46" s="1815">
        <v>3</v>
      </c>
      <c r="E46" s="1815">
        <v>4</v>
      </c>
      <c r="F46" s="962" t="s">
        <v>393</v>
      </c>
      <c r="G46" s="494"/>
      <c r="H46" s="494" t="s">
        <v>1070</v>
      </c>
      <c r="I46" s="494" t="s">
        <v>294</v>
      </c>
      <c r="J46" s="494" t="s">
        <v>294</v>
      </c>
      <c r="K46" s="573">
        <v>0</v>
      </c>
      <c r="L46" s="358" t="s">
        <v>7204</v>
      </c>
      <c r="M46" s="357" t="s">
        <v>1077</v>
      </c>
      <c r="N46" s="357" t="s">
        <v>1070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6654</v>
      </c>
      <c r="U46" s="357" t="s">
        <v>294</v>
      </c>
      <c r="V46" s="357" t="s">
        <v>294</v>
      </c>
    </row>
    <row r="47" spans="1:22">
      <c r="A47" s="1651"/>
      <c r="B47" s="1816" t="s">
        <v>395</v>
      </c>
      <c r="C47" s="1857" t="s">
        <v>396</v>
      </c>
      <c r="D47" s="1815">
        <v>3</v>
      </c>
      <c r="E47" s="1815">
        <v>4</v>
      </c>
      <c r="F47" s="962" t="s">
        <v>382</v>
      </c>
      <c r="G47" s="494"/>
      <c r="H47" s="494" t="s">
        <v>1072</v>
      </c>
      <c r="I47" s="494" t="s">
        <v>294</v>
      </c>
      <c r="J47" s="494" t="s">
        <v>294</v>
      </c>
      <c r="K47" s="573">
        <v>0</v>
      </c>
      <c r="L47" s="358" t="s">
        <v>1100</v>
      </c>
      <c r="M47" s="357" t="s">
        <v>395</v>
      </c>
      <c r="N47" s="357" t="s">
        <v>1072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6657</v>
      </c>
      <c r="U47" s="357" t="s">
        <v>294</v>
      </c>
      <c r="V47" s="357" t="s">
        <v>294</v>
      </c>
    </row>
    <row r="48" spans="1:22" ht="15" thickBot="1">
      <c r="A48" s="1791"/>
      <c r="B48" s="1827" t="s">
        <v>7722</v>
      </c>
      <c r="C48" s="1858" t="s">
        <v>1080</v>
      </c>
      <c r="D48" s="1826">
        <v>3</v>
      </c>
      <c r="E48" s="1826">
        <v>4</v>
      </c>
      <c r="F48" s="1859" t="s">
        <v>381</v>
      </c>
      <c r="G48" s="494"/>
      <c r="H48" s="494" t="s">
        <v>380</v>
      </c>
      <c r="I48" s="494" t="s">
        <v>294</v>
      </c>
      <c r="J48" s="494" t="s">
        <v>294</v>
      </c>
      <c r="K48" s="573">
        <v>0</v>
      </c>
      <c r="L48" s="358" t="s">
        <v>1080</v>
      </c>
      <c r="M48" s="357" t="s">
        <v>7722</v>
      </c>
      <c r="N48" s="357" t="s">
        <v>380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1081</v>
      </c>
      <c r="U48" s="357" t="s">
        <v>294</v>
      </c>
      <c r="V48" s="357" t="s">
        <v>294</v>
      </c>
    </row>
    <row r="49" spans="1:22" ht="15" thickBot="1">
      <c r="A49" s="671"/>
      <c r="B49" s="671"/>
      <c r="C49" s="1860" t="s">
        <v>22</v>
      </c>
      <c r="D49" s="663">
        <v>21</v>
      </c>
      <c r="E49" s="663">
        <v>28</v>
      </c>
      <c r="F49" s="186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1787">
        <v>7</v>
      </c>
      <c r="B50" s="1832" t="s">
        <v>383</v>
      </c>
      <c r="C50" s="1862" t="s">
        <v>7479</v>
      </c>
      <c r="D50" s="1831">
        <v>4</v>
      </c>
      <c r="E50" s="1831">
        <v>4</v>
      </c>
      <c r="F50" s="1863" t="s">
        <v>7204</v>
      </c>
      <c r="G50" s="494"/>
      <c r="H50" s="494" t="s">
        <v>1077</v>
      </c>
      <c r="I50" s="494" t="s">
        <v>294</v>
      </c>
      <c r="J50" s="494" t="s">
        <v>294</v>
      </c>
      <c r="K50" s="573">
        <v>0</v>
      </c>
      <c r="L50" s="358" t="s">
        <v>6683</v>
      </c>
      <c r="M50" s="357" t="s">
        <v>383</v>
      </c>
      <c r="N50" s="357" t="s">
        <v>1077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7204</v>
      </c>
      <c r="U50" s="357" t="s">
        <v>294</v>
      </c>
      <c r="V50" s="357" t="s">
        <v>294</v>
      </c>
    </row>
    <row r="51" spans="1:22">
      <c r="A51" s="1651"/>
      <c r="B51" s="1816" t="s">
        <v>38</v>
      </c>
      <c r="C51" s="1857" t="s">
        <v>331</v>
      </c>
      <c r="D51" s="1815">
        <v>1</v>
      </c>
      <c r="E51" s="1815">
        <v>1</v>
      </c>
      <c r="F51" s="962" t="s">
        <v>335</v>
      </c>
      <c r="G51" s="494"/>
      <c r="H51" s="494" t="s">
        <v>3051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3051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1651"/>
      <c r="B52" s="1816" t="s">
        <v>7723</v>
      </c>
      <c r="C52" s="1857" t="s">
        <v>397</v>
      </c>
      <c r="D52" s="1815">
        <v>4</v>
      </c>
      <c r="E52" s="1815">
        <v>6</v>
      </c>
      <c r="F52" s="962" t="s">
        <v>394</v>
      </c>
      <c r="G52" s="494"/>
      <c r="H52" s="494" t="s">
        <v>7720</v>
      </c>
      <c r="I52" s="494" t="s">
        <v>294</v>
      </c>
      <c r="J52" s="494" t="s">
        <v>294</v>
      </c>
      <c r="K52" s="573">
        <v>0</v>
      </c>
      <c r="L52" s="358" t="s">
        <v>397</v>
      </c>
      <c r="M52" s="357" t="s">
        <v>7723</v>
      </c>
      <c r="N52" s="357" t="s">
        <v>7720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6659</v>
      </c>
      <c r="U52" s="357" t="s">
        <v>294</v>
      </c>
      <c r="V52" s="357" t="s">
        <v>294</v>
      </c>
    </row>
    <row r="53" spans="1:22">
      <c r="A53" s="1651"/>
      <c r="B53" s="1816" t="s">
        <v>7724</v>
      </c>
      <c r="C53" s="1857" t="s">
        <v>1056</v>
      </c>
      <c r="D53" s="1815">
        <v>3</v>
      </c>
      <c r="E53" s="1815">
        <v>4</v>
      </c>
      <c r="F53" s="962" t="s">
        <v>396</v>
      </c>
      <c r="G53" s="494"/>
      <c r="H53" s="494" t="s">
        <v>395</v>
      </c>
      <c r="I53" s="494" t="s">
        <v>294</v>
      </c>
      <c r="J53" s="494" t="s">
        <v>294</v>
      </c>
      <c r="K53" s="573">
        <v>0</v>
      </c>
      <c r="L53" s="358" t="s">
        <v>6462</v>
      </c>
      <c r="M53" s="357" t="s">
        <v>7724</v>
      </c>
      <c r="N53" s="357" t="s">
        <v>395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1100</v>
      </c>
      <c r="U53" s="357" t="s">
        <v>294</v>
      </c>
      <c r="V53" s="357" t="s">
        <v>294</v>
      </c>
    </row>
    <row r="54" spans="1:22">
      <c r="A54" s="1651"/>
      <c r="B54" s="1816" t="s">
        <v>7725</v>
      </c>
      <c r="C54" s="1857" t="s">
        <v>1101</v>
      </c>
      <c r="D54" s="1815">
        <v>4</v>
      </c>
      <c r="E54" s="1815">
        <v>6</v>
      </c>
      <c r="F54" s="962" t="s">
        <v>1080</v>
      </c>
      <c r="G54" s="494"/>
      <c r="H54" s="494" t="s">
        <v>7722</v>
      </c>
      <c r="I54" s="494" t="s">
        <v>294</v>
      </c>
      <c r="J54" s="494" t="s">
        <v>294</v>
      </c>
      <c r="K54" s="573">
        <v>0</v>
      </c>
      <c r="L54" s="358" t="s">
        <v>7206</v>
      </c>
      <c r="M54" s="357" t="s">
        <v>7725</v>
      </c>
      <c r="N54" s="357" t="s">
        <v>7722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1080</v>
      </c>
      <c r="U54" s="357" t="s">
        <v>294</v>
      </c>
      <c r="V54" s="357" t="s">
        <v>294</v>
      </c>
    </row>
    <row r="55" spans="1:22" ht="15" thickBot="1">
      <c r="A55" s="1791"/>
      <c r="B55" s="1827" t="s">
        <v>7726</v>
      </c>
      <c r="C55" s="1858" t="s">
        <v>386</v>
      </c>
      <c r="D55" s="1826">
        <v>3</v>
      </c>
      <c r="E55" s="1826">
        <v>4</v>
      </c>
      <c r="F55" s="1859" t="s">
        <v>3998</v>
      </c>
      <c r="G55" s="494"/>
      <c r="H55" s="494" t="s">
        <v>3040</v>
      </c>
      <c r="I55" s="494" t="s">
        <v>294</v>
      </c>
      <c r="J55" s="494" t="s">
        <v>294</v>
      </c>
      <c r="K55" s="573">
        <v>0</v>
      </c>
      <c r="L55" s="358" t="s">
        <v>6679</v>
      </c>
      <c r="M55" s="357" t="s">
        <v>7726</v>
      </c>
      <c r="N55" s="357" t="s">
        <v>3040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3259</v>
      </c>
      <c r="U55" s="357" t="s">
        <v>294</v>
      </c>
      <c r="V55" s="357" t="s">
        <v>294</v>
      </c>
    </row>
    <row r="56" spans="1:22" ht="15" thickBot="1">
      <c r="A56" s="671"/>
      <c r="B56" s="671"/>
      <c r="C56" s="1860" t="s">
        <v>22</v>
      </c>
      <c r="D56" s="663">
        <v>19</v>
      </c>
      <c r="E56" s="663">
        <v>25</v>
      </c>
      <c r="F56" s="186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1787">
        <v>8</v>
      </c>
      <c r="B57" s="1832" t="s">
        <v>7207</v>
      </c>
      <c r="C57" s="1862" t="s">
        <v>391</v>
      </c>
      <c r="D57" s="1831">
        <v>3</v>
      </c>
      <c r="E57" s="1831">
        <v>4</v>
      </c>
      <c r="F57" s="1863" t="s">
        <v>7204</v>
      </c>
      <c r="G57" s="494"/>
      <c r="H57" s="494" t="s">
        <v>1077</v>
      </c>
      <c r="I57" s="494" t="s">
        <v>294</v>
      </c>
      <c r="J57" s="494" t="s">
        <v>294</v>
      </c>
      <c r="K57" s="573">
        <v>0</v>
      </c>
      <c r="L57" s="358" t="s">
        <v>6677</v>
      </c>
      <c r="M57" s="357" t="s">
        <v>7207</v>
      </c>
      <c r="N57" s="357" t="s">
        <v>1077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7204</v>
      </c>
      <c r="U57" s="357" t="s">
        <v>294</v>
      </c>
      <c r="V57" s="357" t="s">
        <v>294</v>
      </c>
    </row>
    <row r="58" spans="1:22">
      <c r="A58" s="1651"/>
      <c r="B58" s="1816" t="s">
        <v>7727</v>
      </c>
      <c r="C58" s="1857" t="s">
        <v>1085</v>
      </c>
      <c r="D58" s="1815">
        <v>4</v>
      </c>
      <c r="E58" s="1815">
        <v>6</v>
      </c>
      <c r="F58" s="962" t="s">
        <v>1101</v>
      </c>
      <c r="G58" s="494"/>
      <c r="H58" s="494" t="s">
        <v>7725</v>
      </c>
      <c r="I58" s="494" t="s">
        <v>294</v>
      </c>
      <c r="J58" s="494" t="s">
        <v>294</v>
      </c>
      <c r="K58" s="573">
        <v>0</v>
      </c>
      <c r="L58" s="358" t="s">
        <v>1085</v>
      </c>
      <c r="M58" s="357" t="s">
        <v>7727</v>
      </c>
      <c r="N58" s="357" t="s">
        <v>7725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7206</v>
      </c>
      <c r="U58" s="357" t="s">
        <v>294</v>
      </c>
      <c r="V58" s="357" t="s">
        <v>294</v>
      </c>
    </row>
    <row r="59" spans="1:22">
      <c r="A59" s="1651"/>
      <c r="B59" s="1816" t="s">
        <v>7728</v>
      </c>
      <c r="C59" s="1857" t="s">
        <v>388</v>
      </c>
      <c r="D59" s="1815">
        <v>4</v>
      </c>
      <c r="E59" s="1815">
        <v>6</v>
      </c>
      <c r="F59" s="962" t="s">
        <v>386</v>
      </c>
      <c r="G59" s="494"/>
      <c r="H59" s="494" t="s">
        <v>7726</v>
      </c>
      <c r="I59" s="494" t="s">
        <v>294</v>
      </c>
      <c r="J59" s="494" t="s">
        <v>294</v>
      </c>
      <c r="K59" s="573">
        <v>0</v>
      </c>
      <c r="L59" s="358" t="s">
        <v>6692</v>
      </c>
      <c r="M59" s="357" t="s">
        <v>7728</v>
      </c>
      <c r="N59" s="357" t="s">
        <v>7726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6679</v>
      </c>
      <c r="U59" s="357" t="s">
        <v>294</v>
      </c>
      <c r="V59" s="357" t="s">
        <v>294</v>
      </c>
    </row>
    <row r="60" spans="1:22" ht="15" thickBot="1">
      <c r="A60" s="1791"/>
      <c r="B60" s="1827" t="s">
        <v>7596</v>
      </c>
      <c r="C60" s="1858" t="s">
        <v>3155</v>
      </c>
      <c r="D60" s="1826">
        <v>8</v>
      </c>
      <c r="E60" s="1826">
        <v>14</v>
      </c>
      <c r="F60" s="1859" t="s">
        <v>7729</v>
      </c>
      <c r="G60" s="494"/>
      <c r="H60" s="494" t="s">
        <v>3052</v>
      </c>
      <c r="I60" s="494" t="s">
        <v>395</v>
      </c>
      <c r="J60" s="494" t="s">
        <v>294</v>
      </c>
      <c r="K60" s="573">
        <v>0</v>
      </c>
      <c r="L60" s="358" t="s">
        <v>4589</v>
      </c>
      <c r="M60" s="357" t="s">
        <v>7596</v>
      </c>
      <c r="N60" s="357" t="s">
        <v>3052</v>
      </c>
      <c r="O60" s="357" t="s">
        <v>395</v>
      </c>
      <c r="P60" s="357" t="s">
        <v>294</v>
      </c>
      <c r="Q60" s="357">
        <v>0</v>
      </c>
      <c r="R60" s="357">
        <v>15</v>
      </c>
      <c r="S60" s="357">
        <v>0</v>
      </c>
      <c r="T60" s="357" t="s">
        <v>1181</v>
      </c>
      <c r="U60" s="357" t="s">
        <v>1100</v>
      </c>
      <c r="V60" s="357" t="s">
        <v>294</v>
      </c>
    </row>
    <row r="61" spans="1:22" ht="15" thickBot="1">
      <c r="A61" s="671"/>
      <c r="B61" s="671"/>
      <c r="C61" s="1860" t="s">
        <v>22</v>
      </c>
      <c r="D61" s="663">
        <v>19</v>
      </c>
      <c r="E61" s="663">
        <v>30</v>
      </c>
      <c r="F61" s="186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1787">
        <v>9</v>
      </c>
      <c r="B62" s="1832" t="s">
        <v>7730</v>
      </c>
      <c r="C62" s="1862" t="s">
        <v>1054</v>
      </c>
      <c r="D62" s="1831">
        <v>4</v>
      </c>
      <c r="E62" s="1831">
        <v>4</v>
      </c>
      <c r="F62" s="1863" t="s">
        <v>386</v>
      </c>
      <c r="G62" s="494" t="s">
        <v>241</v>
      </c>
      <c r="H62" s="494" t="s">
        <v>7726</v>
      </c>
      <c r="I62" s="494" t="s">
        <v>294</v>
      </c>
      <c r="J62" s="494" t="s">
        <v>294</v>
      </c>
      <c r="K62" s="573">
        <v>0</v>
      </c>
      <c r="L62" s="358" t="s">
        <v>1054</v>
      </c>
      <c r="M62" s="357" t="s">
        <v>7730</v>
      </c>
      <c r="N62" s="357" t="s">
        <v>7726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6679</v>
      </c>
      <c r="U62" s="357" t="s">
        <v>294</v>
      </c>
      <c r="V62" s="357" t="s">
        <v>294</v>
      </c>
    </row>
    <row r="63" spans="1:22">
      <c r="A63" s="1651"/>
      <c r="B63" s="1816" t="s">
        <v>7731</v>
      </c>
      <c r="C63" s="1857" t="s">
        <v>1087</v>
      </c>
      <c r="D63" s="1815">
        <v>4</v>
      </c>
      <c r="E63" s="1815">
        <v>4</v>
      </c>
      <c r="F63" s="962" t="s">
        <v>386</v>
      </c>
      <c r="G63" s="494" t="s">
        <v>241</v>
      </c>
      <c r="H63" s="494" t="s">
        <v>7726</v>
      </c>
      <c r="I63" s="494" t="s">
        <v>294</v>
      </c>
      <c r="J63" s="494" t="s">
        <v>294</v>
      </c>
      <c r="K63" s="573">
        <v>0</v>
      </c>
      <c r="L63" s="358" t="s">
        <v>6704</v>
      </c>
      <c r="M63" s="357" t="s">
        <v>7731</v>
      </c>
      <c r="N63" s="357" t="s">
        <v>7726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6679</v>
      </c>
      <c r="U63" s="357" t="s">
        <v>294</v>
      </c>
      <c r="V63" s="357" t="s">
        <v>294</v>
      </c>
    </row>
    <row r="64" spans="1:22">
      <c r="A64" s="1651"/>
      <c r="B64" s="1816" t="s">
        <v>7732</v>
      </c>
      <c r="C64" s="1857" t="s">
        <v>4161</v>
      </c>
      <c r="D64" s="1815">
        <v>8</v>
      </c>
      <c r="E64" s="1815">
        <v>12</v>
      </c>
      <c r="F64" s="962" t="s">
        <v>7733</v>
      </c>
      <c r="G64" s="494"/>
      <c r="H64" s="494" t="s">
        <v>3040</v>
      </c>
      <c r="I64" s="494" t="s">
        <v>7207</v>
      </c>
      <c r="J64" s="494" t="s">
        <v>294</v>
      </c>
      <c r="K64" s="573">
        <v>0</v>
      </c>
      <c r="L64" s="358" t="s">
        <v>4161</v>
      </c>
      <c r="M64" s="357" t="s">
        <v>7732</v>
      </c>
      <c r="N64" s="357" t="s">
        <v>3040</v>
      </c>
      <c r="O64" s="357" t="s">
        <v>7207</v>
      </c>
      <c r="P64" s="357" t="s">
        <v>294</v>
      </c>
      <c r="Q64" s="357">
        <v>0</v>
      </c>
      <c r="R64" s="357">
        <v>33</v>
      </c>
      <c r="S64" s="357">
        <v>0</v>
      </c>
      <c r="T64" s="357" t="s">
        <v>3259</v>
      </c>
      <c r="U64" s="357" t="s">
        <v>6677</v>
      </c>
      <c r="V64" s="357" t="s">
        <v>294</v>
      </c>
    </row>
    <row r="65" spans="1:22">
      <c r="A65" s="1651"/>
      <c r="B65" s="1816" t="s">
        <v>7734</v>
      </c>
      <c r="C65" s="1857" t="s">
        <v>7211</v>
      </c>
      <c r="D65" s="1815">
        <v>3</v>
      </c>
      <c r="E65" s="1815">
        <v>4</v>
      </c>
      <c r="F65" s="962" t="s">
        <v>388</v>
      </c>
      <c r="G65" s="494"/>
      <c r="H65" s="494" t="s">
        <v>7728</v>
      </c>
      <c r="I65" s="494" t="s">
        <v>294</v>
      </c>
      <c r="J65" s="494" t="s">
        <v>294</v>
      </c>
      <c r="K65" s="573">
        <v>0</v>
      </c>
      <c r="L65" s="358" t="s">
        <v>1103</v>
      </c>
      <c r="M65" s="357" t="s">
        <v>7734</v>
      </c>
      <c r="N65" s="357" t="s">
        <v>7728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6692</v>
      </c>
      <c r="U65" s="357" t="s">
        <v>294</v>
      </c>
      <c r="V65" s="357" t="s">
        <v>294</v>
      </c>
    </row>
    <row r="66" spans="1:22" ht="15" thickBot="1">
      <c r="A66" s="1791"/>
      <c r="B66" s="1827" t="s">
        <v>7735</v>
      </c>
      <c r="C66" s="1858" t="s">
        <v>1090</v>
      </c>
      <c r="D66" s="1826">
        <v>3</v>
      </c>
      <c r="E66" s="1826">
        <v>4</v>
      </c>
      <c r="F66" s="1859" t="s">
        <v>1085</v>
      </c>
      <c r="G66" s="494"/>
      <c r="H66" s="494" t="s">
        <v>7727</v>
      </c>
      <c r="I66" s="494" t="s">
        <v>294</v>
      </c>
      <c r="J66" s="494" t="s">
        <v>294</v>
      </c>
      <c r="K66" s="573">
        <v>0</v>
      </c>
      <c r="L66" s="358" t="s">
        <v>7212</v>
      </c>
      <c r="M66" s="357" t="s">
        <v>7735</v>
      </c>
      <c r="N66" s="357" t="s">
        <v>7727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1085</v>
      </c>
      <c r="U66" s="357" t="s">
        <v>294</v>
      </c>
      <c r="V66" s="357" t="s">
        <v>294</v>
      </c>
    </row>
    <row r="67" spans="1:22" ht="15" thickBot="1">
      <c r="A67" s="671"/>
      <c r="B67" s="671"/>
      <c r="C67" s="1860" t="s">
        <v>22</v>
      </c>
      <c r="D67" s="663">
        <v>18</v>
      </c>
      <c r="E67" s="663">
        <v>24</v>
      </c>
      <c r="F67" s="186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1787">
        <v>10</v>
      </c>
      <c r="B68" s="1832" t="s">
        <v>7736</v>
      </c>
      <c r="C68" s="1862" t="s">
        <v>1092</v>
      </c>
      <c r="D68" s="1831">
        <v>4</v>
      </c>
      <c r="E68" s="1831">
        <v>4</v>
      </c>
      <c r="F68" s="1863" t="s">
        <v>353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7213</v>
      </c>
      <c r="M68" s="357" t="s">
        <v>7736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1651"/>
      <c r="B69" s="1816" t="s">
        <v>7737</v>
      </c>
      <c r="C69" s="1857" t="s">
        <v>401</v>
      </c>
      <c r="D69" s="1815">
        <v>4</v>
      </c>
      <c r="E69" s="1815">
        <v>4</v>
      </c>
      <c r="F69" s="962" t="s">
        <v>353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 t="s">
        <v>6701</v>
      </c>
      <c r="M69" s="357" t="s">
        <v>7737</v>
      </c>
      <c r="N69" s="357" t="s">
        <v>241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153</v>
      </c>
      <c r="U69" s="357" t="s">
        <v>294</v>
      </c>
      <c r="V69" s="357" t="s">
        <v>294</v>
      </c>
    </row>
    <row r="70" spans="1:22">
      <c r="A70" s="1651"/>
      <c r="B70" s="1816" t="s">
        <v>7738</v>
      </c>
      <c r="C70" s="1857" t="s">
        <v>4329</v>
      </c>
      <c r="D70" s="1815">
        <v>8</v>
      </c>
      <c r="E70" s="1815">
        <v>12</v>
      </c>
      <c r="F70" s="962" t="s">
        <v>4161</v>
      </c>
      <c r="G70" s="494"/>
      <c r="H70" s="494" t="s">
        <v>7732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7738</v>
      </c>
      <c r="N70" s="357" t="s">
        <v>7732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1791"/>
      <c r="B71" s="1827" t="s">
        <v>7739</v>
      </c>
      <c r="C71" s="1858" t="s">
        <v>389</v>
      </c>
      <c r="D71" s="1826">
        <v>6</v>
      </c>
      <c r="E71" s="1826">
        <v>8</v>
      </c>
      <c r="F71" s="1859" t="s">
        <v>1085</v>
      </c>
      <c r="G71" s="494"/>
      <c r="H71" s="494" t="s">
        <v>7727</v>
      </c>
      <c r="I71" s="494" t="s">
        <v>294</v>
      </c>
      <c r="J71" s="494" t="s">
        <v>294</v>
      </c>
      <c r="K71" s="573">
        <v>0</v>
      </c>
      <c r="L71" s="358" t="s">
        <v>389</v>
      </c>
      <c r="M71" s="357" t="s">
        <v>7739</v>
      </c>
      <c r="N71" s="357" t="s">
        <v>7727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1085</v>
      </c>
      <c r="U71" s="357" t="s">
        <v>294</v>
      </c>
      <c r="V71" s="357" t="s">
        <v>294</v>
      </c>
    </row>
    <row r="72" spans="1:22" ht="15" thickBot="1">
      <c r="A72" s="671"/>
      <c r="B72" s="671"/>
      <c r="C72" s="1860" t="s">
        <v>22</v>
      </c>
      <c r="D72" s="663">
        <v>18</v>
      </c>
      <c r="E72" s="663">
        <v>24</v>
      </c>
      <c r="F72" s="186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71"/>
      <c r="B73" s="671" t="s">
        <v>118</v>
      </c>
      <c r="C73" s="1860" t="s">
        <v>6409</v>
      </c>
      <c r="D73" s="663">
        <v>200</v>
      </c>
      <c r="E73" s="663">
        <v>290</v>
      </c>
      <c r="F73" s="186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6410</v>
      </c>
      <c r="M73" s="357" t="s">
        <v>118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2CCD8-C0D4-46C8-8E88-639CA75C766D}">
  <sheetPr codeName="Sheet72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6905</v>
      </c>
      <c r="C11" s="1857" t="s">
        <v>6906</v>
      </c>
      <c r="D11" s="1815">
        <v>4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6907</v>
      </c>
      <c r="M11" s="357" t="s">
        <v>6905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791"/>
      <c r="B13" s="1827" t="s">
        <v>3034</v>
      </c>
      <c r="C13" s="1858" t="s">
        <v>3543</v>
      </c>
      <c r="D13" s="1826">
        <v>5</v>
      </c>
      <c r="E13" s="1826">
        <v>8</v>
      </c>
      <c r="F13" s="18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71"/>
      <c r="B14" s="671"/>
      <c r="C14" s="1860" t="s">
        <v>22</v>
      </c>
      <c r="D14" s="663">
        <v>18</v>
      </c>
      <c r="E14" s="663">
        <v>26</v>
      </c>
      <c r="F14" s="186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1787">
        <v>2</v>
      </c>
      <c r="B15" s="1832" t="s">
        <v>7583</v>
      </c>
      <c r="C15" s="1862" t="s">
        <v>7584</v>
      </c>
      <c r="D15" s="1831">
        <v>5</v>
      </c>
      <c r="E15" s="1831">
        <v>8</v>
      </c>
      <c r="F15" s="1863" t="s">
        <v>7581</v>
      </c>
      <c r="G15" s="494"/>
      <c r="H15" s="494" t="s">
        <v>7580</v>
      </c>
      <c r="I15" s="494" t="s">
        <v>294</v>
      </c>
      <c r="J15" s="494" t="s">
        <v>294</v>
      </c>
      <c r="K15" s="573">
        <v>0</v>
      </c>
      <c r="L15" s="358" t="s">
        <v>7585</v>
      </c>
      <c r="M15" s="357" t="s">
        <v>7583</v>
      </c>
      <c r="N15" s="357" t="s">
        <v>7580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7582</v>
      </c>
      <c r="U15" s="357" t="s">
        <v>294</v>
      </c>
      <c r="V15" s="357" t="s">
        <v>294</v>
      </c>
    </row>
    <row r="16" spans="1:22">
      <c r="A16" s="1651"/>
      <c r="B16" s="1816" t="s">
        <v>347</v>
      </c>
      <c r="C16" s="1857" t="s">
        <v>348</v>
      </c>
      <c r="D16" s="1815">
        <v>3</v>
      </c>
      <c r="E16" s="1815">
        <v>6</v>
      </c>
      <c r="F16" s="962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6413</v>
      </c>
      <c r="M16" s="357" t="s">
        <v>347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1651"/>
      <c r="B17" s="1816" t="s">
        <v>3039</v>
      </c>
      <c r="C17" s="1857" t="s">
        <v>1179</v>
      </c>
      <c r="D17" s="1815">
        <v>3</v>
      </c>
      <c r="E17" s="1815">
        <v>4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3039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1043</v>
      </c>
      <c r="C18" s="1857" t="s">
        <v>1044</v>
      </c>
      <c r="D18" s="1815">
        <v>4</v>
      </c>
      <c r="E18" s="1815">
        <v>6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6280</v>
      </c>
      <c r="M18" s="357" t="s">
        <v>1043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3036</v>
      </c>
      <c r="C19" s="1857" t="s">
        <v>471</v>
      </c>
      <c r="D19" s="1815">
        <v>5</v>
      </c>
      <c r="E19" s="1815">
        <v>8</v>
      </c>
      <c r="F19" s="962" t="s">
        <v>3543</v>
      </c>
      <c r="G19" s="494"/>
      <c r="H19" s="494" t="s">
        <v>3034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3036</v>
      </c>
      <c r="N19" s="357" t="s">
        <v>3034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1791"/>
      <c r="B20" s="1827" t="s">
        <v>36</v>
      </c>
      <c r="C20" s="1858" t="s">
        <v>1131</v>
      </c>
      <c r="D20" s="1826">
        <v>1</v>
      </c>
      <c r="E20" s="1826">
        <v>1</v>
      </c>
      <c r="F20" s="185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71"/>
      <c r="B21" s="671"/>
      <c r="C21" s="1860" t="s">
        <v>22</v>
      </c>
      <c r="D21" s="663">
        <v>21</v>
      </c>
      <c r="E21" s="663">
        <v>33</v>
      </c>
      <c r="F21" s="186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787">
        <v>3</v>
      </c>
      <c r="B22" s="1832" t="s">
        <v>7587</v>
      </c>
      <c r="C22" s="1862" t="s">
        <v>28</v>
      </c>
      <c r="D22" s="1831">
        <v>5</v>
      </c>
      <c r="E22" s="1831">
        <v>8</v>
      </c>
      <c r="F22" s="1863" t="s">
        <v>7584</v>
      </c>
      <c r="G22" s="494"/>
      <c r="H22" s="494" t="s">
        <v>7583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7587</v>
      </c>
      <c r="N22" s="357" t="s">
        <v>7583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7585</v>
      </c>
      <c r="U22" s="357" t="s">
        <v>294</v>
      </c>
      <c r="V22" s="357" t="s">
        <v>294</v>
      </c>
    </row>
    <row r="23" spans="1:22">
      <c r="A23" s="1651"/>
      <c r="B23" s="1816" t="s">
        <v>7222</v>
      </c>
      <c r="C23" s="1857" t="s">
        <v>6481</v>
      </c>
      <c r="D23" s="1815">
        <v>3</v>
      </c>
      <c r="E23" s="1815">
        <v>4</v>
      </c>
      <c r="F23" s="962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6482</v>
      </c>
      <c r="M23" s="357" t="s">
        <v>7222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359</v>
      </c>
      <c r="C24" s="1857" t="s">
        <v>349</v>
      </c>
      <c r="D24" s="1815">
        <v>4</v>
      </c>
      <c r="E24" s="1815">
        <v>6</v>
      </c>
      <c r="F24" s="962" t="s">
        <v>7584</v>
      </c>
      <c r="G24" s="494"/>
      <c r="H24" s="494" t="s">
        <v>7583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7583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7585</v>
      </c>
      <c r="U24" s="357" t="s">
        <v>294</v>
      </c>
      <c r="V24" s="357" t="s">
        <v>294</v>
      </c>
    </row>
    <row r="25" spans="1:22">
      <c r="A25" s="1651"/>
      <c r="B25" s="1816" t="s">
        <v>3038</v>
      </c>
      <c r="C25" s="1857" t="s">
        <v>140</v>
      </c>
      <c r="D25" s="1815">
        <v>5</v>
      </c>
      <c r="E25" s="1815">
        <v>8</v>
      </c>
      <c r="F25" s="962" t="s">
        <v>471</v>
      </c>
      <c r="G25" s="494"/>
      <c r="H25" s="494" t="s">
        <v>3036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3038</v>
      </c>
      <c r="N25" s="357" t="s">
        <v>3036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1651"/>
      <c r="B26" s="1816" t="s">
        <v>40</v>
      </c>
      <c r="C26" s="1857" t="s">
        <v>1180</v>
      </c>
      <c r="D26" s="1815">
        <v>1</v>
      </c>
      <c r="E26" s="1815">
        <v>1</v>
      </c>
      <c r="F26" s="962" t="s">
        <v>1131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 ht="15" thickBot="1">
      <c r="A27" s="1791"/>
      <c r="B27" s="1827" t="s">
        <v>29</v>
      </c>
      <c r="C27" s="1858" t="s">
        <v>2389</v>
      </c>
      <c r="D27" s="1826">
        <v>2</v>
      </c>
      <c r="E27" s="1826">
        <v>2</v>
      </c>
      <c r="F27" s="185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671"/>
      <c r="B28" s="671"/>
      <c r="C28" s="1860" t="s">
        <v>22</v>
      </c>
      <c r="D28" s="663">
        <v>20</v>
      </c>
      <c r="E28" s="663">
        <v>29</v>
      </c>
      <c r="F28" s="186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787">
        <v>4</v>
      </c>
      <c r="B29" s="1832" t="s">
        <v>7220</v>
      </c>
      <c r="C29" s="1862" t="s">
        <v>6491</v>
      </c>
      <c r="D29" s="1831">
        <v>3</v>
      </c>
      <c r="E29" s="1831">
        <v>4</v>
      </c>
      <c r="F29" s="1863" t="s">
        <v>348</v>
      </c>
      <c r="G29" s="494"/>
      <c r="H29" s="494" t="s">
        <v>347</v>
      </c>
      <c r="I29" s="494" t="s">
        <v>294</v>
      </c>
      <c r="J29" s="494" t="s">
        <v>294</v>
      </c>
      <c r="K29" s="573">
        <v>0</v>
      </c>
      <c r="L29" s="358" t="s">
        <v>6492</v>
      </c>
      <c r="M29" s="357" t="s">
        <v>7220</v>
      </c>
      <c r="N29" s="357" t="s">
        <v>347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6413</v>
      </c>
      <c r="U29" s="357" t="s">
        <v>294</v>
      </c>
      <c r="V29" s="357" t="s">
        <v>294</v>
      </c>
    </row>
    <row r="30" spans="1:22">
      <c r="A30" s="1651"/>
      <c r="B30" s="1816" t="s">
        <v>7315</v>
      </c>
      <c r="C30" s="1857" t="s">
        <v>6909</v>
      </c>
      <c r="D30" s="1815">
        <v>3</v>
      </c>
      <c r="E30" s="1815">
        <v>4</v>
      </c>
      <c r="F30" s="962" t="s">
        <v>6481</v>
      </c>
      <c r="G30" s="494"/>
      <c r="H30" s="494" t="s">
        <v>7222</v>
      </c>
      <c r="I30" s="494" t="s">
        <v>294</v>
      </c>
      <c r="J30" s="494" t="s">
        <v>294</v>
      </c>
      <c r="K30" s="573">
        <v>0</v>
      </c>
      <c r="L30" s="358" t="s">
        <v>6910</v>
      </c>
      <c r="M30" s="357" t="s">
        <v>7315</v>
      </c>
      <c r="N30" s="357" t="s">
        <v>7222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6482</v>
      </c>
      <c r="U30" s="357" t="s">
        <v>294</v>
      </c>
      <c r="V30" s="357" t="s">
        <v>294</v>
      </c>
    </row>
    <row r="31" spans="1:22">
      <c r="A31" s="1651"/>
      <c r="B31" s="1816" t="s">
        <v>3065</v>
      </c>
      <c r="C31" s="1857" t="s">
        <v>3153</v>
      </c>
      <c r="D31" s="1815">
        <v>5</v>
      </c>
      <c r="E31" s="1815">
        <v>8</v>
      </c>
      <c r="F31" s="962" t="s">
        <v>7584</v>
      </c>
      <c r="G31" s="494"/>
      <c r="H31" s="494" t="s">
        <v>7583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3065</v>
      </c>
      <c r="N31" s="357" t="s">
        <v>7583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7585</v>
      </c>
      <c r="U31" s="357" t="s">
        <v>294</v>
      </c>
      <c r="V31" s="357" t="s">
        <v>294</v>
      </c>
    </row>
    <row r="32" spans="1:22">
      <c r="A32" s="1651"/>
      <c r="B32" s="1816" t="s">
        <v>7590</v>
      </c>
      <c r="C32" s="1857" t="s">
        <v>32</v>
      </c>
      <c r="D32" s="1815">
        <v>5</v>
      </c>
      <c r="E32" s="1815">
        <v>8</v>
      </c>
      <c r="F32" s="962" t="s">
        <v>28</v>
      </c>
      <c r="G32" s="494"/>
      <c r="H32" s="494" t="s">
        <v>7587</v>
      </c>
      <c r="I32" s="494" t="s">
        <v>294</v>
      </c>
      <c r="J32" s="494" t="s">
        <v>294</v>
      </c>
      <c r="K32" s="573">
        <v>0</v>
      </c>
      <c r="L32" s="358" t="s">
        <v>603</v>
      </c>
      <c r="M32" s="357" t="s">
        <v>7590</v>
      </c>
      <c r="N32" s="357" t="s">
        <v>7587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 ht="15" thickBot="1">
      <c r="A33" s="1791"/>
      <c r="B33" s="1827" t="s">
        <v>7589</v>
      </c>
      <c r="C33" s="1858" t="s">
        <v>7097</v>
      </c>
      <c r="D33" s="1826">
        <v>4</v>
      </c>
      <c r="E33" s="1826">
        <v>6</v>
      </c>
      <c r="F33" s="1859" t="s">
        <v>349</v>
      </c>
      <c r="G33" s="494"/>
      <c r="H33" s="494" t="s">
        <v>359</v>
      </c>
      <c r="I33" s="494" t="s">
        <v>294</v>
      </c>
      <c r="J33" s="494" t="s">
        <v>294</v>
      </c>
      <c r="K33" s="573">
        <v>0</v>
      </c>
      <c r="L33" s="358" t="s">
        <v>6420</v>
      </c>
      <c r="M33" s="357" t="s">
        <v>7589</v>
      </c>
      <c r="N33" s="357" t="s">
        <v>359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6309</v>
      </c>
      <c r="U33" s="357" t="s">
        <v>294</v>
      </c>
      <c r="V33" s="357" t="s">
        <v>294</v>
      </c>
    </row>
    <row r="34" spans="1:22" ht="15" thickBot="1">
      <c r="A34" s="671"/>
      <c r="B34" s="671"/>
      <c r="C34" s="1860" t="s">
        <v>22</v>
      </c>
      <c r="D34" s="663">
        <v>20</v>
      </c>
      <c r="E34" s="663">
        <v>30</v>
      </c>
      <c r="F34" s="1861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1787">
        <v>5</v>
      </c>
      <c r="B35" s="1832" t="s">
        <v>7690</v>
      </c>
      <c r="C35" s="1862" t="s">
        <v>7318</v>
      </c>
      <c r="D35" s="1831">
        <v>4</v>
      </c>
      <c r="E35" s="1831">
        <v>6</v>
      </c>
      <c r="F35" s="1863" t="s">
        <v>6491</v>
      </c>
      <c r="G35" s="494"/>
      <c r="H35" s="494" t="s">
        <v>7220</v>
      </c>
      <c r="I35" s="494" t="s">
        <v>294</v>
      </c>
      <c r="J35" s="494" t="s">
        <v>294</v>
      </c>
      <c r="K35" s="573">
        <v>0</v>
      </c>
      <c r="L35" s="358" t="s">
        <v>7319</v>
      </c>
      <c r="M35" s="357" t="s">
        <v>7690</v>
      </c>
      <c r="N35" s="357" t="s">
        <v>7220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6492</v>
      </c>
      <c r="U35" s="357" t="s">
        <v>294</v>
      </c>
      <c r="V35" s="357" t="s">
        <v>294</v>
      </c>
    </row>
    <row r="36" spans="1:22">
      <c r="A36" s="1651"/>
      <c r="B36" s="1816" t="s">
        <v>7691</v>
      </c>
      <c r="C36" s="1857" t="s">
        <v>6495</v>
      </c>
      <c r="D36" s="1815">
        <v>3</v>
      </c>
      <c r="E36" s="1815">
        <v>4</v>
      </c>
      <c r="F36" s="962" t="s">
        <v>1044</v>
      </c>
      <c r="G36" s="494"/>
      <c r="H36" s="494" t="s">
        <v>1043</v>
      </c>
      <c r="I36" s="494" t="s">
        <v>294</v>
      </c>
      <c r="J36" s="494" t="s">
        <v>294</v>
      </c>
      <c r="K36" s="573">
        <v>0</v>
      </c>
      <c r="L36" s="358" t="s">
        <v>6496</v>
      </c>
      <c r="M36" s="357" t="s">
        <v>7691</v>
      </c>
      <c r="N36" s="357" t="s">
        <v>1043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6280</v>
      </c>
      <c r="U36" s="357" t="s">
        <v>294</v>
      </c>
      <c r="V36" s="357" t="s">
        <v>294</v>
      </c>
    </row>
    <row r="37" spans="1:22">
      <c r="A37" s="1651"/>
      <c r="B37" s="1816" t="s">
        <v>7321</v>
      </c>
      <c r="C37" s="1857" t="s">
        <v>6912</v>
      </c>
      <c r="D37" s="1815">
        <v>3</v>
      </c>
      <c r="E37" s="1815">
        <v>4</v>
      </c>
      <c r="F37" s="962" t="s">
        <v>6909</v>
      </c>
      <c r="G37" s="494"/>
      <c r="H37" s="494" t="s">
        <v>7315</v>
      </c>
      <c r="I37" s="494" t="s">
        <v>294</v>
      </c>
      <c r="J37" s="494" t="s">
        <v>294</v>
      </c>
      <c r="K37" s="574">
        <v>0</v>
      </c>
      <c r="L37" s="358" t="s">
        <v>6913</v>
      </c>
      <c r="M37" s="357" t="s">
        <v>7321</v>
      </c>
      <c r="N37" s="357" t="s">
        <v>7315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6910</v>
      </c>
      <c r="U37" s="357" t="s">
        <v>294</v>
      </c>
      <c r="V37" s="357" t="s">
        <v>294</v>
      </c>
    </row>
    <row r="38" spans="1:22">
      <c r="A38" s="1651"/>
      <c r="B38" s="1816" t="s">
        <v>351</v>
      </c>
      <c r="C38" s="1857" t="s">
        <v>352</v>
      </c>
      <c r="D38" s="1815">
        <v>4</v>
      </c>
      <c r="E38" s="1815">
        <v>4</v>
      </c>
      <c r="F38" s="962" t="s">
        <v>32</v>
      </c>
      <c r="G38" s="494"/>
      <c r="H38" s="494" t="s">
        <v>7590</v>
      </c>
      <c r="I38" s="494" t="s">
        <v>294</v>
      </c>
      <c r="J38" s="494" t="s">
        <v>294</v>
      </c>
      <c r="K38" s="573">
        <v>0</v>
      </c>
      <c r="L38" s="358" t="s">
        <v>6493</v>
      </c>
      <c r="M38" s="357" t="s">
        <v>351</v>
      </c>
      <c r="N38" s="357" t="s">
        <v>7590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603</v>
      </c>
      <c r="U38" s="357" t="s">
        <v>294</v>
      </c>
      <c r="V38" s="357" t="s">
        <v>294</v>
      </c>
    </row>
    <row r="39" spans="1:22">
      <c r="A39" s="1651"/>
      <c r="B39" s="1816" t="s">
        <v>3051</v>
      </c>
      <c r="C39" s="1857" t="s">
        <v>335</v>
      </c>
      <c r="D39" s="1815">
        <v>2</v>
      </c>
      <c r="E39" s="1815">
        <v>3</v>
      </c>
      <c r="F39" s="962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3051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 ht="15" thickBot="1">
      <c r="A40" s="1791"/>
      <c r="B40" s="1827" t="s">
        <v>3052</v>
      </c>
      <c r="C40" s="1858" t="s">
        <v>1181</v>
      </c>
      <c r="D40" s="1826">
        <v>4</v>
      </c>
      <c r="E40" s="1826">
        <v>6</v>
      </c>
      <c r="F40" s="1859" t="s">
        <v>438</v>
      </c>
      <c r="G40" s="494"/>
      <c r="H40" s="494" t="s">
        <v>3035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3052</v>
      </c>
      <c r="N40" s="357" t="s">
        <v>3035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671"/>
      <c r="B41" s="671"/>
      <c r="C41" s="1860" t="s">
        <v>22</v>
      </c>
      <c r="D41" s="663">
        <v>20</v>
      </c>
      <c r="E41" s="663">
        <v>27</v>
      </c>
      <c r="F41" s="186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1787">
        <v>6</v>
      </c>
      <c r="B42" s="1832" t="s">
        <v>3040</v>
      </c>
      <c r="C42" s="1862" t="s">
        <v>3998</v>
      </c>
      <c r="D42" s="1831">
        <v>3</v>
      </c>
      <c r="E42" s="1831">
        <v>4</v>
      </c>
      <c r="F42" s="1863" t="s">
        <v>1179</v>
      </c>
      <c r="G42" s="494"/>
      <c r="H42" s="494" t="s">
        <v>3039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3040</v>
      </c>
      <c r="N42" s="357" t="s">
        <v>3039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1651"/>
      <c r="B43" s="1816" t="s">
        <v>7692</v>
      </c>
      <c r="C43" s="1857" t="s">
        <v>6915</v>
      </c>
      <c r="D43" s="1815">
        <v>4</v>
      </c>
      <c r="E43" s="1815">
        <v>6</v>
      </c>
      <c r="F43" s="962" t="s">
        <v>1044</v>
      </c>
      <c r="G43" s="494"/>
      <c r="H43" s="494" t="s">
        <v>1043</v>
      </c>
      <c r="I43" s="494" t="s">
        <v>294</v>
      </c>
      <c r="J43" s="494" t="s">
        <v>294</v>
      </c>
      <c r="K43" s="573">
        <v>0</v>
      </c>
      <c r="L43" s="358" t="s">
        <v>6916</v>
      </c>
      <c r="M43" s="357" t="s">
        <v>7692</v>
      </c>
      <c r="N43" s="357" t="s">
        <v>1043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6280</v>
      </c>
      <c r="U43" s="357" t="s">
        <v>294</v>
      </c>
      <c r="V43" s="357" t="s">
        <v>294</v>
      </c>
    </row>
    <row r="44" spans="1:22">
      <c r="A44" s="1651"/>
      <c r="B44" s="1816" t="s">
        <v>7693</v>
      </c>
      <c r="C44" s="1857" t="s">
        <v>7323</v>
      </c>
      <c r="D44" s="1815">
        <v>5</v>
      </c>
      <c r="E44" s="1815">
        <v>8</v>
      </c>
      <c r="F44" s="962" t="s">
        <v>6495</v>
      </c>
      <c r="G44" s="494"/>
      <c r="H44" s="494" t="s">
        <v>7691</v>
      </c>
      <c r="I44" s="494" t="s">
        <v>294</v>
      </c>
      <c r="J44" s="494" t="s">
        <v>294</v>
      </c>
      <c r="K44" s="573">
        <v>0</v>
      </c>
      <c r="L44" s="358" t="s">
        <v>7324</v>
      </c>
      <c r="M44" s="357" t="s">
        <v>7693</v>
      </c>
      <c r="N44" s="357" t="s">
        <v>7691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6496</v>
      </c>
      <c r="U44" s="357" t="s">
        <v>294</v>
      </c>
      <c r="V44" s="357" t="s">
        <v>294</v>
      </c>
    </row>
    <row r="45" spans="1:22">
      <c r="A45" s="1651"/>
      <c r="B45" s="1816" t="s">
        <v>6970</v>
      </c>
      <c r="C45" s="1857" t="s">
        <v>7694</v>
      </c>
      <c r="D45" s="1815">
        <v>3</v>
      </c>
      <c r="E45" s="1815">
        <v>4</v>
      </c>
      <c r="F45" s="962" t="s">
        <v>6495</v>
      </c>
      <c r="G45" s="494"/>
      <c r="H45" s="494" t="s">
        <v>7691</v>
      </c>
      <c r="I45" s="494" t="s">
        <v>294</v>
      </c>
      <c r="J45" s="494" t="s">
        <v>294</v>
      </c>
      <c r="K45" s="573">
        <v>0</v>
      </c>
      <c r="L45" s="358" t="s">
        <v>6972</v>
      </c>
      <c r="M45" s="357" t="s">
        <v>6970</v>
      </c>
      <c r="N45" s="357" t="s">
        <v>7691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6496</v>
      </c>
      <c r="U45" s="357" t="s">
        <v>294</v>
      </c>
      <c r="V45" s="357" t="s">
        <v>294</v>
      </c>
    </row>
    <row r="46" spans="1:22" ht="15" thickBot="1">
      <c r="A46" s="1791"/>
      <c r="B46" s="1827" t="s">
        <v>7695</v>
      </c>
      <c r="C46" s="1858" t="s">
        <v>7326</v>
      </c>
      <c r="D46" s="1826">
        <v>4</v>
      </c>
      <c r="E46" s="1826">
        <v>6</v>
      </c>
      <c r="F46" s="1859" t="s">
        <v>7696</v>
      </c>
      <c r="G46" s="494"/>
      <c r="H46" s="494" t="s">
        <v>7589</v>
      </c>
      <c r="I46" s="494" t="s">
        <v>7321</v>
      </c>
      <c r="J46" s="494" t="s">
        <v>294</v>
      </c>
      <c r="K46" s="573">
        <v>0</v>
      </c>
      <c r="L46" s="358" t="s">
        <v>6532</v>
      </c>
      <c r="M46" s="357" t="s">
        <v>7695</v>
      </c>
      <c r="N46" s="357" t="s">
        <v>7589</v>
      </c>
      <c r="O46" s="357" t="s">
        <v>7321</v>
      </c>
      <c r="P46" s="357" t="s">
        <v>294</v>
      </c>
      <c r="Q46" s="357">
        <v>0</v>
      </c>
      <c r="R46" s="357">
        <v>11</v>
      </c>
      <c r="S46" s="357">
        <v>0</v>
      </c>
      <c r="T46" s="357" t="s">
        <v>6420</v>
      </c>
      <c r="U46" s="357" t="s">
        <v>6913</v>
      </c>
      <c r="V46" s="357" t="s">
        <v>294</v>
      </c>
    </row>
    <row r="47" spans="1:22" ht="15" thickBot="1">
      <c r="A47" s="671"/>
      <c r="B47" s="671"/>
      <c r="C47" s="1860" t="s">
        <v>22</v>
      </c>
      <c r="D47" s="663">
        <v>19</v>
      </c>
      <c r="E47" s="663">
        <v>28</v>
      </c>
      <c r="F47" s="186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1787">
        <v>7</v>
      </c>
      <c r="B48" s="1832" t="s">
        <v>7697</v>
      </c>
      <c r="C48" s="1862" t="s">
        <v>6927</v>
      </c>
      <c r="D48" s="1831">
        <v>3</v>
      </c>
      <c r="E48" s="1831">
        <v>4</v>
      </c>
      <c r="F48" s="1863" t="s">
        <v>7323</v>
      </c>
      <c r="G48" s="494"/>
      <c r="H48" s="494" t="s">
        <v>7693</v>
      </c>
      <c r="I48" s="494" t="s">
        <v>294</v>
      </c>
      <c r="J48" s="494" t="s">
        <v>294</v>
      </c>
      <c r="K48" s="573">
        <v>0</v>
      </c>
      <c r="L48" s="358" t="s">
        <v>6928</v>
      </c>
      <c r="M48" s="357" t="s">
        <v>7697</v>
      </c>
      <c r="N48" s="357" t="s">
        <v>7693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7324</v>
      </c>
      <c r="U48" s="357" t="s">
        <v>294</v>
      </c>
      <c r="V48" s="357" t="s">
        <v>294</v>
      </c>
    </row>
    <row r="49" spans="1:22">
      <c r="A49" s="1651"/>
      <c r="B49" s="1816" t="s">
        <v>7698</v>
      </c>
      <c r="C49" s="1857" t="s">
        <v>6952</v>
      </c>
      <c r="D49" s="1815">
        <v>3</v>
      </c>
      <c r="E49" s="1815">
        <v>4</v>
      </c>
      <c r="F49" s="962" t="s">
        <v>7694</v>
      </c>
      <c r="G49" s="494"/>
      <c r="H49" s="494" t="s">
        <v>6970</v>
      </c>
      <c r="I49" s="494" t="s">
        <v>294</v>
      </c>
      <c r="J49" s="494" t="s">
        <v>294</v>
      </c>
      <c r="K49" s="573">
        <v>0</v>
      </c>
      <c r="L49" s="358" t="s">
        <v>6953</v>
      </c>
      <c r="M49" s="357" t="s">
        <v>7698</v>
      </c>
      <c r="N49" s="357" t="s">
        <v>6970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6972</v>
      </c>
      <c r="U49" s="357" t="s">
        <v>294</v>
      </c>
      <c r="V49" s="357" t="s">
        <v>294</v>
      </c>
    </row>
    <row r="50" spans="1:22">
      <c r="A50" s="1651"/>
      <c r="B50" s="1816" t="s">
        <v>7699</v>
      </c>
      <c r="C50" s="1857" t="s">
        <v>6930</v>
      </c>
      <c r="D50" s="1815">
        <v>3</v>
      </c>
      <c r="E50" s="1815">
        <v>4</v>
      </c>
      <c r="F50" s="962" t="s">
        <v>7323</v>
      </c>
      <c r="G50" s="494"/>
      <c r="H50" s="494" t="s">
        <v>7693</v>
      </c>
      <c r="I50" s="494" t="s">
        <v>294</v>
      </c>
      <c r="J50" s="494" t="s">
        <v>294</v>
      </c>
      <c r="K50" s="573">
        <v>0</v>
      </c>
      <c r="L50" s="358" t="s">
        <v>6931</v>
      </c>
      <c r="M50" s="357" t="s">
        <v>7699</v>
      </c>
      <c r="N50" s="357" t="s">
        <v>7693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7324</v>
      </c>
      <c r="U50" s="357" t="s">
        <v>294</v>
      </c>
      <c r="V50" s="357" t="s">
        <v>294</v>
      </c>
    </row>
    <row r="51" spans="1:22">
      <c r="A51" s="1651"/>
      <c r="B51" s="1816" t="s">
        <v>7700</v>
      </c>
      <c r="C51" s="1857" t="s">
        <v>6933</v>
      </c>
      <c r="D51" s="1815">
        <v>5</v>
      </c>
      <c r="E51" s="1815">
        <v>6</v>
      </c>
      <c r="F51" s="962" t="s">
        <v>6912</v>
      </c>
      <c r="G51" s="494"/>
      <c r="H51" s="494" t="s">
        <v>7321</v>
      </c>
      <c r="I51" s="494" t="s">
        <v>294</v>
      </c>
      <c r="J51" s="494" t="s">
        <v>294</v>
      </c>
      <c r="K51" s="573">
        <v>0</v>
      </c>
      <c r="L51" s="358" t="s">
        <v>6934</v>
      </c>
      <c r="M51" s="357" t="s">
        <v>7700</v>
      </c>
      <c r="N51" s="357" t="s">
        <v>7321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6913</v>
      </c>
      <c r="U51" s="357" t="s">
        <v>294</v>
      </c>
      <c r="V51" s="357" t="s">
        <v>294</v>
      </c>
    </row>
    <row r="52" spans="1:22">
      <c r="A52" s="1651"/>
      <c r="B52" s="1816" t="s">
        <v>7701</v>
      </c>
      <c r="C52" s="1857" t="s">
        <v>6936</v>
      </c>
      <c r="D52" s="1815">
        <v>4</v>
      </c>
      <c r="E52" s="1815">
        <v>6</v>
      </c>
      <c r="F52" s="962" t="s">
        <v>3153</v>
      </c>
      <c r="G52" s="494"/>
      <c r="H52" s="494" t="s">
        <v>3065</v>
      </c>
      <c r="I52" s="494" t="s">
        <v>294</v>
      </c>
      <c r="J52" s="494" t="s">
        <v>294</v>
      </c>
      <c r="K52" s="573">
        <v>0</v>
      </c>
      <c r="L52" s="358" t="s">
        <v>6937</v>
      </c>
      <c r="M52" s="357" t="s">
        <v>7701</v>
      </c>
      <c r="N52" s="357" t="s">
        <v>3065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604</v>
      </c>
      <c r="U52" s="357" t="s">
        <v>294</v>
      </c>
      <c r="V52" s="357" t="s">
        <v>294</v>
      </c>
    </row>
    <row r="53" spans="1:22" ht="15" thickBot="1">
      <c r="A53" s="1791"/>
      <c r="B53" s="1827" t="s">
        <v>7702</v>
      </c>
      <c r="C53" s="1858" t="s">
        <v>6921</v>
      </c>
      <c r="D53" s="1826">
        <v>3</v>
      </c>
      <c r="E53" s="1826">
        <v>4</v>
      </c>
      <c r="F53" s="1859" t="s">
        <v>6909</v>
      </c>
      <c r="G53" s="494"/>
      <c r="H53" s="494" t="s">
        <v>7315</v>
      </c>
      <c r="I53" s="494" t="s">
        <v>294</v>
      </c>
      <c r="J53" s="494" t="s">
        <v>294</v>
      </c>
      <c r="K53" s="573">
        <v>0</v>
      </c>
      <c r="L53" s="358" t="s">
        <v>6922</v>
      </c>
      <c r="M53" s="357" t="s">
        <v>7702</v>
      </c>
      <c r="N53" s="357" t="s">
        <v>7315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6910</v>
      </c>
      <c r="U53" s="357" t="s">
        <v>294</v>
      </c>
      <c r="V53" s="357" t="s">
        <v>294</v>
      </c>
    </row>
    <row r="54" spans="1:22" ht="15" thickBot="1">
      <c r="A54" s="671"/>
      <c r="B54" s="671"/>
      <c r="C54" s="1860" t="s">
        <v>22</v>
      </c>
      <c r="D54" s="663">
        <v>21</v>
      </c>
      <c r="E54" s="663">
        <v>28</v>
      </c>
      <c r="F54" s="186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1787">
        <v>8</v>
      </c>
      <c r="B55" s="1832" t="s">
        <v>38</v>
      </c>
      <c r="C55" s="1862" t="s">
        <v>331</v>
      </c>
      <c r="D55" s="1831">
        <v>1</v>
      </c>
      <c r="E55" s="1831">
        <v>1</v>
      </c>
      <c r="F55" s="1863" t="s">
        <v>335</v>
      </c>
      <c r="G55" s="494"/>
      <c r="H55" s="494" t="s">
        <v>3051</v>
      </c>
      <c r="I55" s="494" t="s">
        <v>294</v>
      </c>
      <c r="J55" s="494" t="s">
        <v>294</v>
      </c>
      <c r="K55" s="573">
        <v>0</v>
      </c>
      <c r="L55" s="358" t="s">
        <v>331</v>
      </c>
      <c r="M55" s="357" t="s">
        <v>38</v>
      </c>
      <c r="N55" s="357" t="s">
        <v>3051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335</v>
      </c>
      <c r="U55" s="357" t="s">
        <v>294</v>
      </c>
      <c r="V55" s="357" t="s">
        <v>294</v>
      </c>
    </row>
    <row r="56" spans="1:22" ht="22.8">
      <c r="A56" s="1651"/>
      <c r="B56" s="1816" t="s">
        <v>7703</v>
      </c>
      <c r="C56" s="1864" t="s">
        <v>7704</v>
      </c>
      <c r="D56" s="1815">
        <v>4</v>
      </c>
      <c r="E56" s="1815">
        <v>6</v>
      </c>
      <c r="F56" s="962" t="s">
        <v>7705</v>
      </c>
      <c r="G56" s="494"/>
      <c r="H56" s="494" t="s">
        <v>7690</v>
      </c>
      <c r="I56" s="494" t="s">
        <v>7701</v>
      </c>
      <c r="J56" s="494" t="s">
        <v>294</v>
      </c>
      <c r="K56" s="573">
        <v>0</v>
      </c>
      <c r="L56" s="358" t="s">
        <v>7706</v>
      </c>
      <c r="M56" s="357" t="s">
        <v>7703</v>
      </c>
      <c r="N56" s="357" t="s">
        <v>7690</v>
      </c>
      <c r="O56" s="357" t="s">
        <v>7701</v>
      </c>
      <c r="P56" s="357" t="s">
        <v>294</v>
      </c>
      <c r="Q56" s="357">
        <v>0</v>
      </c>
      <c r="R56" s="357">
        <v>31</v>
      </c>
      <c r="S56" s="357">
        <v>0</v>
      </c>
      <c r="T56" s="357" t="s">
        <v>7319</v>
      </c>
      <c r="U56" s="357" t="s">
        <v>6937</v>
      </c>
      <c r="V56" s="357" t="s">
        <v>294</v>
      </c>
    </row>
    <row r="57" spans="1:22">
      <c r="A57" s="1651"/>
      <c r="B57" s="1816" t="s">
        <v>7333</v>
      </c>
      <c r="C57" s="1857" t="s">
        <v>6945</v>
      </c>
      <c r="D57" s="1815">
        <v>5</v>
      </c>
      <c r="E57" s="1815">
        <v>6</v>
      </c>
      <c r="F57" s="962" t="s">
        <v>6930</v>
      </c>
      <c r="G57" s="494"/>
      <c r="H57" s="494" t="s">
        <v>7699</v>
      </c>
      <c r="I57" s="494" t="s">
        <v>294</v>
      </c>
      <c r="J57" s="494" t="s">
        <v>294</v>
      </c>
      <c r="K57" s="573">
        <v>0</v>
      </c>
      <c r="L57" s="358" t="s">
        <v>6946</v>
      </c>
      <c r="M57" s="357" t="s">
        <v>7333</v>
      </c>
      <c r="N57" s="357" t="s">
        <v>7699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6931</v>
      </c>
      <c r="U57" s="357" t="s">
        <v>294</v>
      </c>
      <c r="V57" s="357" t="s">
        <v>294</v>
      </c>
    </row>
    <row r="58" spans="1:22">
      <c r="A58" s="1651"/>
      <c r="B58" s="1816" t="s">
        <v>7707</v>
      </c>
      <c r="C58" s="1857" t="s">
        <v>6519</v>
      </c>
      <c r="D58" s="1815">
        <v>4</v>
      </c>
      <c r="E58" s="1815">
        <v>6</v>
      </c>
      <c r="F58" s="962" t="s">
        <v>6933</v>
      </c>
      <c r="G58" s="494"/>
      <c r="H58" s="494" t="s">
        <v>7700</v>
      </c>
      <c r="I58" s="494" t="s">
        <v>294</v>
      </c>
      <c r="J58" s="494" t="s">
        <v>294</v>
      </c>
      <c r="K58" s="573">
        <v>0</v>
      </c>
      <c r="L58" s="358" t="s">
        <v>6520</v>
      </c>
      <c r="M58" s="357" t="s">
        <v>7707</v>
      </c>
      <c r="N58" s="357" t="s">
        <v>7700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6934</v>
      </c>
      <c r="U58" s="357" t="s">
        <v>294</v>
      </c>
      <c r="V58" s="357" t="s">
        <v>294</v>
      </c>
    </row>
    <row r="59" spans="1:22" ht="15" thickBot="1">
      <c r="A59" s="1791"/>
      <c r="B59" s="1827" t="s">
        <v>7596</v>
      </c>
      <c r="C59" s="1858" t="s">
        <v>3155</v>
      </c>
      <c r="D59" s="1826">
        <v>8</v>
      </c>
      <c r="E59" s="1826">
        <v>14</v>
      </c>
      <c r="F59" s="1859" t="s">
        <v>7708</v>
      </c>
      <c r="G59" s="494"/>
      <c r="H59" s="494" t="s">
        <v>3052</v>
      </c>
      <c r="I59" s="494" t="s">
        <v>7697</v>
      </c>
      <c r="J59" s="494" t="s">
        <v>294</v>
      </c>
      <c r="K59" s="573">
        <v>0</v>
      </c>
      <c r="L59" s="358" t="s">
        <v>4589</v>
      </c>
      <c r="M59" s="357" t="s">
        <v>7596</v>
      </c>
      <c r="N59" s="357" t="s">
        <v>3052</v>
      </c>
      <c r="O59" s="357" t="s">
        <v>7697</v>
      </c>
      <c r="P59" s="357" t="s">
        <v>294</v>
      </c>
      <c r="Q59" s="357">
        <v>0</v>
      </c>
      <c r="R59" s="357">
        <v>15</v>
      </c>
      <c r="S59" s="357">
        <v>0</v>
      </c>
      <c r="T59" s="357" t="s">
        <v>1181</v>
      </c>
      <c r="U59" s="357" t="s">
        <v>6928</v>
      </c>
      <c r="V59" s="357" t="s">
        <v>294</v>
      </c>
    </row>
    <row r="60" spans="1:22" ht="15" thickBot="1">
      <c r="A60" s="671"/>
      <c r="B60" s="671"/>
      <c r="C60" s="1860" t="s">
        <v>22</v>
      </c>
      <c r="D60" s="663">
        <v>22</v>
      </c>
      <c r="E60" s="663">
        <v>33</v>
      </c>
      <c r="F60" s="186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787">
        <v>9</v>
      </c>
      <c r="B61" s="1832" t="s">
        <v>7335</v>
      </c>
      <c r="C61" s="1862" t="s">
        <v>7336</v>
      </c>
      <c r="D61" s="1831">
        <v>5</v>
      </c>
      <c r="E61" s="1831">
        <v>6</v>
      </c>
      <c r="F61" s="1863" t="s">
        <v>7326</v>
      </c>
      <c r="G61" s="494"/>
      <c r="H61" s="494" t="s">
        <v>7695</v>
      </c>
      <c r="I61" s="494" t="s">
        <v>294</v>
      </c>
      <c r="J61" s="494" t="s">
        <v>294</v>
      </c>
      <c r="K61" s="573">
        <v>0</v>
      </c>
      <c r="L61" s="358" t="s">
        <v>6940</v>
      </c>
      <c r="M61" s="357" t="s">
        <v>7335</v>
      </c>
      <c r="N61" s="357" t="s">
        <v>7695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6532</v>
      </c>
      <c r="U61" s="357" t="s">
        <v>294</v>
      </c>
      <c r="V61" s="357" t="s">
        <v>294</v>
      </c>
    </row>
    <row r="62" spans="1:22">
      <c r="A62" s="1651"/>
      <c r="B62" s="1816" t="s">
        <v>7638</v>
      </c>
      <c r="C62" s="1857" t="s">
        <v>4161</v>
      </c>
      <c r="D62" s="1815">
        <v>8</v>
      </c>
      <c r="E62" s="1815">
        <v>12</v>
      </c>
      <c r="F62" s="962" t="s">
        <v>7709</v>
      </c>
      <c r="G62" s="494"/>
      <c r="H62" s="494" t="s">
        <v>3040</v>
      </c>
      <c r="I62" s="494" t="s">
        <v>7333</v>
      </c>
      <c r="J62" s="494" t="s">
        <v>294</v>
      </c>
      <c r="K62" s="573">
        <v>0</v>
      </c>
      <c r="L62" s="358" t="s">
        <v>4161</v>
      </c>
      <c r="M62" s="357" t="s">
        <v>7638</v>
      </c>
      <c r="N62" s="357" t="s">
        <v>3040</v>
      </c>
      <c r="O62" s="357" t="s">
        <v>7333</v>
      </c>
      <c r="P62" s="357" t="s">
        <v>294</v>
      </c>
      <c r="Q62" s="357">
        <v>0</v>
      </c>
      <c r="R62" s="357">
        <v>33</v>
      </c>
      <c r="S62" s="357">
        <v>0</v>
      </c>
      <c r="T62" s="357" t="s">
        <v>3259</v>
      </c>
      <c r="U62" s="357" t="s">
        <v>6946</v>
      </c>
      <c r="V62" s="357" t="s">
        <v>294</v>
      </c>
    </row>
    <row r="63" spans="1:22">
      <c r="A63" s="1651"/>
      <c r="B63" s="1816" t="s">
        <v>6955</v>
      </c>
      <c r="C63" s="1857" t="s">
        <v>7710</v>
      </c>
      <c r="D63" s="1815">
        <v>3</v>
      </c>
      <c r="E63" s="1815">
        <v>4</v>
      </c>
      <c r="F63" s="962" t="s">
        <v>6519</v>
      </c>
      <c r="G63" s="494" t="s">
        <v>241</v>
      </c>
      <c r="H63" s="494" t="s">
        <v>7707</v>
      </c>
      <c r="I63" s="494" t="s">
        <v>294</v>
      </c>
      <c r="J63" s="494" t="s">
        <v>294</v>
      </c>
      <c r="K63" s="573">
        <v>0</v>
      </c>
      <c r="L63" s="358" t="s">
        <v>6957</v>
      </c>
      <c r="M63" s="357" t="s">
        <v>6955</v>
      </c>
      <c r="N63" s="357" t="s">
        <v>7707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6520</v>
      </c>
      <c r="U63" s="357" t="s">
        <v>294</v>
      </c>
      <c r="V63" s="357" t="s">
        <v>294</v>
      </c>
    </row>
    <row r="64" spans="1:22">
      <c r="A64" s="1651"/>
      <c r="B64" s="1816" t="s">
        <v>6958</v>
      </c>
      <c r="C64" s="1857" t="s">
        <v>7711</v>
      </c>
      <c r="D64" s="1815">
        <v>3</v>
      </c>
      <c r="E64" s="1815">
        <v>4</v>
      </c>
      <c r="F64" s="962" t="s">
        <v>6519</v>
      </c>
      <c r="G64" s="494" t="s">
        <v>241</v>
      </c>
      <c r="H64" s="494" t="s">
        <v>7707</v>
      </c>
      <c r="I64" s="494" t="s">
        <v>294</v>
      </c>
      <c r="J64" s="494" t="s">
        <v>294</v>
      </c>
      <c r="K64" s="573">
        <v>0</v>
      </c>
      <c r="L64" s="358" t="s">
        <v>6960</v>
      </c>
      <c r="M64" s="357" t="s">
        <v>6958</v>
      </c>
      <c r="N64" s="357" t="s">
        <v>7707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6520</v>
      </c>
      <c r="U64" s="357" t="s">
        <v>294</v>
      </c>
      <c r="V64" s="357" t="s">
        <v>294</v>
      </c>
    </row>
    <row r="65" spans="1:22">
      <c r="A65" s="1651"/>
      <c r="B65" s="1816" t="s">
        <v>7341</v>
      </c>
      <c r="C65" s="1857" t="s">
        <v>7712</v>
      </c>
      <c r="D65" s="1815">
        <v>3</v>
      </c>
      <c r="E65" s="1815">
        <v>4</v>
      </c>
      <c r="F65" s="962" t="s">
        <v>6519</v>
      </c>
      <c r="G65" s="494" t="s">
        <v>241</v>
      </c>
      <c r="H65" s="494" t="s">
        <v>7707</v>
      </c>
      <c r="I65" s="494" t="s">
        <v>294</v>
      </c>
      <c r="J65" s="494" t="s">
        <v>294</v>
      </c>
      <c r="K65" s="573">
        <v>0</v>
      </c>
      <c r="L65" s="358" t="s">
        <v>7343</v>
      </c>
      <c r="M65" s="357" t="s">
        <v>7341</v>
      </c>
      <c r="N65" s="357" t="s">
        <v>7707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6520</v>
      </c>
      <c r="U65" s="357" t="s">
        <v>294</v>
      </c>
      <c r="V65" s="357" t="s">
        <v>294</v>
      </c>
    </row>
    <row r="66" spans="1:22" ht="15" thickBot="1">
      <c r="A66" s="1791"/>
      <c r="B66" s="1827" t="s">
        <v>7713</v>
      </c>
      <c r="C66" s="1858" t="s">
        <v>6965</v>
      </c>
      <c r="D66" s="1826">
        <v>4</v>
      </c>
      <c r="E66" s="1826">
        <v>6</v>
      </c>
      <c r="F66" s="1859" t="s">
        <v>6945</v>
      </c>
      <c r="G66" s="494"/>
      <c r="H66" s="494" t="s">
        <v>7333</v>
      </c>
      <c r="I66" s="494" t="s">
        <v>294</v>
      </c>
      <c r="J66" s="494" t="s">
        <v>294</v>
      </c>
      <c r="K66" s="573">
        <v>0</v>
      </c>
      <c r="L66" s="358" t="s">
        <v>6966</v>
      </c>
      <c r="M66" s="357" t="s">
        <v>7713</v>
      </c>
      <c r="N66" s="357" t="s">
        <v>7333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6946</v>
      </c>
      <c r="U66" s="357" t="s">
        <v>294</v>
      </c>
      <c r="V66" s="357" t="s">
        <v>294</v>
      </c>
    </row>
    <row r="67" spans="1:22" ht="15" thickBot="1">
      <c r="A67" s="671"/>
      <c r="B67" s="671"/>
      <c r="C67" s="1860" t="s">
        <v>22</v>
      </c>
      <c r="D67" s="663">
        <v>20</v>
      </c>
      <c r="E67" s="663">
        <v>28</v>
      </c>
      <c r="F67" s="186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1787">
        <v>10</v>
      </c>
      <c r="B68" s="1832" t="s">
        <v>7640</v>
      </c>
      <c r="C68" s="1862" t="s">
        <v>4329</v>
      </c>
      <c r="D68" s="1831">
        <v>8</v>
      </c>
      <c r="E68" s="1831">
        <v>12</v>
      </c>
      <c r="F68" s="1863" t="s">
        <v>4161</v>
      </c>
      <c r="G68" s="494"/>
      <c r="H68" s="494" t="s">
        <v>7638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7640</v>
      </c>
      <c r="N68" s="357" t="s">
        <v>7638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651"/>
      <c r="B69" s="1816" t="s">
        <v>7714</v>
      </c>
      <c r="C69" s="1857" t="s">
        <v>7347</v>
      </c>
      <c r="D69" s="1815">
        <v>5</v>
      </c>
      <c r="E69" s="1815">
        <v>6</v>
      </c>
      <c r="F69" s="962" t="s">
        <v>6933</v>
      </c>
      <c r="G69" s="494"/>
      <c r="H69" s="494" t="s">
        <v>7700</v>
      </c>
      <c r="I69" s="494" t="s">
        <v>294</v>
      </c>
      <c r="J69" s="494" t="s">
        <v>294</v>
      </c>
      <c r="K69" s="573">
        <v>0</v>
      </c>
      <c r="L69" s="358" t="s">
        <v>7347</v>
      </c>
      <c r="M69" s="357" t="s">
        <v>7714</v>
      </c>
      <c r="N69" s="357" t="s">
        <v>7700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6934</v>
      </c>
      <c r="U69" s="357" t="s">
        <v>294</v>
      </c>
      <c r="V69" s="357" t="s">
        <v>294</v>
      </c>
    </row>
    <row r="70" spans="1:22">
      <c r="A70" s="1651"/>
      <c r="B70" s="1816" t="s">
        <v>6973</v>
      </c>
      <c r="C70" s="1857" t="s">
        <v>7715</v>
      </c>
      <c r="D70" s="1815">
        <v>3</v>
      </c>
      <c r="E70" s="1815">
        <v>4</v>
      </c>
      <c r="F70" s="96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7716</v>
      </c>
      <c r="M70" s="357" t="s">
        <v>6973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1651"/>
      <c r="B71" s="1816" t="s">
        <v>6976</v>
      </c>
      <c r="C71" s="1857" t="s">
        <v>6978</v>
      </c>
      <c r="D71" s="1815">
        <v>3</v>
      </c>
      <c r="E71" s="1815">
        <v>4</v>
      </c>
      <c r="F71" s="962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6978</v>
      </c>
      <c r="M71" s="357" t="s">
        <v>6976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1651"/>
      <c r="B72" s="1816" t="s">
        <v>7350</v>
      </c>
      <c r="C72" s="1857" t="s">
        <v>7352</v>
      </c>
      <c r="D72" s="1815">
        <v>3</v>
      </c>
      <c r="E72" s="1815">
        <v>4</v>
      </c>
      <c r="F72" s="962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7352</v>
      </c>
      <c r="M72" s="357" t="s">
        <v>7350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1791"/>
      <c r="B73" s="1827" t="s">
        <v>7717</v>
      </c>
      <c r="C73" s="1858" t="s">
        <v>6980</v>
      </c>
      <c r="D73" s="1826">
        <v>3</v>
      </c>
      <c r="E73" s="1826">
        <v>4</v>
      </c>
      <c r="F73" s="1859" t="s">
        <v>6965</v>
      </c>
      <c r="G73" s="494"/>
      <c r="H73" s="494" t="s">
        <v>7713</v>
      </c>
      <c r="I73" s="494" t="s">
        <v>294</v>
      </c>
      <c r="J73" s="494" t="s">
        <v>294</v>
      </c>
      <c r="K73" s="573">
        <v>0</v>
      </c>
      <c r="L73" s="358" t="s">
        <v>6981</v>
      </c>
      <c r="M73" s="357" t="s">
        <v>7717</v>
      </c>
      <c r="N73" s="357" t="s">
        <v>7713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6966</v>
      </c>
      <c r="U73" s="357" t="s">
        <v>294</v>
      </c>
      <c r="V73" s="357" t="s">
        <v>294</v>
      </c>
    </row>
    <row r="74" spans="1:22" ht="15" thickBot="1">
      <c r="A74" s="671"/>
      <c r="B74" s="671"/>
      <c r="C74" s="1860" t="s">
        <v>22</v>
      </c>
      <c r="D74" s="663">
        <v>19</v>
      </c>
      <c r="E74" s="663">
        <v>26</v>
      </c>
      <c r="F74" s="186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671"/>
      <c r="B75" s="671" t="s">
        <v>118</v>
      </c>
      <c r="C75" s="1860" t="s">
        <v>6409</v>
      </c>
      <c r="D75" s="663">
        <v>200</v>
      </c>
      <c r="E75" s="663">
        <v>288</v>
      </c>
      <c r="F75" s="186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6410</v>
      </c>
      <c r="M75" s="357" t="s">
        <v>118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4FD3E-D50E-411D-92B9-E0A7489EE95B}">
  <sheetPr codeName="Sheet73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6706</v>
      </c>
      <c r="C11" s="1857" t="s">
        <v>6707</v>
      </c>
      <c r="D11" s="1815">
        <v>2</v>
      </c>
      <c r="E11" s="1815">
        <v>2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6708</v>
      </c>
      <c r="M11" s="357" t="s">
        <v>6706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3039</v>
      </c>
      <c r="C12" s="1857" t="s">
        <v>1179</v>
      </c>
      <c r="D12" s="1815">
        <v>3</v>
      </c>
      <c r="E12" s="1815">
        <v>4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2100</v>
      </c>
      <c r="M12" s="357" t="s">
        <v>3039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1043</v>
      </c>
      <c r="C13" s="1857" t="s">
        <v>1044</v>
      </c>
      <c r="D13" s="1815">
        <v>4</v>
      </c>
      <c r="E13" s="1815">
        <v>6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3034</v>
      </c>
      <c r="C14" s="1858" t="s">
        <v>3543</v>
      </c>
      <c r="D14" s="1826">
        <v>5</v>
      </c>
      <c r="E14" s="1826">
        <v>8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21</v>
      </c>
      <c r="E15" s="663">
        <v>31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7583</v>
      </c>
      <c r="C16" s="1862" t="s">
        <v>7584</v>
      </c>
      <c r="D16" s="1831">
        <v>5</v>
      </c>
      <c r="E16" s="1831">
        <v>8</v>
      </c>
      <c r="F16" s="1863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7583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7671</v>
      </c>
      <c r="C17" s="1857" t="s">
        <v>7217</v>
      </c>
      <c r="D17" s="1815">
        <v>3</v>
      </c>
      <c r="E17" s="1815">
        <v>6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7218</v>
      </c>
      <c r="M17" s="357" t="s">
        <v>7671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3036</v>
      </c>
      <c r="C18" s="1857" t="s">
        <v>471</v>
      </c>
      <c r="D18" s="1815">
        <v>5</v>
      </c>
      <c r="E18" s="1815">
        <v>8</v>
      </c>
      <c r="F18" s="962" t="s">
        <v>3543</v>
      </c>
      <c r="G18" s="494"/>
      <c r="H18" s="494" t="s">
        <v>3034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3036</v>
      </c>
      <c r="N18" s="357" t="s">
        <v>3034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1651"/>
      <c r="B19" s="1816" t="s">
        <v>7672</v>
      </c>
      <c r="C19" s="1857" t="s">
        <v>6709</v>
      </c>
      <c r="D19" s="1815">
        <v>3</v>
      </c>
      <c r="E19" s="1815">
        <v>4</v>
      </c>
      <c r="F19" s="962" t="s">
        <v>1044</v>
      </c>
      <c r="G19" s="494"/>
      <c r="H19" s="494" t="s">
        <v>1043</v>
      </c>
      <c r="I19" s="494" t="s">
        <v>294</v>
      </c>
      <c r="J19" s="494" t="s">
        <v>294</v>
      </c>
      <c r="K19" s="573">
        <v>0</v>
      </c>
      <c r="L19" s="358" t="s">
        <v>6489</v>
      </c>
      <c r="M19" s="357" t="s">
        <v>7672</v>
      </c>
      <c r="N19" s="357" t="s">
        <v>1043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6280</v>
      </c>
      <c r="U19" s="357" t="s">
        <v>294</v>
      </c>
      <c r="V19" s="357" t="s">
        <v>294</v>
      </c>
    </row>
    <row r="20" spans="1:22">
      <c r="A20" s="1651"/>
      <c r="B20" s="1816" t="s">
        <v>36</v>
      </c>
      <c r="C20" s="1857" t="s">
        <v>1131</v>
      </c>
      <c r="D20" s="1815">
        <v>1</v>
      </c>
      <c r="E20" s="1815">
        <v>1</v>
      </c>
      <c r="F20" s="96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791"/>
      <c r="B21" s="1827" t="s">
        <v>3051</v>
      </c>
      <c r="C21" s="1858" t="s">
        <v>335</v>
      </c>
      <c r="D21" s="1826">
        <v>2</v>
      </c>
      <c r="E21" s="1826">
        <v>3</v>
      </c>
      <c r="F21" s="1859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3051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19</v>
      </c>
      <c r="E22" s="663">
        <v>30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7587</v>
      </c>
      <c r="C23" s="1862" t="s">
        <v>28</v>
      </c>
      <c r="D23" s="1831">
        <v>5</v>
      </c>
      <c r="E23" s="1831">
        <v>8</v>
      </c>
      <c r="F23" s="1863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7587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7220</v>
      </c>
      <c r="C24" s="1857" t="s">
        <v>6491</v>
      </c>
      <c r="D24" s="1815">
        <v>3</v>
      </c>
      <c r="E24" s="1815">
        <v>4</v>
      </c>
      <c r="F24" s="962" t="s">
        <v>7217</v>
      </c>
      <c r="G24" s="494"/>
      <c r="H24" s="494" t="s">
        <v>7671</v>
      </c>
      <c r="I24" s="494" t="s">
        <v>294</v>
      </c>
      <c r="J24" s="494" t="s">
        <v>294</v>
      </c>
      <c r="K24" s="573">
        <v>0</v>
      </c>
      <c r="L24" s="358" t="s">
        <v>6492</v>
      </c>
      <c r="M24" s="357" t="s">
        <v>7220</v>
      </c>
      <c r="N24" s="357" t="s">
        <v>7671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7218</v>
      </c>
      <c r="U24" s="357" t="s">
        <v>294</v>
      </c>
      <c r="V24" s="357" t="s">
        <v>294</v>
      </c>
    </row>
    <row r="25" spans="1:22">
      <c r="A25" s="1651"/>
      <c r="B25" s="1816" t="s">
        <v>6472</v>
      </c>
      <c r="C25" s="1857" t="s">
        <v>349</v>
      </c>
      <c r="D25" s="1815">
        <v>4</v>
      </c>
      <c r="E25" s="1815">
        <v>6</v>
      </c>
      <c r="F25" s="962" t="s">
        <v>7584</v>
      </c>
      <c r="G25" s="494"/>
      <c r="H25" s="494" t="s">
        <v>7583</v>
      </c>
      <c r="I25" s="494" t="s">
        <v>294</v>
      </c>
      <c r="J25" s="494" t="s">
        <v>294</v>
      </c>
      <c r="K25" s="573">
        <v>0</v>
      </c>
      <c r="L25" s="358" t="s">
        <v>6309</v>
      </c>
      <c r="M25" s="357" t="s">
        <v>6472</v>
      </c>
      <c r="N25" s="357" t="s">
        <v>7583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7585</v>
      </c>
      <c r="U25" s="357" t="s">
        <v>294</v>
      </c>
      <c r="V25" s="357" t="s">
        <v>294</v>
      </c>
    </row>
    <row r="26" spans="1:22">
      <c r="A26" s="1651"/>
      <c r="B26" s="1816" t="s">
        <v>40</v>
      </c>
      <c r="C26" s="1857" t="s">
        <v>1180</v>
      </c>
      <c r="D26" s="1815">
        <v>1</v>
      </c>
      <c r="E26" s="1815">
        <v>1</v>
      </c>
      <c r="F26" s="962" t="s">
        <v>1131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1651"/>
      <c r="B27" s="1816" t="s">
        <v>3038</v>
      </c>
      <c r="C27" s="1857" t="s">
        <v>140</v>
      </c>
      <c r="D27" s="1815">
        <v>5</v>
      </c>
      <c r="E27" s="1815">
        <v>8</v>
      </c>
      <c r="F27" s="962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1791"/>
      <c r="B28" s="1827" t="s">
        <v>29</v>
      </c>
      <c r="C28" s="1858" t="s">
        <v>2389</v>
      </c>
      <c r="D28" s="1826">
        <v>2</v>
      </c>
      <c r="E28" s="1826">
        <v>2</v>
      </c>
      <c r="F28" s="185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609</v>
      </c>
      <c r="M28" s="357" t="s">
        <v>29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20</v>
      </c>
      <c r="E29" s="663">
        <v>29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7589</v>
      </c>
      <c r="C30" s="1862" t="s">
        <v>7097</v>
      </c>
      <c r="D30" s="1831">
        <v>4</v>
      </c>
      <c r="E30" s="1831">
        <v>6</v>
      </c>
      <c r="F30" s="1863" t="s">
        <v>349</v>
      </c>
      <c r="G30" s="494"/>
      <c r="H30" s="494" t="s">
        <v>6472</v>
      </c>
      <c r="I30" s="494" t="s">
        <v>294</v>
      </c>
      <c r="J30" s="494" t="s">
        <v>294</v>
      </c>
      <c r="K30" s="573">
        <v>0</v>
      </c>
      <c r="L30" s="358" t="s">
        <v>6420</v>
      </c>
      <c r="M30" s="357" t="s">
        <v>7589</v>
      </c>
      <c r="N30" s="357" t="s">
        <v>6472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6309</v>
      </c>
      <c r="U30" s="357" t="s">
        <v>294</v>
      </c>
      <c r="V30" s="357" t="s">
        <v>294</v>
      </c>
    </row>
    <row r="31" spans="1:22">
      <c r="A31" s="1651"/>
      <c r="B31" s="1816" t="s">
        <v>7590</v>
      </c>
      <c r="C31" s="1857" t="s">
        <v>32</v>
      </c>
      <c r="D31" s="1815">
        <v>5</v>
      </c>
      <c r="E31" s="1815">
        <v>8</v>
      </c>
      <c r="F31" s="962" t="s">
        <v>28</v>
      </c>
      <c r="G31" s="494"/>
      <c r="H31" s="494" t="s">
        <v>7587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7590</v>
      </c>
      <c r="N31" s="357" t="s">
        <v>7587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1651"/>
      <c r="B32" s="1816" t="s">
        <v>3065</v>
      </c>
      <c r="C32" s="1857" t="s">
        <v>3153</v>
      </c>
      <c r="D32" s="1815">
        <v>5</v>
      </c>
      <c r="E32" s="1815">
        <v>8</v>
      </c>
      <c r="F32" s="962" t="s">
        <v>7584</v>
      </c>
      <c r="G32" s="494"/>
      <c r="H32" s="494" t="s">
        <v>7583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3065</v>
      </c>
      <c r="N32" s="357" t="s">
        <v>7583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7585</v>
      </c>
      <c r="U32" s="357" t="s">
        <v>294</v>
      </c>
      <c r="V32" s="357" t="s">
        <v>294</v>
      </c>
    </row>
    <row r="33" spans="1:22">
      <c r="A33" s="1651"/>
      <c r="B33" s="1816" t="s">
        <v>7673</v>
      </c>
      <c r="C33" s="1857" t="s">
        <v>6498</v>
      </c>
      <c r="D33" s="1815">
        <v>4</v>
      </c>
      <c r="E33" s="1815">
        <v>6</v>
      </c>
      <c r="F33" s="962" t="s">
        <v>349</v>
      </c>
      <c r="G33" s="494"/>
      <c r="H33" s="494" t="s">
        <v>6472</v>
      </c>
      <c r="I33" s="494" t="s">
        <v>294</v>
      </c>
      <c r="J33" s="494" t="s">
        <v>294</v>
      </c>
      <c r="K33" s="573">
        <v>0</v>
      </c>
      <c r="L33" s="358" t="s">
        <v>6499</v>
      </c>
      <c r="M33" s="357" t="s">
        <v>7673</v>
      </c>
      <c r="N33" s="357" t="s">
        <v>6472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6309</v>
      </c>
      <c r="U33" s="357" t="s">
        <v>294</v>
      </c>
      <c r="V33" s="357" t="s">
        <v>294</v>
      </c>
    </row>
    <row r="34" spans="1:22" ht="15" thickBot="1">
      <c r="A34" s="1791"/>
      <c r="B34" s="1827" t="s">
        <v>7222</v>
      </c>
      <c r="C34" s="1858" t="s">
        <v>6710</v>
      </c>
      <c r="D34" s="1826">
        <v>3</v>
      </c>
      <c r="E34" s="1826">
        <v>4</v>
      </c>
      <c r="F34" s="1859" t="s">
        <v>7584</v>
      </c>
      <c r="G34" s="494"/>
      <c r="H34" s="494" t="s">
        <v>7583</v>
      </c>
      <c r="I34" s="494" t="s">
        <v>294</v>
      </c>
      <c r="J34" s="494" t="s">
        <v>294</v>
      </c>
      <c r="K34" s="573">
        <v>0</v>
      </c>
      <c r="L34" s="358" t="s">
        <v>6482</v>
      </c>
      <c r="M34" s="357" t="s">
        <v>7222</v>
      </c>
      <c r="N34" s="357" t="s">
        <v>7583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7585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21</v>
      </c>
      <c r="E35" s="663">
        <v>32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6711</v>
      </c>
      <c r="C36" s="1862" t="s">
        <v>6712</v>
      </c>
      <c r="D36" s="1831">
        <v>5</v>
      </c>
      <c r="E36" s="1831">
        <v>8</v>
      </c>
      <c r="F36" s="1863" t="s">
        <v>6491</v>
      </c>
      <c r="G36" s="494"/>
      <c r="H36" s="494" t="s">
        <v>7220</v>
      </c>
      <c r="I36" s="494" t="s">
        <v>294</v>
      </c>
      <c r="J36" s="494" t="s">
        <v>294</v>
      </c>
      <c r="K36" s="573">
        <v>0</v>
      </c>
      <c r="L36" s="358" t="s">
        <v>6713</v>
      </c>
      <c r="M36" s="357" t="s">
        <v>6711</v>
      </c>
      <c r="N36" s="357" t="s">
        <v>7220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6492</v>
      </c>
      <c r="U36" s="357" t="s">
        <v>294</v>
      </c>
      <c r="V36" s="357" t="s">
        <v>294</v>
      </c>
    </row>
    <row r="37" spans="1:22">
      <c r="A37" s="1651"/>
      <c r="B37" s="1816" t="s">
        <v>351</v>
      </c>
      <c r="C37" s="1857" t="s">
        <v>352</v>
      </c>
      <c r="D37" s="1815">
        <v>4</v>
      </c>
      <c r="E37" s="1815">
        <v>4</v>
      </c>
      <c r="F37" s="962" t="s">
        <v>32</v>
      </c>
      <c r="G37" s="494"/>
      <c r="H37" s="494" t="s">
        <v>7590</v>
      </c>
      <c r="I37" s="494" t="s">
        <v>294</v>
      </c>
      <c r="J37" s="494" t="s">
        <v>294</v>
      </c>
      <c r="K37" s="574">
        <v>0</v>
      </c>
      <c r="L37" s="358" t="s">
        <v>6493</v>
      </c>
      <c r="M37" s="357" t="s">
        <v>351</v>
      </c>
      <c r="N37" s="357" t="s">
        <v>7590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603</v>
      </c>
      <c r="U37" s="357" t="s">
        <v>294</v>
      </c>
      <c r="V37" s="357" t="s">
        <v>294</v>
      </c>
    </row>
    <row r="38" spans="1:22">
      <c r="A38" s="1651"/>
      <c r="B38" s="1816" t="s">
        <v>7223</v>
      </c>
      <c r="C38" s="1857" t="s">
        <v>6510</v>
      </c>
      <c r="D38" s="1815">
        <v>3</v>
      </c>
      <c r="E38" s="1815">
        <v>4</v>
      </c>
      <c r="F38" s="962" t="s">
        <v>6498</v>
      </c>
      <c r="G38" s="494"/>
      <c r="H38" s="494" t="s">
        <v>7673</v>
      </c>
      <c r="I38" s="494" t="s">
        <v>294</v>
      </c>
      <c r="J38" s="494" t="s">
        <v>294</v>
      </c>
      <c r="K38" s="573">
        <v>0</v>
      </c>
      <c r="L38" s="358" t="s">
        <v>6511</v>
      </c>
      <c r="M38" s="357" t="s">
        <v>7223</v>
      </c>
      <c r="N38" s="357" t="s">
        <v>7673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6499</v>
      </c>
      <c r="U38" s="357" t="s">
        <v>294</v>
      </c>
      <c r="V38" s="357" t="s">
        <v>294</v>
      </c>
    </row>
    <row r="39" spans="1:22">
      <c r="A39" s="1651"/>
      <c r="B39" s="1816" t="s">
        <v>6725</v>
      </c>
      <c r="C39" s="1857" t="s">
        <v>6726</v>
      </c>
      <c r="D39" s="1815">
        <v>4</v>
      </c>
      <c r="E39" s="1815">
        <v>6</v>
      </c>
      <c r="F39" s="962" t="s">
        <v>6709</v>
      </c>
      <c r="G39" s="494"/>
      <c r="H39" s="494" t="s">
        <v>7672</v>
      </c>
      <c r="I39" s="494" t="s">
        <v>294</v>
      </c>
      <c r="J39" s="494" t="s">
        <v>294</v>
      </c>
      <c r="K39" s="574">
        <v>0</v>
      </c>
      <c r="L39" s="358" t="s">
        <v>6727</v>
      </c>
      <c r="M39" s="357" t="s">
        <v>6725</v>
      </c>
      <c r="N39" s="357" t="s">
        <v>7672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6489</v>
      </c>
      <c r="U39" s="357" t="s">
        <v>294</v>
      </c>
      <c r="V39" s="357" t="s">
        <v>294</v>
      </c>
    </row>
    <row r="40" spans="1:22" ht="15" thickBot="1">
      <c r="A40" s="1791"/>
      <c r="B40" s="1827" t="s">
        <v>7674</v>
      </c>
      <c r="C40" s="1858" t="s">
        <v>6715</v>
      </c>
      <c r="D40" s="1826">
        <v>3</v>
      </c>
      <c r="E40" s="1826">
        <v>4</v>
      </c>
      <c r="F40" s="1859" t="s">
        <v>6709</v>
      </c>
      <c r="G40" s="494"/>
      <c r="H40" s="494" t="s">
        <v>7672</v>
      </c>
      <c r="I40" s="494" t="s">
        <v>294</v>
      </c>
      <c r="J40" s="494" t="s">
        <v>294</v>
      </c>
      <c r="K40" s="573">
        <v>0</v>
      </c>
      <c r="L40" s="358" t="s">
        <v>6716</v>
      </c>
      <c r="M40" s="357" t="s">
        <v>7674</v>
      </c>
      <c r="N40" s="357" t="s">
        <v>7672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6489</v>
      </c>
      <c r="U40" s="357" t="s">
        <v>294</v>
      </c>
      <c r="V40" s="357" t="s">
        <v>294</v>
      </c>
    </row>
    <row r="41" spans="1:22" ht="15" thickBot="1">
      <c r="A41" s="671"/>
      <c r="B41" s="671"/>
      <c r="C41" s="1860" t="s">
        <v>22</v>
      </c>
      <c r="D41" s="663">
        <v>19</v>
      </c>
      <c r="E41" s="663">
        <v>26</v>
      </c>
      <c r="F41" s="186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1787">
        <v>6</v>
      </c>
      <c r="B42" s="1832" t="s">
        <v>6719</v>
      </c>
      <c r="C42" s="1862" t="s">
        <v>6720</v>
      </c>
      <c r="D42" s="1831">
        <v>3</v>
      </c>
      <c r="E42" s="1831">
        <v>4</v>
      </c>
      <c r="F42" s="1863" t="s">
        <v>6715</v>
      </c>
      <c r="G42" s="494"/>
      <c r="H42" s="494" t="s">
        <v>7674</v>
      </c>
      <c r="I42" s="494" t="s">
        <v>294</v>
      </c>
      <c r="J42" s="494" t="s">
        <v>294</v>
      </c>
      <c r="K42" s="573">
        <v>0</v>
      </c>
      <c r="L42" s="358" t="s">
        <v>6721</v>
      </c>
      <c r="M42" s="357" t="s">
        <v>6719</v>
      </c>
      <c r="N42" s="357" t="s">
        <v>7674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6716</v>
      </c>
      <c r="U42" s="357" t="s">
        <v>294</v>
      </c>
      <c r="V42" s="357" t="s">
        <v>294</v>
      </c>
    </row>
    <row r="43" spans="1:22">
      <c r="A43" s="1651"/>
      <c r="B43" s="1816" t="s">
        <v>3040</v>
      </c>
      <c r="C43" s="1857" t="s">
        <v>3998</v>
      </c>
      <c r="D43" s="1815">
        <v>3</v>
      </c>
      <c r="E43" s="1815">
        <v>4</v>
      </c>
      <c r="F43" s="962" t="s">
        <v>1179</v>
      </c>
      <c r="G43" s="494"/>
      <c r="H43" s="494" t="s">
        <v>3039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3040</v>
      </c>
      <c r="N43" s="357" t="s">
        <v>3039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1651"/>
      <c r="B44" s="1816" t="s">
        <v>7675</v>
      </c>
      <c r="C44" s="1857" t="s">
        <v>6733</v>
      </c>
      <c r="D44" s="1815">
        <v>4</v>
      </c>
      <c r="E44" s="1815">
        <v>6</v>
      </c>
      <c r="F44" s="962" t="s">
        <v>6510</v>
      </c>
      <c r="G44" s="494"/>
      <c r="H44" s="494" t="s">
        <v>7223</v>
      </c>
      <c r="I44" s="494" t="s">
        <v>294</v>
      </c>
      <c r="J44" s="494" t="s">
        <v>294</v>
      </c>
      <c r="K44" s="573">
        <v>0</v>
      </c>
      <c r="L44" s="358" t="s">
        <v>6532</v>
      </c>
      <c r="M44" s="357" t="s">
        <v>7675</v>
      </c>
      <c r="N44" s="357" t="s">
        <v>7223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6511</v>
      </c>
      <c r="U44" s="357" t="s">
        <v>294</v>
      </c>
      <c r="V44" s="357" t="s">
        <v>294</v>
      </c>
    </row>
    <row r="45" spans="1:22">
      <c r="A45" s="1651"/>
      <c r="B45" s="1816" t="s">
        <v>7676</v>
      </c>
      <c r="C45" s="1857" t="s">
        <v>6723</v>
      </c>
      <c r="D45" s="1815">
        <v>5</v>
      </c>
      <c r="E45" s="1815">
        <v>8</v>
      </c>
      <c r="F45" s="962" t="s">
        <v>6710</v>
      </c>
      <c r="G45" s="494"/>
      <c r="H45" s="494" t="s">
        <v>7222</v>
      </c>
      <c r="I45" s="494" t="s">
        <v>294</v>
      </c>
      <c r="J45" s="494" t="s">
        <v>294</v>
      </c>
      <c r="K45" s="573">
        <v>35</v>
      </c>
      <c r="L45" s="358" t="s">
        <v>6724</v>
      </c>
      <c r="M45" s="357" t="s">
        <v>7676</v>
      </c>
      <c r="N45" s="357" t="s">
        <v>7222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6482</v>
      </c>
      <c r="U45" s="357" t="s">
        <v>294</v>
      </c>
      <c r="V45" s="357" t="s">
        <v>294</v>
      </c>
    </row>
    <row r="46" spans="1:22">
      <c r="A46" s="1651"/>
      <c r="B46" s="1816" t="s">
        <v>7226</v>
      </c>
      <c r="C46" s="1857" t="s">
        <v>6718</v>
      </c>
      <c r="D46" s="1815">
        <v>3</v>
      </c>
      <c r="E46" s="1815">
        <v>4</v>
      </c>
      <c r="F46" s="962" t="s">
        <v>6498</v>
      </c>
      <c r="G46" s="494"/>
      <c r="H46" s="494" t="s">
        <v>7673</v>
      </c>
      <c r="I46" s="494" t="s">
        <v>294</v>
      </c>
      <c r="J46" s="494" t="s">
        <v>294</v>
      </c>
      <c r="K46" s="573">
        <v>0</v>
      </c>
      <c r="L46" s="358" t="s">
        <v>6718</v>
      </c>
      <c r="M46" s="357" t="s">
        <v>7226</v>
      </c>
      <c r="N46" s="357" t="s">
        <v>7673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6499</v>
      </c>
      <c r="U46" s="357" t="s">
        <v>294</v>
      </c>
      <c r="V46" s="357" t="s">
        <v>294</v>
      </c>
    </row>
    <row r="47" spans="1:22" ht="15" thickBot="1">
      <c r="A47" s="1791"/>
      <c r="B47" s="1827" t="s">
        <v>7677</v>
      </c>
      <c r="C47" s="1858" t="s">
        <v>6738</v>
      </c>
      <c r="D47" s="1826">
        <v>4</v>
      </c>
      <c r="E47" s="1826">
        <v>6</v>
      </c>
      <c r="F47" s="1859" t="s">
        <v>6712</v>
      </c>
      <c r="G47" s="494"/>
      <c r="H47" s="494" t="s">
        <v>6711</v>
      </c>
      <c r="I47" s="494" t="s">
        <v>294</v>
      </c>
      <c r="J47" s="494" t="s">
        <v>294</v>
      </c>
      <c r="K47" s="573">
        <v>0</v>
      </c>
      <c r="L47" s="358" t="s">
        <v>6738</v>
      </c>
      <c r="M47" s="357" t="s">
        <v>7677</v>
      </c>
      <c r="N47" s="357" t="s">
        <v>6711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6713</v>
      </c>
      <c r="U47" s="357" t="s">
        <v>294</v>
      </c>
      <c r="V47" s="357" t="s">
        <v>294</v>
      </c>
    </row>
    <row r="48" spans="1:22" ht="15" thickBot="1">
      <c r="A48" s="671"/>
      <c r="B48" s="671"/>
      <c r="C48" s="1860" t="s">
        <v>22</v>
      </c>
      <c r="D48" s="663">
        <v>22</v>
      </c>
      <c r="E48" s="663">
        <v>32</v>
      </c>
      <c r="F48" s="186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787">
        <v>7</v>
      </c>
      <c r="B49" s="1832" t="s">
        <v>7678</v>
      </c>
      <c r="C49" s="1862" t="s">
        <v>6732</v>
      </c>
      <c r="D49" s="1831">
        <v>4</v>
      </c>
      <c r="E49" s="1831">
        <v>6</v>
      </c>
      <c r="F49" s="1863" t="s">
        <v>6723</v>
      </c>
      <c r="G49" s="494"/>
      <c r="H49" s="494" t="s">
        <v>7676</v>
      </c>
      <c r="I49" s="494" t="s">
        <v>294</v>
      </c>
      <c r="J49" s="494" t="s">
        <v>294</v>
      </c>
      <c r="K49" s="573">
        <v>0</v>
      </c>
      <c r="L49" s="358" t="s">
        <v>6732</v>
      </c>
      <c r="M49" s="357" t="s">
        <v>7678</v>
      </c>
      <c r="N49" s="357" t="s">
        <v>7676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6724</v>
      </c>
      <c r="U49" s="357" t="s">
        <v>294</v>
      </c>
      <c r="V49" s="357" t="s">
        <v>294</v>
      </c>
    </row>
    <row r="50" spans="1:22">
      <c r="A50" s="1651"/>
      <c r="B50" s="1816" t="s">
        <v>7228</v>
      </c>
      <c r="C50" s="1857" t="s">
        <v>7540</v>
      </c>
      <c r="D50" s="1815">
        <v>3</v>
      </c>
      <c r="E50" s="1815">
        <v>4</v>
      </c>
      <c r="F50" s="962" t="s">
        <v>6733</v>
      </c>
      <c r="G50" s="494"/>
      <c r="H50" s="494" t="s">
        <v>7675</v>
      </c>
      <c r="I50" s="494" t="s">
        <v>294</v>
      </c>
      <c r="J50" s="494" t="s">
        <v>294</v>
      </c>
      <c r="K50" s="573">
        <v>0</v>
      </c>
      <c r="L50" s="358" t="s">
        <v>6741</v>
      </c>
      <c r="M50" s="357" t="s">
        <v>7228</v>
      </c>
      <c r="N50" s="357" t="s">
        <v>7675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6532</v>
      </c>
      <c r="U50" s="357" t="s">
        <v>294</v>
      </c>
      <c r="V50" s="357" t="s">
        <v>294</v>
      </c>
    </row>
    <row r="51" spans="1:22">
      <c r="A51" s="1651"/>
      <c r="B51" s="1816" t="s">
        <v>38</v>
      </c>
      <c r="C51" s="1857" t="s">
        <v>331</v>
      </c>
      <c r="D51" s="1815">
        <v>1</v>
      </c>
      <c r="E51" s="1815">
        <v>1</v>
      </c>
      <c r="F51" s="962" t="s">
        <v>335</v>
      </c>
      <c r="G51" s="494"/>
      <c r="H51" s="494" t="s">
        <v>3051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3051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1651"/>
      <c r="B52" s="1816" t="s">
        <v>7679</v>
      </c>
      <c r="C52" s="1857" t="s">
        <v>6508</v>
      </c>
      <c r="D52" s="1815">
        <v>4</v>
      </c>
      <c r="E52" s="1815">
        <v>6</v>
      </c>
      <c r="F52" s="962" t="s">
        <v>6498</v>
      </c>
      <c r="G52" s="494"/>
      <c r="H52" s="494" t="s">
        <v>7673</v>
      </c>
      <c r="I52" s="494" t="s">
        <v>294</v>
      </c>
      <c r="J52" s="494" t="s">
        <v>294</v>
      </c>
      <c r="K52" s="573">
        <v>0</v>
      </c>
      <c r="L52" s="358" t="s">
        <v>6508</v>
      </c>
      <c r="M52" s="357" t="s">
        <v>7679</v>
      </c>
      <c r="N52" s="357" t="s">
        <v>7673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6499</v>
      </c>
      <c r="U52" s="357" t="s">
        <v>294</v>
      </c>
      <c r="V52" s="357" t="s">
        <v>294</v>
      </c>
    </row>
    <row r="53" spans="1:22">
      <c r="A53" s="1651"/>
      <c r="B53" s="1816" t="s">
        <v>6734</v>
      </c>
      <c r="C53" s="1857" t="s">
        <v>7594</v>
      </c>
      <c r="D53" s="1815">
        <v>3</v>
      </c>
      <c r="E53" s="1815">
        <v>4</v>
      </c>
      <c r="F53" s="962" t="s">
        <v>6715</v>
      </c>
      <c r="G53" s="494"/>
      <c r="H53" s="494" t="s">
        <v>7674</v>
      </c>
      <c r="I53" s="494" t="s">
        <v>294</v>
      </c>
      <c r="J53" s="494" t="s">
        <v>294</v>
      </c>
      <c r="K53" s="573">
        <v>0</v>
      </c>
      <c r="L53" s="358" t="s">
        <v>6736</v>
      </c>
      <c r="M53" s="357" t="s">
        <v>6734</v>
      </c>
      <c r="N53" s="357" t="s">
        <v>7674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6716</v>
      </c>
      <c r="U53" s="357" t="s">
        <v>294</v>
      </c>
      <c r="V53" s="357" t="s">
        <v>294</v>
      </c>
    </row>
    <row r="54" spans="1:22" ht="15" thickBot="1">
      <c r="A54" s="1791"/>
      <c r="B54" s="1827" t="s">
        <v>7680</v>
      </c>
      <c r="C54" s="1858" t="s">
        <v>6743</v>
      </c>
      <c r="D54" s="1826">
        <v>3</v>
      </c>
      <c r="E54" s="1826">
        <v>4</v>
      </c>
      <c r="F54" s="1859" t="s">
        <v>6738</v>
      </c>
      <c r="G54" s="494"/>
      <c r="H54" s="494" t="s">
        <v>7677</v>
      </c>
      <c r="I54" s="494" t="s">
        <v>294</v>
      </c>
      <c r="J54" s="494" t="s">
        <v>294</v>
      </c>
      <c r="K54" s="573">
        <v>0</v>
      </c>
      <c r="L54" s="358" t="s">
        <v>6743</v>
      </c>
      <c r="M54" s="357" t="s">
        <v>7680</v>
      </c>
      <c r="N54" s="357" t="s">
        <v>7677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6738</v>
      </c>
      <c r="U54" s="357" t="s">
        <v>294</v>
      </c>
      <c r="V54" s="357" t="s">
        <v>294</v>
      </c>
    </row>
    <row r="55" spans="1:22" ht="15" thickBot="1">
      <c r="A55" s="671"/>
      <c r="B55" s="671"/>
      <c r="C55" s="1860" t="s">
        <v>22</v>
      </c>
      <c r="D55" s="663">
        <v>18</v>
      </c>
      <c r="E55" s="663">
        <v>25</v>
      </c>
      <c r="F55" s="186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1787">
        <v>8</v>
      </c>
      <c r="B56" s="1832" t="s">
        <v>7230</v>
      </c>
      <c r="C56" s="1862" t="s">
        <v>6753</v>
      </c>
      <c r="D56" s="1831">
        <v>4</v>
      </c>
      <c r="E56" s="1831">
        <v>6</v>
      </c>
      <c r="F56" s="1863" t="s">
        <v>7540</v>
      </c>
      <c r="G56" s="494"/>
      <c r="H56" s="494" t="s">
        <v>7228</v>
      </c>
      <c r="I56" s="494" t="s">
        <v>294</v>
      </c>
      <c r="J56" s="494" t="s">
        <v>294</v>
      </c>
      <c r="K56" s="573">
        <v>0</v>
      </c>
      <c r="L56" s="358" t="s">
        <v>6753</v>
      </c>
      <c r="M56" s="357" t="s">
        <v>7230</v>
      </c>
      <c r="N56" s="357" t="s">
        <v>7228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6741</v>
      </c>
      <c r="U56" s="357" t="s">
        <v>294</v>
      </c>
      <c r="V56" s="357" t="s">
        <v>294</v>
      </c>
    </row>
    <row r="57" spans="1:22">
      <c r="A57" s="1651"/>
      <c r="B57" s="1816" t="s">
        <v>7231</v>
      </c>
      <c r="C57" s="1857" t="s">
        <v>7233</v>
      </c>
      <c r="D57" s="1815">
        <v>2</v>
      </c>
      <c r="E57" s="1815">
        <v>2</v>
      </c>
      <c r="F57" s="962" t="s">
        <v>7594</v>
      </c>
      <c r="G57" s="494"/>
      <c r="H57" s="494" t="s">
        <v>6734</v>
      </c>
      <c r="I57" s="494" t="s">
        <v>294</v>
      </c>
      <c r="J57" s="494" t="s">
        <v>294</v>
      </c>
      <c r="K57" s="573">
        <v>0</v>
      </c>
      <c r="L57" s="358" t="s">
        <v>7233</v>
      </c>
      <c r="M57" s="357" t="s">
        <v>7231</v>
      </c>
      <c r="N57" s="357" t="s">
        <v>6734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6736</v>
      </c>
      <c r="U57" s="357" t="s">
        <v>294</v>
      </c>
      <c r="V57" s="357" t="s">
        <v>294</v>
      </c>
    </row>
    <row r="58" spans="1:22">
      <c r="A58" s="1651"/>
      <c r="B58" s="1816" t="s">
        <v>7681</v>
      </c>
      <c r="C58" s="1857" t="s">
        <v>7235</v>
      </c>
      <c r="D58" s="1815">
        <v>4</v>
      </c>
      <c r="E58" s="1815">
        <v>8</v>
      </c>
      <c r="F58" s="962" t="s">
        <v>6732</v>
      </c>
      <c r="G58" s="494"/>
      <c r="H58" s="494" t="s">
        <v>7678</v>
      </c>
      <c r="I58" s="494" t="s">
        <v>294</v>
      </c>
      <c r="J58" s="494" t="s">
        <v>294</v>
      </c>
      <c r="K58" s="573">
        <v>0</v>
      </c>
      <c r="L58" s="358" t="s">
        <v>6746</v>
      </c>
      <c r="M58" s="357" t="s">
        <v>7681</v>
      </c>
      <c r="N58" s="357" t="s">
        <v>7678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6732</v>
      </c>
      <c r="U58" s="357" t="s">
        <v>294</v>
      </c>
      <c r="V58" s="357" t="s">
        <v>294</v>
      </c>
    </row>
    <row r="59" spans="1:22">
      <c r="A59" s="1651"/>
      <c r="B59" s="1816" t="s">
        <v>7596</v>
      </c>
      <c r="C59" s="1857" t="s">
        <v>3155</v>
      </c>
      <c r="D59" s="1815">
        <v>8</v>
      </c>
      <c r="E59" s="1815">
        <v>14</v>
      </c>
      <c r="F59" s="962" t="s">
        <v>6738</v>
      </c>
      <c r="G59" s="494"/>
      <c r="H59" s="494" t="s">
        <v>7677</v>
      </c>
      <c r="I59" s="494" t="s">
        <v>294</v>
      </c>
      <c r="J59" s="494" t="s">
        <v>294</v>
      </c>
      <c r="K59" s="573">
        <v>0</v>
      </c>
      <c r="L59" s="358" t="s">
        <v>4589</v>
      </c>
      <c r="M59" s="357" t="s">
        <v>7596</v>
      </c>
      <c r="N59" s="357" t="s">
        <v>7677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6738</v>
      </c>
      <c r="U59" s="357" t="s">
        <v>294</v>
      </c>
      <c r="V59" s="357" t="s">
        <v>294</v>
      </c>
    </row>
    <row r="60" spans="1:22" ht="15" thickBot="1">
      <c r="A60" s="1791"/>
      <c r="B60" s="1827" t="s">
        <v>7682</v>
      </c>
      <c r="C60" s="1858" t="s">
        <v>7237</v>
      </c>
      <c r="D60" s="1826">
        <v>3</v>
      </c>
      <c r="E60" s="1826">
        <v>4</v>
      </c>
      <c r="F60" s="1859" t="s">
        <v>6508</v>
      </c>
      <c r="G60" s="494"/>
      <c r="H60" s="494" t="s">
        <v>7679</v>
      </c>
      <c r="I60" s="494" t="s">
        <v>294</v>
      </c>
      <c r="J60" s="494" t="s">
        <v>294</v>
      </c>
      <c r="K60" s="573">
        <v>0</v>
      </c>
      <c r="L60" s="358" t="s">
        <v>6750</v>
      </c>
      <c r="M60" s="357" t="s">
        <v>7682</v>
      </c>
      <c r="N60" s="357" t="s">
        <v>7679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6508</v>
      </c>
      <c r="U60" s="357" t="s">
        <v>294</v>
      </c>
      <c r="V60" s="357" t="s">
        <v>294</v>
      </c>
    </row>
    <row r="61" spans="1:22" ht="15" thickBot="1">
      <c r="A61" s="671"/>
      <c r="B61" s="671"/>
      <c r="C61" s="1860" t="s">
        <v>22</v>
      </c>
      <c r="D61" s="663">
        <v>21</v>
      </c>
      <c r="E61" s="663">
        <v>34</v>
      </c>
      <c r="F61" s="186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1787">
        <v>9</v>
      </c>
      <c r="B62" s="1832" t="s">
        <v>7683</v>
      </c>
      <c r="C62" s="1862" t="s">
        <v>7239</v>
      </c>
      <c r="D62" s="1831">
        <v>3</v>
      </c>
      <c r="E62" s="1831">
        <v>4</v>
      </c>
      <c r="F62" s="1863" t="s">
        <v>7237</v>
      </c>
      <c r="G62" s="494"/>
      <c r="H62" s="494" t="s">
        <v>7682</v>
      </c>
      <c r="I62" s="494" t="s">
        <v>294</v>
      </c>
      <c r="J62" s="494" t="s">
        <v>294</v>
      </c>
      <c r="K62" s="573">
        <v>0</v>
      </c>
      <c r="L62" s="358" t="s">
        <v>6768</v>
      </c>
      <c r="M62" s="357" t="s">
        <v>7683</v>
      </c>
      <c r="N62" s="357" t="s">
        <v>7682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6750</v>
      </c>
      <c r="U62" s="357" t="s">
        <v>294</v>
      </c>
      <c r="V62" s="357" t="s">
        <v>294</v>
      </c>
    </row>
    <row r="63" spans="1:22">
      <c r="A63" s="1651"/>
      <c r="B63" s="1816" t="s">
        <v>7597</v>
      </c>
      <c r="C63" s="1857" t="s">
        <v>4161</v>
      </c>
      <c r="D63" s="1815">
        <v>8</v>
      </c>
      <c r="E63" s="1815">
        <v>12</v>
      </c>
      <c r="F63" s="962" t="s">
        <v>7598</v>
      </c>
      <c r="G63" s="494"/>
      <c r="H63" s="494" t="s">
        <v>3040</v>
      </c>
      <c r="I63" s="494" t="s">
        <v>7681</v>
      </c>
      <c r="J63" s="494" t="s">
        <v>294</v>
      </c>
      <c r="K63" s="573">
        <v>0</v>
      </c>
      <c r="L63" s="358" t="s">
        <v>4161</v>
      </c>
      <c r="M63" s="357" t="s">
        <v>7597</v>
      </c>
      <c r="N63" s="357" t="s">
        <v>3040</v>
      </c>
      <c r="O63" s="357" t="s">
        <v>7681</v>
      </c>
      <c r="P63" s="357" t="s">
        <v>294</v>
      </c>
      <c r="Q63" s="357">
        <v>0</v>
      </c>
      <c r="R63" s="357">
        <v>34</v>
      </c>
      <c r="S63" s="357">
        <v>0</v>
      </c>
      <c r="T63" s="357" t="s">
        <v>3259</v>
      </c>
      <c r="U63" s="357" t="s">
        <v>6746</v>
      </c>
      <c r="V63" s="357" t="s">
        <v>294</v>
      </c>
    </row>
    <row r="64" spans="1:22">
      <c r="A64" s="1651"/>
      <c r="B64" s="1816" t="s">
        <v>7684</v>
      </c>
      <c r="C64" s="1857" t="s">
        <v>6756</v>
      </c>
      <c r="D64" s="1815">
        <v>7</v>
      </c>
      <c r="E64" s="1815">
        <v>12</v>
      </c>
      <c r="F64" s="962" t="s">
        <v>7237</v>
      </c>
      <c r="G64" s="494"/>
      <c r="H64" s="494" t="s">
        <v>7682</v>
      </c>
      <c r="I64" s="494" t="s">
        <v>294</v>
      </c>
      <c r="J64" s="494" t="s">
        <v>294</v>
      </c>
      <c r="K64" s="573">
        <v>0</v>
      </c>
      <c r="L64" s="358" t="s">
        <v>6756</v>
      </c>
      <c r="M64" s="357" t="s">
        <v>7684</v>
      </c>
      <c r="N64" s="357" t="s">
        <v>7682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6750</v>
      </c>
      <c r="U64" s="357" t="s">
        <v>294</v>
      </c>
      <c r="V64" s="357" t="s">
        <v>294</v>
      </c>
    </row>
    <row r="65" spans="1:22">
      <c r="A65" s="1651"/>
      <c r="B65" s="1816" t="s">
        <v>6757</v>
      </c>
      <c r="C65" s="1857" t="s">
        <v>6759</v>
      </c>
      <c r="D65" s="1815">
        <v>3</v>
      </c>
      <c r="E65" s="1815">
        <v>4</v>
      </c>
      <c r="F65" s="962" t="s">
        <v>7594</v>
      </c>
      <c r="G65" s="494" t="s">
        <v>241</v>
      </c>
      <c r="H65" s="494" t="s">
        <v>6734</v>
      </c>
      <c r="I65" s="494" t="s">
        <v>294</v>
      </c>
      <c r="J65" s="494" t="s">
        <v>294</v>
      </c>
      <c r="K65" s="573">
        <v>0</v>
      </c>
      <c r="L65" s="358" t="s">
        <v>6759</v>
      </c>
      <c r="M65" s="357" t="s">
        <v>6757</v>
      </c>
      <c r="N65" s="357" t="s">
        <v>6734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6736</v>
      </c>
      <c r="U65" s="357" t="s">
        <v>294</v>
      </c>
      <c r="V65" s="357" t="s">
        <v>294</v>
      </c>
    </row>
    <row r="66" spans="1:22">
      <c r="A66" s="1651"/>
      <c r="B66" s="1816" t="s">
        <v>6760</v>
      </c>
      <c r="C66" s="1857" t="s">
        <v>6762</v>
      </c>
      <c r="D66" s="1815">
        <v>3</v>
      </c>
      <c r="E66" s="1815">
        <v>4</v>
      </c>
      <c r="F66" s="962" t="s">
        <v>7594</v>
      </c>
      <c r="G66" s="494" t="s">
        <v>241</v>
      </c>
      <c r="H66" s="494" t="s">
        <v>6734</v>
      </c>
      <c r="I66" s="494" t="s">
        <v>294</v>
      </c>
      <c r="J66" s="494" t="s">
        <v>294</v>
      </c>
      <c r="K66" s="573">
        <v>0</v>
      </c>
      <c r="L66" s="358" t="s">
        <v>6762</v>
      </c>
      <c r="M66" s="357" t="s">
        <v>6760</v>
      </c>
      <c r="N66" s="357" t="s">
        <v>6734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6736</v>
      </c>
      <c r="U66" s="357" t="s">
        <v>294</v>
      </c>
      <c r="V66" s="357" t="s">
        <v>294</v>
      </c>
    </row>
    <row r="67" spans="1:22" ht="15" thickBot="1">
      <c r="A67" s="1791"/>
      <c r="B67" s="1827" t="s">
        <v>6775</v>
      </c>
      <c r="C67" s="1858" t="s">
        <v>7544</v>
      </c>
      <c r="D67" s="1826">
        <v>3</v>
      </c>
      <c r="E67" s="1826">
        <v>4</v>
      </c>
      <c r="F67" s="1859" t="s">
        <v>7594</v>
      </c>
      <c r="G67" s="494" t="s">
        <v>241</v>
      </c>
      <c r="H67" s="494" t="s">
        <v>6734</v>
      </c>
      <c r="I67" s="494" t="s">
        <v>294</v>
      </c>
      <c r="J67" s="494" t="s">
        <v>294</v>
      </c>
      <c r="K67" s="573">
        <v>0</v>
      </c>
      <c r="L67" s="358" t="s">
        <v>6778</v>
      </c>
      <c r="M67" s="357" t="s">
        <v>6775</v>
      </c>
      <c r="N67" s="357" t="s">
        <v>6734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6736</v>
      </c>
      <c r="U67" s="357" t="s">
        <v>294</v>
      </c>
      <c r="V67" s="357" t="s">
        <v>294</v>
      </c>
    </row>
    <row r="68" spans="1:22" ht="15" thickBot="1">
      <c r="A68" s="671"/>
      <c r="B68" s="671"/>
      <c r="C68" s="1860" t="s">
        <v>22</v>
      </c>
      <c r="D68" s="663">
        <v>21</v>
      </c>
      <c r="E68" s="663">
        <v>32</v>
      </c>
      <c r="F68" s="186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1787">
        <v>10</v>
      </c>
      <c r="B69" s="1832" t="s">
        <v>7602</v>
      </c>
      <c r="C69" s="1862" t="s">
        <v>4329</v>
      </c>
      <c r="D69" s="1831">
        <v>8</v>
      </c>
      <c r="E69" s="1831">
        <v>12</v>
      </c>
      <c r="F69" s="1863" t="s">
        <v>4161</v>
      </c>
      <c r="G69" s="494"/>
      <c r="H69" s="494" t="s">
        <v>7597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7602</v>
      </c>
      <c r="N69" s="357" t="s">
        <v>7597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4161</v>
      </c>
      <c r="U69" s="357" t="s">
        <v>294</v>
      </c>
      <c r="V69" s="357" t="s">
        <v>294</v>
      </c>
    </row>
    <row r="70" spans="1:22">
      <c r="A70" s="1651"/>
      <c r="B70" s="1816" t="s">
        <v>7685</v>
      </c>
      <c r="C70" s="1857" t="s">
        <v>6771</v>
      </c>
      <c r="D70" s="1815">
        <v>3</v>
      </c>
      <c r="E70" s="1815">
        <v>4</v>
      </c>
      <c r="F70" s="962" t="s">
        <v>6756</v>
      </c>
      <c r="G70" s="494"/>
      <c r="H70" s="494" t="s">
        <v>7684</v>
      </c>
      <c r="I70" s="494" t="s">
        <v>294</v>
      </c>
      <c r="J70" s="494" t="s">
        <v>294</v>
      </c>
      <c r="K70" s="573">
        <v>0</v>
      </c>
      <c r="L70" s="358" t="s">
        <v>6771</v>
      </c>
      <c r="M70" s="357" t="s">
        <v>7685</v>
      </c>
      <c r="N70" s="357" t="s">
        <v>7684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6756</v>
      </c>
      <c r="U70" s="357" t="s">
        <v>294</v>
      </c>
      <c r="V70" s="357" t="s">
        <v>294</v>
      </c>
    </row>
    <row r="71" spans="1:22">
      <c r="A71" s="1651"/>
      <c r="B71" s="1816" t="s">
        <v>7686</v>
      </c>
      <c r="C71" s="1857" t="s">
        <v>6773</v>
      </c>
      <c r="D71" s="1815">
        <v>6</v>
      </c>
      <c r="E71" s="1815">
        <v>10</v>
      </c>
      <c r="F71" s="962" t="s">
        <v>6753</v>
      </c>
      <c r="G71" s="494"/>
      <c r="H71" s="494" t="s">
        <v>7230</v>
      </c>
      <c r="I71" s="494" t="s">
        <v>294</v>
      </c>
      <c r="J71" s="494" t="s">
        <v>294</v>
      </c>
      <c r="K71" s="573">
        <v>0</v>
      </c>
      <c r="L71" s="358" t="s">
        <v>6774</v>
      </c>
      <c r="M71" s="357" t="s">
        <v>7686</v>
      </c>
      <c r="N71" s="357" t="s">
        <v>7230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6753</v>
      </c>
      <c r="U71" s="357" t="s">
        <v>294</v>
      </c>
      <c r="V71" s="357" t="s">
        <v>294</v>
      </c>
    </row>
    <row r="72" spans="1:22">
      <c r="A72" s="1651"/>
      <c r="B72" s="1816" t="s">
        <v>7687</v>
      </c>
      <c r="C72" s="1857" t="s">
        <v>7247</v>
      </c>
      <c r="D72" s="1815">
        <v>3</v>
      </c>
      <c r="E72" s="1815">
        <v>4</v>
      </c>
      <c r="F72" s="962" t="s">
        <v>353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6765</v>
      </c>
      <c r="M72" s="357" t="s">
        <v>7687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1651"/>
      <c r="B73" s="1816" t="s">
        <v>7688</v>
      </c>
      <c r="C73" s="1857" t="s">
        <v>7249</v>
      </c>
      <c r="D73" s="1815">
        <v>3</v>
      </c>
      <c r="E73" s="1815">
        <v>4</v>
      </c>
      <c r="F73" s="962" t="s">
        <v>353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6781</v>
      </c>
      <c r="M73" s="357" t="s">
        <v>7688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1791"/>
      <c r="B74" s="1827" t="s">
        <v>7689</v>
      </c>
      <c r="C74" s="1858" t="s">
        <v>7251</v>
      </c>
      <c r="D74" s="1826">
        <v>3</v>
      </c>
      <c r="E74" s="1826">
        <v>4</v>
      </c>
      <c r="F74" s="1859" t="s">
        <v>353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6784</v>
      </c>
      <c r="M74" s="357" t="s">
        <v>7689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22</v>
      </c>
      <c r="D75" s="663">
        <v>20</v>
      </c>
      <c r="E75" s="663">
        <v>30</v>
      </c>
      <c r="F75" s="186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671"/>
      <c r="B76" s="671" t="s">
        <v>118</v>
      </c>
      <c r="C76" s="1860" t="s">
        <v>6409</v>
      </c>
      <c r="D76" s="663">
        <v>202</v>
      </c>
      <c r="E76" s="663">
        <v>301</v>
      </c>
      <c r="F76" s="1861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6410</v>
      </c>
      <c r="M76" s="357" t="s">
        <v>118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D8F65-3BF0-4BA4-A8C0-A89FDD8D811B}">
  <sheetPr codeName="Sheet74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6564</v>
      </c>
      <c r="C11" s="1857" t="s">
        <v>6565</v>
      </c>
      <c r="D11" s="1815">
        <v>2</v>
      </c>
      <c r="E11" s="1815">
        <v>2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6566</v>
      </c>
      <c r="M11" s="357" t="s">
        <v>6564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1043</v>
      </c>
      <c r="C12" s="1857" t="s">
        <v>1044</v>
      </c>
      <c r="D12" s="1815">
        <v>4</v>
      </c>
      <c r="E12" s="1815">
        <v>6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6280</v>
      </c>
      <c r="M12" s="357" t="s">
        <v>1043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3037</v>
      </c>
      <c r="C13" s="1857" t="s">
        <v>4294</v>
      </c>
      <c r="D13" s="1815">
        <v>2</v>
      </c>
      <c r="E13" s="1815">
        <v>3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3037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3034</v>
      </c>
      <c r="C14" s="1858" t="s">
        <v>3543</v>
      </c>
      <c r="D14" s="1826">
        <v>5</v>
      </c>
      <c r="E14" s="1826">
        <v>8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20</v>
      </c>
      <c r="E15" s="663">
        <v>30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7583</v>
      </c>
      <c r="C16" s="1862" t="s">
        <v>7584</v>
      </c>
      <c r="D16" s="1831">
        <v>5</v>
      </c>
      <c r="E16" s="1831">
        <v>8</v>
      </c>
      <c r="F16" s="1863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7583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7167</v>
      </c>
      <c r="C17" s="1857" t="s">
        <v>6573</v>
      </c>
      <c r="D17" s="1815">
        <v>3</v>
      </c>
      <c r="E17" s="1815">
        <v>4</v>
      </c>
      <c r="F17" s="962" t="s">
        <v>1044</v>
      </c>
      <c r="G17" s="494"/>
      <c r="H17" s="494" t="s">
        <v>1043</v>
      </c>
      <c r="I17" s="494" t="s">
        <v>294</v>
      </c>
      <c r="J17" s="494" t="s">
        <v>294</v>
      </c>
      <c r="K17" s="573">
        <v>0</v>
      </c>
      <c r="L17" s="358" t="s">
        <v>6574</v>
      </c>
      <c r="M17" s="357" t="s">
        <v>7167</v>
      </c>
      <c r="N17" s="357" t="s">
        <v>1043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6280</v>
      </c>
      <c r="U17" s="357" t="s">
        <v>294</v>
      </c>
      <c r="V17" s="357" t="s">
        <v>294</v>
      </c>
    </row>
    <row r="18" spans="1:22">
      <c r="A18" s="1651"/>
      <c r="B18" s="1816" t="s">
        <v>377</v>
      </c>
      <c r="C18" s="1857" t="s">
        <v>6648</v>
      </c>
      <c r="D18" s="1815">
        <v>3</v>
      </c>
      <c r="E18" s="1815">
        <v>4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6649</v>
      </c>
      <c r="M18" s="357" t="s">
        <v>377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29</v>
      </c>
      <c r="C19" s="1857" t="s">
        <v>2389</v>
      </c>
      <c r="D19" s="1815">
        <v>2</v>
      </c>
      <c r="E19" s="1815">
        <v>2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1651"/>
      <c r="B20" s="1816" t="s">
        <v>3036</v>
      </c>
      <c r="C20" s="1857" t="s">
        <v>471</v>
      </c>
      <c r="D20" s="1815">
        <v>5</v>
      </c>
      <c r="E20" s="1815">
        <v>8</v>
      </c>
      <c r="F20" s="962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1791"/>
      <c r="B21" s="1827" t="s">
        <v>36</v>
      </c>
      <c r="C21" s="1858" t="s">
        <v>1131</v>
      </c>
      <c r="D21" s="1826">
        <v>1</v>
      </c>
      <c r="E21" s="1826">
        <v>1</v>
      </c>
      <c r="F21" s="1859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1131</v>
      </c>
      <c r="M21" s="357" t="s">
        <v>36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19</v>
      </c>
      <c r="E22" s="663">
        <v>27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7587</v>
      </c>
      <c r="C23" s="1862" t="s">
        <v>28</v>
      </c>
      <c r="D23" s="1831">
        <v>5</v>
      </c>
      <c r="E23" s="1831">
        <v>8</v>
      </c>
      <c r="F23" s="1863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7587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7168</v>
      </c>
      <c r="C24" s="1857" t="s">
        <v>6576</v>
      </c>
      <c r="D24" s="1815">
        <v>3</v>
      </c>
      <c r="E24" s="1815">
        <v>4</v>
      </c>
      <c r="F24" s="962" t="s">
        <v>6573</v>
      </c>
      <c r="G24" s="494"/>
      <c r="H24" s="494" t="s">
        <v>7167</v>
      </c>
      <c r="I24" s="494" t="s">
        <v>294</v>
      </c>
      <c r="J24" s="494" t="s">
        <v>294</v>
      </c>
      <c r="K24" s="573">
        <v>0</v>
      </c>
      <c r="L24" s="358" t="s">
        <v>6577</v>
      </c>
      <c r="M24" s="357" t="s">
        <v>7168</v>
      </c>
      <c r="N24" s="357" t="s">
        <v>7167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6574</v>
      </c>
      <c r="U24" s="357" t="s">
        <v>294</v>
      </c>
      <c r="V24" s="357" t="s">
        <v>294</v>
      </c>
    </row>
    <row r="25" spans="1:22">
      <c r="A25" s="1651"/>
      <c r="B25" s="1816" t="s">
        <v>359</v>
      </c>
      <c r="C25" s="1857" t="s">
        <v>349</v>
      </c>
      <c r="D25" s="1815">
        <v>4</v>
      </c>
      <c r="E25" s="1815">
        <v>6</v>
      </c>
      <c r="F25" s="962" t="s">
        <v>7584</v>
      </c>
      <c r="G25" s="494"/>
      <c r="H25" s="494" t="s">
        <v>7583</v>
      </c>
      <c r="I25" s="494" t="s">
        <v>294</v>
      </c>
      <c r="J25" s="494" t="s">
        <v>294</v>
      </c>
      <c r="K25" s="573">
        <v>0</v>
      </c>
      <c r="L25" s="358" t="s">
        <v>6309</v>
      </c>
      <c r="M25" s="357" t="s">
        <v>359</v>
      </c>
      <c r="N25" s="357" t="s">
        <v>7583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7585</v>
      </c>
      <c r="U25" s="357" t="s">
        <v>294</v>
      </c>
      <c r="V25" s="357" t="s">
        <v>294</v>
      </c>
    </row>
    <row r="26" spans="1:22">
      <c r="A26" s="1651"/>
      <c r="B26" s="1816" t="s">
        <v>6285</v>
      </c>
      <c r="C26" s="1857" t="s">
        <v>6858</v>
      </c>
      <c r="D26" s="1815">
        <v>3</v>
      </c>
      <c r="E26" s="1815">
        <v>4</v>
      </c>
      <c r="F26" s="962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6287</v>
      </c>
      <c r="M26" s="357" t="s">
        <v>6285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1651"/>
      <c r="B27" s="1816" t="s">
        <v>3038</v>
      </c>
      <c r="C27" s="1857" t="s">
        <v>140</v>
      </c>
      <c r="D27" s="1815">
        <v>5</v>
      </c>
      <c r="E27" s="1815">
        <v>8</v>
      </c>
      <c r="F27" s="962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1791"/>
      <c r="B28" s="1827" t="s">
        <v>40</v>
      </c>
      <c r="C28" s="1858" t="s">
        <v>7635</v>
      </c>
      <c r="D28" s="1826">
        <v>1</v>
      </c>
      <c r="E28" s="1826">
        <v>1</v>
      </c>
      <c r="F28" s="1859" t="s">
        <v>1131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21</v>
      </c>
      <c r="E29" s="663">
        <v>31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7590</v>
      </c>
      <c r="C30" s="1862" t="s">
        <v>32</v>
      </c>
      <c r="D30" s="1831">
        <v>5</v>
      </c>
      <c r="E30" s="1831">
        <v>8</v>
      </c>
      <c r="F30" s="1863" t="s">
        <v>28</v>
      </c>
      <c r="G30" s="494"/>
      <c r="H30" s="494" t="s">
        <v>7587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7590</v>
      </c>
      <c r="N30" s="357" t="s">
        <v>7587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1651"/>
      <c r="B31" s="1816" t="s">
        <v>358</v>
      </c>
      <c r="C31" s="1857" t="s">
        <v>7608</v>
      </c>
      <c r="D31" s="1815">
        <v>3</v>
      </c>
      <c r="E31" s="1815">
        <v>4</v>
      </c>
      <c r="F31" s="962" t="s">
        <v>6565</v>
      </c>
      <c r="G31" s="494"/>
      <c r="H31" s="494" t="s">
        <v>6564</v>
      </c>
      <c r="I31" s="494" t="s">
        <v>294</v>
      </c>
      <c r="J31" s="494" t="s">
        <v>294</v>
      </c>
      <c r="K31" s="573">
        <v>0</v>
      </c>
      <c r="L31" s="358" t="s">
        <v>6307</v>
      </c>
      <c r="M31" s="357" t="s">
        <v>358</v>
      </c>
      <c r="N31" s="357" t="s">
        <v>6564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6566</v>
      </c>
      <c r="U31" s="357" t="s">
        <v>294</v>
      </c>
      <c r="V31" s="357" t="s">
        <v>294</v>
      </c>
    </row>
    <row r="32" spans="1:22">
      <c r="A32" s="1651"/>
      <c r="B32" s="1816" t="s">
        <v>409</v>
      </c>
      <c r="C32" s="1857" t="s">
        <v>7610</v>
      </c>
      <c r="D32" s="1815">
        <v>3</v>
      </c>
      <c r="E32" s="1815">
        <v>4</v>
      </c>
      <c r="F32" s="962" t="s">
        <v>349</v>
      </c>
      <c r="G32" s="494"/>
      <c r="H32" s="494" t="s">
        <v>359</v>
      </c>
      <c r="I32" s="494" t="s">
        <v>294</v>
      </c>
      <c r="J32" s="494" t="s">
        <v>294</v>
      </c>
      <c r="K32" s="573">
        <v>0</v>
      </c>
      <c r="L32" s="358" t="s">
        <v>739</v>
      </c>
      <c r="M32" s="357" t="s">
        <v>409</v>
      </c>
      <c r="N32" s="357" t="s">
        <v>359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6309</v>
      </c>
      <c r="U32" s="357" t="s">
        <v>294</v>
      </c>
      <c r="V32" s="357" t="s">
        <v>294</v>
      </c>
    </row>
    <row r="33" spans="1:22">
      <c r="A33" s="1651"/>
      <c r="B33" s="1816" t="s">
        <v>3039</v>
      </c>
      <c r="C33" s="1857" t="s">
        <v>1179</v>
      </c>
      <c r="D33" s="1815">
        <v>3</v>
      </c>
      <c r="E33" s="1815">
        <v>4</v>
      </c>
      <c r="F33" s="962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2100</v>
      </c>
      <c r="M33" s="357" t="s">
        <v>3039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1651"/>
      <c r="B34" s="1816" t="s">
        <v>3051</v>
      </c>
      <c r="C34" s="1857" t="s">
        <v>335</v>
      </c>
      <c r="D34" s="1815">
        <v>2</v>
      </c>
      <c r="E34" s="1815">
        <v>3</v>
      </c>
      <c r="F34" s="962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335</v>
      </c>
      <c r="M34" s="357" t="s">
        <v>3051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1791"/>
      <c r="B35" s="1827" t="s">
        <v>3065</v>
      </c>
      <c r="C35" s="1858" t="s">
        <v>3153</v>
      </c>
      <c r="D35" s="1826">
        <v>5</v>
      </c>
      <c r="E35" s="1826">
        <v>8</v>
      </c>
      <c r="F35" s="1859" t="s">
        <v>7584</v>
      </c>
      <c r="G35" s="494"/>
      <c r="H35" s="494" t="s">
        <v>7583</v>
      </c>
      <c r="I35" s="494" t="s">
        <v>294</v>
      </c>
      <c r="J35" s="494" t="s">
        <v>294</v>
      </c>
      <c r="K35" s="573">
        <v>0</v>
      </c>
      <c r="L35" s="358" t="s">
        <v>604</v>
      </c>
      <c r="M35" s="357" t="s">
        <v>3065</v>
      </c>
      <c r="N35" s="357" t="s">
        <v>7583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7585</v>
      </c>
      <c r="U35" s="357" t="s">
        <v>294</v>
      </c>
      <c r="V35" s="357" t="s">
        <v>294</v>
      </c>
    </row>
    <row r="36" spans="1:22" ht="15" thickBot="1">
      <c r="A36" s="671"/>
      <c r="B36" s="671"/>
      <c r="C36" s="1860" t="s">
        <v>22</v>
      </c>
      <c r="D36" s="663">
        <v>21</v>
      </c>
      <c r="E36" s="663">
        <v>31</v>
      </c>
      <c r="F36" s="186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787">
        <v>5</v>
      </c>
      <c r="B37" s="1832" t="s">
        <v>7169</v>
      </c>
      <c r="C37" s="1862" t="s">
        <v>6298</v>
      </c>
      <c r="D37" s="1831">
        <v>4</v>
      </c>
      <c r="E37" s="1831">
        <v>4</v>
      </c>
      <c r="F37" s="1863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6298</v>
      </c>
      <c r="M37" s="357" t="s">
        <v>7169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1651"/>
      <c r="B38" s="1816" t="s">
        <v>7170</v>
      </c>
      <c r="C38" s="1857" t="s">
        <v>7171</v>
      </c>
      <c r="D38" s="1815">
        <v>3</v>
      </c>
      <c r="E38" s="1815">
        <v>4</v>
      </c>
      <c r="F38" s="962" t="s">
        <v>3153</v>
      </c>
      <c r="G38" s="494"/>
      <c r="H38" s="494" t="s">
        <v>3065</v>
      </c>
      <c r="I38" s="494" t="s">
        <v>294</v>
      </c>
      <c r="J38" s="494" t="s">
        <v>294</v>
      </c>
      <c r="K38" s="573">
        <v>0</v>
      </c>
      <c r="L38" s="358" t="s">
        <v>6293</v>
      </c>
      <c r="M38" s="357" t="s">
        <v>7170</v>
      </c>
      <c r="N38" s="357" t="s">
        <v>3065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604</v>
      </c>
      <c r="U38" s="357" t="s">
        <v>294</v>
      </c>
      <c r="V38" s="357" t="s">
        <v>294</v>
      </c>
    </row>
    <row r="39" spans="1:22">
      <c r="A39" s="1651"/>
      <c r="B39" s="1816" t="s">
        <v>6594</v>
      </c>
      <c r="C39" s="1857" t="s">
        <v>6595</v>
      </c>
      <c r="D39" s="1815">
        <v>3</v>
      </c>
      <c r="E39" s="1815">
        <v>4</v>
      </c>
      <c r="F39" s="962" t="s">
        <v>7610</v>
      </c>
      <c r="G39" s="494"/>
      <c r="H39" s="494" t="s">
        <v>409</v>
      </c>
      <c r="I39" s="494" t="s">
        <v>294</v>
      </c>
      <c r="J39" s="494" t="s">
        <v>294</v>
      </c>
      <c r="K39" s="574">
        <v>0</v>
      </c>
      <c r="L39" s="358" t="s">
        <v>6596</v>
      </c>
      <c r="M39" s="357" t="s">
        <v>6594</v>
      </c>
      <c r="N39" s="357" t="s">
        <v>409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739</v>
      </c>
      <c r="U39" s="357" t="s">
        <v>294</v>
      </c>
      <c r="V39" s="357" t="s">
        <v>294</v>
      </c>
    </row>
    <row r="40" spans="1:22">
      <c r="A40" s="1651"/>
      <c r="B40" s="1816" t="s">
        <v>7173</v>
      </c>
      <c r="C40" s="1857" t="s">
        <v>6588</v>
      </c>
      <c r="D40" s="1815">
        <v>4</v>
      </c>
      <c r="E40" s="1815">
        <v>6</v>
      </c>
      <c r="F40" s="962" t="s">
        <v>6576</v>
      </c>
      <c r="G40" s="494"/>
      <c r="H40" s="494" t="s">
        <v>7168</v>
      </c>
      <c r="I40" s="494" t="s">
        <v>294</v>
      </c>
      <c r="J40" s="494" t="s">
        <v>294</v>
      </c>
      <c r="K40" s="573">
        <v>0</v>
      </c>
      <c r="L40" s="358" t="s">
        <v>6589</v>
      </c>
      <c r="M40" s="357" t="s">
        <v>7173</v>
      </c>
      <c r="N40" s="357" t="s">
        <v>7168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6577</v>
      </c>
      <c r="U40" s="357" t="s">
        <v>294</v>
      </c>
      <c r="V40" s="357" t="s">
        <v>294</v>
      </c>
    </row>
    <row r="41" spans="1:22">
      <c r="A41" s="1651"/>
      <c r="B41" s="1816" t="s">
        <v>3040</v>
      </c>
      <c r="C41" s="1857" t="s">
        <v>3998</v>
      </c>
      <c r="D41" s="1815">
        <v>3</v>
      </c>
      <c r="E41" s="1815">
        <v>4</v>
      </c>
      <c r="F41" s="962" t="s">
        <v>1179</v>
      </c>
      <c r="G41" s="494"/>
      <c r="H41" s="494" t="s">
        <v>3039</v>
      </c>
      <c r="I41" s="494" t="s">
        <v>294</v>
      </c>
      <c r="J41" s="494" t="s">
        <v>294</v>
      </c>
      <c r="K41" s="573">
        <v>0</v>
      </c>
      <c r="L41" s="358" t="s">
        <v>3259</v>
      </c>
      <c r="M41" s="357" t="s">
        <v>3040</v>
      </c>
      <c r="N41" s="357" t="s">
        <v>3039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2100</v>
      </c>
      <c r="U41" s="357" t="s">
        <v>294</v>
      </c>
      <c r="V41" s="357" t="s">
        <v>294</v>
      </c>
    </row>
    <row r="42" spans="1:22" ht="15" thickBot="1">
      <c r="A42" s="1791"/>
      <c r="B42" s="1827" t="s">
        <v>3052</v>
      </c>
      <c r="C42" s="1858" t="s">
        <v>1181</v>
      </c>
      <c r="D42" s="1826">
        <v>4</v>
      </c>
      <c r="E42" s="1826">
        <v>6</v>
      </c>
      <c r="F42" s="1859" t="s">
        <v>438</v>
      </c>
      <c r="G42" s="494"/>
      <c r="H42" s="494" t="s">
        <v>3035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3052</v>
      </c>
      <c r="N42" s="357" t="s">
        <v>3035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671"/>
      <c r="B43" s="671"/>
      <c r="C43" s="1860" t="s">
        <v>22</v>
      </c>
      <c r="D43" s="663">
        <v>21</v>
      </c>
      <c r="E43" s="663">
        <v>28</v>
      </c>
      <c r="F43" s="186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787">
        <v>6</v>
      </c>
      <c r="B44" s="1832" t="s">
        <v>38</v>
      </c>
      <c r="C44" s="1862" t="s">
        <v>331</v>
      </c>
      <c r="D44" s="1831">
        <v>1</v>
      </c>
      <c r="E44" s="1831">
        <v>1</v>
      </c>
      <c r="F44" s="1863" t="s">
        <v>335</v>
      </c>
      <c r="G44" s="494"/>
      <c r="H44" s="494" t="s">
        <v>3051</v>
      </c>
      <c r="I44" s="494" t="s">
        <v>294</v>
      </c>
      <c r="J44" s="494" t="s">
        <v>294</v>
      </c>
      <c r="K44" s="573">
        <v>0</v>
      </c>
      <c r="L44" s="358" t="s">
        <v>331</v>
      </c>
      <c r="M44" s="357" t="s">
        <v>38</v>
      </c>
      <c r="N44" s="357" t="s">
        <v>3051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335</v>
      </c>
      <c r="U44" s="357" t="s">
        <v>294</v>
      </c>
      <c r="V44" s="357" t="s">
        <v>294</v>
      </c>
    </row>
    <row r="45" spans="1:22">
      <c r="A45" s="1651"/>
      <c r="B45" s="1816" t="s">
        <v>6590</v>
      </c>
      <c r="C45" s="1857" t="s">
        <v>6591</v>
      </c>
      <c r="D45" s="1815">
        <v>5</v>
      </c>
      <c r="E45" s="1815">
        <v>6</v>
      </c>
      <c r="F45" s="962" t="s">
        <v>7610</v>
      </c>
      <c r="G45" s="494"/>
      <c r="H45" s="494" t="s">
        <v>409</v>
      </c>
      <c r="I45" s="494" t="s">
        <v>294</v>
      </c>
      <c r="J45" s="494" t="s">
        <v>294</v>
      </c>
      <c r="K45" s="573">
        <v>0</v>
      </c>
      <c r="L45" s="358" t="s">
        <v>6591</v>
      </c>
      <c r="M45" s="357" t="s">
        <v>6590</v>
      </c>
      <c r="N45" s="357" t="s">
        <v>409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739</v>
      </c>
      <c r="U45" s="357" t="s">
        <v>294</v>
      </c>
      <c r="V45" s="357" t="s">
        <v>294</v>
      </c>
    </row>
    <row r="46" spans="1:22">
      <c r="A46" s="1651"/>
      <c r="B46" s="1816" t="s">
        <v>7654</v>
      </c>
      <c r="C46" s="1857" t="s">
        <v>6593</v>
      </c>
      <c r="D46" s="1815">
        <v>4</v>
      </c>
      <c r="E46" s="1815">
        <v>4</v>
      </c>
      <c r="F46" s="962" t="s">
        <v>6298</v>
      </c>
      <c r="G46" s="494"/>
      <c r="H46" s="494" t="s">
        <v>7169</v>
      </c>
      <c r="I46" s="494" t="s">
        <v>294</v>
      </c>
      <c r="J46" s="494" t="s">
        <v>294</v>
      </c>
      <c r="K46" s="573">
        <v>0</v>
      </c>
      <c r="L46" s="358" t="s">
        <v>6306</v>
      </c>
      <c r="M46" s="357" t="s">
        <v>7654</v>
      </c>
      <c r="N46" s="357" t="s">
        <v>7169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6298</v>
      </c>
      <c r="U46" s="357" t="s">
        <v>294</v>
      </c>
      <c r="V46" s="357" t="s">
        <v>294</v>
      </c>
    </row>
    <row r="47" spans="1:22">
      <c r="A47" s="1651"/>
      <c r="B47" s="1816" t="s">
        <v>7175</v>
      </c>
      <c r="C47" s="1857" t="s">
        <v>6862</v>
      </c>
      <c r="D47" s="1815">
        <v>3</v>
      </c>
      <c r="E47" s="1815">
        <v>4</v>
      </c>
      <c r="F47" s="962" t="s">
        <v>7176</v>
      </c>
      <c r="G47" s="494"/>
      <c r="H47" s="494" t="s">
        <v>6285</v>
      </c>
      <c r="I47" s="494" t="s">
        <v>294</v>
      </c>
      <c r="J47" s="494" t="s">
        <v>294</v>
      </c>
      <c r="K47" s="573">
        <v>80</v>
      </c>
      <c r="L47" s="358" t="s">
        <v>6302</v>
      </c>
      <c r="M47" s="357" t="s">
        <v>7175</v>
      </c>
      <c r="N47" s="357" t="s">
        <v>6285</v>
      </c>
      <c r="O47" s="357" t="s">
        <v>294</v>
      </c>
      <c r="P47" s="357" t="s">
        <v>294</v>
      </c>
      <c r="Q47" s="357">
        <v>80</v>
      </c>
      <c r="R47" s="357">
        <v>26</v>
      </c>
      <c r="S47" s="357">
        <v>0</v>
      </c>
      <c r="T47" s="357" t="s">
        <v>6287</v>
      </c>
      <c r="U47" s="357" t="s">
        <v>6303</v>
      </c>
      <c r="V47" s="357" t="s">
        <v>294</v>
      </c>
    </row>
    <row r="48" spans="1:22" ht="15" thickBot="1">
      <c r="A48" s="1791"/>
      <c r="B48" s="1827" t="s">
        <v>6597</v>
      </c>
      <c r="C48" s="1858" t="s">
        <v>6598</v>
      </c>
      <c r="D48" s="1826">
        <v>5</v>
      </c>
      <c r="E48" s="1826">
        <v>6</v>
      </c>
      <c r="F48" s="1859" t="s">
        <v>6588</v>
      </c>
      <c r="G48" s="494"/>
      <c r="H48" s="494" t="s">
        <v>7173</v>
      </c>
      <c r="I48" s="494" t="s">
        <v>294</v>
      </c>
      <c r="J48" s="494" t="s">
        <v>294</v>
      </c>
      <c r="K48" s="573">
        <v>0</v>
      </c>
      <c r="L48" s="358" t="s">
        <v>6599</v>
      </c>
      <c r="M48" s="357" t="s">
        <v>6597</v>
      </c>
      <c r="N48" s="357" t="s">
        <v>7173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6589</v>
      </c>
      <c r="U48" s="357" t="s">
        <v>294</v>
      </c>
      <c r="V48" s="357" t="s">
        <v>294</v>
      </c>
    </row>
    <row r="49" spans="1:22" ht="15" thickBot="1">
      <c r="A49" s="671"/>
      <c r="B49" s="671"/>
      <c r="C49" s="1860" t="s">
        <v>22</v>
      </c>
      <c r="D49" s="663">
        <v>18</v>
      </c>
      <c r="E49" s="663">
        <v>21</v>
      </c>
      <c r="F49" s="186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1787">
        <v>7</v>
      </c>
      <c r="B50" s="1832" t="s">
        <v>7177</v>
      </c>
      <c r="C50" s="1862" t="s">
        <v>6871</v>
      </c>
      <c r="D50" s="1831">
        <v>5</v>
      </c>
      <c r="E50" s="1831">
        <v>6</v>
      </c>
      <c r="F50" s="1863" t="s">
        <v>32</v>
      </c>
      <c r="G50" s="494"/>
      <c r="H50" s="494" t="s">
        <v>7590</v>
      </c>
      <c r="I50" s="494" t="s">
        <v>294</v>
      </c>
      <c r="J50" s="494" t="s">
        <v>294</v>
      </c>
      <c r="K50" s="573">
        <v>0</v>
      </c>
      <c r="L50" s="358" t="s">
        <v>6317</v>
      </c>
      <c r="M50" s="357" t="s">
        <v>7177</v>
      </c>
      <c r="N50" s="357" t="s">
        <v>7590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603</v>
      </c>
      <c r="U50" s="357" t="s">
        <v>294</v>
      </c>
      <c r="V50" s="357" t="s">
        <v>294</v>
      </c>
    </row>
    <row r="51" spans="1:22">
      <c r="A51" s="1651"/>
      <c r="B51" s="1816" t="s">
        <v>7655</v>
      </c>
      <c r="C51" s="1857" t="s">
        <v>363</v>
      </c>
      <c r="D51" s="1815">
        <v>3</v>
      </c>
      <c r="E51" s="1815">
        <v>4</v>
      </c>
      <c r="F51" s="962" t="s">
        <v>6298</v>
      </c>
      <c r="G51" s="494"/>
      <c r="H51" s="494" t="s">
        <v>7169</v>
      </c>
      <c r="I51" s="494" t="s">
        <v>294</v>
      </c>
      <c r="J51" s="494" t="s">
        <v>294</v>
      </c>
      <c r="K51" s="573">
        <v>0</v>
      </c>
      <c r="L51" s="358" t="s">
        <v>574</v>
      </c>
      <c r="M51" s="357" t="s">
        <v>7655</v>
      </c>
      <c r="N51" s="357" t="s">
        <v>7169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6298</v>
      </c>
      <c r="U51" s="357" t="s">
        <v>294</v>
      </c>
      <c r="V51" s="357" t="s">
        <v>294</v>
      </c>
    </row>
    <row r="52" spans="1:22">
      <c r="A52" s="1651"/>
      <c r="B52" s="1816" t="s">
        <v>6600</v>
      </c>
      <c r="C52" s="1857" t="s">
        <v>6601</v>
      </c>
      <c r="D52" s="1815">
        <v>5</v>
      </c>
      <c r="E52" s="1815">
        <v>6</v>
      </c>
      <c r="F52" s="962" t="s">
        <v>6591</v>
      </c>
      <c r="G52" s="494"/>
      <c r="H52" s="494" t="s">
        <v>6590</v>
      </c>
      <c r="I52" s="494" t="s">
        <v>294</v>
      </c>
      <c r="J52" s="494" t="s">
        <v>294</v>
      </c>
      <c r="K52" s="573">
        <v>0</v>
      </c>
      <c r="L52" s="358" t="s">
        <v>6601</v>
      </c>
      <c r="M52" s="357" t="s">
        <v>6600</v>
      </c>
      <c r="N52" s="357" t="s">
        <v>6590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6591</v>
      </c>
      <c r="U52" s="357" t="s">
        <v>294</v>
      </c>
      <c r="V52" s="357" t="s">
        <v>294</v>
      </c>
    </row>
    <row r="53" spans="1:22">
      <c r="A53" s="1651"/>
      <c r="B53" s="1816" t="s">
        <v>7178</v>
      </c>
      <c r="C53" s="1857" t="s">
        <v>6320</v>
      </c>
      <c r="D53" s="1815">
        <v>4</v>
      </c>
      <c r="E53" s="1815">
        <v>4</v>
      </c>
      <c r="F53" s="962" t="s">
        <v>6598</v>
      </c>
      <c r="G53" s="494"/>
      <c r="H53" s="494" t="s">
        <v>6597</v>
      </c>
      <c r="I53" s="494" t="s">
        <v>294</v>
      </c>
      <c r="J53" s="494" t="s">
        <v>294</v>
      </c>
      <c r="K53" s="573">
        <v>0</v>
      </c>
      <c r="L53" s="358" t="s">
        <v>6320</v>
      </c>
      <c r="M53" s="357" t="s">
        <v>7178</v>
      </c>
      <c r="N53" s="357" t="s">
        <v>6597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6599</v>
      </c>
      <c r="U53" s="357" t="s">
        <v>294</v>
      </c>
      <c r="V53" s="357" t="s">
        <v>294</v>
      </c>
    </row>
    <row r="54" spans="1:22" ht="15" thickBot="1">
      <c r="A54" s="1791"/>
      <c r="B54" s="1827" t="s">
        <v>7656</v>
      </c>
      <c r="C54" s="1858" t="s">
        <v>6999</v>
      </c>
      <c r="D54" s="1826">
        <v>5</v>
      </c>
      <c r="E54" s="1826">
        <v>6</v>
      </c>
      <c r="F54" s="1859" t="s">
        <v>6862</v>
      </c>
      <c r="G54" s="494"/>
      <c r="H54" s="494" t="s">
        <v>7175</v>
      </c>
      <c r="I54" s="494" t="s">
        <v>294</v>
      </c>
      <c r="J54" s="494" t="s">
        <v>294</v>
      </c>
      <c r="K54" s="573">
        <v>0</v>
      </c>
      <c r="L54" s="358" t="s">
        <v>7000</v>
      </c>
      <c r="M54" s="357" t="s">
        <v>7656</v>
      </c>
      <c r="N54" s="357" t="s">
        <v>7175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6302</v>
      </c>
      <c r="U54" s="357" t="s">
        <v>294</v>
      </c>
      <c r="V54" s="357" t="s">
        <v>294</v>
      </c>
    </row>
    <row r="55" spans="1:22" ht="15" thickBot="1">
      <c r="A55" s="671"/>
      <c r="B55" s="671"/>
      <c r="C55" s="1860" t="s">
        <v>22</v>
      </c>
      <c r="D55" s="663">
        <v>22</v>
      </c>
      <c r="E55" s="663">
        <v>26</v>
      </c>
      <c r="F55" s="186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1787">
        <v>8</v>
      </c>
      <c r="B56" s="1832" t="s">
        <v>7180</v>
      </c>
      <c r="C56" s="1862" t="s">
        <v>6611</v>
      </c>
      <c r="D56" s="1831">
        <v>4</v>
      </c>
      <c r="E56" s="1831">
        <v>6</v>
      </c>
      <c r="F56" s="1863" t="s">
        <v>6601</v>
      </c>
      <c r="G56" s="494"/>
      <c r="H56" s="494" t="s">
        <v>6600</v>
      </c>
      <c r="I56" s="494" t="s">
        <v>294</v>
      </c>
      <c r="J56" s="494" t="s">
        <v>294</v>
      </c>
      <c r="K56" s="573">
        <v>0</v>
      </c>
      <c r="L56" s="358" t="s">
        <v>6612</v>
      </c>
      <c r="M56" s="357" t="s">
        <v>7180</v>
      </c>
      <c r="N56" s="357" t="s">
        <v>6600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6601</v>
      </c>
      <c r="U56" s="357" t="s">
        <v>294</v>
      </c>
      <c r="V56" s="357" t="s">
        <v>294</v>
      </c>
    </row>
    <row r="57" spans="1:22">
      <c r="A57" s="1651"/>
      <c r="B57" s="1816" t="s">
        <v>7657</v>
      </c>
      <c r="C57" s="1857" t="s">
        <v>4602</v>
      </c>
      <c r="D57" s="1815">
        <v>3</v>
      </c>
      <c r="E57" s="1815">
        <v>4</v>
      </c>
      <c r="F57" s="962" t="s">
        <v>6598</v>
      </c>
      <c r="G57" s="494"/>
      <c r="H57" s="494" t="s">
        <v>6597</v>
      </c>
      <c r="I57" s="494" t="s">
        <v>294</v>
      </c>
      <c r="J57" s="494" t="s">
        <v>294</v>
      </c>
      <c r="K57" s="573">
        <v>0</v>
      </c>
      <c r="L57" s="358" t="s">
        <v>4742</v>
      </c>
      <c r="M57" s="357" t="s">
        <v>7657</v>
      </c>
      <c r="N57" s="357" t="s">
        <v>6597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6599</v>
      </c>
      <c r="U57" s="357" t="s">
        <v>294</v>
      </c>
      <c r="V57" s="357" t="s">
        <v>294</v>
      </c>
    </row>
    <row r="58" spans="1:22">
      <c r="A58" s="1651"/>
      <c r="B58" s="1816" t="s">
        <v>7658</v>
      </c>
      <c r="C58" s="1857" t="s">
        <v>7182</v>
      </c>
      <c r="D58" s="1815">
        <v>4</v>
      </c>
      <c r="E58" s="1815">
        <v>6</v>
      </c>
      <c r="F58" s="962" t="s">
        <v>6320</v>
      </c>
      <c r="G58" s="494"/>
      <c r="H58" s="494" t="s">
        <v>7178</v>
      </c>
      <c r="I58" s="494" t="s">
        <v>294</v>
      </c>
      <c r="J58" s="494" t="s">
        <v>294</v>
      </c>
      <c r="K58" s="573">
        <v>0</v>
      </c>
      <c r="L58" s="358" t="s">
        <v>7183</v>
      </c>
      <c r="M58" s="357" t="s">
        <v>7658</v>
      </c>
      <c r="N58" s="357" t="s">
        <v>7178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6320</v>
      </c>
      <c r="U58" s="357" t="s">
        <v>294</v>
      </c>
      <c r="V58" s="357" t="s">
        <v>294</v>
      </c>
    </row>
    <row r="59" spans="1:22" ht="15" thickBot="1">
      <c r="A59" s="1791"/>
      <c r="B59" s="1827" t="s">
        <v>7613</v>
      </c>
      <c r="C59" s="1858" t="s">
        <v>3155</v>
      </c>
      <c r="D59" s="1826">
        <v>8</v>
      </c>
      <c r="E59" s="1826">
        <v>14</v>
      </c>
      <c r="F59" s="1859" t="s">
        <v>7659</v>
      </c>
      <c r="G59" s="494"/>
      <c r="H59" s="494" t="s">
        <v>3052</v>
      </c>
      <c r="I59" s="494" t="s">
        <v>7178</v>
      </c>
      <c r="J59" s="494" t="s">
        <v>294</v>
      </c>
      <c r="K59" s="573">
        <v>0</v>
      </c>
      <c r="L59" s="358" t="s">
        <v>4589</v>
      </c>
      <c r="M59" s="357" t="s">
        <v>7613</v>
      </c>
      <c r="N59" s="357" t="s">
        <v>3052</v>
      </c>
      <c r="O59" s="357" t="s">
        <v>7178</v>
      </c>
      <c r="P59" s="357" t="s">
        <v>294</v>
      </c>
      <c r="Q59" s="357">
        <v>0</v>
      </c>
      <c r="R59" s="357">
        <v>16</v>
      </c>
      <c r="S59" s="357">
        <v>0</v>
      </c>
      <c r="T59" s="357" t="s">
        <v>1181</v>
      </c>
      <c r="U59" s="357" t="s">
        <v>6320</v>
      </c>
      <c r="V59" s="357" t="s">
        <v>294</v>
      </c>
    </row>
    <row r="60" spans="1:22" ht="15" thickBot="1">
      <c r="A60" s="671"/>
      <c r="B60" s="671"/>
      <c r="C60" s="1860" t="s">
        <v>22</v>
      </c>
      <c r="D60" s="663">
        <v>19</v>
      </c>
      <c r="E60" s="663">
        <v>30</v>
      </c>
      <c r="F60" s="186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787">
        <v>9</v>
      </c>
      <c r="B61" s="1832" t="s">
        <v>7660</v>
      </c>
      <c r="C61" s="1862" t="s">
        <v>7186</v>
      </c>
      <c r="D61" s="1831">
        <v>3</v>
      </c>
      <c r="E61" s="1831">
        <v>4</v>
      </c>
      <c r="F61" s="1863" t="s">
        <v>7182</v>
      </c>
      <c r="G61" s="494"/>
      <c r="H61" s="494" t="s">
        <v>7658</v>
      </c>
      <c r="I61" s="494" t="s">
        <v>294</v>
      </c>
      <c r="J61" s="494" t="s">
        <v>294</v>
      </c>
      <c r="K61" s="573">
        <v>0</v>
      </c>
      <c r="L61" s="358" t="s">
        <v>6331</v>
      </c>
      <c r="M61" s="357" t="s">
        <v>7660</v>
      </c>
      <c r="N61" s="357" t="s">
        <v>7658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7183</v>
      </c>
      <c r="U61" s="357" t="s">
        <v>294</v>
      </c>
      <c r="V61" s="357" t="s">
        <v>294</v>
      </c>
    </row>
    <row r="62" spans="1:22">
      <c r="A62" s="1651"/>
      <c r="B62" s="1816" t="s">
        <v>7661</v>
      </c>
      <c r="C62" s="1857" t="s">
        <v>7188</v>
      </c>
      <c r="D62" s="1815">
        <v>5</v>
      </c>
      <c r="E62" s="1815">
        <v>8</v>
      </c>
      <c r="F62" s="962" t="s">
        <v>7182</v>
      </c>
      <c r="G62" s="494"/>
      <c r="H62" s="494" t="s">
        <v>7658</v>
      </c>
      <c r="I62" s="494" t="s">
        <v>294</v>
      </c>
      <c r="J62" s="494" t="s">
        <v>294</v>
      </c>
      <c r="K62" s="573">
        <v>0</v>
      </c>
      <c r="L62" s="358" t="s">
        <v>6345</v>
      </c>
      <c r="M62" s="357" t="s">
        <v>7661</v>
      </c>
      <c r="N62" s="357" t="s">
        <v>7658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7183</v>
      </c>
      <c r="U62" s="357" t="s">
        <v>294</v>
      </c>
      <c r="V62" s="357" t="s">
        <v>294</v>
      </c>
    </row>
    <row r="63" spans="1:22">
      <c r="A63" s="1651"/>
      <c r="B63" s="1816" t="s">
        <v>7662</v>
      </c>
      <c r="C63" s="1857" t="s">
        <v>4161</v>
      </c>
      <c r="D63" s="1815">
        <v>8</v>
      </c>
      <c r="E63" s="1815">
        <v>12</v>
      </c>
      <c r="F63" s="962" t="s">
        <v>7663</v>
      </c>
      <c r="G63" s="494"/>
      <c r="H63" s="494" t="s">
        <v>3040</v>
      </c>
      <c r="I63" s="494" t="s">
        <v>7180</v>
      </c>
      <c r="J63" s="494" t="s">
        <v>294</v>
      </c>
      <c r="K63" s="573">
        <v>0</v>
      </c>
      <c r="L63" s="358" t="s">
        <v>4161</v>
      </c>
      <c r="M63" s="357" t="s">
        <v>7662</v>
      </c>
      <c r="N63" s="357" t="s">
        <v>3040</v>
      </c>
      <c r="O63" s="357" t="s">
        <v>7180</v>
      </c>
      <c r="P63" s="357" t="s">
        <v>294</v>
      </c>
      <c r="Q63" s="357">
        <v>0</v>
      </c>
      <c r="R63" s="357">
        <v>34</v>
      </c>
      <c r="S63" s="357">
        <v>0</v>
      </c>
      <c r="T63" s="357" t="s">
        <v>3259</v>
      </c>
      <c r="U63" s="357" t="s">
        <v>6612</v>
      </c>
      <c r="V63" s="357" t="s">
        <v>294</v>
      </c>
    </row>
    <row r="64" spans="1:22">
      <c r="A64" s="1651"/>
      <c r="B64" s="1816" t="s">
        <v>7664</v>
      </c>
      <c r="C64" s="1857" t="s">
        <v>7192</v>
      </c>
      <c r="D64" s="1815">
        <v>3</v>
      </c>
      <c r="E64" s="1815">
        <v>4</v>
      </c>
      <c r="F64" s="962" t="s">
        <v>3155</v>
      </c>
      <c r="G64" s="494" t="s">
        <v>241</v>
      </c>
      <c r="H64" s="494" t="s">
        <v>7613</v>
      </c>
      <c r="I64" s="494" t="s">
        <v>294</v>
      </c>
      <c r="J64" s="494" t="s">
        <v>294</v>
      </c>
      <c r="K64" s="573">
        <v>0</v>
      </c>
      <c r="L64" s="358" t="s">
        <v>7192</v>
      </c>
      <c r="M64" s="357" t="s">
        <v>7664</v>
      </c>
      <c r="N64" s="357" t="s">
        <v>7613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4589</v>
      </c>
      <c r="U64" s="357" t="s">
        <v>294</v>
      </c>
      <c r="V64" s="357" t="s">
        <v>294</v>
      </c>
    </row>
    <row r="65" spans="1:22" ht="15" thickBot="1">
      <c r="A65" s="1791"/>
      <c r="B65" s="1827" t="s">
        <v>7665</v>
      </c>
      <c r="C65" s="1858" t="s">
        <v>7194</v>
      </c>
      <c r="D65" s="1826">
        <v>3</v>
      </c>
      <c r="E65" s="1826">
        <v>4</v>
      </c>
      <c r="F65" s="1859" t="s">
        <v>3155</v>
      </c>
      <c r="G65" s="494" t="s">
        <v>241</v>
      </c>
      <c r="H65" s="494" t="s">
        <v>7613</v>
      </c>
      <c r="I65" s="494" t="s">
        <v>294</v>
      </c>
      <c r="J65" s="494" t="s">
        <v>294</v>
      </c>
      <c r="K65" s="573">
        <v>0</v>
      </c>
      <c r="L65" s="358" t="s">
        <v>6633</v>
      </c>
      <c r="M65" s="357" t="s">
        <v>7665</v>
      </c>
      <c r="N65" s="357" t="s">
        <v>7613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4589</v>
      </c>
      <c r="U65" s="357" t="s">
        <v>294</v>
      </c>
      <c r="V65" s="357" t="s">
        <v>294</v>
      </c>
    </row>
    <row r="66" spans="1:22" ht="15" thickBot="1">
      <c r="A66" s="671"/>
      <c r="B66" s="671"/>
      <c r="C66" s="1860" t="s">
        <v>22</v>
      </c>
      <c r="D66" s="663">
        <v>19</v>
      </c>
      <c r="E66" s="663">
        <v>28</v>
      </c>
      <c r="F66" s="186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787">
        <v>10</v>
      </c>
      <c r="B67" s="1832" t="s">
        <v>7666</v>
      </c>
      <c r="C67" s="1862" t="s">
        <v>4329</v>
      </c>
      <c r="D67" s="1831">
        <v>8</v>
      </c>
      <c r="E67" s="1831">
        <v>12</v>
      </c>
      <c r="F67" s="1863" t="s">
        <v>4161</v>
      </c>
      <c r="G67" s="494"/>
      <c r="H67" s="494" t="s">
        <v>7662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7666</v>
      </c>
      <c r="N67" s="357" t="s">
        <v>7662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>
      <c r="A68" s="1651"/>
      <c r="B68" s="1816" t="s">
        <v>7667</v>
      </c>
      <c r="C68" s="1857" t="s">
        <v>6895</v>
      </c>
      <c r="D68" s="1815">
        <v>3</v>
      </c>
      <c r="E68" s="1815">
        <v>4</v>
      </c>
      <c r="F68" s="962" t="s">
        <v>7188</v>
      </c>
      <c r="G68" s="494"/>
      <c r="H68" s="494" t="s">
        <v>7661</v>
      </c>
      <c r="I68" s="494" t="s">
        <v>294</v>
      </c>
      <c r="J68" s="494" t="s">
        <v>294</v>
      </c>
      <c r="K68" s="573">
        <v>0</v>
      </c>
      <c r="L68" s="358" t="s">
        <v>6895</v>
      </c>
      <c r="M68" s="357" t="s">
        <v>7667</v>
      </c>
      <c r="N68" s="357" t="s">
        <v>7661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6345</v>
      </c>
      <c r="U68" s="357" t="s">
        <v>294</v>
      </c>
      <c r="V68" s="357" t="s">
        <v>294</v>
      </c>
    </row>
    <row r="69" spans="1:22">
      <c r="A69" s="1651"/>
      <c r="B69" s="1816" t="s">
        <v>7196</v>
      </c>
      <c r="C69" s="1857" t="s">
        <v>6645</v>
      </c>
      <c r="D69" s="1815">
        <v>6</v>
      </c>
      <c r="E69" s="1815">
        <v>8</v>
      </c>
      <c r="F69" s="962" t="s">
        <v>7668</v>
      </c>
      <c r="G69" s="494"/>
      <c r="H69" s="494" t="s">
        <v>7180</v>
      </c>
      <c r="I69" s="494" t="s">
        <v>7660</v>
      </c>
      <c r="J69" s="494" t="s">
        <v>294</v>
      </c>
      <c r="K69" s="573">
        <v>0</v>
      </c>
      <c r="L69" s="358" t="s">
        <v>6645</v>
      </c>
      <c r="M69" s="357" t="s">
        <v>7196</v>
      </c>
      <c r="N69" s="357" t="s">
        <v>7180</v>
      </c>
      <c r="O69" s="357" t="s">
        <v>7660</v>
      </c>
      <c r="P69" s="357" t="s">
        <v>294</v>
      </c>
      <c r="Q69" s="357">
        <v>0</v>
      </c>
      <c r="R69" s="357">
        <v>45</v>
      </c>
      <c r="S69" s="357">
        <v>0</v>
      </c>
      <c r="T69" s="357" t="s">
        <v>6612</v>
      </c>
      <c r="U69" s="357" t="s">
        <v>6331</v>
      </c>
      <c r="V69" s="357" t="s">
        <v>294</v>
      </c>
    </row>
    <row r="70" spans="1:22">
      <c r="A70" s="1651"/>
      <c r="B70" s="1816" t="s">
        <v>7669</v>
      </c>
      <c r="C70" s="1857" t="s">
        <v>4672</v>
      </c>
      <c r="D70" s="1815">
        <v>3</v>
      </c>
      <c r="E70" s="1815">
        <v>4</v>
      </c>
      <c r="F70" s="962" t="s">
        <v>7182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4672</v>
      </c>
      <c r="M70" s="357" t="s">
        <v>7669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7183</v>
      </c>
      <c r="U70" s="357" t="s">
        <v>294</v>
      </c>
      <c r="V70" s="357" t="s">
        <v>294</v>
      </c>
    </row>
    <row r="71" spans="1:22" ht="15" thickBot="1">
      <c r="A71" s="1791"/>
      <c r="B71" s="1827" t="s">
        <v>7670</v>
      </c>
      <c r="C71" s="1858" t="s">
        <v>7199</v>
      </c>
      <c r="D71" s="1826">
        <v>3</v>
      </c>
      <c r="E71" s="1826">
        <v>4</v>
      </c>
      <c r="F71" s="1859" t="s">
        <v>7182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7200</v>
      </c>
      <c r="M71" s="357" t="s">
        <v>7670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7183</v>
      </c>
      <c r="U71" s="357" t="s">
        <v>294</v>
      </c>
      <c r="V71" s="357" t="s">
        <v>294</v>
      </c>
    </row>
    <row r="72" spans="1:22" ht="15" thickBot="1">
      <c r="A72" s="671"/>
      <c r="B72" s="671"/>
      <c r="C72" s="1860" t="s">
        <v>22</v>
      </c>
      <c r="D72" s="663">
        <v>20</v>
      </c>
      <c r="E72" s="663">
        <v>28</v>
      </c>
      <c r="F72" s="186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71"/>
      <c r="B73" s="671" t="s">
        <v>118</v>
      </c>
      <c r="C73" s="1860" t="s">
        <v>6409</v>
      </c>
      <c r="D73" s="663">
        <v>200</v>
      </c>
      <c r="E73" s="663">
        <v>280</v>
      </c>
      <c r="F73" s="186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6410</v>
      </c>
      <c r="M73" s="357" t="s">
        <v>118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CF5DF-056E-4888-916D-07672AADC476}">
  <sheetPr codeName="Sheet75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56</v>
      </c>
      <c r="C11" s="1857" t="s">
        <v>57</v>
      </c>
      <c r="D11" s="1815">
        <v>4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6216</v>
      </c>
      <c r="M11" s="357" t="s">
        <v>56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791"/>
      <c r="B13" s="1827" t="s">
        <v>3034</v>
      </c>
      <c r="C13" s="1858" t="s">
        <v>3543</v>
      </c>
      <c r="D13" s="1826">
        <v>5</v>
      </c>
      <c r="E13" s="1826">
        <v>8</v>
      </c>
      <c r="F13" s="18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71"/>
      <c r="B14" s="671"/>
      <c r="C14" s="1860" t="s">
        <v>22</v>
      </c>
      <c r="D14" s="663">
        <v>18</v>
      </c>
      <c r="E14" s="663">
        <v>26</v>
      </c>
      <c r="F14" s="186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1787">
        <v>2</v>
      </c>
      <c r="B15" s="1832" t="s">
        <v>7583</v>
      </c>
      <c r="C15" s="1862" t="s">
        <v>7584</v>
      </c>
      <c r="D15" s="1831">
        <v>5</v>
      </c>
      <c r="E15" s="1831">
        <v>8</v>
      </c>
      <c r="F15" s="1863" t="s">
        <v>7581</v>
      </c>
      <c r="G15" s="494"/>
      <c r="H15" s="494" t="s">
        <v>7580</v>
      </c>
      <c r="I15" s="494" t="s">
        <v>294</v>
      </c>
      <c r="J15" s="494" t="s">
        <v>294</v>
      </c>
      <c r="K15" s="573">
        <v>0</v>
      </c>
      <c r="L15" s="358" t="s">
        <v>7585</v>
      </c>
      <c r="M15" s="357" t="s">
        <v>7583</v>
      </c>
      <c r="N15" s="357" t="s">
        <v>7580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7582</v>
      </c>
      <c r="U15" s="357" t="s">
        <v>294</v>
      </c>
      <c r="V15" s="357" t="s">
        <v>294</v>
      </c>
    </row>
    <row r="16" spans="1:22">
      <c r="A16" s="1651"/>
      <c r="B16" s="1816" t="s">
        <v>337</v>
      </c>
      <c r="C16" s="1857" t="s">
        <v>58</v>
      </c>
      <c r="D16" s="1815">
        <v>4</v>
      </c>
      <c r="E16" s="1815">
        <v>6</v>
      </c>
      <c r="F16" s="962" t="s">
        <v>57</v>
      </c>
      <c r="G16" s="494"/>
      <c r="H16" s="494" t="s">
        <v>56</v>
      </c>
      <c r="I16" s="494" t="s">
        <v>294</v>
      </c>
      <c r="J16" s="494" t="s">
        <v>294</v>
      </c>
      <c r="K16" s="573">
        <v>0</v>
      </c>
      <c r="L16" s="358" t="s">
        <v>58</v>
      </c>
      <c r="M16" s="357" t="s">
        <v>337</v>
      </c>
      <c r="N16" s="357" t="s">
        <v>56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6216</v>
      </c>
      <c r="U16" s="357" t="s">
        <v>294</v>
      </c>
      <c r="V16" s="357" t="s">
        <v>294</v>
      </c>
    </row>
    <row r="17" spans="1:22">
      <c r="A17" s="1651"/>
      <c r="B17" s="1816" t="s">
        <v>3039</v>
      </c>
      <c r="C17" s="1857" t="s">
        <v>1179</v>
      </c>
      <c r="D17" s="1815">
        <v>3</v>
      </c>
      <c r="E17" s="1815">
        <v>4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3039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36</v>
      </c>
      <c r="C18" s="1857" t="s">
        <v>1131</v>
      </c>
      <c r="D18" s="1815">
        <v>1</v>
      </c>
      <c r="E18" s="1815">
        <v>1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1791"/>
      <c r="B19" s="1827" t="s">
        <v>3036</v>
      </c>
      <c r="C19" s="1858" t="s">
        <v>471</v>
      </c>
      <c r="D19" s="1826">
        <v>5</v>
      </c>
      <c r="E19" s="1826">
        <v>8</v>
      </c>
      <c r="F19" s="1859" t="s">
        <v>3543</v>
      </c>
      <c r="G19" s="494"/>
      <c r="H19" s="494" t="s">
        <v>3034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3036</v>
      </c>
      <c r="N19" s="357" t="s">
        <v>3034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671"/>
      <c r="B20" s="671"/>
      <c r="C20" s="1860" t="s">
        <v>22</v>
      </c>
      <c r="D20" s="663">
        <v>18</v>
      </c>
      <c r="E20" s="663">
        <v>27</v>
      </c>
      <c r="F20" s="186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1787">
        <v>3</v>
      </c>
      <c r="B21" s="1832" t="s">
        <v>7587</v>
      </c>
      <c r="C21" s="1862" t="s">
        <v>28</v>
      </c>
      <c r="D21" s="1831">
        <v>5</v>
      </c>
      <c r="E21" s="1831">
        <v>8</v>
      </c>
      <c r="F21" s="1863" t="s">
        <v>7584</v>
      </c>
      <c r="G21" s="494"/>
      <c r="H21" s="494" t="s">
        <v>7583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7587</v>
      </c>
      <c r="N21" s="357" t="s">
        <v>7583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7585</v>
      </c>
      <c r="U21" s="357" t="s">
        <v>294</v>
      </c>
      <c r="V21" s="357" t="s">
        <v>294</v>
      </c>
    </row>
    <row r="22" spans="1:22">
      <c r="A22" s="1651"/>
      <c r="B22" s="1816" t="s">
        <v>319</v>
      </c>
      <c r="C22" s="1857" t="s">
        <v>60</v>
      </c>
      <c r="D22" s="1815">
        <v>4</v>
      </c>
      <c r="E22" s="1815">
        <v>6</v>
      </c>
      <c r="F22" s="962" t="s">
        <v>58</v>
      </c>
      <c r="G22" s="494"/>
      <c r="H22" s="494" t="s">
        <v>337</v>
      </c>
      <c r="I22" s="494" t="s">
        <v>294</v>
      </c>
      <c r="J22" s="494" t="s">
        <v>294</v>
      </c>
      <c r="K22" s="573">
        <v>0</v>
      </c>
      <c r="L22" s="358" t="s">
        <v>599</v>
      </c>
      <c r="M22" s="357" t="s">
        <v>319</v>
      </c>
      <c r="N22" s="357" t="s">
        <v>337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58</v>
      </c>
      <c r="U22" s="357" t="s">
        <v>294</v>
      </c>
      <c r="V22" s="357" t="s">
        <v>294</v>
      </c>
    </row>
    <row r="23" spans="1:22">
      <c r="A23" s="1651"/>
      <c r="B23" s="1816" t="s">
        <v>61</v>
      </c>
      <c r="C23" s="1857" t="s">
        <v>62</v>
      </c>
      <c r="D23" s="1815">
        <v>4</v>
      </c>
      <c r="E23" s="1815">
        <v>4</v>
      </c>
      <c r="F23" s="962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6363</v>
      </c>
      <c r="M23" s="357" t="s">
        <v>61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7647</v>
      </c>
      <c r="C24" s="1857" t="s">
        <v>64</v>
      </c>
      <c r="D24" s="1815">
        <v>3</v>
      </c>
      <c r="E24" s="1815">
        <v>4</v>
      </c>
      <c r="F24" s="962" t="s">
        <v>7581</v>
      </c>
      <c r="G24" s="494"/>
      <c r="H24" s="494" t="s">
        <v>7580</v>
      </c>
      <c r="I24" s="494" t="s">
        <v>294</v>
      </c>
      <c r="J24" s="494" t="s">
        <v>294</v>
      </c>
      <c r="K24" s="573">
        <v>0</v>
      </c>
      <c r="L24" s="358" t="s">
        <v>600</v>
      </c>
      <c r="M24" s="357" t="s">
        <v>7647</v>
      </c>
      <c r="N24" s="357" t="s">
        <v>7580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7582</v>
      </c>
      <c r="U24" s="357" t="s">
        <v>294</v>
      </c>
      <c r="V24" s="357" t="s">
        <v>294</v>
      </c>
    </row>
    <row r="25" spans="1:22">
      <c r="A25" s="1651"/>
      <c r="B25" s="1816" t="s">
        <v>40</v>
      </c>
      <c r="C25" s="1857" t="s">
        <v>1180</v>
      </c>
      <c r="D25" s="1815">
        <v>1</v>
      </c>
      <c r="E25" s="1815">
        <v>1</v>
      </c>
      <c r="F25" s="962" t="s">
        <v>1131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 ht="15" thickBot="1">
      <c r="A26" s="1791"/>
      <c r="B26" s="1827" t="s">
        <v>3038</v>
      </c>
      <c r="C26" s="1858" t="s">
        <v>140</v>
      </c>
      <c r="D26" s="1826">
        <v>5</v>
      </c>
      <c r="E26" s="1826">
        <v>8</v>
      </c>
      <c r="F26" s="1859" t="s">
        <v>471</v>
      </c>
      <c r="G26" s="494"/>
      <c r="H26" s="494" t="s">
        <v>3036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3038</v>
      </c>
      <c r="N26" s="357" t="s">
        <v>3036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671"/>
      <c r="B27" s="671"/>
      <c r="C27" s="1860" t="s">
        <v>22</v>
      </c>
      <c r="D27" s="663">
        <v>22</v>
      </c>
      <c r="E27" s="663">
        <v>31</v>
      </c>
      <c r="F27" s="1861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22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1787">
        <v>4</v>
      </c>
      <c r="B28" s="1832" t="s">
        <v>65</v>
      </c>
      <c r="C28" s="1862" t="s">
        <v>66</v>
      </c>
      <c r="D28" s="1831">
        <v>4</v>
      </c>
      <c r="E28" s="1831">
        <v>6</v>
      </c>
      <c r="F28" s="1863" t="s">
        <v>60</v>
      </c>
      <c r="G28" s="494"/>
      <c r="H28" s="494" t="s">
        <v>319</v>
      </c>
      <c r="I28" s="494" t="s">
        <v>294</v>
      </c>
      <c r="J28" s="494" t="s">
        <v>294</v>
      </c>
      <c r="K28" s="573">
        <v>0</v>
      </c>
      <c r="L28" s="358" t="s">
        <v>66</v>
      </c>
      <c r="M28" s="357" t="s">
        <v>65</v>
      </c>
      <c r="N28" s="357" t="s">
        <v>319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599</v>
      </c>
      <c r="U28" s="357" t="s">
        <v>294</v>
      </c>
      <c r="V28" s="357" t="s">
        <v>294</v>
      </c>
    </row>
    <row r="29" spans="1:22">
      <c r="A29" s="1651"/>
      <c r="B29" s="1816" t="s">
        <v>7590</v>
      </c>
      <c r="C29" s="1857" t="s">
        <v>32</v>
      </c>
      <c r="D29" s="1815">
        <v>5</v>
      </c>
      <c r="E29" s="1815">
        <v>8</v>
      </c>
      <c r="F29" s="962" t="s">
        <v>28</v>
      </c>
      <c r="G29" s="494"/>
      <c r="H29" s="494" t="s">
        <v>7587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7590</v>
      </c>
      <c r="N29" s="357" t="s">
        <v>7587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1651"/>
      <c r="B30" s="1816" t="s">
        <v>3065</v>
      </c>
      <c r="C30" s="1857" t="s">
        <v>3153</v>
      </c>
      <c r="D30" s="1815">
        <v>5</v>
      </c>
      <c r="E30" s="1815">
        <v>8</v>
      </c>
      <c r="F30" s="962" t="s">
        <v>7584</v>
      </c>
      <c r="G30" s="494"/>
      <c r="H30" s="494" t="s">
        <v>7583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3065</v>
      </c>
      <c r="N30" s="357" t="s">
        <v>7583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7585</v>
      </c>
      <c r="U30" s="357" t="s">
        <v>294</v>
      </c>
      <c r="V30" s="357" t="s">
        <v>294</v>
      </c>
    </row>
    <row r="31" spans="1:22">
      <c r="A31" s="1651"/>
      <c r="B31" s="1816" t="s">
        <v>29</v>
      </c>
      <c r="C31" s="1857" t="s">
        <v>2389</v>
      </c>
      <c r="D31" s="1815">
        <v>2</v>
      </c>
      <c r="E31" s="1815">
        <v>2</v>
      </c>
      <c r="F31" s="962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 ht="15" thickBot="1">
      <c r="A32" s="1791"/>
      <c r="B32" s="1827" t="s">
        <v>7648</v>
      </c>
      <c r="C32" s="1858" t="s">
        <v>7649</v>
      </c>
      <c r="D32" s="1826">
        <v>4</v>
      </c>
      <c r="E32" s="1826">
        <v>6</v>
      </c>
      <c r="F32" s="1859" t="s">
        <v>64</v>
      </c>
      <c r="G32" s="494"/>
      <c r="H32" s="494" t="s">
        <v>7647</v>
      </c>
      <c r="I32" s="494" t="s">
        <v>294</v>
      </c>
      <c r="J32" s="494" t="s">
        <v>294</v>
      </c>
      <c r="K32" s="573">
        <v>0</v>
      </c>
      <c r="L32" s="358" t="s">
        <v>295</v>
      </c>
      <c r="M32" s="357" t="s">
        <v>7648</v>
      </c>
      <c r="N32" s="357" t="s">
        <v>7647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600</v>
      </c>
      <c r="U32" s="357" t="s">
        <v>294</v>
      </c>
      <c r="V32" s="357" t="s">
        <v>294</v>
      </c>
    </row>
    <row r="33" spans="1:22" ht="15" thickBot="1">
      <c r="A33" s="671"/>
      <c r="B33" s="671"/>
      <c r="C33" s="1860" t="s">
        <v>22</v>
      </c>
      <c r="D33" s="663">
        <v>20</v>
      </c>
      <c r="E33" s="663">
        <v>30</v>
      </c>
      <c r="F33" s="1861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22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1787">
        <v>5</v>
      </c>
      <c r="B34" s="1832" t="s">
        <v>70</v>
      </c>
      <c r="C34" s="1862" t="s">
        <v>71</v>
      </c>
      <c r="D34" s="1831">
        <v>5</v>
      </c>
      <c r="E34" s="1831">
        <v>8</v>
      </c>
      <c r="F34" s="1863" t="s">
        <v>60</v>
      </c>
      <c r="G34" s="494"/>
      <c r="H34" s="494" t="s">
        <v>319</v>
      </c>
      <c r="I34" s="494" t="s">
        <v>294</v>
      </c>
      <c r="J34" s="494" t="s">
        <v>294</v>
      </c>
      <c r="K34" s="573">
        <v>0</v>
      </c>
      <c r="L34" s="358" t="s">
        <v>605</v>
      </c>
      <c r="M34" s="357" t="s">
        <v>70</v>
      </c>
      <c r="N34" s="357" t="s">
        <v>319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599</v>
      </c>
      <c r="U34" s="357" t="s">
        <v>294</v>
      </c>
      <c r="V34" s="357" t="s">
        <v>294</v>
      </c>
    </row>
    <row r="35" spans="1:22">
      <c r="A35" s="1651"/>
      <c r="B35" s="1816" t="s">
        <v>72</v>
      </c>
      <c r="C35" s="1857" t="s">
        <v>73</v>
      </c>
      <c r="D35" s="1815">
        <v>4</v>
      </c>
      <c r="E35" s="1815">
        <v>6</v>
      </c>
      <c r="F35" s="962" t="s">
        <v>66</v>
      </c>
      <c r="G35" s="494"/>
      <c r="H35" s="494" t="s">
        <v>65</v>
      </c>
      <c r="I35" s="494" t="s">
        <v>294</v>
      </c>
      <c r="J35" s="494" t="s">
        <v>294</v>
      </c>
      <c r="K35" s="573">
        <v>0</v>
      </c>
      <c r="L35" s="358" t="s">
        <v>73</v>
      </c>
      <c r="M35" s="357" t="s">
        <v>72</v>
      </c>
      <c r="N35" s="357" t="s">
        <v>65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</v>
      </c>
      <c r="U35" s="357" t="s">
        <v>294</v>
      </c>
      <c r="V35" s="357" t="s">
        <v>294</v>
      </c>
    </row>
    <row r="36" spans="1:22">
      <c r="A36" s="1651"/>
      <c r="B36" s="1816" t="s">
        <v>74</v>
      </c>
      <c r="C36" s="1857" t="s">
        <v>75</v>
      </c>
      <c r="D36" s="1815">
        <v>4</v>
      </c>
      <c r="E36" s="1815">
        <v>6</v>
      </c>
      <c r="F36" s="962" t="s">
        <v>62</v>
      </c>
      <c r="G36" s="494"/>
      <c r="H36" s="494" t="s">
        <v>61</v>
      </c>
      <c r="I36" s="494" t="s">
        <v>294</v>
      </c>
      <c r="J36" s="494" t="s">
        <v>294</v>
      </c>
      <c r="K36" s="573">
        <v>0</v>
      </c>
      <c r="L36" s="358" t="s">
        <v>6370</v>
      </c>
      <c r="M36" s="357" t="s">
        <v>74</v>
      </c>
      <c r="N36" s="357" t="s">
        <v>61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6363</v>
      </c>
      <c r="U36" s="357" t="s">
        <v>294</v>
      </c>
      <c r="V36" s="357" t="s">
        <v>294</v>
      </c>
    </row>
    <row r="37" spans="1:22">
      <c r="A37" s="1651"/>
      <c r="B37" s="1816" t="s">
        <v>7650</v>
      </c>
      <c r="C37" s="1857" t="s">
        <v>81</v>
      </c>
      <c r="D37" s="1815">
        <v>3</v>
      </c>
      <c r="E37" s="1815">
        <v>4</v>
      </c>
      <c r="F37" s="962" t="s">
        <v>66</v>
      </c>
      <c r="G37" s="494"/>
      <c r="H37" s="494" t="s">
        <v>65</v>
      </c>
      <c r="I37" s="494" t="s">
        <v>294</v>
      </c>
      <c r="J37" s="494" t="s">
        <v>294</v>
      </c>
      <c r="K37" s="574">
        <v>0</v>
      </c>
      <c r="L37" s="358" t="s">
        <v>570</v>
      </c>
      <c r="M37" s="357" t="s">
        <v>7650</v>
      </c>
      <c r="N37" s="357" t="s">
        <v>65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66</v>
      </c>
      <c r="U37" s="357" t="s">
        <v>294</v>
      </c>
      <c r="V37" s="357" t="s">
        <v>294</v>
      </c>
    </row>
    <row r="38" spans="1:22">
      <c r="A38" s="1651"/>
      <c r="B38" s="1816" t="s">
        <v>7651</v>
      </c>
      <c r="C38" s="1857" t="s">
        <v>68</v>
      </c>
      <c r="D38" s="1815">
        <v>4</v>
      </c>
      <c r="E38" s="1815">
        <v>6</v>
      </c>
      <c r="F38" s="962" t="s">
        <v>28</v>
      </c>
      <c r="G38" s="494"/>
      <c r="H38" s="494" t="s">
        <v>7587</v>
      </c>
      <c r="I38" s="494" t="s">
        <v>294</v>
      </c>
      <c r="J38" s="494" t="s">
        <v>294</v>
      </c>
      <c r="K38" s="573">
        <v>0</v>
      </c>
      <c r="L38" s="358" t="s">
        <v>6368</v>
      </c>
      <c r="M38" s="357" t="s">
        <v>7651</v>
      </c>
      <c r="N38" s="357" t="s">
        <v>7587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598</v>
      </c>
      <c r="U38" s="357" t="s">
        <v>294</v>
      </c>
      <c r="V38" s="357" t="s">
        <v>294</v>
      </c>
    </row>
    <row r="39" spans="1:22" ht="15" thickBot="1">
      <c r="A39" s="1791"/>
      <c r="B39" s="1827" t="s">
        <v>3051</v>
      </c>
      <c r="C39" s="1858" t="s">
        <v>335</v>
      </c>
      <c r="D39" s="1826">
        <v>2</v>
      </c>
      <c r="E39" s="1826">
        <v>3</v>
      </c>
      <c r="F39" s="1859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3051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 ht="15" thickBot="1">
      <c r="A40" s="671"/>
      <c r="B40" s="671"/>
      <c r="C40" s="1860" t="s">
        <v>22</v>
      </c>
      <c r="D40" s="663">
        <v>22</v>
      </c>
      <c r="E40" s="663">
        <v>33</v>
      </c>
      <c r="F40" s="186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1787">
        <v>6</v>
      </c>
      <c r="B41" s="1832" t="s">
        <v>1061</v>
      </c>
      <c r="C41" s="1862" t="s">
        <v>6375</v>
      </c>
      <c r="D41" s="1831">
        <v>4</v>
      </c>
      <c r="E41" s="1831">
        <v>6</v>
      </c>
      <c r="F41" s="1863" t="s">
        <v>73</v>
      </c>
      <c r="G41" s="494"/>
      <c r="H41" s="494" t="s">
        <v>72</v>
      </c>
      <c r="I41" s="494" t="s">
        <v>294</v>
      </c>
      <c r="J41" s="494" t="s">
        <v>294</v>
      </c>
      <c r="K41" s="573">
        <v>0</v>
      </c>
      <c r="L41" s="358" t="s">
        <v>6375</v>
      </c>
      <c r="M41" s="357" t="s">
        <v>1061</v>
      </c>
      <c r="N41" s="357" t="s">
        <v>72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73</v>
      </c>
      <c r="U41" s="357" t="s">
        <v>294</v>
      </c>
      <c r="V41" s="357" t="s">
        <v>294</v>
      </c>
    </row>
    <row r="42" spans="1:22">
      <c r="A42" s="1651"/>
      <c r="B42" s="1816" t="s">
        <v>3052</v>
      </c>
      <c r="C42" s="1857" t="s">
        <v>1181</v>
      </c>
      <c r="D42" s="1815">
        <v>4</v>
      </c>
      <c r="E42" s="1815">
        <v>6</v>
      </c>
      <c r="F42" s="962" t="s">
        <v>438</v>
      </c>
      <c r="G42" s="494"/>
      <c r="H42" s="494" t="s">
        <v>3035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3052</v>
      </c>
      <c r="N42" s="357" t="s">
        <v>3035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>
      <c r="A43" s="1651"/>
      <c r="B43" s="1816" t="s">
        <v>78</v>
      </c>
      <c r="C43" s="1857" t="s">
        <v>79</v>
      </c>
      <c r="D43" s="1815">
        <v>5</v>
      </c>
      <c r="E43" s="1815">
        <v>6</v>
      </c>
      <c r="F43" s="962" t="s">
        <v>71</v>
      </c>
      <c r="G43" s="494"/>
      <c r="H43" s="494" t="s">
        <v>70</v>
      </c>
      <c r="I43" s="494" t="s">
        <v>294</v>
      </c>
      <c r="J43" s="494" t="s">
        <v>294</v>
      </c>
      <c r="K43" s="573">
        <v>0</v>
      </c>
      <c r="L43" s="358" t="s">
        <v>6250</v>
      </c>
      <c r="M43" s="357" t="s">
        <v>78</v>
      </c>
      <c r="N43" s="357" t="s">
        <v>70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605</v>
      </c>
      <c r="U43" s="357" t="s">
        <v>294</v>
      </c>
      <c r="V43" s="357" t="s">
        <v>294</v>
      </c>
    </row>
    <row r="44" spans="1:22">
      <c r="A44" s="1651"/>
      <c r="B44" s="1816" t="s">
        <v>315</v>
      </c>
      <c r="C44" s="1857" t="s">
        <v>86</v>
      </c>
      <c r="D44" s="1815">
        <v>3</v>
      </c>
      <c r="E44" s="1815">
        <v>4</v>
      </c>
      <c r="F44" s="962" t="s">
        <v>81</v>
      </c>
      <c r="G44" s="494"/>
      <c r="H44" s="494" t="s">
        <v>7650</v>
      </c>
      <c r="I44" s="494" t="s">
        <v>294</v>
      </c>
      <c r="J44" s="494" t="s">
        <v>294</v>
      </c>
      <c r="K44" s="573">
        <v>0</v>
      </c>
      <c r="L44" s="358" t="s">
        <v>6378</v>
      </c>
      <c r="M44" s="357" t="s">
        <v>315</v>
      </c>
      <c r="N44" s="357" t="s">
        <v>7650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570</v>
      </c>
      <c r="U44" s="357" t="s">
        <v>294</v>
      </c>
      <c r="V44" s="357" t="s">
        <v>294</v>
      </c>
    </row>
    <row r="45" spans="1:22" ht="15" thickBot="1">
      <c r="A45" s="1791"/>
      <c r="B45" s="1827" t="s">
        <v>628</v>
      </c>
      <c r="C45" s="1858" t="s">
        <v>6251</v>
      </c>
      <c r="D45" s="1826">
        <v>3</v>
      </c>
      <c r="E45" s="1826">
        <v>4</v>
      </c>
      <c r="F45" s="1859" t="s">
        <v>75</v>
      </c>
      <c r="G45" s="494"/>
      <c r="H45" s="494" t="s">
        <v>74</v>
      </c>
      <c r="I45" s="494" t="s">
        <v>294</v>
      </c>
      <c r="J45" s="494" t="s">
        <v>294</v>
      </c>
      <c r="K45" s="573">
        <v>0</v>
      </c>
      <c r="L45" s="358" t="s">
        <v>6251</v>
      </c>
      <c r="M45" s="357" t="s">
        <v>628</v>
      </c>
      <c r="N45" s="357" t="s">
        <v>74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6370</v>
      </c>
      <c r="U45" s="357" t="s">
        <v>294</v>
      </c>
      <c r="V45" s="357" t="s">
        <v>294</v>
      </c>
    </row>
    <row r="46" spans="1:22" ht="15" thickBot="1">
      <c r="A46" s="671"/>
      <c r="B46" s="671"/>
      <c r="C46" s="1860" t="s">
        <v>22</v>
      </c>
      <c r="D46" s="663">
        <v>19</v>
      </c>
      <c r="E46" s="663">
        <v>26</v>
      </c>
      <c r="F46" s="1861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1787">
        <v>7</v>
      </c>
      <c r="B47" s="1832" t="s">
        <v>83</v>
      </c>
      <c r="C47" s="1862" t="s">
        <v>84</v>
      </c>
      <c r="D47" s="1831">
        <v>4</v>
      </c>
      <c r="E47" s="1831">
        <v>6</v>
      </c>
      <c r="F47" s="1863" t="s">
        <v>6251</v>
      </c>
      <c r="G47" s="494"/>
      <c r="H47" s="494" t="s">
        <v>628</v>
      </c>
      <c r="I47" s="494" t="s">
        <v>294</v>
      </c>
      <c r="J47" s="494" t="s">
        <v>294</v>
      </c>
      <c r="K47" s="573">
        <v>0</v>
      </c>
      <c r="L47" s="358" t="s">
        <v>84</v>
      </c>
      <c r="M47" s="357" t="s">
        <v>83</v>
      </c>
      <c r="N47" s="357" t="s">
        <v>628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6251</v>
      </c>
      <c r="U47" s="357" t="s">
        <v>294</v>
      </c>
      <c r="V47" s="357" t="s">
        <v>294</v>
      </c>
    </row>
    <row r="48" spans="1:22">
      <c r="A48" s="1651"/>
      <c r="B48" s="1816" t="s">
        <v>143</v>
      </c>
      <c r="C48" s="1857" t="s">
        <v>274</v>
      </c>
      <c r="D48" s="1815">
        <v>4</v>
      </c>
      <c r="E48" s="1815">
        <v>6</v>
      </c>
      <c r="F48" s="962" t="s">
        <v>71</v>
      </c>
      <c r="G48" s="494"/>
      <c r="H48" s="494" t="s">
        <v>70</v>
      </c>
      <c r="I48" s="494" t="s">
        <v>294</v>
      </c>
      <c r="J48" s="494" t="s">
        <v>294</v>
      </c>
      <c r="K48" s="573">
        <v>0</v>
      </c>
      <c r="L48" s="358" t="s">
        <v>144</v>
      </c>
      <c r="M48" s="357" t="s">
        <v>143</v>
      </c>
      <c r="N48" s="357" t="s">
        <v>70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605</v>
      </c>
      <c r="U48" s="357" t="s">
        <v>294</v>
      </c>
      <c r="V48" s="357" t="s">
        <v>294</v>
      </c>
    </row>
    <row r="49" spans="1:22">
      <c r="A49" s="1651"/>
      <c r="B49" s="1816" t="s">
        <v>629</v>
      </c>
      <c r="C49" s="1857" t="s">
        <v>88</v>
      </c>
      <c r="D49" s="1815">
        <v>3</v>
      </c>
      <c r="E49" s="1815">
        <v>6</v>
      </c>
      <c r="F49" s="962" t="s">
        <v>6251</v>
      </c>
      <c r="G49" s="494"/>
      <c r="H49" s="494" t="s">
        <v>628</v>
      </c>
      <c r="I49" s="494" t="s">
        <v>294</v>
      </c>
      <c r="J49" s="494" t="s">
        <v>294</v>
      </c>
      <c r="K49" s="573">
        <v>0</v>
      </c>
      <c r="L49" s="358" t="s">
        <v>88</v>
      </c>
      <c r="M49" s="357" t="s">
        <v>629</v>
      </c>
      <c r="N49" s="357" t="s">
        <v>628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6251</v>
      </c>
      <c r="U49" s="357" t="s">
        <v>294</v>
      </c>
      <c r="V49" s="357" t="s">
        <v>294</v>
      </c>
    </row>
    <row r="50" spans="1:22">
      <c r="A50" s="1651"/>
      <c r="B50" s="1816" t="s">
        <v>1063</v>
      </c>
      <c r="C50" s="1857" t="s">
        <v>90</v>
      </c>
      <c r="D50" s="1815">
        <v>4</v>
      </c>
      <c r="E50" s="1815">
        <v>6</v>
      </c>
      <c r="F50" s="962" t="s">
        <v>79</v>
      </c>
      <c r="G50" s="494"/>
      <c r="H50" s="494" t="s">
        <v>78</v>
      </c>
      <c r="I50" s="494" t="s">
        <v>294</v>
      </c>
      <c r="J50" s="494" t="s">
        <v>294</v>
      </c>
      <c r="K50" s="573">
        <v>0</v>
      </c>
      <c r="L50" s="358" t="s">
        <v>90</v>
      </c>
      <c r="M50" s="357" t="s">
        <v>1063</v>
      </c>
      <c r="N50" s="357" t="s">
        <v>78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6250</v>
      </c>
      <c r="U50" s="357" t="s">
        <v>294</v>
      </c>
      <c r="V50" s="357" t="s">
        <v>294</v>
      </c>
    </row>
    <row r="51" spans="1:22">
      <c r="A51" s="1651"/>
      <c r="B51" s="1816" t="s">
        <v>3040</v>
      </c>
      <c r="C51" s="1857" t="s">
        <v>3998</v>
      </c>
      <c r="D51" s="1815">
        <v>3</v>
      </c>
      <c r="E51" s="1815">
        <v>4</v>
      </c>
      <c r="F51" s="962" t="s">
        <v>1179</v>
      </c>
      <c r="G51" s="494"/>
      <c r="H51" s="494" t="s">
        <v>3039</v>
      </c>
      <c r="I51" s="494" t="s">
        <v>294</v>
      </c>
      <c r="J51" s="494" t="s">
        <v>294</v>
      </c>
      <c r="K51" s="573">
        <v>0</v>
      </c>
      <c r="L51" s="358" t="s">
        <v>3259</v>
      </c>
      <c r="M51" s="357" t="s">
        <v>3040</v>
      </c>
      <c r="N51" s="357" t="s">
        <v>3039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2100</v>
      </c>
      <c r="U51" s="357" t="s">
        <v>294</v>
      </c>
      <c r="V51" s="357" t="s">
        <v>294</v>
      </c>
    </row>
    <row r="52" spans="1:22" ht="15" thickBot="1">
      <c r="A52" s="1791"/>
      <c r="B52" s="1827" t="s">
        <v>38</v>
      </c>
      <c r="C52" s="1858" t="s">
        <v>331</v>
      </c>
      <c r="D52" s="1826">
        <v>1</v>
      </c>
      <c r="E52" s="1826">
        <v>1</v>
      </c>
      <c r="F52" s="1859" t="s">
        <v>335</v>
      </c>
      <c r="G52" s="494"/>
      <c r="H52" s="494" t="s">
        <v>3051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3051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335</v>
      </c>
      <c r="U52" s="357" t="s">
        <v>294</v>
      </c>
      <c r="V52" s="357" t="s">
        <v>294</v>
      </c>
    </row>
    <row r="53" spans="1:22" ht="15" thickBot="1">
      <c r="A53" s="671"/>
      <c r="B53" s="671"/>
      <c r="C53" s="1860" t="s">
        <v>22</v>
      </c>
      <c r="D53" s="663">
        <v>19</v>
      </c>
      <c r="E53" s="663">
        <v>29</v>
      </c>
      <c r="F53" s="186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1787">
        <v>8</v>
      </c>
      <c r="B54" s="1832" t="s">
        <v>1064</v>
      </c>
      <c r="C54" s="1862" t="s">
        <v>98</v>
      </c>
      <c r="D54" s="1831">
        <v>3</v>
      </c>
      <c r="E54" s="1831">
        <v>6</v>
      </c>
      <c r="F54" s="1863" t="s">
        <v>79</v>
      </c>
      <c r="G54" s="494"/>
      <c r="H54" s="494" t="s">
        <v>78</v>
      </c>
      <c r="I54" s="494" t="s">
        <v>294</v>
      </c>
      <c r="J54" s="494" t="s">
        <v>294</v>
      </c>
      <c r="K54" s="573">
        <v>0</v>
      </c>
      <c r="L54" s="358" t="s">
        <v>98</v>
      </c>
      <c r="M54" s="357" t="s">
        <v>1064</v>
      </c>
      <c r="N54" s="357" t="s">
        <v>78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6250</v>
      </c>
      <c r="U54" s="357" t="s">
        <v>294</v>
      </c>
      <c r="V54" s="357" t="s">
        <v>294</v>
      </c>
    </row>
    <row r="55" spans="1:22">
      <c r="A55" s="1651"/>
      <c r="B55" s="1816" t="s">
        <v>630</v>
      </c>
      <c r="C55" s="1857" t="s">
        <v>94</v>
      </c>
      <c r="D55" s="1815">
        <v>3</v>
      </c>
      <c r="E55" s="1815">
        <v>6</v>
      </c>
      <c r="F55" s="962" t="s">
        <v>88</v>
      </c>
      <c r="G55" s="494"/>
      <c r="H55" s="494" t="s">
        <v>629</v>
      </c>
      <c r="I55" s="494" t="s">
        <v>294</v>
      </c>
      <c r="J55" s="494" t="s">
        <v>294</v>
      </c>
      <c r="K55" s="573">
        <v>0</v>
      </c>
      <c r="L55" s="358" t="s">
        <v>94</v>
      </c>
      <c r="M55" s="357" t="s">
        <v>630</v>
      </c>
      <c r="N55" s="357" t="s">
        <v>629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88</v>
      </c>
      <c r="U55" s="357" t="s">
        <v>294</v>
      </c>
      <c r="V55" s="357" t="s">
        <v>294</v>
      </c>
    </row>
    <row r="56" spans="1:22">
      <c r="A56" s="1651"/>
      <c r="B56" s="1816" t="s">
        <v>631</v>
      </c>
      <c r="C56" s="1857" t="s">
        <v>96</v>
      </c>
      <c r="D56" s="1815">
        <v>4</v>
      </c>
      <c r="E56" s="1815">
        <v>8</v>
      </c>
      <c r="F56" s="962" t="s">
        <v>90</v>
      </c>
      <c r="G56" s="494"/>
      <c r="H56" s="494" t="s">
        <v>1063</v>
      </c>
      <c r="I56" s="494" t="s">
        <v>294</v>
      </c>
      <c r="J56" s="494" t="s">
        <v>294</v>
      </c>
      <c r="K56" s="573">
        <v>0</v>
      </c>
      <c r="L56" s="358" t="s">
        <v>96</v>
      </c>
      <c r="M56" s="357" t="s">
        <v>631</v>
      </c>
      <c r="N56" s="357" t="s">
        <v>1063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90</v>
      </c>
      <c r="U56" s="357" t="s">
        <v>294</v>
      </c>
      <c r="V56" s="357" t="s">
        <v>294</v>
      </c>
    </row>
    <row r="57" spans="1:22">
      <c r="A57" s="1651"/>
      <c r="B57" s="1816" t="s">
        <v>7623</v>
      </c>
      <c r="C57" s="1857" t="s">
        <v>3155</v>
      </c>
      <c r="D57" s="1815">
        <v>8</v>
      </c>
      <c r="E57" s="1815">
        <v>14</v>
      </c>
      <c r="F57" s="962" t="s">
        <v>7652</v>
      </c>
      <c r="G57" s="494"/>
      <c r="H57" s="494" t="s">
        <v>3052</v>
      </c>
      <c r="I57" s="494" t="s">
        <v>1063</v>
      </c>
      <c r="J57" s="494" t="s">
        <v>294</v>
      </c>
      <c r="K57" s="573">
        <v>0</v>
      </c>
      <c r="L57" s="358" t="s">
        <v>4589</v>
      </c>
      <c r="M57" s="357" t="s">
        <v>7623</v>
      </c>
      <c r="N57" s="357" t="s">
        <v>3052</v>
      </c>
      <c r="O57" s="357" t="s">
        <v>1063</v>
      </c>
      <c r="P57" s="357" t="s">
        <v>294</v>
      </c>
      <c r="Q57" s="357">
        <v>0</v>
      </c>
      <c r="R57" s="357">
        <v>16</v>
      </c>
      <c r="S57" s="357">
        <v>0</v>
      </c>
      <c r="T57" s="357" t="s">
        <v>1181</v>
      </c>
      <c r="U57" s="357" t="s">
        <v>90</v>
      </c>
      <c r="V57" s="357" t="s">
        <v>294</v>
      </c>
    </row>
    <row r="58" spans="1:22" ht="15" thickBot="1">
      <c r="A58" s="1791"/>
      <c r="B58" s="1827" t="s">
        <v>99</v>
      </c>
      <c r="C58" s="1858" t="s">
        <v>100</v>
      </c>
      <c r="D58" s="1826">
        <v>4</v>
      </c>
      <c r="E58" s="1826">
        <v>8</v>
      </c>
      <c r="F58" s="1859" t="s">
        <v>6251</v>
      </c>
      <c r="G58" s="494"/>
      <c r="H58" s="494" t="s">
        <v>628</v>
      </c>
      <c r="I58" s="494" t="s">
        <v>294</v>
      </c>
      <c r="J58" s="494" t="s">
        <v>294</v>
      </c>
      <c r="K58" s="573">
        <v>0</v>
      </c>
      <c r="L58" s="358" t="s">
        <v>615</v>
      </c>
      <c r="M58" s="357" t="s">
        <v>99</v>
      </c>
      <c r="N58" s="357" t="s">
        <v>628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6251</v>
      </c>
      <c r="U58" s="357" t="s">
        <v>294</v>
      </c>
      <c r="V58" s="357" t="s">
        <v>294</v>
      </c>
    </row>
    <row r="59" spans="1:22" ht="15" thickBot="1">
      <c r="A59" s="671"/>
      <c r="B59" s="671"/>
      <c r="C59" s="1860" t="s">
        <v>22</v>
      </c>
      <c r="D59" s="663">
        <v>22</v>
      </c>
      <c r="E59" s="663">
        <v>42</v>
      </c>
      <c r="F59" s="186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1787">
        <v>9</v>
      </c>
      <c r="B60" s="1832" t="s">
        <v>7460</v>
      </c>
      <c r="C60" s="1862" t="s">
        <v>6261</v>
      </c>
      <c r="D60" s="1831">
        <v>5</v>
      </c>
      <c r="E60" s="1831">
        <v>10</v>
      </c>
      <c r="F60" s="1863" t="s">
        <v>86</v>
      </c>
      <c r="G60" s="494"/>
      <c r="H60" s="494" t="s">
        <v>315</v>
      </c>
      <c r="I60" s="494" t="s">
        <v>294</v>
      </c>
      <c r="J60" s="494" t="s">
        <v>294</v>
      </c>
      <c r="K60" s="573">
        <v>0</v>
      </c>
      <c r="L60" s="358" t="s">
        <v>6262</v>
      </c>
      <c r="M60" s="357" t="s">
        <v>7460</v>
      </c>
      <c r="N60" s="357" t="s">
        <v>315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6378</v>
      </c>
      <c r="U60" s="357" t="s">
        <v>294</v>
      </c>
      <c r="V60" s="357" t="s">
        <v>294</v>
      </c>
    </row>
    <row r="61" spans="1:22">
      <c r="A61" s="1651"/>
      <c r="B61" s="1816" t="s">
        <v>7625</v>
      </c>
      <c r="C61" s="1857" t="s">
        <v>4161</v>
      </c>
      <c r="D61" s="1815">
        <v>8</v>
      </c>
      <c r="E61" s="1815">
        <v>12</v>
      </c>
      <c r="F61" s="962" t="s">
        <v>7653</v>
      </c>
      <c r="G61" s="494"/>
      <c r="H61" s="494" t="s">
        <v>3040</v>
      </c>
      <c r="I61" s="494" t="s">
        <v>1064</v>
      </c>
      <c r="J61" s="494" t="s">
        <v>294</v>
      </c>
      <c r="K61" s="573">
        <v>0</v>
      </c>
      <c r="L61" s="358" t="s">
        <v>4161</v>
      </c>
      <c r="M61" s="357" t="s">
        <v>7625</v>
      </c>
      <c r="N61" s="357" t="s">
        <v>3040</v>
      </c>
      <c r="O61" s="357" t="s">
        <v>1064</v>
      </c>
      <c r="P61" s="357" t="s">
        <v>294</v>
      </c>
      <c r="Q61" s="357">
        <v>0</v>
      </c>
      <c r="R61" s="357">
        <v>34</v>
      </c>
      <c r="S61" s="357">
        <v>0</v>
      </c>
      <c r="T61" s="357" t="s">
        <v>3259</v>
      </c>
      <c r="U61" s="357" t="s">
        <v>98</v>
      </c>
      <c r="V61" s="357" t="s">
        <v>294</v>
      </c>
    </row>
    <row r="62" spans="1:22">
      <c r="A62" s="1651"/>
      <c r="B62" s="1816" t="s">
        <v>7462</v>
      </c>
      <c r="C62" s="1857" t="s">
        <v>7463</v>
      </c>
      <c r="D62" s="1815">
        <v>2</v>
      </c>
      <c r="E62" s="1815">
        <v>2</v>
      </c>
      <c r="F62" s="962" t="s">
        <v>88</v>
      </c>
      <c r="G62" s="494" t="s">
        <v>241</v>
      </c>
      <c r="H62" s="494" t="s">
        <v>629</v>
      </c>
      <c r="I62" s="494" t="s">
        <v>294</v>
      </c>
      <c r="J62" s="494" t="s">
        <v>294</v>
      </c>
      <c r="K62" s="573">
        <v>0</v>
      </c>
      <c r="L62" s="358" t="s">
        <v>7463</v>
      </c>
      <c r="M62" s="357" t="s">
        <v>7462</v>
      </c>
      <c r="N62" s="357" t="s">
        <v>629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88</v>
      </c>
      <c r="U62" s="357" t="s">
        <v>294</v>
      </c>
      <c r="V62" s="357" t="s">
        <v>294</v>
      </c>
    </row>
    <row r="63" spans="1:22">
      <c r="A63" s="1651"/>
      <c r="B63" s="1816" t="s">
        <v>7464</v>
      </c>
      <c r="C63" s="1857" t="s">
        <v>7158</v>
      </c>
      <c r="D63" s="1815">
        <v>2</v>
      </c>
      <c r="E63" s="1815">
        <v>2</v>
      </c>
      <c r="F63" s="962" t="s">
        <v>88</v>
      </c>
      <c r="G63" s="494" t="s">
        <v>241</v>
      </c>
      <c r="H63" s="494" t="s">
        <v>629</v>
      </c>
      <c r="I63" s="494" t="s">
        <v>294</v>
      </c>
      <c r="J63" s="494" t="s">
        <v>294</v>
      </c>
      <c r="K63" s="573">
        <v>0</v>
      </c>
      <c r="L63" s="358" t="s">
        <v>7159</v>
      </c>
      <c r="M63" s="357" t="s">
        <v>7464</v>
      </c>
      <c r="N63" s="357" t="s">
        <v>629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88</v>
      </c>
      <c r="U63" s="357" t="s">
        <v>294</v>
      </c>
      <c r="V63" s="357" t="s">
        <v>294</v>
      </c>
    </row>
    <row r="64" spans="1:22">
      <c r="A64" s="1651"/>
      <c r="B64" s="1816" t="s">
        <v>7465</v>
      </c>
      <c r="C64" s="1857" t="s">
        <v>7466</v>
      </c>
      <c r="D64" s="1815">
        <v>2</v>
      </c>
      <c r="E64" s="1815">
        <v>2</v>
      </c>
      <c r="F64" s="962" t="s">
        <v>88</v>
      </c>
      <c r="G64" s="494" t="s">
        <v>241</v>
      </c>
      <c r="H64" s="494" t="s">
        <v>629</v>
      </c>
      <c r="I64" s="494" t="s">
        <v>294</v>
      </c>
      <c r="J64" s="494" t="s">
        <v>294</v>
      </c>
      <c r="K64" s="573">
        <v>0</v>
      </c>
      <c r="L64" s="358" t="s">
        <v>7466</v>
      </c>
      <c r="M64" s="357" t="s">
        <v>7465</v>
      </c>
      <c r="N64" s="357" t="s">
        <v>629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88</v>
      </c>
      <c r="U64" s="357" t="s">
        <v>294</v>
      </c>
      <c r="V64" s="357" t="s">
        <v>294</v>
      </c>
    </row>
    <row r="65" spans="1:22">
      <c r="A65" s="1651"/>
      <c r="B65" s="1816" t="s">
        <v>1065</v>
      </c>
      <c r="C65" s="1857" t="s">
        <v>7467</v>
      </c>
      <c r="D65" s="1815">
        <v>4</v>
      </c>
      <c r="E65" s="1815">
        <v>6</v>
      </c>
      <c r="F65" s="962" t="s">
        <v>81</v>
      </c>
      <c r="G65" s="494"/>
      <c r="H65" s="494" t="s">
        <v>7650</v>
      </c>
      <c r="I65" s="494" t="s">
        <v>294</v>
      </c>
      <c r="J65" s="494" t="s">
        <v>294</v>
      </c>
      <c r="K65" s="573">
        <v>0</v>
      </c>
      <c r="L65" s="358" t="s">
        <v>7467</v>
      </c>
      <c r="M65" s="357" t="s">
        <v>1065</v>
      </c>
      <c r="N65" s="357" t="s">
        <v>7650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570</v>
      </c>
      <c r="U65" s="357" t="s">
        <v>294</v>
      </c>
      <c r="V65" s="357" t="s">
        <v>294</v>
      </c>
    </row>
    <row r="66" spans="1:22" ht="15" thickBot="1">
      <c r="A66" s="1791"/>
      <c r="B66" s="1827" t="s">
        <v>1066</v>
      </c>
      <c r="C66" s="1858" t="s">
        <v>105</v>
      </c>
      <c r="D66" s="1826">
        <v>3</v>
      </c>
      <c r="E66" s="1826">
        <v>4</v>
      </c>
      <c r="F66" s="1859" t="s">
        <v>96</v>
      </c>
      <c r="G66" s="494"/>
      <c r="H66" s="494" t="s">
        <v>631</v>
      </c>
      <c r="I66" s="494" t="s">
        <v>294</v>
      </c>
      <c r="J66" s="494" t="s">
        <v>294</v>
      </c>
      <c r="K66" s="573">
        <v>0</v>
      </c>
      <c r="L66" s="358" t="s">
        <v>6268</v>
      </c>
      <c r="M66" s="357" t="s">
        <v>1066</v>
      </c>
      <c r="N66" s="357" t="s">
        <v>631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96</v>
      </c>
      <c r="U66" s="357" t="s">
        <v>294</v>
      </c>
      <c r="V66" s="357" t="s">
        <v>294</v>
      </c>
    </row>
    <row r="67" spans="1:22" ht="15" thickBot="1">
      <c r="A67" s="671"/>
      <c r="B67" s="671"/>
      <c r="C67" s="1860" t="s">
        <v>22</v>
      </c>
      <c r="D67" s="663">
        <v>22</v>
      </c>
      <c r="E67" s="663">
        <v>34</v>
      </c>
      <c r="F67" s="186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1787">
        <v>10</v>
      </c>
      <c r="B68" s="1832" t="s">
        <v>637</v>
      </c>
      <c r="C68" s="1862" t="s">
        <v>150</v>
      </c>
      <c r="D68" s="1831">
        <v>4</v>
      </c>
      <c r="E68" s="1831">
        <v>8</v>
      </c>
      <c r="F68" s="1863" t="s">
        <v>98</v>
      </c>
      <c r="G68" s="494"/>
      <c r="H68" s="494" t="s">
        <v>1064</v>
      </c>
      <c r="I68" s="494" t="s">
        <v>294</v>
      </c>
      <c r="J68" s="494" t="s">
        <v>294</v>
      </c>
      <c r="K68" s="573">
        <v>0</v>
      </c>
      <c r="L68" s="358" t="s">
        <v>150</v>
      </c>
      <c r="M68" s="357" t="s">
        <v>637</v>
      </c>
      <c r="N68" s="357" t="s">
        <v>1064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98</v>
      </c>
      <c r="U68" s="357" t="s">
        <v>294</v>
      </c>
      <c r="V68" s="357" t="s">
        <v>294</v>
      </c>
    </row>
    <row r="69" spans="1:22">
      <c r="A69" s="1651"/>
      <c r="B69" s="1816" t="s">
        <v>7629</v>
      </c>
      <c r="C69" s="1857" t="s">
        <v>4329</v>
      </c>
      <c r="D69" s="1815">
        <v>8</v>
      </c>
      <c r="E69" s="1815">
        <v>12</v>
      </c>
      <c r="F69" s="962" t="s">
        <v>4161</v>
      </c>
      <c r="G69" s="494"/>
      <c r="H69" s="494" t="s">
        <v>7625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7629</v>
      </c>
      <c r="N69" s="357" t="s">
        <v>7625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4161</v>
      </c>
      <c r="U69" s="357" t="s">
        <v>294</v>
      </c>
      <c r="V69" s="357" t="s">
        <v>294</v>
      </c>
    </row>
    <row r="70" spans="1:22">
      <c r="A70" s="1651"/>
      <c r="B70" s="1816" t="s">
        <v>6269</v>
      </c>
      <c r="C70" s="1857" t="s">
        <v>280</v>
      </c>
      <c r="D70" s="1815">
        <v>4</v>
      </c>
      <c r="E70" s="1815">
        <v>6</v>
      </c>
      <c r="F70" s="962" t="s">
        <v>94</v>
      </c>
      <c r="G70" s="494"/>
      <c r="H70" s="494" t="s">
        <v>630</v>
      </c>
      <c r="I70" s="494" t="s">
        <v>294</v>
      </c>
      <c r="J70" s="494" t="s">
        <v>294</v>
      </c>
      <c r="K70" s="573">
        <v>0</v>
      </c>
      <c r="L70" s="358" t="s">
        <v>6270</v>
      </c>
      <c r="M70" s="357" t="s">
        <v>6269</v>
      </c>
      <c r="N70" s="357" t="s">
        <v>630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94</v>
      </c>
      <c r="U70" s="357" t="s">
        <v>294</v>
      </c>
      <c r="V70" s="357" t="s">
        <v>294</v>
      </c>
    </row>
    <row r="71" spans="1:22">
      <c r="A71" s="1651"/>
      <c r="B71" s="1816" t="s">
        <v>7468</v>
      </c>
      <c r="C71" s="1857" t="s">
        <v>252</v>
      </c>
      <c r="D71" s="1815">
        <v>2</v>
      </c>
      <c r="E71" s="1815">
        <v>2</v>
      </c>
      <c r="F71" s="962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7164</v>
      </c>
      <c r="M71" s="357" t="s">
        <v>7468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1651"/>
      <c r="B72" s="1816" t="s">
        <v>7469</v>
      </c>
      <c r="C72" s="1857" t="s">
        <v>253</v>
      </c>
      <c r="D72" s="1815">
        <v>2</v>
      </c>
      <c r="E72" s="1815">
        <v>2</v>
      </c>
      <c r="F72" s="962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3154</v>
      </c>
      <c r="M72" s="357" t="s">
        <v>7469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1791"/>
      <c r="B73" s="1827" t="s">
        <v>7470</v>
      </c>
      <c r="C73" s="1858" t="s">
        <v>7471</v>
      </c>
      <c r="D73" s="1826">
        <v>2</v>
      </c>
      <c r="E73" s="1826">
        <v>2</v>
      </c>
      <c r="F73" s="1859" t="s">
        <v>153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7472</v>
      </c>
      <c r="M73" s="357" t="s">
        <v>7470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671"/>
      <c r="B74" s="671"/>
      <c r="C74" s="1860" t="s">
        <v>22</v>
      </c>
      <c r="D74" s="663">
        <v>18</v>
      </c>
      <c r="E74" s="663">
        <v>28</v>
      </c>
      <c r="F74" s="186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671"/>
      <c r="B75" s="671" t="s">
        <v>118</v>
      </c>
      <c r="C75" s="1860" t="s">
        <v>6409</v>
      </c>
      <c r="D75" s="663">
        <v>200</v>
      </c>
      <c r="E75" s="663">
        <v>306</v>
      </c>
      <c r="F75" s="1860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6410</v>
      </c>
      <c r="M75" s="357" t="s">
        <v>118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9A891-2231-4EBE-9B37-C83DBA940AC4}">
  <sheetPr codeName="Sheet76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6469</v>
      </c>
      <c r="C11" s="1857" t="s">
        <v>6470</v>
      </c>
      <c r="D11" s="1815">
        <v>4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6471</v>
      </c>
      <c r="M11" s="357" t="s">
        <v>6469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791"/>
      <c r="B13" s="1827" t="s">
        <v>3034</v>
      </c>
      <c r="C13" s="1858" t="s">
        <v>3543</v>
      </c>
      <c r="D13" s="1826">
        <v>5</v>
      </c>
      <c r="E13" s="1826">
        <v>8</v>
      </c>
      <c r="F13" s="18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71"/>
      <c r="B14" s="671"/>
      <c r="C14" s="1860" t="s">
        <v>22</v>
      </c>
      <c r="D14" s="663">
        <v>18</v>
      </c>
      <c r="E14" s="663">
        <v>26</v>
      </c>
      <c r="F14" s="186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1787">
        <v>2</v>
      </c>
      <c r="B15" s="1832" t="s">
        <v>7583</v>
      </c>
      <c r="C15" s="1862" t="s">
        <v>7584</v>
      </c>
      <c r="D15" s="1831">
        <v>5</v>
      </c>
      <c r="E15" s="1831">
        <v>8</v>
      </c>
      <c r="F15" s="1863" t="s">
        <v>7581</v>
      </c>
      <c r="G15" s="494"/>
      <c r="H15" s="494" t="s">
        <v>7580</v>
      </c>
      <c r="I15" s="494" t="s">
        <v>294</v>
      </c>
      <c r="J15" s="494" t="s">
        <v>294</v>
      </c>
      <c r="K15" s="573">
        <v>0</v>
      </c>
      <c r="L15" s="358" t="s">
        <v>7585</v>
      </c>
      <c r="M15" s="357" t="s">
        <v>7583</v>
      </c>
      <c r="N15" s="357" t="s">
        <v>7580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7582</v>
      </c>
      <c r="U15" s="357" t="s">
        <v>294</v>
      </c>
      <c r="V15" s="357" t="s">
        <v>294</v>
      </c>
    </row>
    <row r="16" spans="1:22">
      <c r="A16" s="1651"/>
      <c r="B16" s="1816" t="s">
        <v>6472</v>
      </c>
      <c r="C16" s="1857" t="s">
        <v>349</v>
      </c>
      <c r="D16" s="1815">
        <v>4</v>
      </c>
      <c r="E16" s="1815">
        <v>6</v>
      </c>
      <c r="F16" s="962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6309</v>
      </c>
      <c r="M16" s="357" t="s">
        <v>6472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3039</v>
      </c>
      <c r="C17" s="1857" t="s">
        <v>1179</v>
      </c>
      <c r="D17" s="1815">
        <v>3</v>
      </c>
      <c r="E17" s="1815">
        <v>4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3039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36</v>
      </c>
      <c r="C18" s="1857" t="s">
        <v>7634</v>
      </c>
      <c r="D18" s="1815">
        <v>1</v>
      </c>
      <c r="E18" s="1815">
        <v>1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51"/>
      <c r="B19" s="1816" t="s">
        <v>7603</v>
      </c>
      <c r="C19" s="1857" t="s">
        <v>348</v>
      </c>
      <c r="D19" s="1815">
        <v>3</v>
      </c>
      <c r="E19" s="1815">
        <v>6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6413</v>
      </c>
      <c r="M19" s="357" t="s">
        <v>7603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1791"/>
      <c r="B20" s="1827" t="s">
        <v>3036</v>
      </c>
      <c r="C20" s="1858" t="s">
        <v>471</v>
      </c>
      <c r="D20" s="1826">
        <v>5</v>
      </c>
      <c r="E20" s="1826">
        <v>8</v>
      </c>
      <c r="F20" s="1859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671"/>
      <c r="B21" s="671"/>
      <c r="C21" s="1860" t="s">
        <v>22</v>
      </c>
      <c r="D21" s="663">
        <v>21</v>
      </c>
      <c r="E21" s="663">
        <v>33</v>
      </c>
      <c r="F21" s="186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787">
        <v>3</v>
      </c>
      <c r="B22" s="1832" t="s">
        <v>7587</v>
      </c>
      <c r="C22" s="1862" t="s">
        <v>28</v>
      </c>
      <c r="D22" s="1831">
        <v>5</v>
      </c>
      <c r="E22" s="1831">
        <v>8</v>
      </c>
      <c r="F22" s="1863" t="s">
        <v>7584</v>
      </c>
      <c r="G22" s="494"/>
      <c r="H22" s="494" t="s">
        <v>7583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7587</v>
      </c>
      <c r="N22" s="357" t="s">
        <v>7583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7585</v>
      </c>
      <c r="U22" s="357" t="s">
        <v>294</v>
      </c>
      <c r="V22" s="357" t="s">
        <v>294</v>
      </c>
    </row>
    <row r="23" spans="1:22">
      <c r="A23" s="1651"/>
      <c r="B23" s="1816" t="s">
        <v>7589</v>
      </c>
      <c r="C23" s="1857" t="s">
        <v>7097</v>
      </c>
      <c r="D23" s="1815">
        <v>4</v>
      </c>
      <c r="E23" s="1815">
        <v>6</v>
      </c>
      <c r="F23" s="962" t="s">
        <v>349</v>
      </c>
      <c r="G23" s="494"/>
      <c r="H23" s="494" t="s">
        <v>6472</v>
      </c>
      <c r="I23" s="494" t="s">
        <v>294</v>
      </c>
      <c r="J23" s="494" t="s">
        <v>294</v>
      </c>
      <c r="K23" s="573">
        <v>0</v>
      </c>
      <c r="L23" s="358" t="s">
        <v>6420</v>
      </c>
      <c r="M23" s="357" t="s">
        <v>7589</v>
      </c>
      <c r="N23" s="357" t="s">
        <v>6472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6309</v>
      </c>
      <c r="U23" s="357" t="s">
        <v>294</v>
      </c>
      <c r="V23" s="357" t="s">
        <v>294</v>
      </c>
    </row>
    <row r="24" spans="1:22">
      <c r="A24" s="1651"/>
      <c r="B24" s="1816" t="s">
        <v>1043</v>
      </c>
      <c r="C24" s="1857" t="s">
        <v>1044</v>
      </c>
      <c r="D24" s="1815">
        <v>4</v>
      </c>
      <c r="E24" s="1815">
        <v>6</v>
      </c>
      <c r="F24" s="962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6280</v>
      </c>
      <c r="M24" s="357" t="s">
        <v>1043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1651"/>
      <c r="B25" s="1816" t="s">
        <v>40</v>
      </c>
      <c r="C25" s="1857" t="s">
        <v>7635</v>
      </c>
      <c r="D25" s="1815">
        <v>1</v>
      </c>
      <c r="E25" s="1815">
        <v>1</v>
      </c>
      <c r="F25" s="962" t="s">
        <v>7634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1651"/>
      <c r="B26" s="1816" t="s">
        <v>7222</v>
      </c>
      <c r="C26" s="1857" t="s">
        <v>6710</v>
      </c>
      <c r="D26" s="1815">
        <v>3</v>
      </c>
      <c r="E26" s="1815">
        <v>4</v>
      </c>
      <c r="F26" s="962" t="s">
        <v>7584</v>
      </c>
      <c r="G26" s="494"/>
      <c r="H26" s="494" t="s">
        <v>7583</v>
      </c>
      <c r="I26" s="494" t="s">
        <v>294</v>
      </c>
      <c r="J26" s="494" t="s">
        <v>294</v>
      </c>
      <c r="K26" s="573">
        <v>0</v>
      </c>
      <c r="L26" s="358" t="s">
        <v>6482</v>
      </c>
      <c r="M26" s="357" t="s">
        <v>7222</v>
      </c>
      <c r="N26" s="357" t="s">
        <v>7583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7585</v>
      </c>
      <c r="U26" s="357" t="s">
        <v>294</v>
      </c>
      <c r="V26" s="357" t="s">
        <v>294</v>
      </c>
    </row>
    <row r="27" spans="1:22" ht="15" thickBot="1">
      <c r="A27" s="1791"/>
      <c r="B27" s="1827" t="s">
        <v>3038</v>
      </c>
      <c r="C27" s="1858" t="s">
        <v>140</v>
      </c>
      <c r="D27" s="1826">
        <v>5</v>
      </c>
      <c r="E27" s="1826">
        <v>8</v>
      </c>
      <c r="F27" s="1859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671"/>
      <c r="B28" s="671"/>
      <c r="C28" s="1860" t="s">
        <v>22</v>
      </c>
      <c r="D28" s="663">
        <v>22</v>
      </c>
      <c r="E28" s="663">
        <v>33</v>
      </c>
      <c r="F28" s="186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787">
        <v>4</v>
      </c>
      <c r="B29" s="1832" t="s">
        <v>7590</v>
      </c>
      <c r="C29" s="1862" t="s">
        <v>32</v>
      </c>
      <c r="D29" s="1831">
        <v>5</v>
      </c>
      <c r="E29" s="1831">
        <v>8</v>
      </c>
      <c r="F29" s="1863" t="s">
        <v>28</v>
      </c>
      <c r="G29" s="494"/>
      <c r="H29" s="494" t="s">
        <v>7587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7590</v>
      </c>
      <c r="N29" s="357" t="s">
        <v>7587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1651"/>
      <c r="B30" s="1816" t="s">
        <v>6484</v>
      </c>
      <c r="C30" s="1857" t="s">
        <v>6485</v>
      </c>
      <c r="D30" s="1815">
        <v>3</v>
      </c>
      <c r="E30" s="1815">
        <v>4</v>
      </c>
      <c r="F30" s="962" t="s">
        <v>7097</v>
      </c>
      <c r="G30" s="494"/>
      <c r="H30" s="494" t="s">
        <v>7589</v>
      </c>
      <c r="I30" s="494" t="s">
        <v>294</v>
      </c>
      <c r="J30" s="494" t="s">
        <v>294</v>
      </c>
      <c r="K30" s="573">
        <v>0</v>
      </c>
      <c r="L30" s="358" t="s">
        <v>6486</v>
      </c>
      <c r="M30" s="357" t="s">
        <v>6484</v>
      </c>
      <c r="N30" s="357" t="s">
        <v>7589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6420</v>
      </c>
      <c r="U30" s="357" t="s">
        <v>294</v>
      </c>
      <c r="V30" s="357" t="s">
        <v>294</v>
      </c>
    </row>
    <row r="31" spans="1:22">
      <c r="A31" s="1651"/>
      <c r="B31" s="1816" t="s">
        <v>29</v>
      </c>
      <c r="C31" s="1857" t="s">
        <v>2389</v>
      </c>
      <c r="D31" s="1815">
        <v>2</v>
      </c>
      <c r="E31" s="1815">
        <v>2</v>
      </c>
      <c r="F31" s="962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1651"/>
      <c r="B32" s="1816" t="s">
        <v>7320</v>
      </c>
      <c r="C32" s="1857" t="s">
        <v>6495</v>
      </c>
      <c r="D32" s="1815">
        <v>3</v>
      </c>
      <c r="E32" s="1815">
        <v>4</v>
      </c>
      <c r="F32" s="962" t="s">
        <v>1044</v>
      </c>
      <c r="G32" s="494"/>
      <c r="H32" s="494" t="s">
        <v>1043</v>
      </c>
      <c r="I32" s="494" t="s">
        <v>294</v>
      </c>
      <c r="J32" s="494" t="s">
        <v>294</v>
      </c>
      <c r="K32" s="573">
        <v>0</v>
      </c>
      <c r="L32" s="358" t="s">
        <v>6496</v>
      </c>
      <c r="M32" s="357" t="s">
        <v>7320</v>
      </c>
      <c r="N32" s="357" t="s">
        <v>1043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6280</v>
      </c>
      <c r="U32" s="357" t="s">
        <v>294</v>
      </c>
      <c r="V32" s="357" t="s">
        <v>294</v>
      </c>
    </row>
    <row r="33" spans="1:22">
      <c r="A33" s="1651"/>
      <c r="B33" s="1816" t="s">
        <v>3065</v>
      </c>
      <c r="C33" s="1857" t="s">
        <v>3153</v>
      </c>
      <c r="D33" s="1815">
        <v>5</v>
      </c>
      <c r="E33" s="1815">
        <v>8</v>
      </c>
      <c r="F33" s="962" t="s">
        <v>7584</v>
      </c>
      <c r="G33" s="494"/>
      <c r="H33" s="494" t="s">
        <v>7583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3065</v>
      </c>
      <c r="N33" s="357" t="s">
        <v>7583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7585</v>
      </c>
      <c r="U33" s="357" t="s">
        <v>294</v>
      </c>
      <c r="V33" s="357" t="s">
        <v>294</v>
      </c>
    </row>
    <row r="34" spans="1:22" ht="15" thickBot="1">
      <c r="A34" s="1791"/>
      <c r="B34" s="1827" t="s">
        <v>7588</v>
      </c>
      <c r="C34" s="1858" t="s">
        <v>6491</v>
      </c>
      <c r="D34" s="1826">
        <v>3</v>
      </c>
      <c r="E34" s="1826">
        <v>4</v>
      </c>
      <c r="F34" s="1859" t="s">
        <v>348</v>
      </c>
      <c r="G34" s="494"/>
      <c r="H34" s="494" t="s">
        <v>7603</v>
      </c>
      <c r="I34" s="494" t="s">
        <v>294</v>
      </c>
      <c r="J34" s="494" t="s">
        <v>294</v>
      </c>
      <c r="K34" s="573">
        <v>0</v>
      </c>
      <c r="L34" s="358" t="s">
        <v>6492</v>
      </c>
      <c r="M34" s="357" t="s">
        <v>7588</v>
      </c>
      <c r="N34" s="357" t="s">
        <v>7603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21</v>
      </c>
      <c r="E35" s="663">
        <v>30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351</v>
      </c>
      <c r="C36" s="1862" t="s">
        <v>352</v>
      </c>
      <c r="D36" s="1831">
        <v>4</v>
      </c>
      <c r="E36" s="1831">
        <v>4</v>
      </c>
      <c r="F36" s="1863" t="s">
        <v>32</v>
      </c>
      <c r="G36" s="494"/>
      <c r="H36" s="494" t="s">
        <v>7590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7590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1651"/>
      <c r="B37" s="1816" t="s">
        <v>7586</v>
      </c>
      <c r="C37" s="1857" t="s">
        <v>6709</v>
      </c>
      <c r="D37" s="1815">
        <v>3</v>
      </c>
      <c r="E37" s="1815">
        <v>4</v>
      </c>
      <c r="F37" s="962" t="s">
        <v>1044</v>
      </c>
      <c r="G37" s="494"/>
      <c r="H37" s="494" t="s">
        <v>1043</v>
      </c>
      <c r="I37" s="494" t="s">
        <v>294</v>
      </c>
      <c r="J37" s="494" t="s">
        <v>294</v>
      </c>
      <c r="K37" s="574">
        <v>0</v>
      </c>
      <c r="L37" s="358" t="s">
        <v>6489</v>
      </c>
      <c r="M37" s="357" t="s">
        <v>7586</v>
      </c>
      <c r="N37" s="357" t="s">
        <v>1043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6280</v>
      </c>
      <c r="U37" s="357" t="s">
        <v>294</v>
      </c>
      <c r="V37" s="357" t="s">
        <v>294</v>
      </c>
    </row>
    <row r="38" spans="1:22">
      <c r="A38" s="1651"/>
      <c r="B38" s="1816" t="s">
        <v>7636</v>
      </c>
      <c r="C38" s="1857" t="s">
        <v>6498</v>
      </c>
      <c r="D38" s="1815">
        <v>3</v>
      </c>
      <c r="E38" s="1815">
        <v>4</v>
      </c>
      <c r="F38" s="962" t="s">
        <v>6485</v>
      </c>
      <c r="G38" s="494"/>
      <c r="H38" s="494" t="s">
        <v>6484</v>
      </c>
      <c r="I38" s="494" t="s">
        <v>294</v>
      </c>
      <c r="J38" s="494" t="s">
        <v>294</v>
      </c>
      <c r="K38" s="573">
        <v>0</v>
      </c>
      <c r="L38" s="358" t="s">
        <v>6499</v>
      </c>
      <c r="M38" s="357" t="s">
        <v>7636</v>
      </c>
      <c r="N38" s="357" t="s">
        <v>6484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6486</v>
      </c>
      <c r="U38" s="357" t="s">
        <v>294</v>
      </c>
      <c r="V38" s="357" t="s">
        <v>294</v>
      </c>
    </row>
    <row r="39" spans="1:22">
      <c r="A39" s="1651"/>
      <c r="B39" s="1816" t="s">
        <v>7317</v>
      </c>
      <c r="C39" s="1857" t="s">
        <v>7318</v>
      </c>
      <c r="D39" s="1815">
        <v>4</v>
      </c>
      <c r="E39" s="1815">
        <v>6</v>
      </c>
      <c r="F39" s="962" t="s">
        <v>6491</v>
      </c>
      <c r="G39" s="494"/>
      <c r="H39" s="494" t="s">
        <v>7588</v>
      </c>
      <c r="I39" s="494" t="s">
        <v>294</v>
      </c>
      <c r="J39" s="494" t="s">
        <v>294</v>
      </c>
      <c r="K39" s="574">
        <v>0</v>
      </c>
      <c r="L39" s="358" t="s">
        <v>7319</v>
      </c>
      <c r="M39" s="357" t="s">
        <v>7317</v>
      </c>
      <c r="N39" s="357" t="s">
        <v>7588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6492</v>
      </c>
      <c r="U39" s="357" t="s">
        <v>294</v>
      </c>
      <c r="V39" s="357" t="s">
        <v>294</v>
      </c>
    </row>
    <row r="40" spans="1:22">
      <c r="A40" s="1651"/>
      <c r="B40" s="1816" t="s">
        <v>3052</v>
      </c>
      <c r="C40" s="1857" t="s">
        <v>1181</v>
      </c>
      <c r="D40" s="1815">
        <v>4</v>
      </c>
      <c r="E40" s="1815">
        <v>6</v>
      </c>
      <c r="F40" s="962" t="s">
        <v>438</v>
      </c>
      <c r="G40" s="494"/>
      <c r="H40" s="494" t="s">
        <v>3035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3052</v>
      </c>
      <c r="N40" s="357" t="s">
        <v>3035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1791"/>
      <c r="B41" s="1827" t="s">
        <v>3051</v>
      </c>
      <c r="C41" s="1858" t="s">
        <v>335</v>
      </c>
      <c r="D41" s="1826">
        <v>2</v>
      </c>
      <c r="E41" s="1826">
        <v>3</v>
      </c>
      <c r="F41" s="1859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335</v>
      </c>
      <c r="M41" s="357" t="s">
        <v>3051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671"/>
      <c r="B42" s="671"/>
      <c r="C42" s="1860" t="s">
        <v>22</v>
      </c>
      <c r="D42" s="663">
        <v>20</v>
      </c>
      <c r="E42" s="663">
        <v>27</v>
      </c>
      <c r="F42" s="186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1787">
        <v>6</v>
      </c>
      <c r="B43" s="1832" t="s">
        <v>7423</v>
      </c>
      <c r="C43" s="1862" t="s">
        <v>6504</v>
      </c>
      <c r="D43" s="1831">
        <v>4</v>
      </c>
      <c r="E43" s="1831">
        <v>4</v>
      </c>
      <c r="F43" s="1863" t="s">
        <v>6709</v>
      </c>
      <c r="G43" s="494"/>
      <c r="H43" s="494" t="s">
        <v>7586</v>
      </c>
      <c r="I43" s="494" t="s">
        <v>294</v>
      </c>
      <c r="J43" s="494" t="s">
        <v>294</v>
      </c>
      <c r="K43" s="573">
        <v>0</v>
      </c>
      <c r="L43" s="358" t="s">
        <v>6505</v>
      </c>
      <c r="M43" s="357" t="s">
        <v>7423</v>
      </c>
      <c r="N43" s="357" t="s">
        <v>7586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6489</v>
      </c>
      <c r="U43" s="357" t="s">
        <v>294</v>
      </c>
      <c r="V43" s="357" t="s">
        <v>294</v>
      </c>
    </row>
    <row r="44" spans="1:22">
      <c r="A44" s="1651"/>
      <c r="B44" s="1816" t="s">
        <v>3040</v>
      </c>
      <c r="C44" s="1857" t="s">
        <v>3998</v>
      </c>
      <c r="D44" s="1815">
        <v>3</v>
      </c>
      <c r="E44" s="1815">
        <v>4</v>
      </c>
      <c r="F44" s="962" t="s">
        <v>1179</v>
      </c>
      <c r="G44" s="494"/>
      <c r="H44" s="494" t="s">
        <v>3039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3040</v>
      </c>
      <c r="N44" s="357" t="s">
        <v>3039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1651"/>
      <c r="B45" s="1816" t="s">
        <v>6507</v>
      </c>
      <c r="C45" s="1857" t="s">
        <v>6508</v>
      </c>
      <c r="D45" s="1815">
        <v>4</v>
      </c>
      <c r="E45" s="1815">
        <v>6</v>
      </c>
      <c r="F45" s="962" t="s">
        <v>6498</v>
      </c>
      <c r="G45" s="494"/>
      <c r="H45" s="494" t="s">
        <v>7636</v>
      </c>
      <c r="I45" s="494" t="s">
        <v>294</v>
      </c>
      <c r="J45" s="494" t="s">
        <v>294</v>
      </c>
      <c r="K45" s="573">
        <v>0</v>
      </c>
      <c r="L45" s="358" t="s">
        <v>6508</v>
      </c>
      <c r="M45" s="357" t="s">
        <v>6507</v>
      </c>
      <c r="N45" s="357" t="s">
        <v>7636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6499</v>
      </c>
      <c r="U45" s="357" t="s">
        <v>294</v>
      </c>
      <c r="V45" s="357" t="s">
        <v>294</v>
      </c>
    </row>
    <row r="46" spans="1:22">
      <c r="A46" s="1651"/>
      <c r="B46" s="1816" t="s">
        <v>7591</v>
      </c>
      <c r="C46" s="1857" t="s">
        <v>6510</v>
      </c>
      <c r="D46" s="1815">
        <v>3</v>
      </c>
      <c r="E46" s="1815">
        <v>4</v>
      </c>
      <c r="F46" s="962" t="s">
        <v>6498</v>
      </c>
      <c r="G46" s="494"/>
      <c r="H46" s="494" t="s">
        <v>7636</v>
      </c>
      <c r="I46" s="494" t="s">
        <v>294</v>
      </c>
      <c r="J46" s="494" t="s">
        <v>294</v>
      </c>
      <c r="K46" s="573">
        <v>0</v>
      </c>
      <c r="L46" s="358" t="s">
        <v>6511</v>
      </c>
      <c r="M46" s="357" t="s">
        <v>7591</v>
      </c>
      <c r="N46" s="357" t="s">
        <v>7636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6499</v>
      </c>
      <c r="U46" s="357" t="s">
        <v>294</v>
      </c>
      <c r="V46" s="357" t="s">
        <v>294</v>
      </c>
    </row>
    <row r="47" spans="1:22" ht="15" thickBot="1">
      <c r="A47" s="1791"/>
      <c r="B47" s="1827" t="s">
        <v>7424</v>
      </c>
      <c r="C47" s="1858" t="s">
        <v>6513</v>
      </c>
      <c r="D47" s="1826">
        <v>4</v>
      </c>
      <c r="E47" s="1826">
        <v>4</v>
      </c>
      <c r="F47" s="1859" t="s">
        <v>6495</v>
      </c>
      <c r="G47" s="494"/>
      <c r="H47" s="494" t="s">
        <v>7320</v>
      </c>
      <c r="I47" s="494" t="s">
        <v>294</v>
      </c>
      <c r="J47" s="494" t="s">
        <v>294</v>
      </c>
      <c r="K47" s="573">
        <v>0</v>
      </c>
      <c r="L47" s="358" t="s">
        <v>6514</v>
      </c>
      <c r="M47" s="357" t="s">
        <v>7424</v>
      </c>
      <c r="N47" s="357" t="s">
        <v>7320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6496</v>
      </c>
      <c r="U47" s="357" t="s">
        <v>294</v>
      </c>
      <c r="V47" s="357" t="s">
        <v>294</v>
      </c>
    </row>
    <row r="48" spans="1:22" ht="15" thickBot="1">
      <c r="A48" s="671"/>
      <c r="B48" s="671"/>
      <c r="C48" s="1860" t="s">
        <v>22</v>
      </c>
      <c r="D48" s="663">
        <v>18</v>
      </c>
      <c r="E48" s="663">
        <v>22</v>
      </c>
      <c r="F48" s="186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787">
        <v>7</v>
      </c>
      <c r="B49" s="1832" t="s">
        <v>7425</v>
      </c>
      <c r="C49" s="1862" t="s">
        <v>6516</v>
      </c>
      <c r="D49" s="1831">
        <v>4</v>
      </c>
      <c r="E49" s="1831">
        <v>4</v>
      </c>
      <c r="F49" s="1863" t="s">
        <v>6504</v>
      </c>
      <c r="G49" s="494"/>
      <c r="H49" s="494" t="s">
        <v>7423</v>
      </c>
      <c r="I49" s="494" t="s">
        <v>294</v>
      </c>
      <c r="J49" s="494" t="s">
        <v>294</v>
      </c>
      <c r="K49" s="573">
        <v>0</v>
      </c>
      <c r="L49" s="358" t="s">
        <v>6516</v>
      </c>
      <c r="M49" s="357" t="s">
        <v>7425</v>
      </c>
      <c r="N49" s="357" t="s">
        <v>7423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6505</v>
      </c>
      <c r="U49" s="357" t="s">
        <v>294</v>
      </c>
      <c r="V49" s="357" t="s">
        <v>294</v>
      </c>
    </row>
    <row r="50" spans="1:22">
      <c r="A50" s="1651"/>
      <c r="B50" s="1816" t="s">
        <v>38</v>
      </c>
      <c r="C50" s="1857" t="s">
        <v>331</v>
      </c>
      <c r="D50" s="1815">
        <v>1</v>
      </c>
      <c r="E50" s="1815">
        <v>1</v>
      </c>
      <c r="F50" s="962" t="s">
        <v>335</v>
      </c>
      <c r="G50" s="494"/>
      <c r="H50" s="494" t="s">
        <v>3051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3051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335</v>
      </c>
      <c r="U50" s="357" t="s">
        <v>294</v>
      </c>
      <c r="V50" s="357" t="s">
        <v>294</v>
      </c>
    </row>
    <row r="51" spans="1:22">
      <c r="A51" s="1651"/>
      <c r="B51" s="1816" t="s">
        <v>6518</v>
      </c>
      <c r="C51" s="1857" t="s">
        <v>6519</v>
      </c>
      <c r="D51" s="1815">
        <v>4</v>
      </c>
      <c r="E51" s="1815">
        <v>6</v>
      </c>
      <c r="F51" s="962" t="s">
        <v>6508</v>
      </c>
      <c r="G51" s="494"/>
      <c r="H51" s="494" t="s">
        <v>6507</v>
      </c>
      <c r="I51" s="494" t="s">
        <v>294</v>
      </c>
      <c r="J51" s="494" t="s">
        <v>294</v>
      </c>
      <c r="K51" s="573">
        <v>0</v>
      </c>
      <c r="L51" s="358" t="s">
        <v>6520</v>
      </c>
      <c r="M51" s="357" t="s">
        <v>6518</v>
      </c>
      <c r="N51" s="357" t="s">
        <v>6507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6508</v>
      </c>
      <c r="U51" s="357" t="s">
        <v>294</v>
      </c>
      <c r="V51" s="357" t="s">
        <v>294</v>
      </c>
    </row>
    <row r="52" spans="1:22">
      <c r="A52" s="1651"/>
      <c r="B52" s="1816" t="s">
        <v>7426</v>
      </c>
      <c r="C52" s="1857" t="s">
        <v>7427</v>
      </c>
      <c r="D52" s="1815">
        <v>5</v>
      </c>
      <c r="E52" s="1815">
        <v>6</v>
      </c>
      <c r="F52" s="962" t="s">
        <v>6513</v>
      </c>
      <c r="G52" s="494"/>
      <c r="H52" s="494" t="s">
        <v>7424</v>
      </c>
      <c r="I52" s="494" t="s">
        <v>294</v>
      </c>
      <c r="J52" s="494" t="s">
        <v>294</v>
      </c>
      <c r="K52" s="573">
        <v>0</v>
      </c>
      <c r="L52" s="358" t="s">
        <v>6540</v>
      </c>
      <c r="M52" s="357" t="s">
        <v>7426</v>
      </c>
      <c r="N52" s="357" t="s">
        <v>7424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6514</v>
      </c>
      <c r="U52" s="357" t="s">
        <v>294</v>
      </c>
      <c r="V52" s="357" t="s">
        <v>294</v>
      </c>
    </row>
    <row r="53" spans="1:22" ht="15" thickBot="1">
      <c r="A53" s="1791"/>
      <c r="B53" s="1827" t="s">
        <v>6521</v>
      </c>
      <c r="C53" s="1858" t="s">
        <v>7428</v>
      </c>
      <c r="D53" s="1826">
        <v>4</v>
      </c>
      <c r="E53" s="1826">
        <v>6</v>
      </c>
      <c r="F53" s="1859" t="s">
        <v>7318</v>
      </c>
      <c r="G53" s="494"/>
      <c r="H53" s="494" t="s">
        <v>7317</v>
      </c>
      <c r="I53" s="494" t="s">
        <v>294</v>
      </c>
      <c r="J53" s="494" t="s">
        <v>294</v>
      </c>
      <c r="K53" s="573">
        <v>0</v>
      </c>
      <c r="L53" s="358" t="s">
        <v>6523</v>
      </c>
      <c r="M53" s="357" t="s">
        <v>6521</v>
      </c>
      <c r="N53" s="357" t="s">
        <v>7317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7319</v>
      </c>
      <c r="U53" s="357" t="s">
        <v>294</v>
      </c>
      <c r="V53" s="357" t="s">
        <v>294</v>
      </c>
    </row>
    <row r="54" spans="1:22" ht="15" thickBot="1">
      <c r="A54" s="671"/>
      <c r="B54" s="671"/>
      <c r="C54" s="1860" t="s">
        <v>22</v>
      </c>
      <c r="D54" s="663">
        <v>18</v>
      </c>
      <c r="E54" s="663">
        <v>23</v>
      </c>
      <c r="F54" s="186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1787">
        <v>8</v>
      </c>
      <c r="B55" s="1832" t="s">
        <v>7429</v>
      </c>
      <c r="C55" s="1862" t="s">
        <v>7430</v>
      </c>
      <c r="D55" s="1831">
        <v>4</v>
      </c>
      <c r="E55" s="1831">
        <v>4</v>
      </c>
      <c r="F55" s="1863" t="s">
        <v>6519</v>
      </c>
      <c r="G55" s="494"/>
      <c r="H55" s="494" t="s">
        <v>6518</v>
      </c>
      <c r="I55" s="494" t="s">
        <v>294</v>
      </c>
      <c r="J55" s="494" t="s">
        <v>294</v>
      </c>
      <c r="K55" s="573">
        <v>0</v>
      </c>
      <c r="L55" s="358" t="s">
        <v>6526</v>
      </c>
      <c r="M55" s="357" t="s">
        <v>7429</v>
      </c>
      <c r="N55" s="357" t="s">
        <v>6518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6520</v>
      </c>
      <c r="U55" s="357" t="s">
        <v>294</v>
      </c>
      <c r="V55" s="357" t="s">
        <v>294</v>
      </c>
    </row>
    <row r="56" spans="1:22">
      <c r="A56" s="1651"/>
      <c r="B56" s="1816" t="s">
        <v>7431</v>
      </c>
      <c r="C56" s="1857" t="s">
        <v>7432</v>
      </c>
      <c r="D56" s="1815">
        <v>2</v>
      </c>
      <c r="E56" s="1815">
        <v>4</v>
      </c>
      <c r="F56" s="962" t="s">
        <v>7428</v>
      </c>
      <c r="G56" s="494"/>
      <c r="H56" s="494" t="s">
        <v>6521</v>
      </c>
      <c r="I56" s="494" t="s">
        <v>294</v>
      </c>
      <c r="J56" s="494" t="s">
        <v>294</v>
      </c>
      <c r="K56" s="573">
        <v>0</v>
      </c>
      <c r="L56" s="358" t="s">
        <v>6529</v>
      </c>
      <c r="M56" s="357" t="s">
        <v>7431</v>
      </c>
      <c r="N56" s="357" t="s">
        <v>6521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6523</v>
      </c>
      <c r="U56" s="357" t="s">
        <v>294</v>
      </c>
      <c r="V56" s="357" t="s">
        <v>294</v>
      </c>
    </row>
    <row r="57" spans="1:22">
      <c r="A57" s="1651"/>
      <c r="B57" s="1816" t="s">
        <v>6530</v>
      </c>
      <c r="C57" s="1857" t="s">
        <v>6733</v>
      </c>
      <c r="D57" s="1815">
        <v>4</v>
      </c>
      <c r="E57" s="1815">
        <v>6</v>
      </c>
      <c r="F57" s="962" t="s">
        <v>6510</v>
      </c>
      <c r="G57" s="494"/>
      <c r="H57" s="494" t="s">
        <v>7591</v>
      </c>
      <c r="I57" s="494" t="s">
        <v>294</v>
      </c>
      <c r="J57" s="494" t="s">
        <v>294</v>
      </c>
      <c r="K57" s="573">
        <v>0</v>
      </c>
      <c r="L57" s="358" t="s">
        <v>6532</v>
      </c>
      <c r="M57" s="357" t="s">
        <v>6530</v>
      </c>
      <c r="N57" s="357" t="s">
        <v>7591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6511</v>
      </c>
      <c r="U57" s="357" t="s">
        <v>294</v>
      </c>
      <c r="V57" s="357" t="s">
        <v>294</v>
      </c>
    </row>
    <row r="58" spans="1:22">
      <c r="A58" s="1651"/>
      <c r="B58" s="1816" t="s">
        <v>7434</v>
      </c>
      <c r="C58" s="1857" t="s">
        <v>7435</v>
      </c>
      <c r="D58" s="1815">
        <v>4</v>
      </c>
      <c r="E58" s="1815">
        <v>4</v>
      </c>
      <c r="F58" s="962" t="s">
        <v>6516</v>
      </c>
      <c r="G58" s="494"/>
      <c r="H58" s="494" t="s">
        <v>7425</v>
      </c>
      <c r="I58" s="494" t="s">
        <v>294</v>
      </c>
      <c r="J58" s="494" t="s">
        <v>294</v>
      </c>
      <c r="K58" s="573">
        <v>0</v>
      </c>
      <c r="L58" s="358" t="s">
        <v>6535</v>
      </c>
      <c r="M58" s="357" t="s">
        <v>7434</v>
      </c>
      <c r="N58" s="357" t="s">
        <v>7425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6516</v>
      </c>
      <c r="U58" s="357" t="s">
        <v>294</v>
      </c>
      <c r="V58" s="357" t="s">
        <v>294</v>
      </c>
    </row>
    <row r="59" spans="1:22" ht="15" thickBot="1">
      <c r="A59" s="1791"/>
      <c r="B59" s="1827" t="s">
        <v>7596</v>
      </c>
      <c r="C59" s="1858" t="s">
        <v>3155</v>
      </c>
      <c r="D59" s="1826">
        <v>8</v>
      </c>
      <c r="E59" s="1826">
        <v>14</v>
      </c>
      <c r="F59" s="1859" t="s">
        <v>7637</v>
      </c>
      <c r="G59" s="494"/>
      <c r="H59" s="494" t="s">
        <v>3052</v>
      </c>
      <c r="I59" s="494" t="s">
        <v>7426</v>
      </c>
      <c r="J59" s="494" t="s">
        <v>294</v>
      </c>
      <c r="K59" s="573">
        <v>0</v>
      </c>
      <c r="L59" s="358" t="s">
        <v>4589</v>
      </c>
      <c r="M59" s="357" t="s">
        <v>7596</v>
      </c>
      <c r="N59" s="357" t="s">
        <v>3052</v>
      </c>
      <c r="O59" s="357" t="s">
        <v>7426</v>
      </c>
      <c r="P59" s="357" t="s">
        <v>294</v>
      </c>
      <c r="Q59" s="357">
        <v>0</v>
      </c>
      <c r="R59" s="357">
        <v>16</v>
      </c>
      <c r="S59" s="357">
        <v>0</v>
      </c>
      <c r="T59" s="357" t="s">
        <v>1181</v>
      </c>
      <c r="U59" s="357" t="s">
        <v>6540</v>
      </c>
      <c r="V59" s="357" t="s">
        <v>294</v>
      </c>
    </row>
    <row r="60" spans="1:22" ht="15" thickBot="1">
      <c r="A60" s="671"/>
      <c r="B60" s="671"/>
      <c r="C60" s="1860" t="s">
        <v>22</v>
      </c>
      <c r="D60" s="663">
        <v>22</v>
      </c>
      <c r="E60" s="663">
        <v>32</v>
      </c>
      <c r="F60" s="186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787">
        <v>9</v>
      </c>
      <c r="B61" s="1832" t="s">
        <v>7638</v>
      </c>
      <c r="C61" s="1862" t="s">
        <v>4161</v>
      </c>
      <c r="D61" s="1831">
        <v>8</v>
      </c>
      <c r="E61" s="1831">
        <v>12</v>
      </c>
      <c r="F61" s="1863" t="s">
        <v>7639</v>
      </c>
      <c r="G61" s="494"/>
      <c r="H61" s="494" t="s">
        <v>3040</v>
      </c>
      <c r="I61" s="494" t="s">
        <v>7434</v>
      </c>
      <c r="J61" s="494" t="s">
        <v>294</v>
      </c>
      <c r="K61" s="573">
        <v>0</v>
      </c>
      <c r="L61" s="358" t="s">
        <v>4161</v>
      </c>
      <c r="M61" s="357" t="s">
        <v>7638</v>
      </c>
      <c r="N61" s="357" t="s">
        <v>3040</v>
      </c>
      <c r="O61" s="357" t="s">
        <v>7434</v>
      </c>
      <c r="P61" s="357" t="s">
        <v>294</v>
      </c>
      <c r="Q61" s="357">
        <v>0</v>
      </c>
      <c r="R61" s="357">
        <v>34</v>
      </c>
      <c r="S61" s="357">
        <v>0</v>
      </c>
      <c r="T61" s="357" t="s">
        <v>3259</v>
      </c>
      <c r="U61" s="357" t="s">
        <v>6535</v>
      </c>
      <c r="V61" s="357" t="s">
        <v>294</v>
      </c>
    </row>
    <row r="62" spans="1:22">
      <c r="A62" s="1651"/>
      <c r="B62" s="1816" t="s">
        <v>7438</v>
      </c>
      <c r="C62" s="1857" t="s">
        <v>6545</v>
      </c>
      <c r="D62" s="1815">
        <v>4</v>
      </c>
      <c r="E62" s="1815">
        <v>4</v>
      </c>
      <c r="F62" s="962" t="s">
        <v>7432</v>
      </c>
      <c r="G62" s="494"/>
      <c r="H62" s="494" t="s">
        <v>7431</v>
      </c>
      <c r="I62" s="494" t="s">
        <v>294</v>
      </c>
      <c r="J62" s="494" t="s">
        <v>294</v>
      </c>
      <c r="K62" s="573">
        <v>0</v>
      </c>
      <c r="L62" s="358" t="s">
        <v>6545</v>
      </c>
      <c r="M62" s="357" t="s">
        <v>7438</v>
      </c>
      <c r="N62" s="357" t="s">
        <v>7431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6529</v>
      </c>
      <c r="U62" s="357" t="s">
        <v>294</v>
      </c>
      <c r="V62" s="357" t="s">
        <v>294</v>
      </c>
    </row>
    <row r="63" spans="1:22">
      <c r="A63" s="1651"/>
      <c r="B63" s="1816" t="s">
        <v>6546</v>
      </c>
      <c r="C63" s="1857" t="s">
        <v>6547</v>
      </c>
      <c r="D63" s="1815">
        <v>4</v>
      </c>
      <c r="E63" s="1815">
        <v>4</v>
      </c>
      <c r="F63" s="962" t="s">
        <v>7435</v>
      </c>
      <c r="G63" s="494"/>
      <c r="H63" s="494" t="s">
        <v>7434</v>
      </c>
      <c r="I63" s="494" t="s">
        <v>294</v>
      </c>
      <c r="J63" s="494" t="s">
        <v>294</v>
      </c>
      <c r="K63" s="573">
        <v>0</v>
      </c>
      <c r="L63" s="358" t="s">
        <v>6547</v>
      </c>
      <c r="M63" s="357" t="s">
        <v>6546</v>
      </c>
      <c r="N63" s="357" t="s">
        <v>7434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6535</v>
      </c>
      <c r="U63" s="357" t="s">
        <v>294</v>
      </c>
      <c r="V63" s="357" t="s">
        <v>294</v>
      </c>
    </row>
    <row r="64" spans="1:22">
      <c r="A64" s="1651"/>
      <c r="B64" s="1816" t="s">
        <v>7439</v>
      </c>
      <c r="C64" s="1857" t="s">
        <v>7440</v>
      </c>
      <c r="D64" s="1815">
        <v>4</v>
      </c>
      <c r="E64" s="1815">
        <v>4</v>
      </c>
      <c r="F64" s="962" t="s">
        <v>6733</v>
      </c>
      <c r="G64" s="494" t="s">
        <v>241</v>
      </c>
      <c r="H64" s="494" t="s">
        <v>6530</v>
      </c>
      <c r="I64" s="494" t="s">
        <v>294</v>
      </c>
      <c r="J64" s="494" t="s">
        <v>294</v>
      </c>
      <c r="K64" s="573">
        <v>0</v>
      </c>
      <c r="L64" s="358" t="s">
        <v>7440</v>
      </c>
      <c r="M64" s="357" t="s">
        <v>7439</v>
      </c>
      <c r="N64" s="357" t="s">
        <v>6530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6532</v>
      </c>
      <c r="U64" s="357" t="s">
        <v>294</v>
      </c>
      <c r="V64" s="357" t="s">
        <v>294</v>
      </c>
    </row>
    <row r="65" spans="1:22">
      <c r="A65" s="1651"/>
      <c r="B65" s="1816" t="s">
        <v>7441</v>
      </c>
      <c r="C65" s="1857" t="s">
        <v>7442</v>
      </c>
      <c r="D65" s="1815">
        <v>4</v>
      </c>
      <c r="E65" s="1815">
        <v>4</v>
      </c>
      <c r="F65" s="962" t="s">
        <v>6733</v>
      </c>
      <c r="G65" s="494" t="s">
        <v>241</v>
      </c>
      <c r="H65" s="494" t="s">
        <v>6530</v>
      </c>
      <c r="I65" s="494" t="s">
        <v>294</v>
      </c>
      <c r="J65" s="494" t="s">
        <v>294</v>
      </c>
      <c r="K65" s="573">
        <v>0</v>
      </c>
      <c r="L65" s="358" t="s">
        <v>7443</v>
      </c>
      <c r="M65" s="357" t="s">
        <v>7441</v>
      </c>
      <c r="N65" s="357" t="s">
        <v>6530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6532</v>
      </c>
      <c r="U65" s="357" t="s">
        <v>294</v>
      </c>
      <c r="V65" s="357" t="s">
        <v>294</v>
      </c>
    </row>
    <row r="66" spans="1:22">
      <c r="A66" s="1651"/>
      <c r="B66" s="1816" t="s">
        <v>7444</v>
      </c>
      <c r="C66" s="1857" t="s">
        <v>7445</v>
      </c>
      <c r="D66" s="1815">
        <v>4</v>
      </c>
      <c r="E66" s="1815">
        <v>4</v>
      </c>
      <c r="F66" s="962" t="s">
        <v>6733</v>
      </c>
      <c r="G66" s="494" t="s">
        <v>241</v>
      </c>
      <c r="H66" s="494" t="s">
        <v>6530</v>
      </c>
      <c r="I66" s="494" t="s">
        <v>294</v>
      </c>
      <c r="J66" s="494" t="s">
        <v>294</v>
      </c>
      <c r="K66" s="573">
        <v>0</v>
      </c>
      <c r="L66" s="358" t="s">
        <v>7446</v>
      </c>
      <c r="M66" s="357" t="s">
        <v>7444</v>
      </c>
      <c r="N66" s="357" t="s">
        <v>6530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6532</v>
      </c>
      <c r="U66" s="357" t="s">
        <v>294</v>
      </c>
      <c r="V66" s="357" t="s">
        <v>294</v>
      </c>
    </row>
    <row r="67" spans="1:22" ht="15" thickBot="1">
      <c r="A67" s="1791"/>
      <c r="B67" s="1827" t="s">
        <v>7447</v>
      </c>
      <c r="C67" s="1858" t="s">
        <v>7448</v>
      </c>
      <c r="D67" s="1826">
        <v>4</v>
      </c>
      <c r="E67" s="1826">
        <v>4</v>
      </c>
      <c r="F67" s="1859" t="s">
        <v>6733</v>
      </c>
      <c r="G67" s="494" t="s">
        <v>241</v>
      </c>
      <c r="H67" s="494" t="s">
        <v>6530</v>
      </c>
      <c r="I67" s="494" t="s">
        <v>294</v>
      </c>
      <c r="J67" s="494" t="s">
        <v>294</v>
      </c>
      <c r="K67" s="573">
        <v>0</v>
      </c>
      <c r="L67" s="358" t="s">
        <v>6553</v>
      </c>
      <c r="M67" s="357" t="s">
        <v>7447</v>
      </c>
      <c r="N67" s="357" t="s">
        <v>6530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6532</v>
      </c>
      <c r="U67" s="357" t="s">
        <v>294</v>
      </c>
      <c r="V67" s="357" t="s">
        <v>294</v>
      </c>
    </row>
    <row r="68" spans="1:22" ht="15" thickBot="1">
      <c r="A68" s="671"/>
      <c r="B68" s="671"/>
      <c r="C68" s="1860" t="s">
        <v>22</v>
      </c>
      <c r="D68" s="663">
        <v>20</v>
      </c>
      <c r="E68" s="663">
        <v>24</v>
      </c>
      <c r="F68" s="186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1787">
        <v>10</v>
      </c>
      <c r="B69" s="1832" t="s">
        <v>7640</v>
      </c>
      <c r="C69" s="1862" t="s">
        <v>4329</v>
      </c>
      <c r="D69" s="1831">
        <v>8</v>
      </c>
      <c r="E69" s="1831">
        <v>12</v>
      </c>
      <c r="F69" s="1863" t="s">
        <v>4161</v>
      </c>
      <c r="G69" s="494"/>
      <c r="H69" s="494" t="s">
        <v>7638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7640</v>
      </c>
      <c r="N69" s="357" t="s">
        <v>7638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4161</v>
      </c>
      <c r="U69" s="357" t="s">
        <v>294</v>
      </c>
      <c r="V69" s="357" t="s">
        <v>294</v>
      </c>
    </row>
    <row r="70" spans="1:22">
      <c r="A70" s="1651"/>
      <c r="B70" s="1816" t="s">
        <v>7449</v>
      </c>
      <c r="C70" s="1857" t="s">
        <v>6556</v>
      </c>
      <c r="D70" s="1815">
        <v>4</v>
      </c>
      <c r="E70" s="1815">
        <v>4</v>
      </c>
      <c r="F70" s="962" t="s">
        <v>6547</v>
      </c>
      <c r="G70" s="494"/>
      <c r="H70" s="494" t="s">
        <v>6546</v>
      </c>
      <c r="I70" s="494" t="s">
        <v>294</v>
      </c>
      <c r="J70" s="494" t="s">
        <v>294</v>
      </c>
      <c r="K70" s="573">
        <v>0</v>
      </c>
      <c r="L70" s="358" t="s">
        <v>6556</v>
      </c>
      <c r="M70" s="357" t="s">
        <v>7449</v>
      </c>
      <c r="N70" s="357" t="s">
        <v>6546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6547</v>
      </c>
      <c r="U70" s="357" t="s">
        <v>294</v>
      </c>
      <c r="V70" s="357" t="s">
        <v>294</v>
      </c>
    </row>
    <row r="71" spans="1:22">
      <c r="A71" s="1651"/>
      <c r="B71" s="1816" t="s">
        <v>6557</v>
      </c>
      <c r="C71" s="1857" t="s">
        <v>6558</v>
      </c>
      <c r="D71" s="1815">
        <v>4</v>
      </c>
      <c r="E71" s="1815">
        <v>4</v>
      </c>
      <c r="F71" s="962" t="s">
        <v>6545</v>
      </c>
      <c r="G71" s="494"/>
      <c r="H71" s="494" t="s">
        <v>7438</v>
      </c>
      <c r="I71" s="494" t="s">
        <v>294</v>
      </c>
      <c r="J71" s="494" t="s">
        <v>294</v>
      </c>
      <c r="K71" s="573">
        <v>0</v>
      </c>
      <c r="L71" s="358" t="s">
        <v>6559</v>
      </c>
      <c r="M71" s="357" t="s">
        <v>6557</v>
      </c>
      <c r="N71" s="357" t="s">
        <v>7438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6545</v>
      </c>
      <c r="U71" s="357" t="s">
        <v>294</v>
      </c>
      <c r="V71" s="357" t="s">
        <v>294</v>
      </c>
    </row>
    <row r="72" spans="1:22">
      <c r="A72" s="1651"/>
      <c r="B72" s="1816" t="s">
        <v>7641</v>
      </c>
      <c r="C72" s="1857" t="s">
        <v>7642</v>
      </c>
      <c r="D72" s="1815">
        <v>4</v>
      </c>
      <c r="E72" s="1815">
        <v>4</v>
      </c>
      <c r="F72" s="962" t="s">
        <v>353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7452</v>
      </c>
      <c r="M72" s="357" t="s">
        <v>7641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1651"/>
      <c r="B73" s="1816" t="s">
        <v>7643</v>
      </c>
      <c r="C73" s="1857" t="s">
        <v>7644</v>
      </c>
      <c r="D73" s="1815">
        <v>4</v>
      </c>
      <c r="E73" s="1815">
        <v>4</v>
      </c>
      <c r="F73" s="962" t="s">
        <v>353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7455</v>
      </c>
      <c r="M73" s="357" t="s">
        <v>7643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1791"/>
      <c r="B74" s="1827" t="s">
        <v>7645</v>
      </c>
      <c r="C74" s="1858" t="s">
        <v>7646</v>
      </c>
      <c r="D74" s="1826">
        <v>4</v>
      </c>
      <c r="E74" s="1826">
        <v>4</v>
      </c>
      <c r="F74" s="1859" t="s">
        <v>353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7458</v>
      </c>
      <c r="M74" s="357" t="s">
        <v>7645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22</v>
      </c>
      <c r="D75" s="663">
        <v>20</v>
      </c>
      <c r="E75" s="663">
        <v>24</v>
      </c>
      <c r="F75" s="186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671"/>
      <c r="B76" s="671" t="s">
        <v>118</v>
      </c>
      <c r="C76" s="1860" t="s">
        <v>6409</v>
      </c>
      <c r="D76" s="663">
        <v>200</v>
      </c>
      <c r="E76" s="663">
        <v>274</v>
      </c>
      <c r="F76" s="1861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6410</v>
      </c>
      <c r="M76" s="357" t="s">
        <v>118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120D0-C12C-46BC-8096-2F39FA80CE4A}">
  <sheetPr codeName="Sheet77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7091</v>
      </c>
      <c r="C11" s="1857" t="s">
        <v>7092</v>
      </c>
      <c r="D11" s="1815">
        <v>2</v>
      </c>
      <c r="E11" s="1815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7093</v>
      </c>
      <c r="M11" s="357" t="s">
        <v>7091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3034</v>
      </c>
      <c r="C13" s="1857" t="s">
        <v>3543</v>
      </c>
      <c r="D13" s="1815">
        <v>5</v>
      </c>
      <c r="E13" s="1815">
        <v>8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1043</v>
      </c>
      <c r="C14" s="1858" t="s">
        <v>1044</v>
      </c>
      <c r="D14" s="1826">
        <v>4</v>
      </c>
      <c r="E14" s="1826">
        <v>6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6280</v>
      </c>
      <c r="M14" s="357" t="s">
        <v>1043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20</v>
      </c>
      <c r="E15" s="663">
        <v>32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7583</v>
      </c>
      <c r="C16" s="1862" t="s">
        <v>7584</v>
      </c>
      <c r="D16" s="1831">
        <v>5</v>
      </c>
      <c r="E16" s="1831">
        <v>8</v>
      </c>
      <c r="F16" s="1863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7583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6472</v>
      </c>
      <c r="C17" s="1857" t="s">
        <v>349</v>
      </c>
      <c r="D17" s="1815">
        <v>4</v>
      </c>
      <c r="E17" s="1815">
        <v>6</v>
      </c>
      <c r="F17" s="962" t="s">
        <v>7581</v>
      </c>
      <c r="G17" s="494"/>
      <c r="H17" s="494" t="s">
        <v>7580</v>
      </c>
      <c r="I17" s="494" t="s">
        <v>294</v>
      </c>
      <c r="J17" s="494" t="s">
        <v>294</v>
      </c>
      <c r="K17" s="573">
        <v>0</v>
      </c>
      <c r="L17" s="358" t="s">
        <v>6309</v>
      </c>
      <c r="M17" s="357" t="s">
        <v>6472</v>
      </c>
      <c r="N17" s="357" t="s">
        <v>7580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7582</v>
      </c>
      <c r="U17" s="357" t="s">
        <v>294</v>
      </c>
      <c r="V17" s="357" t="s">
        <v>294</v>
      </c>
    </row>
    <row r="18" spans="1:22">
      <c r="A18" s="1651"/>
      <c r="B18" s="1816" t="s">
        <v>7620</v>
      </c>
      <c r="C18" s="1857" t="s">
        <v>7095</v>
      </c>
      <c r="D18" s="1815">
        <v>2</v>
      </c>
      <c r="E18" s="1815">
        <v>4</v>
      </c>
      <c r="F18" s="962" t="s">
        <v>7092</v>
      </c>
      <c r="G18" s="494"/>
      <c r="H18" s="494" t="s">
        <v>7091</v>
      </c>
      <c r="I18" s="494" t="s">
        <v>294</v>
      </c>
      <c r="J18" s="494" t="s">
        <v>294</v>
      </c>
      <c r="K18" s="573">
        <v>0</v>
      </c>
      <c r="L18" s="358" t="s">
        <v>7096</v>
      </c>
      <c r="M18" s="357" t="s">
        <v>7620</v>
      </c>
      <c r="N18" s="357" t="s">
        <v>7091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7093</v>
      </c>
      <c r="U18" s="357" t="s">
        <v>294</v>
      </c>
      <c r="V18" s="357" t="s">
        <v>294</v>
      </c>
    </row>
    <row r="19" spans="1:22">
      <c r="A19" s="1651"/>
      <c r="B19" s="1816" t="s">
        <v>3039</v>
      </c>
      <c r="C19" s="1857" t="s">
        <v>1179</v>
      </c>
      <c r="D19" s="1815">
        <v>3</v>
      </c>
      <c r="E19" s="1815">
        <v>4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3039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1651"/>
      <c r="B20" s="1816" t="s">
        <v>3036</v>
      </c>
      <c r="C20" s="1857" t="s">
        <v>471</v>
      </c>
      <c r="D20" s="1815">
        <v>5</v>
      </c>
      <c r="E20" s="1815">
        <v>8</v>
      </c>
      <c r="F20" s="962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1791"/>
      <c r="B21" s="1827" t="s">
        <v>36</v>
      </c>
      <c r="C21" s="1858" t="s">
        <v>1131</v>
      </c>
      <c r="D21" s="1826">
        <v>1</v>
      </c>
      <c r="E21" s="1826">
        <v>1</v>
      </c>
      <c r="F21" s="1859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1131</v>
      </c>
      <c r="M21" s="357" t="s">
        <v>36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20</v>
      </c>
      <c r="E22" s="663">
        <v>31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7587</v>
      </c>
      <c r="C23" s="1862" t="s">
        <v>28</v>
      </c>
      <c r="D23" s="1831">
        <v>5</v>
      </c>
      <c r="E23" s="1831">
        <v>8</v>
      </c>
      <c r="F23" s="1863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7587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7589</v>
      </c>
      <c r="C24" s="1857" t="s">
        <v>7097</v>
      </c>
      <c r="D24" s="1815">
        <v>4</v>
      </c>
      <c r="E24" s="1815">
        <v>6</v>
      </c>
      <c r="F24" s="962" t="s">
        <v>349</v>
      </c>
      <c r="G24" s="494"/>
      <c r="H24" s="494" t="s">
        <v>6472</v>
      </c>
      <c r="I24" s="494" t="s">
        <v>294</v>
      </c>
      <c r="J24" s="494" t="s">
        <v>294</v>
      </c>
      <c r="K24" s="573">
        <v>0</v>
      </c>
      <c r="L24" s="358" t="s">
        <v>6420</v>
      </c>
      <c r="M24" s="357" t="s">
        <v>7589</v>
      </c>
      <c r="N24" s="357" t="s">
        <v>6472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6309</v>
      </c>
      <c r="U24" s="357" t="s">
        <v>294</v>
      </c>
      <c r="V24" s="357" t="s">
        <v>294</v>
      </c>
    </row>
    <row r="25" spans="1:22">
      <c r="A25" s="1651"/>
      <c r="B25" s="1816" t="s">
        <v>7603</v>
      </c>
      <c r="C25" s="1857" t="s">
        <v>348</v>
      </c>
      <c r="D25" s="1815">
        <v>3</v>
      </c>
      <c r="E25" s="1815">
        <v>6</v>
      </c>
      <c r="F25" s="962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6413</v>
      </c>
      <c r="M25" s="357" t="s">
        <v>7603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651"/>
      <c r="B26" s="1816" t="s">
        <v>3038</v>
      </c>
      <c r="C26" s="1857" t="s">
        <v>140</v>
      </c>
      <c r="D26" s="1815">
        <v>5</v>
      </c>
      <c r="E26" s="1815">
        <v>8</v>
      </c>
      <c r="F26" s="962" t="s">
        <v>471</v>
      </c>
      <c r="G26" s="494"/>
      <c r="H26" s="494" t="s">
        <v>3036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3038</v>
      </c>
      <c r="N26" s="357" t="s">
        <v>3036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1651"/>
      <c r="B27" s="1816" t="s">
        <v>3051</v>
      </c>
      <c r="C27" s="1857" t="s">
        <v>335</v>
      </c>
      <c r="D27" s="1815">
        <v>2</v>
      </c>
      <c r="E27" s="1815">
        <v>3</v>
      </c>
      <c r="F27" s="96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3051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1791"/>
      <c r="B28" s="1827" t="s">
        <v>29</v>
      </c>
      <c r="C28" s="1858" t="s">
        <v>2389</v>
      </c>
      <c r="D28" s="1826">
        <v>2</v>
      </c>
      <c r="E28" s="1826">
        <v>2</v>
      </c>
      <c r="F28" s="185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609</v>
      </c>
      <c r="M28" s="357" t="s">
        <v>29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21</v>
      </c>
      <c r="E29" s="663">
        <v>33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6484</v>
      </c>
      <c r="C30" s="1862" t="s">
        <v>6485</v>
      </c>
      <c r="D30" s="1831">
        <v>3</v>
      </c>
      <c r="E30" s="1831">
        <v>4</v>
      </c>
      <c r="F30" s="1863" t="s">
        <v>7097</v>
      </c>
      <c r="G30" s="494"/>
      <c r="H30" s="494" t="s">
        <v>7589</v>
      </c>
      <c r="I30" s="494" t="s">
        <v>294</v>
      </c>
      <c r="J30" s="494" t="s">
        <v>294</v>
      </c>
      <c r="K30" s="573">
        <v>0</v>
      </c>
      <c r="L30" s="358" t="s">
        <v>6486</v>
      </c>
      <c r="M30" s="357" t="s">
        <v>6484</v>
      </c>
      <c r="N30" s="357" t="s">
        <v>7589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6420</v>
      </c>
      <c r="U30" s="357" t="s">
        <v>294</v>
      </c>
      <c r="V30" s="357" t="s">
        <v>294</v>
      </c>
    </row>
    <row r="31" spans="1:22">
      <c r="A31" s="1651"/>
      <c r="B31" s="1816" t="s">
        <v>7590</v>
      </c>
      <c r="C31" s="1857" t="s">
        <v>32</v>
      </c>
      <c r="D31" s="1815">
        <v>5</v>
      </c>
      <c r="E31" s="1815">
        <v>8</v>
      </c>
      <c r="F31" s="962" t="s">
        <v>28</v>
      </c>
      <c r="G31" s="494"/>
      <c r="H31" s="494" t="s">
        <v>7587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7590</v>
      </c>
      <c r="N31" s="357" t="s">
        <v>7587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1651"/>
      <c r="B32" s="1816" t="s">
        <v>3065</v>
      </c>
      <c r="C32" s="1857" t="s">
        <v>3153</v>
      </c>
      <c r="D32" s="1815">
        <v>5</v>
      </c>
      <c r="E32" s="1815">
        <v>8</v>
      </c>
      <c r="F32" s="962" t="s">
        <v>7584</v>
      </c>
      <c r="G32" s="494"/>
      <c r="H32" s="494" t="s">
        <v>7583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3065</v>
      </c>
      <c r="N32" s="357" t="s">
        <v>7583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7585</v>
      </c>
      <c r="U32" s="357" t="s">
        <v>294</v>
      </c>
      <c r="V32" s="357" t="s">
        <v>294</v>
      </c>
    </row>
    <row r="33" spans="1:22">
      <c r="A33" s="1651"/>
      <c r="B33" s="1816" t="s">
        <v>7621</v>
      </c>
      <c r="C33" s="1857" t="s">
        <v>7099</v>
      </c>
      <c r="D33" s="1815">
        <v>2</v>
      </c>
      <c r="E33" s="1815">
        <v>2</v>
      </c>
      <c r="F33" s="962" t="s">
        <v>7097</v>
      </c>
      <c r="G33" s="494"/>
      <c r="H33" s="494" t="s">
        <v>7589</v>
      </c>
      <c r="I33" s="494" t="s">
        <v>294</v>
      </c>
      <c r="J33" s="494" t="s">
        <v>294</v>
      </c>
      <c r="K33" s="573">
        <v>0</v>
      </c>
      <c r="L33" s="358" t="s">
        <v>7099</v>
      </c>
      <c r="M33" s="357" t="s">
        <v>7621</v>
      </c>
      <c r="N33" s="357" t="s">
        <v>7589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6420</v>
      </c>
      <c r="U33" s="357" t="s">
        <v>294</v>
      </c>
      <c r="V33" s="357" t="s">
        <v>294</v>
      </c>
    </row>
    <row r="34" spans="1:22" ht="15" thickBot="1">
      <c r="A34" s="1791"/>
      <c r="B34" s="1827" t="s">
        <v>7392</v>
      </c>
      <c r="C34" s="1858" t="s">
        <v>7101</v>
      </c>
      <c r="D34" s="1826">
        <v>4</v>
      </c>
      <c r="E34" s="1826">
        <v>4</v>
      </c>
      <c r="F34" s="1859" t="s">
        <v>7097</v>
      </c>
      <c r="G34" s="494"/>
      <c r="H34" s="494" t="s">
        <v>7589</v>
      </c>
      <c r="I34" s="494" t="s">
        <v>294</v>
      </c>
      <c r="J34" s="494" t="s">
        <v>294</v>
      </c>
      <c r="K34" s="573">
        <v>0</v>
      </c>
      <c r="L34" s="358" t="s">
        <v>7102</v>
      </c>
      <c r="M34" s="357" t="s">
        <v>7392</v>
      </c>
      <c r="N34" s="357" t="s">
        <v>7589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6420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19</v>
      </c>
      <c r="E35" s="663">
        <v>26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351</v>
      </c>
      <c r="C36" s="1862" t="s">
        <v>352</v>
      </c>
      <c r="D36" s="1831">
        <v>4</v>
      </c>
      <c r="E36" s="1831">
        <v>4</v>
      </c>
      <c r="F36" s="1863" t="s">
        <v>32</v>
      </c>
      <c r="G36" s="494"/>
      <c r="H36" s="494" t="s">
        <v>7590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7590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1651"/>
      <c r="B37" s="1816" t="s">
        <v>7103</v>
      </c>
      <c r="C37" s="1857" t="s">
        <v>7104</v>
      </c>
      <c r="D37" s="1815">
        <v>4</v>
      </c>
      <c r="E37" s="1815">
        <v>6</v>
      </c>
      <c r="F37" s="962" t="s">
        <v>6485</v>
      </c>
      <c r="G37" s="494"/>
      <c r="H37" s="494" t="s">
        <v>6484</v>
      </c>
      <c r="I37" s="494" t="s">
        <v>294</v>
      </c>
      <c r="J37" s="494" t="s">
        <v>294</v>
      </c>
      <c r="K37" s="574">
        <v>0</v>
      </c>
      <c r="L37" s="358" t="s">
        <v>7105</v>
      </c>
      <c r="M37" s="357" t="s">
        <v>7103</v>
      </c>
      <c r="N37" s="357" t="s">
        <v>6484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6486</v>
      </c>
      <c r="U37" s="357" t="s">
        <v>294</v>
      </c>
      <c r="V37" s="357" t="s">
        <v>294</v>
      </c>
    </row>
    <row r="38" spans="1:22">
      <c r="A38" s="1651"/>
      <c r="B38" s="1816" t="s">
        <v>7622</v>
      </c>
      <c r="C38" s="1857" t="s">
        <v>7107</v>
      </c>
      <c r="D38" s="1815">
        <v>4</v>
      </c>
      <c r="E38" s="1815">
        <v>4</v>
      </c>
      <c r="F38" s="962" t="s">
        <v>7101</v>
      </c>
      <c r="G38" s="494"/>
      <c r="H38" s="494" t="s">
        <v>7392</v>
      </c>
      <c r="I38" s="494" t="s">
        <v>294</v>
      </c>
      <c r="J38" s="494" t="s">
        <v>294</v>
      </c>
      <c r="K38" s="573">
        <v>0</v>
      </c>
      <c r="L38" s="358" t="s">
        <v>7108</v>
      </c>
      <c r="M38" s="357" t="s">
        <v>7622</v>
      </c>
      <c r="N38" s="357" t="s">
        <v>7392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7102</v>
      </c>
      <c r="U38" s="357" t="s">
        <v>294</v>
      </c>
      <c r="V38" s="357" t="s">
        <v>294</v>
      </c>
    </row>
    <row r="39" spans="1:22">
      <c r="A39" s="1651"/>
      <c r="B39" s="1816" t="s">
        <v>3040</v>
      </c>
      <c r="C39" s="1857" t="s">
        <v>3998</v>
      </c>
      <c r="D39" s="1815">
        <v>3</v>
      </c>
      <c r="E39" s="1815">
        <v>4</v>
      </c>
      <c r="F39" s="962" t="s">
        <v>1179</v>
      </c>
      <c r="G39" s="494"/>
      <c r="H39" s="494" t="s">
        <v>3039</v>
      </c>
      <c r="I39" s="494" t="s">
        <v>294</v>
      </c>
      <c r="J39" s="494" t="s">
        <v>294</v>
      </c>
      <c r="K39" s="574">
        <v>0</v>
      </c>
      <c r="L39" s="358" t="s">
        <v>3259</v>
      </c>
      <c r="M39" s="357" t="s">
        <v>3040</v>
      </c>
      <c r="N39" s="357" t="s">
        <v>3039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2100</v>
      </c>
      <c r="U39" s="357" t="s">
        <v>294</v>
      </c>
      <c r="V39" s="357" t="s">
        <v>294</v>
      </c>
    </row>
    <row r="40" spans="1:22" ht="15" thickBot="1">
      <c r="A40" s="1791"/>
      <c r="B40" s="1827" t="s">
        <v>7393</v>
      </c>
      <c r="C40" s="1858" t="s">
        <v>7110</v>
      </c>
      <c r="D40" s="1826">
        <v>4</v>
      </c>
      <c r="E40" s="1826">
        <v>6</v>
      </c>
      <c r="F40" s="1859" t="s">
        <v>6485</v>
      </c>
      <c r="G40" s="494"/>
      <c r="H40" s="494" t="s">
        <v>6484</v>
      </c>
      <c r="I40" s="494" t="s">
        <v>294</v>
      </c>
      <c r="J40" s="494" t="s">
        <v>294</v>
      </c>
      <c r="K40" s="573">
        <v>0</v>
      </c>
      <c r="L40" s="358" t="s">
        <v>7111</v>
      </c>
      <c r="M40" s="357" t="s">
        <v>7393</v>
      </c>
      <c r="N40" s="357" t="s">
        <v>6484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6486</v>
      </c>
      <c r="U40" s="357" t="s">
        <v>294</v>
      </c>
      <c r="V40" s="357" t="s">
        <v>294</v>
      </c>
    </row>
    <row r="41" spans="1:22" ht="15" thickBot="1">
      <c r="A41" s="671"/>
      <c r="B41" s="671"/>
      <c r="C41" s="1860" t="s">
        <v>22</v>
      </c>
      <c r="D41" s="663">
        <v>19</v>
      </c>
      <c r="E41" s="663">
        <v>24</v>
      </c>
      <c r="F41" s="186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1787">
        <v>6</v>
      </c>
      <c r="B42" s="1832" t="s">
        <v>7258</v>
      </c>
      <c r="C42" s="1862" t="s">
        <v>6803</v>
      </c>
      <c r="D42" s="1831">
        <v>4</v>
      </c>
      <c r="E42" s="1831">
        <v>4</v>
      </c>
      <c r="F42" s="1863" t="s">
        <v>352</v>
      </c>
      <c r="G42" s="494"/>
      <c r="H42" s="494" t="s">
        <v>351</v>
      </c>
      <c r="I42" s="494" t="s">
        <v>294</v>
      </c>
      <c r="J42" s="494" t="s">
        <v>294</v>
      </c>
      <c r="K42" s="573">
        <v>0</v>
      </c>
      <c r="L42" s="358" t="s">
        <v>6803</v>
      </c>
      <c r="M42" s="357" t="s">
        <v>7258</v>
      </c>
      <c r="N42" s="357" t="s">
        <v>351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6493</v>
      </c>
      <c r="U42" s="357" t="s">
        <v>294</v>
      </c>
      <c r="V42" s="357" t="s">
        <v>294</v>
      </c>
    </row>
    <row r="43" spans="1:22">
      <c r="A43" s="1651"/>
      <c r="B43" s="1816" t="s">
        <v>3052</v>
      </c>
      <c r="C43" s="1857" t="s">
        <v>1181</v>
      </c>
      <c r="D43" s="1815">
        <v>4</v>
      </c>
      <c r="E43" s="1815">
        <v>6</v>
      </c>
      <c r="F43" s="962" t="s">
        <v>438</v>
      </c>
      <c r="G43" s="494"/>
      <c r="H43" s="494" t="s">
        <v>3035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3052</v>
      </c>
      <c r="N43" s="357" t="s">
        <v>3035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>
      <c r="A44" s="1651"/>
      <c r="B44" s="1816" t="s">
        <v>7394</v>
      </c>
      <c r="C44" s="1857" t="s">
        <v>7114</v>
      </c>
      <c r="D44" s="1815">
        <v>4</v>
      </c>
      <c r="E44" s="1815">
        <v>6</v>
      </c>
      <c r="F44" s="962" t="s">
        <v>7110</v>
      </c>
      <c r="G44" s="494"/>
      <c r="H44" s="494" t="s">
        <v>7393</v>
      </c>
      <c r="I44" s="494" t="s">
        <v>294</v>
      </c>
      <c r="J44" s="494" t="s">
        <v>294</v>
      </c>
      <c r="K44" s="573">
        <v>0</v>
      </c>
      <c r="L44" s="358" t="s">
        <v>7114</v>
      </c>
      <c r="M44" s="357" t="s">
        <v>7394</v>
      </c>
      <c r="N44" s="357" t="s">
        <v>7393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7111</v>
      </c>
      <c r="U44" s="357" t="s">
        <v>294</v>
      </c>
      <c r="V44" s="357" t="s">
        <v>294</v>
      </c>
    </row>
    <row r="45" spans="1:22" ht="15" thickBot="1">
      <c r="A45" s="1791"/>
      <c r="B45" s="1827" t="s">
        <v>7395</v>
      </c>
      <c r="C45" s="1858" t="s">
        <v>7116</v>
      </c>
      <c r="D45" s="1826">
        <v>7</v>
      </c>
      <c r="E45" s="1826">
        <v>10</v>
      </c>
      <c r="F45" s="1859" t="s">
        <v>7101</v>
      </c>
      <c r="G45" s="494"/>
      <c r="H45" s="494" t="s">
        <v>7392</v>
      </c>
      <c r="I45" s="494" t="s">
        <v>294</v>
      </c>
      <c r="J45" s="494" t="s">
        <v>294</v>
      </c>
      <c r="K45" s="573">
        <v>0</v>
      </c>
      <c r="L45" s="358" t="s">
        <v>7117</v>
      </c>
      <c r="M45" s="357" t="s">
        <v>7395</v>
      </c>
      <c r="N45" s="357" t="s">
        <v>7392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7102</v>
      </c>
      <c r="U45" s="357" t="s">
        <v>294</v>
      </c>
      <c r="V45" s="357" t="s">
        <v>294</v>
      </c>
    </row>
    <row r="46" spans="1:22" ht="15" thickBot="1">
      <c r="A46" s="671"/>
      <c r="B46" s="671"/>
      <c r="C46" s="1860" t="s">
        <v>22</v>
      </c>
      <c r="D46" s="663">
        <v>19</v>
      </c>
      <c r="E46" s="663">
        <v>26</v>
      </c>
      <c r="F46" s="1861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1787">
        <v>7</v>
      </c>
      <c r="B47" s="1832" t="s">
        <v>7396</v>
      </c>
      <c r="C47" s="1862" t="s">
        <v>7119</v>
      </c>
      <c r="D47" s="1831">
        <v>3</v>
      </c>
      <c r="E47" s="1831">
        <v>6</v>
      </c>
      <c r="F47" s="1863" t="s">
        <v>7101</v>
      </c>
      <c r="G47" s="494"/>
      <c r="H47" s="494" t="s">
        <v>7392</v>
      </c>
      <c r="I47" s="494" t="s">
        <v>294</v>
      </c>
      <c r="J47" s="494" t="s">
        <v>294</v>
      </c>
      <c r="K47" s="573">
        <v>0</v>
      </c>
      <c r="L47" s="358" t="s">
        <v>7120</v>
      </c>
      <c r="M47" s="357" t="s">
        <v>7396</v>
      </c>
      <c r="N47" s="357" t="s">
        <v>7392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7102</v>
      </c>
      <c r="U47" s="357" t="s">
        <v>294</v>
      </c>
      <c r="V47" s="357" t="s">
        <v>294</v>
      </c>
    </row>
    <row r="48" spans="1:22">
      <c r="A48" s="1651"/>
      <c r="B48" s="1816" t="s">
        <v>7121</v>
      </c>
      <c r="C48" s="1857" t="s">
        <v>7122</v>
      </c>
      <c r="D48" s="1815">
        <v>5</v>
      </c>
      <c r="E48" s="1815">
        <v>6</v>
      </c>
      <c r="F48" s="962" t="s">
        <v>7104</v>
      </c>
      <c r="G48" s="494"/>
      <c r="H48" s="494" t="s">
        <v>7103</v>
      </c>
      <c r="I48" s="494" t="s">
        <v>294</v>
      </c>
      <c r="J48" s="494" t="s">
        <v>294</v>
      </c>
      <c r="K48" s="573">
        <v>0</v>
      </c>
      <c r="L48" s="358" t="s">
        <v>7123</v>
      </c>
      <c r="M48" s="357" t="s">
        <v>7121</v>
      </c>
      <c r="N48" s="357" t="s">
        <v>7103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7105</v>
      </c>
      <c r="U48" s="357" t="s">
        <v>294</v>
      </c>
      <c r="V48" s="357" t="s">
        <v>294</v>
      </c>
    </row>
    <row r="49" spans="1:22">
      <c r="A49" s="1651"/>
      <c r="B49" s="1816" t="s">
        <v>38</v>
      </c>
      <c r="C49" s="1857" t="s">
        <v>331</v>
      </c>
      <c r="D49" s="1815">
        <v>1</v>
      </c>
      <c r="E49" s="1815">
        <v>1</v>
      </c>
      <c r="F49" s="962" t="s">
        <v>335</v>
      </c>
      <c r="G49" s="494"/>
      <c r="H49" s="494" t="s">
        <v>3051</v>
      </c>
      <c r="I49" s="494" t="s">
        <v>294</v>
      </c>
      <c r="J49" s="494" t="s">
        <v>294</v>
      </c>
      <c r="K49" s="573">
        <v>0</v>
      </c>
      <c r="L49" s="358" t="s">
        <v>331</v>
      </c>
      <c r="M49" s="357" t="s">
        <v>38</v>
      </c>
      <c r="N49" s="357" t="s">
        <v>3051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335</v>
      </c>
      <c r="U49" s="357" t="s">
        <v>294</v>
      </c>
      <c r="V49" s="357" t="s">
        <v>294</v>
      </c>
    </row>
    <row r="50" spans="1:22">
      <c r="A50" s="1651"/>
      <c r="B50" s="1816" t="s">
        <v>7397</v>
      </c>
      <c r="C50" s="1857" t="s">
        <v>7125</v>
      </c>
      <c r="D50" s="1815">
        <v>3</v>
      </c>
      <c r="E50" s="1815">
        <v>4</v>
      </c>
      <c r="F50" s="962" t="s">
        <v>7110</v>
      </c>
      <c r="G50" s="494"/>
      <c r="H50" s="494" t="s">
        <v>7393</v>
      </c>
      <c r="I50" s="494" t="s">
        <v>294</v>
      </c>
      <c r="J50" s="494" t="s">
        <v>294</v>
      </c>
      <c r="K50" s="573">
        <v>0</v>
      </c>
      <c r="L50" s="358" t="s">
        <v>7126</v>
      </c>
      <c r="M50" s="357" t="s">
        <v>7397</v>
      </c>
      <c r="N50" s="357" t="s">
        <v>7393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7111</v>
      </c>
      <c r="U50" s="357" t="s">
        <v>294</v>
      </c>
      <c r="V50" s="357" t="s">
        <v>294</v>
      </c>
    </row>
    <row r="51" spans="1:22">
      <c r="A51" s="1651"/>
      <c r="B51" s="1816" t="s">
        <v>40</v>
      </c>
      <c r="C51" s="1857" t="s">
        <v>1180</v>
      </c>
      <c r="D51" s="1815">
        <v>1</v>
      </c>
      <c r="E51" s="1815">
        <v>1</v>
      </c>
      <c r="F51" s="962" t="s">
        <v>1131</v>
      </c>
      <c r="G51" s="494"/>
      <c r="H51" s="494" t="s">
        <v>36</v>
      </c>
      <c r="I51" s="494" t="s">
        <v>294</v>
      </c>
      <c r="J51" s="494" t="s">
        <v>294</v>
      </c>
      <c r="K51" s="573">
        <v>0</v>
      </c>
      <c r="L51" s="358" t="s">
        <v>1180</v>
      </c>
      <c r="M51" s="357" t="s">
        <v>40</v>
      </c>
      <c r="N51" s="357" t="s">
        <v>36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1131</v>
      </c>
      <c r="U51" s="357" t="s">
        <v>294</v>
      </c>
      <c r="V51" s="357" t="s">
        <v>294</v>
      </c>
    </row>
    <row r="52" spans="1:22" ht="15" thickBot="1">
      <c r="A52" s="1791"/>
      <c r="B52" s="1827" t="s">
        <v>7398</v>
      </c>
      <c r="C52" s="1858" t="s">
        <v>6825</v>
      </c>
      <c r="D52" s="1826">
        <v>7</v>
      </c>
      <c r="E52" s="1826">
        <v>12</v>
      </c>
      <c r="F52" s="1859" t="s">
        <v>6803</v>
      </c>
      <c r="G52" s="494"/>
      <c r="H52" s="494" t="s">
        <v>7258</v>
      </c>
      <c r="I52" s="494" t="s">
        <v>294</v>
      </c>
      <c r="J52" s="494" t="s">
        <v>294</v>
      </c>
      <c r="K52" s="573">
        <v>0</v>
      </c>
      <c r="L52" s="358" t="s">
        <v>6825</v>
      </c>
      <c r="M52" s="357" t="s">
        <v>7398</v>
      </c>
      <c r="N52" s="357" t="s">
        <v>7258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6803</v>
      </c>
      <c r="U52" s="357" t="s">
        <v>294</v>
      </c>
      <c r="V52" s="357" t="s">
        <v>294</v>
      </c>
    </row>
    <row r="53" spans="1:22" ht="15" thickBot="1">
      <c r="A53" s="671"/>
      <c r="B53" s="671"/>
      <c r="C53" s="1860" t="s">
        <v>22</v>
      </c>
      <c r="D53" s="663">
        <v>20</v>
      </c>
      <c r="E53" s="663">
        <v>30</v>
      </c>
      <c r="F53" s="186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1787">
        <v>8</v>
      </c>
      <c r="B54" s="1832" t="s">
        <v>7399</v>
      </c>
      <c r="C54" s="1862" t="s">
        <v>7400</v>
      </c>
      <c r="D54" s="1831">
        <v>3</v>
      </c>
      <c r="E54" s="1831">
        <v>4</v>
      </c>
      <c r="F54" s="1863" t="s">
        <v>7122</v>
      </c>
      <c r="G54" s="494"/>
      <c r="H54" s="494" t="s">
        <v>7121</v>
      </c>
      <c r="I54" s="494" t="s">
        <v>294</v>
      </c>
      <c r="J54" s="494" t="s">
        <v>294</v>
      </c>
      <c r="K54" s="573">
        <v>0</v>
      </c>
      <c r="L54" s="358" t="s">
        <v>7129</v>
      </c>
      <c r="M54" s="357" t="s">
        <v>7399</v>
      </c>
      <c r="N54" s="357" t="s">
        <v>7121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7123</v>
      </c>
      <c r="U54" s="357" t="s">
        <v>294</v>
      </c>
      <c r="V54" s="357" t="s">
        <v>294</v>
      </c>
    </row>
    <row r="55" spans="1:22">
      <c r="A55" s="1651"/>
      <c r="B55" s="1816" t="s">
        <v>7401</v>
      </c>
      <c r="C55" s="1857" t="s">
        <v>7131</v>
      </c>
      <c r="D55" s="1815">
        <v>3</v>
      </c>
      <c r="E55" s="1815">
        <v>6</v>
      </c>
      <c r="F55" s="962" t="s">
        <v>7122</v>
      </c>
      <c r="G55" s="494"/>
      <c r="H55" s="494" t="s">
        <v>7121</v>
      </c>
      <c r="I55" s="494" t="s">
        <v>294</v>
      </c>
      <c r="J55" s="494" t="s">
        <v>294</v>
      </c>
      <c r="K55" s="573">
        <v>0</v>
      </c>
      <c r="L55" s="358" t="s">
        <v>7131</v>
      </c>
      <c r="M55" s="357" t="s">
        <v>7401</v>
      </c>
      <c r="N55" s="357" t="s">
        <v>7121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7123</v>
      </c>
      <c r="U55" s="357" t="s">
        <v>294</v>
      </c>
      <c r="V55" s="357" t="s">
        <v>294</v>
      </c>
    </row>
    <row r="56" spans="1:22">
      <c r="A56" s="1651"/>
      <c r="B56" s="1816" t="s">
        <v>7263</v>
      </c>
      <c r="C56" s="1857" t="s">
        <v>6813</v>
      </c>
      <c r="D56" s="1815">
        <v>3</v>
      </c>
      <c r="E56" s="1815">
        <v>4</v>
      </c>
      <c r="F56" s="962" t="s">
        <v>6825</v>
      </c>
      <c r="G56" s="494"/>
      <c r="H56" s="494" t="s">
        <v>7398</v>
      </c>
      <c r="I56" s="494" t="s">
        <v>294</v>
      </c>
      <c r="J56" s="494" t="s">
        <v>294</v>
      </c>
      <c r="K56" s="573">
        <v>0</v>
      </c>
      <c r="L56" s="358" t="s">
        <v>6813</v>
      </c>
      <c r="M56" s="357" t="s">
        <v>7263</v>
      </c>
      <c r="N56" s="357" t="s">
        <v>7398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6825</v>
      </c>
      <c r="U56" s="357" t="s">
        <v>294</v>
      </c>
      <c r="V56" s="357" t="s">
        <v>294</v>
      </c>
    </row>
    <row r="57" spans="1:22">
      <c r="A57" s="1651"/>
      <c r="B57" s="1816" t="s">
        <v>7623</v>
      </c>
      <c r="C57" s="1857" t="s">
        <v>3155</v>
      </c>
      <c r="D57" s="1815">
        <v>8</v>
      </c>
      <c r="E57" s="1815">
        <v>14</v>
      </c>
      <c r="F57" s="962" t="s">
        <v>7624</v>
      </c>
      <c r="G57" s="494"/>
      <c r="H57" s="494" t="s">
        <v>3052</v>
      </c>
      <c r="I57" s="494" t="s">
        <v>7398</v>
      </c>
      <c r="J57" s="494" t="s">
        <v>294</v>
      </c>
      <c r="K57" s="573">
        <v>0</v>
      </c>
      <c r="L57" s="358" t="s">
        <v>4589</v>
      </c>
      <c r="M57" s="357" t="s">
        <v>7623</v>
      </c>
      <c r="N57" s="357" t="s">
        <v>3052</v>
      </c>
      <c r="O57" s="357" t="s">
        <v>7398</v>
      </c>
      <c r="P57" s="357" t="s">
        <v>294</v>
      </c>
      <c r="Q57" s="357">
        <v>0</v>
      </c>
      <c r="R57" s="357">
        <v>16</v>
      </c>
      <c r="S57" s="357">
        <v>0</v>
      </c>
      <c r="T57" s="357" t="s">
        <v>1181</v>
      </c>
      <c r="U57" s="357" t="s">
        <v>6825</v>
      </c>
      <c r="V57" s="357" t="s">
        <v>294</v>
      </c>
    </row>
    <row r="58" spans="1:22" ht="15" thickBot="1">
      <c r="A58" s="1791"/>
      <c r="B58" s="1827" t="s">
        <v>7270</v>
      </c>
      <c r="C58" s="1858" t="s">
        <v>6832</v>
      </c>
      <c r="D58" s="1826">
        <v>3</v>
      </c>
      <c r="E58" s="1826">
        <v>4</v>
      </c>
      <c r="F58" s="1859" t="s">
        <v>7122</v>
      </c>
      <c r="G58" s="494"/>
      <c r="H58" s="494" t="s">
        <v>7121</v>
      </c>
      <c r="I58" s="494" t="s">
        <v>294</v>
      </c>
      <c r="J58" s="494" t="s">
        <v>294</v>
      </c>
      <c r="K58" s="573">
        <v>0</v>
      </c>
      <c r="L58" s="358" t="s">
        <v>6832</v>
      </c>
      <c r="M58" s="357" t="s">
        <v>7270</v>
      </c>
      <c r="N58" s="357" t="s">
        <v>7121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7123</v>
      </c>
      <c r="U58" s="357" t="s">
        <v>294</v>
      </c>
      <c r="V58" s="357" t="s">
        <v>294</v>
      </c>
    </row>
    <row r="59" spans="1:22" ht="15" thickBot="1">
      <c r="A59" s="671"/>
      <c r="B59" s="671"/>
      <c r="C59" s="1860" t="s">
        <v>22</v>
      </c>
      <c r="D59" s="663">
        <v>20</v>
      </c>
      <c r="E59" s="663">
        <v>32</v>
      </c>
      <c r="F59" s="186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1787">
        <v>9</v>
      </c>
      <c r="B60" s="1832" t="s">
        <v>7402</v>
      </c>
      <c r="C60" s="1862" t="s">
        <v>7403</v>
      </c>
      <c r="D60" s="1831">
        <v>4</v>
      </c>
      <c r="E60" s="1831">
        <v>6</v>
      </c>
      <c r="F60" s="1863" t="s">
        <v>6832</v>
      </c>
      <c r="G60" s="494"/>
      <c r="H60" s="494" t="s">
        <v>7270</v>
      </c>
      <c r="I60" s="494" t="s">
        <v>294</v>
      </c>
      <c r="J60" s="494" t="s">
        <v>294</v>
      </c>
      <c r="K60" s="573">
        <v>0</v>
      </c>
      <c r="L60" s="358" t="s">
        <v>7404</v>
      </c>
      <c r="M60" s="357" t="s">
        <v>7402</v>
      </c>
      <c r="N60" s="357" t="s">
        <v>7270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6832</v>
      </c>
      <c r="U60" s="357" t="s">
        <v>294</v>
      </c>
      <c r="V60" s="357" t="s">
        <v>294</v>
      </c>
    </row>
    <row r="61" spans="1:22">
      <c r="A61" s="1651"/>
      <c r="B61" s="1816" t="s">
        <v>7625</v>
      </c>
      <c r="C61" s="1857" t="s">
        <v>4161</v>
      </c>
      <c r="D61" s="1815">
        <v>8</v>
      </c>
      <c r="E61" s="1815">
        <v>12</v>
      </c>
      <c r="F61" s="962" t="s">
        <v>7626</v>
      </c>
      <c r="G61" s="494"/>
      <c r="H61" s="494" t="s">
        <v>3040</v>
      </c>
      <c r="I61" s="494" t="s">
        <v>7121</v>
      </c>
      <c r="J61" s="494" t="s">
        <v>294</v>
      </c>
      <c r="K61" s="573">
        <v>0</v>
      </c>
      <c r="L61" s="358" t="s">
        <v>4161</v>
      </c>
      <c r="M61" s="357" t="s">
        <v>7625</v>
      </c>
      <c r="N61" s="357" t="s">
        <v>3040</v>
      </c>
      <c r="O61" s="357" t="s">
        <v>7121</v>
      </c>
      <c r="P61" s="357" t="s">
        <v>294</v>
      </c>
      <c r="Q61" s="357">
        <v>0</v>
      </c>
      <c r="R61" s="357">
        <v>35</v>
      </c>
      <c r="S61" s="357">
        <v>0</v>
      </c>
      <c r="T61" s="357" t="s">
        <v>3259</v>
      </c>
      <c r="U61" s="357" t="s">
        <v>7123</v>
      </c>
      <c r="V61" s="357" t="s">
        <v>294</v>
      </c>
    </row>
    <row r="62" spans="1:22">
      <c r="A62" s="1651"/>
      <c r="B62" s="1816" t="s">
        <v>7627</v>
      </c>
      <c r="C62" s="1857" t="s">
        <v>7628</v>
      </c>
      <c r="D62" s="1815">
        <v>3</v>
      </c>
      <c r="E62" s="1815">
        <v>4</v>
      </c>
      <c r="F62" s="962" t="s">
        <v>3155</v>
      </c>
      <c r="G62" s="494"/>
      <c r="H62" s="494" t="s">
        <v>7623</v>
      </c>
      <c r="I62" s="494" t="s">
        <v>294</v>
      </c>
      <c r="J62" s="494" t="s">
        <v>294</v>
      </c>
      <c r="K62" s="573">
        <v>0</v>
      </c>
      <c r="L62" s="358" t="s">
        <v>7138</v>
      </c>
      <c r="M62" s="357" t="s">
        <v>7627</v>
      </c>
      <c r="N62" s="357" t="s">
        <v>7623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4589</v>
      </c>
      <c r="U62" s="357" t="s">
        <v>294</v>
      </c>
      <c r="V62" s="357" t="s">
        <v>294</v>
      </c>
    </row>
    <row r="63" spans="1:22">
      <c r="A63" s="1651"/>
      <c r="B63" s="1816" t="s">
        <v>7405</v>
      </c>
      <c r="C63" s="1857" t="s">
        <v>7140</v>
      </c>
      <c r="D63" s="1815">
        <v>2</v>
      </c>
      <c r="E63" s="1815">
        <v>4</v>
      </c>
      <c r="F63" s="962" t="s">
        <v>7131</v>
      </c>
      <c r="G63" s="494"/>
      <c r="H63" s="494" t="s">
        <v>7401</v>
      </c>
      <c r="I63" s="494" t="s">
        <v>294</v>
      </c>
      <c r="J63" s="494" t="s">
        <v>294</v>
      </c>
      <c r="K63" s="573">
        <v>0</v>
      </c>
      <c r="L63" s="358" t="s">
        <v>7141</v>
      </c>
      <c r="M63" s="357" t="s">
        <v>7405</v>
      </c>
      <c r="N63" s="357" t="s">
        <v>7401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7131</v>
      </c>
      <c r="U63" s="357" t="s">
        <v>294</v>
      </c>
      <c r="V63" s="357" t="s">
        <v>294</v>
      </c>
    </row>
    <row r="64" spans="1:22">
      <c r="A64" s="1651"/>
      <c r="B64" s="1816" t="s">
        <v>7277</v>
      </c>
      <c r="C64" s="1857" t="s">
        <v>7278</v>
      </c>
      <c r="D64" s="1815">
        <v>3</v>
      </c>
      <c r="E64" s="1815">
        <v>4</v>
      </c>
      <c r="F64" s="962" t="s">
        <v>6813</v>
      </c>
      <c r="G64" s="494" t="s">
        <v>241</v>
      </c>
      <c r="H64" s="494" t="s">
        <v>7263</v>
      </c>
      <c r="I64" s="494" t="s">
        <v>294</v>
      </c>
      <c r="J64" s="494" t="s">
        <v>294</v>
      </c>
      <c r="K64" s="573">
        <v>0</v>
      </c>
      <c r="L64" s="358" t="s">
        <v>7279</v>
      </c>
      <c r="M64" s="357" t="s">
        <v>7277</v>
      </c>
      <c r="N64" s="357" t="s">
        <v>7263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6813</v>
      </c>
      <c r="U64" s="357" t="s">
        <v>294</v>
      </c>
      <c r="V64" s="357" t="s">
        <v>294</v>
      </c>
    </row>
    <row r="65" spans="1:22" ht="15" thickBot="1">
      <c r="A65" s="1791"/>
      <c r="B65" s="1827" t="s">
        <v>7280</v>
      </c>
      <c r="C65" s="1858" t="s">
        <v>7281</v>
      </c>
      <c r="D65" s="1826">
        <v>3</v>
      </c>
      <c r="E65" s="1826">
        <v>4</v>
      </c>
      <c r="F65" s="1859" t="s">
        <v>6813</v>
      </c>
      <c r="G65" s="494" t="s">
        <v>241</v>
      </c>
      <c r="H65" s="494" t="s">
        <v>7263</v>
      </c>
      <c r="I65" s="494" t="s">
        <v>294</v>
      </c>
      <c r="J65" s="494" t="s">
        <v>294</v>
      </c>
      <c r="K65" s="573">
        <v>0</v>
      </c>
      <c r="L65" s="358" t="s">
        <v>7282</v>
      </c>
      <c r="M65" s="357" t="s">
        <v>7280</v>
      </c>
      <c r="N65" s="357" t="s">
        <v>7263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6813</v>
      </c>
      <c r="U65" s="357" t="s">
        <v>294</v>
      </c>
      <c r="V65" s="357" t="s">
        <v>294</v>
      </c>
    </row>
    <row r="66" spans="1:22" ht="15" thickBot="1">
      <c r="A66" s="671"/>
      <c r="B66" s="671"/>
      <c r="C66" s="1860" t="s">
        <v>22</v>
      </c>
      <c r="D66" s="663">
        <v>20</v>
      </c>
      <c r="E66" s="663">
        <v>30</v>
      </c>
      <c r="F66" s="186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787">
        <v>10</v>
      </c>
      <c r="B67" s="1832" t="s">
        <v>7407</v>
      </c>
      <c r="C67" s="1862" t="s">
        <v>7146</v>
      </c>
      <c r="D67" s="1831">
        <v>8</v>
      </c>
      <c r="E67" s="1831">
        <v>14</v>
      </c>
      <c r="F67" s="1863" t="s">
        <v>7403</v>
      </c>
      <c r="G67" s="494"/>
      <c r="H67" s="494" t="s">
        <v>7402</v>
      </c>
      <c r="I67" s="494" t="s">
        <v>294</v>
      </c>
      <c r="J67" s="494" t="s">
        <v>294</v>
      </c>
      <c r="K67" s="573">
        <v>0</v>
      </c>
      <c r="L67" s="358" t="s">
        <v>7147</v>
      </c>
      <c r="M67" s="357" t="s">
        <v>7407</v>
      </c>
      <c r="N67" s="357" t="s">
        <v>7402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7404</v>
      </c>
      <c r="U67" s="357" t="s">
        <v>294</v>
      </c>
      <c r="V67" s="357" t="s">
        <v>294</v>
      </c>
    </row>
    <row r="68" spans="1:22">
      <c r="A68" s="1651"/>
      <c r="B68" s="1816" t="s">
        <v>7629</v>
      </c>
      <c r="C68" s="1857" t="s">
        <v>4329</v>
      </c>
      <c r="D68" s="1815">
        <v>8</v>
      </c>
      <c r="E68" s="1815">
        <v>12</v>
      </c>
      <c r="F68" s="962" t="s">
        <v>4161</v>
      </c>
      <c r="G68" s="494"/>
      <c r="H68" s="494" t="s">
        <v>7625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7629</v>
      </c>
      <c r="N68" s="357" t="s">
        <v>7625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651"/>
      <c r="B69" s="1816" t="s">
        <v>7408</v>
      </c>
      <c r="C69" s="1857" t="s">
        <v>6846</v>
      </c>
      <c r="D69" s="1815">
        <v>3</v>
      </c>
      <c r="E69" s="1815">
        <v>4</v>
      </c>
      <c r="F69" s="962" t="s">
        <v>7122</v>
      </c>
      <c r="G69" s="494"/>
      <c r="H69" s="494" t="s">
        <v>7121</v>
      </c>
      <c r="I69" s="494" t="s">
        <v>294</v>
      </c>
      <c r="J69" s="494" t="s">
        <v>294</v>
      </c>
      <c r="K69" s="573">
        <v>0</v>
      </c>
      <c r="L69" s="358" t="s">
        <v>6846</v>
      </c>
      <c r="M69" s="357" t="s">
        <v>7408</v>
      </c>
      <c r="N69" s="357" t="s">
        <v>7121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7123</v>
      </c>
      <c r="U69" s="357" t="s">
        <v>294</v>
      </c>
      <c r="V69" s="357" t="s">
        <v>294</v>
      </c>
    </row>
    <row r="70" spans="1:22">
      <c r="A70" s="1651"/>
      <c r="B70" s="1816" t="s">
        <v>7630</v>
      </c>
      <c r="C70" s="1857" t="s">
        <v>7631</v>
      </c>
      <c r="D70" s="1815">
        <v>3</v>
      </c>
      <c r="E70" s="1815">
        <v>4</v>
      </c>
      <c r="F70" s="96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6849</v>
      </c>
      <c r="M70" s="357" t="s">
        <v>7630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1791"/>
      <c r="B71" s="1827" t="s">
        <v>7632</v>
      </c>
      <c r="C71" s="1858" t="s">
        <v>7633</v>
      </c>
      <c r="D71" s="1826">
        <v>3</v>
      </c>
      <c r="E71" s="1826">
        <v>4</v>
      </c>
      <c r="F71" s="1859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7409</v>
      </c>
      <c r="M71" s="357" t="s">
        <v>7632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671"/>
      <c r="B72" s="671"/>
      <c r="C72" s="1860" t="s">
        <v>22</v>
      </c>
      <c r="D72" s="663">
        <v>22</v>
      </c>
      <c r="E72" s="663">
        <v>34</v>
      </c>
      <c r="F72" s="186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71"/>
      <c r="B73" s="671" t="s">
        <v>118</v>
      </c>
      <c r="C73" s="1860" t="s">
        <v>6409</v>
      </c>
      <c r="D73" s="663">
        <v>200</v>
      </c>
      <c r="E73" s="663">
        <v>298</v>
      </c>
      <c r="F73" s="186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6410</v>
      </c>
      <c r="M73" s="357" t="s">
        <v>118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423E2-DDE1-4115-80D2-581F05923ED7}">
  <sheetPr codeName="Sheet78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48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653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653"/>
      <c r="B11" s="1816" t="s">
        <v>415</v>
      </c>
      <c r="C11" s="1857" t="s">
        <v>416</v>
      </c>
      <c r="D11" s="1815">
        <v>2</v>
      </c>
      <c r="E11" s="1815">
        <v>2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6412</v>
      </c>
      <c r="M11" s="357" t="s">
        <v>415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653"/>
      <c r="B12" s="1816" t="s">
        <v>3037</v>
      </c>
      <c r="C12" s="1857" t="s">
        <v>4294</v>
      </c>
      <c r="D12" s="1815">
        <v>2</v>
      </c>
      <c r="E12" s="1815">
        <v>3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653"/>
      <c r="B13" s="1816" t="s">
        <v>1043</v>
      </c>
      <c r="C13" s="1857" t="s">
        <v>1044</v>
      </c>
      <c r="D13" s="1815">
        <v>4</v>
      </c>
      <c r="E13" s="1815">
        <v>6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53"/>
      <c r="B14" s="1827" t="s">
        <v>3034</v>
      </c>
      <c r="C14" s="1858" t="s">
        <v>3543</v>
      </c>
      <c r="D14" s="1826">
        <v>5</v>
      </c>
      <c r="E14" s="1826">
        <v>8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20</v>
      </c>
      <c r="E15" s="663">
        <v>30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53">
        <v>2</v>
      </c>
      <c r="B16" s="1832" t="s">
        <v>7583</v>
      </c>
      <c r="C16" s="1862" t="s">
        <v>7584</v>
      </c>
      <c r="D16" s="1831">
        <v>5</v>
      </c>
      <c r="E16" s="1831">
        <v>8</v>
      </c>
      <c r="F16" s="1863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7583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653"/>
      <c r="B17" s="1816" t="s">
        <v>7603</v>
      </c>
      <c r="C17" s="1857" t="s">
        <v>348</v>
      </c>
      <c r="D17" s="1815">
        <v>3</v>
      </c>
      <c r="E17" s="1815">
        <v>6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6413</v>
      </c>
      <c r="M17" s="357" t="s">
        <v>7603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653"/>
      <c r="B18" s="1816" t="s">
        <v>354</v>
      </c>
      <c r="C18" s="1857" t="s">
        <v>355</v>
      </c>
      <c r="D18" s="1815">
        <v>3</v>
      </c>
      <c r="E18" s="1815">
        <v>4</v>
      </c>
      <c r="F18" s="96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6282</v>
      </c>
      <c r="M18" s="357" t="s">
        <v>354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653"/>
      <c r="B19" s="1816" t="s">
        <v>3039</v>
      </c>
      <c r="C19" s="1857" t="s">
        <v>1179</v>
      </c>
      <c r="D19" s="1815">
        <v>3</v>
      </c>
      <c r="E19" s="1815">
        <v>4</v>
      </c>
      <c r="F19" s="96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3039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653"/>
      <c r="B20" s="1816" t="s">
        <v>356</v>
      </c>
      <c r="C20" s="1857" t="s">
        <v>357</v>
      </c>
      <c r="D20" s="1815">
        <v>3</v>
      </c>
      <c r="E20" s="1815">
        <v>4</v>
      </c>
      <c r="F20" s="96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6284</v>
      </c>
      <c r="M20" s="357" t="s">
        <v>356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53"/>
      <c r="B21" s="1827" t="s">
        <v>3036</v>
      </c>
      <c r="C21" s="1858" t="s">
        <v>471</v>
      </c>
      <c r="D21" s="1826">
        <v>5</v>
      </c>
      <c r="E21" s="1826">
        <v>8</v>
      </c>
      <c r="F21" s="1859" t="s">
        <v>3543</v>
      </c>
      <c r="G21" s="494"/>
      <c r="H21" s="494" t="s">
        <v>3034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3036</v>
      </c>
      <c r="N21" s="357" t="s">
        <v>3034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22</v>
      </c>
      <c r="E22" s="663">
        <v>34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53">
        <v>3</v>
      </c>
      <c r="B23" s="1832" t="s">
        <v>7587</v>
      </c>
      <c r="C23" s="1862" t="s">
        <v>28</v>
      </c>
      <c r="D23" s="1831">
        <v>5</v>
      </c>
      <c r="E23" s="1831">
        <v>8</v>
      </c>
      <c r="F23" s="1863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7587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653"/>
      <c r="B24" s="1816" t="s">
        <v>359</v>
      </c>
      <c r="C24" s="1857" t="s">
        <v>349</v>
      </c>
      <c r="D24" s="1815">
        <v>4</v>
      </c>
      <c r="E24" s="1815">
        <v>6</v>
      </c>
      <c r="F24" s="962" t="s">
        <v>7584</v>
      </c>
      <c r="G24" s="494"/>
      <c r="H24" s="494" t="s">
        <v>7583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7583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7585</v>
      </c>
      <c r="U24" s="357" t="s">
        <v>294</v>
      </c>
      <c r="V24" s="357" t="s">
        <v>294</v>
      </c>
    </row>
    <row r="25" spans="1:22">
      <c r="A25" s="653"/>
      <c r="B25" s="1816" t="s">
        <v>3065</v>
      </c>
      <c r="C25" s="1857" t="s">
        <v>3153</v>
      </c>
      <c r="D25" s="1815">
        <v>5</v>
      </c>
      <c r="E25" s="1815">
        <v>8</v>
      </c>
      <c r="F25" s="962" t="s">
        <v>7584</v>
      </c>
      <c r="G25" s="494"/>
      <c r="H25" s="494" t="s">
        <v>7583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3065</v>
      </c>
      <c r="N25" s="357" t="s">
        <v>7583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7585</v>
      </c>
      <c r="U25" s="357" t="s">
        <v>294</v>
      </c>
      <c r="V25" s="357" t="s">
        <v>294</v>
      </c>
    </row>
    <row r="26" spans="1:22">
      <c r="A26" s="653"/>
      <c r="B26" s="1816" t="s">
        <v>1052</v>
      </c>
      <c r="C26" s="1857" t="s">
        <v>1053</v>
      </c>
      <c r="D26" s="1815">
        <v>4</v>
      </c>
      <c r="E26" s="1815">
        <v>6</v>
      </c>
      <c r="F26" s="962" t="s">
        <v>1044</v>
      </c>
      <c r="G26" s="494"/>
      <c r="H26" s="494" t="s">
        <v>1043</v>
      </c>
      <c r="I26" s="494" t="s">
        <v>294</v>
      </c>
      <c r="J26" s="494" t="s">
        <v>294</v>
      </c>
      <c r="K26" s="573">
        <v>0</v>
      </c>
      <c r="L26" s="358" t="s">
        <v>6417</v>
      </c>
      <c r="M26" s="357" t="s">
        <v>1052</v>
      </c>
      <c r="N26" s="357" t="s">
        <v>1043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6280</v>
      </c>
      <c r="U26" s="357" t="s">
        <v>294</v>
      </c>
      <c r="V26" s="357" t="s">
        <v>294</v>
      </c>
    </row>
    <row r="27" spans="1:22">
      <c r="A27" s="653"/>
      <c r="B27" s="1816" t="s">
        <v>3051</v>
      </c>
      <c r="C27" s="1857" t="s">
        <v>335</v>
      </c>
      <c r="D27" s="1815">
        <v>2</v>
      </c>
      <c r="E27" s="1815">
        <v>3</v>
      </c>
      <c r="F27" s="96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3051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653"/>
      <c r="B28" s="1827" t="s">
        <v>36</v>
      </c>
      <c r="C28" s="1858" t="s">
        <v>1131</v>
      </c>
      <c r="D28" s="1826">
        <v>1</v>
      </c>
      <c r="E28" s="1826">
        <v>1</v>
      </c>
      <c r="F28" s="185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21</v>
      </c>
      <c r="E29" s="663">
        <v>32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53">
        <v>4</v>
      </c>
      <c r="B30" s="1832" t="s">
        <v>7590</v>
      </c>
      <c r="C30" s="1862" t="s">
        <v>32</v>
      </c>
      <c r="D30" s="1831">
        <v>5</v>
      </c>
      <c r="E30" s="1831">
        <v>8</v>
      </c>
      <c r="F30" s="1863" t="s">
        <v>28</v>
      </c>
      <c r="G30" s="494"/>
      <c r="H30" s="494" t="s">
        <v>7587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7590</v>
      </c>
      <c r="N30" s="357" t="s">
        <v>7587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653"/>
      <c r="B31" s="1816" t="s">
        <v>29</v>
      </c>
      <c r="C31" s="1857" t="s">
        <v>2389</v>
      </c>
      <c r="D31" s="1815">
        <v>2</v>
      </c>
      <c r="E31" s="1815">
        <v>2</v>
      </c>
      <c r="F31" s="962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653"/>
      <c r="B32" s="1816" t="s">
        <v>40</v>
      </c>
      <c r="C32" s="1857" t="s">
        <v>1180</v>
      </c>
      <c r="D32" s="1815">
        <v>1</v>
      </c>
      <c r="E32" s="1815">
        <v>1</v>
      </c>
      <c r="F32" s="962" t="s">
        <v>1131</v>
      </c>
      <c r="G32" s="494"/>
      <c r="H32" s="494" t="s">
        <v>36</v>
      </c>
      <c r="I32" s="494" t="s">
        <v>294</v>
      </c>
      <c r="J32" s="494" t="s">
        <v>294</v>
      </c>
      <c r="K32" s="573">
        <v>0</v>
      </c>
      <c r="L32" s="358" t="s">
        <v>1180</v>
      </c>
      <c r="M32" s="357" t="s">
        <v>40</v>
      </c>
      <c r="N32" s="357" t="s">
        <v>36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1131</v>
      </c>
      <c r="U32" s="357" t="s">
        <v>294</v>
      </c>
      <c r="V32" s="357" t="s">
        <v>294</v>
      </c>
    </row>
    <row r="33" spans="1:22">
      <c r="A33" s="653"/>
      <c r="B33" s="1816" t="s">
        <v>422</v>
      </c>
      <c r="C33" s="1857" t="s">
        <v>418</v>
      </c>
      <c r="D33" s="1815">
        <v>4</v>
      </c>
      <c r="E33" s="1815">
        <v>6</v>
      </c>
      <c r="F33" s="962" t="s">
        <v>3153</v>
      </c>
      <c r="G33" s="494"/>
      <c r="H33" s="494" t="s">
        <v>3065</v>
      </c>
      <c r="I33" s="494" t="s">
        <v>294</v>
      </c>
      <c r="J33" s="494" t="s">
        <v>294</v>
      </c>
      <c r="K33" s="573">
        <v>0</v>
      </c>
      <c r="L33" s="358" t="s">
        <v>6419</v>
      </c>
      <c r="M33" s="357" t="s">
        <v>422</v>
      </c>
      <c r="N33" s="357" t="s">
        <v>3065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604</v>
      </c>
      <c r="U33" s="357" t="s">
        <v>294</v>
      </c>
      <c r="V33" s="357" t="s">
        <v>294</v>
      </c>
    </row>
    <row r="34" spans="1:22">
      <c r="A34" s="653"/>
      <c r="B34" s="1816" t="s">
        <v>3038</v>
      </c>
      <c r="C34" s="1857" t="s">
        <v>140</v>
      </c>
      <c r="D34" s="1815">
        <v>5</v>
      </c>
      <c r="E34" s="1815">
        <v>8</v>
      </c>
      <c r="F34" s="962" t="s">
        <v>471</v>
      </c>
      <c r="G34" s="494"/>
      <c r="H34" s="494" t="s">
        <v>3036</v>
      </c>
      <c r="I34" s="494" t="s">
        <v>294</v>
      </c>
      <c r="J34" s="494" t="s">
        <v>294</v>
      </c>
      <c r="K34" s="573">
        <v>0</v>
      </c>
      <c r="L34" s="358" t="s">
        <v>602</v>
      </c>
      <c r="M34" s="357" t="s">
        <v>3038</v>
      </c>
      <c r="N34" s="357" t="s">
        <v>3036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3412</v>
      </c>
      <c r="U34" s="357" t="s">
        <v>294</v>
      </c>
      <c r="V34" s="357" t="s">
        <v>294</v>
      </c>
    </row>
    <row r="35" spans="1:22" ht="15" thickBot="1">
      <c r="A35" s="653"/>
      <c r="B35" s="1827" t="s">
        <v>7589</v>
      </c>
      <c r="C35" s="1858" t="s">
        <v>7097</v>
      </c>
      <c r="D35" s="1826">
        <v>4</v>
      </c>
      <c r="E35" s="1826">
        <v>6</v>
      </c>
      <c r="F35" s="1859" t="s">
        <v>349</v>
      </c>
      <c r="G35" s="494"/>
      <c r="H35" s="494" t="s">
        <v>359</v>
      </c>
      <c r="I35" s="494" t="s">
        <v>294</v>
      </c>
      <c r="J35" s="494" t="s">
        <v>294</v>
      </c>
      <c r="K35" s="573">
        <v>0</v>
      </c>
      <c r="L35" s="358" t="s">
        <v>6420</v>
      </c>
      <c r="M35" s="357" t="s">
        <v>7589</v>
      </c>
      <c r="N35" s="357" t="s">
        <v>359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6309</v>
      </c>
      <c r="U35" s="357" t="s">
        <v>294</v>
      </c>
      <c r="V35" s="357" t="s">
        <v>294</v>
      </c>
    </row>
    <row r="36" spans="1:22" ht="15" thickBot="1">
      <c r="A36" s="671"/>
      <c r="B36" s="671"/>
      <c r="C36" s="1860" t="s">
        <v>22</v>
      </c>
      <c r="D36" s="663">
        <v>21</v>
      </c>
      <c r="E36" s="663">
        <v>31</v>
      </c>
      <c r="F36" s="186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53">
        <v>5</v>
      </c>
      <c r="B37" s="1832" t="s">
        <v>7604</v>
      </c>
      <c r="C37" s="1862" t="s">
        <v>6298</v>
      </c>
      <c r="D37" s="1831">
        <v>4</v>
      </c>
      <c r="E37" s="1831">
        <v>4</v>
      </c>
      <c r="F37" s="1863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6298</v>
      </c>
      <c r="M37" s="357" t="s">
        <v>7604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653"/>
      <c r="B38" s="1816" t="s">
        <v>6421</v>
      </c>
      <c r="C38" s="1857" t="s">
        <v>6992</v>
      </c>
      <c r="D38" s="1815">
        <v>3</v>
      </c>
      <c r="E38" s="1815">
        <v>4</v>
      </c>
      <c r="F38" s="962" t="s">
        <v>418</v>
      </c>
      <c r="G38" s="494"/>
      <c r="H38" s="494" t="s">
        <v>422</v>
      </c>
      <c r="I38" s="494" t="s">
        <v>294</v>
      </c>
      <c r="J38" s="494" t="s">
        <v>294</v>
      </c>
      <c r="K38" s="573">
        <v>0</v>
      </c>
      <c r="L38" s="358" t="s">
        <v>6423</v>
      </c>
      <c r="M38" s="357" t="s">
        <v>6421</v>
      </c>
      <c r="N38" s="357" t="s">
        <v>422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6419</v>
      </c>
      <c r="U38" s="357" t="s">
        <v>294</v>
      </c>
      <c r="V38" s="357" t="s">
        <v>294</v>
      </c>
    </row>
    <row r="39" spans="1:22">
      <c r="A39" s="653"/>
      <c r="B39" s="1816" t="s">
        <v>7605</v>
      </c>
      <c r="C39" s="1857" t="s">
        <v>7606</v>
      </c>
      <c r="D39" s="1815">
        <v>3</v>
      </c>
      <c r="E39" s="1815">
        <v>4</v>
      </c>
      <c r="F39" s="962" t="s">
        <v>28</v>
      </c>
      <c r="G39" s="494"/>
      <c r="H39" s="494" t="s">
        <v>7587</v>
      </c>
      <c r="I39" s="494" t="s">
        <v>294</v>
      </c>
      <c r="J39" s="494" t="s">
        <v>294</v>
      </c>
      <c r="K39" s="574">
        <v>0</v>
      </c>
      <c r="L39" s="358" t="s">
        <v>6426</v>
      </c>
      <c r="M39" s="357" t="s">
        <v>7605</v>
      </c>
      <c r="N39" s="357" t="s">
        <v>7587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598</v>
      </c>
      <c r="U39" s="357" t="s">
        <v>294</v>
      </c>
      <c r="V39" s="357" t="s">
        <v>294</v>
      </c>
    </row>
    <row r="40" spans="1:22">
      <c r="A40" s="653"/>
      <c r="B40" s="1816" t="s">
        <v>6427</v>
      </c>
      <c r="C40" s="1857" t="s">
        <v>7354</v>
      </c>
      <c r="D40" s="1815">
        <v>5</v>
      </c>
      <c r="E40" s="1815">
        <v>6</v>
      </c>
      <c r="F40" s="962" t="s">
        <v>32</v>
      </c>
      <c r="G40" s="494"/>
      <c r="H40" s="494" t="s">
        <v>7590</v>
      </c>
      <c r="I40" s="494" t="s">
        <v>294</v>
      </c>
      <c r="J40" s="494" t="s">
        <v>294</v>
      </c>
      <c r="K40" s="573">
        <v>0</v>
      </c>
      <c r="L40" s="358" t="s">
        <v>6429</v>
      </c>
      <c r="M40" s="357" t="s">
        <v>6427</v>
      </c>
      <c r="N40" s="357" t="s">
        <v>7590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603</v>
      </c>
      <c r="U40" s="357" t="s">
        <v>294</v>
      </c>
      <c r="V40" s="357" t="s">
        <v>294</v>
      </c>
    </row>
    <row r="41" spans="1:22">
      <c r="A41" s="653"/>
      <c r="B41" s="1816" t="s">
        <v>6430</v>
      </c>
      <c r="C41" s="1857" t="s">
        <v>6984</v>
      </c>
      <c r="D41" s="1815">
        <v>3</v>
      </c>
      <c r="E41" s="1815">
        <v>4</v>
      </c>
      <c r="F41" s="962" t="s">
        <v>349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6432</v>
      </c>
      <c r="M41" s="357" t="s">
        <v>6430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653"/>
      <c r="B42" s="1827" t="s">
        <v>7607</v>
      </c>
      <c r="C42" s="1858" t="s">
        <v>7608</v>
      </c>
      <c r="D42" s="1826">
        <v>3</v>
      </c>
      <c r="E42" s="1826">
        <v>4</v>
      </c>
      <c r="F42" s="1859" t="s">
        <v>357</v>
      </c>
      <c r="G42" s="494"/>
      <c r="H42" s="494" t="s">
        <v>356</v>
      </c>
      <c r="I42" s="494" t="s">
        <v>294</v>
      </c>
      <c r="J42" s="494" t="s">
        <v>294</v>
      </c>
      <c r="K42" s="573">
        <v>0</v>
      </c>
      <c r="L42" s="358" t="s">
        <v>6307</v>
      </c>
      <c r="M42" s="357" t="s">
        <v>7607</v>
      </c>
      <c r="N42" s="357" t="s">
        <v>356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6284</v>
      </c>
      <c r="U42" s="357" t="s">
        <v>294</v>
      </c>
      <c r="V42" s="357" t="s">
        <v>294</v>
      </c>
    </row>
    <row r="43" spans="1:22" ht="15" thickBot="1">
      <c r="A43" s="671"/>
      <c r="B43" s="671"/>
      <c r="C43" s="1860" t="s">
        <v>22</v>
      </c>
      <c r="D43" s="663">
        <v>21</v>
      </c>
      <c r="E43" s="663">
        <v>26</v>
      </c>
      <c r="F43" s="186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53">
        <v>6</v>
      </c>
      <c r="B44" s="1832" t="s">
        <v>7292</v>
      </c>
      <c r="C44" s="1862" t="s">
        <v>7293</v>
      </c>
      <c r="D44" s="1831">
        <v>3</v>
      </c>
      <c r="E44" s="1831">
        <v>4</v>
      </c>
      <c r="F44" s="1863" t="s">
        <v>28</v>
      </c>
      <c r="G44" s="494"/>
      <c r="H44" s="494" t="s">
        <v>7587</v>
      </c>
      <c r="I44" s="494" t="s">
        <v>294</v>
      </c>
      <c r="J44" s="494" t="s">
        <v>294</v>
      </c>
      <c r="K44" s="573">
        <v>0</v>
      </c>
      <c r="L44" s="358" t="s">
        <v>6296</v>
      </c>
      <c r="M44" s="357" t="s">
        <v>7292</v>
      </c>
      <c r="N44" s="357" t="s">
        <v>7587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598</v>
      </c>
      <c r="U44" s="357" t="s">
        <v>294</v>
      </c>
      <c r="V44" s="357" t="s">
        <v>294</v>
      </c>
    </row>
    <row r="45" spans="1:22">
      <c r="A45" s="653"/>
      <c r="B45" s="1816" t="s">
        <v>3040</v>
      </c>
      <c r="C45" s="1857" t="s">
        <v>3998</v>
      </c>
      <c r="D45" s="1815">
        <v>3</v>
      </c>
      <c r="E45" s="1815">
        <v>4</v>
      </c>
      <c r="F45" s="962" t="s">
        <v>1179</v>
      </c>
      <c r="G45" s="494"/>
      <c r="H45" s="494" t="s">
        <v>3039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3040</v>
      </c>
      <c r="N45" s="357" t="s">
        <v>3039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653"/>
      <c r="B46" s="1816" t="s">
        <v>7355</v>
      </c>
      <c r="C46" s="1857" t="s">
        <v>6990</v>
      </c>
      <c r="D46" s="1815">
        <v>3</v>
      </c>
      <c r="E46" s="1815">
        <v>4</v>
      </c>
      <c r="F46" s="962" t="s">
        <v>7606</v>
      </c>
      <c r="G46" s="494"/>
      <c r="H46" s="494" t="s">
        <v>7605</v>
      </c>
      <c r="I46" s="494" t="s">
        <v>294</v>
      </c>
      <c r="J46" s="494" t="s">
        <v>294</v>
      </c>
      <c r="K46" s="573">
        <v>0</v>
      </c>
      <c r="L46" s="358" t="s">
        <v>6436</v>
      </c>
      <c r="M46" s="357" t="s">
        <v>7355</v>
      </c>
      <c r="N46" s="357" t="s">
        <v>7605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6426</v>
      </c>
      <c r="U46" s="357" t="s">
        <v>294</v>
      </c>
      <c r="V46" s="357" t="s">
        <v>294</v>
      </c>
    </row>
    <row r="47" spans="1:22">
      <c r="A47" s="653"/>
      <c r="B47" s="1816" t="s">
        <v>7609</v>
      </c>
      <c r="C47" s="1857" t="s">
        <v>7610</v>
      </c>
      <c r="D47" s="1815">
        <v>3</v>
      </c>
      <c r="E47" s="1815">
        <v>4</v>
      </c>
      <c r="F47" s="962" t="s">
        <v>349</v>
      </c>
      <c r="G47" s="494"/>
      <c r="H47" s="494" t="s">
        <v>359</v>
      </c>
      <c r="I47" s="494" t="s">
        <v>294</v>
      </c>
      <c r="J47" s="494" t="s">
        <v>294</v>
      </c>
      <c r="K47" s="573">
        <v>0</v>
      </c>
      <c r="L47" s="358" t="s">
        <v>739</v>
      </c>
      <c r="M47" s="357" t="s">
        <v>7609</v>
      </c>
      <c r="N47" s="357" t="s">
        <v>359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6309</v>
      </c>
      <c r="U47" s="357" t="s">
        <v>294</v>
      </c>
      <c r="V47" s="357" t="s">
        <v>294</v>
      </c>
    </row>
    <row r="48" spans="1:22">
      <c r="A48" s="653"/>
      <c r="B48" s="1816" t="s">
        <v>3052</v>
      </c>
      <c r="C48" s="1857" t="s">
        <v>1181</v>
      </c>
      <c r="D48" s="1815">
        <v>4</v>
      </c>
      <c r="E48" s="1815">
        <v>6</v>
      </c>
      <c r="F48" s="962" t="s">
        <v>438</v>
      </c>
      <c r="G48" s="494"/>
      <c r="H48" s="494" t="s">
        <v>3035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3052</v>
      </c>
      <c r="N48" s="357" t="s">
        <v>3035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653"/>
      <c r="B49" s="1827" t="s">
        <v>410</v>
      </c>
      <c r="C49" s="1858" t="s">
        <v>1054</v>
      </c>
      <c r="D49" s="1826">
        <v>4</v>
      </c>
      <c r="E49" s="1826">
        <v>4</v>
      </c>
      <c r="F49" s="1859" t="s">
        <v>418</v>
      </c>
      <c r="G49" s="494"/>
      <c r="H49" s="494" t="s">
        <v>422</v>
      </c>
      <c r="I49" s="494" t="s">
        <v>294</v>
      </c>
      <c r="J49" s="494" t="s">
        <v>294</v>
      </c>
      <c r="K49" s="573">
        <v>0</v>
      </c>
      <c r="L49" s="358" t="s">
        <v>1054</v>
      </c>
      <c r="M49" s="357" t="s">
        <v>410</v>
      </c>
      <c r="N49" s="357" t="s">
        <v>422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6419</v>
      </c>
      <c r="U49" s="357" t="s">
        <v>294</v>
      </c>
      <c r="V49" s="357" t="s">
        <v>294</v>
      </c>
    </row>
    <row r="50" spans="1:22" ht="15" thickBot="1">
      <c r="A50" s="671"/>
      <c r="B50" s="671"/>
      <c r="C50" s="1860" t="s">
        <v>22</v>
      </c>
      <c r="D50" s="663">
        <v>20</v>
      </c>
      <c r="E50" s="663">
        <v>26</v>
      </c>
      <c r="F50" s="186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53">
        <v>7</v>
      </c>
      <c r="B51" s="1832" t="s">
        <v>420</v>
      </c>
      <c r="C51" s="1862" t="s">
        <v>363</v>
      </c>
      <c r="D51" s="1831">
        <v>3</v>
      </c>
      <c r="E51" s="1831">
        <v>4</v>
      </c>
      <c r="F51" s="1863" t="s">
        <v>6298</v>
      </c>
      <c r="G51" s="494"/>
      <c r="H51" s="494" t="s">
        <v>7604</v>
      </c>
      <c r="I51" s="494" t="s">
        <v>294</v>
      </c>
      <c r="J51" s="494" t="s">
        <v>294</v>
      </c>
      <c r="K51" s="573">
        <v>0</v>
      </c>
      <c r="L51" s="358" t="s">
        <v>574</v>
      </c>
      <c r="M51" s="357" t="s">
        <v>420</v>
      </c>
      <c r="N51" s="357" t="s">
        <v>7604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6298</v>
      </c>
      <c r="U51" s="357" t="s">
        <v>294</v>
      </c>
      <c r="V51" s="357" t="s">
        <v>294</v>
      </c>
    </row>
    <row r="52" spans="1:22">
      <c r="A52" s="653"/>
      <c r="B52" s="1816" t="s">
        <v>7611</v>
      </c>
      <c r="C52" s="1857" t="s">
        <v>879</v>
      </c>
      <c r="D52" s="1815">
        <v>4</v>
      </c>
      <c r="E52" s="1815">
        <v>4</v>
      </c>
      <c r="F52" s="962" t="s">
        <v>1054</v>
      </c>
      <c r="G52" s="494"/>
      <c r="H52" s="494" t="s">
        <v>410</v>
      </c>
      <c r="I52" s="494" t="s">
        <v>294</v>
      </c>
      <c r="J52" s="494" t="s">
        <v>294</v>
      </c>
      <c r="K52" s="573">
        <v>0</v>
      </c>
      <c r="L52" s="358" t="s">
        <v>2103</v>
      </c>
      <c r="M52" s="357" t="s">
        <v>7611</v>
      </c>
      <c r="N52" s="357" t="s">
        <v>410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1054</v>
      </c>
      <c r="U52" s="357" t="s">
        <v>294</v>
      </c>
      <c r="V52" s="357" t="s">
        <v>294</v>
      </c>
    </row>
    <row r="53" spans="1:22">
      <c r="A53" s="653"/>
      <c r="B53" s="1816" t="s">
        <v>6994</v>
      </c>
      <c r="C53" s="1857" t="s">
        <v>6995</v>
      </c>
      <c r="D53" s="1815">
        <v>3</v>
      </c>
      <c r="E53" s="1815">
        <v>4</v>
      </c>
      <c r="F53" s="962" t="s">
        <v>6992</v>
      </c>
      <c r="G53" s="494"/>
      <c r="H53" s="494" t="s">
        <v>6421</v>
      </c>
      <c r="I53" s="494" t="s">
        <v>294</v>
      </c>
      <c r="J53" s="494" t="s">
        <v>294</v>
      </c>
      <c r="K53" s="573">
        <v>0</v>
      </c>
      <c r="L53" s="358" t="s">
        <v>6996</v>
      </c>
      <c r="M53" s="357" t="s">
        <v>6994</v>
      </c>
      <c r="N53" s="357" t="s">
        <v>6421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6423</v>
      </c>
      <c r="U53" s="357" t="s">
        <v>294</v>
      </c>
      <c r="V53" s="357" t="s">
        <v>294</v>
      </c>
    </row>
    <row r="54" spans="1:22">
      <c r="A54" s="653"/>
      <c r="B54" s="1816" t="s">
        <v>7612</v>
      </c>
      <c r="C54" s="1857" t="s">
        <v>7356</v>
      </c>
      <c r="D54" s="1815">
        <v>4</v>
      </c>
      <c r="E54" s="1815">
        <v>6</v>
      </c>
      <c r="F54" s="962" t="s">
        <v>6990</v>
      </c>
      <c r="G54" s="494"/>
      <c r="H54" s="494" t="s">
        <v>7355</v>
      </c>
      <c r="I54" s="494" t="s">
        <v>294</v>
      </c>
      <c r="J54" s="494" t="s">
        <v>294</v>
      </c>
      <c r="K54" s="573">
        <v>0</v>
      </c>
      <c r="L54" s="358" t="s">
        <v>6450</v>
      </c>
      <c r="M54" s="357" t="s">
        <v>7612</v>
      </c>
      <c r="N54" s="357" t="s">
        <v>7355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6436</v>
      </c>
      <c r="U54" s="357" t="s">
        <v>294</v>
      </c>
      <c r="V54" s="357" t="s">
        <v>294</v>
      </c>
    </row>
    <row r="55" spans="1:22" ht="15" thickBot="1">
      <c r="A55" s="653"/>
      <c r="B55" s="1827" t="s">
        <v>6998</v>
      </c>
      <c r="C55" s="1858" t="s">
        <v>6999</v>
      </c>
      <c r="D55" s="1826">
        <v>4</v>
      </c>
      <c r="E55" s="1826">
        <v>6</v>
      </c>
      <c r="F55" s="1859" t="s">
        <v>6992</v>
      </c>
      <c r="G55" s="494"/>
      <c r="H55" s="494" t="s">
        <v>6421</v>
      </c>
      <c r="I55" s="494" t="s">
        <v>294</v>
      </c>
      <c r="J55" s="494" t="s">
        <v>294</v>
      </c>
      <c r="K55" s="573">
        <v>0</v>
      </c>
      <c r="L55" s="358" t="s">
        <v>7000</v>
      </c>
      <c r="M55" s="357" t="s">
        <v>6998</v>
      </c>
      <c r="N55" s="357" t="s">
        <v>6421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6423</v>
      </c>
      <c r="U55" s="357" t="s">
        <v>294</v>
      </c>
      <c r="V55" s="357" t="s">
        <v>294</v>
      </c>
    </row>
    <row r="56" spans="1:22" ht="15" thickBot="1">
      <c r="A56" s="671"/>
      <c r="B56" s="671"/>
      <c r="C56" s="1860" t="s">
        <v>22</v>
      </c>
      <c r="D56" s="663">
        <v>18</v>
      </c>
      <c r="E56" s="663">
        <v>24</v>
      </c>
      <c r="F56" s="186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53">
        <v>8</v>
      </c>
      <c r="B57" s="1832" t="s">
        <v>7357</v>
      </c>
      <c r="C57" s="1862" t="s">
        <v>4602</v>
      </c>
      <c r="D57" s="1831">
        <v>4</v>
      </c>
      <c r="E57" s="1831">
        <v>6</v>
      </c>
      <c r="F57" s="1863" t="s">
        <v>1054</v>
      </c>
      <c r="G57" s="494"/>
      <c r="H57" s="494" t="s">
        <v>410</v>
      </c>
      <c r="I57" s="494" t="s">
        <v>294</v>
      </c>
      <c r="J57" s="494" t="s">
        <v>294</v>
      </c>
      <c r="K57" s="573">
        <v>0</v>
      </c>
      <c r="L57" s="358" t="s">
        <v>4742</v>
      </c>
      <c r="M57" s="357" t="s">
        <v>7357</v>
      </c>
      <c r="N57" s="357" t="s">
        <v>410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1054</v>
      </c>
      <c r="U57" s="357" t="s">
        <v>294</v>
      </c>
      <c r="V57" s="357" t="s">
        <v>294</v>
      </c>
    </row>
    <row r="58" spans="1:22">
      <c r="A58" s="653"/>
      <c r="B58" s="1816" t="s">
        <v>7613</v>
      </c>
      <c r="C58" s="1857" t="s">
        <v>3155</v>
      </c>
      <c r="D58" s="1815">
        <v>8</v>
      </c>
      <c r="E58" s="1815">
        <v>14</v>
      </c>
      <c r="F58" s="962" t="s">
        <v>7614</v>
      </c>
      <c r="G58" s="494"/>
      <c r="H58" s="494" t="s">
        <v>3052</v>
      </c>
      <c r="I58" s="494" t="s">
        <v>410</v>
      </c>
      <c r="J58" s="494" t="s">
        <v>294</v>
      </c>
      <c r="K58" s="573">
        <v>0</v>
      </c>
      <c r="L58" s="358" t="s">
        <v>4589</v>
      </c>
      <c r="M58" s="357" t="s">
        <v>7613</v>
      </c>
      <c r="N58" s="357" t="s">
        <v>3052</v>
      </c>
      <c r="O58" s="357" t="s">
        <v>410</v>
      </c>
      <c r="P58" s="357" t="s">
        <v>294</v>
      </c>
      <c r="Q58" s="357">
        <v>0</v>
      </c>
      <c r="R58" s="357">
        <v>16</v>
      </c>
      <c r="S58" s="357">
        <v>0</v>
      </c>
      <c r="T58" s="357" t="s">
        <v>1181</v>
      </c>
      <c r="U58" s="357" t="s">
        <v>1054</v>
      </c>
      <c r="V58" s="357" t="s">
        <v>294</v>
      </c>
    </row>
    <row r="59" spans="1:22">
      <c r="A59" s="653"/>
      <c r="B59" s="1816" t="s">
        <v>7359</v>
      </c>
      <c r="C59" s="1857" t="s">
        <v>7004</v>
      </c>
      <c r="D59" s="1815">
        <v>4</v>
      </c>
      <c r="E59" s="1815">
        <v>6</v>
      </c>
      <c r="F59" s="962" t="s">
        <v>6999</v>
      </c>
      <c r="G59" s="494"/>
      <c r="H59" s="494" t="s">
        <v>6998</v>
      </c>
      <c r="I59" s="494" t="s">
        <v>294</v>
      </c>
      <c r="J59" s="494" t="s">
        <v>294</v>
      </c>
      <c r="K59" s="573">
        <v>0</v>
      </c>
      <c r="L59" s="358" t="s">
        <v>7005</v>
      </c>
      <c r="M59" s="357" t="s">
        <v>7359</v>
      </c>
      <c r="N59" s="357" t="s">
        <v>6998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7000</v>
      </c>
      <c r="U59" s="357" t="s">
        <v>294</v>
      </c>
      <c r="V59" s="357" t="s">
        <v>294</v>
      </c>
    </row>
    <row r="60" spans="1:22" ht="15" thickBot="1">
      <c r="A60" s="653"/>
      <c r="B60" s="1827" t="s">
        <v>6463</v>
      </c>
      <c r="C60" s="1858" t="s">
        <v>7360</v>
      </c>
      <c r="D60" s="1826">
        <v>3</v>
      </c>
      <c r="E60" s="1826">
        <v>4</v>
      </c>
      <c r="F60" s="1859" t="s">
        <v>6999</v>
      </c>
      <c r="G60" s="494"/>
      <c r="H60" s="494" t="s">
        <v>6998</v>
      </c>
      <c r="I60" s="494" t="s">
        <v>294</v>
      </c>
      <c r="J60" s="494" t="s">
        <v>294</v>
      </c>
      <c r="K60" s="573">
        <v>0</v>
      </c>
      <c r="L60" s="358" t="s">
        <v>6465</v>
      </c>
      <c r="M60" s="357" t="s">
        <v>6463</v>
      </c>
      <c r="N60" s="357" t="s">
        <v>6998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7000</v>
      </c>
      <c r="U60" s="357" t="s">
        <v>294</v>
      </c>
      <c r="V60" s="357" t="s">
        <v>294</v>
      </c>
    </row>
    <row r="61" spans="1:22" ht="15" thickBot="1">
      <c r="A61" s="671"/>
      <c r="B61" s="671"/>
      <c r="C61" s="1860" t="s">
        <v>22</v>
      </c>
      <c r="D61" s="663">
        <v>19</v>
      </c>
      <c r="E61" s="663">
        <v>30</v>
      </c>
      <c r="F61" s="186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53">
        <v>9</v>
      </c>
      <c r="B62" s="1832" t="s">
        <v>7615</v>
      </c>
      <c r="C62" s="1862" t="s">
        <v>4161</v>
      </c>
      <c r="D62" s="1831">
        <v>8</v>
      </c>
      <c r="E62" s="1831">
        <v>12</v>
      </c>
      <c r="F62" s="1863" t="s">
        <v>7616</v>
      </c>
      <c r="G62" s="494"/>
      <c r="H62" s="494" t="s">
        <v>3040</v>
      </c>
      <c r="I62" s="494" t="s">
        <v>7613</v>
      </c>
      <c r="J62" s="494" t="s">
        <v>294</v>
      </c>
      <c r="K62" s="573">
        <v>0</v>
      </c>
      <c r="L62" s="358" t="s">
        <v>4161</v>
      </c>
      <c r="M62" s="357" t="s">
        <v>7615</v>
      </c>
      <c r="N62" s="357" t="s">
        <v>3040</v>
      </c>
      <c r="O62" s="357" t="s">
        <v>7613</v>
      </c>
      <c r="P62" s="357" t="s">
        <v>294</v>
      </c>
      <c r="Q62" s="357">
        <v>0</v>
      </c>
      <c r="R62" s="357">
        <v>34</v>
      </c>
      <c r="S62" s="357">
        <v>0</v>
      </c>
      <c r="T62" s="357" t="s">
        <v>3259</v>
      </c>
      <c r="U62" s="357" t="s">
        <v>4589</v>
      </c>
      <c r="V62" s="357" t="s">
        <v>294</v>
      </c>
    </row>
    <row r="63" spans="1:22">
      <c r="A63" s="653"/>
      <c r="B63" s="1816" t="s">
        <v>6329</v>
      </c>
      <c r="C63" s="1857" t="s">
        <v>7186</v>
      </c>
      <c r="D63" s="1815">
        <v>3</v>
      </c>
      <c r="E63" s="1815">
        <v>4</v>
      </c>
      <c r="F63" s="962" t="s">
        <v>7293</v>
      </c>
      <c r="G63" s="494"/>
      <c r="H63" s="494" t="s">
        <v>7292</v>
      </c>
      <c r="I63" s="494" t="s">
        <v>294</v>
      </c>
      <c r="J63" s="494" t="s">
        <v>294</v>
      </c>
      <c r="K63" s="573">
        <v>0</v>
      </c>
      <c r="L63" s="358" t="s">
        <v>6331</v>
      </c>
      <c r="M63" s="357" t="s">
        <v>6329</v>
      </c>
      <c r="N63" s="357" t="s">
        <v>7292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6296</v>
      </c>
      <c r="U63" s="357" t="s">
        <v>294</v>
      </c>
      <c r="V63" s="357" t="s">
        <v>294</v>
      </c>
    </row>
    <row r="64" spans="1:22">
      <c r="A64" s="653"/>
      <c r="B64" s="1816" t="s">
        <v>38</v>
      </c>
      <c r="C64" s="1857" t="s">
        <v>331</v>
      </c>
      <c r="D64" s="1815">
        <v>1</v>
      </c>
      <c r="E64" s="1815">
        <v>1</v>
      </c>
      <c r="F64" s="962" t="s">
        <v>335</v>
      </c>
      <c r="G64" s="494"/>
      <c r="H64" s="494" t="s">
        <v>3051</v>
      </c>
      <c r="I64" s="494" t="s">
        <v>294</v>
      </c>
      <c r="J64" s="494" t="s">
        <v>294</v>
      </c>
      <c r="K64" s="573">
        <v>0</v>
      </c>
      <c r="L64" s="358" t="s">
        <v>331</v>
      </c>
      <c r="M64" s="357" t="s">
        <v>38</v>
      </c>
      <c r="N64" s="357" t="s">
        <v>3051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335</v>
      </c>
      <c r="U64" s="357" t="s">
        <v>294</v>
      </c>
      <c r="V64" s="357" t="s">
        <v>294</v>
      </c>
    </row>
    <row r="65" spans="1:22">
      <c r="A65" s="653"/>
      <c r="B65" s="1816" t="s">
        <v>6445</v>
      </c>
      <c r="C65" s="1857" t="s">
        <v>7006</v>
      </c>
      <c r="D65" s="1815">
        <v>3</v>
      </c>
      <c r="E65" s="1815">
        <v>4</v>
      </c>
      <c r="F65" s="962" t="s">
        <v>6984</v>
      </c>
      <c r="G65" s="494"/>
      <c r="H65" s="494" t="s">
        <v>6430</v>
      </c>
      <c r="I65" s="494" t="s">
        <v>294</v>
      </c>
      <c r="J65" s="494" t="s">
        <v>294</v>
      </c>
      <c r="K65" s="573">
        <v>0</v>
      </c>
      <c r="L65" s="358" t="s">
        <v>6447</v>
      </c>
      <c r="M65" s="357" t="s">
        <v>6445</v>
      </c>
      <c r="N65" s="357" t="s">
        <v>6430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6432</v>
      </c>
      <c r="U65" s="357" t="s">
        <v>294</v>
      </c>
      <c r="V65" s="357" t="s">
        <v>294</v>
      </c>
    </row>
    <row r="66" spans="1:22">
      <c r="A66" s="653"/>
      <c r="B66" s="1816" t="s">
        <v>7363</v>
      </c>
      <c r="C66" s="1857" t="s">
        <v>7364</v>
      </c>
      <c r="D66" s="1815">
        <v>3</v>
      </c>
      <c r="E66" s="1815">
        <v>4</v>
      </c>
      <c r="F66" s="962" t="s">
        <v>3155</v>
      </c>
      <c r="G66" s="494" t="s">
        <v>241</v>
      </c>
      <c r="H66" s="494" t="s">
        <v>7613</v>
      </c>
      <c r="I66" s="494" t="s">
        <v>294</v>
      </c>
      <c r="J66" s="494" t="s">
        <v>294</v>
      </c>
      <c r="K66" s="573">
        <v>0</v>
      </c>
      <c r="L66" s="358" t="s">
        <v>6615</v>
      </c>
      <c r="M66" s="357" t="s">
        <v>7363</v>
      </c>
      <c r="N66" s="357" t="s">
        <v>7613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4589</v>
      </c>
      <c r="U66" s="357" t="s">
        <v>294</v>
      </c>
      <c r="V66" s="357" t="s">
        <v>294</v>
      </c>
    </row>
    <row r="67" spans="1:22" ht="15" thickBot="1">
      <c r="A67" s="653"/>
      <c r="B67" s="1827" t="s">
        <v>7365</v>
      </c>
      <c r="C67" s="1858" t="s">
        <v>7366</v>
      </c>
      <c r="D67" s="1826">
        <v>3</v>
      </c>
      <c r="E67" s="1826">
        <v>4</v>
      </c>
      <c r="F67" s="1859" t="s">
        <v>3155</v>
      </c>
      <c r="G67" s="494" t="s">
        <v>241</v>
      </c>
      <c r="H67" s="494" t="s">
        <v>7613</v>
      </c>
      <c r="I67" s="494" t="s">
        <v>294</v>
      </c>
      <c r="J67" s="494" t="s">
        <v>294</v>
      </c>
      <c r="K67" s="573">
        <v>0</v>
      </c>
      <c r="L67" s="358" t="s">
        <v>7367</v>
      </c>
      <c r="M67" s="357" t="s">
        <v>7365</v>
      </c>
      <c r="N67" s="357" t="s">
        <v>7613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4589</v>
      </c>
      <c r="U67" s="357" t="s">
        <v>294</v>
      </c>
      <c r="V67" s="357" t="s">
        <v>294</v>
      </c>
    </row>
    <row r="68" spans="1:22" ht="15" thickBot="1">
      <c r="A68" s="671"/>
      <c r="B68" s="671"/>
      <c r="C68" s="1860" t="s">
        <v>22</v>
      </c>
      <c r="D68" s="663">
        <v>18</v>
      </c>
      <c r="E68" s="663">
        <v>25</v>
      </c>
      <c r="F68" s="186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653">
        <v>10</v>
      </c>
      <c r="B69" s="1832" t="s">
        <v>6458</v>
      </c>
      <c r="C69" s="1862" t="s">
        <v>7368</v>
      </c>
      <c r="D69" s="1831">
        <v>3</v>
      </c>
      <c r="E69" s="1831">
        <v>4</v>
      </c>
      <c r="F69" s="1863" t="s">
        <v>7006</v>
      </c>
      <c r="G69" s="494"/>
      <c r="H69" s="494" t="s">
        <v>6445</v>
      </c>
      <c r="I69" s="494" t="s">
        <v>294</v>
      </c>
      <c r="J69" s="494" t="s">
        <v>294</v>
      </c>
      <c r="K69" s="573">
        <v>0</v>
      </c>
      <c r="L69" s="358" t="s">
        <v>6460</v>
      </c>
      <c r="M69" s="357" t="s">
        <v>6458</v>
      </c>
      <c r="N69" s="357" t="s">
        <v>6445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6447</v>
      </c>
      <c r="U69" s="357" t="s">
        <v>294</v>
      </c>
      <c r="V69" s="357" t="s">
        <v>294</v>
      </c>
    </row>
    <row r="70" spans="1:22">
      <c r="A70" s="653"/>
      <c r="B70" s="1816" t="s">
        <v>7617</v>
      </c>
      <c r="C70" s="1857" t="s">
        <v>4329</v>
      </c>
      <c r="D70" s="1815">
        <v>8</v>
      </c>
      <c r="E70" s="1815">
        <v>12</v>
      </c>
      <c r="F70" s="962" t="s">
        <v>4161</v>
      </c>
      <c r="G70" s="494"/>
      <c r="H70" s="494" t="s">
        <v>7615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7617</v>
      </c>
      <c r="N70" s="357" t="s">
        <v>7615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>
      <c r="A71" s="653"/>
      <c r="B71" s="1816" t="s">
        <v>1055</v>
      </c>
      <c r="C71" s="1857" t="s">
        <v>1056</v>
      </c>
      <c r="D71" s="1815">
        <v>3</v>
      </c>
      <c r="E71" s="1815">
        <v>4</v>
      </c>
      <c r="F71" s="962" t="s">
        <v>4602</v>
      </c>
      <c r="G71" s="494"/>
      <c r="H71" s="494" t="s">
        <v>7357</v>
      </c>
      <c r="I71" s="494" t="s">
        <v>294</v>
      </c>
      <c r="J71" s="494" t="s">
        <v>294</v>
      </c>
      <c r="K71" s="573">
        <v>0</v>
      </c>
      <c r="L71" s="358" t="s">
        <v>6462</v>
      </c>
      <c r="M71" s="357" t="s">
        <v>1055</v>
      </c>
      <c r="N71" s="357" t="s">
        <v>7357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4742</v>
      </c>
      <c r="U71" s="357" t="s">
        <v>294</v>
      </c>
      <c r="V71" s="357" t="s">
        <v>294</v>
      </c>
    </row>
    <row r="72" spans="1:22">
      <c r="A72" s="653"/>
      <c r="B72" s="1816" t="s">
        <v>7016</v>
      </c>
      <c r="C72" s="1857" t="s">
        <v>423</v>
      </c>
      <c r="D72" s="1815">
        <v>3</v>
      </c>
      <c r="E72" s="1815">
        <v>4</v>
      </c>
      <c r="F72" s="962" t="s">
        <v>7370</v>
      </c>
      <c r="G72" s="494"/>
      <c r="H72" s="494" t="s">
        <v>7359</v>
      </c>
      <c r="I72" s="494" t="s">
        <v>6463</v>
      </c>
      <c r="J72" s="494" t="s">
        <v>294</v>
      </c>
      <c r="K72" s="573">
        <v>0</v>
      </c>
      <c r="L72" s="358" t="s">
        <v>423</v>
      </c>
      <c r="M72" s="357" t="s">
        <v>7016</v>
      </c>
      <c r="N72" s="357" t="s">
        <v>7359</v>
      </c>
      <c r="O72" s="357" t="s">
        <v>6463</v>
      </c>
      <c r="P72" s="357" t="s">
        <v>294</v>
      </c>
      <c r="Q72" s="357">
        <v>0</v>
      </c>
      <c r="R72" s="357">
        <v>36</v>
      </c>
      <c r="S72" s="357">
        <v>0</v>
      </c>
      <c r="T72" s="357" t="s">
        <v>7005</v>
      </c>
      <c r="U72" s="357" t="s">
        <v>6465</v>
      </c>
      <c r="V72" s="357" t="s">
        <v>294</v>
      </c>
    </row>
    <row r="73" spans="1:22">
      <c r="A73" s="653"/>
      <c r="B73" s="1816" t="s">
        <v>7618</v>
      </c>
      <c r="C73" s="1857" t="s">
        <v>7020</v>
      </c>
      <c r="D73" s="1815">
        <v>3</v>
      </c>
      <c r="E73" s="1815">
        <v>4</v>
      </c>
      <c r="F73" s="962" t="s">
        <v>153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7020</v>
      </c>
      <c r="M73" s="357" t="s">
        <v>7618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653"/>
      <c r="B74" s="1827" t="s">
        <v>7619</v>
      </c>
      <c r="C74" s="1858" t="s">
        <v>374</v>
      </c>
      <c r="D74" s="1826">
        <v>3</v>
      </c>
      <c r="E74" s="1826">
        <v>4</v>
      </c>
      <c r="F74" s="1859" t="s">
        <v>153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774</v>
      </c>
      <c r="M74" s="357" t="s">
        <v>7619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22</v>
      </c>
      <c r="D75" s="663">
        <v>20</v>
      </c>
      <c r="E75" s="663">
        <v>28</v>
      </c>
      <c r="F75" s="186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671"/>
      <c r="B76" s="671" t="s">
        <v>118</v>
      </c>
      <c r="C76" s="1860" t="s">
        <v>6409</v>
      </c>
      <c r="D76" s="663">
        <v>200</v>
      </c>
      <c r="E76" s="663">
        <v>286</v>
      </c>
      <c r="F76" s="1861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6410</v>
      </c>
      <c r="M76" s="357" t="s">
        <v>118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06B21-1546-457C-AF45-677DA01E8FD9}">
  <sheetPr codeName="Sheet79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95" t="s">
        <v>3035</v>
      </c>
      <c r="C9" s="1855" t="s">
        <v>438</v>
      </c>
      <c r="D9" s="1813">
        <v>2</v>
      </c>
      <c r="E9" s="1813">
        <v>3</v>
      </c>
      <c r="F9" s="185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1816" t="s">
        <v>7580</v>
      </c>
      <c r="C10" s="1857" t="s">
        <v>7581</v>
      </c>
      <c r="D10" s="1815">
        <v>5</v>
      </c>
      <c r="E10" s="1815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7582</v>
      </c>
      <c r="M10" s="357" t="s">
        <v>7580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1816" t="s">
        <v>6706</v>
      </c>
      <c r="C11" s="1857" t="s">
        <v>6707</v>
      </c>
      <c r="D11" s="1815">
        <v>2</v>
      </c>
      <c r="E11" s="1815">
        <v>2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6708</v>
      </c>
      <c r="M11" s="357" t="s">
        <v>6706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1816" t="s">
        <v>3039</v>
      </c>
      <c r="C12" s="1857" t="s">
        <v>1179</v>
      </c>
      <c r="D12" s="1815">
        <v>3</v>
      </c>
      <c r="E12" s="1815">
        <v>4</v>
      </c>
      <c r="F12" s="96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2100</v>
      </c>
      <c r="M12" s="357" t="s">
        <v>3039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51"/>
      <c r="B13" s="1816" t="s">
        <v>1043</v>
      </c>
      <c r="C13" s="1857" t="s">
        <v>1044</v>
      </c>
      <c r="D13" s="1815">
        <v>4</v>
      </c>
      <c r="E13" s="1815">
        <v>6</v>
      </c>
      <c r="F13" s="96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91"/>
      <c r="B14" s="1827" t="s">
        <v>3034</v>
      </c>
      <c r="C14" s="1858" t="s">
        <v>3543</v>
      </c>
      <c r="D14" s="1826">
        <v>5</v>
      </c>
      <c r="E14" s="1826">
        <v>8</v>
      </c>
      <c r="F14" s="18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71"/>
      <c r="B15" s="671"/>
      <c r="C15" s="1860" t="s">
        <v>22</v>
      </c>
      <c r="D15" s="663">
        <v>21</v>
      </c>
      <c r="E15" s="663">
        <v>31</v>
      </c>
      <c r="F15" s="186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87">
        <v>2</v>
      </c>
      <c r="B16" s="1832" t="s">
        <v>7583</v>
      </c>
      <c r="C16" s="1862" t="s">
        <v>7584</v>
      </c>
      <c r="D16" s="1831">
        <v>5</v>
      </c>
      <c r="E16" s="1831">
        <v>8</v>
      </c>
      <c r="F16" s="1863" t="s">
        <v>7581</v>
      </c>
      <c r="G16" s="494"/>
      <c r="H16" s="494" t="s">
        <v>7580</v>
      </c>
      <c r="I16" s="494" t="s">
        <v>294</v>
      </c>
      <c r="J16" s="494" t="s">
        <v>294</v>
      </c>
      <c r="K16" s="573">
        <v>0</v>
      </c>
      <c r="L16" s="358" t="s">
        <v>7585</v>
      </c>
      <c r="M16" s="357" t="s">
        <v>7583</v>
      </c>
      <c r="N16" s="357" t="s">
        <v>7580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7582</v>
      </c>
      <c r="U16" s="357" t="s">
        <v>294</v>
      </c>
      <c r="V16" s="357" t="s">
        <v>294</v>
      </c>
    </row>
    <row r="17" spans="1:22">
      <c r="A17" s="1651"/>
      <c r="B17" s="1816" t="s">
        <v>7216</v>
      </c>
      <c r="C17" s="1857" t="s">
        <v>7217</v>
      </c>
      <c r="D17" s="1815">
        <v>3</v>
      </c>
      <c r="E17" s="1815">
        <v>6</v>
      </c>
      <c r="F17" s="96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7218</v>
      </c>
      <c r="M17" s="357" t="s">
        <v>7216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651"/>
      <c r="B18" s="1816" t="s">
        <v>3036</v>
      </c>
      <c r="C18" s="1857" t="s">
        <v>471</v>
      </c>
      <c r="D18" s="1815">
        <v>5</v>
      </c>
      <c r="E18" s="1815">
        <v>8</v>
      </c>
      <c r="F18" s="962" t="s">
        <v>3543</v>
      </c>
      <c r="G18" s="494"/>
      <c r="H18" s="494" t="s">
        <v>3034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3036</v>
      </c>
      <c r="N18" s="357" t="s">
        <v>3034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1651"/>
      <c r="B19" s="1816" t="s">
        <v>7586</v>
      </c>
      <c r="C19" s="1857" t="s">
        <v>6709</v>
      </c>
      <c r="D19" s="1815">
        <v>3</v>
      </c>
      <c r="E19" s="1815">
        <v>4</v>
      </c>
      <c r="F19" s="962" t="s">
        <v>1044</v>
      </c>
      <c r="G19" s="494"/>
      <c r="H19" s="494" t="s">
        <v>1043</v>
      </c>
      <c r="I19" s="494" t="s">
        <v>294</v>
      </c>
      <c r="J19" s="494" t="s">
        <v>294</v>
      </c>
      <c r="K19" s="573">
        <v>0</v>
      </c>
      <c r="L19" s="358" t="s">
        <v>6489</v>
      </c>
      <c r="M19" s="357" t="s">
        <v>7586</v>
      </c>
      <c r="N19" s="357" t="s">
        <v>1043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6280</v>
      </c>
      <c r="U19" s="357" t="s">
        <v>294</v>
      </c>
      <c r="V19" s="357" t="s">
        <v>294</v>
      </c>
    </row>
    <row r="20" spans="1:22">
      <c r="A20" s="1651"/>
      <c r="B20" s="1816" t="s">
        <v>36</v>
      </c>
      <c r="C20" s="1857" t="s">
        <v>1131</v>
      </c>
      <c r="D20" s="1815">
        <v>1</v>
      </c>
      <c r="E20" s="1815">
        <v>1</v>
      </c>
      <c r="F20" s="96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791"/>
      <c r="B21" s="1827" t="s">
        <v>3051</v>
      </c>
      <c r="C21" s="1858" t="s">
        <v>335</v>
      </c>
      <c r="D21" s="1826">
        <v>2</v>
      </c>
      <c r="E21" s="1826">
        <v>3</v>
      </c>
      <c r="F21" s="1859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3051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671"/>
      <c r="B22" s="671"/>
      <c r="C22" s="1860" t="s">
        <v>22</v>
      </c>
      <c r="D22" s="663">
        <v>19</v>
      </c>
      <c r="E22" s="663">
        <v>30</v>
      </c>
      <c r="F22" s="186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787">
        <v>3</v>
      </c>
      <c r="B23" s="1832" t="s">
        <v>7587</v>
      </c>
      <c r="C23" s="1862" t="s">
        <v>28</v>
      </c>
      <c r="D23" s="1831">
        <v>5</v>
      </c>
      <c r="E23" s="1831">
        <v>8</v>
      </c>
      <c r="F23" s="1863" t="s">
        <v>7584</v>
      </c>
      <c r="G23" s="494"/>
      <c r="H23" s="494" t="s">
        <v>7583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7587</v>
      </c>
      <c r="N23" s="357" t="s">
        <v>7583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7585</v>
      </c>
      <c r="U23" s="357" t="s">
        <v>294</v>
      </c>
      <c r="V23" s="357" t="s">
        <v>294</v>
      </c>
    </row>
    <row r="24" spans="1:22">
      <c r="A24" s="1651"/>
      <c r="B24" s="1816" t="s">
        <v>7588</v>
      </c>
      <c r="C24" s="1857" t="s">
        <v>6491</v>
      </c>
      <c r="D24" s="1815">
        <v>3</v>
      </c>
      <c r="E24" s="1815">
        <v>4</v>
      </c>
      <c r="F24" s="962" t="s">
        <v>7217</v>
      </c>
      <c r="G24" s="494"/>
      <c r="H24" s="494" t="s">
        <v>7216</v>
      </c>
      <c r="I24" s="494" t="s">
        <v>294</v>
      </c>
      <c r="J24" s="494" t="s">
        <v>294</v>
      </c>
      <c r="K24" s="573">
        <v>0</v>
      </c>
      <c r="L24" s="358" t="s">
        <v>6492</v>
      </c>
      <c r="M24" s="357" t="s">
        <v>7588</v>
      </c>
      <c r="N24" s="357" t="s">
        <v>7216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7218</v>
      </c>
      <c r="U24" s="357" t="s">
        <v>294</v>
      </c>
      <c r="V24" s="357" t="s">
        <v>294</v>
      </c>
    </row>
    <row r="25" spans="1:22">
      <c r="A25" s="1651"/>
      <c r="B25" s="1816" t="s">
        <v>6472</v>
      </c>
      <c r="C25" s="1857" t="s">
        <v>349</v>
      </c>
      <c r="D25" s="1815">
        <v>4</v>
      </c>
      <c r="E25" s="1815">
        <v>6</v>
      </c>
      <c r="F25" s="962" t="s">
        <v>7584</v>
      </c>
      <c r="G25" s="494"/>
      <c r="H25" s="494" t="s">
        <v>7583</v>
      </c>
      <c r="I25" s="494" t="s">
        <v>294</v>
      </c>
      <c r="J25" s="494" t="s">
        <v>294</v>
      </c>
      <c r="K25" s="573">
        <v>0</v>
      </c>
      <c r="L25" s="358" t="s">
        <v>6309</v>
      </c>
      <c r="M25" s="357" t="s">
        <v>6472</v>
      </c>
      <c r="N25" s="357" t="s">
        <v>7583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7585</v>
      </c>
      <c r="U25" s="357" t="s">
        <v>294</v>
      </c>
      <c r="V25" s="357" t="s">
        <v>294</v>
      </c>
    </row>
    <row r="26" spans="1:22">
      <c r="A26" s="1651"/>
      <c r="B26" s="1816" t="s">
        <v>40</v>
      </c>
      <c r="C26" s="1857" t="s">
        <v>1180</v>
      </c>
      <c r="D26" s="1815">
        <v>1</v>
      </c>
      <c r="E26" s="1815">
        <v>1</v>
      </c>
      <c r="F26" s="962" t="s">
        <v>1131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1651"/>
      <c r="B27" s="1816" t="s">
        <v>3038</v>
      </c>
      <c r="C27" s="1857" t="s">
        <v>140</v>
      </c>
      <c r="D27" s="1815">
        <v>5</v>
      </c>
      <c r="E27" s="1815">
        <v>8</v>
      </c>
      <c r="F27" s="962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1791"/>
      <c r="B28" s="1827" t="s">
        <v>29</v>
      </c>
      <c r="C28" s="1858" t="s">
        <v>2389</v>
      </c>
      <c r="D28" s="1826">
        <v>2</v>
      </c>
      <c r="E28" s="1826">
        <v>2</v>
      </c>
      <c r="F28" s="185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609</v>
      </c>
      <c r="M28" s="357" t="s">
        <v>29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671"/>
      <c r="B29" s="671"/>
      <c r="C29" s="1860" t="s">
        <v>22</v>
      </c>
      <c r="D29" s="663">
        <v>20</v>
      </c>
      <c r="E29" s="663">
        <v>29</v>
      </c>
      <c r="F29" s="186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87">
        <v>4</v>
      </c>
      <c r="B30" s="1832" t="s">
        <v>7589</v>
      </c>
      <c r="C30" s="1862" t="s">
        <v>7097</v>
      </c>
      <c r="D30" s="1831">
        <v>4</v>
      </c>
      <c r="E30" s="1831">
        <v>6</v>
      </c>
      <c r="F30" s="1863" t="s">
        <v>349</v>
      </c>
      <c r="G30" s="494"/>
      <c r="H30" s="494" t="s">
        <v>6472</v>
      </c>
      <c r="I30" s="494" t="s">
        <v>294</v>
      </c>
      <c r="J30" s="494" t="s">
        <v>294</v>
      </c>
      <c r="K30" s="573">
        <v>0</v>
      </c>
      <c r="L30" s="358" t="s">
        <v>6420</v>
      </c>
      <c r="M30" s="357" t="s">
        <v>7589</v>
      </c>
      <c r="N30" s="357" t="s">
        <v>6472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6309</v>
      </c>
      <c r="U30" s="357" t="s">
        <v>294</v>
      </c>
      <c r="V30" s="357" t="s">
        <v>294</v>
      </c>
    </row>
    <row r="31" spans="1:22">
      <c r="A31" s="1651"/>
      <c r="B31" s="1816" t="s">
        <v>7590</v>
      </c>
      <c r="C31" s="1857" t="s">
        <v>32</v>
      </c>
      <c r="D31" s="1815">
        <v>5</v>
      </c>
      <c r="E31" s="1815">
        <v>8</v>
      </c>
      <c r="F31" s="962" t="s">
        <v>28</v>
      </c>
      <c r="G31" s="494"/>
      <c r="H31" s="494" t="s">
        <v>7587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7590</v>
      </c>
      <c r="N31" s="357" t="s">
        <v>7587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1651"/>
      <c r="B32" s="1816" t="s">
        <v>3065</v>
      </c>
      <c r="C32" s="1857" t="s">
        <v>3153</v>
      </c>
      <c r="D32" s="1815">
        <v>5</v>
      </c>
      <c r="E32" s="1815">
        <v>8</v>
      </c>
      <c r="F32" s="962" t="s">
        <v>7584</v>
      </c>
      <c r="G32" s="494"/>
      <c r="H32" s="494" t="s">
        <v>7583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3065</v>
      </c>
      <c r="N32" s="357" t="s">
        <v>7583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7585</v>
      </c>
      <c r="U32" s="357" t="s">
        <v>294</v>
      </c>
      <c r="V32" s="357" t="s">
        <v>294</v>
      </c>
    </row>
    <row r="33" spans="1:22">
      <c r="A33" s="1651"/>
      <c r="B33" s="1816" t="s">
        <v>6497</v>
      </c>
      <c r="C33" s="1857" t="s">
        <v>6498</v>
      </c>
      <c r="D33" s="1815">
        <v>4</v>
      </c>
      <c r="E33" s="1815">
        <v>6</v>
      </c>
      <c r="F33" s="962" t="s">
        <v>349</v>
      </c>
      <c r="G33" s="494"/>
      <c r="H33" s="494" t="s">
        <v>6472</v>
      </c>
      <c r="I33" s="494" t="s">
        <v>294</v>
      </c>
      <c r="J33" s="494" t="s">
        <v>294</v>
      </c>
      <c r="K33" s="573">
        <v>0</v>
      </c>
      <c r="L33" s="358" t="s">
        <v>6499</v>
      </c>
      <c r="M33" s="357" t="s">
        <v>6497</v>
      </c>
      <c r="N33" s="357" t="s">
        <v>6472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6309</v>
      </c>
      <c r="U33" s="357" t="s">
        <v>294</v>
      </c>
      <c r="V33" s="357" t="s">
        <v>294</v>
      </c>
    </row>
    <row r="34" spans="1:22" ht="15" thickBot="1">
      <c r="A34" s="1791"/>
      <c r="B34" s="1827" t="s">
        <v>7222</v>
      </c>
      <c r="C34" s="1858" t="s">
        <v>6710</v>
      </c>
      <c r="D34" s="1826">
        <v>3</v>
      </c>
      <c r="E34" s="1826">
        <v>4</v>
      </c>
      <c r="F34" s="1859" t="s">
        <v>7584</v>
      </c>
      <c r="G34" s="494"/>
      <c r="H34" s="494" t="s">
        <v>7583</v>
      </c>
      <c r="I34" s="494" t="s">
        <v>294</v>
      </c>
      <c r="J34" s="494" t="s">
        <v>294</v>
      </c>
      <c r="K34" s="573">
        <v>0</v>
      </c>
      <c r="L34" s="358" t="s">
        <v>6482</v>
      </c>
      <c r="M34" s="357" t="s">
        <v>7222</v>
      </c>
      <c r="N34" s="357" t="s">
        <v>7583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7585</v>
      </c>
      <c r="U34" s="357" t="s">
        <v>294</v>
      </c>
      <c r="V34" s="357" t="s">
        <v>294</v>
      </c>
    </row>
    <row r="35" spans="1:22" ht="15" thickBot="1">
      <c r="A35" s="671"/>
      <c r="B35" s="671"/>
      <c r="C35" s="1860" t="s">
        <v>22</v>
      </c>
      <c r="D35" s="663">
        <v>21</v>
      </c>
      <c r="E35" s="663">
        <v>32</v>
      </c>
      <c r="F35" s="186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87">
        <v>5</v>
      </c>
      <c r="B36" s="1832" t="s">
        <v>6711</v>
      </c>
      <c r="C36" s="1862" t="s">
        <v>6712</v>
      </c>
      <c r="D36" s="1831">
        <v>5</v>
      </c>
      <c r="E36" s="1831">
        <v>8</v>
      </c>
      <c r="F36" s="1863" t="s">
        <v>6491</v>
      </c>
      <c r="G36" s="494"/>
      <c r="H36" s="494" t="s">
        <v>7588</v>
      </c>
      <c r="I36" s="494" t="s">
        <v>294</v>
      </c>
      <c r="J36" s="494" t="s">
        <v>294</v>
      </c>
      <c r="K36" s="573">
        <v>0</v>
      </c>
      <c r="L36" s="358" t="s">
        <v>6713</v>
      </c>
      <c r="M36" s="357" t="s">
        <v>6711</v>
      </c>
      <c r="N36" s="357" t="s">
        <v>7588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6492</v>
      </c>
      <c r="U36" s="357" t="s">
        <v>294</v>
      </c>
      <c r="V36" s="357" t="s">
        <v>294</v>
      </c>
    </row>
    <row r="37" spans="1:22">
      <c r="A37" s="1651"/>
      <c r="B37" s="1816" t="s">
        <v>351</v>
      </c>
      <c r="C37" s="1857" t="s">
        <v>352</v>
      </c>
      <c r="D37" s="1815">
        <v>4</v>
      </c>
      <c r="E37" s="1815">
        <v>4</v>
      </c>
      <c r="F37" s="962" t="s">
        <v>32</v>
      </c>
      <c r="G37" s="494"/>
      <c r="H37" s="494" t="s">
        <v>7590</v>
      </c>
      <c r="I37" s="494" t="s">
        <v>294</v>
      </c>
      <c r="J37" s="494" t="s">
        <v>294</v>
      </c>
      <c r="K37" s="574">
        <v>0</v>
      </c>
      <c r="L37" s="358" t="s">
        <v>6493</v>
      </c>
      <c r="M37" s="357" t="s">
        <v>351</v>
      </c>
      <c r="N37" s="357" t="s">
        <v>7590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603</v>
      </c>
      <c r="U37" s="357" t="s">
        <v>294</v>
      </c>
      <c r="V37" s="357" t="s">
        <v>294</v>
      </c>
    </row>
    <row r="38" spans="1:22">
      <c r="A38" s="1651"/>
      <c r="B38" s="1816" t="s">
        <v>7591</v>
      </c>
      <c r="C38" s="1857" t="s">
        <v>6510</v>
      </c>
      <c r="D38" s="1815">
        <v>3</v>
      </c>
      <c r="E38" s="1815">
        <v>4</v>
      </c>
      <c r="F38" s="962" t="s">
        <v>6498</v>
      </c>
      <c r="G38" s="494"/>
      <c r="H38" s="494" t="s">
        <v>6497</v>
      </c>
      <c r="I38" s="494" t="s">
        <v>294</v>
      </c>
      <c r="J38" s="494" t="s">
        <v>294</v>
      </c>
      <c r="K38" s="573">
        <v>0</v>
      </c>
      <c r="L38" s="358" t="s">
        <v>6511</v>
      </c>
      <c r="M38" s="357" t="s">
        <v>7591</v>
      </c>
      <c r="N38" s="357" t="s">
        <v>6497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6499</v>
      </c>
      <c r="U38" s="357" t="s">
        <v>294</v>
      </c>
      <c r="V38" s="357" t="s">
        <v>294</v>
      </c>
    </row>
    <row r="39" spans="1:22">
      <c r="A39" s="1651"/>
      <c r="B39" s="1816" t="s">
        <v>6725</v>
      </c>
      <c r="C39" s="1857" t="s">
        <v>6726</v>
      </c>
      <c r="D39" s="1815">
        <v>4</v>
      </c>
      <c r="E39" s="1815">
        <v>6</v>
      </c>
      <c r="F39" s="962" t="s">
        <v>6709</v>
      </c>
      <c r="G39" s="494"/>
      <c r="H39" s="494" t="s">
        <v>7586</v>
      </c>
      <c r="I39" s="494" t="s">
        <v>294</v>
      </c>
      <c r="J39" s="494" t="s">
        <v>294</v>
      </c>
      <c r="K39" s="574">
        <v>0</v>
      </c>
      <c r="L39" s="358" t="s">
        <v>6727</v>
      </c>
      <c r="M39" s="357" t="s">
        <v>6725</v>
      </c>
      <c r="N39" s="357" t="s">
        <v>7586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6489</v>
      </c>
      <c r="U39" s="357" t="s">
        <v>294</v>
      </c>
      <c r="V39" s="357" t="s">
        <v>294</v>
      </c>
    </row>
    <row r="40" spans="1:22" ht="15" thickBot="1">
      <c r="A40" s="1791"/>
      <c r="B40" s="1827" t="s">
        <v>7225</v>
      </c>
      <c r="C40" s="1858" t="s">
        <v>6715</v>
      </c>
      <c r="D40" s="1826">
        <v>3</v>
      </c>
      <c r="E40" s="1826">
        <v>4</v>
      </c>
      <c r="F40" s="1859" t="s">
        <v>6709</v>
      </c>
      <c r="G40" s="494"/>
      <c r="H40" s="494" t="s">
        <v>7586</v>
      </c>
      <c r="I40" s="494" t="s">
        <v>294</v>
      </c>
      <c r="J40" s="494" t="s">
        <v>294</v>
      </c>
      <c r="K40" s="573">
        <v>0</v>
      </c>
      <c r="L40" s="358" t="s">
        <v>6716</v>
      </c>
      <c r="M40" s="357" t="s">
        <v>7225</v>
      </c>
      <c r="N40" s="357" t="s">
        <v>7586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6489</v>
      </c>
      <c r="U40" s="357" t="s">
        <v>294</v>
      </c>
      <c r="V40" s="357" t="s">
        <v>294</v>
      </c>
    </row>
    <row r="41" spans="1:22" ht="15" thickBot="1">
      <c r="A41" s="671"/>
      <c r="B41" s="671"/>
      <c r="C41" s="1860" t="s">
        <v>22</v>
      </c>
      <c r="D41" s="663">
        <v>19</v>
      </c>
      <c r="E41" s="663">
        <v>26</v>
      </c>
      <c r="F41" s="186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1787">
        <v>6</v>
      </c>
      <c r="B42" s="1832" t="s">
        <v>6719</v>
      </c>
      <c r="C42" s="1862" t="s">
        <v>6720</v>
      </c>
      <c r="D42" s="1831">
        <v>3</v>
      </c>
      <c r="E42" s="1831">
        <v>4</v>
      </c>
      <c r="F42" s="1863" t="s">
        <v>6715</v>
      </c>
      <c r="G42" s="494"/>
      <c r="H42" s="494" t="s">
        <v>7225</v>
      </c>
      <c r="I42" s="494" t="s">
        <v>294</v>
      </c>
      <c r="J42" s="494" t="s">
        <v>294</v>
      </c>
      <c r="K42" s="573">
        <v>0</v>
      </c>
      <c r="L42" s="358" t="s">
        <v>6721</v>
      </c>
      <c r="M42" s="357" t="s">
        <v>6719</v>
      </c>
      <c r="N42" s="357" t="s">
        <v>7225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6716</v>
      </c>
      <c r="U42" s="357" t="s">
        <v>294</v>
      </c>
      <c r="V42" s="357" t="s">
        <v>294</v>
      </c>
    </row>
    <row r="43" spans="1:22">
      <c r="A43" s="1651"/>
      <c r="B43" s="1816" t="s">
        <v>3040</v>
      </c>
      <c r="C43" s="1857" t="s">
        <v>3998</v>
      </c>
      <c r="D43" s="1815">
        <v>3</v>
      </c>
      <c r="E43" s="1815">
        <v>4</v>
      </c>
      <c r="F43" s="962" t="s">
        <v>1179</v>
      </c>
      <c r="G43" s="494"/>
      <c r="H43" s="494" t="s">
        <v>3039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3040</v>
      </c>
      <c r="N43" s="357" t="s">
        <v>3039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1651"/>
      <c r="B44" s="1816" t="s">
        <v>6530</v>
      </c>
      <c r="C44" s="1857" t="s">
        <v>6733</v>
      </c>
      <c r="D44" s="1815">
        <v>4</v>
      </c>
      <c r="E44" s="1815">
        <v>6</v>
      </c>
      <c r="F44" s="962" t="s">
        <v>6510</v>
      </c>
      <c r="G44" s="494"/>
      <c r="H44" s="494" t="s">
        <v>7591</v>
      </c>
      <c r="I44" s="494" t="s">
        <v>294</v>
      </c>
      <c r="J44" s="494" t="s">
        <v>294</v>
      </c>
      <c r="K44" s="573">
        <v>0</v>
      </c>
      <c r="L44" s="358" t="s">
        <v>6532</v>
      </c>
      <c r="M44" s="357" t="s">
        <v>6530</v>
      </c>
      <c r="N44" s="357" t="s">
        <v>7591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6511</v>
      </c>
      <c r="U44" s="357" t="s">
        <v>294</v>
      </c>
      <c r="V44" s="357" t="s">
        <v>294</v>
      </c>
    </row>
    <row r="45" spans="1:22">
      <c r="A45" s="1651"/>
      <c r="B45" s="1816" t="s">
        <v>6722</v>
      </c>
      <c r="C45" s="1857" t="s">
        <v>6723</v>
      </c>
      <c r="D45" s="1815">
        <v>5</v>
      </c>
      <c r="E45" s="1815">
        <v>8</v>
      </c>
      <c r="F45" s="962" t="s">
        <v>6712</v>
      </c>
      <c r="G45" s="494"/>
      <c r="H45" s="494" t="s">
        <v>6711</v>
      </c>
      <c r="I45" s="494" t="s">
        <v>294</v>
      </c>
      <c r="J45" s="494" t="s">
        <v>294</v>
      </c>
      <c r="K45" s="573">
        <v>0</v>
      </c>
      <c r="L45" s="358" t="s">
        <v>6724</v>
      </c>
      <c r="M45" s="357" t="s">
        <v>6722</v>
      </c>
      <c r="N45" s="357" t="s">
        <v>6711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6713</v>
      </c>
      <c r="U45" s="357" t="s">
        <v>294</v>
      </c>
      <c r="V45" s="357" t="s">
        <v>294</v>
      </c>
    </row>
    <row r="46" spans="1:22">
      <c r="A46" s="1651"/>
      <c r="B46" s="1816" t="s">
        <v>7592</v>
      </c>
      <c r="C46" s="1857" t="s">
        <v>6718</v>
      </c>
      <c r="D46" s="1815">
        <v>3</v>
      </c>
      <c r="E46" s="1815">
        <v>4</v>
      </c>
      <c r="F46" s="962" t="s">
        <v>6498</v>
      </c>
      <c r="G46" s="494"/>
      <c r="H46" s="494" t="s">
        <v>6497</v>
      </c>
      <c r="I46" s="494" t="s">
        <v>294</v>
      </c>
      <c r="J46" s="494" t="s">
        <v>294</v>
      </c>
      <c r="K46" s="573">
        <v>0</v>
      </c>
      <c r="L46" s="358" t="s">
        <v>6718</v>
      </c>
      <c r="M46" s="357" t="s">
        <v>7592</v>
      </c>
      <c r="N46" s="357" t="s">
        <v>6497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6499</v>
      </c>
      <c r="U46" s="357" t="s">
        <v>294</v>
      </c>
      <c r="V46" s="357" t="s">
        <v>294</v>
      </c>
    </row>
    <row r="47" spans="1:22" ht="15" thickBot="1">
      <c r="A47" s="1791"/>
      <c r="B47" s="1827" t="s">
        <v>6737</v>
      </c>
      <c r="C47" s="1858" t="s">
        <v>6738</v>
      </c>
      <c r="D47" s="1826">
        <v>4</v>
      </c>
      <c r="E47" s="1826">
        <v>6</v>
      </c>
      <c r="F47" s="1859" t="s">
        <v>6712</v>
      </c>
      <c r="G47" s="494"/>
      <c r="H47" s="494" t="s">
        <v>6711</v>
      </c>
      <c r="I47" s="494" t="s">
        <v>294</v>
      </c>
      <c r="J47" s="494" t="s">
        <v>294</v>
      </c>
      <c r="K47" s="573">
        <v>0</v>
      </c>
      <c r="L47" s="358" t="s">
        <v>6738</v>
      </c>
      <c r="M47" s="357" t="s">
        <v>6737</v>
      </c>
      <c r="N47" s="357" t="s">
        <v>6711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6713</v>
      </c>
      <c r="U47" s="357" t="s">
        <v>294</v>
      </c>
      <c r="V47" s="357" t="s">
        <v>294</v>
      </c>
    </row>
    <row r="48" spans="1:22" ht="15" thickBot="1">
      <c r="A48" s="671"/>
      <c r="B48" s="671"/>
      <c r="C48" s="1860" t="s">
        <v>22</v>
      </c>
      <c r="D48" s="663">
        <v>22</v>
      </c>
      <c r="E48" s="663">
        <v>32</v>
      </c>
      <c r="F48" s="186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787">
        <v>7</v>
      </c>
      <c r="B49" s="1832" t="s">
        <v>6731</v>
      </c>
      <c r="C49" s="1862" t="s">
        <v>6732</v>
      </c>
      <c r="D49" s="1831">
        <v>4</v>
      </c>
      <c r="E49" s="1831">
        <v>6</v>
      </c>
      <c r="F49" s="1863" t="s">
        <v>6723</v>
      </c>
      <c r="G49" s="494"/>
      <c r="H49" s="494" t="s">
        <v>6722</v>
      </c>
      <c r="I49" s="494" t="s">
        <v>294</v>
      </c>
      <c r="J49" s="494" t="s">
        <v>294</v>
      </c>
      <c r="K49" s="573">
        <v>0</v>
      </c>
      <c r="L49" s="358" t="s">
        <v>6732</v>
      </c>
      <c r="M49" s="357" t="s">
        <v>6731</v>
      </c>
      <c r="N49" s="357" t="s">
        <v>6722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6724</v>
      </c>
      <c r="U49" s="357" t="s">
        <v>294</v>
      </c>
      <c r="V49" s="357" t="s">
        <v>294</v>
      </c>
    </row>
    <row r="50" spans="1:22">
      <c r="A50" s="1651"/>
      <c r="B50" s="1816" t="s">
        <v>7593</v>
      </c>
      <c r="C50" s="1857" t="s">
        <v>7540</v>
      </c>
      <c r="D50" s="1815">
        <v>3</v>
      </c>
      <c r="E50" s="1815">
        <v>4</v>
      </c>
      <c r="F50" s="962" t="s">
        <v>6733</v>
      </c>
      <c r="G50" s="494"/>
      <c r="H50" s="494" t="s">
        <v>6530</v>
      </c>
      <c r="I50" s="494" t="s">
        <v>294</v>
      </c>
      <c r="J50" s="494" t="s">
        <v>294</v>
      </c>
      <c r="K50" s="573">
        <v>0</v>
      </c>
      <c r="L50" s="358" t="s">
        <v>6741</v>
      </c>
      <c r="M50" s="357" t="s">
        <v>7593</v>
      </c>
      <c r="N50" s="357" t="s">
        <v>6530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6532</v>
      </c>
      <c r="U50" s="357" t="s">
        <v>294</v>
      </c>
      <c r="V50" s="357" t="s">
        <v>294</v>
      </c>
    </row>
    <row r="51" spans="1:22">
      <c r="A51" s="1651"/>
      <c r="B51" s="1816" t="s">
        <v>38</v>
      </c>
      <c r="C51" s="1857" t="s">
        <v>331</v>
      </c>
      <c r="D51" s="1815">
        <v>1</v>
      </c>
      <c r="E51" s="1815">
        <v>1</v>
      </c>
      <c r="F51" s="962" t="s">
        <v>335</v>
      </c>
      <c r="G51" s="494"/>
      <c r="H51" s="494" t="s">
        <v>3051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3051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1651"/>
      <c r="B52" s="1816" t="s">
        <v>6507</v>
      </c>
      <c r="C52" s="1857" t="s">
        <v>6508</v>
      </c>
      <c r="D52" s="1815">
        <v>4</v>
      </c>
      <c r="E52" s="1815">
        <v>6</v>
      </c>
      <c r="F52" s="962" t="s">
        <v>6498</v>
      </c>
      <c r="G52" s="494"/>
      <c r="H52" s="494" t="s">
        <v>6497</v>
      </c>
      <c r="I52" s="494" t="s">
        <v>294</v>
      </c>
      <c r="J52" s="494" t="s">
        <v>294</v>
      </c>
      <c r="K52" s="573">
        <v>0</v>
      </c>
      <c r="L52" s="358" t="s">
        <v>6508</v>
      </c>
      <c r="M52" s="357" t="s">
        <v>6507</v>
      </c>
      <c r="N52" s="357" t="s">
        <v>6497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6499</v>
      </c>
      <c r="U52" s="357" t="s">
        <v>294</v>
      </c>
      <c r="V52" s="357" t="s">
        <v>294</v>
      </c>
    </row>
    <row r="53" spans="1:22">
      <c r="A53" s="1651"/>
      <c r="B53" s="1816" t="s">
        <v>6734</v>
      </c>
      <c r="C53" s="1857" t="s">
        <v>7594</v>
      </c>
      <c r="D53" s="1815">
        <v>3</v>
      </c>
      <c r="E53" s="1815">
        <v>4</v>
      </c>
      <c r="F53" s="962" t="s">
        <v>6715</v>
      </c>
      <c r="G53" s="494"/>
      <c r="H53" s="494" t="s">
        <v>7225</v>
      </c>
      <c r="I53" s="494" t="s">
        <v>294</v>
      </c>
      <c r="J53" s="494" t="s">
        <v>294</v>
      </c>
      <c r="K53" s="573">
        <v>0</v>
      </c>
      <c r="L53" s="358" t="s">
        <v>6736</v>
      </c>
      <c r="M53" s="357" t="s">
        <v>6734</v>
      </c>
      <c r="N53" s="357" t="s">
        <v>7225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6716</v>
      </c>
      <c r="U53" s="357" t="s">
        <v>294</v>
      </c>
      <c r="V53" s="357" t="s">
        <v>294</v>
      </c>
    </row>
    <row r="54" spans="1:22" ht="15" thickBot="1">
      <c r="A54" s="1791"/>
      <c r="B54" s="1827" t="s">
        <v>6742</v>
      </c>
      <c r="C54" s="1858" t="s">
        <v>6743</v>
      </c>
      <c r="D54" s="1826">
        <v>3</v>
      </c>
      <c r="E54" s="1826">
        <v>4</v>
      </c>
      <c r="F54" s="1859" t="s">
        <v>6738</v>
      </c>
      <c r="G54" s="494"/>
      <c r="H54" s="494" t="s">
        <v>6737</v>
      </c>
      <c r="I54" s="494" t="s">
        <v>294</v>
      </c>
      <c r="J54" s="494" t="s">
        <v>294</v>
      </c>
      <c r="K54" s="573">
        <v>0</v>
      </c>
      <c r="L54" s="358" t="s">
        <v>6743</v>
      </c>
      <c r="M54" s="357" t="s">
        <v>6742</v>
      </c>
      <c r="N54" s="357" t="s">
        <v>6737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6738</v>
      </c>
      <c r="U54" s="357" t="s">
        <v>294</v>
      </c>
      <c r="V54" s="357" t="s">
        <v>294</v>
      </c>
    </row>
    <row r="55" spans="1:22" ht="15" thickBot="1">
      <c r="A55" s="671"/>
      <c r="B55" s="671"/>
      <c r="C55" s="1860" t="s">
        <v>22</v>
      </c>
      <c r="D55" s="663">
        <v>18</v>
      </c>
      <c r="E55" s="663">
        <v>25</v>
      </c>
      <c r="F55" s="186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1787">
        <v>8</v>
      </c>
      <c r="B56" s="1832" t="s">
        <v>7230</v>
      </c>
      <c r="C56" s="1862" t="s">
        <v>6753</v>
      </c>
      <c r="D56" s="1831">
        <v>4</v>
      </c>
      <c r="E56" s="1831">
        <v>6</v>
      </c>
      <c r="F56" s="1863" t="s">
        <v>7540</v>
      </c>
      <c r="G56" s="494"/>
      <c r="H56" s="494" t="s">
        <v>7593</v>
      </c>
      <c r="I56" s="494" t="s">
        <v>294</v>
      </c>
      <c r="J56" s="494" t="s">
        <v>294</v>
      </c>
      <c r="K56" s="573">
        <v>0</v>
      </c>
      <c r="L56" s="358" t="s">
        <v>6753</v>
      </c>
      <c r="M56" s="357" t="s">
        <v>7230</v>
      </c>
      <c r="N56" s="357" t="s">
        <v>7593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6741</v>
      </c>
      <c r="U56" s="357" t="s">
        <v>294</v>
      </c>
      <c r="V56" s="357" t="s">
        <v>294</v>
      </c>
    </row>
    <row r="57" spans="1:22">
      <c r="A57" s="1651"/>
      <c r="B57" s="1816" t="s">
        <v>7595</v>
      </c>
      <c r="C57" s="1857" t="s">
        <v>7233</v>
      </c>
      <c r="D57" s="1815">
        <v>2</v>
      </c>
      <c r="E57" s="1815">
        <v>2</v>
      </c>
      <c r="F57" s="962" t="s">
        <v>7594</v>
      </c>
      <c r="G57" s="494"/>
      <c r="H57" s="494" t="s">
        <v>6734</v>
      </c>
      <c r="I57" s="494" t="s">
        <v>294</v>
      </c>
      <c r="J57" s="494" t="s">
        <v>294</v>
      </c>
      <c r="K57" s="573">
        <v>0</v>
      </c>
      <c r="L57" s="358" t="s">
        <v>7233</v>
      </c>
      <c r="M57" s="357" t="s">
        <v>7595</v>
      </c>
      <c r="N57" s="357" t="s">
        <v>6734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6736</v>
      </c>
      <c r="U57" s="357" t="s">
        <v>294</v>
      </c>
      <c r="V57" s="357" t="s">
        <v>294</v>
      </c>
    </row>
    <row r="58" spans="1:22">
      <c r="A58" s="1651"/>
      <c r="B58" s="1816" t="s">
        <v>7234</v>
      </c>
      <c r="C58" s="1857" t="s">
        <v>7235</v>
      </c>
      <c r="D58" s="1815">
        <v>4</v>
      </c>
      <c r="E58" s="1815">
        <v>8</v>
      </c>
      <c r="F58" s="962" t="s">
        <v>6732</v>
      </c>
      <c r="G58" s="494"/>
      <c r="H58" s="494" t="s">
        <v>6731</v>
      </c>
      <c r="I58" s="494" t="s">
        <v>294</v>
      </c>
      <c r="J58" s="494" t="s">
        <v>294</v>
      </c>
      <c r="K58" s="573">
        <v>0</v>
      </c>
      <c r="L58" s="358" t="s">
        <v>6746</v>
      </c>
      <c r="M58" s="357" t="s">
        <v>7234</v>
      </c>
      <c r="N58" s="357" t="s">
        <v>6731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6732</v>
      </c>
      <c r="U58" s="357" t="s">
        <v>294</v>
      </c>
      <c r="V58" s="357" t="s">
        <v>294</v>
      </c>
    </row>
    <row r="59" spans="1:22">
      <c r="A59" s="1651"/>
      <c r="B59" s="1816" t="s">
        <v>7596</v>
      </c>
      <c r="C59" s="1857" t="s">
        <v>3155</v>
      </c>
      <c r="D59" s="1815">
        <v>8</v>
      </c>
      <c r="E59" s="1815">
        <v>14</v>
      </c>
      <c r="F59" s="962" t="s">
        <v>6738</v>
      </c>
      <c r="G59" s="494"/>
      <c r="H59" s="494" t="s">
        <v>6737</v>
      </c>
      <c r="I59" s="494" t="s">
        <v>294</v>
      </c>
      <c r="J59" s="494" t="s">
        <v>294</v>
      </c>
      <c r="K59" s="573">
        <v>0</v>
      </c>
      <c r="L59" s="358" t="s">
        <v>4589</v>
      </c>
      <c r="M59" s="357" t="s">
        <v>7596</v>
      </c>
      <c r="N59" s="357" t="s">
        <v>6737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6738</v>
      </c>
      <c r="U59" s="357" t="s">
        <v>294</v>
      </c>
      <c r="V59" s="357" t="s">
        <v>294</v>
      </c>
    </row>
    <row r="60" spans="1:22" ht="15" thickBot="1">
      <c r="A60" s="1791"/>
      <c r="B60" s="1827" t="s">
        <v>7236</v>
      </c>
      <c r="C60" s="1858" t="s">
        <v>7237</v>
      </c>
      <c r="D60" s="1826">
        <v>3</v>
      </c>
      <c r="E60" s="1826">
        <v>4</v>
      </c>
      <c r="F60" s="1859" t="s">
        <v>6508</v>
      </c>
      <c r="G60" s="494"/>
      <c r="H60" s="494" t="s">
        <v>6507</v>
      </c>
      <c r="I60" s="494" t="s">
        <v>294</v>
      </c>
      <c r="J60" s="494" t="s">
        <v>294</v>
      </c>
      <c r="K60" s="573">
        <v>0</v>
      </c>
      <c r="L60" s="358" t="s">
        <v>6750</v>
      </c>
      <c r="M60" s="357" t="s">
        <v>7236</v>
      </c>
      <c r="N60" s="357" t="s">
        <v>6507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6508</v>
      </c>
      <c r="U60" s="357" t="s">
        <v>294</v>
      </c>
      <c r="V60" s="357" t="s">
        <v>294</v>
      </c>
    </row>
    <row r="61" spans="1:22" ht="15" thickBot="1">
      <c r="A61" s="671"/>
      <c r="B61" s="671"/>
      <c r="C61" s="1860" t="s">
        <v>22</v>
      </c>
      <c r="D61" s="663">
        <v>21</v>
      </c>
      <c r="E61" s="663">
        <v>34</v>
      </c>
      <c r="F61" s="186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1787">
        <v>9</v>
      </c>
      <c r="B62" s="1832" t="s">
        <v>7238</v>
      </c>
      <c r="C62" s="1862" t="s">
        <v>7239</v>
      </c>
      <c r="D62" s="1831">
        <v>3</v>
      </c>
      <c r="E62" s="1831">
        <v>4</v>
      </c>
      <c r="F62" s="1863" t="s">
        <v>7237</v>
      </c>
      <c r="G62" s="494"/>
      <c r="H62" s="494" t="s">
        <v>7236</v>
      </c>
      <c r="I62" s="494" t="s">
        <v>294</v>
      </c>
      <c r="J62" s="494" t="s">
        <v>294</v>
      </c>
      <c r="K62" s="573">
        <v>0</v>
      </c>
      <c r="L62" s="358" t="s">
        <v>6768</v>
      </c>
      <c r="M62" s="357" t="s">
        <v>7238</v>
      </c>
      <c r="N62" s="357" t="s">
        <v>7236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6750</v>
      </c>
      <c r="U62" s="357" t="s">
        <v>294</v>
      </c>
      <c r="V62" s="357" t="s">
        <v>294</v>
      </c>
    </row>
    <row r="63" spans="1:22">
      <c r="A63" s="1651"/>
      <c r="B63" s="1816" t="s">
        <v>7597</v>
      </c>
      <c r="C63" s="1857" t="s">
        <v>4161</v>
      </c>
      <c r="D63" s="1815">
        <v>8</v>
      </c>
      <c r="E63" s="1815">
        <v>12</v>
      </c>
      <c r="F63" s="962" t="s">
        <v>7598</v>
      </c>
      <c r="G63" s="494"/>
      <c r="H63" s="494" t="s">
        <v>3040</v>
      </c>
      <c r="I63" s="494" t="s">
        <v>7234</v>
      </c>
      <c r="J63" s="494" t="s">
        <v>294</v>
      </c>
      <c r="K63" s="573">
        <v>0</v>
      </c>
      <c r="L63" s="358" t="s">
        <v>4161</v>
      </c>
      <c r="M63" s="357" t="s">
        <v>7597</v>
      </c>
      <c r="N63" s="357" t="s">
        <v>3040</v>
      </c>
      <c r="O63" s="357" t="s">
        <v>7234</v>
      </c>
      <c r="P63" s="357" t="s">
        <v>294</v>
      </c>
      <c r="Q63" s="357">
        <v>0</v>
      </c>
      <c r="R63" s="357">
        <v>34</v>
      </c>
      <c r="S63" s="357">
        <v>0</v>
      </c>
      <c r="T63" s="357" t="s">
        <v>3259</v>
      </c>
      <c r="U63" s="357" t="s">
        <v>6746</v>
      </c>
      <c r="V63" s="357" t="s">
        <v>294</v>
      </c>
    </row>
    <row r="64" spans="1:22">
      <c r="A64" s="1651"/>
      <c r="B64" s="1816" t="s">
        <v>7242</v>
      </c>
      <c r="C64" s="1857" t="s">
        <v>6756</v>
      </c>
      <c r="D64" s="1815">
        <v>7</v>
      </c>
      <c r="E64" s="1815">
        <v>12</v>
      </c>
      <c r="F64" s="962" t="s">
        <v>7237</v>
      </c>
      <c r="G64" s="494"/>
      <c r="H64" s="494" t="s">
        <v>7236</v>
      </c>
      <c r="I64" s="494" t="s">
        <v>294</v>
      </c>
      <c r="J64" s="494" t="s">
        <v>294</v>
      </c>
      <c r="K64" s="573">
        <v>0</v>
      </c>
      <c r="L64" s="358" t="s">
        <v>6756</v>
      </c>
      <c r="M64" s="357" t="s">
        <v>7242</v>
      </c>
      <c r="N64" s="357" t="s">
        <v>7236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6750</v>
      </c>
      <c r="U64" s="357" t="s">
        <v>294</v>
      </c>
      <c r="V64" s="357" t="s">
        <v>294</v>
      </c>
    </row>
    <row r="65" spans="1:22">
      <c r="A65" s="1651"/>
      <c r="B65" s="1816" t="s">
        <v>7599</v>
      </c>
      <c r="C65" s="1857" t="s">
        <v>6759</v>
      </c>
      <c r="D65" s="1815">
        <v>3</v>
      </c>
      <c r="E65" s="1815">
        <v>4</v>
      </c>
      <c r="F65" s="962" t="s">
        <v>7594</v>
      </c>
      <c r="G65" s="494" t="s">
        <v>241</v>
      </c>
      <c r="H65" s="494" t="s">
        <v>6734</v>
      </c>
      <c r="I65" s="494" t="s">
        <v>294</v>
      </c>
      <c r="J65" s="494" t="s">
        <v>294</v>
      </c>
      <c r="K65" s="573">
        <v>0</v>
      </c>
      <c r="L65" s="358" t="s">
        <v>6759</v>
      </c>
      <c r="M65" s="357" t="s">
        <v>7599</v>
      </c>
      <c r="N65" s="357" t="s">
        <v>6734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6736</v>
      </c>
      <c r="U65" s="357" t="s">
        <v>294</v>
      </c>
      <c r="V65" s="357" t="s">
        <v>294</v>
      </c>
    </row>
    <row r="66" spans="1:22">
      <c r="A66" s="1651"/>
      <c r="B66" s="1816" t="s">
        <v>7600</v>
      </c>
      <c r="C66" s="1857" t="s">
        <v>6762</v>
      </c>
      <c r="D66" s="1815">
        <v>3</v>
      </c>
      <c r="E66" s="1815">
        <v>4</v>
      </c>
      <c r="F66" s="962" t="s">
        <v>7594</v>
      </c>
      <c r="G66" s="494" t="s">
        <v>241</v>
      </c>
      <c r="H66" s="494" t="s">
        <v>6734</v>
      </c>
      <c r="I66" s="494" t="s">
        <v>294</v>
      </c>
      <c r="J66" s="494" t="s">
        <v>294</v>
      </c>
      <c r="K66" s="573">
        <v>0</v>
      </c>
      <c r="L66" s="358" t="s">
        <v>6762</v>
      </c>
      <c r="M66" s="357" t="s">
        <v>7600</v>
      </c>
      <c r="N66" s="357" t="s">
        <v>6734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6736</v>
      </c>
      <c r="U66" s="357" t="s">
        <v>294</v>
      </c>
      <c r="V66" s="357" t="s">
        <v>294</v>
      </c>
    </row>
    <row r="67" spans="1:22" ht="15" thickBot="1">
      <c r="A67" s="1791"/>
      <c r="B67" s="1827" t="s">
        <v>7601</v>
      </c>
      <c r="C67" s="1858" t="s">
        <v>7544</v>
      </c>
      <c r="D67" s="1826">
        <v>3</v>
      </c>
      <c r="E67" s="1826">
        <v>4</v>
      </c>
      <c r="F67" s="1859" t="s">
        <v>7594</v>
      </c>
      <c r="G67" s="494" t="s">
        <v>241</v>
      </c>
      <c r="H67" s="494" t="s">
        <v>6734</v>
      </c>
      <c r="I67" s="494" t="s">
        <v>294</v>
      </c>
      <c r="J67" s="494" t="s">
        <v>294</v>
      </c>
      <c r="K67" s="573">
        <v>0</v>
      </c>
      <c r="L67" s="358" t="s">
        <v>6778</v>
      </c>
      <c r="M67" s="357" t="s">
        <v>7601</v>
      </c>
      <c r="N67" s="357" t="s">
        <v>6734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6736</v>
      </c>
      <c r="U67" s="357" t="s">
        <v>294</v>
      </c>
      <c r="V67" s="357" t="s">
        <v>294</v>
      </c>
    </row>
    <row r="68" spans="1:22" ht="15" thickBot="1">
      <c r="A68" s="671"/>
      <c r="B68" s="671"/>
      <c r="C68" s="1860" t="s">
        <v>22</v>
      </c>
      <c r="D68" s="663">
        <v>21</v>
      </c>
      <c r="E68" s="663">
        <v>32</v>
      </c>
      <c r="F68" s="186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1787">
        <v>10</v>
      </c>
      <c r="B69" s="1832" t="s">
        <v>7602</v>
      </c>
      <c r="C69" s="1862" t="s">
        <v>4329</v>
      </c>
      <c r="D69" s="1831">
        <v>8</v>
      </c>
      <c r="E69" s="1831">
        <v>12</v>
      </c>
      <c r="F69" s="1863" t="s">
        <v>4161</v>
      </c>
      <c r="G69" s="494"/>
      <c r="H69" s="494" t="s">
        <v>7597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7602</v>
      </c>
      <c r="N69" s="357" t="s">
        <v>7597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4161</v>
      </c>
      <c r="U69" s="357" t="s">
        <v>294</v>
      </c>
      <c r="V69" s="357" t="s">
        <v>294</v>
      </c>
    </row>
    <row r="70" spans="1:22">
      <c r="A70" s="1816"/>
      <c r="B70" s="1816" t="s">
        <v>7244</v>
      </c>
      <c r="C70" s="1857" t="s">
        <v>6771</v>
      </c>
      <c r="D70" s="1815">
        <v>3</v>
      </c>
      <c r="E70" s="1815">
        <v>4</v>
      </c>
      <c r="F70" s="962" t="s">
        <v>6756</v>
      </c>
      <c r="G70" s="494"/>
      <c r="H70" s="494" t="s">
        <v>7242</v>
      </c>
      <c r="I70" s="494" t="s">
        <v>294</v>
      </c>
      <c r="J70" s="494" t="s">
        <v>294</v>
      </c>
      <c r="K70" s="573">
        <v>0</v>
      </c>
      <c r="L70" s="358" t="s">
        <v>6771</v>
      </c>
      <c r="M70" s="357" t="s">
        <v>7244</v>
      </c>
      <c r="N70" s="357" t="s">
        <v>7242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6756</v>
      </c>
      <c r="U70" s="357" t="s">
        <v>294</v>
      </c>
      <c r="V70" s="357" t="s">
        <v>294</v>
      </c>
    </row>
    <row r="71" spans="1:22">
      <c r="A71" s="1816"/>
      <c r="B71" s="1816" t="s">
        <v>7245</v>
      </c>
      <c r="C71" s="1857" t="s">
        <v>6773</v>
      </c>
      <c r="D71" s="1815">
        <v>6</v>
      </c>
      <c r="E71" s="1815">
        <v>10</v>
      </c>
      <c r="F71" s="962" t="s">
        <v>6753</v>
      </c>
      <c r="G71" s="494"/>
      <c r="H71" s="494" t="s">
        <v>7230</v>
      </c>
      <c r="I71" s="494" t="s">
        <v>294</v>
      </c>
      <c r="J71" s="494" t="s">
        <v>294</v>
      </c>
      <c r="K71" s="573">
        <v>0</v>
      </c>
      <c r="L71" s="358" t="s">
        <v>6774</v>
      </c>
      <c r="M71" s="357" t="s">
        <v>7245</v>
      </c>
      <c r="N71" s="357" t="s">
        <v>7230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6753</v>
      </c>
      <c r="U71" s="357" t="s">
        <v>294</v>
      </c>
      <c r="V71" s="357" t="s">
        <v>294</v>
      </c>
    </row>
    <row r="72" spans="1:22">
      <c r="A72" s="1816"/>
      <c r="B72" s="1816" t="s">
        <v>7246</v>
      </c>
      <c r="C72" s="1857" t="s">
        <v>7247</v>
      </c>
      <c r="D72" s="1815">
        <v>3</v>
      </c>
      <c r="E72" s="1815">
        <v>4</v>
      </c>
      <c r="F72" s="962" t="s">
        <v>353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6765</v>
      </c>
      <c r="M72" s="357" t="s">
        <v>7246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1816"/>
      <c r="B73" s="1816" t="s">
        <v>7248</v>
      </c>
      <c r="C73" s="1857" t="s">
        <v>7249</v>
      </c>
      <c r="D73" s="1815">
        <v>3</v>
      </c>
      <c r="E73" s="1815">
        <v>4</v>
      </c>
      <c r="F73" s="962" t="s">
        <v>353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6781</v>
      </c>
      <c r="M73" s="357" t="s">
        <v>7248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1827"/>
      <c r="B74" s="1827" t="s">
        <v>7250</v>
      </c>
      <c r="C74" s="1858" t="s">
        <v>7251</v>
      </c>
      <c r="D74" s="1826">
        <v>3</v>
      </c>
      <c r="E74" s="1826">
        <v>4</v>
      </c>
      <c r="F74" s="1859" t="s">
        <v>353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6784</v>
      </c>
      <c r="M74" s="357" t="s">
        <v>7250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671"/>
      <c r="B75" s="671"/>
      <c r="C75" s="1860" t="s">
        <v>22</v>
      </c>
      <c r="D75" s="663">
        <v>20</v>
      </c>
      <c r="E75" s="663">
        <v>30</v>
      </c>
      <c r="F75" s="186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671"/>
      <c r="B76" s="671" t="s">
        <v>118</v>
      </c>
      <c r="C76" s="1860" t="s">
        <v>6409</v>
      </c>
      <c r="D76" s="663">
        <v>202</v>
      </c>
      <c r="E76" s="663">
        <v>301</v>
      </c>
      <c r="F76" s="1860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6410</v>
      </c>
      <c r="M76" s="357" t="s">
        <v>118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C3464-2206-4BC9-B9F0-BA69253C96A0}">
  <sheetPr codeName="Sheet80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649" t="s">
        <v>17</v>
      </c>
      <c r="C9" s="1834" t="s">
        <v>54</v>
      </c>
      <c r="D9" s="1813">
        <v>5</v>
      </c>
      <c r="E9" s="995">
        <v>7</v>
      </c>
      <c r="F9" s="1834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6215</v>
      </c>
      <c r="M9" s="357" t="s">
        <v>17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654" t="s">
        <v>56</v>
      </c>
      <c r="C10" s="1835" t="s">
        <v>57</v>
      </c>
      <c r="D10" s="1831">
        <v>4</v>
      </c>
      <c r="E10" s="1816">
        <v>5</v>
      </c>
      <c r="F10" s="183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6216</v>
      </c>
      <c r="M10" s="357" t="s">
        <v>56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654" t="s">
        <v>20</v>
      </c>
      <c r="C11" s="1835" t="s">
        <v>21</v>
      </c>
      <c r="D11" s="1831">
        <v>5</v>
      </c>
      <c r="E11" s="1816">
        <v>6</v>
      </c>
      <c r="F11" s="183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654" t="s">
        <v>10</v>
      </c>
      <c r="C12" s="1835" t="s">
        <v>11</v>
      </c>
      <c r="D12" s="1831">
        <v>2</v>
      </c>
      <c r="E12" s="1816">
        <v>2</v>
      </c>
      <c r="F12" s="1837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10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651"/>
      <c r="B13" s="660" t="s">
        <v>1020</v>
      </c>
      <c r="C13" s="1838" t="s">
        <v>3206</v>
      </c>
      <c r="D13" s="1831">
        <v>2</v>
      </c>
      <c r="E13" s="1827">
        <v>2</v>
      </c>
      <c r="F13" s="183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659"/>
      <c r="B14" s="660"/>
      <c r="C14" s="1792" t="s">
        <v>336</v>
      </c>
      <c r="D14" s="663">
        <v>18</v>
      </c>
      <c r="E14" s="663">
        <v>22</v>
      </c>
      <c r="F14" s="1823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48">
        <v>2</v>
      </c>
      <c r="B15" s="649" t="s">
        <v>23</v>
      </c>
      <c r="C15" s="1840" t="s">
        <v>1048</v>
      </c>
      <c r="D15" s="1831">
        <v>5</v>
      </c>
      <c r="E15" s="1832">
        <v>7</v>
      </c>
      <c r="F15" s="1841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653"/>
      <c r="B16" s="654" t="s">
        <v>26</v>
      </c>
      <c r="C16" s="1835" t="s">
        <v>52</v>
      </c>
      <c r="D16" s="1831">
        <v>5</v>
      </c>
      <c r="E16" s="1816">
        <v>6</v>
      </c>
      <c r="F16" s="1842" t="s">
        <v>21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26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653"/>
      <c r="B17" s="654" t="s">
        <v>36</v>
      </c>
      <c r="C17" s="1835" t="s">
        <v>247</v>
      </c>
      <c r="D17" s="1831">
        <v>1</v>
      </c>
      <c r="E17" s="1816">
        <v>1</v>
      </c>
      <c r="F17" s="1843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653"/>
      <c r="B18" s="654" t="s">
        <v>337</v>
      </c>
      <c r="C18" s="1835" t="s">
        <v>58</v>
      </c>
      <c r="D18" s="1831">
        <v>4</v>
      </c>
      <c r="E18" s="1816">
        <v>6</v>
      </c>
      <c r="F18" s="1842" t="s">
        <v>57</v>
      </c>
      <c r="G18" s="494"/>
      <c r="H18" s="494" t="s">
        <v>56</v>
      </c>
      <c r="I18" s="494" t="s">
        <v>294</v>
      </c>
      <c r="J18" s="494" t="s">
        <v>294</v>
      </c>
      <c r="K18" s="573">
        <v>0</v>
      </c>
      <c r="L18" s="358" t="s">
        <v>58</v>
      </c>
      <c r="M18" s="357" t="s">
        <v>337</v>
      </c>
      <c r="N18" s="357" t="s">
        <v>56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6216</v>
      </c>
      <c r="U18" s="357" t="s">
        <v>294</v>
      </c>
      <c r="V18" s="357" t="s">
        <v>294</v>
      </c>
    </row>
    <row r="19" spans="1:22">
      <c r="A19" s="653"/>
      <c r="B19" s="654" t="s">
        <v>63</v>
      </c>
      <c r="C19" s="1835" t="s">
        <v>6220</v>
      </c>
      <c r="D19" s="1831">
        <v>3</v>
      </c>
      <c r="E19" s="1816">
        <v>4</v>
      </c>
      <c r="F19" s="1844" t="s">
        <v>54</v>
      </c>
      <c r="G19" s="494"/>
      <c r="H19" s="494" t="s">
        <v>17</v>
      </c>
      <c r="I19" s="494" t="s">
        <v>294</v>
      </c>
      <c r="J19" s="494" t="s">
        <v>294</v>
      </c>
      <c r="K19" s="573">
        <v>0</v>
      </c>
      <c r="L19" s="358" t="s">
        <v>600</v>
      </c>
      <c r="M19" s="357" t="s">
        <v>63</v>
      </c>
      <c r="N19" s="357" t="s">
        <v>17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6215</v>
      </c>
      <c r="U19" s="357" t="s">
        <v>294</v>
      </c>
      <c r="V19" s="357" t="s">
        <v>294</v>
      </c>
    </row>
    <row r="20" spans="1:22" ht="15" thickBot="1">
      <c r="A20" s="653"/>
      <c r="B20" s="654" t="s">
        <v>25</v>
      </c>
      <c r="C20" s="1838" t="s">
        <v>138</v>
      </c>
      <c r="D20" s="656">
        <v>3</v>
      </c>
      <c r="E20" s="1827">
        <v>4</v>
      </c>
      <c r="F20" s="184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61"/>
      <c r="B21" s="1828"/>
      <c r="C21" s="1792" t="s">
        <v>336</v>
      </c>
      <c r="D21" s="663">
        <v>21</v>
      </c>
      <c r="E21" s="663">
        <v>28</v>
      </c>
      <c r="F21" s="184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53">
        <v>3</v>
      </c>
      <c r="B22" s="654" t="s">
        <v>29</v>
      </c>
      <c r="C22" s="1835" t="s">
        <v>53</v>
      </c>
      <c r="D22" s="1831">
        <v>2</v>
      </c>
      <c r="E22" s="1815">
        <v>2</v>
      </c>
      <c r="F22" s="184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609</v>
      </c>
      <c r="M22" s="357" t="s">
        <v>29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53"/>
      <c r="B23" s="654" t="s">
        <v>27</v>
      </c>
      <c r="C23" s="1835" t="s">
        <v>404</v>
      </c>
      <c r="D23" s="1831">
        <v>5</v>
      </c>
      <c r="E23" s="1816">
        <v>6</v>
      </c>
      <c r="F23" s="1842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653"/>
      <c r="B24" s="654" t="s">
        <v>458</v>
      </c>
      <c r="C24" s="1835" t="s">
        <v>6361</v>
      </c>
      <c r="D24" s="1831">
        <v>4</v>
      </c>
      <c r="E24" s="1815">
        <v>6</v>
      </c>
      <c r="F24" s="1842" t="s">
        <v>58</v>
      </c>
      <c r="G24" s="494"/>
      <c r="H24" s="494" t="s">
        <v>337</v>
      </c>
      <c r="I24" s="494" t="s">
        <v>294</v>
      </c>
      <c r="J24" s="494" t="s">
        <v>294</v>
      </c>
      <c r="K24" s="573">
        <v>0</v>
      </c>
      <c r="L24" s="358" t="s">
        <v>599</v>
      </c>
      <c r="M24" s="357" t="s">
        <v>458</v>
      </c>
      <c r="N24" s="357" t="s">
        <v>337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58</v>
      </c>
      <c r="U24" s="357" t="s">
        <v>294</v>
      </c>
      <c r="V24" s="357" t="s">
        <v>294</v>
      </c>
    </row>
    <row r="25" spans="1:22">
      <c r="A25" s="653"/>
      <c r="B25" s="654" t="s">
        <v>61</v>
      </c>
      <c r="C25" s="1835" t="s">
        <v>62</v>
      </c>
      <c r="D25" s="1831">
        <v>4</v>
      </c>
      <c r="E25" s="1816">
        <v>5</v>
      </c>
      <c r="F25" s="1842" t="s">
        <v>1048</v>
      </c>
      <c r="G25" s="494"/>
      <c r="H25" s="494" t="s">
        <v>23</v>
      </c>
      <c r="I25" s="494" t="s">
        <v>294</v>
      </c>
      <c r="J25" s="494" t="s">
        <v>294</v>
      </c>
      <c r="K25" s="573">
        <v>0</v>
      </c>
      <c r="L25" s="358" t="s">
        <v>6363</v>
      </c>
      <c r="M25" s="357" t="s">
        <v>61</v>
      </c>
      <c r="N25" s="357" t="s">
        <v>23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594</v>
      </c>
      <c r="U25" s="357" t="s">
        <v>294</v>
      </c>
      <c r="V25" s="357" t="s">
        <v>294</v>
      </c>
    </row>
    <row r="26" spans="1:22">
      <c r="A26" s="653"/>
      <c r="B26" s="654" t="s">
        <v>69</v>
      </c>
      <c r="C26" s="1838" t="s">
        <v>6247</v>
      </c>
      <c r="D26" s="656">
        <v>4</v>
      </c>
      <c r="E26" s="1827">
        <v>6</v>
      </c>
      <c r="F26" s="1842" t="s">
        <v>6364</v>
      </c>
      <c r="G26" s="494"/>
      <c r="H26" s="494" t="s">
        <v>63</v>
      </c>
      <c r="I26" s="494" t="s">
        <v>294</v>
      </c>
      <c r="J26" s="494" t="s">
        <v>294</v>
      </c>
      <c r="K26" s="573">
        <v>0</v>
      </c>
      <c r="L26" s="358" t="s">
        <v>295</v>
      </c>
      <c r="M26" s="357" t="s">
        <v>69</v>
      </c>
      <c r="N26" s="357" t="s">
        <v>63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6365</v>
      </c>
      <c r="U26" s="357" t="s">
        <v>294</v>
      </c>
      <c r="V26" s="357" t="s">
        <v>294</v>
      </c>
    </row>
    <row r="27" spans="1:22" ht="15" thickBot="1">
      <c r="A27" s="653"/>
      <c r="B27" s="654" t="s">
        <v>40</v>
      </c>
      <c r="C27" s="1838" t="s">
        <v>338</v>
      </c>
      <c r="D27" s="656">
        <v>1</v>
      </c>
      <c r="E27" s="1827">
        <v>1</v>
      </c>
      <c r="F27" s="1847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661"/>
      <c r="B28" s="648"/>
      <c r="C28" s="1792" t="s">
        <v>336</v>
      </c>
      <c r="D28" s="663">
        <v>20</v>
      </c>
      <c r="E28" s="663">
        <v>26</v>
      </c>
      <c r="F28" s="1823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647">
        <v>4</v>
      </c>
      <c r="B29" s="649" t="s">
        <v>30</v>
      </c>
      <c r="C29" s="1840" t="s">
        <v>141</v>
      </c>
      <c r="D29" s="1831">
        <v>5</v>
      </c>
      <c r="E29" s="1832">
        <v>6</v>
      </c>
      <c r="F29" s="1848" t="s">
        <v>1048</v>
      </c>
      <c r="G29" s="494"/>
      <c r="H29" s="494" t="s">
        <v>23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30</v>
      </c>
      <c r="N29" s="357" t="s">
        <v>23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594</v>
      </c>
      <c r="U29" s="357" t="s">
        <v>294</v>
      </c>
      <c r="V29" s="357" t="s">
        <v>294</v>
      </c>
    </row>
    <row r="30" spans="1:22">
      <c r="A30" s="1651"/>
      <c r="B30" s="654" t="s">
        <v>65</v>
      </c>
      <c r="C30" s="1835" t="s">
        <v>66</v>
      </c>
      <c r="D30" s="1831">
        <v>4</v>
      </c>
      <c r="E30" s="1816">
        <v>7</v>
      </c>
      <c r="F30" s="1842" t="s">
        <v>6361</v>
      </c>
      <c r="G30" s="494"/>
      <c r="H30" s="494" t="s">
        <v>458</v>
      </c>
      <c r="I30" s="494" t="s">
        <v>294</v>
      </c>
      <c r="J30" s="494" t="s">
        <v>294</v>
      </c>
      <c r="K30" s="573">
        <v>0</v>
      </c>
      <c r="L30" s="358" t="s">
        <v>66</v>
      </c>
      <c r="M30" s="357" t="s">
        <v>65</v>
      </c>
      <c r="N30" s="357" t="s">
        <v>458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599</v>
      </c>
      <c r="U30" s="357" t="s">
        <v>294</v>
      </c>
      <c r="V30" s="357" t="s">
        <v>294</v>
      </c>
    </row>
    <row r="31" spans="1:22">
      <c r="A31" s="1651"/>
      <c r="B31" s="654" t="s">
        <v>67</v>
      </c>
      <c r="C31" s="1835" t="s">
        <v>6367</v>
      </c>
      <c r="D31" s="1831">
        <v>4</v>
      </c>
      <c r="E31" s="1816">
        <v>6</v>
      </c>
      <c r="F31" s="1842" t="s">
        <v>404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6368</v>
      </c>
      <c r="M31" s="357" t="s">
        <v>67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1651"/>
      <c r="B32" s="654" t="s">
        <v>31</v>
      </c>
      <c r="C32" s="1838" t="s">
        <v>427</v>
      </c>
      <c r="D32" s="656">
        <v>5</v>
      </c>
      <c r="E32" s="1826">
        <v>6</v>
      </c>
      <c r="F32" s="1824" t="s">
        <v>404</v>
      </c>
      <c r="G32" s="494"/>
      <c r="H32" s="494" t="s">
        <v>27</v>
      </c>
      <c r="I32" s="494" t="s">
        <v>294</v>
      </c>
      <c r="J32" s="494" t="s">
        <v>294</v>
      </c>
      <c r="K32" s="573">
        <v>0</v>
      </c>
      <c r="L32" s="358" t="s">
        <v>603</v>
      </c>
      <c r="M32" s="357" t="s">
        <v>31</v>
      </c>
      <c r="N32" s="357" t="s">
        <v>27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 ht="15" thickBot="1">
      <c r="A33" s="1651"/>
      <c r="B33" s="1849" t="s">
        <v>74</v>
      </c>
      <c r="C33" s="1850" t="s">
        <v>75</v>
      </c>
      <c r="D33" s="1851">
        <v>4</v>
      </c>
      <c r="E33" s="1851">
        <v>6</v>
      </c>
      <c r="F33" s="1842" t="s">
        <v>62</v>
      </c>
      <c r="G33" s="494"/>
      <c r="H33" s="494" t="s">
        <v>61</v>
      </c>
      <c r="I33" s="494" t="s">
        <v>294</v>
      </c>
      <c r="J33" s="494" t="s">
        <v>294</v>
      </c>
      <c r="K33" s="573">
        <v>0</v>
      </c>
      <c r="L33" s="358" t="s">
        <v>6370</v>
      </c>
      <c r="M33" s="357" t="s">
        <v>74</v>
      </c>
      <c r="N33" s="357" t="s">
        <v>61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6363</v>
      </c>
      <c r="U33" s="357" t="s">
        <v>294</v>
      </c>
      <c r="V33" s="357" t="s">
        <v>294</v>
      </c>
    </row>
    <row r="34" spans="1:22" ht="15" thickBot="1">
      <c r="A34" s="1659"/>
      <c r="B34" s="671"/>
      <c r="C34" s="1821" t="s">
        <v>336</v>
      </c>
      <c r="D34" s="675">
        <v>22</v>
      </c>
      <c r="E34" s="675">
        <v>31</v>
      </c>
      <c r="F34" s="1852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336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1647">
        <v>5</v>
      </c>
      <c r="B35" s="654" t="s">
        <v>497</v>
      </c>
      <c r="C35" s="1840" t="s">
        <v>6371</v>
      </c>
      <c r="D35" s="1831">
        <v>3</v>
      </c>
      <c r="E35" s="1832">
        <v>4</v>
      </c>
      <c r="F35" s="1848" t="s">
        <v>66</v>
      </c>
      <c r="G35" s="494"/>
      <c r="H35" s="494" t="s">
        <v>65</v>
      </c>
      <c r="I35" s="494" t="s">
        <v>294</v>
      </c>
      <c r="J35" s="494" t="s">
        <v>294</v>
      </c>
      <c r="K35" s="573">
        <v>0</v>
      </c>
      <c r="L35" s="358" t="s">
        <v>570</v>
      </c>
      <c r="M35" s="357" t="s">
        <v>497</v>
      </c>
      <c r="N35" s="357" t="s">
        <v>65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</v>
      </c>
      <c r="U35" s="357" t="s">
        <v>294</v>
      </c>
      <c r="V35" s="357" t="s">
        <v>294</v>
      </c>
    </row>
    <row r="36" spans="1:22">
      <c r="A36" s="1787"/>
      <c r="B36" s="654" t="s">
        <v>33</v>
      </c>
      <c r="C36" s="1840" t="s">
        <v>140</v>
      </c>
      <c r="D36" s="1831">
        <v>5</v>
      </c>
      <c r="E36" s="1832">
        <v>7</v>
      </c>
      <c r="F36" s="1842" t="s">
        <v>52</v>
      </c>
      <c r="G36" s="494"/>
      <c r="H36" s="494" t="s">
        <v>26</v>
      </c>
      <c r="I36" s="494" t="s">
        <v>294</v>
      </c>
      <c r="J36" s="494" t="s">
        <v>294</v>
      </c>
      <c r="K36" s="573">
        <v>0</v>
      </c>
      <c r="L36" s="358" t="s">
        <v>602</v>
      </c>
      <c r="M36" s="357" t="s">
        <v>33</v>
      </c>
      <c r="N36" s="357" t="s">
        <v>26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3412</v>
      </c>
      <c r="U36" s="357" t="s">
        <v>294</v>
      </c>
      <c r="V36" s="357" t="s">
        <v>294</v>
      </c>
    </row>
    <row r="37" spans="1:22">
      <c r="A37" s="1651"/>
      <c r="B37" s="654" t="s">
        <v>72</v>
      </c>
      <c r="C37" s="1835" t="s">
        <v>73</v>
      </c>
      <c r="D37" s="1831">
        <v>4</v>
      </c>
      <c r="E37" s="1816">
        <v>7</v>
      </c>
      <c r="F37" s="1842" t="s">
        <v>66</v>
      </c>
      <c r="G37" s="494"/>
      <c r="H37" s="494" t="s">
        <v>65</v>
      </c>
      <c r="I37" s="494" t="s">
        <v>294</v>
      </c>
      <c r="J37" s="494" t="s">
        <v>294</v>
      </c>
      <c r="K37" s="574">
        <v>0</v>
      </c>
      <c r="L37" s="358" t="s">
        <v>73</v>
      </c>
      <c r="M37" s="357" t="s">
        <v>72</v>
      </c>
      <c r="N37" s="357" t="s">
        <v>65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66</v>
      </c>
      <c r="U37" s="357" t="s">
        <v>294</v>
      </c>
      <c r="V37" s="357" t="s">
        <v>294</v>
      </c>
    </row>
    <row r="38" spans="1:22">
      <c r="A38" s="1651"/>
      <c r="B38" s="654" t="s">
        <v>19</v>
      </c>
      <c r="C38" s="1774" t="s">
        <v>3226</v>
      </c>
      <c r="D38" s="1775">
        <v>2</v>
      </c>
      <c r="E38" s="927">
        <v>2</v>
      </c>
      <c r="F38" s="178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335</v>
      </c>
      <c r="M38" s="357" t="s">
        <v>19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1651"/>
      <c r="B39" s="660" t="s">
        <v>70</v>
      </c>
      <c r="C39" s="1778" t="s">
        <v>6373</v>
      </c>
      <c r="D39" s="609">
        <v>5</v>
      </c>
      <c r="E39" s="933">
        <v>9</v>
      </c>
      <c r="F39" s="1783" t="s">
        <v>6361</v>
      </c>
      <c r="G39" s="494"/>
      <c r="H39" s="494" t="s">
        <v>458</v>
      </c>
      <c r="I39" s="494" t="s">
        <v>294</v>
      </c>
      <c r="J39" s="494" t="s">
        <v>294</v>
      </c>
      <c r="K39" s="574">
        <v>0</v>
      </c>
      <c r="L39" s="358" t="s">
        <v>605</v>
      </c>
      <c r="M39" s="357" t="s">
        <v>70</v>
      </c>
      <c r="N39" s="357" t="s">
        <v>458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599</v>
      </c>
      <c r="U39" s="357" t="s">
        <v>294</v>
      </c>
      <c r="V39" s="357" t="s">
        <v>294</v>
      </c>
    </row>
    <row r="40" spans="1:22" ht="15" thickBot="1">
      <c r="A40" s="1659"/>
      <c r="B40" s="671"/>
      <c r="C40" s="703" t="s">
        <v>336</v>
      </c>
      <c r="D40" s="614">
        <v>19</v>
      </c>
      <c r="E40" s="614">
        <v>29</v>
      </c>
      <c r="F40" s="70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336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48">
        <v>6</v>
      </c>
      <c r="B41" s="654" t="s">
        <v>1061</v>
      </c>
      <c r="C41" s="1780" t="s">
        <v>6374</v>
      </c>
      <c r="D41" s="1775">
        <v>4</v>
      </c>
      <c r="E41" s="940">
        <v>7</v>
      </c>
      <c r="F41" s="1785" t="s">
        <v>73</v>
      </c>
      <c r="G41" s="494"/>
      <c r="H41" s="494" t="s">
        <v>72</v>
      </c>
      <c r="I41" s="494" t="s">
        <v>294</v>
      </c>
      <c r="J41" s="494" t="s">
        <v>294</v>
      </c>
      <c r="K41" s="573">
        <v>0</v>
      </c>
      <c r="L41" s="358" t="s">
        <v>6375</v>
      </c>
      <c r="M41" s="357" t="s">
        <v>1061</v>
      </c>
      <c r="N41" s="357" t="s">
        <v>72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73</v>
      </c>
      <c r="U41" s="357" t="s">
        <v>294</v>
      </c>
      <c r="V41" s="357" t="s">
        <v>294</v>
      </c>
    </row>
    <row r="42" spans="1:22">
      <c r="A42" s="653"/>
      <c r="B42" s="654" t="s">
        <v>35</v>
      </c>
      <c r="C42" s="1774" t="s">
        <v>3258</v>
      </c>
      <c r="D42" s="1775">
        <v>3</v>
      </c>
      <c r="E42" s="927">
        <v>4</v>
      </c>
      <c r="F42" s="1782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653"/>
      <c r="B43" s="654" t="s">
        <v>1062</v>
      </c>
      <c r="C43" s="1774" t="s">
        <v>6377</v>
      </c>
      <c r="D43" s="1775">
        <v>3</v>
      </c>
      <c r="E43" s="927">
        <v>5</v>
      </c>
      <c r="F43" s="1782" t="s">
        <v>6371</v>
      </c>
      <c r="G43" s="494"/>
      <c r="H43" s="494" t="s">
        <v>497</v>
      </c>
      <c r="I43" s="494" t="s">
        <v>294</v>
      </c>
      <c r="J43" s="494" t="s">
        <v>294</v>
      </c>
      <c r="K43" s="573">
        <v>0</v>
      </c>
      <c r="L43" s="358" t="s">
        <v>6378</v>
      </c>
      <c r="M43" s="357" t="s">
        <v>1062</v>
      </c>
      <c r="N43" s="357" t="s">
        <v>497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570</v>
      </c>
      <c r="U43" s="357" t="s">
        <v>294</v>
      </c>
      <c r="V43" s="357" t="s">
        <v>294</v>
      </c>
    </row>
    <row r="44" spans="1:22">
      <c r="A44" s="653"/>
      <c r="B44" s="654" t="s">
        <v>78</v>
      </c>
      <c r="C44" s="1774" t="s">
        <v>6379</v>
      </c>
      <c r="D44" s="1775">
        <v>5</v>
      </c>
      <c r="E44" s="927">
        <v>8</v>
      </c>
      <c r="F44" s="1782" t="s">
        <v>6373</v>
      </c>
      <c r="G44" s="494"/>
      <c r="H44" s="494" t="s">
        <v>70</v>
      </c>
      <c r="I44" s="494" t="s">
        <v>294</v>
      </c>
      <c r="J44" s="494" t="s">
        <v>294</v>
      </c>
      <c r="K44" s="573">
        <v>0</v>
      </c>
      <c r="L44" s="358" t="s">
        <v>6250</v>
      </c>
      <c r="M44" s="357" t="s">
        <v>78</v>
      </c>
      <c r="N44" s="357" t="s">
        <v>70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605</v>
      </c>
      <c r="U44" s="357" t="s">
        <v>294</v>
      </c>
      <c r="V44" s="357" t="s">
        <v>294</v>
      </c>
    </row>
    <row r="45" spans="1:22">
      <c r="A45" s="653"/>
      <c r="B45" s="654" t="s">
        <v>38</v>
      </c>
      <c r="C45" s="1778" t="s">
        <v>146</v>
      </c>
      <c r="D45" s="1652">
        <v>1</v>
      </c>
      <c r="E45" s="888">
        <v>1</v>
      </c>
      <c r="F45" s="1782" t="s">
        <v>3226</v>
      </c>
      <c r="G45" s="494"/>
      <c r="H45" s="494" t="s">
        <v>19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 ht="15" thickBot="1">
      <c r="A46" s="653"/>
      <c r="B46" s="654" t="s">
        <v>628</v>
      </c>
      <c r="C46" s="1778" t="s">
        <v>6251</v>
      </c>
      <c r="D46" s="609">
        <v>3</v>
      </c>
      <c r="E46" s="933">
        <v>4</v>
      </c>
      <c r="F46" s="1790" t="s">
        <v>75</v>
      </c>
      <c r="G46" s="494"/>
      <c r="H46" s="494" t="s">
        <v>74</v>
      </c>
      <c r="I46" s="494" t="s">
        <v>294</v>
      </c>
      <c r="J46" s="494" t="s">
        <v>294</v>
      </c>
      <c r="K46" s="573">
        <v>0</v>
      </c>
      <c r="L46" s="358" t="s">
        <v>6251</v>
      </c>
      <c r="M46" s="357" t="s">
        <v>628</v>
      </c>
      <c r="N46" s="357" t="s">
        <v>74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6370</v>
      </c>
      <c r="U46" s="357" t="s">
        <v>294</v>
      </c>
      <c r="V46" s="357" t="s">
        <v>294</v>
      </c>
    </row>
    <row r="47" spans="1:22" ht="15" thickBot="1">
      <c r="A47" s="661"/>
      <c r="B47" s="671"/>
      <c r="C47" s="703" t="s">
        <v>336</v>
      </c>
      <c r="D47" s="614">
        <v>19</v>
      </c>
      <c r="E47" s="614">
        <v>29</v>
      </c>
      <c r="F47" s="70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336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1647">
        <v>7</v>
      </c>
      <c r="B48" s="649" t="s">
        <v>83</v>
      </c>
      <c r="C48" s="1780" t="s">
        <v>84</v>
      </c>
      <c r="D48" s="1649">
        <v>4</v>
      </c>
      <c r="E48" s="940">
        <v>7</v>
      </c>
      <c r="F48" s="1785" t="s">
        <v>6251</v>
      </c>
      <c r="G48" s="494"/>
      <c r="H48" s="494" t="s">
        <v>628</v>
      </c>
      <c r="I48" s="494" t="s">
        <v>294</v>
      </c>
      <c r="J48" s="494" t="s">
        <v>294</v>
      </c>
      <c r="K48" s="573">
        <v>0</v>
      </c>
      <c r="L48" s="358" t="s">
        <v>84</v>
      </c>
      <c r="M48" s="357" t="s">
        <v>83</v>
      </c>
      <c r="N48" s="357" t="s">
        <v>628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6251</v>
      </c>
      <c r="U48" s="357" t="s">
        <v>294</v>
      </c>
      <c r="V48" s="357" t="s">
        <v>294</v>
      </c>
    </row>
    <row r="49" spans="1:22">
      <c r="A49" s="1651"/>
      <c r="B49" s="654" t="s">
        <v>143</v>
      </c>
      <c r="C49" s="1774" t="s">
        <v>6376</v>
      </c>
      <c r="D49" s="1775">
        <v>4</v>
      </c>
      <c r="E49" s="927">
        <v>6</v>
      </c>
      <c r="F49" s="1782" t="s">
        <v>6373</v>
      </c>
      <c r="G49" s="494"/>
      <c r="H49" s="494" t="s">
        <v>70</v>
      </c>
      <c r="I49" s="494" t="s">
        <v>294</v>
      </c>
      <c r="J49" s="494" t="s">
        <v>294</v>
      </c>
      <c r="K49" s="573">
        <v>0</v>
      </c>
      <c r="L49" s="358" t="s">
        <v>144</v>
      </c>
      <c r="M49" s="357" t="s">
        <v>143</v>
      </c>
      <c r="N49" s="357" t="s">
        <v>70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605</v>
      </c>
      <c r="U49" s="357" t="s">
        <v>294</v>
      </c>
      <c r="V49" s="357" t="s">
        <v>294</v>
      </c>
    </row>
    <row r="50" spans="1:22">
      <c r="A50" s="1651"/>
      <c r="B50" s="654" t="s">
        <v>34</v>
      </c>
      <c r="C50" s="1774" t="s">
        <v>142</v>
      </c>
      <c r="D50" s="1775">
        <v>4</v>
      </c>
      <c r="E50" s="927">
        <v>6</v>
      </c>
      <c r="F50" s="1782" t="s">
        <v>11</v>
      </c>
      <c r="G50" s="494"/>
      <c r="H50" s="494" t="s">
        <v>10</v>
      </c>
      <c r="I50" s="494" t="s">
        <v>294</v>
      </c>
      <c r="J50" s="494" t="s">
        <v>294</v>
      </c>
      <c r="K50" s="573">
        <v>0</v>
      </c>
      <c r="L50" s="358" t="s">
        <v>1181</v>
      </c>
      <c r="M50" s="357" t="s">
        <v>34</v>
      </c>
      <c r="N50" s="357" t="s">
        <v>10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438</v>
      </c>
      <c r="U50" s="357" t="s">
        <v>294</v>
      </c>
      <c r="V50" s="357" t="s">
        <v>294</v>
      </c>
    </row>
    <row r="51" spans="1:22">
      <c r="A51" s="1651"/>
      <c r="B51" s="654" t="s">
        <v>1063</v>
      </c>
      <c r="C51" s="1774" t="s">
        <v>90</v>
      </c>
      <c r="D51" s="1775">
        <v>4</v>
      </c>
      <c r="E51" s="1652">
        <v>7</v>
      </c>
      <c r="F51" s="1782" t="s">
        <v>6379</v>
      </c>
      <c r="G51" s="494"/>
      <c r="H51" s="494" t="s">
        <v>78</v>
      </c>
      <c r="I51" s="494" t="s">
        <v>294</v>
      </c>
      <c r="J51" s="494" t="s">
        <v>294</v>
      </c>
      <c r="K51" s="573">
        <v>0</v>
      </c>
      <c r="L51" s="358" t="s">
        <v>90</v>
      </c>
      <c r="M51" s="357" t="s">
        <v>1063</v>
      </c>
      <c r="N51" s="357" t="s">
        <v>78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6250</v>
      </c>
      <c r="U51" s="357" t="s">
        <v>294</v>
      </c>
      <c r="V51" s="357" t="s">
        <v>294</v>
      </c>
    </row>
    <row r="52" spans="1:22" ht="15" thickBot="1">
      <c r="A52" s="1651"/>
      <c r="B52" s="660" t="s">
        <v>629</v>
      </c>
      <c r="C52" s="1778" t="s">
        <v>88</v>
      </c>
      <c r="D52" s="681">
        <v>3</v>
      </c>
      <c r="E52" s="933">
        <v>6</v>
      </c>
      <c r="F52" s="1790" t="s">
        <v>6251</v>
      </c>
      <c r="G52" s="494"/>
      <c r="H52" s="494" t="s">
        <v>628</v>
      </c>
      <c r="I52" s="494" t="s">
        <v>294</v>
      </c>
      <c r="J52" s="494" t="s">
        <v>294</v>
      </c>
      <c r="K52" s="573">
        <v>0</v>
      </c>
      <c r="L52" s="358" t="s">
        <v>88</v>
      </c>
      <c r="M52" s="357" t="s">
        <v>629</v>
      </c>
      <c r="N52" s="357" t="s">
        <v>628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6251</v>
      </c>
      <c r="U52" s="357" t="s">
        <v>294</v>
      </c>
      <c r="V52" s="357" t="s">
        <v>294</v>
      </c>
    </row>
    <row r="53" spans="1:22" ht="15" thickBot="1">
      <c r="A53" s="1659"/>
      <c r="B53" s="671"/>
      <c r="C53" s="703" t="s">
        <v>336</v>
      </c>
      <c r="D53" s="614">
        <v>19</v>
      </c>
      <c r="E53" s="614">
        <v>32</v>
      </c>
      <c r="F53" s="70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336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1647">
        <v>8</v>
      </c>
      <c r="B54" s="649" t="s">
        <v>1064</v>
      </c>
      <c r="C54" s="1788" t="s">
        <v>7518</v>
      </c>
      <c r="D54" s="1775">
        <v>3</v>
      </c>
      <c r="E54" s="1649">
        <v>6</v>
      </c>
      <c r="F54" s="1785" t="s">
        <v>6379</v>
      </c>
      <c r="G54" s="494"/>
      <c r="H54" s="494" t="s">
        <v>78</v>
      </c>
      <c r="I54" s="494" t="s">
        <v>294</v>
      </c>
      <c r="J54" s="494" t="s">
        <v>294</v>
      </c>
      <c r="K54" s="573">
        <v>0</v>
      </c>
      <c r="L54" s="358" t="s">
        <v>98</v>
      </c>
      <c r="M54" s="357" t="s">
        <v>1064</v>
      </c>
      <c r="N54" s="357" t="s">
        <v>78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6250</v>
      </c>
      <c r="U54" s="357" t="s">
        <v>294</v>
      </c>
      <c r="V54" s="357" t="s">
        <v>294</v>
      </c>
    </row>
    <row r="55" spans="1:22" ht="15" thickBot="1">
      <c r="A55" s="1651"/>
      <c r="B55" s="654" t="s">
        <v>630</v>
      </c>
      <c r="C55" s="1774" t="s">
        <v>94</v>
      </c>
      <c r="D55" s="1775">
        <v>3</v>
      </c>
      <c r="E55" s="1652">
        <v>6</v>
      </c>
      <c r="F55" s="1782" t="s">
        <v>88</v>
      </c>
      <c r="G55" s="494"/>
      <c r="H55" s="494" t="s">
        <v>629</v>
      </c>
      <c r="I55" s="494" t="s">
        <v>294</v>
      </c>
      <c r="J55" s="494" t="s">
        <v>294</v>
      </c>
      <c r="K55" s="573">
        <v>0</v>
      </c>
      <c r="L55" s="358" t="s">
        <v>94</v>
      </c>
      <c r="M55" s="357" t="s">
        <v>630</v>
      </c>
      <c r="N55" s="357" t="s">
        <v>629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88</v>
      </c>
      <c r="U55" s="357" t="s">
        <v>294</v>
      </c>
      <c r="V55" s="357" t="s">
        <v>294</v>
      </c>
    </row>
    <row r="56" spans="1:22">
      <c r="A56" s="1651"/>
      <c r="B56" s="654" t="s">
        <v>633</v>
      </c>
      <c r="C56" s="1788" t="s">
        <v>1021</v>
      </c>
      <c r="D56" s="1775">
        <v>8</v>
      </c>
      <c r="E56" s="927">
        <v>14</v>
      </c>
      <c r="F56" s="1782" t="s">
        <v>6259</v>
      </c>
      <c r="G56" s="494"/>
      <c r="H56" s="494" t="s">
        <v>34</v>
      </c>
      <c r="I56" s="494" t="s">
        <v>1063</v>
      </c>
      <c r="J56" s="494" t="s">
        <v>294</v>
      </c>
      <c r="K56" s="573">
        <v>0</v>
      </c>
      <c r="L56" s="358" t="s">
        <v>4589</v>
      </c>
      <c r="M56" s="357" t="s">
        <v>633</v>
      </c>
      <c r="N56" s="357" t="s">
        <v>34</v>
      </c>
      <c r="O56" s="357" t="s">
        <v>1063</v>
      </c>
      <c r="P56" s="357" t="s">
        <v>294</v>
      </c>
      <c r="Q56" s="357">
        <v>0</v>
      </c>
      <c r="R56" s="357">
        <v>19</v>
      </c>
      <c r="S56" s="357">
        <v>0</v>
      </c>
      <c r="T56" s="357" t="s">
        <v>1181</v>
      </c>
      <c r="U56" s="357" t="s">
        <v>90</v>
      </c>
      <c r="V56" s="357" t="s">
        <v>294</v>
      </c>
    </row>
    <row r="57" spans="1:22">
      <c r="A57" s="1651"/>
      <c r="B57" s="654" t="s">
        <v>631</v>
      </c>
      <c r="C57" s="1774" t="s">
        <v>6401</v>
      </c>
      <c r="D57" s="1775">
        <v>4</v>
      </c>
      <c r="E57" s="927">
        <v>8</v>
      </c>
      <c r="F57" s="1782" t="s">
        <v>90</v>
      </c>
      <c r="G57" s="494"/>
      <c r="H57" s="494" t="s">
        <v>1063</v>
      </c>
      <c r="I57" s="494" t="s">
        <v>294</v>
      </c>
      <c r="J57" s="494" t="s">
        <v>294</v>
      </c>
      <c r="K57" s="573">
        <v>0</v>
      </c>
      <c r="L57" s="358" t="s">
        <v>96</v>
      </c>
      <c r="M57" s="357" t="s">
        <v>631</v>
      </c>
      <c r="N57" s="357" t="s">
        <v>1063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90</v>
      </c>
      <c r="U57" s="357" t="s">
        <v>294</v>
      </c>
      <c r="V57" s="357" t="s">
        <v>294</v>
      </c>
    </row>
    <row r="58" spans="1:22" ht="15" thickBot="1">
      <c r="A58" s="1651"/>
      <c r="B58" s="654" t="s">
        <v>99</v>
      </c>
      <c r="C58" s="1789" t="s">
        <v>100</v>
      </c>
      <c r="D58" s="609">
        <v>4</v>
      </c>
      <c r="E58" s="1655">
        <v>8</v>
      </c>
      <c r="F58" s="1790" t="s">
        <v>6251</v>
      </c>
      <c r="G58" s="494"/>
      <c r="H58" s="494" t="s">
        <v>628</v>
      </c>
      <c r="I58" s="494" t="s">
        <v>294</v>
      </c>
      <c r="J58" s="494" t="s">
        <v>294</v>
      </c>
      <c r="K58" s="573">
        <v>0</v>
      </c>
      <c r="L58" s="358" t="s">
        <v>615</v>
      </c>
      <c r="M58" s="357" t="s">
        <v>99</v>
      </c>
      <c r="N58" s="357" t="s">
        <v>628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6251</v>
      </c>
      <c r="U58" s="357" t="s">
        <v>294</v>
      </c>
      <c r="V58" s="357" t="s">
        <v>294</v>
      </c>
    </row>
    <row r="59" spans="1:22" ht="15" thickBot="1">
      <c r="A59" s="1659"/>
      <c r="B59" s="671"/>
      <c r="C59" s="703" t="s">
        <v>336</v>
      </c>
      <c r="D59" s="614">
        <v>22</v>
      </c>
      <c r="E59" s="614">
        <v>42</v>
      </c>
      <c r="F59" s="70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336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1647">
        <v>9</v>
      </c>
      <c r="B60" s="649" t="s">
        <v>7462</v>
      </c>
      <c r="C60" s="1780" t="s">
        <v>7520</v>
      </c>
      <c r="D60" s="1775">
        <v>2</v>
      </c>
      <c r="E60" s="940">
        <v>2</v>
      </c>
      <c r="F60" s="1784" t="s">
        <v>88</v>
      </c>
      <c r="G60" s="494" t="s">
        <v>241</v>
      </c>
      <c r="H60" s="494" t="s">
        <v>629</v>
      </c>
      <c r="I60" s="494" t="s">
        <v>294</v>
      </c>
      <c r="J60" s="494" t="s">
        <v>294</v>
      </c>
      <c r="K60" s="573">
        <v>0</v>
      </c>
      <c r="L60" s="358" t="s">
        <v>7463</v>
      </c>
      <c r="M60" s="357" t="s">
        <v>7462</v>
      </c>
      <c r="N60" s="357" t="s">
        <v>629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88</v>
      </c>
      <c r="U60" s="357" t="s">
        <v>294</v>
      </c>
      <c r="V60" s="357" t="s">
        <v>294</v>
      </c>
    </row>
    <row r="61" spans="1:22">
      <c r="A61" s="1651"/>
      <c r="B61" s="654" t="s">
        <v>7464</v>
      </c>
      <c r="C61" s="1774" t="s">
        <v>7521</v>
      </c>
      <c r="D61" s="1775">
        <v>2</v>
      </c>
      <c r="E61" s="927">
        <v>2</v>
      </c>
      <c r="F61" s="1782" t="s">
        <v>88</v>
      </c>
      <c r="G61" s="494" t="s">
        <v>241</v>
      </c>
      <c r="H61" s="494" t="s">
        <v>629</v>
      </c>
      <c r="I61" s="494" t="s">
        <v>294</v>
      </c>
      <c r="J61" s="494" t="s">
        <v>294</v>
      </c>
      <c r="K61" s="573">
        <v>0</v>
      </c>
      <c r="L61" s="358" t="s">
        <v>7159</v>
      </c>
      <c r="M61" s="357" t="s">
        <v>7464</v>
      </c>
      <c r="N61" s="357" t="s">
        <v>629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88</v>
      </c>
      <c r="U61" s="357" t="s">
        <v>294</v>
      </c>
      <c r="V61" s="357" t="s">
        <v>294</v>
      </c>
    </row>
    <row r="62" spans="1:22">
      <c r="A62" s="1651"/>
      <c r="B62" s="654" t="s">
        <v>7465</v>
      </c>
      <c r="C62" s="1774" t="s">
        <v>7522</v>
      </c>
      <c r="D62" s="1775">
        <v>2</v>
      </c>
      <c r="E62" s="933">
        <v>2</v>
      </c>
      <c r="F62" s="1782" t="s">
        <v>88</v>
      </c>
      <c r="G62" s="494" t="s">
        <v>241</v>
      </c>
      <c r="H62" s="494" t="s">
        <v>629</v>
      </c>
      <c r="I62" s="494" t="s">
        <v>294</v>
      </c>
      <c r="J62" s="494" t="s">
        <v>294</v>
      </c>
      <c r="K62" s="573">
        <v>0</v>
      </c>
      <c r="L62" s="358" t="s">
        <v>7466</v>
      </c>
      <c r="M62" s="357" t="s">
        <v>7465</v>
      </c>
      <c r="N62" s="357" t="s">
        <v>629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88</v>
      </c>
      <c r="U62" s="357" t="s">
        <v>294</v>
      </c>
      <c r="V62" s="357" t="s">
        <v>294</v>
      </c>
    </row>
    <row r="63" spans="1:22">
      <c r="A63" s="1651"/>
      <c r="B63" s="654" t="s">
        <v>1065</v>
      </c>
      <c r="C63" s="1774" t="s">
        <v>7523</v>
      </c>
      <c r="D63" s="1775">
        <v>4</v>
      </c>
      <c r="E63" s="940">
        <v>6</v>
      </c>
      <c r="F63" s="1782" t="s">
        <v>6371</v>
      </c>
      <c r="G63" s="494"/>
      <c r="H63" s="494" t="s">
        <v>497</v>
      </c>
      <c r="I63" s="494" t="s">
        <v>294</v>
      </c>
      <c r="J63" s="494" t="s">
        <v>294</v>
      </c>
      <c r="K63" s="573">
        <v>0</v>
      </c>
      <c r="L63" s="358" t="s">
        <v>7467</v>
      </c>
      <c r="M63" s="357" t="s">
        <v>1065</v>
      </c>
      <c r="N63" s="357" t="s">
        <v>497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570</v>
      </c>
      <c r="U63" s="357" t="s">
        <v>294</v>
      </c>
      <c r="V63" s="357" t="s">
        <v>294</v>
      </c>
    </row>
    <row r="64" spans="1:22">
      <c r="A64" s="1651"/>
      <c r="B64" s="654" t="s">
        <v>7271</v>
      </c>
      <c r="C64" s="1835" t="s">
        <v>5831</v>
      </c>
      <c r="D64" s="1831">
        <v>8</v>
      </c>
      <c r="E64" s="1816">
        <v>12</v>
      </c>
      <c r="F64" s="1842" t="s">
        <v>7524</v>
      </c>
      <c r="G64" s="494"/>
      <c r="H64" s="494" t="s">
        <v>35</v>
      </c>
      <c r="I64" s="494" t="s">
        <v>1064</v>
      </c>
      <c r="J64" s="494" t="s">
        <v>294</v>
      </c>
      <c r="K64" s="573">
        <v>0</v>
      </c>
      <c r="L64" s="358" t="s">
        <v>4161</v>
      </c>
      <c r="M64" s="357" t="s">
        <v>7271</v>
      </c>
      <c r="N64" s="357" t="s">
        <v>35</v>
      </c>
      <c r="O64" s="357" t="s">
        <v>1064</v>
      </c>
      <c r="P64" s="357" t="s">
        <v>294</v>
      </c>
      <c r="Q64" s="357">
        <v>0</v>
      </c>
      <c r="R64" s="357">
        <v>37</v>
      </c>
      <c r="S64" s="357">
        <v>0</v>
      </c>
      <c r="T64" s="357" t="s">
        <v>3259</v>
      </c>
      <c r="U64" s="357" t="s">
        <v>98</v>
      </c>
      <c r="V64" s="357" t="s">
        <v>294</v>
      </c>
    </row>
    <row r="65" spans="1:22">
      <c r="A65" s="1651"/>
      <c r="B65" s="654" t="s">
        <v>7460</v>
      </c>
      <c r="C65" s="1835" t="s">
        <v>6261</v>
      </c>
      <c r="D65" s="1831">
        <v>5</v>
      </c>
      <c r="E65" s="1815">
        <v>10</v>
      </c>
      <c r="F65" s="1842" t="s">
        <v>6377</v>
      </c>
      <c r="G65" s="494"/>
      <c r="H65" s="494" t="s">
        <v>1062</v>
      </c>
      <c r="I65" s="494" t="s">
        <v>294</v>
      </c>
      <c r="J65" s="494" t="s">
        <v>294</v>
      </c>
      <c r="K65" s="573">
        <v>0</v>
      </c>
      <c r="L65" s="358" t="s">
        <v>6262</v>
      </c>
      <c r="M65" s="357" t="s">
        <v>7460</v>
      </c>
      <c r="N65" s="357" t="s">
        <v>1062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6378</v>
      </c>
      <c r="U65" s="357" t="s">
        <v>294</v>
      </c>
      <c r="V65" s="357" t="s">
        <v>294</v>
      </c>
    </row>
    <row r="66" spans="1:22" ht="15" thickBot="1">
      <c r="A66" s="1651"/>
      <c r="B66" s="660" t="s">
        <v>1066</v>
      </c>
      <c r="C66" s="1838" t="s">
        <v>7161</v>
      </c>
      <c r="D66" s="656">
        <v>3</v>
      </c>
      <c r="E66" s="1827">
        <v>4</v>
      </c>
      <c r="F66" s="1842" t="s">
        <v>6401</v>
      </c>
      <c r="G66" s="494"/>
      <c r="H66" s="494" t="s">
        <v>631</v>
      </c>
      <c r="I66" s="494" t="s">
        <v>294</v>
      </c>
      <c r="J66" s="494" t="s">
        <v>294</v>
      </c>
      <c r="K66" s="573">
        <v>0</v>
      </c>
      <c r="L66" s="358" t="s">
        <v>6268</v>
      </c>
      <c r="M66" s="357" t="s">
        <v>1066</v>
      </c>
      <c r="N66" s="357" t="s">
        <v>631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96</v>
      </c>
      <c r="U66" s="357" t="s">
        <v>294</v>
      </c>
      <c r="V66" s="357" t="s">
        <v>294</v>
      </c>
    </row>
    <row r="67" spans="1:22" ht="15" thickBot="1">
      <c r="A67" s="1791"/>
      <c r="B67" s="671"/>
      <c r="C67" s="1792" t="s">
        <v>336</v>
      </c>
      <c r="D67" s="663">
        <v>22</v>
      </c>
      <c r="E67" s="663">
        <v>34</v>
      </c>
      <c r="F67" s="1823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336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48">
        <v>10</v>
      </c>
      <c r="B68" s="654" t="s">
        <v>637</v>
      </c>
      <c r="C68" s="1840" t="s">
        <v>150</v>
      </c>
      <c r="D68" s="1831">
        <v>4</v>
      </c>
      <c r="E68" s="654">
        <v>8</v>
      </c>
      <c r="F68" s="1825" t="s">
        <v>7518</v>
      </c>
      <c r="G68" s="494"/>
      <c r="H68" s="494" t="s">
        <v>1064</v>
      </c>
      <c r="I68" s="494" t="s">
        <v>294</v>
      </c>
      <c r="J68" s="494" t="s">
        <v>294</v>
      </c>
      <c r="K68" s="573">
        <v>0</v>
      </c>
      <c r="L68" s="358" t="s">
        <v>150</v>
      </c>
      <c r="M68" s="357" t="s">
        <v>637</v>
      </c>
      <c r="N68" s="357" t="s">
        <v>1064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98</v>
      </c>
      <c r="U68" s="357" t="s">
        <v>294</v>
      </c>
      <c r="V68" s="357" t="s">
        <v>294</v>
      </c>
    </row>
    <row r="69" spans="1:22">
      <c r="A69" s="653"/>
      <c r="B69" s="654" t="s">
        <v>6269</v>
      </c>
      <c r="C69" s="1835" t="s">
        <v>7527</v>
      </c>
      <c r="D69" s="1831">
        <v>4</v>
      </c>
      <c r="E69" s="1832">
        <v>7</v>
      </c>
      <c r="F69" s="1853" t="s">
        <v>94</v>
      </c>
      <c r="G69" s="494"/>
      <c r="H69" s="494" t="s">
        <v>630</v>
      </c>
      <c r="I69" s="494" t="s">
        <v>294</v>
      </c>
      <c r="J69" s="494" t="s">
        <v>294</v>
      </c>
      <c r="K69" s="573">
        <v>0</v>
      </c>
      <c r="L69" s="358" t="s">
        <v>6270</v>
      </c>
      <c r="M69" s="357" t="s">
        <v>6269</v>
      </c>
      <c r="N69" s="357" t="s">
        <v>630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94</v>
      </c>
      <c r="U69" s="357" t="s">
        <v>294</v>
      </c>
      <c r="V69" s="357" t="s">
        <v>294</v>
      </c>
    </row>
    <row r="70" spans="1:22">
      <c r="A70" s="653"/>
      <c r="B70" s="654" t="s">
        <v>7468</v>
      </c>
      <c r="C70" s="1835" t="s">
        <v>7528</v>
      </c>
      <c r="D70" s="1831">
        <v>2</v>
      </c>
      <c r="E70" s="1815">
        <v>2</v>
      </c>
      <c r="F70" s="1842" t="s">
        <v>7529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7164</v>
      </c>
      <c r="M70" s="357" t="s">
        <v>7468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653"/>
      <c r="B71" s="654" t="s">
        <v>7469</v>
      </c>
      <c r="C71" s="1835" t="s">
        <v>7530</v>
      </c>
      <c r="D71" s="1831">
        <v>2</v>
      </c>
      <c r="E71" s="1815">
        <v>2</v>
      </c>
      <c r="F71" s="1842" t="s">
        <v>7529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3154</v>
      </c>
      <c r="M71" s="357" t="s">
        <v>7469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653"/>
      <c r="B72" s="654" t="s">
        <v>7470</v>
      </c>
      <c r="C72" s="1835" t="s">
        <v>7531</v>
      </c>
      <c r="D72" s="1831">
        <v>2</v>
      </c>
      <c r="E72" s="1815">
        <v>2</v>
      </c>
      <c r="F72" s="1842" t="s">
        <v>7529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7472</v>
      </c>
      <c r="M72" s="357" t="s">
        <v>7470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653"/>
      <c r="B73" s="660" t="s">
        <v>7283</v>
      </c>
      <c r="C73" s="1838" t="s">
        <v>3394</v>
      </c>
      <c r="D73" s="656">
        <v>8</v>
      </c>
      <c r="E73" s="1827">
        <v>12</v>
      </c>
      <c r="F73" s="1842" t="s">
        <v>5831</v>
      </c>
      <c r="G73" s="494"/>
      <c r="H73" s="494" t="s">
        <v>7271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7283</v>
      </c>
      <c r="N73" s="357" t="s">
        <v>7271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653"/>
      <c r="B74" s="671"/>
      <c r="C74" s="1792" t="s">
        <v>336</v>
      </c>
      <c r="D74" s="663">
        <v>18</v>
      </c>
      <c r="E74" s="663">
        <v>29</v>
      </c>
      <c r="F74" s="1854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336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856"/>
      <c r="B75" s="867"/>
      <c r="C75" s="1792" t="s">
        <v>7532</v>
      </c>
      <c r="D75" s="725">
        <v>200</v>
      </c>
      <c r="E75" s="726">
        <v>302</v>
      </c>
      <c r="F75" s="1443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7533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1B2E7-ABFA-4577-87C5-548A97CDD107}">
  <sheetPr codeName="Sheet81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10</v>
      </c>
      <c r="C9" s="1064" t="s">
        <v>11</v>
      </c>
      <c r="D9" s="603">
        <v>2</v>
      </c>
      <c r="E9" s="603">
        <v>2</v>
      </c>
      <c r="F9" s="1068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17</v>
      </c>
      <c r="C10" s="1292" t="s">
        <v>54</v>
      </c>
      <c r="D10" s="607">
        <v>5</v>
      </c>
      <c r="E10" s="607">
        <v>7</v>
      </c>
      <c r="F10" s="129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6706</v>
      </c>
      <c r="C11" s="1063" t="s">
        <v>7574</v>
      </c>
      <c r="D11" s="607">
        <v>2</v>
      </c>
      <c r="E11" s="607">
        <v>2</v>
      </c>
      <c r="F11" s="129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7575</v>
      </c>
      <c r="M11" s="357" t="s">
        <v>6706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7216</v>
      </c>
      <c r="C12" s="1063" t="s">
        <v>7538</v>
      </c>
      <c r="D12" s="607">
        <v>3</v>
      </c>
      <c r="E12" s="607">
        <v>3</v>
      </c>
      <c r="F12" s="129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7218</v>
      </c>
      <c r="M12" s="357" t="s">
        <v>7216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1043</v>
      </c>
      <c r="C13" s="1063" t="s">
        <v>1044</v>
      </c>
      <c r="D13" s="607">
        <v>4</v>
      </c>
      <c r="E13" s="607">
        <v>6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607" t="s">
        <v>20</v>
      </c>
      <c r="C14" s="1063" t="s">
        <v>21</v>
      </c>
      <c r="D14" s="607">
        <v>5</v>
      </c>
      <c r="E14" s="607">
        <v>6</v>
      </c>
      <c r="F14" s="13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612"/>
      <c r="C15" s="703" t="s">
        <v>22</v>
      </c>
      <c r="D15" s="622">
        <v>21</v>
      </c>
      <c r="E15" s="614">
        <v>26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03" t="s">
        <v>23</v>
      </c>
      <c r="C16" s="1063" t="s">
        <v>1048</v>
      </c>
      <c r="D16" s="607">
        <v>5</v>
      </c>
      <c r="E16" s="603">
        <v>7</v>
      </c>
      <c r="F16" s="1067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607" t="s">
        <v>19</v>
      </c>
      <c r="C17" s="1063" t="s">
        <v>3226</v>
      </c>
      <c r="D17" s="607">
        <v>2</v>
      </c>
      <c r="E17" s="607">
        <v>2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335</v>
      </c>
      <c r="M17" s="357" t="s">
        <v>19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654" t="s">
        <v>7220</v>
      </c>
      <c r="C18" s="1063" t="s">
        <v>7221</v>
      </c>
      <c r="D18" s="607">
        <v>3</v>
      </c>
      <c r="E18" s="607">
        <v>3</v>
      </c>
      <c r="F18" s="1290" t="s">
        <v>7538</v>
      </c>
      <c r="G18" s="494"/>
      <c r="H18" s="494" t="s">
        <v>7216</v>
      </c>
      <c r="I18" s="494" t="s">
        <v>294</v>
      </c>
      <c r="J18" s="494" t="s">
        <v>294</v>
      </c>
      <c r="K18" s="573">
        <v>0</v>
      </c>
      <c r="L18" s="358" t="s">
        <v>6492</v>
      </c>
      <c r="M18" s="357" t="s">
        <v>7220</v>
      </c>
      <c r="N18" s="357" t="s">
        <v>7216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7218</v>
      </c>
      <c r="U18" s="357" t="s">
        <v>294</v>
      </c>
      <c r="V18" s="357" t="s">
        <v>294</v>
      </c>
    </row>
    <row r="19" spans="1:22">
      <c r="A19" s="515"/>
      <c r="B19" s="607" t="s">
        <v>26</v>
      </c>
      <c r="C19" s="1063" t="s">
        <v>52</v>
      </c>
      <c r="D19" s="607">
        <v>5</v>
      </c>
      <c r="E19" s="607">
        <v>6</v>
      </c>
      <c r="F19" s="1065" t="s">
        <v>21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>
      <c r="A20" s="515"/>
      <c r="B20" s="607" t="s">
        <v>6487</v>
      </c>
      <c r="C20" s="1063" t="s">
        <v>7219</v>
      </c>
      <c r="D20" s="607">
        <v>3</v>
      </c>
      <c r="E20" s="607">
        <v>4</v>
      </c>
      <c r="F20" s="1065" t="s">
        <v>1044</v>
      </c>
      <c r="G20" s="494"/>
      <c r="H20" s="494" t="s">
        <v>1043</v>
      </c>
      <c r="I20" s="494" t="s">
        <v>294</v>
      </c>
      <c r="J20" s="494" t="s">
        <v>294</v>
      </c>
      <c r="K20" s="573">
        <v>0</v>
      </c>
      <c r="L20" s="358" t="s">
        <v>6489</v>
      </c>
      <c r="M20" s="357" t="s">
        <v>6487</v>
      </c>
      <c r="N20" s="357" t="s">
        <v>1043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6280</v>
      </c>
      <c r="U20" s="357" t="s">
        <v>294</v>
      </c>
      <c r="V20" s="357" t="s">
        <v>294</v>
      </c>
    </row>
    <row r="21" spans="1:22" ht="15" thickBot="1">
      <c r="A21" s="515"/>
      <c r="B21" s="619" t="s">
        <v>25</v>
      </c>
      <c r="C21" s="1063" t="s">
        <v>138</v>
      </c>
      <c r="D21" s="607">
        <v>3</v>
      </c>
      <c r="E21" s="607">
        <v>4</v>
      </c>
      <c r="F21" s="10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2100</v>
      </c>
      <c r="M21" s="357" t="s">
        <v>25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612"/>
      <c r="C22" s="703" t="s">
        <v>22</v>
      </c>
      <c r="D22" s="622">
        <v>21</v>
      </c>
      <c r="E22" s="614">
        <v>26</v>
      </c>
      <c r="F22" s="70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603" t="s">
        <v>27</v>
      </c>
      <c r="C23" s="1063" t="s">
        <v>404</v>
      </c>
      <c r="D23" s="607">
        <v>5</v>
      </c>
      <c r="E23" s="603">
        <v>6</v>
      </c>
      <c r="F23" s="1067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515"/>
      <c r="B24" s="607" t="s">
        <v>6711</v>
      </c>
      <c r="C24" s="1063" t="s">
        <v>6712</v>
      </c>
      <c r="D24" s="607">
        <v>5</v>
      </c>
      <c r="E24" s="607">
        <v>7</v>
      </c>
      <c r="F24" s="1065" t="s">
        <v>7221</v>
      </c>
      <c r="G24" s="494"/>
      <c r="H24" s="494" t="s">
        <v>7220</v>
      </c>
      <c r="I24" s="494" t="s">
        <v>294</v>
      </c>
      <c r="J24" s="494" t="s">
        <v>294</v>
      </c>
      <c r="K24" s="573">
        <v>0</v>
      </c>
      <c r="L24" s="358" t="s">
        <v>6713</v>
      </c>
      <c r="M24" s="357" t="s">
        <v>6711</v>
      </c>
      <c r="N24" s="357" t="s">
        <v>7220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6492</v>
      </c>
      <c r="U24" s="357" t="s">
        <v>294</v>
      </c>
      <c r="V24" s="357" t="s">
        <v>294</v>
      </c>
    </row>
    <row r="25" spans="1:22">
      <c r="A25" s="515"/>
      <c r="B25" s="607" t="s">
        <v>36</v>
      </c>
      <c r="C25" s="1063" t="s">
        <v>6506</v>
      </c>
      <c r="D25" s="607">
        <v>1</v>
      </c>
      <c r="E25" s="607">
        <v>1</v>
      </c>
      <c r="F25" s="1065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1131</v>
      </c>
      <c r="M25" s="357" t="s">
        <v>36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607" t="s">
        <v>359</v>
      </c>
      <c r="C26" s="1063" t="s">
        <v>349</v>
      </c>
      <c r="D26" s="607">
        <v>4</v>
      </c>
      <c r="E26" s="607">
        <v>6</v>
      </c>
      <c r="F26" s="1065" t="s">
        <v>1048</v>
      </c>
      <c r="G26" s="494"/>
      <c r="H26" s="494" t="s">
        <v>23</v>
      </c>
      <c r="I26" s="494" t="s">
        <v>294</v>
      </c>
      <c r="J26" s="494" t="s">
        <v>294</v>
      </c>
      <c r="K26" s="573">
        <v>0</v>
      </c>
      <c r="L26" s="358" t="s">
        <v>6309</v>
      </c>
      <c r="M26" s="357" t="s">
        <v>359</v>
      </c>
      <c r="N26" s="357" t="s">
        <v>23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594</v>
      </c>
      <c r="U26" s="357" t="s">
        <v>294</v>
      </c>
      <c r="V26" s="357" t="s">
        <v>294</v>
      </c>
    </row>
    <row r="27" spans="1:22" ht="15" thickBot="1">
      <c r="A27" s="515"/>
      <c r="B27" s="619" t="s">
        <v>33</v>
      </c>
      <c r="C27" s="1063" t="s">
        <v>140</v>
      </c>
      <c r="D27" s="607">
        <v>5</v>
      </c>
      <c r="E27" s="607">
        <v>7</v>
      </c>
      <c r="F27" s="1065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622"/>
      <c r="C28" s="703" t="s">
        <v>22</v>
      </c>
      <c r="D28" s="622">
        <v>20</v>
      </c>
      <c r="E28" s="614">
        <v>27</v>
      </c>
      <c r="F28" s="704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603" t="s">
        <v>350</v>
      </c>
      <c r="C29" s="1064" t="s">
        <v>405</v>
      </c>
      <c r="D29" s="607">
        <v>4</v>
      </c>
      <c r="E29" s="603">
        <v>6</v>
      </c>
      <c r="F29" s="1067" t="s">
        <v>349</v>
      </c>
      <c r="G29" s="494"/>
      <c r="H29" s="494" t="s">
        <v>359</v>
      </c>
      <c r="I29" s="494" t="s">
        <v>294</v>
      </c>
      <c r="J29" s="494" t="s">
        <v>294</v>
      </c>
      <c r="K29" s="573">
        <v>0</v>
      </c>
      <c r="L29" s="358" t="s">
        <v>6420</v>
      </c>
      <c r="M29" s="357" t="s">
        <v>350</v>
      </c>
      <c r="N29" s="357" t="s">
        <v>359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6309</v>
      </c>
      <c r="U29" s="357" t="s">
        <v>294</v>
      </c>
      <c r="V29" s="357" t="s">
        <v>294</v>
      </c>
    </row>
    <row r="30" spans="1:22">
      <c r="A30" s="515"/>
      <c r="B30" s="607" t="s">
        <v>31</v>
      </c>
      <c r="C30" s="1063" t="s">
        <v>427</v>
      </c>
      <c r="D30" s="607">
        <v>5</v>
      </c>
      <c r="E30" s="607">
        <v>6</v>
      </c>
      <c r="F30" s="1065" t="s">
        <v>404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515"/>
      <c r="B31" s="607" t="s">
        <v>40</v>
      </c>
      <c r="C31" s="1063" t="s">
        <v>338</v>
      </c>
      <c r="D31" s="607">
        <v>1</v>
      </c>
      <c r="E31" s="607">
        <v>1</v>
      </c>
      <c r="F31" s="1065" t="s">
        <v>6506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515"/>
      <c r="B32" s="607" t="s">
        <v>6497</v>
      </c>
      <c r="C32" s="1063" t="s">
        <v>7422</v>
      </c>
      <c r="D32" s="607">
        <v>4</v>
      </c>
      <c r="E32" s="607">
        <v>5</v>
      </c>
      <c r="F32" s="1065" t="s">
        <v>349</v>
      </c>
      <c r="G32" s="494"/>
      <c r="H32" s="494" t="s">
        <v>359</v>
      </c>
      <c r="I32" s="494" t="s">
        <v>294</v>
      </c>
      <c r="J32" s="494" t="s">
        <v>294</v>
      </c>
      <c r="K32" s="573">
        <v>0</v>
      </c>
      <c r="L32" s="358" t="s">
        <v>6499</v>
      </c>
      <c r="M32" s="357" t="s">
        <v>6497</v>
      </c>
      <c r="N32" s="357" t="s">
        <v>359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6309</v>
      </c>
      <c r="U32" s="357" t="s">
        <v>294</v>
      </c>
      <c r="V32" s="357" t="s">
        <v>294</v>
      </c>
    </row>
    <row r="33" spans="1:22">
      <c r="A33" s="515"/>
      <c r="B33" s="607" t="s">
        <v>29</v>
      </c>
      <c r="C33" s="1063" t="s">
        <v>53</v>
      </c>
      <c r="D33" s="607">
        <v>2</v>
      </c>
      <c r="E33" s="607">
        <v>2</v>
      </c>
      <c r="F33" s="1065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609</v>
      </c>
      <c r="M33" s="357" t="s">
        <v>29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515"/>
      <c r="B34" s="619" t="s">
        <v>7222</v>
      </c>
      <c r="C34" s="1066" t="s">
        <v>6710</v>
      </c>
      <c r="D34" s="607">
        <v>3</v>
      </c>
      <c r="E34" s="619">
        <v>3</v>
      </c>
      <c r="F34" s="1065" t="s">
        <v>1048</v>
      </c>
      <c r="G34" s="494"/>
      <c r="H34" s="494" t="s">
        <v>23</v>
      </c>
      <c r="I34" s="494" t="s">
        <v>294</v>
      </c>
      <c r="J34" s="494" t="s">
        <v>294</v>
      </c>
      <c r="K34" s="573">
        <v>0</v>
      </c>
      <c r="L34" s="358" t="s">
        <v>6482</v>
      </c>
      <c r="M34" s="357" t="s">
        <v>7222</v>
      </c>
      <c r="N34" s="357" t="s">
        <v>23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594</v>
      </c>
      <c r="U34" s="357" t="s">
        <v>294</v>
      </c>
      <c r="V34" s="357" t="s">
        <v>294</v>
      </c>
    </row>
    <row r="35" spans="1:22" ht="15" thickBot="1">
      <c r="A35" s="517"/>
      <c r="B35" s="622"/>
      <c r="C35" s="1336" t="s">
        <v>22</v>
      </c>
      <c r="D35" s="622">
        <v>19</v>
      </c>
      <c r="E35" s="631">
        <v>23</v>
      </c>
      <c r="F35" s="70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27">
        <v>5</v>
      </c>
      <c r="B36" s="603" t="s">
        <v>351</v>
      </c>
      <c r="C36" s="1063" t="s">
        <v>352</v>
      </c>
      <c r="D36" s="607">
        <v>4</v>
      </c>
      <c r="E36" s="607">
        <v>5</v>
      </c>
      <c r="F36" s="1065" t="s">
        <v>427</v>
      </c>
      <c r="G36" s="494"/>
      <c r="H36" s="494" t="s">
        <v>31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31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527"/>
      <c r="B37" s="607" t="s">
        <v>7223</v>
      </c>
      <c r="C37" s="1063" t="s">
        <v>7224</v>
      </c>
      <c r="D37" s="607">
        <v>3</v>
      </c>
      <c r="E37" s="607">
        <v>3</v>
      </c>
      <c r="F37" s="1290" t="s">
        <v>7422</v>
      </c>
      <c r="G37" s="494"/>
      <c r="H37" s="494" t="s">
        <v>6497</v>
      </c>
      <c r="I37" s="494" t="s">
        <v>294</v>
      </c>
      <c r="J37" s="494" t="s">
        <v>294</v>
      </c>
      <c r="K37" s="574">
        <v>0</v>
      </c>
      <c r="L37" s="358" t="s">
        <v>6511</v>
      </c>
      <c r="M37" s="357" t="s">
        <v>7223</v>
      </c>
      <c r="N37" s="357" t="s">
        <v>6497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6499</v>
      </c>
      <c r="U37" s="357" t="s">
        <v>294</v>
      </c>
      <c r="V37" s="357" t="s">
        <v>294</v>
      </c>
    </row>
    <row r="38" spans="1:22">
      <c r="A38" s="527"/>
      <c r="B38" s="607" t="s">
        <v>30</v>
      </c>
      <c r="C38" s="1063" t="s">
        <v>141</v>
      </c>
      <c r="D38" s="607">
        <v>5</v>
      </c>
      <c r="E38" s="607">
        <v>6</v>
      </c>
      <c r="F38" s="1065" t="s">
        <v>1048</v>
      </c>
      <c r="G38" s="494"/>
      <c r="H38" s="494" t="s">
        <v>23</v>
      </c>
      <c r="I38" s="494" t="s">
        <v>294</v>
      </c>
      <c r="J38" s="494" t="s">
        <v>294</v>
      </c>
      <c r="K38" s="573">
        <v>0</v>
      </c>
      <c r="L38" s="358" t="s">
        <v>604</v>
      </c>
      <c r="M38" s="357" t="s">
        <v>30</v>
      </c>
      <c r="N38" s="357" t="s">
        <v>23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594</v>
      </c>
      <c r="U38" s="357" t="s">
        <v>294</v>
      </c>
      <c r="V38" s="357" t="s">
        <v>294</v>
      </c>
    </row>
    <row r="39" spans="1:22">
      <c r="A39" s="527"/>
      <c r="B39" s="607" t="s">
        <v>6725</v>
      </c>
      <c r="C39" s="1063" t="s">
        <v>6726</v>
      </c>
      <c r="D39" s="607">
        <v>4</v>
      </c>
      <c r="E39" s="607">
        <v>5</v>
      </c>
      <c r="F39" s="1065" t="s">
        <v>7219</v>
      </c>
      <c r="G39" s="494"/>
      <c r="H39" s="494" t="s">
        <v>6487</v>
      </c>
      <c r="I39" s="494" t="s">
        <v>294</v>
      </c>
      <c r="J39" s="494" t="s">
        <v>294</v>
      </c>
      <c r="K39" s="574">
        <v>0</v>
      </c>
      <c r="L39" s="358" t="s">
        <v>6727</v>
      </c>
      <c r="M39" s="357" t="s">
        <v>6725</v>
      </c>
      <c r="N39" s="357" t="s">
        <v>6487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6489</v>
      </c>
      <c r="U39" s="357" t="s">
        <v>294</v>
      </c>
      <c r="V39" s="357" t="s">
        <v>294</v>
      </c>
    </row>
    <row r="40" spans="1:22" ht="15" thickBot="1">
      <c r="A40" s="527"/>
      <c r="B40" s="619" t="s">
        <v>7225</v>
      </c>
      <c r="C40" s="1688" t="s">
        <v>6715</v>
      </c>
      <c r="D40" s="607">
        <v>3</v>
      </c>
      <c r="E40" s="607">
        <v>3</v>
      </c>
      <c r="F40" s="1065" t="s">
        <v>7219</v>
      </c>
      <c r="G40" s="494"/>
      <c r="H40" s="494" t="s">
        <v>6487</v>
      </c>
      <c r="I40" s="494" t="s">
        <v>294</v>
      </c>
      <c r="J40" s="494" t="s">
        <v>294</v>
      </c>
      <c r="K40" s="573">
        <v>0</v>
      </c>
      <c r="L40" s="358" t="s">
        <v>6716</v>
      </c>
      <c r="M40" s="357" t="s">
        <v>7225</v>
      </c>
      <c r="N40" s="357" t="s">
        <v>6487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6489</v>
      </c>
      <c r="U40" s="357" t="s">
        <v>294</v>
      </c>
      <c r="V40" s="357" t="s">
        <v>294</v>
      </c>
    </row>
    <row r="41" spans="1:22" ht="15" thickBot="1">
      <c r="A41" s="528"/>
      <c r="B41" s="619"/>
      <c r="C41" s="703" t="s">
        <v>22</v>
      </c>
      <c r="D41" s="622">
        <v>19</v>
      </c>
      <c r="E41" s="614">
        <v>22</v>
      </c>
      <c r="F41" s="704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26">
        <v>6</v>
      </c>
      <c r="B42" s="603" t="s">
        <v>6719</v>
      </c>
      <c r="C42" s="1063" t="s">
        <v>6720</v>
      </c>
      <c r="D42" s="607">
        <v>3</v>
      </c>
      <c r="E42" s="603">
        <v>3</v>
      </c>
      <c r="F42" s="1687" t="s">
        <v>6715</v>
      </c>
      <c r="G42" s="494"/>
      <c r="H42" s="494" t="s">
        <v>7225</v>
      </c>
      <c r="I42" s="494" t="s">
        <v>294</v>
      </c>
      <c r="J42" s="494" t="s">
        <v>294</v>
      </c>
      <c r="K42" s="573">
        <v>0</v>
      </c>
      <c r="L42" s="358" t="s">
        <v>6721</v>
      </c>
      <c r="M42" s="357" t="s">
        <v>6719</v>
      </c>
      <c r="N42" s="357" t="s">
        <v>7225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6716</v>
      </c>
      <c r="U42" s="357" t="s">
        <v>294</v>
      </c>
      <c r="V42" s="357" t="s">
        <v>294</v>
      </c>
    </row>
    <row r="43" spans="1:22">
      <c r="A43" s="527"/>
      <c r="B43" s="607" t="s">
        <v>35</v>
      </c>
      <c r="C43" s="1063" t="s">
        <v>3258</v>
      </c>
      <c r="D43" s="607">
        <v>3</v>
      </c>
      <c r="E43" s="607">
        <v>4</v>
      </c>
      <c r="F43" s="1065" t="s">
        <v>138</v>
      </c>
      <c r="G43" s="494"/>
      <c r="H43" s="494" t="s">
        <v>25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35</v>
      </c>
      <c r="N43" s="357" t="s">
        <v>25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527"/>
      <c r="B44" s="607" t="s">
        <v>6530</v>
      </c>
      <c r="C44" s="1063" t="s">
        <v>6733</v>
      </c>
      <c r="D44" s="607">
        <v>4</v>
      </c>
      <c r="E44" s="607">
        <v>5</v>
      </c>
      <c r="F44" s="1065" t="s">
        <v>7224</v>
      </c>
      <c r="G44" s="494"/>
      <c r="H44" s="494" t="s">
        <v>7223</v>
      </c>
      <c r="I44" s="494" t="s">
        <v>294</v>
      </c>
      <c r="J44" s="494" t="s">
        <v>294</v>
      </c>
      <c r="K44" s="573">
        <v>0</v>
      </c>
      <c r="L44" s="358" t="s">
        <v>6532</v>
      </c>
      <c r="M44" s="357" t="s">
        <v>6530</v>
      </c>
      <c r="N44" s="357" t="s">
        <v>7223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6511</v>
      </c>
      <c r="U44" s="357" t="s">
        <v>294</v>
      </c>
      <c r="V44" s="357" t="s">
        <v>294</v>
      </c>
    </row>
    <row r="45" spans="1:22">
      <c r="A45" s="527"/>
      <c r="B45" s="607" t="s">
        <v>6722</v>
      </c>
      <c r="C45" s="1063" t="s">
        <v>7576</v>
      </c>
      <c r="D45" s="607">
        <v>5</v>
      </c>
      <c r="E45" s="607">
        <v>7</v>
      </c>
      <c r="F45" s="1689" t="s">
        <v>6712</v>
      </c>
      <c r="G45" s="494"/>
      <c r="H45" s="494" t="s">
        <v>6711</v>
      </c>
      <c r="I45" s="494" t="s">
        <v>294</v>
      </c>
      <c r="J45" s="494" t="s">
        <v>294</v>
      </c>
      <c r="K45" s="573">
        <v>0</v>
      </c>
      <c r="L45" s="358" t="s">
        <v>6724</v>
      </c>
      <c r="M45" s="357" t="s">
        <v>6722</v>
      </c>
      <c r="N45" s="357" t="s">
        <v>6711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6713</v>
      </c>
      <c r="U45" s="357" t="s">
        <v>294</v>
      </c>
      <c r="V45" s="357" t="s">
        <v>294</v>
      </c>
    </row>
    <row r="46" spans="1:22" ht="15" thickBot="1">
      <c r="A46" s="527"/>
      <c r="B46" s="619" t="s">
        <v>7226</v>
      </c>
      <c r="C46" s="1063" t="s">
        <v>7539</v>
      </c>
      <c r="D46" s="607">
        <v>3</v>
      </c>
      <c r="E46" s="607">
        <v>4</v>
      </c>
      <c r="F46" s="1065" t="s">
        <v>7422</v>
      </c>
      <c r="G46" s="494"/>
      <c r="H46" s="494" t="s">
        <v>6497</v>
      </c>
      <c r="I46" s="494" t="s">
        <v>294</v>
      </c>
      <c r="J46" s="494" t="s">
        <v>294</v>
      </c>
      <c r="K46" s="573">
        <v>0</v>
      </c>
      <c r="L46" s="358" t="s">
        <v>6718</v>
      </c>
      <c r="M46" s="357" t="s">
        <v>7226</v>
      </c>
      <c r="N46" s="357" t="s">
        <v>6497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6499</v>
      </c>
      <c r="U46" s="357" t="s">
        <v>294</v>
      </c>
      <c r="V46" s="357" t="s">
        <v>294</v>
      </c>
    </row>
    <row r="47" spans="1:22" ht="15" thickBot="1">
      <c r="A47" s="528"/>
      <c r="B47" s="619"/>
      <c r="C47" s="703" t="s">
        <v>22</v>
      </c>
      <c r="D47" s="622">
        <v>18</v>
      </c>
      <c r="E47" s="614">
        <v>23</v>
      </c>
      <c r="F47" s="70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26">
        <v>7</v>
      </c>
      <c r="B48" s="603" t="s">
        <v>6731</v>
      </c>
      <c r="C48" s="1064" t="s">
        <v>6732</v>
      </c>
      <c r="D48" s="607">
        <v>4</v>
      </c>
      <c r="E48" s="607">
        <v>5</v>
      </c>
      <c r="F48" s="1067" t="s">
        <v>7576</v>
      </c>
      <c r="G48" s="494"/>
      <c r="H48" s="494" t="s">
        <v>6722</v>
      </c>
      <c r="I48" s="494" t="s">
        <v>294</v>
      </c>
      <c r="J48" s="494" t="s">
        <v>294</v>
      </c>
      <c r="K48" s="573">
        <v>0</v>
      </c>
      <c r="L48" s="358" t="s">
        <v>6732</v>
      </c>
      <c r="M48" s="357" t="s">
        <v>6731</v>
      </c>
      <c r="N48" s="357" t="s">
        <v>6722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6724</v>
      </c>
      <c r="U48" s="357" t="s">
        <v>294</v>
      </c>
      <c r="V48" s="357" t="s">
        <v>294</v>
      </c>
    </row>
    <row r="49" spans="1:22">
      <c r="A49" s="527"/>
      <c r="B49" s="607" t="s">
        <v>7228</v>
      </c>
      <c r="C49" s="1063" t="s">
        <v>6740</v>
      </c>
      <c r="D49" s="607">
        <v>3</v>
      </c>
      <c r="E49" s="607">
        <v>3</v>
      </c>
      <c r="F49" s="1065" t="s">
        <v>6733</v>
      </c>
      <c r="G49" s="494"/>
      <c r="H49" s="494" t="s">
        <v>6530</v>
      </c>
      <c r="I49" s="494" t="s">
        <v>294</v>
      </c>
      <c r="J49" s="494" t="s">
        <v>294</v>
      </c>
      <c r="K49" s="573">
        <v>0</v>
      </c>
      <c r="L49" s="358" t="s">
        <v>6741</v>
      </c>
      <c r="M49" s="357" t="s">
        <v>7228</v>
      </c>
      <c r="N49" s="357" t="s">
        <v>6530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6532</v>
      </c>
      <c r="U49" s="357" t="s">
        <v>294</v>
      </c>
      <c r="V49" s="357" t="s">
        <v>294</v>
      </c>
    </row>
    <row r="50" spans="1:22">
      <c r="A50" s="527"/>
      <c r="B50" s="607" t="s">
        <v>38</v>
      </c>
      <c r="C50" s="1063" t="s">
        <v>146</v>
      </c>
      <c r="D50" s="607">
        <v>1</v>
      </c>
      <c r="E50" s="607">
        <v>1</v>
      </c>
      <c r="F50" s="1065" t="s">
        <v>3226</v>
      </c>
      <c r="G50" s="494"/>
      <c r="H50" s="494" t="s">
        <v>19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19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335</v>
      </c>
      <c r="U50" s="357" t="s">
        <v>294</v>
      </c>
      <c r="V50" s="357" t="s">
        <v>294</v>
      </c>
    </row>
    <row r="51" spans="1:22">
      <c r="A51" s="527"/>
      <c r="B51" s="607" t="s">
        <v>6507</v>
      </c>
      <c r="C51" s="1063" t="s">
        <v>7560</v>
      </c>
      <c r="D51" s="607">
        <v>4</v>
      </c>
      <c r="E51" s="607">
        <v>5</v>
      </c>
      <c r="F51" s="1065" t="s">
        <v>7422</v>
      </c>
      <c r="G51" s="494"/>
      <c r="H51" s="494" t="s">
        <v>6497</v>
      </c>
      <c r="I51" s="494" t="s">
        <v>294</v>
      </c>
      <c r="J51" s="494" t="s">
        <v>294</v>
      </c>
      <c r="K51" s="573">
        <v>0</v>
      </c>
      <c r="L51" s="358" t="s">
        <v>6508</v>
      </c>
      <c r="M51" s="357" t="s">
        <v>6507</v>
      </c>
      <c r="N51" s="357" t="s">
        <v>6497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6499</v>
      </c>
      <c r="U51" s="357" t="s">
        <v>294</v>
      </c>
      <c r="V51" s="357" t="s">
        <v>294</v>
      </c>
    </row>
    <row r="52" spans="1:22">
      <c r="A52" s="527"/>
      <c r="B52" s="607" t="s">
        <v>6734</v>
      </c>
      <c r="C52" s="1063" t="s">
        <v>7229</v>
      </c>
      <c r="D52" s="607">
        <v>3</v>
      </c>
      <c r="E52" s="607">
        <v>4</v>
      </c>
      <c r="F52" s="1065" t="s">
        <v>6715</v>
      </c>
      <c r="G52" s="494"/>
      <c r="H52" s="494" t="s">
        <v>7225</v>
      </c>
      <c r="I52" s="494" t="s">
        <v>294</v>
      </c>
      <c r="J52" s="494" t="s">
        <v>294</v>
      </c>
      <c r="K52" s="573">
        <v>0</v>
      </c>
      <c r="L52" s="358" t="s">
        <v>6736</v>
      </c>
      <c r="M52" s="357" t="s">
        <v>6734</v>
      </c>
      <c r="N52" s="357" t="s">
        <v>7225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6716</v>
      </c>
      <c r="U52" s="357" t="s">
        <v>294</v>
      </c>
      <c r="V52" s="357" t="s">
        <v>294</v>
      </c>
    </row>
    <row r="53" spans="1:22" ht="15" thickBot="1">
      <c r="A53" s="527"/>
      <c r="B53" s="619" t="s">
        <v>6737</v>
      </c>
      <c r="C53" s="1066" t="s">
        <v>7577</v>
      </c>
      <c r="D53" s="607">
        <v>4</v>
      </c>
      <c r="E53" s="607">
        <v>5</v>
      </c>
      <c r="F53" s="1065" t="s">
        <v>6712</v>
      </c>
      <c r="G53" s="494"/>
      <c r="H53" s="494" t="s">
        <v>6711</v>
      </c>
      <c r="I53" s="494" t="s">
        <v>294</v>
      </c>
      <c r="J53" s="494" t="s">
        <v>294</v>
      </c>
      <c r="K53" s="573">
        <v>0</v>
      </c>
      <c r="L53" s="358" t="s">
        <v>6738</v>
      </c>
      <c r="M53" s="357" t="s">
        <v>6737</v>
      </c>
      <c r="N53" s="357" t="s">
        <v>6711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6713</v>
      </c>
      <c r="U53" s="357" t="s">
        <v>294</v>
      </c>
      <c r="V53" s="357" t="s">
        <v>294</v>
      </c>
    </row>
    <row r="54" spans="1:22" ht="15" thickBot="1">
      <c r="A54" s="528"/>
      <c r="B54" s="619"/>
      <c r="C54" s="703" t="s">
        <v>22</v>
      </c>
      <c r="D54" s="622">
        <v>19</v>
      </c>
      <c r="E54" s="614">
        <v>23</v>
      </c>
      <c r="F54" s="70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526">
        <v>8</v>
      </c>
      <c r="B55" s="603" t="s">
        <v>6751</v>
      </c>
      <c r="C55" s="1063" t="s">
        <v>6753</v>
      </c>
      <c r="D55" s="607">
        <v>4</v>
      </c>
      <c r="E55" s="603">
        <v>5</v>
      </c>
      <c r="F55" s="1067" t="s">
        <v>6740</v>
      </c>
      <c r="G55" s="494"/>
      <c r="H55" s="494" t="s">
        <v>7228</v>
      </c>
      <c r="I55" s="494" t="s">
        <v>294</v>
      </c>
      <c r="J55" s="494" t="s">
        <v>294</v>
      </c>
      <c r="K55" s="573">
        <v>0</v>
      </c>
      <c r="L55" s="358" t="s">
        <v>6753</v>
      </c>
      <c r="M55" s="357" t="s">
        <v>6751</v>
      </c>
      <c r="N55" s="357" t="s">
        <v>7228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6741</v>
      </c>
      <c r="U55" s="357" t="s">
        <v>294</v>
      </c>
      <c r="V55" s="357" t="s">
        <v>294</v>
      </c>
    </row>
    <row r="56" spans="1:22">
      <c r="A56" s="527"/>
      <c r="B56" s="607" t="s">
        <v>6742</v>
      </c>
      <c r="C56" s="1063" t="s">
        <v>6743</v>
      </c>
      <c r="D56" s="607">
        <v>3</v>
      </c>
      <c r="E56" s="607">
        <v>3</v>
      </c>
      <c r="F56" s="1065" t="s">
        <v>7577</v>
      </c>
      <c r="G56" s="494"/>
      <c r="H56" s="494" t="s">
        <v>6737</v>
      </c>
      <c r="I56" s="494" t="s">
        <v>294</v>
      </c>
      <c r="J56" s="494" t="s">
        <v>294</v>
      </c>
      <c r="K56" s="573">
        <v>0</v>
      </c>
      <c r="L56" s="358" t="s">
        <v>6743</v>
      </c>
      <c r="M56" s="357" t="s">
        <v>6742</v>
      </c>
      <c r="N56" s="357" t="s">
        <v>6737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6738</v>
      </c>
      <c r="U56" s="357" t="s">
        <v>294</v>
      </c>
      <c r="V56" s="357" t="s">
        <v>294</v>
      </c>
    </row>
    <row r="57" spans="1:22">
      <c r="A57" s="527"/>
      <c r="B57" s="607" t="s">
        <v>6744</v>
      </c>
      <c r="C57" s="1063" t="s">
        <v>7541</v>
      </c>
      <c r="D57" s="607">
        <v>4</v>
      </c>
      <c r="E57" s="607">
        <v>8</v>
      </c>
      <c r="F57" s="1065" t="s">
        <v>6732</v>
      </c>
      <c r="G57" s="494"/>
      <c r="H57" s="494" t="s">
        <v>6731</v>
      </c>
      <c r="I57" s="494" t="s">
        <v>294</v>
      </c>
      <c r="J57" s="494" t="s">
        <v>294</v>
      </c>
      <c r="K57" s="573">
        <v>0</v>
      </c>
      <c r="L57" s="358" t="s">
        <v>6746</v>
      </c>
      <c r="M57" s="357" t="s">
        <v>6744</v>
      </c>
      <c r="N57" s="357" t="s">
        <v>6731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6732</v>
      </c>
      <c r="U57" s="357" t="s">
        <v>294</v>
      </c>
      <c r="V57" s="357" t="s">
        <v>294</v>
      </c>
    </row>
    <row r="58" spans="1:22">
      <c r="A58" s="527"/>
      <c r="B58" s="607" t="s">
        <v>1045</v>
      </c>
      <c r="C58" s="1063" t="s">
        <v>1021</v>
      </c>
      <c r="D58" s="607">
        <v>8</v>
      </c>
      <c r="E58" s="607">
        <v>14</v>
      </c>
      <c r="F58" s="1065" t="s">
        <v>7577</v>
      </c>
      <c r="G58" s="494"/>
      <c r="H58" s="494" t="s">
        <v>6737</v>
      </c>
      <c r="I58" s="494" t="s">
        <v>294</v>
      </c>
      <c r="J58" s="494" t="s">
        <v>294</v>
      </c>
      <c r="K58" s="573">
        <v>0</v>
      </c>
      <c r="L58" s="358" t="s">
        <v>4589</v>
      </c>
      <c r="M58" s="357" t="s">
        <v>1045</v>
      </c>
      <c r="N58" s="357" t="s">
        <v>6737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6738</v>
      </c>
      <c r="U58" s="357" t="s">
        <v>294</v>
      </c>
      <c r="V58" s="357" t="s">
        <v>294</v>
      </c>
    </row>
    <row r="59" spans="1:22" ht="15" thickBot="1">
      <c r="A59" s="527"/>
      <c r="B59" s="619" t="s">
        <v>7236</v>
      </c>
      <c r="C59" s="1063" t="s">
        <v>6749</v>
      </c>
      <c r="D59" s="607">
        <v>3</v>
      </c>
      <c r="E59" s="607">
        <v>3</v>
      </c>
      <c r="F59" s="1069" t="s">
        <v>7560</v>
      </c>
      <c r="G59" s="494"/>
      <c r="H59" s="494" t="s">
        <v>6507</v>
      </c>
      <c r="I59" s="494" t="s">
        <v>294</v>
      </c>
      <c r="J59" s="494" t="s">
        <v>294</v>
      </c>
      <c r="K59" s="573">
        <v>0</v>
      </c>
      <c r="L59" s="358" t="s">
        <v>6750</v>
      </c>
      <c r="M59" s="357" t="s">
        <v>7236</v>
      </c>
      <c r="N59" s="357" t="s">
        <v>6507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6508</v>
      </c>
      <c r="U59" s="357" t="s">
        <v>294</v>
      </c>
      <c r="V59" s="357" t="s">
        <v>294</v>
      </c>
    </row>
    <row r="60" spans="1:22" ht="15" thickBot="1">
      <c r="A60" s="528"/>
      <c r="B60" s="619"/>
      <c r="C60" s="703" t="s">
        <v>22</v>
      </c>
      <c r="D60" s="622">
        <v>22</v>
      </c>
      <c r="E60" s="614">
        <v>33</v>
      </c>
      <c r="F60" s="70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603" t="s">
        <v>7238</v>
      </c>
      <c r="C61" s="1063" t="s">
        <v>7504</v>
      </c>
      <c r="D61" s="607">
        <v>3</v>
      </c>
      <c r="E61" s="603">
        <v>3</v>
      </c>
      <c r="F61" s="1067" t="s">
        <v>6749</v>
      </c>
      <c r="G61" s="494"/>
      <c r="H61" s="494" t="s">
        <v>7236</v>
      </c>
      <c r="I61" s="494" t="s">
        <v>294</v>
      </c>
      <c r="J61" s="494" t="s">
        <v>294</v>
      </c>
      <c r="K61" s="573">
        <v>0</v>
      </c>
      <c r="L61" s="358" t="s">
        <v>6768</v>
      </c>
      <c r="M61" s="357" t="s">
        <v>7238</v>
      </c>
      <c r="N61" s="357" t="s">
        <v>7236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6750</v>
      </c>
      <c r="U61" s="357" t="s">
        <v>294</v>
      </c>
      <c r="V61" s="357" t="s">
        <v>294</v>
      </c>
    </row>
    <row r="62" spans="1:22">
      <c r="A62" s="515"/>
      <c r="B62" s="607" t="s">
        <v>7240</v>
      </c>
      <c r="C62" s="1063" t="s">
        <v>5831</v>
      </c>
      <c r="D62" s="607">
        <v>8</v>
      </c>
      <c r="E62" s="607">
        <v>14</v>
      </c>
      <c r="F62" s="1065" t="s">
        <v>7542</v>
      </c>
      <c r="G62" s="494"/>
      <c r="H62" s="494" t="s">
        <v>35</v>
      </c>
      <c r="I62" s="494" t="s">
        <v>6744</v>
      </c>
      <c r="J62" s="494" t="s">
        <v>294</v>
      </c>
      <c r="K62" s="573">
        <v>0</v>
      </c>
      <c r="L62" s="358" t="s">
        <v>4161</v>
      </c>
      <c r="M62" s="357" t="s">
        <v>7240</v>
      </c>
      <c r="N62" s="357" t="s">
        <v>35</v>
      </c>
      <c r="O62" s="357" t="s">
        <v>6744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6746</v>
      </c>
      <c r="V62" s="357" t="s">
        <v>294</v>
      </c>
    </row>
    <row r="63" spans="1:22">
      <c r="A63" s="515"/>
      <c r="B63" s="607" t="s">
        <v>7242</v>
      </c>
      <c r="C63" s="1063" t="s">
        <v>7578</v>
      </c>
      <c r="D63" s="607">
        <v>7</v>
      </c>
      <c r="E63" s="607">
        <v>11</v>
      </c>
      <c r="F63" s="1065" t="s">
        <v>6749</v>
      </c>
      <c r="G63" s="494"/>
      <c r="H63" s="494" t="s">
        <v>7236</v>
      </c>
      <c r="I63" s="494" t="s">
        <v>294</v>
      </c>
      <c r="J63" s="494" t="s">
        <v>294</v>
      </c>
      <c r="K63" s="573">
        <v>0</v>
      </c>
      <c r="L63" s="358" t="s">
        <v>6756</v>
      </c>
      <c r="M63" s="357" t="s">
        <v>7242</v>
      </c>
      <c r="N63" s="357" t="s">
        <v>7236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6750</v>
      </c>
      <c r="U63" s="357" t="s">
        <v>294</v>
      </c>
      <c r="V63" s="357" t="s">
        <v>294</v>
      </c>
    </row>
    <row r="64" spans="1:22">
      <c r="A64" s="515"/>
      <c r="B64" s="607" t="s">
        <v>6757</v>
      </c>
      <c r="C64" s="1063" t="s">
        <v>6758</v>
      </c>
      <c r="D64" s="607">
        <v>3</v>
      </c>
      <c r="E64" s="607">
        <v>3</v>
      </c>
      <c r="F64" s="1065" t="s">
        <v>7229</v>
      </c>
      <c r="G64" s="494" t="s">
        <v>241</v>
      </c>
      <c r="H64" s="494" t="s">
        <v>6734</v>
      </c>
      <c r="I64" s="494" t="s">
        <v>294</v>
      </c>
      <c r="J64" s="494" t="s">
        <v>294</v>
      </c>
      <c r="K64" s="573">
        <v>0</v>
      </c>
      <c r="L64" s="358" t="s">
        <v>6759</v>
      </c>
      <c r="M64" s="357" t="s">
        <v>6757</v>
      </c>
      <c r="N64" s="357" t="s">
        <v>6734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6736</v>
      </c>
      <c r="U64" s="357" t="s">
        <v>294</v>
      </c>
      <c r="V64" s="357" t="s">
        <v>294</v>
      </c>
    </row>
    <row r="65" spans="1:22">
      <c r="A65" s="515"/>
      <c r="B65" s="607" t="s">
        <v>6760</v>
      </c>
      <c r="C65" s="1063" t="s">
        <v>6761</v>
      </c>
      <c r="D65" s="607">
        <v>3</v>
      </c>
      <c r="E65" s="607">
        <v>3</v>
      </c>
      <c r="F65" s="1065" t="s">
        <v>7229</v>
      </c>
      <c r="G65" s="494" t="s">
        <v>241</v>
      </c>
      <c r="H65" s="494" t="s">
        <v>6734</v>
      </c>
      <c r="I65" s="494" t="s">
        <v>294</v>
      </c>
      <c r="J65" s="494" t="s">
        <v>294</v>
      </c>
      <c r="K65" s="573">
        <v>0</v>
      </c>
      <c r="L65" s="358" t="s">
        <v>6762</v>
      </c>
      <c r="M65" s="357" t="s">
        <v>6760</v>
      </c>
      <c r="N65" s="357" t="s">
        <v>6734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6736</v>
      </c>
      <c r="U65" s="357" t="s">
        <v>294</v>
      </c>
      <c r="V65" s="357" t="s">
        <v>294</v>
      </c>
    </row>
    <row r="66" spans="1:22" ht="15" thickBot="1">
      <c r="A66" s="515"/>
      <c r="B66" s="619" t="s">
        <v>6775</v>
      </c>
      <c r="C66" s="1063" t="s">
        <v>6776</v>
      </c>
      <c r="D66" s="607">
        <v>3</v>
      </c>
      <c r="E66" s="607">
        <v>3</v>
      </c>
      <c r="F66" s="1065" t="s">
        <v>7229</v>
      </c>
      <c r="G66" s="494" t="s">
        <v>241</v>
      </c>
      <c r="H66" s="494" t="s">
        <v>6734</v>
      </c>
      <c r="I66" s="494" t="s">
        <v>294</v>
      </c>
      <c r="J66" s="494" t="s">
        <v>294</v>
      </c>
      <c r="K66" s="573">
        <v>0</v>
      </c>
      <c r="L66" s="358" t="s">
        <v>6778</v>
      </c>
      <c r="M66" s="357" t="s">
        <v>6775</v>
      </c>
      <c r="N66" s="357" t="s">
        <v>6734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6736</v>
      </c>
      <c r="U66" s="357" t="s">
        <v>294</v>
      </c>
      <c r="V66" s="357" t="s">
        <v>294</v>
      </c>
    </row>
    <row r="67" spans="1:22" ht="15" thickBot="1">
      <c r="A67" s="517"/>
      <c r="B67" s="619"/>
      <c r="C67" s="703" t="s">
        <v>22</v>
      </c>
      <c r="D67" s="622">
        <v>21</v>
      </c>
      <c r="E67" s="614">
        <v>31</v>
      </c>
      <c r="F67" s="70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15">
        <v>10</v>
      </c>
      <c r="B68" s="603" t="s">
        <v>7243</v>
      </c>
      <c r="C68" s="1063" t="s">
        <v>5825</v>
      </c>
      <c r="D68" s="607">
        <v>8</v>
      </c>
      <c r="E68" s="607">
        <v>14</v>
      </c>
      <c r="F68" s="1065" t="s">
        <v>5831</v>
      </c>
      <c r="G68" s="494"/>
      <c r="H68" s="494" t="s">
        <v>7240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7243</v>
      </c>
      <c r="N68" s="357" t="s">
        <v>7240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607" t="s">
        <v>7244</v>
      </c>
      <c r="C69" s="1063" t="s">
        <v>7579</v>
      </c>
      <c r="D69" s="607">
        <v>3</v>
      </c>
      <c r="E69" s="607">
        <v>3</v>
      </c>
      <c r="F69" s="1065" t="s">
        <v>7578</v>
      </c>
      <c r="G69" s="494"/>
      <c r="H69" s="494" t="s">
        <v>7242</v>
      </c>
      <c r="I69" s="494" t="s">
        <v>294</v>
      </c>
      <c r="J69" s="494" t="s">
        <v>294</v>
      </c>
      <c r="K69" s="573">
        <v>0</v>
      </c>
      <c r="L69" s="358" t="s">
        <v>6771</v>
      </c>
      <c r="M69" s="357" t="s">
        <v>7244</v>
      </c>
      <c r="N69" s="357" t="s">
        <v>7242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6756</v>
      </c>
      <c r="U69" s="357" t="s">
        <v>294</v>
      </c>
      <c r="V69" s="357" t="s">
        <v>294</v>
      </c>
    </row>
    <row r="70" spans="1:22">
      <c r="A70" s="515"/>
      <c r="B70" s="607" t="s">
        <v>7231</v>
      </c>
      <c r="C70" s="1063" t="s">
        <v>7232</v>
      </c>
      <c r="D70" s="607">
        <v>2</v>
      </c>
      <c r="E70" s="607">
        <v>2</v>
      </c>
      <c r="F70" s="1065" t="s">
        <v>7229</v>
      </c>
      <c r="G70" s="494"/>
      <c r="H70" s="494" t="s">
        <v>6734</v>
      </c>
      <c r="I70" s="494" t="s">
        <v>294</v>
      </c>
      <c r="J70" s="494" t="s">
        <v>294</v>
      </c>
      <c r="K70" s="573">
        <v>0</v>
      </c>
      <c r="L70" s="358" t="s">
        <v>7233</v>
      </c>
      <c r="M70" s="357" t="s">
        <v>7231</v>
      </c>
      <c r="N70" s="357" t="s">
        <v>6734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6736</v>
      </c>
      <c r="U70" s="357" t="s">
        <v>294</v>
      </c>
      <c r="V70" s="357" t="s">
        <v>294</v>
      </c>
    </row>
    <row r="71" spans="1:22">
      <c r="A71" s="515"/>
      <c r="B71" s="607" t="s">
        <v>7245</v>
      </c>
      <c r="C71" s="611" t="s">
        <v>6773</v>
      </c>
      <c r="D71" s="607">
        <v>6</v>
      </c>
      <c r="E71" s="607">
        <v>9</v>
      </c>
      <c r="F71" s="729" t="s">
        <v>6753</v>
      </c>
      <c r="G71" s="494"/>
      <c r="H71" s="494" t="s">
        <v>6751</v>
      </c>
      <c r="I71" s="494" t="s">
        <v>294</v>
      </c>
      <c r="J71" s="494" t="s">
        <v>294</v>
      </c>
      <c r="K71" s="573">
        <v>0</v>
      </c>
      <c r="L71" s="358" t="s">
        <v>6774</v>
      </c>
      <c r="M71" s="357" t="s">
        <v>7245</v>
      </c>
      <c r="N71" s="357" t="s">
        <v>6751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6753</v>
      </c>
      <c r="U71" s="357" t="s">
        <v>294</v>
      </c>
      <c r="V71" s="357" t="s">
        <v>294</v>
      </c>
    </row>
    <row r="72" spans="1:22">
      <c r="A72" s="515"/>
      <c r="B72" s="607" t="s">
        <v>6763</v>
      </c>
      <c r="C72" s="1063" t="s">
        <v>6764</v>
      </c>
      <c r="D72" s="607">
        <v>3</v>
      </c>
      <c r="E72" s="607">
        <v>3</v>
      </c>
      <c r="F72" s="1065" t="s">
        <v>6698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6765</v>
      </c>
      <c r="M72" s="357" t="s">
        <v>6763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515"/>
      <c r="B73" s="607" t="s">
        <v>6779</v>
      </c>
      <c r="C73" s="1063" t="s">
        <v>6780</v>
      </c>
      <c r="D73" s="607">
        <v>3</v>
      </c>
      <c r="E73" s="607">
        <v>3</v>
      </c>
      <c r="F73" s="1065" t="s">
        <v>6698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6781</v>
      </c>
      <c r="M73" s="357" t="s">
        <v>6779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515"/>
      <c r="B74" s="619" t="s">
        <v>6782</v>
      </c>
      <c r="C74" s="1063" t="s">
        <v>6783</v>
      </c>
      <c r="D74" s="607">
        <v>3</v>
      </c>
      <c r="E74" s="607">
        <v>3</v>
      </c>
      <c r="F74" s="1065" t="s">
        <v>6698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6784</v>
      </c>
      <c r="M74" s="357" t="s">
        <v>6782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517"/>
      <c r="B75" s="206"/>
      <c r="C75" s="703" t="s">
        <v>22</v>
      </c>
      <c r="D75" s="622">
        <v>22</v>
      </c>
      <c r="E75" s="49">
        <v>31</v>
      </c>
      <c r="F75" s="69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843"/>
      <c r="B76" s="843"/>
      <c r="C76" s="772" t="s">
        <v>111</v>
      </c>
      <c r="D76" s="545">
        <v>202</v>
      </c>
      <c r="E76" s="49">
        <v>265</v>
      </c>
      <c r="F76" s="532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111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2880D-8C24-4EA3-8471-7B0818F496DD}">
  <sheetPr codeName="Sheet82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48">
        <v>1</v>
      </c>
      <c r="B9" s="649" t="s">
        <v>17</v>
      </c>
      <c r="C9" s="1812" t="s">
        <v>54</v>
      </c>
      <c r="D9" s="1813">
        <v>5</v>
      </c>
      <c r="E9" s="995">
        <v>7</v>
      </c>
      <c r="F9" s="1814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6215</v>
      </c>
      <c r="M9" s="357" t="s">
        <v>17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653"/>
      <c r="B10" s="654" t="s">
        <v>20</v>
      </c>
      <c r="C10" s="854" t="s">
        <v>21</v>
      </c>
      <c r="D10" s="1815">
        <v>5</v>
      </c>
      <c r="E10" s="1816">
        <v>6</v>
      </c>
      <c r="F10" s="181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653"/>
      <c r="B11" s="654" t="s">
        <v>10</v>
      </c>
      <c r="C11" s="854" t="s">
        <v>11</v>
      </c>
      <c r="D11" s="1815">
        <v>2</v>
      </c>
      <c r="E11" s="1816">
        <v>2</v>
      </c>
      <c r="F11" s="181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653"/>
      <c r="B12" s="654" t="s">
        <v>6469</v>
      </c>
      <c r="C12" s="854" t="s">
        <v>6470</v>
      </c>
      <c r="D12" s="1815">
        <v>4</v>
      </c>
      <c r="E12" s="1816">
        <v>5</v>
      </c>
      <c r="F12" s="1818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6471</v>
      </c>
      <c r="M12" s="357" t="s">
        <v>6469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653"/>
      <c r="B13" s="660" t="s">
        <v>1020</v>
      </c>
      <c r="C13" s="864" t="s">
        <v>3206</v>
      </c>
      <c r="D13" s="1819">
        <v>2</v>
      </c>
      <c r="E13" s="1820">
        <v>2</v>
      </c>
      <c r="F13" s="1818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61"/>
      <c r="B14" s="661"/>
      <c r="C14" s="1821" t="s">
        <v>336</v>
      </c>
      <c r="D14" s="1822">
        <v>18</v>
      </c>
      <c r="E14" s="1822">
        <v>22</v>
      </c>
      <c r="F14" s="1823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48">
        <v>2</v>
      </c>
      <c r="B15" s="649" t="s">
        <v>23</v>
      </c>
      <c r="C15" s="846" t="s">
        <v>1048</v>
      </c>
      <c r="D15" s="1813">
        <v>5</v>
      </c>
      <c r="E15" s="995">
        <v>7</v>
      </c>
      <c r="F15" s="1818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653"/>
      <c r="B16" s="654" t="s">
        <v>26</v>
      </c>
      <c r="C16" s="854" t="s">
        <v>52</v>
      </c>
      <c r="D16" s="1815">
        <v>5</v>
      </c>
      <c r="E16" s="1816">
        <v>6</v>
      </c>
      <c r="F16" s="1824" t="s">
        <v>21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26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653"/>
      <c r="B17" s="654" t="s">
        <v>36</v>
      </c>
      <c r="C17" s="854" t="s">
        <v>247</v>
      </c>
      <c r="D17" s="1815">
        <v>1</v>
      </c>
      <c r="E17" s="1816">
        <v>1</v>
      </c>
      <c r="F17" s="181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653"/>
      <c r="B18" s="654" t="s">
        <v>1043</v>
      </c>
      <c r="C18" s="854" t="s">
        <v>1044</v>
      </c>
      <c r="D18" s="1815">
        <v>4</v>
      </c>
      <c r="E18" s="1816">
        <v>6</v>
      </c>
      <c r="F18" s="18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6280</v>
      </c>
      <c r="M18" s="357" t="s">
        <v>1043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653"/>
      <c r="B19" s="654" t="s">
        <v>6472</v>
      </c>
      <c r="C19" s="854" t="s">
        <v>349</v>
      </c>
      <c r="D19" s="1815">
        <v>4</v>
      </c>
      <c r="E19" s="1816">
        <v>6</v>
      </c>
      <c r="F19" s="1818" t="s">
        <v>54</v>
      </c>
      <c r="G19" s="494"/>
      <c r="H19" s="494" t="s">
        <v>17</v>
      </c>
      <c r="I19" s="494" t="s">
        <v>294</v>
      </c>
      <c r="J19" s="494" t="s">
        <v>294</v>
      </c>
      <c r="K19" s="573">
        <v>0</v>
      </c>
      <c r="L19" s="358" t="s">
        <v>6309</v>
      </c>
      <c r="M19" s="357" t="s">
        <v>6472</v>
      </c>
      <c r="N19" s="357" t="s">
        <v>17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6215</v>
      </c>
      <c r="U19" s="357" t="s">
        <v>294</v>
      </c>
      <c r="V19" s="357" t="s">
        <v>294</v>
      </c>
    </row>
    <row r="20" spans="1:22" ht="15" thickBot="1">
      <c r="A20" s="653"/>
      <c r="B20" s="660" t="s">
        <v>347</v>
      </c>
      <c r="C20" s="864" t="s">
        <v>1042</v>
      </c>
      <c r="D20" s="1819">
        <v>3</v>
      </c>
      <c r="E20" s="1820">
        <v>6</v>
      </c>
      <c r="F20" s="1824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6413</v>
      </c>
      <c r="M20" s="357" t="s">
        <v>347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61"/>
      <c r="B21" s="661"/>
      <c r="C21" s="1821" t="s">
        <v>336</v>
      </c>
      <c r="D21" s="1822">
        <v>22</v>
      </c>
      <c r="E21" s="675">
        <v>32</v>
      </c>
      <c r="F21" s="1823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48">
        <v>3</v>
      </c>
      <c r="B22" s="649" t="s">
        <v>27</v>
      </c>
      <c r="C22" s="854" t="s">
        <v>404</v>
      </c>
      <c r="D22" s="1813">
        <v>5</v>
      </c>
      <c r="E22" s="995">
        <v>6</v>
      </c>
      <c r="F22" s="1825" t="s">
        <v>1048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653"/>
      <c r="B23" s="654" t="s">
        <v>29</v>
      </c>
      <c r="C23" s="854" t="s">
        <v>53</v>
      </c>
      <c r="D23" s="1815">
        <v>2</v>
      </c>
      <c r="E23" s="1816">
        <v>2</v>
      </c>
      <c r="F23" s="1824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653"/>
      <c r="B24" s="654" t="s">
        <v>350</v>
      </c>
      <c r="C24" s="854" t="s">
        <v>405</v>
      </c>
      <c r="D24" s="1815">
        <v>4</v>
      </c>
      <c r="E24" s="1816">
        <v>6</v>
      </c>
      <c r="F24" s="1824" t="s">
        <v>349</v>
      </c>
      <c r="G24" s="494"/>
      <c r="H24" s="494" t="s">
        <v>6472</v>
      </c>
      <c r="I24" s="494" t="s">
        <v>294</v>
      </c>
      <c r="J24" s="494" t="s">
        <v>294</v>
      </c>
      <c r="K24" s="573">
        <v>0</v>
      </c>
      <c r="L24" s="358" t="s">
        <v>6420</v>
      </c>
      <c r="M24" s="357" t="s">
        <v>350</v>
      </c>
      <c r="N24" s="357" t="s">
        <v>6472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6309</v>
      </c>
      <c r="U24" s="357" t="s">
        <v>294</v>
      </c>
      <c r="V24" s="357" t="s">
        <v>294</v>
      </c>
    </row>
    <row r="25" spans="1:22">
      <c r="A25" s="653"/>
      <c r="B25" s="654" t="s">
        <v>33</v>
      </c>
      <c r="C25" s="854" t="s">
        <v>140</v>
      </c>
      <c r="D25" s="1815">
        <v>5</v>
      </c>
      <c r="E25" s="1816">
        <v>7</v>
      </c>
      <c r="F25" s="1824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653"/>
      <c r="B26" s="654" t="s">
        <v>7222</v>
      </c>
      <c r="C26" s="854" t="s">
        <v>6481</v>
      </c>
      <c r="D26" s="1815">
        <v>3</v>
      </c>
      <c r="E26" s="1816">
        <v>3</v>
      </c>
      <c r="F26" s="1824" t="s">
        <v>1048</v>
      </c>
      <c r="G26" s="494"/>
      <c r="H26" s="494" t="s">
        <v>23</v>
      </c>
      <c r="I26" s="494" t="s">
        <v>294</v>
      </c>
      <c r="J26" s="494" t="s">
        <v>294</v>
      </c>
      <c r="K26" s="573">
        <v>0</v>
      </c>
      <c r="L26" s="358" t="s">
        <v>6482</v>
      </c>
      <c r="M26" s="357" t="s">
        <v>7222</v>
      </c>
      <c r="N26" s="357" t="s">
        <v>23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594</v>
      </c>
      <c r="U26" s="357" t="s">
        <v>294</v>
      </c>
      <c r="V26" s="357" t="s">
        <v>294</v>
      </c>
    </row>
    <row r="27" spans="1:22" ht="15" thickBot="1">
      <c r="A27" s="653"/>
      <c r="B27" s="660" t="s">
        <v>40</v>
      </c>
      <c r="C27" s="854" t="s">
        <v>338</v>
      </c>
      <c r="D27" s="1819">
        <v>1</v>
      </c>
      <c r="E27" s="1820">
        <v>1</v>
      </c>
      <c r="F27" s="1824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661"/>
      <c r="B28" s="661"/>
      <c r="C28" s="1792" t="s">
        <v>336</v>
      </c>
      <c r="D28" s="1822">
        <v>20</v>
      </c>
      <c r="E28" s="1822">
        <v>25</v>
      </c>
      <c r="F28" s="1823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48">
        <v>4</v>
      </c>
      <c r="B29" s="649" t="s">
        <v>30</v>
      </c>
      <c r="C29" s="854" t="s">
        <v>141</v>
      </c>
      <c r="D29" s="1813">
        <v>5</v>
      </c>
      <c r="E29" s="995">
        <v>6</v>
      </c>
      <c r="F29" s="1824" t="s">
        <v>1048</v>
      </c>
      <c r="G29" s="494"/>
      <c r="H29" s="494" t="s">
        <v>23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30</v>
      </c>
      <c r="N29" s="357" t="s">
        <v>23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594</v>
      </c>
      <c r="U29" s="357" t="s">
        <v>294</v>
      </c>
      <c r="V29" s="357" t="s">
        <v>294</v>
      </c>
    </row>
    <row r="30" spans="1:22">
      <c r="A30" s="653"/>
      <c r="B30" s="654" t="s">
        <v>6484</v>
      </c>
      <c r="C30" s="854" t="s">
        <v>6485</v>
      </c>
      <c r="D30" s="1815">
        <v>3</v>
      </c>
      <c r="E30" s="1816">
        <v>4</v>
      </c>
      <c r="F30" s="1824" t="s">
        <v>405</v>
      </c>
      <c r="G30" s="494"/>
      <c r="H30" s="494" t="s">
        <v>350</v>
      </c>
      <c r="I30" s="494" t="s">
        <v>294</v>
      </c>
      <c r="J30" s="494" t="s">
        <v>294</v>
      </c>
      <c r="K30" s="573">
        <v>0</v>
      </c>
      <c r="L30" s="358" t="s">
        <v>6486</v>
      </c>
      <c r="M30" s="357" t="s">
        <v>6484</v>
      </c>
      <c r="N30" s="357" t="s">
        <v>350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6420</v>
      </c>
      <c r="U30" s="357" t="s">
        <v>294</v>
      </c>
      <c r="V30" s="357" t="s">
        <v>294</v>
      </c>
    </row>
    <row r="31" spans="1:22">
      <c r="A31" s="653"/>
      <c r="B31" s="654" t="s">
        <v>25</v>
      </c>
      <c r="C31" s="854" t="s">
        <v>138</v>
      </c>
      <c r="D31" s="1815">
        <v>3</v>
      </c>
      <c r="E31" s="1816">
        <v>4</v>
      </c>
      <c r="F31" s="1824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2100</v>
      </c>
      <c r="M31" s="357" t="s">
        <v>25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653"/>
      <c r="B32" s="654" t="s">
        <v>7320</v>
      </c>
      <c r="C32" s="854" t="s">
        <v>6495</v>
      </c>
      <c r="D32" s="1815">
        <v>3</v>
      </c>
      <c r="E32" s="1816">
        <v>4</v>
      </c>
      <c r="F32" s="1824" t="s">
        <v>1044</v>
      </c>
      <c r="G32" s="494"/>
      <c r="H32" s="494" t="s">
        <v>1043</v>
      </c>
      <c r="I32" s="494" t="s">
        <v>294</v>
      </c>
      <c r="J32" s="494" t="s">
        <v>294</v>
      </c>
      <c r="K32" s="573">
        <v>0</v>
      </c>
      <c r="L32" s="358" t="s">
        <v>6496</v>
      </c>
      <c r="M32" s="357" t="s">
        <v>7320</v>
      </c>
      <c r="N32" s="357" t="s">
        <v>1043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6280</v>
      </c>
      <c r="U32" s="357" t="s">
        <v>294</v>
      </c>
      <c r="V32" s="357" t="s">
        <v>294</v>
      </c>
    </row>
    <row r="33" spans="1:22">
      <c r="A33" s="653"/>
      <c r="B33" s="654" t="s">
        <v>31</v>
      </c>
      <c r="C33" s="854" t="s">
        <v>427</v>
      </c>
      <c r="D33" s="1815">
        <v>5</v>
      </c>
      <c r="E33" s="1816">
        <v>6</v>
      </c>
      <c r="F33" s="1824" t="s">
        <v>404</v>
      </c>
      <c r="G33" s="494"/>
      <c r="H33" s="494" t="s">
        <v>27</v>
      </c>
      <c r="I33" s="494" t="s">
        <v>294</v>
      </c>
      <c r="J33" s="494" t="s">
        <v>294</v>
      </c>
      <c r="K33" s="573">
        <v>0</v>
      </c>
      <c r="L33" s="358" t="s">
        <v>603</v>
      </c>
      <c r="M33" s="357" t="s">
        <v>31</v>
      </c>
      <c r="N33" s="357" t="s">
        <v>27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598</v>
      </c>
      <c r="U33" s="357" t="s">
        <v>294</v>
      </c>
      <c r="V33" s="357" t="s">
        <v>294</v>
      </c>
    </row>
    <row r="34" spans="1:22" ht="15" thickBot="1">
      <c r="A34" s="653"/>
      <c r="B34" s="654" t="s">
        <v>7546</v>
      </c>
      <c r="C34" s="854" t="s">
        <v>7221</v>
      </c>
      <c r="D34" s="1826">
        <v>3</v>
      </c>
      <c r="E34" s="1827">
        <v>4</v>
      </c>
      <c r="F34" s="1824" t="s">
        <v>1042</v>
      </c>
      <c r="G34" s="494"/>
      <c r="H34" s="494" t="s">
        <v>347</v>
      </c>
      <c r="I34" s="494" t="s">
        <v>294</v>
      </c>
      <c r="J34" s="494" t="s">
        <v>294</v>
      </c>
      <c r="K34" s="573">
        <v>0</v>
      </c>
      <c r="L34" s="358" t="s">
        <v>6492</v>
      </c>
      <c r="M34" s="357" t="s">
        <v>7546</v>
      </c>
      <c r="N34" s="357" t="s">
        <v>347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661"/>
      <c r="B35" s="1828"/>
      <c r="C35" s="1792" t="s">
        <v>336</v>
      </c>
      <c r="D35" s="663">
        <v>22</v>
      </c>
      <c r="E35" s="663">
        <v>28</v>
      </c>
      <c r="F35" s="1823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336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648">
        <v>5</v>
      </c>
      <c r="B36" s="649" t="s">
        <v>351</v>
      </c>
      <c r="C36" s="854" t="s">
        <v>352</v>
      </c>
      <c r="D36" s="1813">
        <v>4</v>
      </c>
      <c r="E36" s="995">
        <v>5</v>
      </c>
      <c r="F36" s="1825" t="s">
        <v>427</v>
      </c>
      <c r="G36" s="494"/>
      <c r="H36" s="494" t="s">
        <v>31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31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653"/>
      <c r="B37" s="654" t="s">
        <v>34</v>
      </c>
      <c r="C37" s="854" t="s">
        <v>142</v>
      </c>
      <c r="D37" s="1815">
        <v>4</v>
      </c>
      <c r="E37" s="1816">
        <v>6</v>
      </c>
      <c r="F37" s="1824" t="s">
        <v>11</v>
      </c>
      <c r="G37" s="494"/>
      <c r="H37" s="494" t="s">
        <v>10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10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653"/>
      <c r="B38" s="654" t="s">
        <v>6500</v>
      </c>
      <c r="C38" s="1063" t="s">
        <v>6501</v>
      </c>
      <c r="D38" s="1652">
        <v>4</v>
      </c>
      <c r="E38" s="927">
        <v>5</v>
      </c>
      <c r="F38" s="1065" t="s">
        <v>7221</v>
      </c>
      <c r="G38" s="494"/>
      <c r="H38" s="494" t="s">
        <v>7546</v>
      </c>
      <c r="I38" s="494" t="s">
        <v>294</v>
      </c>
      <c r="J38" s="494" t="s">
        <v>294</v>
      </c>
      <c r="K38" s="573">
        <v>0</v>
      </c>
      <c r="L38" s="358" t="s">
        <v>6502</v>
      </c>
      <c r="M38" s="357" t="s">
        <v>6500</v>
      </c>
      <c r="N38" s="357" t="s">
        <v>7546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6492</v>
      </c>
      <c r="U38" s="357" t="s">
        <v>294</v>
      </c>
      <c r="V38" s="357" t="s">
        <v>294</v>
      </c>
    </row>
    <row r="39" spans="1:22" ht="15" thickBot="1">
      <c r="A39" s="653"/>
      <c r="B39" s="654" t="s">
        <v>7421</v>
      </c>
      <c r="C39" s="1063" t="s">
        <v>7422</v>
      </c>
      <c r="D39" s="1657">
        <v>3</v>
      </c>
      <c r="E39" s="927">
        <v>3</v>
      </c>
      <c r="F39" s="1065" t="s">
        <v>6485</v>
      </c>
      <c r="G39" s="494"/>
      <c r="H39" s="494" t="s">
        <v>6484</v>
      </c>
      <c r="I39" s="494" t="s">
        <v>294</v>
      </c>
      <c r="J39" s="494" t="s">
        <v>294</v>
      </c>
      <c r="K39" s="574">
        <v>0</v>
      </c>
      <c r="L39" s="358" t="s">
        <v>6499</v>
      </c>
      <c r="M39" s="357" t="s">
        <v>7421</v>
      </c>
      <c r="N39" s="357" t="s">
        <v>6484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6486</v>
      </c>
      <c r="U39" s="357" t="s">
        <v>294</v>
      </c>
      <c r="V39" s="357" t="s">
        <v>294</v>
      </c>
    </row>
    <row r="40" spans="1:22" ht="15" thickBot="1">
      <c r="A40" s="653"/>
      <c r="B40" s="660" t="s">
        <v>6487</v>
      </c>
      <c r="C40" s="1063" t="s">
        <v>7219</v>
      </c>
      <c r="D40" s="609">
        <v>3</v>
      </c>
      <c r="E40" s="1655">
        <v>4</v>
      </c>
      <c r="F40" s="1065" t="s">
        <v>1044</v>
      </c>
      <c r="G40" s="494"/>
      <c r="H40" s="494" t="s">
        <v>1043</v>
      </c>
      <c r="I40" s="494" t="s">
        <v>294</v>
      </c>
      <c r="J40" s="494" t="s">
        <v>294</v>
      </c>
      <c r="K40" s="573">
        <v>0</v>
      </c>
      <c r="L40" s="358" t="s">
        <v>6489</v>
      </c>
      <c r="M40" s="357" t="s">
        <v>6487</v>
      </c>
      <c r="N40" s="357" t="s">
        <v>1043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6280</v>
      </c>
      <c r="U40" s="357" t="s">
        <v>294</v>
      </c>
      <c r="V40" s="357" t="s">
        <v>294</v>
      </c>
    </row>
    <row r="41" spans="1:22" ht="15" thickBot="1">
      <c r="A41" s="661"/>
      <c r="B41" s="660"/>
      <c r="C41" s="703" t="s">
        <v>336</v>
      </c>
      <c r="D41" s="624">
        <v>18</v>
      </c>
      <c r="E41" s="624">
        <v>23</v>
      </c>
      <c r="F41" s="704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336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53">
        <v>6</v>
      </c>
      <c r="B42" s="649" t="s">
        <v>6507</v>
      </c>
      <c r="C42" s="1063" t="s">
        <v>7560</v>
      </c>
      <c r="D42" s="1649">
        <v>4</v>
      </c>
      <c r="E42" s="922">
        <v>5</v>
      </c>
      <c r="F42" s="1067" t="s">
        <v>7422</v>
      </c>
      <c r="G42" s="494"/>
      <c r="H42" s="494" t="s">
        <v>7421</v>
      </c>
      <c r="I42" s="494" t="s">
        <v>294</v>
      </c>
      <c r="J42" s="494" t="s">
        <v>294</v>
      </c>
      <c r="K42" s="573">
        <v>0</v>
      </c>
      <c r="L42" s="358" t="s">
        <v>6508</v>
      </c>
      <c r="M42" s="357" t="s">
        <v>6507</v>
      </c>
      <c r="N42" s="357" t="s">
        <v>7421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6499</v>
      </c>
      <c r="U42" s="357" t="s">
        <v>294</v>
      </c>
      <c r="V42" s="357" t="s">
        <v>294</v>
      </c>
    </row>
    <row r="43" spans="1:22">
      <c r="A43" s="653"/>
      <c r="B43" s="654" t="s">
        <v>19</v>
      </c>
      <c r="C43" s="1063" t="s">
        <v>3226</v>
      </c>
      <c r="D43" s="1652">
        <v>2</v>
      </c>
      <c r="E43" s="927">
        <v>2</v>
      </c>
      <c r="F43" s="1065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335</v>
      </c>
      <c r="M43" s="357" t="s">
        <v>19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53"/>
      <c r="B44" s="654" t="s">
        <v>7423</v>
      </c>
      <c r="C44" s="1063" t="s">
        <v>7561</v>
      </c>
      <c r="D44" s="1652">
        <v>4</v>
      </c>
      <c r="E44" s="927">
        <v>5</v>
      </c>
      <c r="F44" s="1065" t="s">
        <v>7219</v>
      </c>
      <c r="G44" s="494"/>
      <c r="H44" s="494" t="s">
        <v>6487</v>
      </c>
      <c r="I44" s="494" t="s">
        <v>294</v>
      </c>
      <c r="J44" s="494" t="s">
        <v>294</v>
      </c>
      <c r="K44" s="573">
        <v>0</v>
      </c>
      <c r="L44" s="358" t="s">
        <v>6505</v>
      </c>
      <c r="M44" s="357" t="s">
        <v>7423</v>
      </c>
      <c r="N44" s="357" t="s">
        <v>6487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6489</v>
      </c>
      <c r="U44" s="357" t="s">
        <v>294</v>
      </c>
      <c r="V44" s="357" t="s">
        <v>294</v>
      </c>
    </row>
    <row r="45" spans="1:22">
      <c r="A45" s="653"/>
      <c r="B45" s="654" t="s">
        <v>35</v>
      </c>
      <c r="C45" s="1063" t="s">
        <v>3258</v>
      </c>
      <c r="D45" s="1652">
        <v>3</v>
      </c>
      <c r="E45" s="927">
        <v>4</v>
      </c>
      <c r="F45" s="1065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653"/>
      <c r="B46" s="654" t="s">
        <v>7424</v>
      </c>
      <c r="C46" s="1063" t="s">
        <v>7562</v>
      </c>
      <c r="D46" s="1652">
        <v>4</v>
      </c>
      <c r="E46" s="927">
        <v>5</v>
      </c>
      <c r="F46" s="1065" t="s">
        <v>6495</v>
      </c>
      <c r="G46" s="494"/>
      <c r="H46" s="494" t="s">
        <v>7320</v>
      </c>
      <c r="I46" s="494" t="s">
        <v>294</v>
      </c>
      <c r="J46" s="494" t="s">
        <v>294</v>
      </c>
      <c r="K46" s="573">
        <v>0</v>
      </c>
      <c r="L46" s="358" t="s">
        <v>6514</v>
      </c>
      <c r="M46" s="357" t="s">
        <v>7424</v>
      </c>
      <c r="N46" s="357" t="s">
        <v>7320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6496</v>
      </c>
      <c r="U46" s="357" t="s">
        <v>294</v>
      </c>
      <c r="V46" s="357" t="s">
        <v>294</v>
      </c>
    </row>
    <row r="47" spans="1:22" ht="15" thickBot="1">
      <c r="A47" s="653"/>
      <c r="B47" s="660" t="s">
        <v>7223</v>
      </c>
      <c r="C47" s="1063" t="s">
        <v>7224</v>
      </c>
      <c r="D47" s="1657">
        <v>3</v>
      </c>
      <c r="E47" s="1655">
        <v>4</v>
      </c>
      <c r="F47" s="1065" t="s">
        <v>7422</v>
      </c>
      <c r="G47" s="494"/>
      <c r="H47" s="494" t="s">
        <v>7421</v>
      </c>
      <c r="I47" s="494" t="s">
        <v>294</v>
      </c>
      <c r="J47" s="494" t="s">
        <v>294</v>
      </c>
      <c r="K47" s="573">
        <v>0</v>
      </c>
      <c r="L47" s="358" t="s">
        <v>6511</v>
      </c>
      <c r="M47" s="357" t="s">
        <v>7223</v>
      </c>
      <c r="N47" s="357" t="s">
        <v>7421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6499</v>
      </c>
      <c r="U47" s="357" t="s">
        <v>294</v>
      </c>
      <c r="V47" s="357" t="s">
        <v>294</v>
      </c>
    </row>
    <row r="48" spans="1:22" ht="15" thickBot="1">
      <c r="A48" s="1829"/>
      <c r="B48" s="666"/>
      <c r="C48" s="703" t="s">
        <v>336</v>
      </c>
      <c r="D48" s="1121">
        <v>20</v>
      </c>
      <c r="E48" s="1121">
        <v>25</v>
      </c>
      <c r="F48" s="704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336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48">
        <v>7</v>
      </c>
      <c r="B49" s="649" t="s">
        <v>6538</v>
      </c>
      <c r="C49" s="1063" t="s">
        <v>7563</v>
      </c>
      <c r="D49" s="1649">
        <v>4</v>
      </c>
      <c r="E49" s="922">
        <v>5</v>
      </c>
      <c r="F49" s="1067" t="s">
        <v>7562</v>
      </c>
      <c r="G49" s="494"/>
      <c r="H49" s="494" t="s">
        <v>7424</v>
      </c>
      <c r="I49" s="494" t="s">
        <v>294</v>
      </c>
      <c r="J49" s="494" t="s">
        <v>294</v>
      </c>
      <c r="K49" s="573">
        <v>0</v>
      </c>
      <c r="L49" s="358" t="s">
        <v>6540</v>
      </c>
      <c r="M49" s="357" t="s">
        <v>6538</v>
      </c>
      <c r="N49" s="357" t="s">
        <v>7424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6514</v>
      </c>
      <c r="U49" s="357" t="s">
        <v>294</v>
      </c>
      <c r="V49" s="357" t="s">
        <v>294</v>
      </c>
    </row>
    <row r="50" spans="1:22">
      <c r="A50" s="653"/>
      <c r="B50" s="654" t="s">
        <v>38</v>
      </c>
      <c r="C50" s="1063" t="s">
        <v>146</v>
      </c>
      <c r="D50" s="1652">
        <v>1</v>
      </c>
      <c r="E50" s="927">
        <v>1</v>
      </c>
      <c r="F50" s="1065" t="s">
        <v>3226</v>
      </c>
      <c r="G50" s="494"/>
      <c r="H50" s="494" t="s">
        <v>19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19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335</v>
      </c>
      <c r="U50" s="357" t="s">
        <v>294</v>
      </c>
      <c r="V50" s="357" t="s">
        <v>294</v>
      </c>
    </row>
    <row r="51" spans="1:22">
      <c r="A51" s="653"/>
      <c r="B51" s="654" t="s">
        <v>7425</v>
      </c>
      <c r="C51" s="1063" t="s">
        <v>7564</v>
      </c>
      <c r="D51" s="1652">
        <v>4</v>
      </c>
      <c r="E51" s="927">
        <v>5</v>
      </c>
      <c r="F51" s="1065" t="s">
        <v>7561</v>
      </c>
      <c r="G51" s="494"/>
      <c r="H51" s="494" t="s">
        <v>7423</v>
      </c>
      <c r="I51" s="494" t="s">
        <v>294</v>
      </c>
      <c r="J51" s="494" t="s">
        <v>294</v>
      </c>
      <c r="K51" s="573">
        <v>0</v>
      </c>
      <c r="L51" s="358" t="s">
        <v>6516</v>
      </c>
      <c r="M51" s="357" t="s">
        <v>7425</v>
      </c>
      <c r="N51" s="357" t="s">
        <v>7423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6505</v>
      </c>
      <c r="U51" s="357" t="s">
        <v>294</v>
      </c>
      <c r="V51" s="357" t="s">
        <v>294</v>
      </c>
    </row>
    <row r="52" spans="1:22">
      <c r="A52" s="653"/>
      <c r="B52" s="654" t="s">
        <v>6521</v>
      </c>
      <c r="C52" s="1063" t="s">
        <v>7428</v>
      </c>
      <c r="D52" s="1652">
        <v>4</v>
      </c>
      <c r="E52" s="927">
        <v>5</v>
      </c>
      <c r="F52" s="1065" t="s">
        <v>6501</v>
      </c>
      <c r="G52" s="494"/>
      <c r="H52" s="494" t="s">
        <v>6500</v>
      </c>
      <c r="I52" s="494" t="s">
        <v>294</v>
      </c>
      <c r="J52" s="494" t="s">
        <v>294</v>
      </c>
      <c r="K52" s="573">
        <v>0</v>
      </c>
      <c r="L52" s="358" t="s">
        <v>6523</v>
      </c>
      <c r="M52" s="357" t="s">
        <v>6521</v>
      </c>
      <c r="N52" s="357" t="s">
        <v>6500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6502</v>
      </c>
      <c r="U52" s="357" t="s">
        <v>294</v>
      </c>
      <c r="V52" s="357" t="s">
        <v>294</v>
      </c>
    </row>
    <row r="53" spans="1:22" ht="15" thickBot="1">
      <c r="A53" s="653"/>
      <c r="B53" s="660" t="s">
        <v>6518</v>
      </c>
      <c r="C53" s="1063" t="s">
        <v>6519</v>
      </c>
      <c r="D53" s="1657">
        <v>5</v>
      </c>
      <c r="E53" s="1655">
        <v>8</v>
      </c>
      <c r="F53" s="1065" t="s">
        <v>7560</v>
      </c>
      <c r="G53" s="494"/>
      <c r="H53" s="494" t="s">
        <v>6507</v>
      </c>
      <c r="I53" s="494" t="s">
        <v>294</v>
      </c>
      <c r="J53" s="494" t="s">
        <v>294</v>
      </c>
      <c r="K53" s="573">
        <v>0</v>
      </c>
      <c r="L53" s="358" t="s">
        <v>6520</v>
      </c>
      <c r="M53" s="357" t="s">
        <v>6518</v>
      </c>
      <c r="N53" s="357" t="s">
        <v>6507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6508</v>
      </c>
      <c r="U53" s="357" t="s">
        <v>294</v>
      </c>
      <c r="V53" s="357" t="s">
        <v>294</v>
      </c>
    </row>
    <row r="54" spans="1:22" ht="15" thickBot="1">
      <c r="A54" s="661"/>
      <c r="B54" s="1828"/>
      <c r="C54" s="703" t="s">
        <v>336</v>
      </c>
      <c r="D54" s="1121">
        <v>18</v>
      </c>
      <c r="E54" s="1121">
        <v>24</v>
      </c>
      <c r="F54" s="70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336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48">
        <v>8</v>
      </c>
      <c r="B55" s="649" t="s">
        <v>6524</v>
      </c>
      <c r="C55" s="1063" t="s">
        <v>6525</v>
      </c>
      <c r="D55" s="1649">
        <v>4</v>
      </c>
      <c r="E55" s="922">
        <v>5</v>
      </c>
      <c r="F55" s="1067" t="s">
        <v>6519</v>
      </c>
      <c r="G55" s="494"/>
      <c r="H55" s="494" t="s">
        <v>6518</v>
      </c>
      <c r="I55" s="494" t="s">
        <v>294</v>
      </c>
      <c r="J55" s="494" t="s">
        <v>294</v>
      </c>
      <c r="K55" s="573">
        <v>0</v>
      </c>
      <c r="L55" s="358" t="s">
        <v>6526</v>
      </c>
      <c r="M55" s="357" t="s">
        <v>6524</v>
      </c>
      <c r="N55" s="357" t="s">
        <v>6518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6520</v>
      </c>
      <c r="U55" s="357" t="s">
        <v>294</v>
      </c>
      <c r="V55" s="357" t="s">
        <v>294</v>
      </c>
    </row>
    <row r="56" spans="1:22">
      <c r="A56" s="653"/>
      <c r="B56" s="654" t="s">
        <v>1045</v>
      </c>
      <c r="C56" s="1063" t="s">
        <v>1021</v>
      </c>
      <c r="D56" s="1652">
        <v>8</v>
      </c>
      <c r="E56" s="927">
        <v>14</v>
      </c>
      <c r="F56" s="1065" t="s">
        <v>7565</v>
      </c>
      <c r="G56" s="494"/>
      <c r="H56" s="494" t="s">
        <v>34</v>
      </c>
      <c r="I56" s="494" t="s">
        <v>6538</v>
      </c>
      <c r="J56" s="494" t="s">
        <v>294</v>
      </c>
      <c r="K56" s="573">
        <v>0</v>
      </c>
      <c r="L56" s="358" t="s">
        <v>4589</v>
      </c>
      <c r="M56" s="357" t="s">
        <v>1045</v>
      </c>
      <c r="N56" s="357" t="s">
        <v>34</v>
      </c>
      <c r="O56" s="357" t="s">
        <v>6538</v>
      </c>
      <c r="P56" s="357" t="s">
        <v>294</v>
      </c>
      <c r="Q56" s="357">
        <v>0</v>
      </c>
      <c r="R56" s="357">
        <v>19</v>
      </c>
      <c r="S56" s="357">
        <v>0</v>
      </c>
      <c r="T56" s="357" t="s">
        <v>1181</v>
      </c>
      <c r="U56" s="357" t="s">
        <v>6540</v>
      </c>
      <c r="V56" s="357" t="s">
        <v>294</v>
      </c>
    </row>
    <row r="57" spans="1:22">
      <c r="A57" s="653"/>
      <c r="B57" s="654" t="s">
        <v>7431</v>
      </c>
      <c r="C57" s="1063" t="s">
        <v>7432</v>
      </c>
      <c r="D57" s="1652">
        <v>2</v>
      </c>
      <c r="E57" s="927">
        <v>3</v>
      </c>
      <c r="F57" s="1065" t="s">
        <v>7428</v>
      </c>
      <c r="G57" s="494"/>
      <c r="H57" s="494" t="s">
        <v>6521</v>
      </c>
      <c r="I57" s="494" t="s">
        <v>294</v>
      </c>
      <c r="J57" s="494" t="s">
        <v>294</v>
      </c>
      <c r="K57" s="573">
        <v>0</v>
      </c>
      <c r="L57" s="358" t="s">
        <v>6529</v>
      </c>
      <c r="M57" s="357" t="s">
        <v>7431</v>
      </c>
      <c r="N57" s="357" t="s">
        <v>6521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6523</v>
      </c>
      <c r="U57" s="357" t="s">
        <v>294</v>
      </c>
      <c r="V57" s="357" t="s">
        <v>294</v>
      </c>
    </row>
    <row r="58" spans="1:22">
      <c r="A58" s="653"/>
      <c r="B58" s="654" t="s">
        <v>6533</v>
      </c>
      <c r="C58" s="1063" t="s">
        <v>7566</v>
      </c>
      <c r="D58" s="1652">
        <v>4</v>
      </c>
      <c r="E58" s="927">
        <v>5</v>
      </c>
      <c r="F58" s="1065" t="s">
        <v>7564</v>
      </c>
      <c r="G58" s="494"/>
      <c r="H58" s="494" t="s">
        <v>7425</v>
      </c>
      <c r="I58" s="494" t="s">
        <v>294</v>
      </c>
      <c r="J58" s="494" t="s">
        <v>294</v>
      </c>
      <c r="K58" s="573">
        <v>0</v>
      </c>
      <c r="L58" s="358" t="s">
        <v>6535</v>
      </c>
      <c r="M58" s="357" t="s">
        <v>6533</v>
      </c>
      <c r="N58" s="357" t="s">
        <v>7425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6516</v>
      </c>
      <c r="U58" s="357" t="s">
        <v>294</v>
      </c>
      <c r="V58" s="357" t="s">
        <v>294</v>
      </c>
    </row>
    <row r="59" spans="1:22" ht="15" thickBot="1">
      <c r="A59" s="653"/>
      <c r="B59" s="660" t="s">
        <v>6530</v>
      </c>
      <c r="C59" s="1063" t="s">
        <v>6733</v>
      </c>
      <c r="D59" s="1657">
        <v>4</v>
      </c>
      <c r="E59" s="1655">
        <v>6</v>
      </c>
      <c r="F59" s="1065" t="s">
        <v>7224</v>
      </c>
      <c r="G59" s="494"/>
      <c r="H59" s="494" t="s">
        <v>7223</v>
      </c>
      <c r="I59" s="494" t="s">
        <v>294</v>
      </c>
      <c r="J59" s="494" t="s">
        <v>294</v>
      </c>
      <c r="K59" s="573">
        <v>0</v>
      </c>
      <c r="L59" s="358" t="s">
        <v>6532</v>
      </c>
      <c r="M59" s="357" t="s">
        <v>6530</v>
      </c>
      <c r="N59" s="357" t="s">
        <v>7223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6511</v>
      </c>
      <c r="U59" s="357" t="s">
        <v>294</v>
      </c>
      <c r="V59" s="357" t="s">
        <v>294</v>
      </c>
    </row>
    <row r="60" spans="1:22" ht="15" thickBot="1">
      <c r="A60" s="661"/>
      <c r="B60" s="1828"/>
      <c r="C60" s="703" t="s">
        <v>336</v>
      </c>
      <c r="D60" s="1121">
        <v>22</v>
      </c>
      <c r="E60" s="1121">
        <v>33</v>
      </c>
      <c r="F60" s="70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48">
        <v>9</v>
      </c>
      <c r="B61" s="649" t="s">
        <v>7547</v>
      </c>
      <c r="C61" s="1063" t="s">
        <v>6547</v>
      </c>
      <c r="D61" s="1649">
        <v>4</v>
      </c>
      <c r="E61" s="922">
        <v>5</v>
      </c>
      <c r="F61" s="1067" t="s">
        <v>7566</v>
      </c>
      <c r="G61" s="494"/>
      <c r="H61" s="494" t="s">
        <v>6533</v>
      </c>
      <c r="I61" s="494" t="s">
        <v>294</v>
      </c>
      <c r="J61" s="494" t="s">
        <v>294</v>
      </c>
      <c r="K61" s="573">
        <v>0</v>
      </c>
      <c r="L61" s="358" t="s">
        <v>6547</v>
      </c>
      <c r="M61" s="357" t="s">
        <v>7547</v>
      </c>
      <c r="N61" s="357" t="s">
        <v>6533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6535</v>
      </c>
      <c r="U61" s="357" t="s">
        <v>294</v>
      </c>
      <c r="V61" s="357" t="s">
        <v>294</v>
      </c>
    </row>
    <row r="62" spans="1:22">
      <c r="A62" s="653"/>
      <c r="B62" s="654" t="s">
        <v>7438</v>
      </c>
      <c r="C62" s="1063" t="s">
        <v>7567</v>
      </c>
      <c r="D62" s="1652">
        <v>4</v>
      </c>
      <c r="E62" s="933">
        <v>6</v>
      </c>
      <c r="F62" s="1065" t="s">
        <v>7432</v>
      </c>
      <c r="G62" s="494"/>
      <c r="H62" s="494" t="s">
        <v>7431</v>
      </c>
      <c r="I62" s="494" t="s">
        <v>294</v>
      </c>
      <c r="J62" s="494" t="s">
        <v>294</v>
      </c>
      <c r="K62" s="573">
        <v>0</v>
      </c>
      <c r="L62" s="358" t="s">
        <v>7548</v>
      </c>
      <c r="M62" s="357" t="s">
        <v>7438</v>
      </c>
      <c r="N62" s="357" t="s">
        <v>7431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6529</v>
      </c>
      <c r="U62" s="357" t="s">
        <v>294</v>
      </c>
      <c r="V62" s="357" t="s">
        <v>294</v>
      </c>
    </row>
    <row r="63" spans="1:22">
      <c r="A63" s="653"/>
      <c r="B63" s="654" t="s">
        <v>7337</v>
      </c>
      <c r="C63" s="1063" t="s">
        <v>325</v>
      </c>
      <c r="D63" s="1652">
        <v>8</v>
      </c>
      <c r="E63" s="940">
        <v>14</v>
      </c>
      <c r="F63" s="1065" t="s">
        <v>7568</v>
      </c>
      <c r="G63" s="494"/>
      <c r="H63" s="494" t="s">
        <v>35</v>
      </c>
      <c r="I63" s="494" t="s">
        <v>6533</v>
      </c>
      <c r="J63" s="494" t="s">
        <v>294</v>
      </c>
      <c r="K63" s="573">
        <v>0</v>
      </c>
      <c r="L63" s="358" t="s">
        <v>4161</v>
      </c>
      <c r="M63" s="357" t="s">
        <v>7337</v>
      </c>
      <c r="N63" s="357" t="s">
        <v>35</v>
      </c>
      <c r="O63" s="357" t="s">
        <v>6533</v>
      </c>
      <c r="P63" s="357" t="s">
        <v>294</v>
      </c>
      <c r="Q63" s="357">
        <v>0</v>
      </c>
      <c r="R63" s="357">
        <v>37</v>
      </c>
      <c r="S63" s="357">
        <v>0</v>
      </c>
      <c r="T63" s="357" t="s">
        <v>3259</v>
      </c>
      <c r="U63" s="357" t="s">
        <v>6535</v>
      </c>
      <c r="V63" s="357" t="s">
        <v>294</v>
      </c>
    </row>
    <row r="64" spans="1:22">
      <c r="A64" s="653"/>
      <c r="B64" s="654" t="s">
        <v>7439</v>
      </c>
      <c r="C64" s="854" t="s">
        <v>7569</v>
      </c>
      <c r="D64" s="1826">
        <v>4</v>
      </c>
      <c r="E64" s="1827">
        <v>5</v>
      </c>
      <c r="F64" s="1824" t="s">
        <v>6733</v>
      </c>
      <c r="G64" s="494" t="s">
        <v>241</v>
      </c>
      <c r="H64" s="494" t="s">
        <v>6530</v>
      </c>
      <c r="I64" s="494" t="s">
        <v>294</v>
      </c>
      <c r="J64" s="494" t="s">
        <v>294</v>
      </c>
      <c r="K64" s="573">
        <v>0</v>
      </c>
      <c r="L64" s="358" t="s">
        <v>7440</v>
      </c>
      <c r="M64" s="357" t="s">
        <v>7439</v>
      </c>
      <c r="N64" s="357" t="s">
        <v>6530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6532</v>
      </c>
      <c r="U64" s="357" t="s">
        <v>294</v>
      </c>
      <c r="V64" s="357" t="s">
        <v>294</v>
      </c>
    </row>
    <row r="65" spans="1:22">
      <c r="A65" s="653"/>
      <c r="B65" s="654" t="s">
        <v>7441</v>
      </c>
      <c r="C65" s="854" t="s">
        <v>7570</v>
      </c>
      <c r="D65" s="656">
        <v>4</v>
      </c>
      <c r="E65" s="654">
        <v>5</v>
      </c>
      <c r="F65" s="1824" t="s">
        <v>6733</v>
      </c>
      <c r="G65" s="494" t="s">
        <v>241</v>
      </c>
      <c r="H65" s="494" t="s">
        <v>6530</v>
      </c>
      <c r="I65" s="494" t="s">
        <v>294</v>
      </c>
      <c r="J65" s="494" t="s">
        <v>294</v>
      </c>
      <c r="K65" s="573">
        <v>0</v>
      </c>
      <c r="L65" s="358" t="s">
        <v>7443</v>
      </c>
      <c r="M65" s="357" t="s">
        <v>7441</v>
      </c>
      <c r="N65" s="357" t="s">
        <v>6530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6532</v>
      </c>
      <c r="U65" s="357" t="s">
        <v>294</v>
      </c>
      <c r="V65" s="357" t="s">
        <v>294</v>
      </c>
    </row>
    <row r="66" spans="1:22">
      <c r="A66" s="653"/>
      <c r="B66" s="654" t="s">
        <v>7444</v>
      </c>
      <c r="C66" s="854" t="s">
        <v>7571</v>
      </c>
      <c r="D66" s="656">
        <v>4</v>
      </c>
      <c r="E66" s="654">
        <v>5</v>
      </c>
      <c r="F66" s="1824" t="s">
        <v>6733</v>
      </c>
      <c r="G66" s="494" t="s">
        <v>241</v>
      </c>
      <c r="H66" s="494" t="s">
        <v>6530</v>
      </c>
      <c r="I66" s="494" t="s">
        <v>294</v>
      </c>
      <c r="J66" s="494" t="s">
        <v>294</v>
      </c>
      <c r="K66" s="573">
        <v>0</v>
      </c>
      <c r="L66" s="358" t="s">
        <v>7446</v>
      </c>
      <c r="M66" s="357" t="s">
        <v>7444</v>
      </c>
      <c r="N66" s="357" t="s">
        <v>6530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6532</v>
      </c>
      <c r="U66" s="357" t="s">
        <v>294</v>
      </c>
      <c r="V66" s="357" t="s">
        <v>294</v>
      </c>
    </row>
    <row r="67" spans="1:22" ht="15" thickBot="1">
      <c r="A67" s="653"/>
      <c r="B67" s="654" t="s">
        <v>6551</v>
      </c>
      <c r="C67" s="854" t="s">
        <v>7572</v>
      </c>
      <c r="D67" s="759">
        <v>4</v>
      </c>
      <c r="E67" s="660">
        <v>5</v>
      </c>
      <c r="F67" s="1830" t="s">
        <v>6733</v>
      </c>
      <c r="G67" s="494" t="s">
        <v>241</v>
      </c>
      <c r="H67" s="494" t="s">
        <v>6530</v>
      </c>
      <c r="I67" s="494" t="s">
        <v>294</v>
      </c>
      <c r="J67" s="494" t="s">
        <v>294</v>
      </c>
      <c r="K67" s="573">
        <v>0</v>
      </c>
      <c r="L67" s="358" t="s">
        <v>6553</v>
      </c>
      <c r="M67" s="357" t="s">
        <v>6551</v>
      </c>
      <c r="N67" s="357" t="s">
        <v>6530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6532</v>
      </c>
      <c r="U67" s="357" t="s">
        <v>294</v>
      </c>
      <c r="V67" s="357" t="s">
        <v>294</v>
      </c>
    </row>
    <row r="68" spans="1:22" ht="15" thickBot="1">
      <c r="A68" s="661"/>
      <c r="B68" s="1828"/>
      <c r="C68" s="1792" t="s">
        <v>336</v>
      </c>
      <c r="D68" s="663">
        <v>20</v>
      </c>
      <c r="E68" s="663">
        <v>30</v>
      </c>
      <c r="F68" s="1823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336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648">
        <v>10</v>
      </c>
      <c r="B69" s="649" t="s">
        <v>7449</v>
      </c>
      <c r="C69" s="854" t="s">
        <v>6556</v>
      </c>
      <c r="D69" s="1831">
        <v>4</v>
      </c>
      <c r="E69" s="1832">
        <v>5</v>
      </c>
      <c r="F69" s="1824" t="s">
        <v>6547</v>
      </c>
      <c r="G69" s="494"/>
      <c r="H69" s="494" t="s">
        <v>7547</v>
      </c>
      <c r="I69" s="494" t="s">
        <v>294</v>
      </c>
      <c r="J69" s="494" t="s">
        <v>294</v>
      </c>
      <c r="K69" s="573">
        <v>0</v>
      </c>
      <c r="L69" s="358" t="s">
        <v>6556</v>
      </c>
      <c r="M69" s="357" t="s">
        <v>7449</v>
      </c>
      <c r="N69" s="357" t="s">
        <v>7547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6547</v>
      </c>
      <c r="U69" s="357" t="s">
        <v>294</v>
      </c>
      <c r="V69" s="357" t="s">
        <v>294</v>
      </c>
    </row>
    <row r="70" spans="1:22">
      <c r="A70" s="653"/>
      <c r="B70" s="654" t="s">
        <v>6557</v>
      </c>
      <c r="C70" s="854" t="s">
        <v>7573</v>
      </c>
      <c r="D70" s="1815">
        <v>4</v>
      </c>
      <c r="E70" s="1816">
        <v>5</v>
      </c>
      <c r="F70" s="1824" t="s">
        <v>7567</v>
      </c>
      <c r="G70" s="494"/>
      <c r="H70" s="494" t="s">
        <v>7438</v>
      </c>
      <c r="I70" s="494" t="s">
        <v>294</v>
      </c>
      <c r="J70" s="494" t="s">
        <v>294</v>
      </c>
      <c r="K70" s="573">
        <v>0</v>
      </c>
      <c r="L70" s="358" t="s">
        <v>6559</v>
      </c>
      <c r="M70" s="357" t="s">
        <v>6557</v>
      </c>
      <c r="N70" s="357" t="s">
        <v>7438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7548</v>
      </c>
      <c r="U70" s="357" t="s">
        <v>294</v>
      </c>
      <c r="V70" s="357" t="s">
        <v>294</v>
      </c>
    </row>
    <row r="71" spans="1:22">
      <c r="A71" s="653"/>
      <c r="B71" s="654" t="s">
        <v>7345</v>
      </c>
      <c r="C71" s="854" t="s">
        <v>3394</v>
      </c>
      <c r="D71" s="1815">
        <v>8</v>
      </c>
      <c r="E71" s="1827">
        <v>14</v>
      </c>
      <c r="F71" s="1824" t="s">
        <v>325</v>
      </c>
      <c r="G71" s="494"/>
      <c r="H71" s="494" t="s">
        <v>7337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7345</v>
      </c>
      <c r="N71" s="357" t="s">
        <v>7337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>
      <c r="A72" s="653"/>
      <c r="B72" s="654" t="s">
        <v>7450</v>
      </c>
      <c r="C72" s="854" t="s">
        <v>7451</v>
      </c>
      <c r="D72" s="1826">
        <v>4</v>
      </c>
      <c r="E72" s="654">
        <v>5</v>
      </c>
      <c r="F72" s="1824" t="s">
        <v>7311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7452</v>
      </c>
      <c r="M72" s="357" t="s">
        <v>7450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653"/>
      <c r="B73" s="654" t="s">
        <v>7453</v>
      </c>
      <c r="C73" s="854" t="s">
        <v>7454</v>
      </c>
      <c r="D73" s="1826">
        <v>4</v>
      </c>
      <c r="E73" s="654">
        <v>5</v>
      </c>
      <c r="F73" s="1824" t="s">
        <v>7311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7455</v>
      </c>
      <c r="M73" s="357" t="s">
        <v>7453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653"/>
      <c r="B74" s="654" t="s">
        <v>7456</v>
      </c>
      <c r="C74" s="854" t="s">
        <v>7457</v>
      </c>
      <c r="D74" s="1826">
        <v>4</v>
      </c>
      <c r="E74" s="660">
        <v>5</v>
      </c>
      <c r="F74" s="1830" t="s">
        <v>7311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7458</v>
      </c>
      <c r="M74" s="357" t="s">
        <v>7456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661"/>
      <c r="B75" s="671"/>
      <c r="C75" s="1792" t="s">
        <v>336</v>
      </c>
      <c r="D75" s="663">
        <v>20</v>
      </c>
      <c r="E75" s="663">
        <v>29</v>
      </c>
      <c r="F75" s="1833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336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867"/>
      <c r="B76" s="867"/>
      <c r="C76" s="837"/>
      <c r="D76" s="726">
        <v>200</v>
      </c>
      <c r="E76" s="726">
        <v>271</v>
      </c>
      <c r="F76" s="1427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294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CCC79-7470-4A65-972D-8C1CBA79F576}">
  <sheetPr codeName="Sheet83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94">
        <v>1</v>
      </c>
      <c r="B9" s="1794" t="s">
        <v>10</v>
      </c>
      <c r="C9" s="1795" t="s">
        <v>11</v>
      </c>
      <c r="D9" s="1796">
        <v>2</v>
      </c>
      <c r="E9" s="1796">
        <v>2</v>
      </c>
      <c r="F9" s="179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95"/>
      <c r="B10" s="1403" t="s">
        <v>17</v>
      </c>
      <c r="C10" s="1797" t="s">
        <v>54</v>
      </c>
      <c r="D10" s="1798">
        <v>5</v>
      </c>
      <c r="E10" s="1798">
        <v>7</v>
      </c>
      <c r="F10" s="1799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95"/>
      <c r="B11" s="1403" t="s">
        <v>415</v>
      </c>
      <c r="C11" s="1797" t="s">
        <v>416</v>
      </c>
      <c r="D11" s="1798">
        <v>2</v>
      </c>
      <c r="E11" s="1798">
        <v>2</v>
      </c>
      <c r="F11" s="1799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6412</v>
      </c>
      <c r="M11" s="357" t="s">
        <v>415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95"/>
      <c r="B12" s="1403" t="s">
        <v>1020</v>
      </c>
      <c r="C12" s="1797" t="s">
        <v>3206</v>
      </c>
      <c r="D12" s="1798">
        <v>2</v>
      </c>
      <c r="E12" s="1798">
        <v>2</v>
      </c>
      <c r="F12" s="179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95"/>
      <c r="B13" s="1403" t="s">
        <v>1043</v>
      </c>
      <c r="C13" s="1797" t="s">
        <v>1044</v>
      </c>
      <c r="D13" s="1798">
        <v>4</v>
      </c>
      <c r="E13" s="1798">
        <v>6</v>
      </c>
      <c r="F13" s="179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95"/>
      <c r="B14" s="1800" t="s">
        <v>20</v>
      </c>
      <c r="C14" s="1797" t="s">
        <v>21</v>
      </c>
      <c r="D14" s="1798">
        <v>5</v>
      </c>
      <c r="E14" s="1798">
        <v>6</v>
      </c>
      <c r="F14" s="179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95"/>
      <c r="B15" s="795"/>
      <c r="C15" s="1801" t="s">
        <v>22</v>
      </c>
      <c r="D15" s="1766">
        <v>20</v>
      </c>
      <c r="E15" s="1766">
        <v>25</v>
      </c>
      <c r="F15" s="176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794">
        <v>2</v>
      </c>
      <c r="B16" s="1794" t="s">
        <v>23</v>
      </c>
      <c r="C16" s="1797" t="s">
        <v>1048</v>
      </c>
      <c r="D16" s="1798">
        <v>5</v>
      </c>
      <c r="E16" s="1798">
        <v>7</v>
      </c>
      <c r="F16" s="1799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795"/>
      <c r="B17" s="1403" t="s">
        <v>347</v>
      </c>
      <c r="C17" s="1797" t="s">
        <v>1042</v>
      </c>
      <c r="D17" s="1798">
        <v>3</v>
      </c>
      <c r="E17" s="1798">
        <v>6</v>
      </c>
      <c r="F17" s="1793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6413</v>
      </c>
      <c r="M17" s="357" t="s">
        <v>347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795"/>
      <c r="B18" s="1403" t="s">
        <v>354</v>
      </c>
      <c r="C18" s="1797" t="s">
        <v>413</v>
      </c>
      <c r="D18" s="1802">
        <v>3</v>
      </c>
      <c r="E18" s="1803">
        <v>4</v>
      </c>
      <c r="F18" s="179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6282</v>
      </c>
      <c r="M18" s="357" t="s">
        <v>354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795"/>
      <c r="B19" s="1403" t="s">
        <v>25</v>
      </c>
      <c r="C19" s="1797" t="s">
        <v>138</v>
      </c>
      <c r="D19" s="1798">
        <v>3</v>
      </c>
      <c r="E19" s="1798">
        <v>4</v>
      </c>
      <c r="F19" s="1793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795"/>
      <c r="B20" s="1403" t="s">
        <v>356</v>
      </c>
      <c r="C20" s="1797" t="s">
        <v>357</v>
      </c>
      <c r="D20" s="1798">
        <v>3</v>
      </c>
      <c r="E20" s="1798">
        <v>3</v>
      </c>
      <c r="F20" s="1793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6284</v>
      </c>
      <c r="M20" s="357" t="s">
        <v>356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795"/>
      <c r="B21" s="1800" t="s">
        <v>26</v>
      </c>
      <c r="C21" s="1797" t="s">
        <v>52</v>
      </c>
      <c r="D21" s="1798">
        <v>5</v>
      </c>
      <c r="E21" s="1798">
        <v>6</v>
      </c>
      <c r="F21" s="1799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807"/>
      <c r="B22" s="795"/>
      <c r="C22" s="1801" t="s">
        <v>22</v>
      </c>
      <c r="D22" s="1766">
        <v>22</v>
      </c>
      <c r="E22" s="1766">
        <v>30</v>
      </c>
      <c r="F22" s="176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794">
        <v>3</v>
      </c>
      <c r="B23" s="1794" t="s">
        <v>27</v>
      </c>
      <c r="C23" s="1797" t="s">
        <v>404</v>
      </c>
      <c r="D23" s="1802">
        <v>5</v>
      </c>
      <c r="E23" s="1803">
        <v>6</v>
      </c>
      <c r="F23" s="1799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795"/>
      <c r="B24" s="1403" t="s">
        <v>359</v>
      </c>
      <c r="C24" s="1797" t="s">
        <v>349</v>
      </c>
      <c r="D24" s="1798">
        <v>4</v>
      </c>
      <c r="E24" s="1798">
        <v>6</v>
      </c>
      <c r="F24" s="1799" t="s">
        <v>1048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795"/>
      <c r="B25" s="1403" t="s">
        <v>30</v>
      </c>
      <c r="C25" s="1797" t="s">
        <v>141</v>
      </c>
      <c r="D25" s="1798">
        <v>5</v>
      </c>
      <c r="E25" s="1798">
        <v>6</v>
      </c>
      <c r="F25" s="1799" t="s">
        <v>1048</v>
      </c>
      <c r="G25" s="494"/>
      <c r="H25" s="494" t="s">
        <v>23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</v>
      </c>
      <c r="N25" s="357" t="s">
        <v>23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594</v>
      </c>
      <c r="U25" s="357" t="s">
        <v>294</v>
      </c>
      <c r="V25" s="357" t="s">
        <v>294</v>
      </c>
    </row>
    <row r="26" spans="1:22">
      <c r="A26" s="795"/>
      <c r="B26" s="1403" t="s">
        <v>1052</v>
      </c>
      <c r="C26" s="1797" t="s">
        <v>1053</v>
      </c>
      <c r="D26" s="1798">
        <v>4</v>
      </c>
      <c r="E26" s="1798">
        <v>7</v>
      </c>
      <c r="F26" s="1799" t="s">
        <v>1044</v>
      </c>
      <c r="G26" s="494"/>
      <c r="H26" s="494" t="s">
        <v>1043</v>
      </c>
      <c r="I26" s="494" t="s">
        <v>294</v>
      </c>
      <c r="J26" s="494" t="s">
        <v>294</v>
      </c>
      <c r="K26" s="573">
        <v>0</v>
      </c>
      <c r="L26" s="358" t="s">
        <v>6417</v>
      </c>
      <c r="M26" s="357" t="s">
        <v>1052</v>
      </c>
      <c r="N26" s="357" t="s">
        <v>1043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6280</v>
      </c>
      <c r="U26" s="357" t="s">
        <v>294</v>
      </c>
      <c r="V26" s="357" t="s">
        <v>294</v>
      </c>
    </row>
    <row r="27" spans="1:22">
      <c r="A27" s="795"/>
      <c r="B27" s="1403" t="s">
        <v>19</v>
      </c>
      <c r="C27" s="1797" t="s">
        <v>3226</v>
      </c>
      <c r="D27" s="1798">
        <v>2</v>
      </c>
      <c r="E27" s="1798">
        <v>2</v>
      </c>
      <c r="F27" s="1793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19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795"/>
      <c r="B28" s="1800" t="s">
        <v>36</v>
      </c>
      <c r="C28" s="1797" t="s">
        <v>247</v>
      </c>
      <c r="D28" s="1798">
        <v>1</v>
      </c>
      <c r="E28" s="1798">
        <v>1</v>
      </c>
      <c r="F28" s="1793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807"/>
      <c r="B29" s="807"/>
      <c r="C29" s="1801" t="s">
        <v>22</v>
      </c>
      <c r="D29" s="1766">
        <v>21</v>
      </c>
      <c r="E29" s="1766">
        <v>28</v>
      </c>
      <c r="F29" s="176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794">
        <v>4</v>
      </c>
      <c r="B30" s="1804" t="s">
        <v>31</v>
      </c>
      <c r="C30" s="1797" t="s">
        <v>427</v>
      </c>
      <c r="D30" s="1802">
        <v>5</v>
      </c>
      <c r="E30" s="1803">
        <v>6</v>
      </c>
      <c r="F30" s="1799" t="s">
        <v>404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795"/>
      <c r="B31" s="1805" t="s">
        <v>29</v>
      </c>
      <c r="C31" s="1797" t="s">
        <v>53</v>
      </c>
      <c r="D31" s="1798">
        <v>2</v>
      </c>
      <c r="E31" s="1798">
        <v>2</v>
      </c>
      <c r="F31" s="1793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795"/>
      <c r="B32" s="1805" t="s">
        <v>40</v>
      </c>
      <c r="C32" s="1797" t="s">
        <v>338</v>
      </c>
      <c r="D32" s="1798">
        <v>1</v>
      </c>
      <c r="E32" s="1798">
        <v>1</v>
      </c>
      <c r="F32" s="1799" t="s">
        <v>247</v>
      </c>
      <c r="G32" s="494"/>
      <c r="H32" s="494" t="s">
        <v>36</v>
      </c>
      <c r="I32" s="494" t="s">
        <v>294</v>
      </c>
      <c r="J32" s="494" t="s">
        <v>294</v>
      </c>
      <c r="K32" s="573">
        <v>0</v>
      </c>
      <c r="L32" s="358" t="s">
        <v>1180</v>
      </c>
      <c r="M32" s="357" t="s">
        <v>40</v>
      </c>
      <c r="N32" s="357" t="s">
        <v>36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1131</v>
      </c>
      <c r="U32" s="357" t="s">
        <v>294</v>
      </c>
      <c r="V32" s="357" t="s">
        <v>294</v>
      </c>
    </row>
    <row r="33" spans="1:22">
      <c r="A33" s="795"/>
      <c r="B33" s="1805" t="s">
        <v>422</v>
      </c>
      <c r="C33" s="1797" t="s">
        <v>418</v>
      </c>
      <c r="D33" s="1798">
        <v>4</v>
      </c>
      <c r="E33" s="1798">
        <v>7</v>
      </c>
      <c r="F33" s="1799" t="s">
        <v>141</v>
      </c>
      <c r="G33" s="494"/>
      <c r="H33" s="494" t="s">
        <v>30</v>
      </c>
      <c r="I33" s="494" t="s">
        <v>294</v>
      </c>
      <c r="J33" s="494" t="s">
        <v>294</v>
      </c>
      <c r="K33" s="573">
        <v>0</v>
      </c>
      <c r="L33" s="358" t="s">
        <v>6419</v>
      </c>
      <c r="M33" s="357" t="s">
        <v>422</v>
      </c>
      <c r="N33" s="357" t="s">
        <v>30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604</v>
      </c>
      <c r="U33" s="357" t="s">
        <v>294</v>
      </c>
      <c r="V33" s="357" t="s">
        <v>294</v>
      </c>
    </row>
    <row r="34" spans="1:22">
      <c r="A34" s="795"/>
      <c r="B34" s="1805" t="s">
        <v>33</v>
      </c>
      <c r="C34" s="1797" t="s">
        <v>140</v>
      </c>
      <c r="D34" s="1798">
        <v>5</v>
      </c>
      <c r="E34" s="1798">
        <v>7</v>
      </c>
      <c r="F34" s="1799" t="s">
        <v>52</v>
      </c>
      <c r="G34" s="494"/>
      <c r="H34" s="494" t="s">
        <v>26</v>
      </c>
      <c r="I34" s="494" t="s">
        <v>294</v>
      </c>
      <c r="J34" s="494" t="s">
        <v>294</v>
      </c>
      <c r="K34" s="573">
        <v>0</v>
      </c>
      <c r="L34" s="358" t="s">
        <v>602</v>
      </c>
      <c r="M34" s="357" t="s">
        <v>33</v>
      </c>
      <c r="N34" s="357" t="s">
        <v>26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3412</v>
      </c>
      <c r="U34" s="357" t="s">
        <v>294</v>
      </c>
      <c r="V34" s="357" t="s">
        <v>294</v>
      </c>
    </row>
    <row r="35" spans="1:22" ht="15" thickBot="1">
      <c r="A35" s="795"/>
      <c r="B35" s="1806" t="s">
        <v>350</v>
      </c>
      <c r="C35" s="1797" t="s">
        <v>405</v>
      </c>
      <c r="D35" s="1798">
        <v>4</v>
      </c>
      <c r="E35" s="1798">
        <v>6</v>
      </c>
      <c r="F35" s="1807" t="s">
        <v>349</v>
      </c>
      <c r="G35" s="494"/>
      <c r="H35" s="494" t="s">
        <v>359</v>
      </c>
      <c r="I35" s="494" t="s">
        <v>294</v>
      </c>
      <c r="J35" s="494" t="s">
        <v>294</v>
      </c>
      <c r="K35" s="573">
        <v>0</v>
      </c>
      <c r="L35" s="358" t="s">
        <v>6420</v>
      </c>
      <c r="M35" s="357" t="s">
        <v>350</v>
      </c>
      <c r="N35" s="357" t="s">
        <v>359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6309</v>
      </c>
      <c r="U35" s="357" t="s">
        <v>294</v>
      </c>
      <c r="V35" s="357" t="s">
        <v>294</v>
      </c>
    </row>
    <row r="36" spans="1:22" ht="15" thickBot="1">
      <c r="A36" s="807"/>
      <c r="B36" s="795"/>
      <c r="C36" s="1808" t="s">
        <v>22</v>
      </c>
      <c r="D36" s="1766">
        <v>21</v>
      </c>
      <c r="E36" s="1766">
        <v>29</v>
      </c>
      <c r="F36" s="176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794">
        <v>5</v>
      </c>
      <c r="B37" s="1804" t="s">
        <v>360</v>
      </c>
      <c r="C37" s="1795" t="s">
        <v>6297</v>
      </c>
      <c r="D37" s="1809">
        <v>4</v>
      </c>
      <c r="E37" s="1809">
        <v>4</v>
      </c>
      <c r="F37" s="1793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6298</v>
      </c>
      <c r="M37" s="357" t="s">
        <v>360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795"/>
      <c r="B38" s="1805" t="s">
        <v>6421</v>
      </c>
      <c r="C38" s="1747" t="s">
        <v>6992</v>
      </c>
      <c r="D38" s="1757">
        <v>3</v>
      </c>
      <c r="E38" s="1757">
        <v>5</v>
      </c>
      <c r="F38" s="1749" t="s">
        <v>418</v>
      </c>
      <c r="G38" s="494"/>
      <c r="H38" s="494" t="s">
        <v>422</v>
      </c>
      <c r="I38" s="494" t="s">
        <v>294</v>
      </c>
      <c r="J38" s="494" t="s">
        <v>294</v>
      </c>
      <c r="K38" s="573">
        <v>0</v>
      </c>
      <c r="L38" s="358" t="s">
        <v>6423</v>
      </c>
      <c r="M38" s="357" t="s">
        <v>6421</v>
      </c>
      <c r="N38" s="357" t="s">
        <v>422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6419</v>
      </c>
      <c r="U38" s="357" t="s">
        <v>294</v>
      </c>
      <c r="V38" s="357" t="s">
        <v>294</v>
      </c>
    </row>
    <row r="39" spans="1:22">
      <c r="A39" s="795"/>
      <c r="B39" s="1805" t="s">
        <v>6424</v>
      </c>
      <c r="C39" s="1747" t="s">
        <v>6425</v>
      </c>
      <c r="D39" s="1757">
        <v>3</v>
      </c>
      <c r="E39" s="1757">
        <v>4</v>
      </c>
      <c r="F39" s="1749" t="s">
        <v>404</v>
      </c>
      <c r="G39" s="494"/>
      <c r="H39" s="494" t="s">
        <v>27</v>
      </c>
      <c r="I39" s="494" t="s">
        <v>294</v>
      </c>
      <c r="J39" s="494" t="s">
        <v>294</v>
      </c>
      <c r="K39" s="574">
        <v>0</v>
      </c>
      <c r="L39" s="358" t="s">
        <v>6426</v>
      </c>
      <c r="M39" s="357" t="s">
        <v>6424</v>
      </c>
      <c r="N39" s="357" t="s">
        <v>27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598</v>
      </c>
      <c r="U39" s="357" t="s">
        <v>294</v>
      </c>
      <c r="V39" s="357" t="s">
        <v>294</v>
      </c>
    </row>
    <row r="40" spans="1:22">
      <c r="A40" s="795"/>
      <c r="B40" s="1805" t="s">
        <v>6427</v>
      </c>
      <c r="C40" s="1747" t="s">
        <v>7354</v>
      </c>
      <c r="D40" s="1757">
        <v>5</v>
      </c>
      <c r="E40" s="1757">
        <v>8</v>
      </c>
      <c r="F40" s="1749" t="s">
        <v>427</v>
      </c>
      <c r="G40" s="494"/>
      <c r="H40" s="494" t="s">
        <v>31</v>
      </c>
      <c r="I40" s="494" t="s">
        <v>294</v>
      </c>
      <c r="J40" s="494" t="s">
        <v>294</v>
      </c>
      <c r="K40" s="573">
        <v>0</v>
      </c>
      <c r="L40" s="358" t="s">
        <v>6429</v>
      </c>
      <c r="M40" s="357" t="s">
        <v>6427</v>
      </c>
      <c r="N40" s="357" t="s">
        <v>31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603</v>
      </c>
      <c r="U40" s="357" t="s">
        <v>294</v>
      </c>
      <c r="V40" s="357" t="s">
        <v>294</v>
      </c>
    </row>
    <row r="41" spans="1:22">
      <c r="A41" s="795"/>
      <c r="B41" s="1805" t="s">
        <v>6430</v>
      </c>
      <c r="C41" s="1747" t="s">
        <v>6431</v>
      </c>
      <c r="D41" s="1757">
        <v>3</v>
      </c>
      <c r="E41" s="1757">
        <v>5</v>
      </c>
      <c r="F41" s="1749" t="s">
        <v>349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6432</v>
      </c>
      <c r="M41" s="357" t="s">
        <v>6430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795"/>
      <c r="B42" s="1805" t="s">
        <v>358</v>
      </c>
      <c r="C42" s="1758" t="s">
        <v>426</v>
      </c>
      <c r="D42" s="1759">
        <v>3</v>
      </c>
      <c r="E42" s="1759">
        <v>4</v>
      </c>
      <c r="F42" s="1764" t="s">
        <v>357</v>
      </c>
      <c r="G42" s="494"/>
      <c r="H42" s="494" t="s">
        <v>356</v>
      </c>
      <c r="I42" s="494" t="s">
        <v>294</v>
      </c>
      <c r="J42" s="494" t="s">
        <v>294</v>
      </c>
      <c r="K42" s="573">
        <v>0</v>
      </c>
      <c r="L42" s="358" t="s">
        <v>6307</v>
      </c>
      <c r="M42" s="357" t="s">
        <v>358</v>
      </c>
      <c r="N42" s="357" t="s">
        <v>356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6284</v>
      </c>
      <c r="U42" s="357" t="s">
        <v>294</v>
      </c>
      <c r="V42" s="357" t="s">
        <v>294</v>
      </c>
    </row>
    <row r="43" spans="1:22" ht="15" thickBot="1">
      <c r="A43" s="807"/>
      <c r="B43" s="828"/>
      <c r="C43" s="1760" t="s">
        <v>22</v>
      </c>
      <c r="D43" s="1761">
        <v>21</v>
      </c>
      <c r="E43" s="1751">
        <v>30</v>
      </c>
      <c r="F43" s="175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794">
        <v>6</v>
      </c>
      <c r="B44" s="1804" t="s">
        <v>7292</v>
      </c>
      <c r="C44" s="1744" t="s">
        <v>6433</v>
      </c>
      <c r="D44" s="1745">
        <v>3</v>
      </c>
      <c r="E44" s="1745">
        <v>5</v>
      </c>
      <c r="F44" s="1749" t="s">
        <v>404</v>
      </c>
      <c r="G44" s="494"/>
      <c r="H44" s="494" t="s">
        <v>27</v>
      </c>
      <c r="I44" s="494" t="s">
        <v>294</v>
      </c>
      <c r="J44" s="494" t="s">
        <v>294</v>
      </c>
      <c r="K44" s="573">
        <v>0</v>
      </c>
      <c r="L44" s="358" t="s">
        <v>6296</v>
      </c>
      <c r="M44" s="357" t="s">
        <v>7292</v>
      </c>
      <c r="N44" s="357" t="s">
        <v>27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598</v>
      </c>
      <c r="U44" s="357" t="s">
        <v>294</v>
      </c>
      <c r="V44" s="357" t="s">
        <v>294</v>
      </c>
    </row>
    <row r="45" spans="1:22">
      <c r="A45" s="795"/>
      <c r="B45" s="1805" t="s">
        <v>35</v>
      </c>
      <c r="C45" s="1747" t="s">
        <v>3258</v>
      </c>
      <c r="D45" s="1748">
        <v>3</v>
      </c>
      <c r="E45" s="1748">
        <v>4</v>
      </c>
      <c r="F45" s="1749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795"/>
      <c r="B46" s="1805" t="s">
        <v>7355</v>
      </c>
      <c r="C46" s="1747" t="s">
        <v>6990</v>
      </c>
      <c r="D46" s="1748">
        <v>3</v>
      </c>
      <c r="E46" s="1748">
        <v>5</v>
      </c>
      <c r="F46" s="1749" t="s">
        <v>6425</v>
      </c>
      <c r="G46" s="494"/>
      <c r="H46" s="494" t="s">
        <v>6424</v>
      </c>
      <c r="I46" s="494" t="s">
        <v>294</v>
      </c>
      <c r="J46" s="494" t="s">
        <v>294</v>
      </c>
      <c r="K46" s="573">
        <v>0</v>
      </c>
      <c r="L46" s="358" t="s">
        <v>6436</v>
      </c>
      <c r="M46" s="357" t="s">
        <v>7355</v>
      </c>
      <c r="N46" s="357" t="s">
        <v>6424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6426</v>
      </c>
      <c r="U46" s="357" t="s">
        <v>294</v>
      </c>
      <c r="V46" s="357" t="s">
        <v>294</v>
      </c>
    </row>
    <row r="47" spans="1:22">
      <c r="A47" s="795"/>
      <c r="B47" s="1805" t="s">
        <v>409</v>
      </c>
      <c r="C47" s="1747" t="s">
        <v>414</v>
      </c>
      <c r="D47" s="1748">
        <v>3</v>
      </c>
      <c r="E47" s="1748">
        <v>4</v>
      </c>
      <c r="F47" s="1749" t="s">
        <v>349</v>
      </c>
      <c r="G47" s="494"/>
      <c r="H47" s="494" t="s">
        <v>359</v>
      </c>
      <c r="I47" s="494" t="s">
        <v>294</v>
      </c>
      <c r="J47" s="494" t="s">
        <v>294</v>
      </c>
      <c r="K47" s="573">
        <v>0</v>
      </c>
      <c r="L47" s="358" t="s">
        <v>739</v>
      </c>
      <c r="M47" s="357" t="s">
        <v>409</v>
      </c>
      <c r="N47" s="357" t="s">
        <v>359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6309</v>
      </c>
      <c r="U47" s="357" t="s">
        <v>294</v>
      </c>
      <c r="V47" s="357" t="s">
        <v>294</v>
      </c>
    </row>
    <row r="48" spans="1:22">
      <c r="A48" s="795"/>
      <c r="B48" s="1805" t="s">
        <v>34</v>
      </c>
      <c r="C48" s="1747" t="s">
        <v>142</v>
      </c>
      <c r="D48" s="1748">
        <v>4</v>
      </c>
      <c r="E48" s="1748">
        <v>6</v>
      </c>
      <c r="F48" s="728" t="s">
        <v>11</v>
      </c>
      <c r="G48" s="494"/>
      <c r="H48" s="494" t="s">
        <v>10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34</v>
      </c>
      <c r="N48" s="357" t="s">
        <v>10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795"/>
      <c r="B49" s="1806" t="s">
        <v>410</v>
      </c>
      <c r="C49" s="1747" t="s">
        <v>6437</v>
      </c>
      <c r="D49" s="1748">
        <v>4</v>
      </c>
      <c r="E49" s="1753">
        <v>4</v>
      </c>
      <c r="F49" s="1764" t="s">
        <v>418</v>
      </c>
      <c r="G49" s="494"/>
      <c r="H49" s="494" t="s">
        <v>422</v>
      </c>
      <c r="I49" s="494" t="s">
        <v>294</v>
      </c>
      <c r="J49" s="494" t="s">
        <v>294</v>
      </c>
      <c r="K49" s="573">
        <v>0</v>
      </c>
      <c r="L49" s="358" t="s">
        <v>1054</v>
      </c>
      <c r="M49" s="357" t="s">
        <v>410</v>
      </c>
      <c r="N49" s="357" t="s">
        <v>422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6419</v>
      </c>
      <c r="U49" s="357" t="s">
        <v>294</v>
      </c>
      <c r="V49" s="357" t="s">
        <v>294</v>
      </c>
    </row>
    <row r="50" spans="1:22" ht="15" thickBot="1">
      <c r="A50" s="807"/>
      <c r="B50" s="807"/>
      <c r="C50" s="1750" t="s">
        <v>22</v>
      </c>
      <c r="D50" s="1751">
        <v>20</v>
      </c>
      <c r="E50" s="1751">
        <v>28</v>
      </c>
      <c r="F50" s="175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794">
        <v>7</v>
      </c>
      <c r="B51" s="1804" t="s">
        <v>420</v>
      </c>
      <c r="C51" s="1747" t="s">
        <v>6438</v>
      </c>
      <c r="D51" s="1748">
        <v>3</v>
      </c>
      <c r="E51" s="1753">
        <v>4</v>
      </c>
      <c r="F51" s="1749" t="s">
        <v>6297</v>
      </c>
      <c r="G51" s="494"/>
      <c r="H51" s="494" t="s">
        <v>360</v>
      </c>
      <c r="I51" s="494" t="s">
        <v>294</v>
      </c>
      <c r="J51" s="494" t="s">
        <v>294</v>
      </c>
      <c r="K51" s="573">
        <v>0</v>
      </c>
      <c r="L51" s="358" t="s">
        <v>574</v>
      </c>
      <c r="M51" s="357" t="s">
        <v>420</v>
      </c>
      <c r="N51" s="357" t="s">
        <v>360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6298</v>
      </c>
      <c r="U51" s="357" t="s">
        <v>294</v>
      </c>
      <c r="V51" s="357" t="s">
        <v>294</v>
      </c>
    </row>
    <row r="52" spans="1:22">
      <c r="A52" s="795"/>
      <c r="B52" s="1805" t="s">
        <v>4983</v>
      </c>
      <c r="C52" s="1747" t="s">
        <v>5157</v>
      </c>
      <c r="D52" s="1748">
        <v>4</v>
      </c>
      <c r="E52" s="1748">
        <v>4</v>
      </c>
      <c r="F52" s="1749" t="s">
        <v>6437</v>
      </c>
      <c r="G52" s="494"/>
      <c r="H52" s="494" t="s">
        <v>410</v>
      </c>
      <c r="I52" s="494" t="s">
        <v>294</v>
      </c>
      <c r="J52" s="494" t="s">
        <v>294</v>
      </c>
      <c r="K52" s="573">
        <v>0</v>
      </c>
      <c r="L52" s="358" t="s">
        <v>2103</v>
      </c>
      <c r="M52" s="357" t="s">
        <v>4983</v>
      </c>
      <c r="N52" s="357" t="s">
        <v>410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1054</v>
      </c>
      <c r="U52" s="357" t="s">
        <v>294</v>
      </c>
      <c r="V52" s="357" t="s">
        <v>294</v>
      </c>
    </row>
    <row r="53" spans="1:22">
      <c r="A53" s="795"/>
      <c r="B53" s="1805" t="s">
        <v>6994</v>
      </c>
      <c r="C53" s="1747" t="s">
        <v>7509</v>
      </c>
      <c r="D53" s="1748">
        <v>3</v>
      </c>
      <c r="E53" s="1748">
        <v>5</v>
      </c>
      <c r="F53" s="1749" t="s">
        <v>6992</v>
      </c>
      <c r="G53" s="494"/>
      <c r="H53" s="494" t="s">
        <v>6421</v>
      </c>
      <c r="I53" s="494" t="s">
        <v>294</v>
      </c>
      <c r="J53" s="494" t="s">
        <v>294</v>
      </c>
      <c r="K53" s="573">
        <v>0</v>
      </c>
      <c r="L53" s="358" t="s">
        <v>6996</v>
      </c>
      <c r="M53" s="357" t="s">
        <v>6994</v>
      </c>
      <c r="N53" s="357" t="s">
        <v>6421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6423</v>
      </c>
      <c r="U53" s="357" t="s">
        <v>294</v>
      </c>
      <c r="V53" s="357" t="s">
        <v>294</v>
      </c>
    </row>
    <row r="54" spans="1:22">
      <c r="A54" s="795"/>
      <c r="B54" s="1805" t="s">
        <v>6448</v>
      </c>
      <c r="C54" s="1747" t="s">
        <v>6449</v>
      </c>
      <c r="D54" s="1748">
        <v>4</v>
      </c>
      <c r="E54" s="1753">
        <v>6</v>
      </c>
      <c r="F54" s="1749" t="s">
        <v>6990</v>
      </c>
      <c r="G54" s="494"/>
      <c r="H54" s="494" t="s">
        <v>7355</v>
      </c>
      <c r="I54" s="494" t="s">
        <v>294</v>
      </c>
      <c r="J54" s="494" t="s">
        <v>294</v>
      </c>
      <c r="K54" s="573">
        <v>0</v>
      </c>
      <c r="L54" s="358" t="s">
        <v>6450</v>
      </c>
      <c r="M54" s="357" t="s">
        <v>6448</v>
      </c>
      <c r="N54" s="357" t="s">
        <v>7355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6436</v>
      </c>
      <c r="U54" s="357" t="s">
        <v>294</v>
      </c>
      <c r="V54" s="357" t="s">
        <v>294</v>
      </c>
    </row>
    <row r="55" spans="1:22" ht="15" thickBot="1">
      <c r="A55" s="795"/>
      <c r="B55" s="1806" t="s">
        <v>6998</v>
      </c>
      <c r="C55" s="1747" t="s">
        <v>6999</v>
      </c>
      <c r="D55" s="1748">
        <v>4</v>
      </c>
      <c r="E55" s="1748">
        <v>6</v>
      </c>
      <c r="F55" s="1749" t="s">
        <v>6992</v>
      </c>
      <c r="G55" s="494"/>
      <c r="H55" s="494" t="s">
        <v>6421</v>
      </c>
      <c r="I55" s="494" t="s">
        <v>294</v>
      </c>
      <c r="J55" s="494" t="s">
        <v>294</v>
      </c>
      <c r="K55" s="573">
        <v>0</v>
      </c>
      <c r="L55" s="358" t="s">
        <v>7000</v>
      </c>
      <c r="M55" s="357" t="s">
        <v>6998</v>
      </c>
      <c r="N55" s="357" t="s">
        <v>6421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6423</v>
      </c>
      <c r="U55" s="357" t="s">
        <v>294</v>
      </c>
      <c r="V55" s="357" t="s">
        <v>294</v>
      </c>
    </row>
    <row r="56" spans="1:22" ht="15" thickBot="1">
      <c r="A56" s="807"/>
      <c r="B56" s="1806"/>
      <c r="C56" s="1762" t="s">
        <v>22</v>
      </c>
      <c r="D56" s="1751">
        <v>18</v>
      </c>
      <c r="E56" s="1751">
        <v>25</v>
      </c>
      <c r="F56" s="1763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794">
        <v>8</v>
      </c>
      <c r="B57" s="1804" t="s">
        <v>7357</v>
      </c>
      <c r="C57" s="1744" t="s">
        <v>7511</v>
      </c>
      <c r="D57" s="1748">
        <v>4</v>
      </c>
      <c r="E57" s="1748">
        <v>7</v>
      </c>
      <c r="F57" s="1749" t="s">
        <v>6437</v>
      </c>
      <c r="G57" s="494"/>
      <c r="H57" s="494" t="s">
        <v>410</v>
      </c>
      <c r="I57" s="494" t="s">
        <v>294</v>
      </c>
      <c r="J57" s="494" t="s">
        <v>294</v>
      </c>
      <c r="K57" s="573">
        <v>0</v>
      </c>
      <c r="L57" s="358" t="s">
        <v>4742</v>
      </c>
      <c r="M57" s="357" t="s">
        <v>7357</v>
      </c>
      <c r="N57" s="357" t="s">
        <v>410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1054</v>
      </c>
      <c r="U57" s="357" t="s">
        <v>294</v>
      </c>
      <c r="V57" s="357" t="s">
        <v>294</v>
      </c>
    </row>
    <row r="58" spans="1:22">
      <c r="A58" s="795"/>
      <c r="B58" s="1805" t="s">
        <v>7184</v>
      </c>
      <c r="C58" s="1747" t="s">
        <v>1021</v>
      </c>
      <c r="D58" s="1748">
        <v>8</v>
      </c>
      <c r="E58" s="1748">
        <v>14</v>
      </c>
      <c r="F58" s="1749" t="s">
        <v>7512</v>
      </c>
      <c r="G58" s="494"/>
      <c r="H58" s="494" t="s">
        <v>34</v>
      </c>
      <c r="I58" s="494" t="s">
        <v>410</v>
      </c>
      <c r="J58" s="494" t="s">
        <v>294</v>
      </c>
      <c r="K58" s="573">
        <v>0</v>
      </c>
      <c r="L58" s="358" t="s">
        <v>4589</v>
      </c>
      <c r="M58" s="357" t="s">
        <v>7184</v>
      </c>
      <c r="N58" s="357" t="s">
        <v>34</v>
      </c>
      <c r="O58" s="357" t="s">
        <v>410</v>
      </c>
      <c r="P58" s="357" t="s">
        <v>294</v>
      </c>
      <c r="Q58" s="357">
        <v>0</v>
      </c>
      <c r="R58" s="357">
        <v>19</v>
      </c>
      <c r="S58" s="357">
        <v>0</v>
      </c>
      <c r="T58" s="357" t="s">
        <v>1181</v>
      </c>
      <c r="U58" s="357" t="s">
        <v>1054</v>
      </c>
      <c r="V58" s="357" t="s">
        <v>294</v>
      </c>
    </row>
    <row r="59" spans="1:22">
      <c r="A59" s="795"/>
      <c r="B59" s="1805" t="s">
        <v>7359</v>
      </c>
      <c r="C59" s="1747" t="s">
        <v>7004</v>
      </c>
      <c r="D59" s="1748">
        <v>4</v>
      </c>
      <c r="E59" s="1748">
        <v>6</v>
      </c>
      <c r="F59" s="1749" t="s">
        <v>6999</v>
      </c>
      <c r="G59" s="494"/>
      <c r="H59" s="494" t="s">
        <v>6998</v>
      </c>
      <c r="I59" s="494" t="s">
        <v>294</v>
      </c>
      <c r="J59" s="494" t="s">
        <v>294</v>
      </c>
      <c r="K59" s="573">
        <v>0</v>
      </c>
      <c r="L59" s="358" t="s">
        <v>7005</v>
      </c>
      <c r="M59" s="357" t="s">
        <v>7359</v>
      </c>
      <c r="N59" s="357" t="s">
        <v>6998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7000</v>
      </c>
      <c r="U59" s="357" t="s">
        <v>294</v>
      </c>
      <c r="V59" s="357" t="s">
        <v>294</v>
      </c>
    </row>
    <row r="60" spans="1:22" ht="15" thickBot="1">
      <c r="A60" s="795"/>
      <c r="B60" s="669" t="s">
        <v>6463</v>
      </c>
      <c r="C60" s="1758" t="s">
        <v>6464</v>
      </c>
      <c r="D60" s="1748">
        <v>3</v>
      </c>
      <c r="E60" s="1748">
        <v>3</v>
      </c>
      <c r="F60" s="1749" t="s">
        <v>6999</v>
      </c>
      <c r="G60" s="494"/>
      <c r="H60" s="494" t="s">
        <v>6998</v>
      </c>
      <c r="I60" s="494" t="s">
        <v>294</v>
      </c>
      <c r="J60" s="494" t="s">
        <v>294</v>
      </c>
      <c r="K60" s="573">
        <v>0</v>
      </c>
      <c r="L60" s="358" t="s">
        <v>6465</v>
      </c>
      <c r="M60" s="357" t="s">
        <v>6463</v>
      </c>
      <c r="N60" s="357" t="s">
        <v>6998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7000</v>
      </c>
      <c r="U60" s="357" t="s">
        <v>294</v>
      </c>
      <c r="V60" s="357" t="s">
        <v>294</v>
      </c>
    </row>
    <row r="61" spans="1:22" ht="15" thickBot="1">
      <c r="A61" s="807"/>
      <c r="B61" s="1805"/>
      <c r="C61" s="1762" t="s">
        <v>22</v>
      </c>
      <c r="D61" s="1751">
        <v>19</v>
      </c>
      <c r="E61" s="1751">
        <v>30</v>
      </c>
      <c r="F61" s="1752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 ht="20.399999999999999">
      <c r="A62" s="794">
        <v>9</v>
      </c>
      <c r="B62" s="1804" t="s">
        <v>7361</v>
      </c>
      <c r="C62" s="727" t="s">
        <v>5831</v>
      </c>
      <c r="D62" s="1748">
        <v>8</v>
      </c>
      <c r="E62" s="1748">
        <v>12</v>
      </c>
      <c r="F62" s="1749" t="s">
        <v>7362</v>
      </c>
      <c r="G62" s="494"/>
      <c r="H62" s="494" t="s">
        <v>35</v>
      </c>
      <c r="I62" s="494" t="s">
        <v>7184</v>
      </c>
      <c r="J62" s="494" t="s">
        <v>294</v>
      </c>
      <c r="K62" s="573">
        <v>0</v>
      </c>
      <c r="L62" s="358" t="s">
        <v>4161</v>
      </c>
      <c r="M62" s="357" t="s">
        <v>7361</v>
      </c>
      <c r="N62" s="357" t="s">
        <v>35</v>
      </c>
      <c r="O62" s="357" t="s">
        <v>7184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4589</v>
      </c>
      <c r="V62" s="357" t="s">
        <v>294</v>
      </c>
    </row>
    <row r="63" spans="1:22">
      <c r="A63" s="795"/>
      <c r="B63" s="1805" t="s">
        <v>6329</v>
      </c>
      <c r="C63" s="1747" t="s">
        <v>6454</v>
      </c>
      <c r="D63" s="1748">
        <v>3</v>
      </c>
      <c r="E63" s="1748">
        <v>5</v>
      </c>
      <c r="F63" s="1749" t="s">
        <v>6433</v>
      </c>
      <c r="G63" s="494"/>
      <c r="H63" s="494" t="s">
        <v>7292</v>
      </c>
      <c r="I63" s="494" t="s">
        <v>294</v>
      </c>
      <c r="J63" s="494" t="s">
        <v>294</v>
      </c>
      <c r="K63" s="573">
        <v>0</v>
      </c>
      <c r="L63" s="358" t="s">
        <v>6331</v>
      </c>
      <c r="M63" s="357" t="s">
        <v>6329</v>
      </c>
      <c r="N63" s="357" t="s">
        <v>7292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6296</v>
      </c>
      <c r="U63" s="357" t="s">
        <v>294</v>
      </c>
      <c r="V63" s="357" t="s">
        <v>294</v>
      </c>
    </row>
    <row r="64" spans="1:22">
      <c r="A64" s="795"/>
      <c r="B64" s="1805" t="s">
        <v>38</v>
      </c>
      <c r="C64" s="1797" t="s">
        <v>146</v>
      </c>
      <c r="D64" s="1798">
        <v>1</v>
      </c>
      <c r="E64" s="1798">
        <v>1</v>
      </c>
      <c r="F64" s="1799" t="s">
        <v>3226</v>
      </c>
      <c r="G64" s="494"/>
      <c r="H64" s="494" t="s">
        <v>19</v>
      </c>
      <c r="I64" s="494" t="s">
        <v>294</v>
      </c>
      <c r="J64" s="494" t="s">
        <v>294</v>
      </c>
      <c r="K64" s="573">
        <v>0</v>
      </c>
      <c r="L64" s="358" t="s">
        <v>331</v>
      </c>
      <c r="M64" s="357" t="s">
        <v>38</v>
      </c>
      <c r="N64" s="357" t="s">
        <v>19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335</v>
      </c>
      <c r="U64" s="357" t="s">
        <v>294</v>
      </c>
      <c r="V64" s="357" t="s">
        <v>294</v>
      </c>
    </row>
    <row r="65" spans="1:22">
      <c r="A65" s="795"/>
      <c r="B65" s="1805" t="s">
        <v>6445</v>
      </c>
      <c r="C65" s="1797" t="s">
        <v>7006</v>
      </c>
      <c r="D65" s="1798">
        <v>3</v>
      </c>
      <c r="E65" s="1798">
        <v>4</v>
      </c>
      <c r="F65" s="1799" t="s">
        <v>6431</v>
      </c>
      <c r="G65" s="494"/>
      <c r="H65" s="494" t="s">
        <v>6430</v>
      </c>
      <c r="I65" s="494" t="s">
        <v>294</v>
      </c>
      <c r="J65" s="494" t="s">
        <v>294</v>
      </c>
      <c r="K65" s="573">
        <v>0</v>
      </c>
      <c r="L65" s="358" t="s">
        <v>6447</v>
      </c>
      <c r="M65" s="357" t="s">
        <v>6445</v>
      </c>
      <c r="N65" s="357" t="s">
        <v>6430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6432</v>
      </c>
      <c r="U65" s="357" t="s">
        <v>294</v>
      </c>
      <c r="V65" s="357" t="s">
        <v>294</v>
      </c>
    </row>
    <row r="66" spans="1:22">
      <c r="A66" s="795"/>
      <c r="B66" s="1805" t="s">
        <v>7363</v>
      </c>
      <c r="C66" s="1797" t="s">
        <v>7364</v>
      </c>
      <c r="D66" s="1798">
        <v>3</v>
      </c>
      <c r="E66" s="1798">
        <v>5</v>
      </c>
      <c r="F66" s="1799" t="s">
        <v>1021</v>
      </c>
      <c r="G66" s="494" t="s">
        <v>241</v>
      </c>
      <c r="H66" s="494" t="s">
        <v>7184</v>
      </c>
      <c r="I66" s="494" t="s">
        <v>294</v>
      </c>
      <c r="J66" s="494" t="s">
        <v>294</v>
      </c>
      <c r="K66" s="573">
        <v>0</v>
      </c>
      <c r="L66" s="358" t="s">
        <v>6615</v>
      </c>
      <c r="M66" s="357" t="s">
        <v>7363</v>
      </c>
      <c r="N66" s="357" t="s">
        <v>7184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4589</v>
      </c>
      <c r="U66" s="357" t="s">
        <v>294</v>
      </c>
      <c r="V66" s="357" t="s">
        <v>294</v>
      </c>
    </row>
    <row r="67" spans="1:22" ht="15" thickBot="1">
      <c r="A67" s="795"/>
      <c r="B67" s="1806" t="s">
        <v>7365</v>
      </c>
      <c r="C67" s="1797" t="s">
        <v>7366</v>
      </c>
      <c r="D67" s="1798">
        <v>3</v>
      </c>
      <c r="E67" s="1798">
        <v>5</v>
      </c>
      <c r="F67" s="1799" t="s">
        <v>1021</v>
      </c>
      <c r="G67" s="494" t="s">
        <v>241</v>
      </c>
      <c r="H67" s="494" t="s">
        <v>7184</v>
      </c>
      <c r="I67" s="494" t="s">
        <v>294</v>
      </c>
      <c r="J67" s="494" t="s">
        <v>294</v>
      </c>
      <c r="K67" s="573">
        <v>0</v>
      </c>
      <c r="L67" s="358" t="s">
        <v>7367</v>
      </c>
      <c r="M67" s="357" t="s">
        <v>7365</v>
      </c>
      <c r="N67" s="357" t="s">
        <v>7184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4589</v>
      </c>
      <c r="U67" s="357" t="s">
        <v>294</v>
      </c>
      <c r="V67" s="357" t="s">
        <v>294</v>
      </c>
    </row>
    <row r="68" spans="1:22" ht="15" thickBot="1">
      <c r="A68" s="807"/>
      <c r="B68" s="807"/>
      <c r="C68" s="1765" t="s">
        <v>22</v>
      </c>
      <c r="D68" s="1766">
        <v>18</v>
      </c>
      <c r="E68" s="1766">
        <v>27</v>
      </c>
      <c r="F68" s="1767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794">
        <v>10</v>
      </c>
      <c r="B69" s="649" t="s">
        <v>6458</v>
      </c>
      <c r="C69" s="1797" t="s">
        <v>7368</v>
      </c>
      <c r="D69" s="1798">
        <v>3</v>
      </c>
      <c r="E69" s="1798">
        <v>5</v>
      </c>
      <c r="F69" s="1799" t="s">
        <v>7006</v>
      </c>
      <c r="G69" s="494"/>
      <c r="H69" s="494" t="s">
        <v>6445</v>
      </c>
      <c r="I69" s="494" t="s">
        <v>294</v>
      </c>
      <c r="J69" s="494" t="s">
        <v>294</v>
      </c>
      <c r="K69" s="573">
        <v>0</v>
      </c>
      <c r="L69" s="358" t="s">
        <v>6460</v>
      </c>
      <c r="M69" s="357" t="s">
        <v>6458</v>
      </c>
      <c r="N69" s="357" t="s">
        <v>6445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6447</v>
      </c>
      <c r="U69" s="357" t="s">
        <v>294</v>
      </c>
      <c r="V69" s="357" t="s">
        <v>294</v>
      </c>
    </row>
    <row r="70" spans="1:22">
      <c r="A70" s="795"/>
      <c r="B70" s="1805" t="s">
        <v>7369</v>
      </c>
      <c r="C70" s="1797" t="s">
        <v>3394</v>
      </c>
      <c r="D70" s="1798">
        <v>8</v>
      </c>
      <c r="E70" s="1798">
        <v>12</v>
      </c>
      <c r="F70" s="1799" t="s">
        <v>5831</v>
      </c>
      <c r="G70" s="494"/>
      <c r="H70" s="494" t="s">
        <v>7361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7369</v>
      </c>
      <c r="N70" s="357" t="s">
        <v>7361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>
      <c r="A71" s="795"/>
      <c r="B71" s="1805" t="s">
        <v>1055</v>
      </c>
      <c r="C71" s="1797" t="s">
        <v>6461</v>
      </c>
      <c r="D71" s="1798">
        <v>3</v>
      </c>
      <c r="E71" s="1798">
        <v>3</v>
      </c>
      <c r="F71" s="1799" t="s">
        <v>7511</v>
      </c>
      <c r="G71" s="494"/>
      <c r="H71" s="494" t="s">
        <v>7357</v>
      </c>
      <c r="I71" s="494" t="s">
        <v>294</v>
      </c>
      <c r="J71" s="494" t="s">
        <v>294</v>
      </c>
      <c r="K71" s="573">
        <v>0</v>
      </c>
      <c r="L71" s="358" t="s">
        <v>6462</v>
      </c>
      <c r="M71" s="357" t="s">
        <v>1055</v>
      </c>
      <c r="N71" s="357" t="s">
        <v>7357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4742</v>
      </c>
      <c r="U71" s="357" t="s">
        <v>294</v>
      </c>
      <c r="V71" s="357" t="s">
        <v>294</v>
      </c>
    </row>
    <row r="72" spans="1:22" ht="20.399999999999999">
      <c r="A72" s="795"/>
      <c r="B72" s="1805" t="s">
        <v>7016</v>
      </c>
      <c r="C72" s="1810" t="s">
        <v>423</v>
      </c>
      <c r="D72" s="1805">
        <v>3</v>
      </c>
      <c r="E72" s="1805">
        <v>5</v>
      </c>
      <c r="F72" s="1799" t="s">
        <v>7559</v>
      </c>
      <c r="G72" s="494"/>
      <c r="H72" s="494" t="s">
        <v>7359</v>
      </c>
      <c r="I72" s="494" t="s">
        <v>6463</v>
      </c>
      <c r="J72" s="494" t="s">
        <v>294</v>
      </c>
      <c r="K72" s="573">
        <v>0</v>
      </c>
      <c r="L72" s="358" t="s">
        <v>423</v>
      </c>
      <c r="M72" s="357" t="s">
        <v>7016</v>
      </c>
      <c r="N72" s="357" t="s">
        <v>7359</v>
      </c>
      <c r="O72" s="357" t="s">
        <v>6463</v>
      </c>
      <c r="P72" s="357" t="s">
        <v>294</v>
      </c>
      <c r="Q72" s="357">
        <v>0</v>
      </c>
      <c r="R72" s="357">
        <v>36</v>
      </c>
      <c r="S72" s="357">
        <v>0</v>
      </c>
      <c r="T72" s="357" t="s">
        <v>7005</v>
      </c>
      <c r="U72" s="357" t="s">
        <v>6465</v>
      </c>
      <c r="V72" s="357" t="s">
        <v>294</v>
      </c>
    </row>
    <row r="73" spans="1:22">
      <c r="A73" s="795"/>
      <c r="B73" s="1805" t="s">
        <v>7371</v>
      </c>
      <c r="C73" s="1797" t="s">
        <v>7075</v>
      </c>
      <c r="D73" s="1798">
        <v>3</v>
      </c>
      <c r="E73" s="1798">
        <v>4</v>
      </c>
      <c r="F73" s="1799" t="s">
        <v>153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7020</v>
      </c>
      <c r="M73" s="357" t="s">
        <v>7371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795"/>
      <c r="B74" s="1806" t="s">
        <v>412</v>
      </c>
      <c r="C74" s="1797" t="s">
        <v>4662</v>
      </c>
      <c r="D74" s="1798">
        <v>3</v>
      </c>
      <c r="E74" s="1798">
        <v>4</v>
      </c>
      <c r="F74" s="1807" t="s">
        <v>153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774</v>
      </c>
      <c r="M74" s="357" t="s">
        <v>412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807"/>
      <c r="B75" s="795"/>
      <c r="C75" s="1765" t="s">
        <v>22</v>
      </c>
      <c r="D75" s="1766">
        <v>20</v>
      </c>
      <c r="E75" s="1766">
        <v>29</v>
      </c>
      <c r="F75" s="1767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1768"/>
      <c r="B76" s="1769"/>
      <c r="C76" s="1770" t="s">
        <v>111</v>
      </c>
      <c r="D76" s="1771">
        <v>200</v>
      </c>
      <c r="E76" s="1766">
        <v>281</v>
      </c>
      <c r="F76" s="1811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111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E5F4D-AC81-47BD-A37E-48A42BC263BF}">
  <sheetPr codeName="Sheet84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43" t="s">
        <v>11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17</v>
      </c>
      <c r="C10" s="540" t="s">
        <v>54</v>
      </c>
      <c r="D10" s="499">
        <v>5</v>
      </c>
      <c r="E10" s="47">
        <v>7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392</v>
      </c>
      <c r="C11" s="532" t="s">
        <v>1096</v>
      </c>
      <c r="D11" s="499">
        <v>4</v>
      </c>
      <c r="E11" s="47">
        <v>5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6647</v>
      </c>
      <c r="M11" s="357" t="s">
        <v>392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377</v>
      </c>
      <c r="C12" s="523" t="s">
        <v>1097</v>
      </c>
      <c r="D12" s="499">
        <v>3</v>
      </c>
      <c r="E12" s="47">
        <v>5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6649</v>
      </c>
      <c r="M12" s="357" t="s">
        <v>377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36</v>
      </c>
      <c r="C13" s="532" t="s">
        <v>247</v>
      </c>
      <c r="D13" s="499">
        <v>1</v>
      </c>
      <c r="E13" s="47">
        <v>1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1131</v>
      </c>
      <c r="M13" s="357" t="s">
        <v>36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32" t="s">
        <v>21</v>
      </c>
      <c r="D14" s="499">
        <v>5</v>
      </c>
      <c r="E14" s="47">
        <v>6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20</v>
      </c>
      <c r="E15" s="49">
        <v>26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23</v>
      </c>
      <c r="C16" s="532" t="s">
        <v>1048</v>
      </c>
      <c r="D16" s="499">
        <v>5</v>
      </c>
      <c r="E16" s="46">
        <v>7</v>
      </c>
      <c r="F16" s="495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544" t="s">
        <v>1043</v>
      </c>
      <c r="C17" s="540" t="s">
        <v>1044</v>
      </c>
      <c r="D17" s="499">
        <v>4</v>
      </c>
      <c r="E17" s="47">
        <v>6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6280</v>
      </c>
      <c r="M17" s="357" t="s">
        <v>1043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347</v>
      </c>
      <c r="C18" s="532" t="s">
        <v>1098</v>
      </c>
      <c r="D18" s="499">
        <v>3</v>
      </c>
      <c r="E18" s="47">
        <v>5</v>
      </c>
      <c r="F18" s="4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6413</v>
      </c>
      <c r="M18" s="357" t="s">
        <v>347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25</v>
      </c>
      <c r="C19" s="532" t="s">
        <v>138</v>
      </c>
      <c r="D19" s="499">
        <v>3</v>
      </c>
      <c r="E19" s="47">
        <v>4</v>
      </c>
      <c r="F19" s="4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19</v>
      </c>
      <c r="C20" s="532" t="s">
        <v>872</v>
      </c>
      <c r="D20" s="499">
        <v>2</v>
      </c>
      <c r="E20" s="47">
        <v>2</v>
      </c>
      <c r="F20" s="4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19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50" t="s">
        <v>26</v>
      </c>
      <c r="C21" s="532" t="s">
        <v>52</v>
      </c>
      <c r="D21" s="499">
        <v>5</v>
      </c>
      <c r="E21" s="47">
        <v>6</v>
      </c>
      <c r="F21" s="496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48"/>
      <c r="C22" s="541" t="s">
        <v>22</v>
      </c>
      <c r="D22" s="49">
        <v>22</v>
      </c>
      <c r="E22" s="49">
        <v>30</v>
      </c>
      <c r="F22" s="49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27</v>
      </c>
      <c r="C23" s="532" t="s">
        <v>403</v>
      </c>
      <c r="D23" s="499">
        <v>5</v>
      </c>
      <c r="E23" s="602">
        <v>6</v>
      </c>
      <c r="F23" s="1323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515"/>
      <c r="B24" s="544" t="s">
        <v>1052</v>
      </c>
      <c r="C24" s="540" t="s">
        <v>1053</v>
      </c>
      <c r="D24" s="499">
        <v>4</v>
      </c>
      <c r="E24" s="47">
        <v>7</v>
      </c>
      <c r="F24" s="496" t="s">
        <v>1044</v>
      </c>
      <c r="G24" s="494"/>
      <c r="H24" s="494" t="s">
        <v>1043</v>
      </c>
      <c r="I24" s="494" t="s">
        <v>294</v>
      </c>
      <c r="J24" s="494" t="s">
        <v>294</v>
      </c>
      <c r="K24" s="573">
        <v>0</v>
      </c>
      <c r="L24" s="358" t="s">
        <v>6417</v>
      </c>
      <c r="M24" s="357" t="s">
        <v>1052</v>
      </c>
      <c r="N24" s="357" t="s">
        <v>1043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6280</v>
      </c>
      <c r="U24" s="357" t="s">
        <v>294</v>
      </c>
      <c r="V24" s="357" t="s">
        <v>294</v>
      </c>
    </row>
    <row r="25" spans="1:22">
      <c r="A25" s="515"/>
      <c r="B25" s="47" t="s">
        <v>378</v>
      </c>
      <c r="C25" s="532" t="s">
        <v>379</v>
      </c>
      <c r="D25" s="499">
        <v>3</v>
      </c>
      <c r="E25" s="544">
        <v>3</v>
      </c>
      <c r="F25" s="496" t="s">
        <v>1097</v>
      </c>
      <c r="G25" s="494"/>
      <c r="H25" s="494" t="s">
        <v>377</v>
      </c>
      <c r="I25" s="494" t="s">
        <v>294</v>
      </c>
      <c r="J25" s="494" t="s">
        <v>294</v>
      </c>
      <c r="K25" s="573">
        <v>0</v>
      </c>
      <c r="L25" s="358" t="s">
        <v>1073</v>
      </c>
      <c r="M25" s="357" t="s">
        <v>378</v>
      </c>
      <c r="N25" s="357" t="s">
        <v>377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6649</v>
      </c>
      <c r="U25" s="357" t="s">
        <v>294</v>
      </c>
      <c r="V25" s="357" t="s">
        <v>294</v>
      </c>
    </row>
    <row r="26" spans="1:22">
      <c r="A26" s="515"/>
      <c r="B26" s="47" t="s">
        <v>33</v>
      </c>
      <c r="C26" s="532" t="s">
        <v>140</v>
      </c>
      <c r="D26" s="499">
        <v>5</v>
      </c>
      <c r="E26" s="47">
        <v>7</v>
      </c>
      <c r="F26" s="496" t="s">
        <v>52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515"/>
      <c r="B27" s="47" t="s">
        <v>29</v>
      </c>
      <c r="C27" s="532" t="s">
        <v>53</v>
      </c>
      <c r="D27" s="499">
        <v>2</v>
      </c>
      <c r="E27" s="47">
        <v>2</v>
      </c>
      <c r="F27" s="49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" t="s">
        <v>40</v>
      </c>
      <c r="C28" s="532" t="s">
        <v>338</v>
      </c>
      <c r="D28" s="499">
        <v>1</v>
      </c>
      <c r="E28" s="47">
        <v>1</v>
      </c>
      <c r="F28" s="496" t="s">
        <v>247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517"/>
      <c r="B29" s="206"/>
      <c r="C29" s="1057" t="s">
        <v>22</v>
      </c>
      <c r="D29" s="49">
        <v>20</v>
      </c>
      <c r="E29" s="692">
        <v>26</v>
      </c>
      <c r="F29" s="495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535" t="s">
        <v>359</v>
      </c>
      <c r="C30" s="543" t="s">
        <v>349</v>
      </c>
      <c r="D30" s="499">
        <v>4</v>
      </c>
      <c r="E30" s="602">
        <v>6</v>
      </c>
      <c r="F30" s="495" t="s">
        <v>1048</v>
      </c>
      <c r="G30" s="494"/>
      <c r="H30" s="494" t="s">
        <v>23</v>
      </c>
      <c r="I30" s="494" t="s">
        <v>294</v>
      </c>
      <c r="J30" s="494" t="s">
        <v>294</v>
      </c>
      <c r="K30" s="573">
        <v>0</v>
      </c>
      <c r="L30" s="358" t="s">
        <v>6309</v>
      </c>
      <c r="M30" s="357" t="s">
        <v>359</v>
      </c>
      <c r="N30" s="357" t="s">
        <v>23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594</v>
      </c>
      <c r="U30" s="357" t="s">
        <v>294</v>
      </c>
      <c r="V30" s="357" t="s">
        <v>294</v>
      </c>
    </row>
    <row r="31" spans="1:22">
      <c r="A31" s="515"/>
      <c r="B31" s="544" t="s">
        <v>31</v>
      </c>
      <c r="C31" s="532" t="s">
        <v>427</v>
      </c>
      <c r="D31" s="499">
        <v>5</v>
      </c>
      <c r="E31" s="47">
        <v>6</v>
      </c>
      <c r="F31" s="496" t="s">
        <v>403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31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515"/>
      <c r="B32" s="47" t="s">
        <v>1068</v>
      </c>
      <c r="C32" s="1287" t="s">
        <v>1069</v>
      </c>
      <c r="D32" s="499">
        <v>5</v>
      </c>
      <c r="E32" s="47">
        <v>9</v>
      </c>
      <c r="F32" s="618" t="s">
        <v>1053</v>
      </c>
      <c r="G32" s="494"/>
      <c r="H32" s="494" t="s">
        <v>1052</v>
      </c>
      <c r="I32" s="494" t="s">
        <v>294</v>
      </c>
      <c r="J32" s="494" t="s">
        <v>294</v>
      </c>
      <c r="K32" s="573">
        <v>0</v>
      </c>
      <c r="L32" s="358" t="s">
        <v>7202</v>
      </c>
      <c r="M32" s="357" t="s">
        <v>1068</v>
      </c>
      <c r="N32" s="357" t="s">
        <v>1052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6417</v>
      </c>
      <c r="U32" s="357" t="s">
        <v>294</v>
      </c>
      <c r="V32" s="357" t="s">
        <v>294</v>
      </c>
    </row>
    <row r="33" spans="1:22">
      <c r="A33" s="515"/>
      <c r="B33" s="544" t="s">
        <v>30</v>
      </c>
      <c r="C33" s="532" t="s">
        <v>141</v>
      </c>
      <c r="D33" s="499">
        <v>5</v>
      </c>
      <c r="E33" s="47">
        <v>6</v>
      </c>
      <c r="F33" s="496" t="s">
        <v>1048</v>
      </c>
      <c r="G33" s="494"/>
      <c r="H33" s="494" t="s">
        <v>23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23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594</v>
      </c>
      <c r="U33" s="357" t="s">
        <v>294</v>
      </c>
      <c r="V33" s="357" t="s">
        <v>294</v>
      </c>
    </row>
    <row r="34" spans="1:22" ht="15" thickBot="1">
      <c r="A34" s="515"/>
      <c r="B34" s="1236" t="s">
        <v>1070</v>
      </c>
      <c r="C34" s="524" t="s">
        <v>393</v>
      </c>
      <c r="D34" s="499">
        <v>3</v>
      </c>
      <c r="E34" s="50">
        <v>6</v>
      </c>
      <c r="F34" s="496" t="s">
        <v>1098</v>
      </c>
      <c r="G34" s="494"/>
      <c r="H34" s="494" t="s">
        <v>347</v>
      </c>
      <c r="I34" s="494" t="s">
        <v>294</v>
      </c>
      <c r="J34" s="494" t="s">
        <v>294</v>
      </c>
      <c r="K34" s="573">
        <v>0</v>
      </c>
      <c r="L34" s="358" t="s">
        <v>6654</v>
      </c>
      <c r="M34" s="357" t="s">
        <v>1070</v>
      </c>
      <c r="N34" s="357" t="s">
        <v>347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517"/>
      <c r="B35" s="206"/>
      <c r="C35" s="550" t="s">
        <v>22</v>
      </c>
      <c r="D35" s="49">
        <v>22</v>
      </c>
      <c r="E35" s="545">
        <v>33</v>
      </c>
      <c r="F35" s="698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46" t="s">
        <v>400</v>
      </c>
      <c r="C36" s="532" t="s">
        <v>7550</v>
      </c>
      <c r="D36" s="499">
        <v>4</v>
      </c>
      <c r="E36" s="47">
        <v>7</v>
      </c>
      <c r="F36" s="496" t="s">
        <v>1069</v>
      </c>
      <c r="G36" s="494"/>
      <c r="H36" s="494" t="s">
        <v>1068</v>
      </c>
      <c r="I36" s="494" t="s">
        <v>294</v>
      </c>
      <c r="J36" s="494" t="s">
        <v>294</v>
      </c>
      <c r="K36" s="573">
        <v>0</v>
      </c>
      <c r="L36" s="358" t="s">
        <v>1071</v>
      </c>
      <c r="M36" s="357" t="s">
        <v>400</v>
      </c>
      <c r="N36" s="357" t="s">
        <v>1068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7202</v>
      </c>
      <c r="U36" s="357" t="s">
        <v>294</v>
      </c>
      <c r="V36" s="357" t="s">
        <v>294</v>
      </c>
    </row>
    <row r="37" spans="1:22">
      <c r="A37" s="515"/>
      <c r="B37" s="47" t="s">
        <v>1072</v>
      </c>
      <c r="C37" s="532" t="s">
        <v>7203</v>
      </c>
      <c r="D37" s="499">
        <v>3</v>
      </c>
      <c r="E37" s="47">
        <v>4</v>
      </c>
      <c r="F37" s="496" t="s">
        <v>1098</v>
      </c>
      <c r="G37" s="494"/>
      <c r="H37" s="494" t="s">
        <v>347</v>
      </c>
      <c r="I37" s="494" t="s">
        <v>294</v>
      </c>
      <c r="J37" s="494" t="s">
        <v>294</v>
      </c>
      <c r="K37" s="574">
        <v>0</v>
      </c>
      <c r="L37" s="358" t="s">
        <v>6657</v>
      </c>
      <c r="M37" s="357" t="s">
        <v>1072</v>
      </c>
      <c r="N37" s="357" t="s">
        <v>347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6413</v>
      </c>
      <c r="U37" s="357" t="s">
        <v>294</v>
      </c>
      <c r="V37" s="357" t="s">
        <v>294</v>
      </c>
    </row>
    <row r="38" spans="1:22">
      <c r="A38" s="515"/>
      <c r="B38" s="47" t="s">
        <v>380</v>
      </c>
      <c r="C38" s="1063" t="s">
        <v>381</v>
      </c>
      <c r="D38" s="609">
        <v>4</v>
      </c>
      <c r="E38" s="607">
        <v>7</v>
      </c>
      <c r="F38" s="1065" t="s">
        <v>379</v>
      </c>
      <c r="G38" s="494"/>
      <c r="H38" s="494" t="s">
        <v>378</v>
      </c>
      <c r="I38" s="494" t="s">
        <v>294</v>
      </c>
      <c r="J38" s="494" t="s">
        <v>294</v>
      </c>
      <c r="K38" s="573">
        <v>0</v>
      </c>
      <c r="L38" s="358" t="s">
        <v>1081</v>
      </c>
      <c r="M38" s="357" t="s">
        <v>380</v>
      </c>
      <c r="N38" s="357" t="s">
        <v>378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1073</v>
      </c>
      <c r="U38" s="357" t="s">
        <v>294</v>
      </c>
      <c r="V38" s="357" t="s">
        <v>294</v>
      </c>
    </row>
    <row r="39" spans="1:22">
      <c r="A39" s="515"/>
      <c r="B39" s="47" t="s">
        <v>34</v>
      </c>
      <c r="C39" s="1063" t="s">
        <v>142</v>
      </c>
      <c r="D39" s="609">
        <v>4</v>
      </c>
      <c r="E39" s="607">
        <v>6</v>
      </c>
      <c r="F39" s="1065" t="s">
        <v>11</v>
      </c>
      <c r="G39" s="494"/>
      <c r="H39" s="494" t="s">
        <v>10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34</v>
      </c>
      <c r="N39" s="357" t="s">
        <v>10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>
      <c r="A40" s="515"/>
      <c r="B40" s="544" t="s">
        <v>1020</v>
      </c>
      <c r="C40" s="1292" t="s">
        <v>3206</v>
      </c>
      <c r="D40" s="609">
        <v>2</v>
      </c>
      <c r="E40" s="607">
        <v>2</v>
      </c>
      <c r="F40" s="1435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3207</v>
      </c>
      <c r="M40" s="357" t="s">
        <v>1020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515"/>
      <c r="B41" s="50" t="s">
        <v>350</v>
      </c>
      <c r="C41" s="1063" t="s">
        <v>405</v>
      </c>
      <c r="D41" s="609">
        <v>4</v>
      </c>
      <c r="E41" s="607">
        <v>6</v>
      </c>
      <c r="F41" s="1065" t="s">
        <v>349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6420</v>
      </c>
      <c r="M41" s="357" t="s">
        <v>350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517"/>
      <c r="B42" s="206"/>
      <c r="C42" s="1334" t="s">
        <v>22</v>
      </c>
      <c r="D42" s="614">
        <v>21</v>
      </c>
      <c r="E42" s="624">
        <v>32</v>
      </c>
      <c r="F42" s="773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47" t="s">
        <v>1074</v>
      </c>
      <c r="C43" s="1064" t="s">
        <v>394</v>
      </c>
      <c r="D43" s="609">
        <v>3</v>
      </c>
      <c r="E43" s="603">
        <v>4</v>
      </c>
      <c r="F43" s="1065" t="s">
        <v>405</v>
      </c>
      <c r="G43" s="494"/>
      <c r="H43" s="494" t="s">
        <v>350</v>
      </c>
      <c r="I43" s="494" t="s">
        <v>294</v>
      </c>
      <c r="J43" s="494" t="s">
        <v>294</v>
      </c>
      <c r="K43" s="573">
        <v>0</v>
      </c>
      <c r="L43" s="358" t="s">
        <v>6659</v>
      </c>
      <c r="M43" s="357" t="s">
        <v>1074</v>
      </c>
      <c r="N43" s="357" t="s">
        <v>350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6420</v>
      </c>
      <c r="U43" s="357" t="s">
        <v>294</v>
      </c>
      <c r="V43" s="357" t="s">
        <v>294</v>
      </c>
    </row>
    <row r="44" spans="1:22">
      <c r="A44" s="515"/>
      <c r="B44" s="47" t="s">
        <v>35</v>
      </c>
      <c r="C44" s="1063" t="s">
        <v>145</v>
      </c>
      <c r="D44" s="609">
        <v>3</v>
      </c>
      <c r="E44" s="607">
        <v>4</v>
      </c>
      <c r="F44" s="1065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15"/>
      <c r="B45" s="47" t="s">
        <v>1075</v>
      </c>
      <c r="C45" s="1063" t="s">
        <v>1076</v>
      </c>
      <c r="D45" s="609">
        <v>6</v>
      </c>
      <c r="E45" s="607">
        <v>10</v>
      </c>
      <c r="F45" s="1065" t="s">
        <v>7550</v>
      </c>
      <c r="G45" s="494"/>
      <c r="H45" s="494" t="s">
        <v>400</v>
      </c>
      <c r="I45" s="494" t="s">
        <v>294</v>
      </c>
      <c r="J45" s="494" t="s">
        <v>294</v>
      </c>
      <c r="K45" s="573">
        <v>0</v>
      </c>
      <c r="L45" s="358" t="s">
        <v>1076</v>
      </c>
      <c r="M45" s="357" t="s">
        <v>1075</v>
      </c>
      <c r="N45" s="357" t="s">
        <v>400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1071</v>
      </c>
      <c r="U45" s="357" t="s">
        <v>294</v>
      </c>
      <c r="V45" s="357" t="s">
        <v>294</v>
      </c>
    </row>
    <row r="46" spans="1:22">
      <c r="A46" s="515"/>
      <c r="B46" s="47" t="s">
        <v>1077</v>
      </c>
      <c r="C46" s="1063" t="s">
        <v>1078</v>
      </c>
      <c r="D46" s="609">
        <v>3</v>
      </c>
      <c r="E46" s="607">
        <v>4</v>
      </c>
      <c r="F46" s="1065" t="s">
        <v>393</v>
      </c>
      <c r="G46" s="494"/>
      <c r="H46" s="494" t="s">
        <v>1070</v>
      </c>
      <c r="I46" s="494" t="s">
        <v>294</v>
      </c>
      <c r="J46" s="494" t="s">
        <v>294</v>
      </c>
      <c r="K46" s="573">
        <v>0</v>
      </c>
      <c r="L46" s="358" t="s">
        <v>7204</v>
      </c>
      <c r="M46" s="357" t="s">
        <v>1077</v>
      </c>
      <c r="N46" s="357" t="s">
        <v>1070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6654</v>
      </c>
      <c r="U46" s="357" t="s">
        <v>294</v>
      </c>
      <c r="V46" s="357" t="s">
        <v>294</v>
      </c>
    </row>
    <row r="47" spans="1:22">
      <c r="A47" s="515"/>
      <c r="B47" s="47" t="s">
        <v>395</v>
      </c>
      <c r="C47" s="1063" t="s">
        <v>6673</v>
      </c>
      <c r="D47" s="609">
        <v>3</v>
      </c>
      <c r="E47" s="607">
        <v>4</v>
      </c>
      <c r="F47" s="1065" t="s">
        <v>7203</v>
      </c>
      <c r="G47" s="494"/>
      <c r="H47" s="494" t="s">
        <v>1072</v>
      </c>
      <c r="I47" s="494" t="s">
        <v>294</v>
      </c>
      <c r="J47" s="494" t="s">
        <v>294</v>
      </c>
      <c r="K47" s="573">
        <v>0</v>
      </c>
      <c r="L47" s="358" t="s">
        <v>1100</v>
      </c>
      <c r="M47" s="357" t="s">
        <v>395</v>
      </c>
      <c r="N47" s="357" t="s">
        <v>1072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6657</v>
      </c>
      <c r="U47" s="357" t="s">
        <v>294</v>
      </c>
      <c r="V47" s="357" t="s">
        <v>294</v>
      </c>
    </row>
    <row r="48" spans="1:22" ht="15" thickBot="1">
      <c r="A48" s="515"/>
      <c r="B48" s="47" t="s">
        <v>1079</v>
      </c>
      <c r="C48" s="1066" t="s">
        <v>7551</v>
      </c>
      <c r="D48" s="609">
        <v>3</v>
      </c>
      <c r="E48" s="619">
        <v>4</v>
      </c>
      <c r="F48" s="1065" t="s">
        <v>381</v>
      </c>
      <c r="G48" s="494"/>
      <c r="H48" s="494" t="s">
        <v>380</v>
      </c>
      <c r="I48" s="494" t="s">
        <v>294</v>
      </c>
      <c r="J48" s="494" t="s">
        <v>294</v>
      </c>
      <c r="K48" s="573">
        <v>0</v>
      </c>
      <c r="L48" s="358" t="s">
        <v>1080</v>
      </c>
      <c r="M48" s="357" t="s">
        <v>1079</v>
      </c>
      <c r="N48" s="357" t="s">
        <v>380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1081</v>
      </c>
      <c r="U48" s="357" t="s">
        <v>294</v>
      </c>
      <c r="V48" s="357" t="s">
        <v>294</v>
      </c>
    </row>
    <row r="49" spans="1:22" ht="15" thickBot="1">
      <c r="A49" s="517"/>
      <c r="B49" s="206"/>
      <c r="C49" s="1336" t="s">
        <v>22</v>
      </c>
      <c r="D49" s="614">
        <v>21</v>
      </c>
      <c r="E49" s="631">
        <v>30</v>
      </c>
      <c r="F49" s="773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7" t="s">
        <v>383</v>
      </c>
      <c r="C50" s="1063" t="s">
        <v>1099</v>
      </c>
      <c r="D50" s="609">
        <v>4</v>
      </c>
      <c r="E50" s="603">
        <v>6</v>
      </c>
      <c r="F50" s="1065" t="s">
        <v>1078</v>
      </c>
      <c r="G50" s="494"/>
      <c r="H50" s="494" t="s">
        <v>1077</v>
      </c>
      <c r="I50" s="494" t="s">
        <v>294</v>
      </c>
      <c r="J50" s="494" t="s">
        <v>294</v>
      </c>
      <c r="K50" s="573">
        <v>0</v>
      </c>
      <c r="L50" s="358" t="s">
        <v>6683</v>
      </c>
      <c r="M50" s="357" t="s">
        <v>383</v>
      </c>
      <c r="N50" s="357" t="s">
        <v>1077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7204</v>
      </c>
      <c r="U50" s="357" t="s">
        <v>294</v>
      </c>
      <c r="V50" s="357" t="s">
        <v>294</v>
      </c>
    </row>
    <row r="51" spans="1:22">
      <c r="A51" s="515"/>
      <c r="B51" s="47" t="s">
        <v>38</v>
      </c>
      <c r="C51" s="1063" t="s">
        <v>146</v>
      </c>
      <c r="D51" s="609">
        <v>1</v>
      </c>
      <c r="E51" s="607">
        <v>1</v>
      </c>
      <c r="F51" s="1065" t="s">
        <v>872</v>
      </c>
      <c r="G51" s="494"/>
      <c r="H51" s="494" t="s">
        <v>19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515"/>
      <c r="B52" s="47" t="s">
        <v>384</v>
      </c>
      <c r="C52" s="1063" t="s">
        <v>397</v>
      </c>
      <c r="D52" s="609">
        <v>4</v>
      </c>
      <c r="E52" s="607">
        <v>6</v>
      </c>
      <c r="F52" s="1065" t="s">
        <v>394</v>
      </c>
      <c r="G52" s="494"/>
      <c r="H52" s="494" t="s">
        <v>1074</v>
      </c>
      <c r="I52" s="494" t="s">
        <v>294</v>
      </c>
      <c r="J52" s="494" t="s">
        <v>294</v>
      </c>
      <c r="K52" s="573">
        <v>0</v>
      </c>
      <c r="L52" s="358" t="s">
        <v>397</v>
      </c>
      <c r="M52" s="357" t="s">
        <v>384</v>
      </c>
      <c r="N52" s="357" t="s">
        <v>1074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6659</v>
      </c>
      <c r="U52" s="357" t="s">
        <v>294</v>
      </c>
      <c r="V52" s="357" t="s">
        <v>294</v>
      </c>
    </row>
    <row r="53" spans="1:22">
      <c r="A53" s="515"/>
      <c r="B53" s="47" t="s">
        <v>7535</v>
      </c>
      <c r="C53" s="1063" t="s">
        <v>1056</v>
      </c>
      <c r="D53" s="609">
        <v>3</v>
      </c>
      <c r="E53" s="607">
        <v>4</v>
      </c>
      <c r="F53" s="1065" t="s">
        <v>6673</v>
      </c>
      <c r="G53" s="494"/>
      <c r="H53" s="494" t="s">
        <v>395</v>
      </c>
      <c r="I53" s="494" t="s">
        <v>294</v>
      </c>
      <c r="J53" s="494" t="s">
        <v>294</v>
      </c>
      <c r="K53" s="573">
        <v>0</v>
      </c>
      <c r="L53" s="358" t="s">
        <v>6462</v>
      </c>
      <c r="M53" s="357" t="s">
        <v>7535</v>
      </c>
      <c r="N53" s="357" t="s">
        <v>395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1100</v>
      </c>
      <c r="U53" s="357" t="s">
        <v>294</v>
      </c>
      <c r="V53" s="357" t="s">
        <v>294</v>
      </c>
    </row>
    <row r="54" spans="1:22">
      <c r="A54" s="515"/>
      <c r="B54" s="47" t="s">
        <v>1082</v>
      </c>
      <c r="C54" s="1063" t="s">
        <v>7552</v>
      </c>
      <c r="D54" s="609">
        <v>4</v>
      </c>
      <c r="E54" s="607">
        <v>7</v>
      </c>
      <c r="F54" s="1065" t="s">
        <v>7551</v>
      </c>
      <c r="G54" s="494"/>
      <c r="H54" s="494" t="s">
        <v>1079</v>
      </c>
      <c r="I54" s="494" t="s">
        <v>294</v>
      </c>
      <c r="J54" s="494" t="s">
        <v>294</v>
      </c>
      <c r="K54" s="573">
        <v>0</v>
      </c>
      <c r="L54" s="358" t="s">
        <v>7206</v>
      </c>
      <c r="M54" s="357" t="s">
        <v>1082</v>
      </c>
      <c r="N54" s="357" t="s">
        <v>1079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1080</v>
      </c>
      <c r="U54" s="357" t="s">
        <v>294</v>
      </c>
      <c r="V54" s="357" t="s">
        <v>294</v>
      </c>
    </row>
    <row r="55" spans="1:22" ht="15" thickBot="1">
      <c r="A55" s="515"/>
      <c r="B55" s="544" t="s">
        <v>385</v>
      </c>
      <c r="C55" s="1063" t="s">
        <v>386</v>
      </c>
      <c r="D55" s="609">
        <v>3</v>
      </c>
      <c r="E55" s="607">
        <v>3</v>
      </c>
      <c r="F55" s="1065" t="s">
        <v>145</v>
      </c>
      <c r="G55" s="494"/>
      <c r="H55" s="494" t="s">
        <v>35</v>
      </c>
      <c r="I55" s="494" t="s">
        <v>294</v>
      </c>
      <c r="J55" s="494" t="s">
        <v>294</v>
      </c>
      <c r="K55" s="573">
        <v>0</v>
      </c>
      <c r="L55" s="358" t="s">
        <v>6679</v>
      </c>
      <c r="M55" s="357" t="s">
        <v>385</v>
      </c>
      <c r="N55" s="357" t="s">
        <v>35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3259</v>
      </c>
      <c r="U55" s="357" t="s">
        <v>294</v>
      </c>
      <c r="V55" s="357" t="s">
        <v>294</v>
      </c>
    </row>
    <row r="56" spans="1:22" ht="15" thickBot="1">
      <c r="A56" s="517"/>
      <c r="B56" s="206"/>
      <c r="C56" s="1334" t="s">
        <v>22</v>
      </c>
      <c r="D56" s="614">
        <v>19</v>
      </c>
      <c r="E56" s="614">
        <v>27</v>
      </c>
      <c r="F56" s="773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46" t="s">
        <v>390</v>
      </c>
      <c r="C57" s="1064" t="s">
        <v>7208</v>
      </c>
      <c r="D57" s="609">
        <v>3</v>
      </c>
      <c r="E57" s="607">
        <v>4</v>
      </c>
      <c r="F57" s="1065" t="s">
        <v>1078</v>
      </c>
      <c r="G57" s="494"/>
      <c r="H57" s="494" t="s">
        <v>1077</v>
      </c>
      <c r="I57" s="494" t="s">
        <v>294</v>
      </c>
      <c r="J57" s="494" t="s">
        <v>294</v>
      </c>
      <c r="K57" s="573">
        <v>0</v>
      </c>
      <c r="L57" s="358" t="s">
        <v>6677</v>
      </c>
      <c r="M57" s="357" t="s">
        <v>390</v>
      </c>
      <c r="N57" s="357" t="s">
        <v>1077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7204</v>
      </c>
      <c r="U57" s="357" t="s">
        <v>294</v>
      </c>
      <c r="V57" s="357" t="s">
        <v>294</v>
      </c>
    </row>
    <row r="58" spans="1:22">
      <c r="A58" s="515"/>
      <c r="B58" s="47" t="s">
        <v>1084</v>
      </c>
      <c r="C58" s="1063" t="s">
        <v>1085</v>
      </c>
      <c r="D58" s="609">
        <v>4</v>
      </c>
      <c r="E58" s="607">
        <v>7</v>
      </c>
      <c r="F58" s="1065" t="s">
        <v>7552</v>
      </c>
      <c r="G58" s="494"/>
      <c r="H58" s="494" t="s">
        <v>1082</v>
      </c>
      <c r="I58" s="494" t="s">
        <v>294</v>
      </c>
      <c r="J58" s="494" t="s">
        <v>294</v>
      </c>
      <c r="K58" s="573">
        <v>0</v>
      </c>
      <c r="L58" s="358" t="s">
        <v>1085</v>
      </c>
      <c r="M58" s="357" t="s">
        <v>1084</v>
      </c>
      <c r="N58" s="357" t="s">
        <v>1082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7206</v>
      </c>
      <c r="U58" s="357" t="s">
        <v>294</v>
      </c>
      <c r="V58" s="357" t="s">
        <v>294</v>
      </c>
    </row>
    <row r="59" spans="1:22">
      <c r="A59" s="515"/>
      <c r="B59" s="544" t="s">
        <v>387</v>
      </c>
      <c r="C59" s="1063" t="s">
        <v>7553</v>
      </c>
      <c r="D59" s="609">
        <v>4</v>
      </c>
      <c r="E59" s="607">
        <v>6</v>
      </c>
      <c r="F59" s="1065" t="s">
        <v>386</v>
      </c>
      <c r="G59" s="494"/>
      <c r="H59" s="494" t="s">
        <v>385</v>
      </c>
      <c r="I59" s="494" t="s">
        <v>294</v>
      </c>
      <c r="J59" s="494" t="s">
        <v>294</v>
      </c>
      <c r="K59" s="573">
        <v>0</v>
      </c>
      <c r="L59" s="358" t="s">
        <v>6692</v>
      </c>
      <c r="M59" s="357" t="s">
        <v>387</v>
      </c>
      <c r="N59" s="357" t="s">
        <v>385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6679</v>
      </c>
      <c r="U59" s="357" t="s">
        <v>294</v>
      </c>
      <c r="V59" s="357" t="s">
        <v>294</v>
      </c>
    </row>
    <row r="60" spans="1:22" ht="15" thickBot="1">
      <c r="A60" s="515"/>
      <c r="B60" s="47" t="s">
        <v>1045</v>
      </c>
      <c r="C60" s="1066" t="s">
        <v>7554</v>
      </c>
      <c r="D60" s="609">
        <v>8</v>
      </c>
      <c r="E60" s="607">
        <v>14</v>
      </c>
      <c r="F60" s="1065" t="s">
        <v>6684</v>
      </c>
      <c r="G60" s="494"/>
      <c r="H60" s="494" t="s">
        <v>34</v>
      </c>
      <c r="I60" s="494" t="s">
        <v>395</v>
      </c>
      <c r="J60" s="494" t="s">
        <v>294</v>
      </c>
      <c r="K60" s="573">
        <v>0</v>
      </c>
      <c r="L60" s="358" t="s">
        <v>4589</v>
      </c>
      <c r="M60" s="357" t="s">
        <v>1045</v>
      </c>
      <c r="N60" s="357" t="s">
        <v>34</v>
      </c>
      <c r="O60" s="357" t="s">
        <v>395</v>
      </c>
      <c r="P60" s="357" t="s">
        <v>294</v>
      </c>
      <c r="Q60" s="357">
        <v>0</v>
      </c>
      <c r="R60" s="357">
        <v>19</v>
      </c>
      <c r="S60" s="357">
        <v>0</v>
      </c>
      <c r="T60" s="357" t="s">
        <v>1181</v>
      </c>
      <c r="U60" s="357" t="s">
        <v>1100</v>
      </c>
      <c r="V60" s="357" t="s">
        <v>294</v>
      </c>
    </row>
    <row r="61" spans="1:22" ht="15" thickBot="1">
      <c r="A61" s="517"/>
      <c r="B61" s="48"/>
      <c r="C61" s="1336" t="s">
        <v>22</v>
      </c>
      <c r="D61" s="614">
        <v>19</v>
      </c>
      <c r="E61" s="614">
        <v>31</v>
      </c>
      <c r="F61" s="773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02">
        <v>9</v>
      </c>
      <c r="B62" s="47" t="s">
        <v>7536</v>
      </c>
      <c r="C62" s="1063" t="s">
        <v>1054</v>
      </c>
      <c r="D62" s="609">
        <v>4</v>
      </c>
      <c r="E62" s="603">
        <v>5</v>
      </c>
      <c r="F62" s="1065" t="s">
        <v>386</v>
      </c>
      <c r="G62" s="494" t="s">
        <v>241</v>
      </c>
      <c r="H62" s="494" t="s">
        <v>385</v>
      </c>
      <c r="I62" s="494" t="s">
        <v>294</v>
      </c>
      <c r="J62" s="494" t="s">
        <v>294</v>
      </c>
      <c r="K62" s="573">
        <v>0</v>
      </c>
      <c r="L62" s="358" t="s">
        <v>1054</v>
      </c>
      <c r="M62" s="357" t="s">
        <v>7536</v>
      </c>
      <c r="N62" s="357" t="s">
        <v>385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6679</v>
      </c>
      <c r="U62" s="357" t="s">
        <v>294</v>
      </c>
      <c r="V62" s="357" t="s">
        <v>294</v>
      </c>
    </row>
    <row r="63" spans="1:22">
      <c r="A63" s="515"/>
      <c r="B63" s="47" t="s">
        <v>1086</v>
      </c>
      <c r="C63" s="611" t="s">
        <v>1087</v>
      </c>
      <c r="D63" s="609">
        <v>4</v>
      </c>
      <c r="E63" s="607">
        <v>5</v>
      </c>
      <c r="F63" s="1065" t="s">
        <v>386</v>
      </c>
      <c r="G63" s="494" t="s">
        <v>241</v>
      </c>
      <c r="H63" s="494" t="s">
        <v>385</v>
      </c>
      <c r="I63" s="494" t="s">
        <v>294</v>
      </c>
      <c r="J63" s="494" t="s">
        <v>294</v>
      </c>
      <c r="K63" s="573">
        <v>0</v>
      </c>
      <c r="L63" s="358" t="s">
        <v>6704</v>
      </c>
      <c r="M63" s="357" t="s">
        <v>1086</v>
      </c>
      <c r="N63" s="357" t="s">
        <v>385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6679</v>
      </c>
      <c r="U63" s="357" t="s">
        <v>294</v>
      </c>
      <c r="V63" s="357" t="s">
        <v>294</v>
      </c>
    </row>
    <row r="64" spans="1:22">
      <c r="A64" s="515"/>
      <c r="B64" s="47" t="s">
        <v>7209</v>
      </c>
      <c r="C64" s="532" t="s">
        <v>325</v>
      </c>
      <c r="D64" s="499">
        <v>8</v>
      </c>
      <c r="E64" s="47">
        <v>14</v>
      </c>
      <c r="F64" s="1065" t="s">
        <v>7210</v>
      </c>
      <c r="G64" s="494"/>
      <c r="H64" s="494" t="s">
        <v>35</v>
      </c>
      <c r="I64" s="494" t="s">
        <v>390</v>
      </c>
      <c r="J64" s="494" t="s">
        <v>294</v>
      </c>
      <c r="K64" s="573">
        <v>0</v>
      </c>
      <c r="L64" s="358" t="s">
        <v>4161</v>
      </c>
      <c r="M64" s="357" t="s">
        <v>7209</v>
      </c>
      <c r="N64" s="357" t="s">
        <v>35</v>
      </c>
      <c r="O64" s="357" t="s">
        <v>390</v>
      </c>
      <c r="P64" s="357" t="s">
        <v>294</v>
      </c>
      <c r="Q64" s="357">
        <v>0</v>
      </c>
      <c r="R64" s="357">
        <v>36</v>
      </c>
      <c r="S64" s="357">
        <v>0</v>
      </c>
      <c r="T64" s="357" t="s">
        <v>3259</v>
      </c>
      <c r="U64" s="357" t="s">
        <v>6677</v>
      </c>
      <c r="V64" s="357" t="s">
        <v>294</v>
      </c>
    </row>
    <row r="65" spans="1:22">
      <c r="A65" s="515"/>
      <c r="B65" s="47" t="s">
        <v>1088</v>
      </c>
      <c r="C65" s="520" t="s">
        <v>7555</v>
      </c>
      <c r="D65" s="499">
        <v>3</v>
      </c>
      <c r="E65" s="47">
        <v>4</v>
      </c>
      <c r="F65" s="496" t="s">
        <v>7553</v>
      </c>
      <c r="G65" s="494"/>
      <c r="H65" s="494" t="s">
        <v>387</v>
      </c>
      <c r="I65" s="494" t="s">
        <v>294</v>
      </c>
      <c r="J65" s="494" t="s">
        <v>294</v>
      </c>
      <c r="K65" s="573">
        <v>0</v>
      </c>
      <c r="L65" s="358" t="s">
        <v>1103</v>
      </c>
      <c r="M65" s="357" t="s">
        <v>1088</v>
      </c>
      <c r="N65" s="357" t="s">
        <v>387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6692</v>
      </c>
      <c r="U65" s="357" t="s">
        <v>294</v>
      </c>
      <c r="V65" s="357" t="s">
        <v>294</v>
      </c>
    </row>
    <row r="66" spans="1:22" ht="15" thickBot="1">
      <c r="A66" s="515"/>
      <c r="B66" s="47" t="s">
        <v>1089</v>
      </c>
      <c r="C66" s="532" t="s">
        <v>7556</v>
      </c>
      <c r="D66" s="499">
        <v>3</v>
      </c>
      <c r="E66" s="50">
        <v>4</v>
      </c>
      <c r="F66" s="496" t="s">
        <v>1085</v>
      </c>
      <c r="G66" s="494"/>
      <c r="H66" s="494" t="s">
        <v>1084</v>
      </c>
      <c r="I66" s="494" t="s">
        <v>294</v>
      </c>
      <c r="J66" s="494" t="s">
        <v>294</v>
      </c>
      <c r="K66" s="573">
        <v>0</v>
      </c>
      <c r="L66" s="358" t="s">
        <v>7212</v>
      </c>
      <c r="M66" s="357" t="s">
        <v>1089</v>
      </c>
      <c r="N66" s="357" t="s">
        <v>1084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1085</v>
      </c>
      <c r="U66" s="357" t="s">
        <v>294</v>
      </c>
      <c r="V66" s="357" t="s">
        <v>294</v>
      </c>
    </row>
    <row r="67" spans="1:22" ht="15" thickBot="1">
      <c r="A67" s="517"/>
      <c r="B67" s="48"/>
      <c r="C67" s="541" t="s">
        <v>22</v>
      </c>
      <c r="D67" s="49">
        <v>18</v>
      </c>
      <c r="E67" s="49">
        <v>27</v>
      </c>
      <c r="F67" s="698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02">
        <v>10</v>
      </c>
      <c r="B68" s="47" t="s">
        <v>1091</v>
      </c>
      <c r="C68" s="532" t="s">
        <v>7557</v>
      </c>
      <c r="D68" s="499">
        <v>4</v>
      </c>
      <c r="E68" s="46">
        <v>6</v>
      </c>
      <c r="F68" s="495" t="s">
        <v>353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7213</v>
      </c>
      <c r="M68" s="357" t="s">
        <v>1091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515"/>
      <c r="B69" s="47" t="s">
        <v>399</v>
      </c>
      <c r="C69" s="532" t="s">
        <v>6700</v>
      </c>
      <c r="D69" s="499">
        <v>4</v>
      </c>
      <c r="E69" s="47">
        <v>6</v>
      </c>
      <c r="F69" s="496" t="s">
        <v>353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 t="s">
        <v>6701</v>
      </c>
      <c r="M69" s="357" t="s">
        <v>399</v>
      </c>
      <c r="N69" s="357" t="s">
        <v>241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153</v>
      </c>
      <c r="U69" s="357" t="s">
        <v>294</v>
      </c>
      <c r="V69" s="357" t="s">
        <v>294</v>
      </c>
    </row>
    <row r="70" spans="1:22">
      <c r="A70" s="515"/>
      <c r="B70" s="47" t="s">
        <v>7215</v>
      </c>
      <c r="C70" s="532" t="s">
        <v>3394</v>
      </c>
      <c r="D70" s="499">
        <v>8</v>
      </c>
      <c r="E70" s="47">
        <v>14</v>
      </c>
      <c r="F70" s="496" t="s">
        <v>325</v>
      </c>
      <c r="G70" s="494"/>
      <c r="H70" s="494" t="s">
        <v>7209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7215</v>
      </c>
      <c r="N70" s="357" t="s">
        <v>7209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15"/>
      <c r="B71" s="47" t="s">
        <v>1093</v>
      </c>
      <c r="C71" s="532" t="s">
        <v>7558</v>
      </c>
      <c r="D71" s="499">
        <v>6</v>
      </c>
      <c r="E71" s="47">
        <v>10</v>
      </c>
      <c r="F71" s="496" t="s">
        <v>1085</v>
      </c>
      <c r="G71" s="494"/>
      <c r="H71" s="494" t="s">
        <v>1084</v>
      </c>
      <c r="I71" s="494" t="s">
        <v>294</v>
      </c>
      <c r="J71" s="494" t="s">
        <v>294</v>
      </c>
      <c r="K71" s="573">
        <v>0</v>
      </c>
      <c r="L71" s="358" t="s">
        <v>389</v>
      </c>
      <c r="M71" s="357" t="s">
        <v>1093</v>
      </c>
      <c r="N71" s="357" t="s">
        <v>1084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1085</v>
      </c>
      <c r="U71" s="357" t="s">
        <v>294</v>
      </c>
      <c r="V71" s="357" t="s">
        <v>294</v>
      </c>
    </row>
    <row r="72" spans="1:22" ht="15" thickBot="1">
      <c r="A72" s="517"/>
      <c r="B72" s="206"/>
      <c r="C72" s="541" t="s">
        <v>22</v>
      </c>
      <c r="D72" s="49">
        <v>18</v>
      </c>
      <c r="E72" s="49">
        <v>30</v>
      </c>
      <c r="F72" s="698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32"/>
      <c r="B73" s="532"/>
      <c r="C73" s="525" t="s">
        <v>111</v>
      </c>
      <c r="D73" s="545">
        <v>200</v>
      </c>
      <c r="E73" s="49">
        <v>292</v>
      </c>
      <c r="F73" s="496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F74" s="684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1884B-6646-4BFF-83AE-970880E21AFB}">
  <sheetPr codeName="Sheet85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48">
        <v>1</v>
      </c>
      <c r="B9" s="603" t="s">
        <v>17</v>
      </c>
      <c r="C9" s="1772" t="s">
        <v>54</v>
      </c>
      <c r="D9" s="1649">
        <v>5</v>
      </c>
      <c r="E9" s="922">
        <v>7</v>
      </c>
      <c r="F9" s="1773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6215</v>
      </c>
      <c r="M9" s="357" t="s">
        <v>17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653"/>
      <c r="B10" s="607" t="s">
        <v>56</v>
      </c>
      <c r="C10" s="1774" t="s">
        <v>57</v>
      </c>
      <c r="D10" s="1775">
        <v>4</v>
      </c>
      <c r="E10" s="927">
        <v>5</v>
      </c>
      <c r="F10" s="17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6216</v>
      </c>
      <c r="M10" s="357" t="s">
        <v>56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653"/>
      <c r="B11" s="607" t="s">
        <v>20</v>
      </c>
      <c r="C11" s="1774" t="s">
        <v>21</v>
      </c>
      <c r="D11" s="1775">
        <v>5</v>
      </c>
      <c r="E11" s="927">
        <v>6</v>
      </c>
      <c r="F11" s="177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653"/>
      <c r="B12" s="607" t="s">
        <v>10</v>
      </c>
      <c r="C12" s="1774" t="s">
        <v>11</v>
      </c>
      <c r="D12" s="1775">
        <v>2</v>
      </c>
      <c r="E12" s="927">
        <v>2</v>
      </c>
      <c r="F12" s="1777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10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653"/>
      <c r="B13" s="619" t="s">
        <v>1020</v>
      </c>
      <c r="C13" s="1778" t="s">
        <v>3206</v>
      </c>
      <c r="D13" s="1775">
        <v>2</v>
      </c>
      <c r="E13" s="933">
        <v>2</v>
      </c>
      <c r="F13" s="177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61"/>
      <c r="B14" s="619"/>
      <c r="C14" s="703" t="s">
        <v>336</v>
      </c>
      <c r="D14" s="614">
        <v>18</v>
      </c>
      <c r="E14" s="614">
        <v>22</v>
      </c>
      <c r="F14" s="7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48">
        <v>2</v>
      </c>
      <c r="B15" s="603" t="s">
        <v>23</v>
      </c>
      <c r="C15" s="1780" t="s">
        <v>1048</v>
      </c>
      <c r="D15" s="1775">
        <v>5</v>
      </c>
      <c r="E15" s="940">
        <v>7</v>
      </c>
      <c r="F15" s="1781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653"/>
      <c r="B16" s="607" t="s">
        <v>26</v>
      </c>
      <c r="C16" s="1774" t="s">
        <v>52</v>
      </c>
      <c r="D16" s="1775">
        <v>5</v>
      </c>
      <c r="E16" s="927">
        <v>6</v>
      </c>
      <c r="F16" s="1782" t="s">
        <v>21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26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653"/>
      <c r="B17" s="607" t="s">
        <v>36</v>
      </c>
      <c r="C17" s="1774" t="s">
        <v>247</v>
      </c>
      <c r="D17" s="1775">
        <v>1</v>
      </c>
      <c r="E17" s="927">
        <v>1</v>
      </c>
      <c r="F17" s="177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653"/>
      <c r="B18" s="607" t="s">
        <v>337</v>
      </c>
      <c r="C18" s="1774" t="s">
        <v>58</v>
      </c>
      <c r="D18" s="1775">
        <v>4</v>
      </c>
      <c r="E18" s="927">
        <v>6</v>
      </c>
      <c r="F18" s="1782" t="s">
        <v>57</v>
      </c>
      <c r="G18" s="494"/>
      <c r="H18" s="494" t="s">
        <v>56</v>
      </c>
      <c r="I18" s="494" t="s">
        <v>294</v>
      </c>
      <c r="J18" s="494" t="s">
        <v>294</v>
      </c>
      <c r="K18" s="573">
        <v>0</v>
      </c>
      <c r="L18" s="358" t="s">
        <v>58</v>
      </c>
      <c r="M18" s="357" t="s">
        <v>337</v>
      </c>
      <c r="N18" s="357" t="s">
        <v>56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6216</v>
      </c>
      <c r="U18" s="357" t="s">
        <v>294</v>
      </c>
      <c r="V18" s="357" t="s">
        <v>294</v>
      </c>
    </row>
    <row r="19" spans="1:22">
      <c r="A19" s="653"/>
      <c r="B19" s="607" t="s">
        <v>63</v>
      </c>
      <c r="C19" s="1774" t="s">
        <v>6220</v>
      </c>
      <c r="D19" s="1775">
        <v>3</v>
      </c>
      <c r="E19" s="927">
        <v>4</v>
      </c>
      <c r="F19" s="1782" t="s">
        <v>54</v>
      </c>
      <c r="G19" s="494"/>
      <c r="H19" s="494" t="s">
        <v>17</v>
      </c>
      <c r="I19" s="494" t="s">
        <v>294</v>
      </c>
      <c r="J19" s="494" t="s">
        <v>294</v>
      </c>
      <c r="K19" s="573">
        <v>0</v>
      </c>
      <c r="L19" s="358" t="s">
        <v>600</v>
      </c>
      <c r="M19" s="357" t="s">
        <v>63</v>
      </c>
      <c r="N19" s="357" t="s">
        <v>17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6215</v>
      </c>
      <c r="U19" s="357" t="s">
        <v>294</v>
      </c>
      <c r="V19" s="357" t="s">
        <v>294</v>
      </c>
    </row>
    <row r="20" spans="1:22" ht="15" thickBot="1">
      <c r="A20" s="653"/>
      <c r="B20" s="607" t="s">
        <v>25</v>
      </c>
      <c r="C20" s="1778" t="s">
        <v>138</v>
      </c>
      <c r="D20" s="609">
        <v>3</v>
      </c>
      <c r="E20" s="933">
        <v>4</v>
      </c>
      <c r="F20" s="1783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61"/>
      <c r="B21" s="612"/>
      <c r="C21" s="703" t="s">
        <v>336</v>
      </c>
      <c r="D21" s="614">
        <v>21</v>
      </c>
      <c r="E21" s="614">
        <v>28</v>
      </c>
      <c r="F21" s="773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53">
        <v>3</v>
      </c>
      <c r="B22" s="607" t="s">
        <v>29</v>
      </c>
      <c r="C22" s="1774" t="s">
        <v>53</v>
      </c>
      <c r="D22" s="1775">
        <v>2</v>
      </c>
      <c r="E22" s="1652">
        <v>2</v>
      </c>
      <c r="F22" s="178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609</v>
      </c>
      <c r="M22" s="357" t="s">
        <v>29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53"/>
      <c r="B23" s="607" t="s">
        <v>27</v>
      </c>
      <c r="C23" s="1774" t="s">
        <v>404</v>
      </c>
      <c r="D23" s="1775">
        <v>5</v>
      </c>
      <c r="E23" s="927">
        <v>6</v>
      </c>
      <c r="F23" s="1784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653"/>
      <c r="B24" s="607" t="s">
        <v>458</v>
      </c>
      <c r="C24" s="1774" t="s">
        <v>6361</v>
      </c>
      <c r="D24" s="1775">
        <v>4</v>
      </c>
      <c r="E24" s="1652">
        <v>6</v>
      </c>
      <c r="F24" s="1782" t="s">
        <v>58</v>
      </c>
      <c r="G24" s="494"/>
      <c r="H24" s="494" t="s">
        <v>337</v>
      </c>
      <c r="I24" s="494" t="s">
        <v>294</v>
      </c>
      <c r="J24" s="494" t="s">
        <v>294</v>
      </c>
      <c r="K24" s="573">
        <v>0</v>
      </c>
      <c r="L24" s="358" t="s">
        <v>599</v>
      </c>
      <c r="M24" s="357" t="s">
        <v>458</v>
      </c>
      <c r="N24" s="357" t="s">
        <v>337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58</v>
      </c>
      <c r="U24" s="357" t="s">
        <v>294</v>
      </c>
      <c r="V24" s="357" t="s">
        <v>294</v>
      </c>
    </row>
    <row r="25" spans="1:22">
      <c r="A25" s="653"/>
      <c r="B25" s="607" t="s">
        <v>61</v>
      </c>
      <c r="C25" s="1774" t="s">
        <v>62</v>
      </c>
      <c r="D25" s="1775">
        <v>4</v>
      </c>
      <c r="E25" s="927">
        <v>5</v>
      </c>
      <c r="F25" s="1065" t="s">
        <v>1048</v>
      </c>
      <c r="G25" s="494"/>
      <c r="H25" s="494" t="s">
        <v>23</v>
      </c>
      <c r="I25" s="494" t="s">
        <v>294</v>
      </c>
      <c r="J25" s="494" t="s">
        <v>294</v>
      </c>
      <c r="K25" s="573">
        <v>0</v>
      </c>
      <c r="L25" s="358" t="s">
        <v>6363</v>
      </c>
      <c r="M25" s="357" t="s">
        <v>61</v>
      </c>
      <c r="N25" s="357" t="s">
        <v>23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594</v>
      </c>
      <c r="U25" s="357" t="s">
        <v>294</v>
      </c>
      <c r="V25" s="357" t="s">
        <v>294</v>
      </c>
    </row>
    <row r="26" spans="1:22">
      <c r="A26" s="653"/>
      <c r="B26" s="940" t="s">
        <v>69</v>
      </c>
      <c r="C26" s="1778" t="s">
        <v>6247</v>
      </c>
      <c r="D26" s="609">
        <v>4</v>
      </c>
      <c r="E26" s="933">
        <v>6</v>
      </c>
      <c r="F26" s="1782" t="s">
        <v>6364</v>
      </c>
      <c r="G26" s="494"/>
      <c r="H26" s="494" t="s">
        <v>63</v>
      </c>
      <c r="I26" s="494" t="s">
        <v>294</v>
      </c>
      <c r="J26" s="494" t="s">
        <v>294</v>
      </c>
      <c r="K26" s="573">
        <v>0</v>
      </c>
      <c r="L26" s="358" t="s">
        <v>295</v>
      </c>
      <c r="M26" s="357" t="s">
        <v>69</v>
      </c>
      <c r="N26" s="357" t="s">
        <v>63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6365</v>
      </c>
      <c r="U26" s="357" t="s">
        <v>294</v>
      </c>
      <c r="V26" s="357" t="s">
        <v>294</v>
      </c>
    </row>
    <row r="27" spans="1:22" ht="15" thickBot="1">
      <c r="A27" s="653"/>
      <c r="B27" s="607" t="s">
        <v>40</v>
      </c>
      <c r="C27" s="1778" t="s">
        <v>338</v>
      </c>
      <c r="D27" s="609">
        <v>1</v>
      </c>
      <c r="E27" s="933">
        <v>1</v>
      </c>
      <c r="F27" s="1065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661"/>
      <c r="B28" s="526"/>
      <c r="C28" s="703" t="s">
        <v>336</v>
      </c>
      <c r="D28" s="614">
        <v>20</v>
      </c>
      <c r="E28" s="614">
        <v>26</v>
      </c>
      <c r="F28" s="70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48">
        <v>4</v>
      </c>
      <c r="B29" s="603" t="s">
        <v>30</v>
      </c>
      <c r="C29" s="1780" t="s">
        <v>141</v>
      </c>
      <c r="D29" s="1775">
        <v>5</v>
      </c>
      <c r="E29" s="940">
        <v>6</v>
      </c>
      <c r="F29" s="1785" t="s">
        <v>1048</v>
      </c>
      <c r="G29" s="494"/>
      <c r="H29" s="494" t="s">
        <v>23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30</v>
      </c>
      <c r="N29" s="357" t="s">
        <v>23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594</v>
      </c>
      <c r="U29" s="357" t="s">
        <v>294</v>
      </c>
      <c r="V29" s="357" t="s">
        <v>294</v>
      </c>
    </row>
    <row r="30" spans="1:22">
      <c r="A30" s="653"/>
      <c r="B30" s="607" t="s">
        <v>65</v>
      </c>
      <c r="C30" s="1774" t="s">
        <v>66</v>
      </c>
      <c r="D30" s="1775">
        <v>4</v>
      </c>
      <c r="E30" s="927">
        <v>7</v>
      </c>
      <c r="F30" s="1782" t="s">
        <v>6361</v>
      </c>
      <c r="G30" s="494"/>
      <c r="H30" s="494" t="s">
        <v>458</v>
      </c>
      <c r="I30" s="494" t="s">
        <v>294</v>
      </c>
      <c r="J30" s="494" t="s">
        <v>294</v>
      </c>
      <c r="K30" s="573">
        <v>0</v>
      </c>
      <c r="L30" s="358" t="s">
        <v>66</v>
      </c>
      <c r="M30" s="357" t="s">
        <v>65</v>
      </c>
      <c r="N30" s="357" t="s">
        <v>458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599</v>
      </c>
      <c r="U30" s="357" t="s">
        <v>294</v>
      </c>
      <c r="V30" s="357" t="s">
        <v>294</v>
      </c>
    </row>
    <row r="31" spans="1:22">
      <c r="A31" s="653"/>
      <c r="B31" s="607" t="s">
        <v>67</v>
      </c>
      <c r="C31" s="1774" t="s">
        <v>6367</v>
      </c>
      <c r="D31" s="1775">
        <v>4</v>
      </c>
      <c r="E31" s="927">
        <v>6</v>
      </c>
      <c r="F31" s="1782" t="s">
        <v>404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6368</v>
      </c>
      <c r="M31" s="357" t="s">
        <v>67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653"/>
      <c r="B32" s="607" t="s">
        <v>31</v>
      </c>
      <c r="C32" s="1778" t="s">
        <v>427</v>
      </c>
      <c r="D32" s="609">
        <v>5</v>
      </c>
      <c r="E32" s="888">
        <v>6</v>
      </c>
      <c r="F32" s="1065" t="s">
        <v>404</v>
      </c>
      <c r="G32" s="494"/>
      <c r="H32" s="494" t="s">
        <v>27</v>
      </c>
      <c r="I32" s="494" t="s">
        <v>294</v>
      </c>
      <c r="J32" s="494" t="s">
        <v>294</v>
      </c>
      <c r="K32" s="573">
        <v>0</v>
      </c>
      <c r="L32" s="358" t="s">
        <v>603</v>
      </c>
      <c r="M32" s="357" t="s">
        <v>31</v>
      </c>
      <c r="N32" s="357" t="s">
        <v>27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 ht="15" thickBot="1">
      <c r="A33" s="653"/>
      <c r="B33" s="1666" t="s">
        <v>74</v>
      </c>
      <c r="C33" s="1786" t="s">
        <v>75</v>
      </c>
      <c r="D33" s="1668">
        <v>4</v>
      </c>
      <c r="E33" s="1668">
        <v>6</v>
      </c>
      <c r="F33" s="1782" t="s">
        <v>62</v>
      </c>
      <c r="G33" s="494"/>
      <c r="H33" s="494" t="s">
        <v>61</v>
      </c>
      <c r="I33" s="494" t="s">
        <v>294</v>
      </c>
      <c r="J33" s="494" t="s">
        <v>294</v>
      </c>
      <c r="K33" s="573">
        <v>0</v>
      </c>
      <c r="L33" s="358" t="s">
        <v>6370</v>
      </c>
      <c r="M33" s="357" t="s">
        <v>74</v>
      </c>
      <c r="N33" s="357" t="s">
        <v>61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6363</v>
      </c>
      <c r="U33" s="357" t="s">
        <v>294</v>
      </c>
      <c r="V33" s="357" t="s">
        <v>294</v>
      </c>
    </row>
    <row r="34" spans="1:22" ht="15" thickBot="1">
      <c r="A34" s="661"/>
      <c r="B34" s="622"/>
      <c r="C34" s="1336" t="s">
        <v>336</v>
      </c>
      <c r="D34" s="631">
        <v>22</v>
      </c>
      <c r="E34" s="631">
        <v>31</v>
      </c>
      <c r="F34" s="701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336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48">
        <v>5</v>
      </c>
      <c r="B35" s="607" t="s">
        <v>497</v>
      </c>
      <c r="C35" s="1780" t="s">
        <v>6371</v>
      </c>
      <c r="D35" s="1775">
        <v>3</v>
      </c>
      <c r="E35" s="940">
        <v>4</v>
      </c>
      <c r="F35" s="1784" t="s">
        <v>66</v>
      </c>
      <c r="G35" s="494"/>
      <c r="H35" s="494" t="s">
        <v>65</v>
      </c>
      <c r="I35" s="494" t="s">
        <v>294</v>
      </c>
      <c r="J35" s="494" t="s">
        <v>294</v>
      </c>
      <c r="K35" s="573">
        <v>0</v>
      </c>
      <c r="L35" s="358" t="s">
        <v>570</v>
      </c>
      <c r="M35" s="357" t="s">
        <v>497</v>
      </c>
      <c r="N35" s="357" t="s">
        <v>65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</v>
      </c>
      <c r="U35" s="357" t="s">
        <v>294</v>
      </c>
      <c r="V35" s="357" t="s">
        <v>294</v>
      </c>
    </row>
    <row r="36" spans="1:22">
      <c r="A36" s="653"/>
      <c r="B36" s="607" t="s">
        <v>33</v>
      </c>
      <c r="C36" s="1780" t="s">
        <v>140</v>
      </c>
      <c r="D36" s="1775">
        <v>5</v>
      </c>
      <c r="E36" s="940">
        <v>7</v>
      </c>
      <c r="F36" s="1784" t="s">
        <v>52</v>
      </c>
      <c r="G36" s="494"/>
      <c r="H36" s="494" t="s">
        <v>26</v>
      </c>
      <c r="I36" s="494" t="s">
        <v>294</v>
      </c>
      <c r="J36" s="494" t="s">
        <v>294</v>
      </c>
      <c r="K36" s="573">
        <v>0</v>
      </c>
      <c r="L36" s="358" t="s">
        <v>602</v>
      </c>
      <c r="M36" s="357" t="s">
        <v>33</v>
      </c>
      <c r="N36" s="357" t="s">
        <v>26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3412</v>
      </c>
      <c r="U36" s="357" t="s">
        <v>294</v>
      </c>
      <c r="V36" s="357" t="s">
        <v>294</v>
      </c>
    </row>
    <row r="37" spans="1:22">
      <c r="A37" s="653"/>
      <c r="B37" s="607" t="s">
        <v>72</v>
      </c>
      <c r="C37" s="1774" t="s">
        <v>73</v>
      </c>
      <c r="D37" s="1775">
        <v>4</v>
      </c>
      <c r="E37" s="927">
        <v>7</v>
      </c>
      <c r="F37" s="1782" t="s">
        <v>66</v>
      </c>
      <c r="G37" s="494"/>
      <c r="H37" s="494" t="s">
        <v>65</v>
      </c>
      <c r="I37" s="494" t="s">
        <v>294</v>
      </c>
      <c r="J37" s="494" t="s">
        <v>294</v>
      </c>
      <c r="K37" s="574">
        <v>0</v>
      </c>
      <c r="L37" s="358" t="s">
        <v>73</v>
      </c>
      <c r="M37" s="357" t="s">
        <v>72</v>
      </c>
      <c r="N37" s="357" t="s">
        <v>65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66</v>
      </c>
      <c r="U37" s="357" t="s">
        <v>294</v>
      </c>
      <c r="V37" s="357" t="s">
        <v>294</v>
      </c>
    </row>
    <row r="38" spans="1:22">
      <c r="A38" s="653"/>
      <c r="B38" s="607" t="s">
        <v>19</v>
      </c>
      <c r="C38" s="1774" t="s">
        <v>3226</v>
      </c>
      <c r="D38" s="1775">
        <v>2</v>
      </c>
      <c r="E38" s="927">
        <v>2</v>
      </c>
      <c r="F38" s="178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335</v>
      </c>
      <c r="M38" s="357" t="s">
        <v>19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653"/>
      <c r="B39" s="619" t="s">
        <v>70</v>
      </c>
      <c r="C39" s="1778" t="s">
        <v>71</v>
      </c>
      <c r="D39" s="609">
        <v>5</v>
      </c>
      <c r="E39" s="933">
        <v>9</v>
      </c>
      <c r="F39" s="1783" t="s">
        <v>6361</v>
      </c>
      <c r="G39" s="494"/>
      <c r="H39" s="494" t="s">
        <v>458</v>
      </c>
      <c r="I39" s="494" t="s">
        <v>294</v>
      </c>
      <c r="J39" s="494" t="s">
        <v>294</v>
      </c>
      <c r="K39" s="574">
        <v>0</v>
      </c>
      <c r="L39" s="358" t="s">
        <v>605</v>
      </c>
      <c r="M39" s="357" t="s">
        <v>70</v>
      </c>
      <c r="N39" s="357" t="s">
        <v>458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599</v>
      </c>
      <c r="U39" s="357" t="s">
        <v>294</v>
      </c>
      <c r="V39" s="357" t="s">
        <v>294</v>
      </c>
    </row>
    <row r="40" spans="1:22" ht="15" thickBot="1">
      <c r="A40" s="661"/>
      <c r="B40" s="622"/>
      <c r="C40" s="703" t="s">
        <v>336</v>
      </c>
      <c r="D40" s="614">
        <v>19</v>
      </c>
      <c r="E40" s="614">
        <v>29</v>
      </c>
      <c r="F40" s="70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336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48">
        <v>6</v>
      </c>
      <c r="B41" s="607" t="s">
        <v>1061</v>
      </c>
      <c r="C41" s="1780" t="s">
        <v>6375</v>
      </c>
      <c r="D41" s="1775">
        <v>4</v>
      </c>
      <c r="E41" s="940">
        <v>7</v>
      </c>
      <c r="F41" s="1784" t="s">
        <v>73</v>
      </c>
      <c r="G41" s="494"/>
      <c r="H41" s="494" t="s">
        <v>72</v>
      </c>
      <c r="I41" s="494" t="s">
        <v>294</v>
      </c>
      <c r="J41" s="494" t="s">
        <v>294</v>
      </c>
      <c r="K41" s="573">
        <v>0</v>
      </c>
      <c r="L41" s="358" t="s">
        <v>6375</v>
      </c>
      <c r="M41" s="357" t="s">
        <v>1061</v>
      </c>
      <c r="N41" s="357" t="s">
        <v>72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73</v>
      </c>
      <c r="U41" s="357" t="s">
        <v>294</v>
      </c>
      <c r="V41" s="357" t="s">
        <v>294</v>
      </c>
    </row>
    <row r="42" spans="1:22">
      <c r="A42" s="653"/>
      <c r="B42" s="607" t="s">
        <v>35</v>
      </c>
      <c r="C42" s="1774" t="s">
        <v>3258</v>
      </c>
      <c r="D42" s="1652">
        <v>3</v>
      </c>
      <c r="E42" s="927">
        <v>4</v>
      </c>
      <c r="F42" s="1782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653"/>
      <c r="B43" s="607" t="s">
        <v>1062</v>
      </c>
      <c r="C43" s="1774" t="s">
        <v>6377</v>
      </c>
      <c r="D43" s="1652">
        <v>3</v>
      </c>
      <c r="E43" s="927">
        <v>5</v>
      </c>
      <c r="F43" s="1065" t="s">
        <v>6371</v>
      </c>
      <c r="G43" s="494"/>
      <c r="H43" s="494" t="s">
        <v>497</v>
      </c>
      <c r="I43" s="494" t="s">
        <v>294</v>
      </c>
      <c r="J43" s="494" t="s">
        <v>294</v>
      </c>
      <c r="K43" s="573">
        <v>0</v>
      </c>
      <c r="L43" s="358" t="s">
        <v>6378</v>
      </c>
      <c r="M43" s="357" t="s">
        <v>1062</v>
      </c>
      <c r="N43" s="357" t="s">
        <v>497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570</v>
      </c>
      <c r="U43" s="357" t="s">
        <v>294</v>
      </c>
      <c r="V43" s="357" t="s">
        <v>294</v>
      </c>
    </row>
    <row r="44" spans="1:22">
      <c r="A44" s="653"/>
      <c r="B44" s="607" t="s">
        <v>78</v>
      </c>
      <c r="C44" s="1774" t="s">
        <v>79</v>
      </c>
      <c r="D44" s="1652">
        <v>5</v>
      </c>
      <c r="E44" s="927">
        <v>8</v>
      </c>
      <c r="F44" s="1782" t="s">
        <v>71</v>
      </c>
      <c r="G44" s="494"/>
      <c r="H44" s="494" t="s">
        <v>70</v>
      </c>
      <c r="I44" s="494" t="s">
        <v>294</v>
      </c>
      <c r="J44" s="494" t="s">
        <v>294</v>
      </c>
      <c r="K44" s="573">
        <v>0</v>
      </c>
      <c r="L44" s="358" t="s">
        <v>6250</v>
      </c>
      <c r="M44" s="357" t="s">
        <v>78</v>
      </c>
      <c r="N44" s="357" t="s">
        <v>70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605</v>
      </c>
      <c r="U44" s="357" t="s">
        <v>294</v>
      </c>
      <c r="V44" s="357" t="s">
        <v>294</v>
      </c>
    </row>
    <row r="45" spans="1:22">
      <c r="A45" s="653"/>
      <c r="B45" s="607" t="s">
        <v>38</v>
      </c>
      <c r="C45" s="1778" t="s">
        <v>146</v>
      </c>
      <c r="D45" s="888">
        <v>1</v>
      </c>
      <c r="E45" s="933">
        <v>1</v>
      </c>
      <c r="F45" s="1783" t="s">
        <v>3226</v>
      </c>
      <c r="G45" s="494"/>
      <c r="H45" s="494" t="s">
        <v>19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 ht="15" thickBot="1">
      <c r="A46" s="653"/>
      <c r="B46" s="607" t="s">
        <v>628</v>
      </c>
      <c r="C46" s="1778" t="s">
        <v>6251</v>
      </c>
      <c r="D46" s="1652">
        <v>3</v>
      </c>
      <c r="E46" s="933">
        <v>4</v>
      </c>
      <c r="F46" s="1783" t="s">
        <v>75</v>
      </c>
      <c r="G46" s="494"/>
      <c r="H46" s="494" t="s">
        <v>74</v>
      </c>
      <c r="I46" s="494" t="s">
        <v>294</v>
      </c>
      <c r="J46" s="494" t="s">
        <v>294</v>
      </c>
      <c r="K46" s="573">
        <v>0</v>
      </c>
      <c r="L46" s="358" t="s">
        <v>6251</v>
      </c>
      <c r="M46" s="357" t="s">
        <v>628</v>
      </c>
      <c r="N46" s="357" t="s">
        <v>74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6370</v>
      </c>
      <c r="U46" s="357" t="s">
        <v>294</v>
      </c>
      <c r="V46" s="357" t="s">
        <v>294</v>
      </c>
    </row>
    <row r="47" spans="1:22" ht="15" thickBot="1">
      <c r="A47" s="661"/>
      <c r="B47" s="622"/>
      <c r="C47" s="703" t="s">
        <v>336</v>
      </c>
      <c r="D47" s="614">
        <v>19</v>
      </c>
      <c r="E47" s="614">
        <v>29</v>
      </c>
      <c r="F47" s="70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336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648">
        <v>7</v>
      </c>
      <c r="B48" s="603" t="s">
        <v>83</v>
      </c>
      <c r="C48" s="1780" t="s">
        <v>84</v>
      </c>
      <c r="D48" s="1649">
        <v>4</v>
      </c>
      <c r="E48" s="940">
        <v>7</v>
      </c>
      <c r="F48" s="1784" t="s">
        <v>6251</v>
      </c>
      <c r="G48" s="494"/>
      <c r="H48" s="494" t="s">
        <v>628</v>
      </c>
      <c r="I48" s="494" t="s">
        <v>294</v>
      </c>
      <c r="J48" s="494" t="s">
        <v>294</v>
      </c>
      <c r="K48" s="573">
        <v>0</v>
      </c>
      <c r="L48" s="358" t="s">
        <v>84</v>
      </c>
      <c r="M48" s="357" t="s">
        <v>83</v>
      </c>
      <c r="N48" s="357" t="s">
        <v>628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6251</v>
      </c>
      <c r="U48" s="357" t="s">
        <v>294</v>
      </c>
      <c r="V48" s="357" t="s">
        <v>294</v>
      </c>
    </row>
    <row r="49" spans="1:22">
      <c r="A49" s="653"/>
      <c r="B49" s="607" t="s">
        <v>143</v>
      </c>
      <c r="C49" s="1774" t="s">
        <v>144</v>
      </c>
      <c r="D49" s="1775">
        <v>4</v>
      </c>
      <c r="E49" s="927">
        <v>6</v>
      </c>
      <c r="F49" s="1782" t="s">
        <v>71</v>
      </c>
      <c r="G49" s="494"/>
      <c r="H49" s="494" t="s">
        <v>70</v>
      </c>
      <c r="I49" s="494" t="s">
        <v>294</v>
      </c>
      <c r="J49" s="494" t="s">
        <v>294</v>
      </c>
      <c r="K49" s="573">
        <v>0</v>
      </c>
      <c r="L49" s="358" t="s">
        <v>144</v>
      </c>
      <c r="M49" s="357" t="s">
        <v>143</v>
      </c>
      <c r="N49" s="357" t="s">
        <v>70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605</v>
      </c>
      <c r="U49" s="357" t="s">
        <v>294</v>
      </c>
      <c r="V49" s="357" t="s">
        <v>294</v>
      </c>
    </row>
    <row r="50" spans="1:22">
      <c r="A50" s="653"/>
      <c r="B50" s="607" t="s">
        <v>34</v>
      </c>
      <c r="C50" s="1774" t="s">
        <v>142</v>
      </c>
      <c r="D50" s="1775">
        <v>4</v>
      </c>
      <c r="E50" s="927">
        <v>6</v>
      </c>
      <c r="F50" s="1065" t="s">
        <v>11</v>
      </c>
      <c r="G50" s="494"/>
      <c r="H50" s="494" t="s">
        <v>10</v>
      </c>
      <c r="I50" s="494" t="s">
        <v>294</v>
      </c>
      <c r="J50" s="494" t="s">
        <v>294</v>
      </c>
      <c r="K50" s="573">
        <v>0</v>
      </c>
      <c r="L50" s="358" t="s">
        <v>1181</v>
      </c>
      <c r="M50" s="357" t="s">
        <v>34</v>
      </c>
      <c r="N50" s="357" t="s">
        <v>10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438</v>
      </c>
      <c r="U50" s="357" t="s">
        <v>294</v>
      </c>
      <c r="V50" s="357" t="s">
        <v>294</v>
      </c>
    </row>
    <row r="51" spans="1:22">
      <c r="A51" s="653"/>
      <c r="B51" s="607" t="s">
        <v>1063</v>
      </c>
      <c r="C51" s="1774" t="s">
        <v>90</v>
      </c>
      <c r="D51" s="1775">
        <v>4</v>
      </c>
      <c r="E51" s="1652">
        <v>7</v>
      </c>
      <c r="F51" s="1782" t="s">
        <v>79</v>
      </c>
      <c r="G51" s="494"/>
      <c r="H51" s="494" t="s">
        <v>78</v>
      </c>
      <c r="I51" s="494" t="s">
        <v>294</v>
      </c>
      <c r="J51" s="494" t="s">
        <v>294</v>
      </c>
      <c r="K51" s="573">
        <v>0</v>
      </c>
      <c r="L51" s="358" t="s">
        <v>90</v>
      </c>
      <c r="M51" s="357" t="s">
        <v>1063</v>
      </c>
      <c r="N51" s="357" t="s">
        <v>78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6250</v>
      </c>
      <c r="U51" s="357" t="s">
        <v>294</v>
      </c>
      <c r="V51" s="357" t="s">
        <v>294</v>
      </c>
    </row>
    <row r="52" spans="1:22" ht="15" thickBot="1">
      <c r="A52" s="653"/>
      <c r="B52" s="619" t="s">
        <v>629</v>
      </c>
      <c r="C52" s="1778" t="s">
        <v>88</v>
      </c>
      <c r="D52" s="681">
        <v>3</v>
      </c>
      <c r="E52" s="933">
        <v>6</v>
      </c>
      <c r="F52" s="1783" t="s">
        <v>6251</v>
      </c>
      <c r="G52" s="494"/>
      <c r="H52" s="494" t="s">
        <v>628</v>
      </c>
      <c r="I52" s="494" t="s">
        <v>294</v>
      </c>
      <c r="J52" s="494" t="s">
        <v>294</v>
      </c>
      <c r="K52" s="573">
        <v>0</v>
      </c>
      <c r="L52" s="358" t="s">
        <v>88</v>
      </c>
      <c r="M52" s="357" t="s">
        <v>629</v>
      </c>
      <c r="N52" s="357" t="s">
        <v>628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6251</v>
      </c>
      <c r="U52" s="357" t="s">
        <v>294</v>
      </c>
      <c r="V52" s="357" t="s">
        <v>294</v>
      </c>
    </row>
    <row r="53" spans="1:22" ht="15" thickBot="1">
      <c r="A53" s="661"/>
      <c r="B53" s="622"/>
      <c r="C53" s="703" t="s">
        <v>336</v>
      </c>
      <c r="D53" s="614">
        <v>19</v>
      </c>
      <c r="E53" s="614">
        <v>32</v>
      </c>
      <c r="F53" s="70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336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648">
        <v>8</v>
      </c>
      <c r="B54" s="603" t="s">
        <v>1064</v>
      </c>
      <c r="C54" s="1788" t="s">
        <v>98</v>
      </c>
      <c r="D54" s="1775">
        <v>3</v>
      </c>
      <c r="E54" s="1649">
        <v>6</v>
      </c>
      <c r="F54" s="1785" t="s">
        <v>79</v>
      </c>
      <c r="G54" s="494"/>
      <c r="H54" s="494" t="s">
        <v>78</v>
      </c>
      <c r="I54" s="494" t="s">
        <v>294</v>
      </c>
      <c r="J54" s="494" t="s">
        <v>294</v>
      </c>
      <c r="K54" s="573">
        <v>0</v>
      </c>
      <c r="L54" s="358" t="s">
        <v>98</v>
      </c>
      <c r="M54" s="357" t="s">
        <v>1064</v>
      </c>
      <c r="N54" s="357" t="s">
        <v>78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6250</v>
      </c>
      <c r="U54" s="357" t="s">
        <v>294</v>
      </c>
      <c r="V54" s="357" t="s">
        <v>294</v>
      </c>
    </row>
    <row r="55" spans="1:22">
      <c r="A55" s="653"/>
      <c r="B55" s="607" t="s">
        <v>630</v>
      </c>
      <c r="C55" s="1774" t="s">
        <v>94</v>
      </c>
      <c r="D55" s="1775">
        <v>3</v>
      </c>
      <c r="E55" s="1652">
        <v>6</v>
      </c>
      <c r="F55" s="1782" t="s">
        <v>88</v>
      </c>
      <c r="G55" s="494"/>
      <c r="H55" s="494" t="s">
        <v>629</v>
      </c>
      <c r="I55" s="494" t="s">
        <v>294</v>
      </c>
      <c r="J55" s="494" t="s">
        <v>294</v>
      </c>
      <c r="K55" s="573">
        <v>0</v>
      </c>
      <c r="L55" s="358" t="s">
        <v>94</v>
      </c>
      <c r="M55" s="357" t="s">
        <v>630</v>
      </c>
      <c r="N55" s="357" t="s">
        <v>629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88</v>
      </c>
      <c r="U55" s="357" t="s">
        <v>294</v>
      </c>
      <c r="V55" s="357" t="s">
        <v>294</v>
      </c>
    </row>
    <row r="56" spans="1:22">
      <c r="A56" s="653"/>
      <c r="B56" s="607" t="s">
        <v>633</v>
      </c>
      <c r="C56" s="1780" t="s">
        <v>1021</v>
      </c>
      <c r="D56" s="1775">
        <v>8</v>
      </c>
      <c r="E56" s="927">
        <v>14</v>
      </c>
      <c r="F56" s="1782" t="s">
        <v>6259</v>
      </c>
      <c r="G56" s="494"/>
      <c r="H56" s="494" t="s">
        <v>34</v>
      </c>
      <c r="I56" s="494" t="s">
        <v>1063</v>
      </c>
      <c r="J56" s="494" t="s">
        <v>294</v>
      </c>
      <c r="K56" s="573">
        <v>0</v>
      </c>
      <c r="L56" s="358" t="s">
        <v>4589</v>
      </c>
      <c r="M56" s="357" t="s">
        <v>633</v>
      </c>
      <c r="N56" s="357" t="s">
        <v>34</v>
      </c>
      <c r="O56" s="357" t="s">
        <v>1063</v>
      </c>
      <c r="P56" s="357" t="s">
        <v>294</v>
      </c>
      <c r="Q56" s="357">
        <v>0</v>
      </c>
      <c r="R56" s="357">
        <v>19</v>
      </c>
      <c r="S56" s="357">
        <v>0</v>
      </c>
      <c r="T56" s="357" t="s">
        <v>1181</v>
      </c>
      <c r="U56" s="357" t="s">
        <v>90</v>
      </c>
      <c r="V56" s="357" t="s">
        <v>294</v>
      </c>
    </row>
    <row r="57" spans="1:22">
      <c r="A57" s="653"/>
      <c r="B57" s="607" t="s">
        <v>631</v>
      </c>
      <c r="C57" s="1774" t="s">
        <v>96</v>
      </c>
      <c r="D57" s="1775">
        <v>4</v>
      </c>
      <c r="E57" s="927">
        <v>8</v>
      </c>
      <c r="F57" s="1782" t="s">
        <v>90</v>
      </c>
      <c r="G57" s="494"/>
      <c r="H57" s="494" t="s">
        <v>1063</v>
      </c>
      <c r="I57" s="494" t="s">
        <v>294</v>
      </c>
      <c r="J57" s="494" t="s">
        <v>294</v>
      </c>
      <c r="K57" s="573">
        <v>0</v>
      </c>
      <c r="L57" s="358" t="s">
        <v>96</v>
      </c>
      <c r="M57" s="357" t="s">
        <v>631</v>
      </c>
      <c r="N57" s="357" t="s">
        <v>1063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90</v>
      </c>
      <c r="U57" s="357" t="s">
        <v>294</v>
      </c>
      <c r="V57" s="357" t="s">
        <v>294</v>
      </c>
    </row>
    <row r="58" spans="1:22" ht="15" thickBot="1">
      <c r="A58" s="653"/>
      <c r="B58" s="607" t="s">
        <v>99</v>
      </c>
      <c r="C58" s="1789" t="s">
        <v>100</v>
      </c>
      <c r="D58" s="609">
        <v>4</v>
      </c>
      <c r="E58" s="1655">
        <v>8</v>
      </c>
      <c r="F58" s="1790" t="s">
        <v>6251</v>
      </c>
      <c r="G58" s="494"/>
      <c r="H58" s="494" t="s">
        <v>628</v>
      </c>
      <c r="I58" s="494" t="s">
        <v>294</v>
      </c>
      <c r="J58" s="494" t="s">
        <v>294</v>
      </c>
      <c r="K58" s="573">
        <v>0</v>
      </c>
      <c r="L58" s="358" t="s">
        <v>615</v>
      </c>
      <c r="M58" s="357" t="s">
        <v>99</v>
      </c>
      <c r="N58" s="357" t="s">
        <v>628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6251</v>
      </c>
      <c r="U58" s="357" t="s">
        <v>294</v>
      </c>
      <c r="V58" s="357" t="s">
        <v>294</v>
      </c>
    </row>
    <row r="59" spans="1:22" ht="15" thickBot="1">
      <c r="A59" s="661"/>
      <c r="B59" s="612"/>
      <c r="C59" s="703" t="s">
        <v>336</v>
      </c>
      <c r="D59" s="614">
        <v>22</v>
      </c>
      <c r="E59" s="614">
        <v>42</v>
      </c>
      <c r="F59" s="70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336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48">
        <v>9</v>
      </c>
      <c r="B60" s="603" t="s">
        <v>7462</v>
      </c>
      <c r="C60" s="1780" t="s">
        <v>7463</v>
      </c>
      <c r="D60" s="1775">
        <v>2</v>
      </c>
      <c r="E60" s="940">
        <v>2</v>
      </c>
      <c r="F60" s="1784" t="s">
        <v>88</v>
      </c>
      <c r="G60" s="494" t="s">
        <v>241</v>
      </c>
      <c r="H60" s="494" t="s">
        <v>629</v>
      </c>
      <c r="I60" s="494" t="s">
        <v>294</v>
      </c>
      <c r="J60" s="494" t="s">
        <v>294</v>
      </c>
      <c r="K60" s="573">
        <v>0</v>
      </c>
      <c r="L60" s="358" t="s">
        <v>7463</v>
      </c>
      <c r="M60" s="357" t="s">
        <v>7462</v>
      </c>
      <c r="N60" s="357" t="s">
        <v>629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88</v>
      </c>
      <c r="U60" s="357" t="s">
        <v>294</v>
      </c>
      <c r="V60" s="357" t="s">
        <v>294</v>
      </c>
    </row>
    <row r="61" spans="1:22">
      <c r="A61" s="653"/>
      <c r="B61" s="607" t="s">
        <v>7464</v>
      </c>
      <c r="C61" s="1774" t="s">
        <v>7158</v>
      </c>
      <c r="D61" s="1775">
        <v>2</v>
      </c>
      <c r="E61" s="1652">
        <v>2</v>
      </c>
      <c r="F61" s="1782" t="s">
        <v>88</v>
      </c>
      <c r="G61" s="494" t="s">
        <v>241</v>
      </c>
      <c r="H61" s="494" t="s">
        <v>629</v>
      </c>
      <c r="I61" s="494" t="s">
        <v>294</v>
      </c>
      <c r="J61" s="494" t="s">
        <v>294</v>
      </c>
      <c r="K61" s="573">
        <v>0</v>
      </c>
      <c r="L61" s="358" t="s">
        <v>7159</v>
      </c>
      <c r="M61" s="357" t="s">
        <v>7464</v>
      </c>
      <c r="N61" s="357" t="s">
        <v>629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88</v>
      </c>
      <c r="U61" s="357" t="s">
        <v>294</v>
      </c>
      <c r="V61" s="357" t="s">
        <v>294</v>
      </c>
    </row>
    <row r="62" spans="1:22">
      <c r="A62" s="653"/>
      <c r="B62" s="607" t="s">
        <v>7465</v>
      </c>
      <c r="C62" s="1774" t="s">
        <v>7466</v>
      </c>
      <c r="D62" s="1775">
        <v>2</v>
      </c>
      <c r="E62" s="1652">
        <v>2</v>
      </c>
      <c r="F62" s="1782" t="s">
        <v>88</v>
      </c>
      <c r="G62" s="494" t="s">
        <v>241</v>
      </c>
      <c r="H62" s="494" t="s">
        <v>629</v>
      </c>
      <c r="I62" s="494" t="s">
        <v>294</v>
      </c>
      <c r="J62" s="494" t="s">
        <v>294</v>
      </c>
      <c r="K62" s="573">
        <v>0</v>
      </c>
      <c r="L62" s="358" t="s">
        <v>7466</v>
      </c>
      <c r="M62" s="357" t="s">
        <v>7465</v>
      </c>
      <c r="N62" s="357" t="s">
        <v>629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88</v>
      </c>
      <c r="U62" s="357" t="s">
        <v>294</v>
      </c>
      <c r="V62" s="357" t="s">
        <v>294</v>
      </c>
    </row>
    <row r="63" spans="1:22">
      <c r="A63" s="653"/>
      <c r="B63" s="607" t="s">
        <v>1065</v>
      </c>
      <c r="C63" s="1774" t="s">
        <v>7467</v>
      </c>
      <c r="D63" s="1775">
        <v>4</v>
      </c>
      <c r="E63" s="927">
        <v>6</v>
      </c>
      <c r="F63" s="1782" t="s">
        <v>6371</v>
      </c>
      <c r="G63" s="494"/>
      <c r="H63" s="494" t="s">
        <v>497</v>
      </c>
      <c r="I63" s="494" t="s">
        <v>294</v>
      </c>
      <c r="J63" s="494" t="s">
        <v>294</v>
      </c>
      <c r="K63" s="573">
        <v>0</v>
      </c>
      <c r="L63" s="358" t="s">
        <v>7467</v>
      </c>
      <c r="M63" s="357" t="s">
        <v>1065</v>
      </c>
      <c r="N63" s="357" t="s">
        <v>497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570</v>
      </c>
      <c r="U63" s="357" t="s">
        <v>294</v>
      </c>
      <c r="V63" s="357" t="s">
        <v>294</v>
      </c>
    </row>
    <row r="64" spans="1:22">
      <c r="A64" s="653"/>
      <c r="B64" s="607" t="s">
        <v>7271</v>
      </c>
      <c r="C64" s="1774" t="s">
        <v>7549</v>
      </c>
      <c r="D64" s="1775">
        <v>8</v>
      </c>
      <c r="E64" s="927">
        <v>12</v>
      </c>
      <c r="F64" s="1782" t="s">
        <v>7461</v>
      </c>
      <c r="G64" s="494"/>
      <c r="H64" s="494" t="s">
        <v>35</v>
      </c>
      <c r="I64" s="494" t="s">
        <v>1064</v>
      </c>
      <c r="J64" s="494" t="s">
        <v>294</v>
      </c>
      <c r="K64" s="573">
        <v>0</v>
      </c>
      <c r="L64" s="358" t="s">
        <v>4161</v>
      </c>
      <c r="M64" s="357" t="s">
        <v>7271</v>
      </c>
      <c r="N64" s="357" t="s">
        <v>35</v>
      </c>
      <c r="O64" s="357" t="s">
        <v>1064</v>
      </c>
      <c r="P64" s="357" t="s">
        <v>294</v>
      </c>
      <c r="Q64" s="357">
        <v>0</v>
      </c>
      <c r="R64" s="357">
        <v>37</v>
      </c>
      <c r="S64" s="357">
        <v>0</v>
      </c>
      <c r="T64" s="357" t="s">
        <v>3259</v>
      </c>
      <c r="U64" s="357" t="s">
        <v>98</v>
      </c>
      <c r="V64" s="357" t="s">
        <v>294</v>
      </c>
    </row>
    <row r="65" spans="1:22">
      <c r="A65" s="653"/>
      <c r="B65" s="607" t="s">
        <v>7460</v>
      </c>
      <c r="C65" s="1774" t="s">
        <v>6261</v>
      </c>
      <c r="D65" s="1775">
        <v>5</v>
      </c>
      <c r="E65" s="1652">
        <v>10</v>
      </c>
      <c r="F65" s="1782" t="s">
        <v>6377</v>
      </c>
      <c r="G65" s="494"/>
      <c r="H65" s="494" t="s">
        <v>1062</v>
      </c>
      <c r="I65" s="494" t="s">
        <v>294</v>
      </c>
      <c r="J65" s="494" t="s">
        <v>294</v>
      </c>
      <c r="K65" s="573">
        <v>0</v>
      </c>
      <c r="L65" s="358" t="s">
        <v>6262</v>
      </c>
      <c r="M65" s="357" t="s">
        <v>7460</v>
      </c>
      <c r="N65" s="357" t="s">
        <v>1062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6378</v>
      </c>
      <c r="U65" s="357" t="s">
        <v>294</v>
      </c>
      <c r="V65" s="357" t="s">
        <v>294</v>
      </c>
    </row>
    <row r="66" spans="1:22" ht="15" thickBot="1">
      <c r="A66" s="653"/>
      <c r="B66" s="619" t="s">
        <v>1066</v>
      </c>
      <c r="C66" s="1778" t="s">
        <v>105</v>
      </c>
      <c r="D66" s="609">
        <v>3</v>
      </c>
      <c r="E66" s="933">
        <v>4</v>
      </c>
      <c r="F66" s="1783" t="s">
        <v>96</v>
      </c>
      <c r="G66" s="494"/>
      <c r="H66" s="494" t="s">
        <v>631</v>
      </c>
      <c r="I66" s="494" t="s">
        <v>294</v>
      </c>
      <c r="J66" s="494" t="s">
        <v>294</v>
      </c>
      <c r="K66" s="573">
        <v>0</v>
      </c>
      <c r="L66" s="358" t="s">
        <v>6268</v>
      </c>
      <c r="M66" s="357" t="s">
        <v>1066</v>
      </c>
      <c r="N66" s="357" t="s">
        <v>631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96</v>
      </c>
      <c r="U66" s="357" t="s">
        <v>294</v>
      </c>
      <c r="V66" s="357" t="s">
        <v>294</v>
      </c>
    </row>
    <row r="67" spans="1:22" ht="15" thickBot="1">
      <c r="A67" s="661"/>
      <c r="B67" s="612"/>
      <c r="C67" s="703" t="s">
        <v>336</v>
      </c>
      <c r="D67" s="614">
        <v>22</v>
      </c>
      <c r="E67" s="614">
        <v>34</v>
      </c>
      <c r="F67" s="70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336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48">
        <v>10</v>
      </c>
      <c r="B68" s="607" t="s">
        <v>637</v>
      </c>
      <c r="C68" s="1780" t="s">
        <v>150</v>
      </c>
      <c r="D68" s="1775">
        <v>4</v>
      </c>
      <c r="E68" s="940">
        <v>8</v>
      </c>
      <c r="F68" s="1785" t="s">
        <v>98</v>
      </c>
      <c r="G68" s="494"/>
      <c r="H68" s="494" t="s">
        <v>1064</v>
      </c>
      <c r="I68" s="494" t="s">
        <v>294</v>
      </c>
      <c r="J68" s="494" t="s">
        <v>294</v>
      </c>
      <c r="K68" s="573">
        <v>0</v>
      </c>
      <c r="L68" s="358" t="s">
        <v>150</v>
      </c>
      <c r="M68" s="357" t="s">
        <v>637</v>
      </c>
      <c r="N68" s="357" t="s">
        <v>1064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98</v>
      </c>
      <c r="U68" s="357" t="s">
        <v>294</v>
      </c>
      <c r="V68" s="357" t="s">
        <v>294</v>
      </c>
    </row>
    <row r="69" spans="1:22">
      <c r="A69" s="653"/>
      <c r="B69" s="607" t="s">
        <v>6269</v>
      </c>
      <c r="C69" s="1774" t="s">
        <v>280</v>
      </c>
      <c r="D69" s="1775">
        <v>4</v>
      </c>
      <c r="E69" s="927">
        <v>7</v>
      </c>
      <c r="F69" s="1782" t="s">
        <v>94</v>
      </c>
      <c r="G69" s="494"/>
      <c r="H69" s="494" t="s">
        <v>630</v>
      </c>
      <c r="I69" s="494" t="s">
        <v>294</v>
      </c>
      <c r="J69" s="494" t="s">
        <v>294</v>
      </c>
      <c r="K69" s="573">
        <v>0</v>
      </c>
      <c r="L69" s="358" t="s">
        <v>6270</v>
      </c>
      <c r="M69" s="357" t="s">
        <v>6269</v>
      </c>
      <c r="N69" s="357" t="s">
        <v>630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94</v>
      </c>
      <c r="U69" s="357" t="s">
        <v>294</v>
      </c>
      <c r="V69" s="357" t="s">
        <v>294</v>
      </c>
    </row>
    <row r="70" spans="1:22">
      <c r="A70" s="653"/>
      <c r="B70" s="607" t="s">
        <v>7468</v>
      </c>
      <c r="C70" s="1774" t="s">
        <v>252</v>
      </c>
      <c r="D70" s="1775">
        <v>2</v>
      </c>
      <c r="E70" s="1652">
        <v>2</v>
      </c>
      <c r="F70" s="1784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7164</v>
      </c>
      <c r="M70" s="357" t="s">
        <v>7468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653"/>
      <c r="B71" s="607" t="s">
        <v>7469</v>
      </c>
      <c r="C71" s="1774" t="s">
        <v>253</v>
      </c>
      <c r="D71" s="1775">
        <v>2</v>
      </c>
      <c r="E71" s="1652">
        <v>2</v>
      </c>
      <c r="F71" s="1784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3154</v>
      </c>
      <c r="M71" s="357" t="s">
        <v>7469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653"/>
      <c r="B72" s="607" t="s">
        <v>7470</v>
      </c>
      <c r="C72" s="1774" t="s">
        <v>7471</v>
      </c>
      <c r="D72" s="1775">
        <v>2</v>
      </c>
      <c r="E72" s="1652">
        <v>2</v>
      </c>
      <c r="F72" s="1784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7472</v>
      </c>
      <c r="M72" s="357" t="s">
        <v>7470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653"/>
      <c r="B73" s="619" t="s">
        <v>7283</v>
      </c>
      <c r="C73" s="1778" t="s">
        <v>3394</v>
      </c>
      <c r="D73" s="609">
        <v>8</v>
      </c>
      <c r="E73" s="933">
        <v>12</v>
      </c>
      <c r="F73" s="1783" t="s">
        <v>7549</v>
      </c>
      <c r="G73" s="494"/>
      <c r="H73" s="494" t="s">
        <v>7271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7283</v>
      </c>
      <c r="N73" s="357" t="s">
        <v>7271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653"/>
      <c r="B74" s="622"/>
      <c r="C74" s="703" t="s">
        <v>336</v>
      </c>
      <c r="D74" s="614">
        <v>18</v>
      </c>
      <c r="E74" s="614">
        <v>29</v>
      </c>
      <c r="F74" s="70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336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856"/>
      <c r="B75" s="867"/>
      <c r="C75" s="1792" t="s">
        <v>7532</v>
      </c>
      <c r="D75" s="725">
        <v>200</v>
      </c>
      <c r="E75" s="726">
        <v>302</v>
      </c>
      <c r="F75" s="1426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7533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E64F9-840F-4649-9D17-6B220E08E75D}">
  <sheetPr codeName="Sheet86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603" t="s">
        <v>17</v>
      </c>
      <c r="C9" s="1291" t="s">
        <v>54</v>
      </c>
      <c r="D9" s="1649">
        <v>5</v>
      </c>
      <c r="E9" s="922">
        <v>7</v>
      </c>
      <c r="F9" s="12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6215</v>
      </c>
      <c r="M9" s="357" t="s">
        <v>17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607" t="s">
        <v>20</v>
      </c>
      <c r="C10" s="1063" t="s">
        <v>21</v>
      </c>
      <c r="D10" s="1652">
        <v>5</v>
      </c>
      <c r="E10" s="927">
        <v>6</v>
      </c>
      <c r="F10" s="1301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607" t="s">
        <v>10</v>
      </c>
      <c r="C11" s="1063" t="s">
        <v>11</v>
      </c>
      <c r="D11" s="1652">
        <v>2</v>
      </c>
      <c r="E11" s="927">
        <v>2</v>
      </c>
      <c r="F11" s="1301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607" t="s">
        <v>6469</v>
      </c>
      <c r="C12" s="1063" t="s">
        <v>6470</v>
      </c>
      <c r="D12" s="1652">
        <v>4</v>
      </c>
      <c r="E12" s="927">
        <v>5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6471</v>
      </c>
      <c r="M12" s="357" t="s">
        <v>6469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849"/>
      <c r="B13" s="619" t="s">
        <v>1020</v>
      </c>
      <c r="C13" s="1066" t="s">
        <v>3206</v>
      </c>
      <c r="D13" s="1657">
        <v>2</v>
      </c>
      <c r="E13" s="1655">
        <v>2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56"/>
      <c r="B14" s="619"/>
      <c r="C14" s="1336" t="s">
        <v>336</v>
      </c>
      <c r="D14" s="1121">
        <v>18</v>
      </c>
      <c r="E14" s="1121">
        <v>22</v>
      </c>
      <c r="F14" s="7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844">
        <v>2</v>
      </c>
      <c r="B15" s="603" t="s">
        <v>23</v>
      </c>
      <c r="C15" s="1064" t="s">
        <v>1048</v>
      </c>
      <c r="D15" s="1649">
        <v>5</v>
      </c>
      <c r="E15" s="922">
        <v>7</v>
      </c>
      <c r="F15" s="1290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849"/>
      <c r="B16" s="607" t="s">
        <v>26</v>
      </c>
      <c r="C16" s="1063" t="s">
        <v>52</v>
      </c>
      <c r="D16" s="1652">
        <v>5</v>
      </c>
      <c r="E16" s="927">
        <v>6</v>
      </c>
      <c r="F16" s="1065" t="s">
        <v>21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26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849"/>
      <c r="B17" s="607" t="s">
        <v>36</v>
      </c>
      <c r="C17" s="1063" t="s">
        <v>247</v>
      </c>
      <c r="D17" s="1652">
        <v>1</v>
      </c>
      <c r="E17" s="927">
        <v>1</v>
      </c>
      <c r="F17" s="1290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849"/>
      <c r="B18" s="607" t="s">
        <v>1043</v>
      </c>
      <c r="C18" s="1063" t="s">
        <v>1044</v>
      </c>
      <c r="D18" s="1652">
        <v>4</v>
      </c>
      <c r="E18" s="927">
        <v>6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6280</v>
      </c>
      <c r="M18" s="357" t="s">
        <v>1043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607" t="s">
        <v>6472</v>
      </c>
      <c r="C19" s="1063" t="s">
        <v>349</v>
      </c>
      <c r="D19" s="1652">
        <v>4</v>
      </c>
      <c r="E19" s="927">
        <v>6</v>
      </c>
      <c r="F19" s="1290" t="s">
        <v>54</v>
      </c>
      <c r="G19" s="494"/>
      <c r="H19" s="494" t="s">
        <v>17</v>
      </c>
      <c r="I19" s="494" t="s">
        <v>294</v>
      </c>
      <c r="J19" s="494" t="s">
        <v>294</v>
      </c>
      <c r="K19" s="573">
        <v>0</v>
      </c>
      <c r="L19" s="358" t="s">
        <v>6309</v>
      </c>
      <c r="M19" s="357" t="s">
        <v>6472</v>
      </c>
      <c r="N19" s="357" t="s">
        <v>17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6215</v>
      </c>
      <c r="U19" s="357" t="s">
        <v>294</v>
      </c>
      <c r="V19" s="357" t="s">
        <v>294</v>
      </c>
    </row>
    <row r="20" spans="1:22" ht="15" thickBot="1">
      <c r="A20" s="849"/>
      <c r="B20" s="619" t="s">
        <v>347</v>
      </c>
      <c r="C20" s="1066" t="s">
        <v>1042</v>
      </c>
      <c r="D20" s="1657">
        <v>3</v>
      </c>
      <c r="E20" s="1655">
        <v>6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6413</v>
      </c>
      <c r="M20" s="357" t="s">
        <v>347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856"/>
      <c r="B21" s="619"/>
      <c r="C21" s="1336" t="s">
        <v>336</v>
      </c>
      <c r="D21" s="1121">
        <v>22</v>
      </c>
      <c r="E21" s="631">
        <v>32</v>
      </c>
      <c r="F21" s="132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844">
        <v>3</v>
      </c>
      <c r="B22" s="603" t="s">
        <v>27</v>
      </c>
      <c r="C22" s="1063" t="s">
        <v>404</v>
      </c>
      <c r="D22" s="1649">
        <v>5</v>
      </c>
      <c r="E22" s="922">
        <v>6</v>
      </c>
      <c r="F22" s="1067" t="s">
        <v>1048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849"/>
      <c r="B23" s="607" t="s">
        <v>29</v>
      </c>
      <c r="C23" s="1063" t="s">
        <v>53</v>
      </c>
      <c r="D23" s="1652">
        <v>2</v>
      </c>
      <c r="E23" s="927">
        <v>2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849"/>
      <c r="B24" s="607" t="s">
        <v>350</v>
      </c>
      <c r="C24" s="1063" t="s">
        <v>405</v>
      </c>
      <c r="D24" s="1652">
        <v>4</v>
      </c>
      <c r="E24" s="927">
        <v>6</v>
      </c>
      <c r="F24" s="1065" t="s">
        <v>349</v>
      </c>
      <c r="G24" s="494"/>
      <c r="H24" s="494" t="s">
        <v>6472</v>
      </c>
      <c r="I24" s="494" t="s">
        <v>294</v>
      </c>
      <c r="J24" s="494" t="s">
        <v>294</v>
      </c>
      <c r="K24" s="573">
        <v>0</v>
      </c>
      <c r="L24" s="358" t="s">
        <v>6420</v>
      </c>
      <c r="M24" s="357" t="s">
        <v>350</v>
      </c>
      <c r="N24" s="357" t="s">
        <v>6472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6309</v>
      </c>
      <c r="U24" s="357" t="s">
        <v>294</v>
      </c>
      <c r="V24" s="357" t="s">
        <v>294</v>
      </c>
    </row>
    <row r="25" spans="1:22">
      <c r="A25" s="849"/>
      <c r="B25" s="607" t="s">
        <v>33</v>
      </c>
      <c r="C25" s="1063" t="s">
        <v>140</v>
      </c>
      <c r="D25" s="1652">
        <v>5</v>
      </c>
      <c r="E25" s="927">
        <v>7</v>
      </c>
      <c r="F25" s="1065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849"/>
      <c r="B26" s="607" t="s">
        <v>7222</v>
      </c>
      <c r="C26" s="1063" t="s">
        <v>6481</v>
      </c>
      <c r="D26" s="1652">
        <v>3</v>
      </c>
      <c r="E26" s="927">
        <v>3</v>
      </c>
      <c r="F26" s="1065" t="s">
        <v>1048</v>
      </c>
      <c r="G26" s="494"/>
      <c r="H26" s="494" t="s">
        <v>23</v>
      </c>
      <c r="I26" s="494" t="s">
        <v>294</v>
      </c>
      <c r="J26" s="494" t="s">
        <v>294</v>
      </c>
      <c r="K26" s="573">
        <v>0</v>
      </c>
      <c r="L26" s="358" t="s">
        <v>6482</v>
      </c>
      <c r="M26" s="357" t="s">
        <v>7222</v>
      </c>
      <c r="N26" s="357" t="s">
        <v>23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594</v>
      </c>
      <c r="U26" s="357" t="s">
        <v>294</v>
      </c>
      <c r="V26" s="357" t="s">
        <v>294</v>
      </c>
    </row>
    <row r="27" spans="1:22" ht="15" thickBot="1">
      <c r="A27" s="849"/>
      <c r="B27" s="619" t="s">
        <v>40</v>
      </c>
      <c r="C27" s="1063" t="s">
        <v>338</v>
      </c>
      <c r="D27" s="1657">
        <v>1</v>
      </c>
      <c r="E27" s="1655">
        <v>1</v>
      </c>
      <c r="F27" s="1065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856"/>
      <c r="B28" s="619"/>
      <c r="C28" s="703" t="s">
        <v>336</v>
      </c>
      <c r="D28" s="1121">
        <v>20</v>
      </c>
      <c r="E28" s="1121">
        <v>25</v>
      </c>
      <c r="F28" s="70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844">
        <v>4</v>
      </c>
      <c r="B29" s="603" t="s">
        <v>30</v>
      </c>
      <c r="C29" s="1063" t="s">
        <v>141</v>
      </c>
      <c r="D29" s="1649">
        <v>5</v>
      </c>
      <c r="E29" s="922">
        <v>6</v>
      </c>
      <c r="F29" s="1065" t="s">
        <v>1048</v>
      </c>
      <c r="G29" s="494"/>
      <c r="H29" s="494" t="s">
        <v>23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30</v>
      </c>
      <c r="N29" s="357" t="s">
        <v>23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594</v>
      </c>
      <c r="U29" s="357" t="s">
        <v>294</v>
      </c>
      <c r="V29" s="357" t="s">
        <v>294</v>
      </c>
    </row>
    <row r="30" spans="1:22">
      <c r="A30" s="849"/>
      <c r="B30" s="607" t="s">
        <v>6484</v>
      </c>
      <c r="C30" s="1063" t="s">
        <v>6485</v>
      </c>
      <c r="D30" s="1652">
        <v>3</v>
      </c>
      <c r="E30" s="927">
        <v>4</v>
      </c>
      <c r="F30" s="1065" t="s">
        <v>405</v>
      </c>
      <c r="G30" s="494"/>
      <c r="H30" s="494" t="s">
        <v>350</v>
      </c>
      <c r="I30" s="494" t="s">
        <v>294</v>
      </c>
      <c r="J30" s="494" t="s">
        <v>294</v>
      </c>
      <c r="K30" s="573">
        <v>0</v>
      </c>
      <c r="L30" s="358" t="s">
        <v>6486</v>
      </c>
      <c r="M30" s="357" t="s">
        <v>6484</v>
      </c>
      <c r="N30" s="357" t="s">
        <v>350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6420</v>
      </c>
      <c r="U30" s="357" t="s">
        <v>294</v>
      </c>
      <c r="V30" s="357" t="s">
        <v>294</v>
      </c>
    </row>
    <row r="31" spans="1:22">
      <c r="A31" s="849"/>
      <c r="B31" s="607" t="s">
        <v>25</v>
      </c>
      <c r="C31" s="1063" t="s">
        <v>138</v>
      </c>
      <c r="D31" s="1652">
        <v>3</v>
      </c>
      <c r="E31" s="927">
        <v>4</v>
      </c>
      <c r="F31" s="1065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2100</v>
      </c>
      <c r="M31" s="357" t="s">
        <v>25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849"/>
      <c r="B32" s="607" t="s">
        <v>7320</v>
      </c>
      <c r="C32" s="1063" t="s">
        <v>6495</v>
      </c>
      <c r="D32" s="1652">
        <v>3</v>
      </c>
      <c r="E32" s="927">
        <v>4</v>
      </c>
      <c r="F32" s="1065" t="s">
        <v>1044</v>
      </c>
      <c r="G32" s="494"/>
      <c r="H32" s="494" t="s">
        <v>1043</v>
      </c>
      <c r="I32" s="494" t="s">
        <v>294</v>
      </c>
      <c r="J32" s="494" t="s">
        <v>294</v>
      </c>
      <c r="K32" s="573">
        <v>0</v>
      </c>
      <c r="L32" s="358" t="s">
        <v>6496</v>
      </c>
      <c r="M32" s="357" t="s">
        <v>7320</v>
      </c>
      <c r="N32" s="357" t="s">
        <v>1043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6280</v>
      </c>
      <c r="U32" s="357" t="s">
        <v>294</v>
      </c>
      <c r="V32" s="357" t="s">
        <v>294</v>
      </c>
    </row>
    <row r="33" spans="1:22">
      <c r="A33" s="849"/>
      <c r="B33" s="607" t="s">
        <v>31</v>
      </c>
      <c r="C33" s="1063" t="s">
        <v>427</v>
      </c>
      <c r="D33" s="1652">
        <v>5</v>
      </c>
      <c r="E33" s="927">
        <v>6</v>
      </c>
      <c r="F33" s="1065" t="s">
        <v>404</v>
      </c>
      <c r="G33" s="494"/>
      <c r="H33" s="494" t="s">
        <v>27</v>
      </c>
      <c r="I33" s="494" t="s">
        <v>294</v>
      </c>
      <c r="J33" s="494" t="s">
        <v>294</v>
      </c>
      <c r="K33" s="573">
        <v>0</v>
      </c>
      <c r="L33" s="358" t="s">
        <v>603</v>
      </c>
      <c r="M33" s="357" t="s">
        <v>31</v>
      </c>
      <c r="N33" s="357" t="s">
        <v>27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598</v>
      </c>
      <c r="U33" s="357" t="s">
        <v>294</v>
      </c>
      <c r="V33" s="357" t="s">
        <v>294</v>
      </c>
    </row>
    <row r="34" spans="1:22" ht="15" thickBot="1">
      <c r="A34" s="849"/>
      <c r="B34" s="607" t="s">
        <v>7546</v>
      </c>
      <c r="C34" s="1063" t="s">
        <v>7221</v>
      </c>
      <c r="D34" s="888">
        <v>3</v>
      </c>
      <c r="E34" s="933">
        <v>4</v>
      </c>
      <c r="F34" s="1065" t="s">
        <v>1042</v>
      </c>
      <c r="G34" s="494"/>
      <c r="H34" s="494" t="s">
        <v>347</v>
      </c>
      <c r="I34" s="494" t="s">
        <v>294</v>
      </c>
      <c r="J34" s="494" t="s">
        <v>294</v>
      </c>
      <c r="K34" s="573">
        <v>0</v>
      </c>
      <c r="L34" s="358" t="s">
        <v>6492</v>
      </c>
      <c r="M34" s="357" t="s">
        <v>7546</v>
      </c>
      <c r="N34" s="357" t="s">
        <v>347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856"/>
      <c r="B35" s="612"/>
      <c r="C35" s="703" t="s">
        <v>336</v>
      </c>
      <c r="D35" s="614">
        <v>22</v>
      </c>
      <c r="E35" s="614">
        <v>28</v>
      </c>
      <c r="F35" s="70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336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844">
        <v>5</v>
      </c>
      <c r="B36" s="603" t="s">
        <v>351</v>
      </c>
      <c r="C36" s="1063" t="s">
        <v>352</v>
      </c>
      <c r="D36" s="1649">
        <v>4</v>
      </c>
      <c r="E36" s="922">
        <v>5</v>
      </c>
      <c r="F36" s="1067" t="s">
        <v>427</v>
      </c>
      <c r="G36" s="494"/>
      <c r="H36" s="494" t="s">
        <v>31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31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849"/>
      <c r="B37" s="607" t="s">
        <v>34</v>
      </c>
      <c r="C37" s="1063" t="s">
        <v>142</v>
      </c>
      <c r="D37" s="1652">
        <v>4</v>
      </c>
      <c r="E37" s="927">
        <v>6</v>
      </c>
      <c r="F37" s="1065" t="s">
        <v>11</v>
      </c>
      <c r="G37" s="494"/>
      <c r="H37" s="494" t="s">
        <v>10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10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>
      <c r="A38" s="849"/>
      <c r="B38" s="607" t="s">
        <v>6500</v>
      </c>
      <c r="C38" s="1063" t="s">
        <v>6501</v>
      </c>
      <c r="D38" s="1652">
        <v>4</v>
      </c>
      <c r="E38" s="927">
        <v>5</v>
      </c>
      <c r="F38" s="1065" t="s">
        <v>7221</v>
      </c>
      <c r="G38" s="494"/>
      <c r="H38" s="494" t="s">
        <v>7546</v>
      </c>
      <c r="I38" s="494" t="s">
        <v>294</v>
      </c>
      <c r="J38" s="494" t="s">
        <v>294</v>
      </c>
      <c r="K38" s="573">
        <v>0</v>
      </c>
      <c r="L38" s="358" t="s">
        <v>6502</v>
      </c>
      <c r="M38" s="357" t="s">
        <v>6500</v>
      </c>
      <c r="N38" s="357" t="s">
        <v>7546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6492</v>
      </c>
      <c r="U38" s="357" t="s">
        <v>294</v>
      </c>
      <c r="V38" s="357" t="s">
        <v>294</v>
      </c>
    </row>
    <row r="39" spans="1:22">
      <c r="A39" s="849"/>
      <c r="B39" s="607" t="s">
        <v>7421</v>
      </c>
      <c r="C39" s="1063" t="s">
        <v>7422</v>
      </c>
      <c r="D39" s="1652">
        <v>3</v>
      </c>
      <c r="E39" s="927">
        <v>3</v>
      </c>
      <c r="F39" s="1065" t="s">
        <v>6485</v>
      </c>
      <c r="G39" s="494"/>
      <c r="H39" s="494" t="s">
        <v>6484</v>
      </c>
      <c r="I39" s="494" t="s">
        <v>294</v>
      </c>
      <c r="J39" s="494" t="s">
        <v>294</v>
      </c>
      <c r="K39" s="574">
        <v>0</v>
      </c>
      <c r="L39" s="358" t="s">
        <v>6499</v>
      </c>
      <c r="M39" s="357" t="s">
        <v>7421</v>
      </c>
      <c r="N39" s="357" t="s">
        <v>6484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6486</v>
      </c>
      <c r="U39" s="357" t="s">
        <v>294</v>
      </c>
      <c r="V39" s="357" t="s">
        <v>294</v>
      </c>
    </row>
    <row r="40" spans="1:22" ht="15" thickBot="1">
      <c r="A40" s="849"/>
      <c r="B40" s="619" t="s">
        <v>6487</v>
      </c>
      <c r="C40" s="1063" t="s">
        <v>7219</v>
      </c>
      <c r="D40" s="609">
        <v>3</v>
      </c>
      <c r="E40" s="1655">
        <v>4</v>
      </c>
      <c r="F40" s="1065" t="s">
        <v>1044</v>
      </c>
      <c r="G40" s="494"/>
      <c r="H40" s="494" t="s">
        <v>1043</v>
      </c>
      <c r="I40" s="494" t="s">
        <v>294</v>
      </c>
      <c r="J40" s="494" t="s">
        <v>294</v>
      </c>
      <c r="K40" s="573">
        <v>0</v>
      </c>
      <c r="L40" s="358" t="s">
        <v>6489</v>
      </c>
      <c r="M40" s="357" t="s">
        <v>6487</v>
      </c>
      <c r="N40" s="357" t="s">
        <v>1043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6280</v>
      </c>
      <c r="U40" s="357" t="s">
        <v>294</v>
      </c>
      <c r="V40" s="357" t="s">
        <v>294</v>
      </c>
    </row>
    <row r="41" spans="1:22" ht="15" thickBot="1">
      <c r="A41" s="856"/>
      <c r="B41" s="619"/>
      <c r="C41" s="703" t="s">
        <v>336</v>
      </c>
      <c r="D41" s="624">
        <v>18</v>
      </c>
      <c r="E41" s="624">
        <v>23</v>
      </c>
      <c r="F41" s="70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336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849">
        <v>6</v>
      </c>
      <c r="B42" s="603" t="s">
        <v>6507</v>
      </c>
      <c r="C42" s="1063" t="s">
        <v>6508</v>
      </c>
      <c r="D42" s="1649">
        <v>4</v>
      </c>
      <c r="E42" s="922">
        <v>5</v>
      </c>
      <c r="F42" s="1065" t="s">
        <v>7422</v>
      </c>
      <c r="G42" s="494"/>
      <c r="H42" s="494" t="s">
        <v>7421</v>
      </c>
      <c r="I42" s="494" t="s">
        <v>294</v>
      </c>
      <c r="J42" s="494" t="s">
        <v>294</v>
      </c>
      <c r="K42" s="573">
        <v>0</v>
      </c>
      <c r="L42" s="358" t="s">
        <v>6508</v>
      </c>
      <c r="M42" s="357" t="s">
        <v>6507</v>
      </c>
      <c r="N42" s="357" t="s">
        <v>7421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6499</v>
      </c>
      <c r="U42" s="357" t="s">
        <v>294</v>
      </c>
      <c r="V42" s="357" t="s">
        <v>294</v>
      </c>
    </row>
    <row r="43" spans="1:22">
      <c r="A43" s="849"/>
      <c r="B43" s="607" t="s">
        <v>19</v>
      </c>
      <c r="C43" s="1063" t="s">
        <v>3226</v>
      </c>
      <c r="D43" s="1652">
        <v>2</v>
      </c>
      <c r="E43" s="927">
        <v>2</v>
      </c>
      <c r="F43" s="1065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335</v>
      </c>
      <c r="M43" s="357" t="s">
        <v>19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9"/>
      <c r="B44" s="607" t="s">
        <v>7423</v>
      </c>
      <c r="C44" s="1063" t="s">
        <v>6504</v>
      </c>
      <c r="D44" s="1652">
        <v>4</v>
      </c>
      <c r="E44" s="927">
        <v>5</v>
      </c>
      <c r="F44" s="1065" t="s">
        <v>7219</v>
      </c>
      <c r="G44" s="494"/>
      <c r="H44" s="494" t="s">
        <v>6487</v>
      </c>
      <c r="I44" s="494" t="s">
        <v>294</v>
      </c>
      <c r="J44" s="494" t="s">
        <v>294</v>
      </c>
      <c r="K44" s="573">
        <v>0</v>
      </c>
      <c r="L44" s="358" t="s">
        <v>6505</v>
      </c>
      <c r="M44" s="357" t="s">
        <v>7423</v>
      </c>
      <c r="N44" s="357" t="s">
        <v>6487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6489</v>
      </c>
      <c r="U44" s="357" t="s">
        <v>294</v>
      </c>
      <c r="V44" s="357" t="s">
        <v>294</v>
      </c>
    </row>
    <row r="45" spans="1:22">
      <c r="A45" s="849"/>
      <c r="B45" s="607" t="s">
        <v>35</v>
      </c>
      <c r="C45" s="1063" t="s">
        <v>3258</v>
      </c>
      <c r="D45" s="1652">
        <v>3</v>
      </c>
      <c r="E45" s="927">
        <v>4</v>
      </c>
      <c r="F45" s="1065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849"/>
      <c r="B46" s="607" t="s">
        <v>7424</v>
      </c>
      <c r="C46" s="1063" t="s">
        <v>6513</v>
      </c>
      <c r="D46" s="1652">
        <v>4</v>
      </c>
      <c r="E46" s="927">
        <v>5</v>
      </c>
      <c r="F46" s="1065" t="s">
        <v>6495</v>
      </c>
      <c r="G46" s="494"/>
      <c r="H46" s="494" t="s">
        <v>7320</v>
      </c>
      <c r="I46" s="494" t="s">
        <v>294</v>
      </c>
      <c r="J46" s="494" t="s">
        <v>294</v>
      </c>
      <c r="K46" s="573">
        <v>0</v>
      </c>
      <c r="L46" s="358" t="s">
        <v>6514</v>
      </c>
      <c r="M46" s="357" t="s">
        <v>7424</v>
      </c>
      <c r="N46" s="357" t="s">
        <v>7320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6496</v>
      </c>
      <c r="U46" s="357" t="s">
        <v>294</v>
      </c>
      <c r="V46" s="357" t="s">
        <v>294</v>
      </c>
    </row>
    <row r="47" spans="1:22" ht="15" thickBot="1">
      <c r="A47" s="849"/>
      <c r="B47" s="619" t="s">
        <v>7223</v>
      </c>
      <c r="C47" s="1063" t="s">
        <v>7224</v>
      </c>
      <c r="D47" s="1657">
        <v>3</v>
      </c>
      <c r="E47" s="1655">
        <v>4</v>
      </c>
      <c r="F47" s="1065" t="s">
        <v>7422</v>
      </c>
      <c r="G47" s="494"/>
      <c r="H47" s="494" t="s">
        <v>7421</v>
      </c>
      <c r="I47" s="494" t="s">
        <v>294</v>
      </c>
      <c r="J47" s="494" t="s">
        <v>294</v>
      </c>
      <c r="K47" s="573">
        <v>0</v>
      </c>
      <c r="L47" s="358" t="s">
        <v>6511</v>
      </c>
      <c r="M47" s="357" t="s">
        <v>7223</v>
      </c>
      <c r="N47" s="357" t="s">
        <v>7421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6499</v>
      </c>
      <c r="U47" s="357" t="s">
        <v>294</v>
      </c>
      <c r="V47" s="357" t="s">
        <v>294</v>
      </c>
    </row>
    <row r="48" spans="1:22" ht="15" thickBot="1">
      <c r="A48" s="1441"/>
      <c r="B48" s="634"/>
      <c r="C48" s="703" t="s">
        <v>336</v>
      </c>
      <c r="D48" s="1121">
        <v>20</v>
      </c>
      <c r="E48" s="1121">
        <v>25</v>
      </c>
      <c r="F48" s="70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336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844">
        <v>7</v>
      </c>
      <c r="B49" s="603" t="s">
        <v>7426</v>
      </c>
      <c r="C49" s="1063" t="s">
        <v>7427</v>
      </c>
      <c r="D49" s="1649">
        <v>4</v>
      </c>
      <c r="E49" s="922">
        <v>5</v>
      </c>
      <c r="F49" s="1067" t="s">
        <v>6513</v>
      </c>
      <c r="G49" s="494"/>
      <c r="H49" s="494" t="s">
        <v>7424</v>
      </c>
      <c r="I49" s="494" t="s">
        <v>294</v>
      </c>
      <c r="J49" s="494" t="s">
        <v>294</v>
      </c>
      <c r="K49" s="573">
        <v>0</v>
      </c>
      <c r="L49" s="358" t="s">
        <v>6540</v>
      </c>
      <c r="M49" s="357" t="s">
        <v>7426</v>
      </c>
      <c r="N49" s="357" t="s">
        <v>7424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6514</v>
      </c>
      <c r="U49" s="357" t="s">
        <v>294</v>
      </c>
      <c r="V49" s="357" t="s">
        <v>294</v>
      </c>
    </row>
    <row r="50" spans="1:22">
      <c r="A50" s="849"/>
      <c r="B50" s="607" t="s">
        <v>38</v>
      </c>
      <c r="C50" s="1063" t="s">
        <v>146</v>
      </c>
      <c r="D50" s="1652">
        <v>1</v>
      </c>
      <c r="E50" s="927">
        <v>1</v>
      </c>
      <c r="F50" s="1065" t="s">
        <v>3226</v>
      </c>
      <c r="G50" s="494"/>
      <c r="H50" s="494" t="s">
        <v>19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19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335</v>
      </c>
      <c r="U50" s="357" t="s">
        <v>294</v>
      </c>
      <c r="V50" s="357" t="s">
        <v>294</v>
      </c>
    </row>
    <row r="51" spans="1:22">
      <c r="A51" s="849"/>
      <c r="B51" s="607" t="s">
        <v>7425</v>
      </c>
      <c r="C51" s="1063" t="s">
        <v>6516</v>
      </c>
      <c r="D51" s="1652">
        <v>4</v>
      </c>
      <c r="E51" s="927">
        <v>5</v>
      </c>
      <c r="F51" s="1065" t="s">
        <v>6504</v>
      </c>
      <c r="G51" s="494"/>
      <c r="H51" s="494" t="s">
        <v>7423</v>
      </c>
      <c r="I51" s="494" t="s">
        <v>294</v>
      </c>
      <c r="J51" s="494" t="s">
        <v>294</v>
      </c>
      <c r="K51" s="573">
        <v>0</v>
      </c>
      <c r="L51" s="358" t="s">
        <v>6516</v>
      </c>
      <c r="M51" s="357" t="s">
        <v>7425</v>
      </c>
      <c r="N51" s="357" t="s">
        <v>7423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6505</v>
      </c>
      <c r="U51" s="357" t="s">
        <v>294</v>
      </c>
      <c r="V51" s="357" t="s">
        <v>294</v>
      </c>
    </row>
    <row r="52" spans="1:22">
      <c r="A52" s="849"/>
      <c r="B52" s="607" t="s">
        <v>6521</v>
      </c>
      <c r="C52" s="1063" t="s">
        <v>7428</v>
      </c>
      <c r="D52" s="1652">
        <v>4</v>
      </c>
      <c r="E52" s="927">
        <v>5</v>
      </c>
      <c r="F52" s="1065" t="s">
        <v>6501</v>
      </c>
      <c r="G52" s="494"/>
      <c r="H52" s="494" t="s">
        <v>6500</v>
      </c>
      <c r="I52" s="494" t="s">
        <v>294</v>
      </c>
      <c r="J52" s="494" t="s">
        <v>294</v>
      </c>
      <c r="K52" s="573">
        <v>0</v>
      </c>
      <c r="L52" s="358" t="s">
        <v>6523</v>
      </c>
      <c r="M52" s="357" t="s">
        <v>6521</v>
      </c>
      <c r="N52" s="357" t="s">
        <v>6500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6502</v>
      </c>
      <c r="U52" s="357" t="s">
        <v>294</v>
      </c>
      <c r="V52" s="357" t="s">
        <v>294</v>
      </c>
    </row>
    <row r="53" spans="1:22" ht="15" thickBot="1">
      <c r="A53" s="849"/>
      <c r="B53" s="619" t="s">
        <v>6518</v>
      </c>
      <c r="C53" s="1063" t="s">
        <v>6519</v>
      </c>
      <c r="D53" s="1657">
        <v>5</v>
      </c>
      <c r="E53" s="1655">
        <v>8</v>
      </c>
      <c r="F53" s="1065" t="s">
        <v>6508</v>
      </c>
      <c r="G53" s="494"/>
      <c r="H53" s="494" t="s">
        <v>6507</v>
      </c>
      <c r="I53" s="494" t="s">
        <v>294</v>
      </c>
      <c r="J53" s="494" t="s">
        <v>294</v>
      </c>
      <c r="K53" s="573">
        <v>0</v>
      </c>
      <c r="L53" s="358" t="s">
        <v>6520</v>
      </c>
      <c r="M53" s="357" t="s">
        <v>6518</v>
      </c>
      <c r="N53" s="357" t="s">
        <v>6507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6508</v>
      </c>
      <c r="U53" s="357" t="s">
        <v>294</v>
      </c>
      <c r="V53" s="357" t="s">
        <v>294</v>
      </c>
    </row>
    <row r="54" spans="1:22" ht="15" thickBot="1">
      <c r="A54" s="856"/>
      <c r="B54" s="612"/>
      <c r="C54" s="703" t="s">
        <v>336</v>
      </c>
      <c r="D54" s="1121">
        <v>18</v>
      </c>
      <c r="E54" s="1121">
        <v>24</v>
      </c>
      <c r="F54" s="70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336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844">
        <v>8</v>
      </c>
      <c r="B55" s="603" t="s">
        <v>7429</v>
      </c>
      <c r="C55" s="1063" t="s">
        <v>7430</v>
      </c>
      <c r="D55" s="1649">
        <v>4</v>
      </c>
      <c r="E55" s="922">
        <v>5</v>
      </c>
      <c r="F55" s="1067" t="s">
        <v>6519</v>
      </c>
      <c r="G55" s="494"/>
      <c r="H55" s="494" t="s">
        <v>6518</v>
      </c>
      <c r="I55" s="494" t="s">
        <v>294</v>
      </c>
      <c r="J55" s="494" t="s">
        <v>294</v>
      </c>
      <c r="K55" s="573">
        <v>0</v>
      </c>
      <c r="L55" s="358" t="s">
        <v>6526</v>
      </c>
      <c r="M55" s="357" t="s">
        <v>7429</v>
      </c>
      <c r="N55" s="357" t="s">
        <v>6518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6520</v>
      </c>
      <c r="U55" s="357" t="s">
        <v>294</v>
      </c>
      <c r="V55" s="357" t="s">
        <v>294</v>
      </c>
    </row>
    <row r="56" spans="1:22">
      <c r="A56" s="849"/>
      <c r="B56" s="607" t="s">
        <v>1045</v>
      </c>
      <c r="C56" s="1063" t="s">
        <v>1021</v>
      </c>
      <c r="D56" s="1652">
        <v>8</v>
      </c>
      <c r="E56" s="927">
        <v>14</v>
      </c>
      <c r="F56" s="1065" t="s">
        <v>7436</v>
      </c>
      <c r="G56" s="494"/>
      <c r="H56" s="494" t="s">
        <v>34</v>
      </c>
      <c r="I56" s="494" t="s">
        <v>7426</v>
      </c>
      <c r="J56" s="494" t="s">
        <v>294</v>
      </c>
      <c r="K56" s="573">
        <v>0</v>
      </c>
      <c r="L56" s="358" t="s">
        <v>4589</v>
      </c>
      <c r="M56" s="357" t="s">
        <v>1045</v>
      </c>
      <c r="N56" s="357" t="s">
        <v>34</v>
      </c>
      <c r="O56" s="357" t="s">
        <v>7426</v>
      </c>
      <c r="P56" s="357" t="s">
        <v>294</v>
      </c>
      <c r="Q56" s="357">
        <v>0</v>
      </c>
      <c r="R56" s="357">
        <v>19</v>
      </c>
      <c r="S56" s="357">
        <v>0</v>
      </c>
      <c r="T56" s="357" t="s">
        <v>1181</v>
      </c>
      <c r="U56" s="357" t="s">
        <v>6540</v>
      </c>
      <c r="V56" s="357" t="s">
        <v>294</v>
      </c>
    </row>
    <row r="57" spans="1:22">
      <c r="A57" s="849"/>
      <c r="B57" s="607" t="s">
        <v>7431</v>
      </c>
      <c r="C57" s="1063" t="s">
        <v>7432</v>
      </c>
      <c r="D57" s="1652">
        <v>2</v>
      </c>
      <c r="E57" s="927">
        <v>3</v>
      </c>
      <c r="F57" s="1065" t="s">
        <v>7428</v>
      </c>
      <c r="G57" s="494"/>
      <c r="H57" s="494" t="s">
        <v>6521</v>
      </c>
      <c r="I57" s="494" t="s">
        <v>294</v>
      </c>
      <c r="J57" s="494" t="s">
        <v>294</v>
      </c>
      <c r="K57" s="573">
        <v>0</v>
      </c>
      <c r="L57" s="358" t="s">
        <v>6529</v>
      </c>
      <c r="M57" s="357" t="s">
        <v>7431</v>
      </c>
      <c r="N57" s="357" t="s">
        <v>6521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6523</v>
      </c>
      <c r="U57" s="357" t="s">
        <v>294</v>
      </c>
      <c r="V57" s="357" t="s">
        <v>294</v>
      </c>
    </row>
    <row r="58" spans="1:22">
      <c r="A58" s="849"/>
      <c r="B58" s="607" t="s">
        <v>7434</v>
      </c>
      <c r="C58" s="1063" t="s">
        <v>7435</v>
      </c>
      <c r="D58" s="1652">
        <v>4</v>
      </c>
      <c r="E58" s="927">
        <v>5</v>
      </c>
      <c r="F58" s="1065" t="s">
        <v>6516</v>
      </c>
      <c r="G58" s="494"/>
      <c r="H58" s="494" t="s">
        <v>7425</v>
      </c>
      <c r="I58" s="494" t="s">
        <v>294</v>
      </c>
      <c r="J58" s="494" t="s">
        <v>294</v>
      </c>
      <c r="K58" s="573">
        <v>0</v>
      </c>
      <c r="L58" s="358" t="s">
        <v>6535</v>
      </c>
      <c r="M58" s="357" t="s">
        <v>7434</v>
      </c>
      <c r="N58" s="357" t="s">
        <v>7425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6516</v>
      </c>
      <c r="U58" s="357" t="s">
        <v>294</v>
      </c>
      <c r="V58" s="357" t="s">
        <v>294</v>
      </c>
    </row>
    <row r="59" spans="1:22" ht="15" thickBot="1">
      <c r="A59" s="849"/>
      <c r="B59" s="619" t="s">
        <v>7433</v>
      </c>
      <c r="C59" s="1063" t="s">
        <v>6733</v>
      </c>
      <c r="D59" s="1657">
        <v>4</v>
      </c>
      <c r="E59" s="1655">
        <v>6</v>
      </c>
      <c r="F59" s="1065" t="s">
        <v>7224</v>
      </c>
      <c r="G59" s="494"/>
      <c r="H59" s="494" t="s">
        <v>7223</v>
      </c>
      <c r="I59" s="494" t="s">
        <v>294</v>
      </c>
      <c r="J59" s="494" t="s">
        <v>294</v>
      </c>
      <c r="K59" s="573">
        <v>0</v>
      </c>
      <c r="L59" s="358" t="s">
        <v>6532</v>
      </c>
      <c r="M59" s="357" t="s">
        <v>7433</v>
      </c>
      <c r="N59" s="357" t="s">
        <v>7223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6511</v>
      </c>
      <c r="U59" s="357" t="s">
        <v>294</v>
      </c>
      <c r="V59" s="357" t="s">
        <v>294</v>
      </c>
    </row>
    <row r="60" spans="1:22" ht="15" thickBot="1">
      <c r="A60" s="856"/>
      <c r="B60" s="612"/>
      <c r="C60" s="703" t="s">
        <v>336</v>
      </c>
      <c r="D60" s="1121">
        <v>22</v>
      </c>
      <c r="E60" s="1121">
        <v>33</v>
      </c>
      <c r="F60" s="70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603" t="s">
        <v>7547</v>
      </c>
      <c r="C61" s="1063" t="s">
        <v>6547</v>
      </c>
      <c r="D61" s="1649">
        <v>4</v>
      </c>
      <c r="E61" s="922">
        <v>5</v>
      </c>
      <c r="F61" s="1067" t="s">
        <v>7435</v>
      </c>
      <c r="G61" s="494"/>
      <c r="H61" s="494" t="s">
        <v>7434</v>
      </c>
      <c r="I61" s="494" t="s">
        <v>294</v>
      </c>
      <c r="J61" s="494" t="s">
        <v>294</v>
      </c>
      <c r="K61" s="573">
        <v>0</v>
      </c>
      <c r="L61" s="358" t="s">
        <v>6547</v>
      </c>
      <c r="M61" s="357" t="s">
        <v>7547</v>
      </c>
      <c r="N61" s="357" t="s">
        <v>7434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6535</v>
      </c>
      <c r="U61" s="357" t="s">
        <v>294</v>
      </c>
      <c r="V61" s="357" t="s">
        <v>294</v>
      </c>
    </row>
    <row r="62" spans="1:22">
      <c r="A62" s="849"/>
      <c r="B62" s="607" t="s">
        <v>7438</v>
      </c>
      <c r="C62" s="1063" t="s">
        <v>7548</v>
      </c>
      <c r="D62" s="1652">
        <v>4</v>
      </c>
      <c r="E62" s="927">
        <v>6</v>
      </c>
      <c r="F62" s="1065" t="s">
        <v>7432</v>
      </c>
      <c r="G62" s="494"/>
      <c r="H62" s="494" t="s">
        <v>7431</v>
      </c>
      <c r="I62" s="494" t="s">
        <v>294</v>
      </c>
      <c r="J62" s="494" t="s">
        <v>294</v>
      </c>
      <c r="K62" s="573">
        <v>0</v>
      </c>
      <c r="L62" s="358" t="s">
        <v>7548</v>
      </c>
      <c r="M62" s="357" t="s">
        <v>7438</v>
      </c>
      <c r="N62" s="357" t="s">
        <v>7431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6529</v>
      </c>
      <c r="U62" s="357" t="s">
        <v>294</v>
      </c>
      <c r="V62" s="357" t="s">
        <v>294</v>
      </c>
    </row>
    <row r="63" spans="1:22">
      <c r="A63" s="849"/>
      <c r="B63" s="607" t="s">
        <v>7337</v>
      </c>
      <c r="C63" s="1063" t="s">
        <v>325</v>
      </c>
      <c r="D63" s="1652">
        <v>8</v>
      </c>
      <c r="E63" s="927">
        <v>14</v>
      </c>
      <c r="F63" s="1065" t="s">
        <v>7437</v>
      </c>
      <c r="G63" s="494"/>
      <c r="H63" s="494" t="s">
        <v>35</v>
      </c>
      <c r="I63" s="494" t="s">
        <v>7434</v>
      </c>
      <c r="J63" s="494" t="s">
        <v>294</v>
      </c>
      <c r="K63" s="573">
        <v>0</v>
      </c>
      <c r="L63" s="358" t="s">
        <v>4161</v>
      </c>
      <c r="M63" s="357" t="s">
        <v>7337</v>
      </c>
      <c r="N63" s="357" t="s">
        <v>35</v>
      </c>
      <c r="O63" s="357" t="s">
        <v>7434</v>
      </c>
      <c r="P63" s="357" t="s">
        <v>294</v>
      </c>
      <c r="Q63" s="357">
        <v>0</v>
      </c>
      <c r="R63" s="357">
        <v>37</v>
      </c>
      <c r="S63" s="357">
        <v>0</v>
      </c>
      <c r="T63" s="357" t="s">
        <v>3259</v>
      </c>
      <c r="U63" s="357" t="s">
        <v>6535</v>
      </c>
      <c r="V63" s="357" t="s">
        <v>294</v>
      </c>
    </row>
    <row r="64" spans="1:22">
      <c r="A64" s="849"/>
      <c r="B64" s="607" t="s">
        <v>7439</v>
      </c>
      <c r="C64" s="1063" t="s">
        <v>7440</v>
      </c>
      <c r="D64" s="1652">
        <v>4</v>
      </c>
      <c r="E64" s="927">
        <v>5</v>
      </c>
      <c r="F64" s="1065" t="s">
        <v>6733</v>
      </c>
      <c r="G64" s="494" t="s">
        <v>241</v>
      </c>
      <c r="H64" s="494" t="s">
        <v>7433</v>
      </c>
      <c r="I64" s="494" t="s">
        <v>294</v>
      </c>
      <c r="J64" s="494" t="s">
        <v>294</v>
      </c>
      <c r="K64" s="573">
        <v>0</v>
      </c>
      <c r="L64" s="358" t="s">
        <v>7440</v>
      </c>
      <c r="M64" s="357" t="s">
        <v>7439</v>
      </c>
      <c r="N64" s="357" t="s">
        <v>7433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6532</v>
      </c>
      <c r="U64" s="357" t="s">
        <v>294</v>
      </c>
      <c r="V64" s="357" t="s">
        <v>294</v>
      </c>
    </row>
    <row r="65" spans="1:22">
      <c r="A65" s="849"/>
      <c r="B65" s="607" t="s">
        <v>7441</v>
      </c>
      <c r="C65" s="1063" t="s">
        <v>7442</v>
      </c>
      <c r="D65" s="1652">
        <v>4</v>
      </c>
      <c r="E65" s="927">
        <v>5</v>
      </c>
      <c r="F65" s="1065" t="s">
        <v>6733</v>
      </c>
      <c r="G65" s="494" t="s">
        <v>241</v>
      </c>
      <c r="H65" s="494" t="s">
        <v>7433</v>
      </c>
      <c r="I65" s="494" t="s">
        <v>294</v>
      </c>
      <c r="J65" s="494" t="s">
        <v>294</v>
      </c>
      <c r="K65" s="573">
        <v>0</v>
      </c>
      <c r="L65" s="358" t="s">
        <v>7443</v>
      </c>
      <c r="M65" s="357" t="s">
        <v>7441</v>
      </c>
      <c r="N65" s="357" t="s">
        <v>7433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6532</v>
      </c>
      <c r="U65" s="357" t="s">
        <v>294</v>
      </c>
      <c r="V65" s="357" t="s">
        <v>294</v>
      </c>
    </row>
    <row r="66" spans="1:22">
      <c r="A66" s="849"/>
      <c r="B66" s="607" t="s">
        <v>7444</v>
      </c>
      <c r="C66" s="1063" t="s">
        <v>7445</v>
      </c>
      <c r="D66" s="1652">
        <v>4</v>
      </c>
      <c r="E66" s="927">
        <v>5</v>
      </c>
      <c r="F66" s="1065" t="s">
        <v>6733</v>
      </c>
      <c r="G66" s="494" t="s">
        <v>241</v>
      </c>
      <c r="H66" s="494" t="s">
        <v>7433</v>
      </c>
      <c r="I66" s="494" t="s">
        <v>294</v>
      </c>
      <c r="J66" s="494" t="s">
        <v>294</v>
      </c>
      <c r="K66" s="573">
        <v>0</v>
      </c>
      <c r="L66" s="358" t="s">
        <v>7446</v>
      </c>
      <c r="M66" s="357" t="s">
        <v>7444</v>
      </c>
      <c r="N66" s="357" t="s">
        <v>7433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6532</v>
      </c>
      <c r="U66" s="357" t="s">
        <v>294</v>
      </c>
      <c r="V66" s="357" t="s">
        <v>294</v>
      </c>
    </row>
    <row r="67" spans="1:22" ht="15" thickBot="1">
      <c r="A67" s="849"/>
      <c r="B67" s="607" t="s">
        <v>7447</v>
      </c>
      <c r="C67" s="1063" t="s">
        <v>7448</v>
      </c>
      <c r="D67" s="1657">
        <v>4</v>
      </c>
      <c r="E67" s="1655">
        <v>5</v>
      </c>
      <c r="F67" s="1069" t="s">
        <v>6733</v>
      </c>
      <c r="G67" s="494" t="s">
        <v>241</v>
      </c>
      <c r="H67" s="494" t="s">
        <v>7433</v>
      </c>
      <c r="I67" s="494" t="s">
        <v>294</v>
      </c>
      <c r="J67" s="494" t="s">
        <v>294</v>
      </c>
      <c r="K67" s="573">
        <v>0</v>
      </c>
      <c r="L67" s="358" t="s">
        <v>6553</v>
      </c>
      <c r="M67" s="357" t="s">
        <v>7447</v>
      </c>
      <c r="N67" s="357" t="s">
        <v>7433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6532</v>
      </c>
      <c r="U67" s="357" t="s">
        <v>294</v>
      </c>
      <c r="V67" s="357" t="s">
        <v>294</v>
      </c>
    </row>
    <row r="68" spans="1:22" ht="15" thickBot="1">
      <c r="A68" s="856"/>
      <c r="B68" s="612"/>
      <c r="C68" s="703" t="s">
        <v>336</v>
      </c>
      <c r="D68" s="614">
        <v>20</v>
      </c>
      <c r="E68" s="614">
        <v>30</v>
      </c>
      <c r="F68" s="70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336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844">
        <v>10</v>
      </c>
      <c r="B69" s="603" t="s">
        <v>7449</v>
      </c>
      <c r="C69" s="1063" t="s">
        <v>6556</v>
      </c>
      <c r="D69" s="1775">
        <v>4</v>
      </c>
      <c r="E69" s="940">
        <v>5</v>
      </c>
      <c r="F69" s="1067" t="s">
        <v>6547</v>
      </c>
      <c r="G69" s="494"/>
      <c r="H69" s="494" t="s">
        <v>7547</v>
      </c>
      <c r="I69" s="494" t="s">
        <v>294</v>
      </c>
      <c r="J69" s="494" t="s">
        <v>294</v>
      </c>
      <c r="K69" s="573">
        <v>0</v>
      </c>
      <c r="L69" s="358" t="s">
        <v>6556</v>
      </c>
      <c r="M69" s="357" t="s">
        <v>7449</v>
      </c>
      <c r="N69" s="357" t="s">
        <v>7547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6547</v>
      </c>
      <c r="U69" s="357" t="s">
        <v>294</v>
      </c>
      <c r="V69" s="357" t="s">
        <v>294</v>
      </c>
    </row>
    <row r="70" spans="1:22">
      <c r="A70" s="849"/>
      <c r="B70" s="607" t="s">
        <v>6557</v>
      </c>
      <c r="C70" s="1063" t="s">
        <v>6558</v>
      </c>
      <c r="D70" s="1652">
        <v>4</v>
      </c>
      <c r="E70" s="927">
        <v>5</v>
      </c>
      <c r="F70" s="1065" t="s">
        <v>7548</v>
      </c>
      <c r="G70" s="494"/>
      <c r="H70" s="494" t="s">
        <v>7438</v>
      </c>
      <c r="I70" s="494" t="s">
        <v>294</v>
      </c>
      <c r="J70" s="494" t="s">
        <v>294</v>
      </c>
      <c r="K70" s="573">
        <v>0</v>
      </c>
      <c r="L70" s="358" t="s">
        <v>6559</v>
      </c>
      <c r="M70" s="357" t="s">
        <v>6557</v>
      </c>
      <c r="N70" s="357" t="s">
        <v>7438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7548</v>
      </c>
      <c r="U70" s="357" t="s">
        <v>294</v>
      </c>
      <c r="V70" s="357" t="s">
        <v>294</v>
      </c>
    </row>
    <row r="71" spans="1:22">
      <c r="A71" s="849"/>
      <c r="B71" s="607" t="s">
        <v>7345</v>
      </c>
      <c r="C71" s="1063" t="s">
        <v>5825</v>
      </c>
      <c r="D71" s="1652">
        <v>8</v>
      </c>
      <c r="E71" s="927">
        <v>14</v>
      </c>
      <c r="F71" s="1065" t="s">
        <v>325</v>
      </c>
      <c r="G71" s="494"/>
      <c r="H71" s="494" t="s">
        <v>7337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7345</v>
      </c>
      <c r="N71" s="357" t="s">
        <v>7337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>
      <c r="A72" s="849"/>
      <c r="B72" s="607" t="s">
        <v>7450</v>
      </c>
      <c r="C72" s="1063" t="s">
        <v>7451</v>
      </c>
      <c r="D72" s="888">
        <v>4</v>
      </c>
      <c r="E72" s="933">
        <v>5</v>
      </c>
      <c r="F72" s="1065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7452</v>
      </c>
      <c r="M72" s="357" t="s">
        <v>7450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849"/>
      <c r="B73" s="607" t="s">
        <v>7453</v>
      </c>
      <c r="C73" s="1063" t="s">
        <v>7454</v>
      </c>
      <c r="D73" s="888">
        <v>4</v>
      </c>
      <c r="E73" s="933">
        <v>5</v>
      </c>
      <c r="F73" s="1065" t="s">
        <v>153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7455</v>
      </c>
      <c r="M73" s="357" t="s">
        <v>7453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849"/>
      <c r="B74" s="607" t="s">
        <v>7456</v>
      </c>
      <c r="C74" s="1063" t="s">
        <v>7457</v>
      </c>
      <c r="D74" s="888">
        <v>4</v>
      </c>
      <c r="E74" s="933">
        <v>5</v>
      </c>
      <c r="F74" s="1069" t="s">
        <v>153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7458</v>
      </c>
      <c r="M74" s="357" t="s">
        <v>7456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856"/>
      <c r="B75" s="867"/>
      <c r="C75" s="837" t="s">
        <v>336</v>
      </c>
      <c r="D75" s="726">
        <v>20</v>
      </c>
      <c r="E75" s="726">
        <v>29</v>
      </c>
      <c r="F75" s="1426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336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867"/>
      <c r="B76" s="867"/>
      <c r="C76" s="837"/>
      <c r="D76" s="726">
        <v>200</v>
      </c>
      <c r="E76" s="726">
        <v>271</v>
      </c>
      <c r="F76" s="872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294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B1DC8-F7AF-4405-8406-3F02FD2277F9}">
  <sheetPr codeName="Sheet87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94">
        <v>1</v>
      </c>
      <c r="B9" s="1508" t="s">
        <v>10</v>
      </c>
      <c r="C9" s="1744" t="s">
        <v>11</v>
      </c>
      <c r="D9" s="1745">
        <v>2</v>
      </c>
      <c r="E9" s="1745">
        <v>2</v>
      </c>
      <c r="F9" s="174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95"/>
      <c r="B10" s="546" t="s">
        <v>17</v>
      </c>
      <c r="C10" s="1747" t="s">
        <v>54</v>
      </c>
      <c r="D10" s="1748">
        <v>5</v>
      </c>
      <c r="E10" s="1748">
        <v>7</v>
      </c>
      <c r="F10" s="1749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95"/>
      <c r="B11" s="546" t="s">
        <v>415</v>
      </c>
      <c r="C11" s="1747" t="s">
        <v>416</v>
      </c>
      <c r="D11" s="1748">
        <v>2</v>
      </c>
      <c r="E11" s="1748">
        <v>2</v>
      </c>
      <c r="F11" s="1749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6412</v>
      </c>
      <c r="M11" s="357" t="s">
        <v>415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95"/>
      <c r="B12" s="546" t="s">
        <v>1020</v>
      </c>
      <c r="C12" s="1747" t="s">
        <v>3206</v>
      </c>
      <c r="D12" s="1748">
        <v>2</v>
      </c>
      <c r="E12" s="1748">
        <v>2</v>
      </c>
      <c r="F12" s="174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95"/>
      <c r="B13" s="546" t="s">
        <v>1043</v>
      </c>
      <c r="C13" s="1747" t="s">
        <v>1044</v>
      </c>
      <c r="D13" s="1748">
        <v>4</v>
      </c>
      <c r="E13" s="1748">
        <v>6</v>
      </c>
      <c r="F13" s="174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95"/>
      <c r="B14" s="1512" t="s">
        <v>20</v>
      </c>
      <c r="C14" s="1747" t="s">
        <v>21</v>
      </c>
      <c r="D14" s="1748">
        <v>5</v>
      </c>
      <c r="E14" s="1748">
        <v>6</v>
      </c>
      <c r="F14" s="174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95"/>
      <c r="B15" s="1643"/>
      <c r="C15" s="1750" t="s">
        <v>22</v>
      </c>
      <c r="D15" s="1751">
        <v>20</v>
      </c>
      <c r="E15" s="1751">
        <v>25</v>
      </c>
      <c r="F15" s="1752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794">
        <v>2</v>
      </c>
      <c r="B16" s="1508" t="s">
        <v>23</v>
      </c>
      <c r="C16" s="1747" t="s">
        <v>1048</v>
      </c>
      <c r="D16" s="1748">
        <v>5</v>
      </c>
      <c r="E16" s="1748">
        <v>7</v>
      </c>
      <c r="F16" s="1749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795"/>
      <c r="B17" s="546" t="s">
        <v>347</v>
      </c>
      <c r="C17" s="1747" t="s">
        <v>1042</v>
      </c>
      <c r="D17" s="1748">
        <v>3</v>
      </c>
      <c r="E17" s="1748">
        <v>6</v>
      </c>
      <c r="F17" s="72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6413</v>
      </c>
      <c r="M17" s="357" t="s">
        <v>347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795"/>
      <c r="B18" s="546" t="s">
        <v>354</v>
      </c>
      <c r="C18" s="1747" t="s">
        <v>355</v>
      </c>
      <c r="D18" s="1748">
        <v>3</v>
      </c>
      <c r="E18" s="1748">
        <v>3</v>
      </c>
      <c r="F18" s="72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6282</v>
      </c>
      <c r="M18" s="357" t="s">
        <v>354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795"/>
      <c r="B19" s="546" t="s">
        <v>25</v>
      </c>
      <c r="C19" s="1747" t="s">
        <v>138</v>
      </c>
      <c r="D19" s="1748">
        <v>3</v>
      </c>
      <c r="E19" s="1748">
        <v>4</v>
      </c>
      <c r="F19" s="72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795"/>
      <c r="B20" s="546" t="s">
        <v>356</v>
      </c>
      <c r="C20" s="1747" t="s">
        <v>357</v>
      </c>
      <c r="D20" s="1748">
        <v>3</v>
      </c>
      <c r="E20" s="1748">
        <v>3</v>
      </c>
      <c r="F20" s="72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6284</v>
      </c>
      <c r="M20" s="357" t="s">
        <v>356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795"/>
      <c r="B21" s="1512" t="s">
        <v>26</v>
      </c>
      <c r="C21" s="1747" t="s">
        <v>52</v>
      </c>
      <c r="D21" s="1748">
        <v>5</v>
      </c>
      <c r="E21" s="1748">
        <v>6</v>
      </c>
      <c r="F21" s="1749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807"/>
      <c r="B22" s="1643"/>
      <c r="C22" s="1750" t="s">
        <v>22</v>
      </c>
      <c r="D22" s="1751">
        <v>22</v>
      </c>
      <c r="E22" s="1751">
        <v>29</v>
      </c>
      <c r="F22" s="175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794">
        <v>3</v>
      </c>
      <c r="B23" s="1508" t="s">
        <v>27</v>
      </c>
      <c r="C23" s="1747" t="s">
        <v>404</v>
      </c>
      <c r="D23" s="1748">
        <v>5</v>
      </c>
      <c r="E23" s="1748">
        <v>6</v>
      </c>
      <c r="F23" s="1749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795"/>
      <c r="B24" s="546" t="s">
        <v>359</v>
      </c>
      <c r="C24" s="1747" t="s">
        <v>349</v>
      </c>
      <c r="D24" s="1748">
        <v>4</v>
      </c>
      <c r="E24" s="1748">
        <v>6</v>
      </c>
      <c r="F24" s="1749" t="s">
        <v>1048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795"/>
      <c r="B25" s="546" t="s">
        <v>30</v>
      </c>
      <c r="C25" s="1747" t="s">
        <v>141</v>
      </c>
      <c r="D25" s="1748">
        <v>5</v>
      </c>
      <c r="E25" s="1748">
        <v>6</v>
      </c>
      <c r="F25" s="1749" t="s">
        <v>1048</v>
      </c>
      <c r="G25" s="494"/>
      <c r="H25" s="494" t="s">
        <v>23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</v>
      </c>
      <c r="N25" s="357" t="s">
        <v>23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594</v>
      </c>
      <c r="U25" s="357" t="s">
        <v>294</v>
      </c>
      <c r="V25" s="357" t="s">
        <v>294</v>
      </c>
    </row>
    <row r="26" spans="1:22">
      <c r="A26" s="795"/>
      <c r="B26" s="546" t="s">
        <v>1052</v>
      </c>
      <c r="C26" s="1747" t="s">
        <v>1053</v>
      </c>
      <c r="D26" s="1748">
        <v>4</v>
      </c>
      <c r="E26" s="1748">
        <v>7</v>
      </c>
      <c r="F26" s="1749" t="s">
        <v>1044</v>
      </c>
      <c r="G26" s="494"/>
      <c r="H26" s="494" t="s">
        <v>1043</v>
      </c>
      <c r="I26" s="494" t="s">
        <v>294</v>
      </c>
      <c r="J26" s="494" t="s">
        <v>294</v>
      </c>
      <c r="K26" s="573">
        <v>0</v>
      </c>
      <c r="L26" s="358" t="s">
        <v>6417</v>
      </c>
      <c r="M26" s="357" t="s">
        <v>1052</v>
      </c>
      <c r="N26" s="357" t="s">
        <v>1043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6280</v>
      </c>
      <c r="U26" s="357" t="s">
        <v>294</v>
      </c>
      <c r="V26" s="357" t="s">
        <v>294</v>
      </c>
    </row>
    <row r="27" spans="1:22">
      <c r="A27" s="795"/>
      <c r="B27" s="546" t="s">
        <v>19</v>
      </c>
      <c r="C27" s="1747" t="s">
        <v>3226</v>
      </c>
      <c r="D27" s="1748">
        <v>2</v>
      </c>
      <c r="E27" s="1748">
        <v>2</v>
      </c>
      <c r="F27" s="72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19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795"/>
      <c r="B28" s="1512" t="s">
        <v>36</v>
      </c>
      <c r="C28" s="1747" t="s">
        <v>247</v>
      </c>
      <c r="D28" s="1748">
        <v>1</v>
      </c>
      <c r="E28" s="1748">
        <v>1</v>
      </c>
      <c r="F28" s="728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807"/>
      <c r="B29" s="1675"/>
      <c r="C29" s="1750" t="s">
        <v>22</v>
      </c>
      <c r="D29" s="1751">
        <v>21</v>
      </c>
      <c r="E29" s="1751">
        <v>28</v>
      </c>
      <c r="F29" s="175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794">
        <v>4</v>
      </c>
      <c r="B30" s="1641" t="s">
        <v>31</v>
      </c>
      <c r="C30" s="1747" t="s">
        <v>427</v>
      </c>
      <c r="D30" s="1748">
        <v>5</v>
      </c>
      <c r="E30" s="1753">
        <v>6</v>
      </c>
      <c r="F30" s="1749" t="s">
        <v>404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795"/>
      <c r="B31" s="1643" t="s">
        <v>29</v>
      </c>
      <c r="C31" s="1747" t="s">
        <v>53</v>
      </c>
      <c r="D31" s="1748">
        <v>2</v>
      </c>
      <c r="E31" s="1748">
        <v>2</v>
      </c>
      <c r="F31" s="728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795"/>
      <c r="B32" s="1643" t="s">
        <v>40</v>
      </c>
      <c r="C32" s="1747" t="s">
        <v>338</v>
      </c>
      <c r="D32" s="1748">
        <v>1</v>
      </c>
      <c r="E32" s="1748">
        <v>1</v>
      </c>
      <c r="F32" s="1749" t="s">
        <v>247</v>
      </c>
      <c r="G32" s="494"/>
      <c r="H32" s="494" t="s">
        <v>36</v>
      </c>
      <c r="I32" s="494" t="s">
        <v>294</v>
      </c>
      <c r="J32" s="494" t="s">
        <v>294</v>
      </c>
      <c r="K32" s="573">
        <v>0</v>
      </c>
      <c r="L32" s="358" t="s">
        <v>1180</v>
      </c>
      <c r="M32" s="357" t="s">
        <v>40</v>
      </c>
      <c r="N32" s="357" t="s">
        <v>36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1131</v>
      </c>
      <c r="U32" s="357" t="s">
        <v>294</v>
      </c>
      <c r="V32" s="357" t="s">
        <v>294</v>
      </c>
    </row>
    <row r="33" spans="1:22">
      <c r="A33" s="795"/>
      <c r="B33" s="1643" t="s">
        <v>422</v>
      </c>
      <c r="C33" s="1747" t="s">
        <v>418</v>
      </c>
      <c r="D33" s="1748">
        <v>4</v>
      </c>
      <c r="E33" s="1748">
        <v>7</v>
      </c>
      <c r="F33" s="1749" t="s">
        <v>141</v>
      </c>
      <c r="G33" s="494"/>
      <c r="H33" s="494" t="s">
        <v>30</v>
      </c>
      <c r="I33" s="494" t="s">
        <v>294</v>
      </c>
      <c r="J33" s="494" t="s">
        <v>294</v>
      </c>
      <c r="K33" s="573">
        <v>0</v>
      </c>
      <c r="L33" s="358" t="s">
        <v>6419</v>
      </c>
      <c r="M33" s="357" t="s">
        <v>422</v>
      </c>
      <c r="N33" s="357" t="s">
        <v>30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604</v>
      </c>
      <c r="U33" s="357" t="s">
        <v>294</v>
      </c>
      <c r="V33" s="357" t="s">
        <v>294</v>
      </c>
    </row>
    <row r="34" spans="1:22">
      <c r="A34" s="795"/>
      <c r="B34" s="1643" t="s">
        <v>33</v>
      </c>
      <c r="C34" s="1747" t="s">
        <v>140</v>
      </c>
      <c r="D34" s="1748">
        <v>5</v>
      </c>
      <c r="E34" s="1748">
        <v>7</v>
      </c>
      <c r="F34" s="1749" t="s">
        <v>52</v>
      </c>
      <c r="G34" s="494"/>
      <c r="H34" s="494" t="s">
        <v>26</v>
      </c>
      <c r="I34" s="494" t="s">
        <v>294</v>
      </c>
      <c r="J34" s="494" t="s">
        <v>294</v>
      </c>
      <c r="K34" s="573">
        <v>0</v>
      </c>
      <c r="L34" s="358" t="s">
        <v>602</v>
      </c>
      <c r="M34" s="357" t="s">
        <v>33</v>
      </c>
      <c r="N34" s="357" t="s">
        <v>26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3412</v>
      </c>
      <c r="U34" s="357" t="s">
        <v>294</v>
      </c>
      <c r="V34" s="357" t="s">
        <v>294</v>
      </c>
    </row>
    <row r="35" spans="1:22" ht="15" thickBot="1">
      <c r="A35" s="795"/>
      <c r="B35" s="1675" t="s">
        <v>350</v>
      </c>
      <c r="C35" s="1747" t="s">
        <v>405</v>
      </c>
      <c r="D35" s="1748">
        <v>4</v>
      </c>
      <c r="E35" s="1748">
        <v>6</v>
      </c>
      <c r="F35" s="1749" t="s">
        <v>349</v>
      </c>
      <c r="G35" s="494"/>
      <c r="H35" s="494" t="s">
        <v>359</v>
      </c>
      <c r="I35" s="494" t="s">
        <v>294</v>
      </c>
      <c r="J35" s="494" t="s">
        <v>294</v>
      </c>
      <c r="K35" s="573">
        <v>0</v>
      </c>
      <c r="L35" s="358" t="s">
        <v>6420</v>
      </c>
      <c r="M35" s="357" t="s">
        <v>350</v>
      </c>
      <c r="N35" s="357" t="s">
        <v>359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6309</v>
      </c>
      <c r="U35" s="357" t="s">
        <v>294</v>
      </c>
      <c r="V35" s="357" t="s">
        <v>294</v>
      </c>
    </row>
    <row r="36" spans="1:22" ht="15" thickBot="1">
      <c r="A36" s="807"/>
      <c r="B36" s="1643"/>
      <c r="C36" s="1754" t="s">
        <v>22</v>
      </c>
      <c r="D36" s="1751">
        <v>21</v>
      </c>
      <c r="E36" s="1751">
        <v>29</v>
      </c>
      <c r="F36" s="1752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794">
        <v>5</v>
      </c>
      <c r="B37" s="1641" t="s">
        <v>360</v>
      </c>
      <c r="C37" s="1744" t="s">
        <v>6298</v>
      </c>
      <c r="D37" s="1755">
        <v>4</v>
      </c>
      <c r="E37" s="1755">
        <v>5</v>
      </c>
      <c r="F37" s="728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6298</v>
      </c>
      <c r="M37" s="357" t="s">
        <v>360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795"/>
      <c r="B38" s="1643" t="s">
        <v>6421</v>
      </c>
      <c r="C38" s="1747" t="s">
        <v>6992</v>
      </c>
      <c r="D38" s="1757">
        <v>3</v>
      </c>
      <c r="E38" s="1757">
        <v>5</v>
      </c>
      <c r="F38" s="1749" t="s">
        <v>418</v>
      </c>
      <c r="G38" s="494"/>
      <c r="H38" s="494" t="s">
        <v>422</v>
      </c>
      <c r="I38" s="494" t="s">
        <v>294</v>
      </c>
      <c r="J38" s="494" t="s">
        <v>294</v>
      </c>
      <c r="K38" s="573">
        <v>0</v>
      </c>
      <c r="L38" s="358" t="s">
        <v>6423</v>
      </c>
      <c r="M38" s="357" t="s">
        <v>6421</v>
      </c>
      <c r="N38" s="357" t="s">
        <v>422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6419</v>
      </c>
      <c r="U38" s="357" t="s">
        <v>294</v>
      </c>
      <c r="V38" s="357" t="s">
        <v>294</v>
      </c>
    </row>
    <row r="39" spans="1:22">
      <c r="A39" s="795"/>
      <c r="B39" s="1643" t="s">
        <v>6424</v>
      </c>
      <c r="C39" s="1747" t="s">
        <v>6425</v>
      </c>
      <c r="D39" s="1757">
        <v>3</v>
      </c>
      <c r="E39" s="1757">
        <v>4</v>
      </c>
      <c r="F39" s="1749" t="s">
        <v>404</v>
      </c>
      <c r="G39" s="494"/>
      <c r="H39" s="494" t="s">
        <v>27</v>
      </c>
      <c r="I39" s="494" t="s">
        <v>294</v>
      </c>
      <c r="J39" s="494" t="s">
        <v>294</v>
      </c>
      <c r="K39" s="574">
        <v>0</v>
      </c>
      <c r="L39" s="358" t="s">
        <v>6426</v>
      </c>
      <c r="M39" s="357" t="s">
        <v>6424</v>
      </c>
      <c r="N39" s="357" t="s">
        <v>27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598</v>
      </c>
      <c r="U39" s="357" t="s">
        <v>294</v>
      </c>
      <c r="V39" s="357" t="s">
        <v>294</v>
      </c>
    </row>
    <row r="40" spans="1:22">
      <c r="A40" s="795"/>
      <c r="B40" s="1643" t="s">
        <v>6427</v>
      </c>
      <c r="C40" s="1747" t="s">
        <v>7354</v>
      </c>
      <c r="D40" s="1757">
        <v>5</v>
      </c>
      <c r="E40" s="1757">
        <v>8</v>
      </c>
      <c r="F40" s="1749" t="s">
        <v>427</v>
      </c>
      <c r="G40" s="494"/>
      <c r="H40" s="494" t="s">
        <v>31</v>
      </c>
      <c r="I40" s="494" t="s">
        <v>294</v>
      </c>
      <c r="J40" s="494" t="s">
        <v>294</v>
      </c>
      <c r="K40" s="573">
        <v>0</v>
      </c>
      <c r="L40" s="358" t="s">
        <v>6429</v>
      </c>
      <c r="M40" s="357" t="s">
        <v>6427</v>
      </c>
      <c r="N40" s="357" t="s">
        <v>31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603</v>
      </c>
      <c r="U40" s="357" t="s">
        <v>294</v>
      </c>
      <c r="V40" s="357" t="s">
        <v>294</v>
      </c>
    </row>
    <row r="41" spans="1:22">
      <c r="A41" s="795"/>
      <c r="B41" s="1643" t="s">
        <v>6430</v>
      </c>
      <c r="C41" s="1747" t="s">
        <v>6984</v>
      </c>
      <c r="D41" s="1757">
        <v>3</v>
      </c>
      <c r="E41" s="1757">
        <v>5</v>
      </c>
      <c r="F41" s="1749" t="s">
        <v>349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6432</v>
      </c>
      <c r="M41" s="357" t="s">
        <v>6430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795"/>
      <c r="B42" s="1643" t="s">
        <v>358</v>
      </c>
      <c r="C42" s="1758" t="s">
        <v>426</v>
      </c>
      <c r="D42" s="1759">
        <v>3</v>
      </c>
      <c r="E42" s="1759">
        <v>4</v>
      </c>
      <c r="F42" s="1749" t="s">
        <v>357</v>
      </c>
      <c r="G42" s="494"/>
      <c r="H42" s="494" t="s">
        <v>356</v>
      </c>
      <c r="I42" s="494" t="s">
        <v>294</v>
      </c>
      <c r="J42" s="494" t="s">
        <v>294</v>
      </c>
      <c r="K42" s="573">
        <v>0</v>
      </c>
      <c r="L42" s="358" t="s">
        <v>6307</v>
      </c>
      <c r="M42" s="357" t="s">
        <v>358</v>
      </c>
      <c r="N42" s="357" t="s">
        <v>356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6284</v>
      </c>
      <c r="U42" s="357" t="s">
        <v>294</v>
      </c>
      <c r="V42" s="357" t="s">
        <v>294</v>
      </c>
    </row>
    <row r="43" spans="1:22" ht="15" thickBot="1">
      <c r="A43" s="807"/>
      <c r="B43" s="1672"/>
      <c r="C43" s="1760" t="s">
        <v>22</v>
      </c>
      <c r="D43" s="1761">
        <v>21</v>
      </c>
      <c r="E43" s="1751">
        <v>31</v>
      </c>
      <c r="F43" s="175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794">
        <v>6</v>
      </c>
      <c r="B44" s="1641" t="s">
        <v>7292</v>
      </c>
      <c r="C44" s="1744" t="s">
        <v>7293</v>
      </c>
      <c r="D44" s="1745">
        <v>3</v>
      </c>
      <c r="E44" s="1745">
        <v>5</v>
      </c>
      <c r="F44" s="1749" t="s">
        <v>404</v>
      </c>
      <c r="G44" s="494"/>
      <c r="H44" s="494" t="s">
        <v>27</v>
      </c>
      <c r="I44" s="494" t="s">
        <v>294</v>
      </c>
      <c r="J44" s="494" t="s">
        <v>294</v>
      </c>
      <c r="K44" s="573">
        <v>0</v>
      </c>
      <c r="L44" s="358" t="s">
        <v>6296</v>
      </c>
      <c r="M44" s="357" t="s">
        <v>7292</v>
      </c>
      <c r="N44" s="357" t="s">
        <v>27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598</v>
      </c>
      <c r="U44" s="357" t="s">
        <v>294</v>
      </c>
      <c r="V44" s="357" t="s">
        <v>294</v>
      </c>
    </row>
    <row r="45" spans="1:22">
      <c r="A45" s="795"/>
      <c r="B45" s="1643" t="s">
        <v>35</v>
      </c>
      <c r="C45" s="1747" t="s">
        <v>3258</v>
      </c>
      <c r="D45" s="1748">
        <v>3</v>
      </c>
      <c r="E45" s="1748">
        <v>4</v>
      </c>
      <c r="F45" s="1749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795"/>
      <c r="B46" s="1643" t="s">
        <v>7355</v>
      </c>
      <c r="C46" s="1747" t="s">
        <v>6990</v>
      </c>
      <c r="D46" s="1748">
        <v>3</v>
      </c>
      <c r="E46" s="1748">
        <v>5</v>
      </c>
      <c r="F46" s="1749" t="s">
        <v>6425</v>
      </c>
      <c r="G46" s="494"/>
      <c r="H46" s="494" t="s">
        <v>6424</v>
      </c>
      <c r="I46" s="494" t="s">
        <v>294</v>
      </c>
      <c r="J46" s="494" t="s">
        <v>294</v>
      </c>
      <c r="K46" s="573">
        <v>0</v>
      </c>
      <c r="L46" s="358" t="s">
        <v>6436</v>
      </c>
      <c r="M46" s="357" t="s">
        <v>7355</v>
      </c>
      <c r="N46" s="357" t="s">
        <v>6424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6426</v>
      </c>
      <c r="U46" s="357" t="s">
        <v>294</v>
      </c>
      <c r="V46" s="357" t="s">
        <v>294</v>
      </c>
    </row>
    <row r="47" spans="1:22">
      <c r="A47" s="795"/>
      <c r="B47" s="1643" t="s">
        <v>409</v>
      </c>
      <c r="C47" s="1747" t="s">
        <v>414</v>
      </c>
      <c r="D47" s="1748">
        <v>3</v>
      </c>
      <c r="E47" s="1748">
        <v>4</v>
      </c>
      <c r="F47" s="1749" t="s">
        <v>349</v>
      </c>
      <c r="G47" s="494"/>
      <c r="H47" s="494" t="s">
        <v>359</v>
      </c>
      <c r="I47" s="494" t="s">
        <v>294</v>
      </c>
      <c r="J47" s="494" t="s">
        <v>294</v>
      </c>
      <c r="K47" s="573">
        <v>0</v>
      </c>
      <c r="L47" s="358" t="s">
        <v>739</v>
      </c>
      <c r="M47" s="357" t="s">
        <v>409</v>
      </c>
      <c r="N47" s="357" t="s">
        <v>359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6309</v>
      </c>
      <c r="U47" s="357" t="s">
        <v>294</v>
      </c>
      <c r="V47" s="357" t="s">
        <v>294</v>
      </c>
    </row>
    <row r="48" spans="1:22">
      <c r="A48" s="795"/>
      <c r="B48" s="1643" t="s">
        <v>34</v>
      </c>
      <c r="C48" s="1747" t="s">
        <v>142</v>
      </c>
      <c r="D48" s="1748">
        <v>4</v>
      </c>
      <c r="E48" s="1748">
        <v>6</v>
      </c>
      <c r="F48" s="728" t="s">
        <v>11</v>
      </c>
      <c r="G48" s="494"/>
      <c r="H48" s="494" t="s">
        <v>10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34</v>
      </c>
      <c r="N48" s="357" t="s">
        <v>10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795"/>
      <c r="B49" s="1675" t="s">
        <v>7536</v>
      </c>
      <c r="C49" s="1747" t="s">
        <v>1054</v>
      </c>
      <c r="D49" s="1748">
        <v>4</v>
      </c>
      <c r="E49" s="1748">
        <v>5</v>
      </c>
      <c r="F49" s="1749" t="s">
        <v>418</v>
      </c>
      <c r="G49" s="494"/>
      <c r="H49" s="494" t="s">
        <v>422</v>
      </c>
      <c r="I49" s="494" t="s">
        <v>294</v>
      </c>
      <c r="J49" s="494" t="s">
        <v>294</v>
      </c>
      <c r="K49" s="573">
        <v>0</v>
      </c>
      <c r="L49" s="358" t="s">
        <v>1054</v>
      </c>
      <c r="M49" s="357" t="s">
        <v>7536</v>
      </c>
      <c r="N49" s="357" t="s">
        <v>422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6419</v>
      </c>
      <c r="U49" s="357" t="s">
        <v>294</v>
      </c>
      <c r="V49" s="357" t="s">
        <v>294</v>
      </c>
    </row>
    <row r="50" spans="1:22" ht="15" thickBot="1">
      <c r="A50" s="807"/>
      <c r="B50" s="1675"/>
      <c r="C50" s="1750" t="s">
        <v>22</v>
      </c>
      <c r="D50" s="1751">
        <v>20</v>
      </c>
      <c r="E50" s="1751">
        <v>29</v>
      </c>
      <c r="F50" s="175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794">
        <v>7</v>
      </c>
      <c r="B51" s="1641" t="s">
        <v>420</v>
      </c>
      <c r="C51" s="1747" t="s">
        <v>363</v>
      </c>
      <c r="D51" s="1748">
        <v>3</v>
      </c>
      <c r="E51" s="1748">
        <v>4</v>
      </c>
      <c r="F51" s="1749" t="s">
        <v>6298</v>
      </c>
      <c r="G51" s="494"/>
      <c r="H51" s="494" t="s">
        <v>360</v>
      </c>
      <c r="I51" s="494" t="s">
        <v>294</v>
      </c>
      <c r="J51" s="494" t="s">
        <v>294</v>
      </c>
      <c r="K51" s="573">
        <v>0</v>
      </c>
      <c r="L51" s="358" t="s">
        <v>574</v>
      </c>
      <c r="M51" s="357" t="s">
        <v>420</v>
      </c>
      <c r="N51" s="357" t="s">
        <v>360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6298</v>
      </c>
      <c r="U51" s="357" t="s">
        <v>294</v>
      </c>
      <c r="V51" s="357" t="s">
        <v>294</v>
      </c>
    </row>
    <row r="52" spans="1:22">
      <c r="A52" s="795"/>
      <c r="B52" s="1643" t="s">
        <v>4983</v>
      </c>
      <c r="C52" s="1747" t="s">
        <v>5157</v>
      </c>
      <c r="D52" s="1748">
        <v>4</v>
      </c>
      <c r="E52" s="1748">
        <v>4</v>
      </c>
      <c r="F52" s="1749" t="s">
        <v>1054</v>
      </c>
      <c r="G52" s="494"/>
      <c r="H52" s="494" t="s">
        <v>7536</v>
      </c>
      <c r="I52" s="494" t="s">
        <v>294</v>
      </c>
      <c r="J52" s="494" t="s">
        <v>294</v>
      </c>
      <c r="K52" s="573">
        <v>0</v>
      </c>
      <c r="L52" s="358" t="s">
        <v>2103</v>
      </c>
      <c r="M52" s="357" t="s">
        <v>4983</v>
      </c>
      <c r="N52" s="357" t="s">
        <v>7536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1054</v>
      </c>
      <c r="U52" s="357" t="s">
        <v>294</v>
      </c>
      <c r="V52" s="357" t="s">
        <v>294</v>
      </c>
    </row>
    <row r="53" spans="1:22">
      <c r="A53" s="795"/>
      <c r="B53" s="1643" t="s">
        <v>6994</v>
      </c>
      <c r="C53" s="1747" t="s">
        <v>6995</v>
      </c>
      <c r="D53" s="1748">
        <v>3</v>
      </c>
      <c r="E53" s="1748">
        <v>5</v>
      </c>
      <c r="F53" s="1749" t="s">
        <v>6992</v>
      </c>
      <c r="G53" s="494"/>
      <c r="H53" s="494" t="s">
        <v>6421</v>
      </c>
      <c r="I53" s="494" t="s">
        <v>294</v>
      </c>
      <c r="J53" s="494" t="s">
        <v>294</v>
      </c>
      <c r="K53" s="573">
        <v>0</v>
      </c>
      <c r="L53" s="358" t="s">
        <v>6996</v>
      </c>
      <c r="M53" s="357" t="s">
        <v>6994</v>
      </c>
      <c r="N53" s="357" t="s">
        <v>6421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6423</v>
      </c>
      <c r="U53" s="357" t="s">
        <v>294</v>
      </c>
      <c r="V53" s="357" t="s">
        <v>294</v>
      </c>
    </row>
    <row r="54" spans="1:22">
      <c r="A54" s="795"/>
      <c r="B54" s="1643" t="s">
        <v>6448</v>
      </c>
      <c r="C54" s="1747" t="s">
        <v>7356</v>
      </c>
      <c r="D54" s="1748">
        <v>4</v>
      </c>
      <c r="E54" s="1748">
        <v>7</v>
      </c>
      <c r="F54" s="1749" t="s">
        <v>6990</v>
      </c>
      <c r="G54" s="494"/>
      <c r="H54" s="494" t="s">
        <v>7355</v>
      </c>
      <c r="I54" s="494" t="s">
        <v>294</v>
      </c>
      <c r="J54" s="494" t="s">
        <v>294</v>
      </c>
      <c r="K54" s="573">
        <v>0</v>
      </c>
      <c r="L54" s="358" t="s">
        <v>6450</v>
      </c>
      <c r="M54" s="357" t="s">
        <v>6448</v>
      </c>
      <c r="N54" s="357" t="s">
        <v>7355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6436</v>
      </c>
      <c r="U54" s="357" t="s">
        <v>294</v>
      </c>
      <c r="V54" s="357" t="s">
        <v>294</v>
      </c>
    </row>
    <row r="55" spans="1:22" ht="15" thickBot="1">
      <c r="A55" s="795"/>
      <c r="B55" s="1675" t="s">
        <v>6998</v>
      </c>
      <c r="C55" s="1747" t="s">
        <v>6999</v>
      </c>
      <c r="D55" s="1748">
        <v>4</v>
      </c>
      <c r="E55" s="1748">
        <v>6</v>
      </c>
      <c r="F55" s="1749" t="s">
        <v>6992</v>
      </c>
      <c r="G55" s="494"/>
      <c r="H55" s="494" t="s">
        <v>6421</v>
      </c>
      <c r="I55" s="494" t="s">
        <v>294</v>
      </c>
      <c r="J55" s="494" t="s">
        <v>294</v>
      </c>
      <c r="K55" s="573">
        <v>0</v>
      </c>
      <c r="L55" s="358" t="s">
        <v>7000</v>
      </c>
      <c r="M55" s="357" t="s">
        <v>6998</v>
      </c>
      <c r="N55" s="357" t="s">
        <v>6421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6423</v>
      </c>
      <c r="U55" s="357" t="s">
        <v>294</v>
      </c>
      <c r="V55" s="357" t="s">
        <v>294</v>
      </c>
    </row>
    <row r="56" spans="1:22" ht="15" thickBot="1">
      <c r="A56" s="807"/>
      <c r="B56" s="1675"/>
      <c r="C56" s="1762" t="s">
        <v>22</v>
      </c>
      <c r="D56" s="1751">
        <v>18</v>
      </c>
      <c r="E56" s="1751">
        <v>26</v>
      </c>
      <c r="F56" s="1763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794">
        <v>8</v>
      </c>
      <c r="B57" s="1641" t="s">
        <v>7357</v>
      </c>
      <c r="C57" s="1747" t="s">
        <v>4602</v>
      </c>
      <c r="D57" s="1748">
        <v>4</v>
      </c>
      <c r="E57" s="1748">
        <v>7</v>
      </c>
      <c r="F57" s="1749" t="s">
        <v>1054</v>
      </c>
      <c r="G57" s="494"/>
      <c r="H57" s="494" t="s">
        <v>7536</v>
      </c>
      <c r="I57" s="494" t="s">
        <v>294</v>
      </c>
      <c r="J57" s="494" t="s">
        <v>294</v>
      </c>
      <c r="K57" s="573">
        <v>0</v>
      </c>
      <c r="L57" s="358" t="s">
        <v>4742</v>
      </c>
      <c r="M57" s="357" t="s">
        <v>7357</v>
      </c>
      <c r="N57" s="357" t="s">
        <v>7536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1054</v>
      </c>
      <c r="U57" s="357" t="s">
        <v>294</v>
      </c>
      <c r="V57" s="357" t="s">
        <v>294</v>
      </c>
    </row>
    <row r="58" spans="1:22">
      <c r="A58" s="795"/>
      <c r="B58" s="1643" t="s">
        <v>7184</v>
      </c>
      <c r="C58" s="1747" t="s">
        <v>1021</v>
      </c>
      <c r="D58" s="1748">
        <v>8</v>
      </c>
      <c r="E58" s="1748">
        <v>14</v>
      </c>
      <c r="F58" s="1749" t="s">
        <v>7358</v>
      </c>
      <c r="G58" s="494"/>
      <c r="H58" s="494" t="s">
        <v>34</v>
      </c>
      <c r="I58" s="494" t="s">
        <v>7536</v>
      </c>
      <c r="J58" s="494" t="s">
        <v>294</v>
      </c>
      <c r="K58" s="573">
        <v>0</v>
      </c>
      <c r="L58" s="358" t="s">
        <v>4589</v>
      </c>
      <c r="M58" s="357" t="s">
        <v>7184</v>
      </c>
      <c r="N58" s="357" t="s">
        <v>34</v>
      </c>
      <c r="O58" s="357" t="s">
        <v>7536</v>
      </c>
      <c r="P58" s="357" t="s">
        <v>294</v>
      </c>
      <c r="Q58" s="357">
        <v>0</v>
      </c>
      <c r="R58" s="357">
        <v>19</v>
      </c>
      <c r="S58" s="357">
        <v>0</v>
      </c>
      <c r="T58" s="357" t="s">
        <v>1181</v>
      </c>
      <c r="U58" s="357" t="s">
        <v>1054</v>
      </c>
      <c r="V58" s="357" t="s">
        <v>294</v>
      </c>
    </row>
    <row r="59" spans="1:22">
      <c r="A59" s="795"/>
      <c r="B59" s="1643" t="s">
        <v>7359</v>
      </c>
      <c r="C59" s="1747" t="s">
        <v>7004</v>
      </c>
      <c r="D59" s="1748">
        <v>4</v>
      </c>
      <c r="E59" s="1748">
        <v>6</v>
      </c>
      <c r="F59" s="1749" t="s">
        <v>6999</v>
      </c>
      <c r="G59" s="494"/>
      <c r="H59" s="494" t="s">
        <v>6998</v>
      </c>
      <c r="I59" s="494" t="s">
        <v>294</v>
      </c>
      <c r="J59" s="494" t="s">
        <v>294</v>
      </c>
      <c r="K59" s="573">
        <v>0</v>
      </c>
      <c r="L59" s="358" t="s">
        <v>7005</v>
      </c>
      <c r="M59" s="357" t="s">
        <v>7359</v>
      </c>
      <c r="N59" s="357" t="s">
        <v>6998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7000</v>
      </c>
      <c r="U59" s="357" t="s">
        <v>294</v>
      </c>
      <c r="V59" s="357" t="s">
        <v>294</v>
      </c>
    </row>
    <row r="60" spans="1:22" ht="15" thickBot="1">
      <c r="A60" s="795"/>
      <c r="B60" s="1675" t="s">
        <v>6463</v>
      </c>
      <c r="C60" s="1747" t="s">
        <v>7360</v>
      </c>
      <c r="D60" s="1748">
        <v>3</v>
      </c>
      <c r="E60" s="1748">
        <v>3</v>
      </c>
      <c r="F60" s="1749" t="s">
        <v>6999</v>
      </c>
      <c r="G60" s="494"/>
      <c r="H60" s="494" t="s">
        <v>6998</v>
      </c>
      <c r="I60" s="494" t="s">
        <v>294</v>
      </c>
      <c r="J60" s="494" t="s">
        <v>294</v>
      </c>
      <c r="K60" s="573">
        <v>0</v>
      </c>
      <c r="L60" s="358" t="s">
        <v>6465</v>
      </c>
      <c r="M60" s="357" t="s">
        <v>6463</v>
      </c>
      <c r="N60" s="357" t="s">
        <v>6998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7000</v>
      </c>
      <c r="U60" s="357" t="s">
        <v>294</v>
      </c>
      <c r="V60" s="357" t="s">
        <v>294</v>
      </c>
    </row>
    <row r="61" spans="1:22" ht="15" thickBot="1">
      <c r="A61" s="807"/>
      <c r="B61" s="1643"/>
      <c r="C61" s="1762" t="s">
        <v>22</v>
      </c>
      <c r="D61" s="1751">
        <v>19</v>
      </c>
      <c r="E61" s="1751">
        <v>30</v>
      </c>
      <c r="F61" s="1752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 ht="20.399999999999999">
      <c r="A62" s="794">
        <v>9</v>
      </c>
      <c r="B62" s="1641" t="s">
        <v>7361</v>
      </c>
      <c r="C62" s="1747" t="s">
        <v>325</v>
      </c>
      <c r="D62" s="1748">
        <v>8</v>
      </c>
      <c r="E62" s="1748">
        <v>12</v>
      </c>
      <c r="F62" s="1749" t="s">
        <v>7362</v>
      </c>
      <c r="G62" s="494"/>
      <c r="H62" s="494" t="s">
        <v>35</v>
      </c>
      <c r="I62" s="494" t="s">
        <v>7184</v>
      </c>
      <c r="J62" s="494" t="s">
        <v>294</v>
      </c>
      <c r="K62" s="573">
        <v>0</v>
      </c>
      <c r="L62" s="358" t="s">
        <v>4161</v>
      </c>
      <c r="M62" s="357" t="s">
        <v>7361</v>
      </c>
      <c r="N62" s="357" t="s">
        <v>35</v>
      </c>
      <c r="O62" s="357" t="s">
        <v>7184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4589</v>
      </c>
      <c r="V62" s="357" t="s">
        <v>294</v>
      </c>
    </row>
    <row r="63" spans="1:22">
      <c r="A63" s="795"/>
      <c r="B63" s="1643" t="s">
        <v>6329</v>
      </c>
      <c r="C63" s="1747" t="s">
        <v>7186</v>
      </c>
      <c r="D63" s="1748">
        <v>3</v>
      </c>
      <c r="E63" s="1748">
        <v>5</v>
      </c>
      <c r="F63" s="1749" t="s">
        <v>7293</v>
      </c>
      <c r="G63" s="494"/>
      <c r="H63" s="494" t="s">
        <v>7292</v>
      </c>
      <c r="I63" s="494" t="s">
        <v>294</v>
      </c>
      <c r="J63" s="494" t="s">
        <v>294</v>
      </c>
      <c r="K63" s="573">
        <v>0</v>
      </c>
      <c r="L63" s="358" t="s">
        <v>6331</v>
      </c>
      <c r="M63" s="357" t="s">
        <v>6329</v>
      </c>
      <c r="N63" s="357" t="s">
        <v>7292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6296</v>
      </c>
      <c r="U63" s="357" t="s">
        <v>294</v>
      </c>
      <c r="V63" s="357" t="s">
        <v>294</v>
      </c>
    </row>
    <row r="64" spans="1:22">
      <c r="A64" s="795"/>
      <c r="B64" s="1643" t="s">
        <v>38</v>
      </c>
      <c r="C64" s="1747" t="s">
        <v>146</v>
      </c>
      <c r="D64" s="1748">
        <v>1</v>
      </c>
      <c r="E64" s="1748">
        <v>1</v>
      </c>
      <c r="F64" s="1749" t="s">
        <v>3226</v>
      </c>
      <c r="G64" s="494"/>
      <c r="H64" s="494" t="s">
        <v>19</v>
      </c>
      <c r="I64" s="494" t="s">
        <v>294</v>
      </c>
      <c r="J64" s="494" t="s">
        <v>294</v>
      </c>
      <c r="K64" s="573">
        <v>0</v>
      </c>
      <c r="L64" s="358" t="s">
        <v>331</v>
      </c>
      <c r="M64" s="357" t="s">
        <v>38</v>
      </c>
      <c r="N64" s="357" t="s">
        <v>19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335</v>
      </c>
      <c r="U64" s="357" t="s">
        <v>294</v>
      </c>
      <c r="V64" s="357" t="s">
        <v>294</v>
      </c>
    </row>
    <row r="65" spans="1:22">
      <c r="A65" s="795"/>
      <c r="B65" s="1643" t="s">
        <v>6445</v>
      </c>
      <c r="C65" s="1747" t="s">
        <v>7006</v>
      </c>
      <c r="D65" s="1748">
        <v>3</v>
      </c>
      <c r="E65" s="1748">
        <v>4</v>
      </c>
      <c r="F65" s="1749" t="s">
        <v>6984</v>
      </c>
      <c r="G65" s="494"/>
      <c r="H65" s="494" t="s">
        <v>6430</v>
      </c>
      <c r="I65" s="494" t="s">
        <v>294</v>
      </c>
      <c r="J65" s="494" t="s">
        <v>294</v>
      </c>
      <c r="K65" s="573">
        <v>0</v>
      </c>
      <c r="L65" s="358" t="s">
        <v>6447</v>
      </c>
      <c r="M65" s="357" t="s">
        <v>6445</v>
      </c>
      <c r="N65" s="357" t="s">
        <v>6430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6432</v>
      </c>
      <c r="U65" s="357" t="s">
        <v>294</v>
      </c>
      <c r="V65" s="357" t="s">
        <v>294</v>
      </c>
    </row>
    <row r="66" spans="1:22">
      <c r="A66" s="795"/>
      <c r="B66" s="1643" t="s">
        <v>7363</v>
      </c>
      <c r="C66" s="1747" t="s">
        <v>7364</v>
      </c>
      <c r="D66" s="1748">
        <v>3</v>
      </c>
      <c r="E66" s="1748">
        <v>5</v>
      </c>
      <c r="F66" s="1749" t="s">
        <v>7545</v>
      </c>
      <c r="G66" s="494" t="s">
        <v>241</v>
      </c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6615</v>
      </c>
      <c r="M66" s="357" t="s">
        <v>7363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612</v>
      </c>
      <c r="U66" s="357" t="s">
        <v>294</v>
      </c>
      <c r="V66" s="357" t="s">
        <v>294</v>
      </c>
    </row>
    <row r="67" spans="1:22" ht="15" thickBot="1">
      <c r="A67" s="795"/>
      <c r="B67" s="1675" t="s">
        <v>7365</v>
      </c>
      <c r="C67" s="1747" t="s">
        <v>7366</v>
      </c>
      <c r="D67" s="1748">
        <v>3</v>
      </c>
      <c r="E67" s="1748">
        <v>5</v>
      </c>
      <c r="F67" s="1749" t="s">
        <v>7545</v>
      </c>
      <c r="G67" s="494" t="s">
        <v>241</v>
      </c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7367</v>
      </c>
      <c r="M67" s="357" t="s">
        <v>7365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612</v>
      </c>
      <c r="U67" s="357" t="s">
        <v>294</v>
      </c>
      <c r="V67" s="357" t="s">
        <v>294</v>
      </c>
    </row>
    <row r="68" spans="1:22" ht="15" thickBot="1">
      <c r="A68" s="807"/>
      <c r="B68" s="1675"/>
      <c r="C68" s="1762" t="s">
        <v>22</v>
      </c>
      <c r="D68" s="1751">
        <v>18</v>
      </c>
      <c r="E68" s="1751">
        <v>27</v>
      </c>
      <c r="F68" s="1752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794">
        <v>10</v>
      </c>
      <c r="B69" s="603" t="s">
        <v>6458</v>
      </c>
      <c r="C69" s="1747" t="s">
        <v>7368</v>
      </c>
      <c r="D69" s="1748">
        <v>3</v>
      </c>
      <c r="E69" s="1748">
        <v>5</v>
      </c>
      <c r="F69" s="1749" t="s">
        <v>7006</v>
      </c>
      <c r="G69" s="494"/>
      <c r="H69" s="494" t="s">
        <v>6445</v>
      </c>
      <c r="I69" s="494" t="s">
        <v>294</v>
      </c>
      <c r="J69" s="494" t="s">
        <v>294</v>
      </c>
      <c r="K69" s="573">
        <v>0</v>
      </c>
      <c r="L69" s="358" t="s">
        <v>6460</v>
      </c>
      <c r="M69" s="357" t="s">
        <v>6458</v>
      </c>
      <c r="N69" s="357" t="s">
        <v>6445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6447</v>
      </c>
      <c r="U69" s="357" t="s">
        <v>294</v>
      </c>
      <c r="V69" s="357" t="s">
        <v>294</v>
      </c>
    </row>
    <row r="70" spans="1:22">
      <c r="A70" s="795"/>
      <c r="B70" s="1643" t="s">
        <v>7369</v>
      </c>
      <c r="C70" s="1747" t="s">
        <v>3394</v>
      </c>
      <c r="D70" s="1748">
        <v>8</v>
      </c>
      <c r="E70" s="1748">
        <v>12</v>
      </c>
      <c r="F70" s="1749" t="s">
        <v>325</v>
      </c>
      <c r="G70" s="494"/>
      <c r="H70" s="494" t="s">
        <v>7361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7369</v>
      </c>
      <c r="N70" s="357" t="s">
        <v>7361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>
      <c r="A71" s="795"/>
      <c r="B71" s="1643" t="s">
        <v>7535</v>
      </c>
      <c r="C71" s="1747" t="s">
        <v>1056</v>
      </c>
      <c r="D71" s="1748">
        <v>3</v>
      </c>
      <c r="E71" s="1748">
        <v>3</v>
      </c>
      <c r="F71" s="1749" t="s">
        <v>4602</v>
      </c>
      <c r="G71" s="494"/>
      <c r="H71" s="494" t="s">
        <v>7357</v>
      </c>
      <c r="I71" s="494" t="s">
        <v>294</v>
      </c>
      <c r="J71" s="494" t="s">
        <v>294</v>
      </c>
      <c r="K71" s="573">
        <v>0</v>
      </c>
      <c r="L71" s="358" t="s">
        <v>6462</v>
      </c>
      <c r="M71" s="357" t="s">
        <v>7535</v>
      </c>
      <c r="N71" s="357" t="s">
        <v>7357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4742</v>
      </c>
      <c r="U71" s="357" t="s">
        <v>294</v>
      </c>
      <c r="V71" s="357" t="s">
        <v>294</v>
      </c>
    </row>
    <row r="72" spans="1:22" ht="20.399999999999999">
      <c r="A72" s="795"/>
      <c r="B72" s="1643" t="s">
        <v>7016</v>
      </c>
      <c r="C72" s="727" t="s">
        <v>423</v>
      </c>
      <c r="D72" s="1643">
        <v>3</v>
      </c>
      <c r="E72" s="1643">
        <v>5</v>
      </c>
      <c r="F72" s="1749" t="s">
        <v>7370</v>
      </c>
      <c r="G72" s="494"/>
      <c r="H72" s="494" t="s">
        <v>7359</v>
      </c>
      <c r="I72" s="494" t="s">
        <v>6463</v>
      </c>
      <c r="J72" s="494" t="s">
        <v>294</v>
      </c>
      <c r="K72" s="573">
        <v>0</v>
      </c>
      <c r="L72" s="358" t="s">
        <v>423</v>
      </c>
      <c r="M72" s="357" t="s">
        <v>7016</v>
      </c>
      <c r="N72" s="357" t="s">
        <v>7359</v>
      </c>
      <c r="O72" s="357" t="s">
        <v>6463</v>
      </c>
      <c r="P72" s="357" t="s">
        <v>294</v>
      </c>
      <c r="Q72" s="357">
        <v>0</v>
      </c>
      <c r="R72" s="357">
        <v>36</v>
      </c>
      <c r="S72" s="357">
        <v>0</v>
      </c>
      <c r="T72" s="357" t="s">
        <v>7005</v>
      </c>
      <c r="U72" s="357" t="s">
        <v>6465</v>
      </c>
      <c r="V72" s="357" t="s">
        <v>294</v>
      </c>
    </row>
    <row r="73" spans="1:22">
      <c r="A73" s="795"/>
      <c r="B73" s="1643" t="s">
        <v>7371</v>
      </c>
      <c r="C73" s="1747" t="s">
        <v>7075</v>
      </c>
      <c r="D73" s="1748">
        <v>3</v>
      </c>
      <c r="E73" s="1748">
        <v>4</v>
      </c>
      <c r="F73" s="1749" t="s">
        <v>153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7020</v>
      </c>
      <c r="M73" s="357" t="s">
        <v>7371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795"/>
      <c r="B74" s="1675" t="s">
        <v>412</v>
      </c>
      <c r="C74" s="1747" t="s">
        <v>4662</v>
      </c>
      <c r="D74" s="1748">
        <v>3</v>
      </c>
      <c r="E74" s="1748">
        <v>4</v>
      </c>
      <c r="F74" s="1764" t="s">
        <v>153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774</v>
      </c>
      <c r="M74" s="357" t="s">
        <v>412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807"/>
      <c r="B75" s="795"/>
      <c r="C75" s="1765" t="s">
        <v>22</v>
      </c>
      <c r="D75" s="1766">
        <v>20</v>
      </c>
      <c r="E75" s="1766">
        <v>29</v>
      </c>
      <c r="F75" s="1767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1768"/>
      <c r="B76" s="1769"/>
      <c r="C76" s="1770" t="s">
        <v>111</v>
      </c>
      <c r="D76" s="1771">
        <v>200</v>
      </c>
      <c r="E76" s="1771">
        <v>283</v>
      </c>
      <c r="F76" s="1793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111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ED83-3AF7-49FF-84FC-7DA164E28A34}">
  <sheetPr codeName="Sheet88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10</v>
      </c>
      <c r="C9" s="1064" t="s">
        <v>11</v>
      </c>
      <c r="D9" s="603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17</v>
      </c>
      <c r="C10" s="1292" t="s">
        <v>54</v>
      </c>
      <c r="D10" s="607">
        <v>5</v>
      </c>
      <c r="E10" s="607">
        <v>7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6706</v>
      </c>
      <c r="C11" s="1063" t="s">
        <v>7537</v>
      </c>
      <c r="D11" s="607">
        <v>2</v>
      </c>
      <c r="E11" s="607">
        <v>2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6708</v>
      </c>
      <c r="M11" s="357" t="s">
        <v>6706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7216</v>
      </c>
      <c r="C12" s="1063" t="s">
        <v>7538</v>
      </c>
      <c r="D12" s="607">
        <v>3</v>
      </c>
      <c r="E12" s="607">
        <v>3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7218</v>
      </c>
      <c r="M12" s="357" t="s">
        <v>7216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1043</v>
      </c>
      <c r="C13" s="1063" t="s">
        <v>1044</v>
      </c>
      <c r="D13" s="607">
        <v>4</v>
      </c>
      <c r="E13" s="607">
        <v>6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607" t="s">
        <v>20</v>
      </c>
      <c r="C14" s="1063" t="s">
        <v>21</v>
      </c>
      <c r="D14" s="607">
        <v>5</v>
      </c>
      <c r="E14" s="607">
        <v>6</v>
      </c>
      <c r="F14" s="13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612"/>
      <c r="C15" s="703" t="s">
        <v>22</v>
      </c>
      <c r="D15" s="622">
        <v>21</v>
      </c>
      <c r="E15" s="614">
        <v>26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03" t="s">
        <v>23</v>
      </c>
      <c r="C16" s="1063" t="s">
        <v>1048</v>
      </c>
      <c r="D16" s="607">
        <v>5</v>
      </c>
      <c r="E16" s="603">
        <v>7</v>
      </c>
      <c r="F16" s="1067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607" t="s">
        <v>19</v>
      </c>
      <c r="C17" s="1063" t="s">
        <v>3226</v>
      </c>
      <c r="D17" s="607">
        <v>2</v>
      </c>
      <c r="E17" s="607">
        <v>2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335</v>
      </c>
      <c r="M17" s="357" t="s">
        <v>19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607" t="s">
        <v>7220</v>
      </c>
      <c r="C18" s="1063" t="s">
        <v>6491</v>
      </c>
      <c r="D18" s="607">
        <v>3</v>
      </c>
      <c r="E18" s="607">
        <v>3</v>
      </c>
      <c r="F18" s="1290" t="s">
        <v>7538</v>
      </c>
      <c r="G18" s="494"/>
      <c r="H18" s="494" t="s">
        <v>7216</v>
      </c>
      <c r="I18" s="494" t="s">
        <v>294</v>
      </c>
      <c r="J18" s="494" t="s">
        <v>294</v>
      </c>
      <c r="K18" s="573">
        <v>0</v>
      </c>
      <c r="L18" s="358" t="s">
        <v>6492</v>
      </c>
      <c r="M18" s="357" t="s">
        <v>7220</v>
      </c>
      <c r="N18" s="357" t="s">
        <v>7216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7218</v>
      </c>
      <c r="U18" s="357" t="s">
        <v>294</v>
      </c>
      <c r="V18" s="357" t="s">
        <v>294</v>
      </c>
    </row>
    <row r="19" spans="1:22">
      <c r="A19" s="515"/>
      <c r="B19" s="607" t="s">
        <v>26</v>
      </c>
      <c r="C19" s="1063" t="s">
        <v>52</v>
      </c>
      <c r="D19" s="607">
        <v>5</v>
      </c>
      <c r="E19" s="607">
        <v>6</v>
      </c>
      <c r="F19" s="1065" t="s">
        <v>21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>
      <c r="A20" s="515"/>
      <c r="B20" s="607" t="s">
        <v>6487</v>
      </c>
      <c r="C20" s="1063" t="s">
        <v>7219</v>
      </c>
      <c r="D20" s="607">
        <v>3</v>
      </c>
      <c r="E20" s="607">
        <v>4</v>
      </c>
      <c r="F20" s="1065" t="s">
        <v>1044</v>
      </c>
      <c r="G20" s="494"/>
      <c r="H20" s="494" t="s">
        <v>1043</v>
      </c>
      <c r="I20" s="494" t="s">
        <v>294</v>
      </c>
      <c r="J20" s="494" t="s">
        <v>294</v>
      </c>
      <c r="K20" s="573">
        <v>0</v>
      </c>
      <c r="L20" s="358" t="s">
        <v>6489</v>
      </c>
      <c r="M20" s="357" t="s">
        <v>6487</v>
      </c>
      <c r="N20" s="357" t="s">
        <v>1043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6280</v>
      </c>
      <c r="U20" s="357" t="s">
        <v>294</v>
      </c>
      <c r="V20" s="357" t="s">
        <v>294</v>
      </c>
    </row>
    <row r="21" spans="1:22" ht="15" thickBot="1">
      <c r="A21" s="515"/>
      <c r="B21" s="619" t="s">
        <v>25</v>
      </c>
      <c r="C21" s="1063" t="s">
        <v>138</v>
      </c>
      <c r="D21" s="607">
        <v>3</v>
      </c>
      <c r="E21" s="607">
        <v>4</v>
      </c>
      <c r="F21" s="10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2100</v>
      </c>
      <c r="M21" s="357" t="s">
        <v>25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612"/>
      <c r="C22" s="703" t="s">
        <v>22</v>
      </c>
      <c r="D22" s="622">
        <v>21</v>
      </c>
      <c r="E22" s="614">
        <v>26</v>
      </c>
      <c r="F22" s="70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603" t="s">
        <v>27</v>
      </c>
      <c r="C23" s="1063" t="s">
        <v>404</v>
      </c>
      <c r="D23" s="607">
        <v>5</v>
      </c>
      <c r="E23" s="603">
        <v>6</v>
      </c>
      <c r="F23" s="1067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515"/>
      <c r="B24" s="607" t="s">
        <v>6711</v>
      </c>
      <c r="C24" s="1063" t="s">
        <v>6712</v>
      </c>
      <c r="D24" s="607">
        <v>5</v>
      </c>
      <c r="E24" s="607">
        <v>7</v>
      </c>
      <c r="F24" s="1065" t="s">
        <v>6491</v>
      </c>
      <c r="G24" s="494"/>
      <c r="H24" s="494" t="s">
        <v>7220</v>
      </c>
      <c r="I24" s="494" t="s">
        <v>294</v>
      </c>
      <c r="J24" s="494" t="s">
        <v>294</v>
      </c>
      <c r="K24" s="573">
        <v>0</v>
      </c>
      <c r="L24" s="358" t="s">
        <v>6713</v>
      </c>
      <c r="M24" s="357" t="s">
        <v>6711</v>
      </c>
      <c r="N24" s="357" t="s">
        <v>7220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6492</v>
      </c>
      <c r="U24" s="357" t="s">
        <v>294</v>
      </c>
      <c r="V24" s="357" t="s">
        <v>294</v>
      </c>
    </row>
    <row r="25" spans="1:22">
      <c r="A25" s="515"/>
      <c r="B25" s="607" t="s">
        <v>36</v>
      </c>
      <c r="C25" s="1063" t="s">
        <v>6506</v>
      </c>
      <c r="D25" s="607">
        <v>1</v>
      </c>
      <c r="E25" s="607">
        <v>1</v>
      </c>
      <c r="F25" s="1065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1131</v>
      </c>
      <c r="M25" s="357" t="s">
        <v>36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607" t="s">
        <v>359</v>
      </c>
      <c r="C26" s="1063" t="s">
        <v>349</v>
      </c>
      <c r="D26" s="607">
        <v>4</v>
      </c>
      <c r="E26" s="607">
        <v>6</v>
      </c>
      <c r="F26" s="1065" t="s">
        <v>1048</v>
      </c>
      <c r="G26" s="494"/>
      <c r="H26" s="494" t="s">
        <v>23</v>
      </c>
      <c r="I26" s="494" t="s">
        <v>294</v>
      </c>
      <c r="J26" s="494" t="s">
        <v>294</v>
      </c>
      <c r="K26" s="573">
        <v>0</v>
      </c>
      <c r="L26" s="358" t="s">
        <v>6309</v>
      </c>
      <c r="M26" s="357" t="s">
        <v>359</v>
      </c>
      <c r="N26" s="357" t="s">
        <v>23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594</v>
      </c>
      <c r="U26" s="357" t="s">
        <v>294</v>
      </c>
      <c r="V26" s="357" t="s">
        <v>294</v>
      </c>
    </row>
    <row r="27" spans="1:22" ht="15" thickBot="1">
      <c r="A27" s="515"/>
      <c r="B27" s="619" t="s">
        <v>33</v>
      </c>
      <c r="C27" s="1063" t="s">
        <v>140</v>
      </c>
      <c r="D27" s="607">
        <v>5</v>
      </c>
      <c r="E27" s="607">
        <v>7</v>
      </c>
      <c r="F27" s="1065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612"/>
      <c r="C28" s="703" t="s">
        <v>22</v>
      </c>
      <c r="D28" s="622">
        <v>20</v>
      </c>
      <c r="E28" s="614">
        <v>27</v>
      </c>
      <c r="F28" s="704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603" t="s">
        <v>350</v>
      </c>
      <c r="C29" s="1064" t="s">
        <v>405</v>
      </c>
      <c r="D29" s="607">
        <v>4</v>
      </c>
      <c r="E29" s="603">
        <v>6</v>
      </c>
      <c r="F29" s="1067" t="s">
        <v>349</v>
      </c>
      <c r="G29" s="494"/>
      <c r="H29" s="494" t="s">
        <v>359</v>
      </c>
      <c r="I29" s="494" t="s">
        <v>294</v>
      </c>
      <c r="J29" s="494" t="s">
        <v>294</v>
      </c>
      <c r="K29" s="573">
        <v>0</v>
      </c>
      <c r="L29" s="358" t="s">
        <v>6420</v>
      </c>
      <c r="M29" s="357" t="s">
        <v>350</v>
      </c>
      <c r="N29" s="357" t="s">
        <v>359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6309</v>
      </c>
      <c r="U29" s="357" t="s">
        <v>294</v>
      </c>
      <c r="V29" s="357" t="s">
        <v>294</v>
      </c>
    </row>
    <row r="30" spans="1:22">
      <c r="A30" s="515"/>
      <c r="B30" s="607" t="s">
        <v>31</v>
      </c>
      <c r="C30" s="1063" t="s">
        <v>427</v>
      </c>
      <c r="D30" s="607">
        <v>5</v>
      </c>
      <c r="E30" s="607">
        <v>6</v>
      </c>
      <c r="F30" s="1065" t="s">
        <v>404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515"/>
      <c r="B31" s="607" t="s">
        <v>40</v>
      </c>
      <c r="C31" s="1063" t="s">
        <v>338</v>
      </c>
      <c r="D31" s="607">
        <v>1</v>
      </c>
      <c r="E31" s="607">
        <v>1</v>
      </c>
      <c r="F31" s="1065" t="s">
        <v>6506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515"/>
      <c r="B32" s="607" t="s">
        <v>6497</v>
      </c>
      <c r="C32" s="1063" t="s">
        <v>6498</v>
      </c>
      <c r="D32" s="607">
        <v>4</v>
      </c>
      <c r="E32" s="607">
        <v>5</v>
      </c>
      <c r="F32" s="1065" t="s">
        <v>349</v>
      </c>
      <c r="G32" s="494"/>
      <c r="H32" s="494" t="s">
        <v>359</v>
      </c>
      <c r="I32" s="494" t="s">
        <v>294</v>
      </c>
      <c r="J32" s="494" t="s">
        <v>294</v>
      </c>
      <c r="K32" s="573">
        <v>0</v>
      </c>
      <c r="L32" s="358" t="s">
        <v>6499</v>
      </c>
      <c r="M32" s="357" t="s">
        <v>6497</v>
      </c>
      <c r="N32" s="357" t="s">
        <v>359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6309</v>
      </c>
      <c r="U32" s="357" t="s">
        <v>294</v>
      </c>
      <c r="V32" s="357" t="s">
        <v>294</v>
      </c>
    </row>
    <row r="33" spans="1:22">
      <c r="A33" s="515"/>
      <c r="B33" s="607" t="s">
        <v>29</v>
      </c>
      <c r="C33" s="1063" t="s">
        <v>53</v>
      </c>
      <c r="D33" s="607">
        <v>2</v>
      </c>
      <c r="E33" s="607">
        <v>2</v>
      </c>
      <c r="F33" s="1065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609</v>
      </c>
      <c r="M33" s="357" t="s">
        <v>29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515"/>
      <c r="B34" s="619" t="s">
        <v>7222</v>
      </c>
      <c r="C34" s="1066" t="s">
        <v>6710</v>
      </c>
      <c r="D34" s="607">
        <v>3</v>
      </c>
      <c r="E34" s="619">
        <v>3</v>
      </c>
      <c r="F34" s="1065" t="s">
        <v>1048</v>
      </c>
      <c r="G34" s="494"/>
      <c r="H34" s="494" t="s">
        <v>23</v>
      </c>
      <c r="I34" s="494" t="s">
        <v>294</v>
      </c>
      <c r="J34" s="494" t="s">
        <v>294</v>
      </c>
      <c r="K34" s="573">
        <v>0</v>
      </c>
      <c r="L34" s="358" t="s">
        <v>6482</v>
      </c>
      <c r="M34" s="357" t="s">
        <v>7222</v>
      </c>
      <c r="N34" s="357" t="s">
        <v>23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594</v>
      </c>
      <c r="U34" s="357" t="s">
        <v>294</v>
      </c>
      <c r="V34" s="357" t="s">
        <v>294</v>
      </c>
    </row>
    <row r="35" spans="1:22" ht="15" thickBot="1">
      <c r="A35" s="517"/>
      <c r="B35" s="612"/>
      <c r="C35" s="1336" t="s">
        <v>22</v>
      </c>
      <c r="D35" s="622">
        <v>19</v>
      </c>
      <c r="E35" s="631">
        <v>23</v>
      </c>
      <c r="F35" s="70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27">
        <v>5</v>
      </c>
      <c r="B36" s="603" t="s">
        <v>351</v>
      </c>
      <c r="C36" s="1063" t="s">
        <v>352</v>
      </c>
      <c r="D36" s="607">
        <v>4</v>
      </c>
      <c r="E36" s="607">
        <v>5</v>
      </c>
      <c r="F36" s="1065" t="s">
        <v>427</v>
      </c>
      <c r="G36" s="494"/>
      <c r="H36" s="494" t="s">
        <v>31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31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527"/>
      <c r="B37" s="607" t="s">
        <v>7223</v>
      </c>
      <c r="C37" s="1063" t="s">
        <v>7224</v>
      </c>
      <c r="D37" s="607">
        <v>3</v>
      </c>
      <c r="E37" s="607">
        <v>3</v>
      </c>
      <c r="F37" s="1290" t="s">
        <v>6498</v>
      </c>
      <c r="G37" s="494"/>
      <c r="H37" s="494" t="s">
        <v>6497</v>
      </c>
      <c r="I37" s="494" t="s">
        <v>294</v>
      </c>
      <c r="J37" s="494" t="s">
        <v>294</v>
      </c>
      <c r="K37" s="574">
        <v>0</v>
      </c>
      <c r="L37" s="358" t="s">
        <v>6511</v>
      </c>
      <c r="M37" s="357" t="s">
        <v>7223</v>
      </c>
      <c r="N37" s="357" t="s">
        <v>6497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6499</v>
      </c>
      <c r="U37" s="357" t="s">
        <v>294</v>
      </c>
      <c r="V37" s="357" t="s">
        <v>294</v>
      </c>
    </row>
    <row r="38" spans="1:22">
      <c r="A38" s="527"/>
      <c r="B38" s="607" t="s">
        <v>30</v>
      </c>
      <c r="C38" s="1063" t="s">
        <v>141</v>
      </c>
      <c r="D38" s="607">
        <v>5</v>
      </c>
      <c r="E38" s="607">
        <v>6</v>
      </c>
      <c r="F38" s="1065" t="s">
        <v>1048</v>
      </c>
      <c r="G38" s="494"/>
      <c r="H38" s="494" t="s">
        <v>23</v>
      </c>
      <c r="I38" s="494" t="s">
        <v>294</v>
      </c>
      <c r="J38" s="494" t="s">
        <v>294</v>
      </c>
      <c r="K38" s="573">
        <v>0</v>
      </c>
      <c r="L38" s="358" t="s">
        <v>604</v>
      </c>
      <c r="M38" s="357" t="s">
        <v>30</v>
      </c>
      <c r="N38" s="357" t="s">
        <v>23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594</v>
      </c>
      <c r="U38" s="357" t="s">
        <v>294</v>
      </c>
      <c r="V38" s="357" t="s">
        <v>294</v>
      </c>
    </row>
    <row r="39" spans="1:22">
      <c r="A39" s="527"/>
      <c r="B39" s="607" t="s">
        <v>6725</v>
      </c>
      <c r="C39" s="1063" t="s">
        <v>6726</v>
      </c>
      <c r="D39" s="607">
        <v>4</v>
      </c>
      <c r="E39" s="607">
        <v>5</v>
      </c>
      <c r="F39" s="1065" t="s">
        <v>7219</v>
      </c>
      <c r="G39" s="494"/>
      <c r="H39" s="494" t="s">
        <v>6487</v>
      </c>
      <c r="I39" s="494" t="s">
        <v>294</v>
      </c>
      <c r="J39" s="494" t="s">
        <v>294</v>
      </c>
      <c r="K39" s="574">
        <v>0</v>
      </c>
      <c r="L39" s="358" t="s">
        <v>6727</v>
      </c>
      <c r="M39" s="357" t="s">
        <v>6725</v>
      </c>
      <c r="N39" s="357" t="s">
        <v>6487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6489</v>
      </c>
      <c r="U39" s="357" t="s">
        <v>294</v>
      </c>
      <c r="V39" s="357" t="s">
        <v>294</v>
      </c>
    </row>
    <row r="40" spans="1:22" ht="15" thickBot="1">
      <c r="A40" s="527"/>
      <c r="B40" s="619" t="s">
        <v>7225</v>
      </c>
      <c r="C40" s="1688" t="s">
        <v>6715</v>
      </c>
      <c r="D40" s="607">
        <v>3</v>
      </c>
      <c r="E40" s="607">
        <v>3</v>
      </c>
      <c r="F40" s="1065" t="s">
        <v>7219</v>
      </c>
      <c r="G40" s="494"/>
      <c r="H40" s="494" t="s">
        <v>6487</v>
      </c>
      <c r="I40" s="494" t="s">
        <v>294</v>
      </c>
      <c r="J40" s="494" t="s">
        <v>294</v>
      </c>
      <c r="K40" s="573">
        <v>0</v>
      </c>
      <c r="L40" s="358" t="s">
        <v>6716</v>
      </c>
      <c r="M40" s="357" t="s">
        <v>7225</v>
      </c>
      <c r="N40" s="357" t="s">
        <v>6487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6489</v>
      </c>
      <c r="U40" s="357" t="s">
        <v>294</v>
      </c>
      <c r="V40" s="357" t="s">
        <v>294</v>
      </c>
    </row>
    <row r="41" spans="1:22" ht="15" thickBot="1">
      <c r="A41" s="528"/>
      <c r="B41" s="619"/>
      <c r="C41" s="703" t="s">
        <v>22</v>
      </c>
      <c r="D41" s="622">
        <v>19</v>
      </c>
      <c r="E41" s="614">
        <v>22</v>
      </c>
      <c r="F41" s="70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26">
        <v>6</v>
      </c>
      <c r="B42" s="603" t="s">
        <v>6719</v>
      </c>
      <c r="C42" s="1063" t="s">
        <v>6720</v>
      </c>
      <c r="D42" s="607">
        <v>3</v>
      </c>
      <c r="E42" s="603">
        <v>3</v>
      </c>
      <c r="F42" s="1687" t="s">
        <v>6715</v>
      </c>
      <c r="G42" s="494"/>
      <c r="H42" s="494" t="s">
        <v>7225</v>
      </c>
      <c r="I42" s="494" t="s">
        <v>294</v>
      </c>
      <c r="J42" s="494" t="s">
        <v>294</v>
      </c>
      <c r="K42" s="573">
        <v>0</v>
      </c>
      <c r="L42" s="358" t="s">
        <v>6721</v>
      </c>
      <c r="M42" s="357" t="s">
        <v>6719</v>
      </c>
      <c r="N42" s="357" t="s">
        <v>7225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6716</v>
      </c>
      <c r="U42" s="357" t="s">
        <v>294</v>
      </c>
      <c r="V42" s="357" t="s">
        <v>294</v>
      </c>
    </row>
    <row r="43" spans="1:22">
      <c r="A43" s="527"/>
      <c r="B43" s="607" t="s">
        <v>35</v>
      </c>
      <c r="C43" s="1063" t="s">
        <v>3258</v>
      </c>
      <c r="D43" s="607">
        <v>3</v>
      </c>
      <c r="E43" s="607">
        <v>4</v>
      </c>
      <c r="F43" s="1065" t="s">
        <v>138</v>
      </c>
      <c r="G43" s="494"/>
      <c r="H43" s="494" t="s">
        <v>25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35</v>
      </c>
      <c r="N43" s="357" t="s">
        <v>25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527"/>
      <c r="B44" s="607" t="s">
        <v>6530</v>
      </c>
      <c r="C44" s="1063" t="s">
        <v>6733</v>
      </c>
      <c r="D44" s="607">
        <v>4</v>
      </c>
      <c r="E44" s="607">
        <v>5</v>
      </c>
      <c r="F44" s="1065" t="s">
        <v>7224</v>
      </c>
      <c r="G44" s="494"/>
      <c r="H44" s="494" t="s">
        <v>7223</v>
      </c>
      <c r="I44" s="494" t="s">
        <v>294</v>
      </c>
      <c r="J44" s="494" t="s">
        <v>294</v>
      </c>
      <c r="K44" s="573">
        <v>0</v>
      </c>
      <c r="L44" s="358" t="s">
        <v>6532</v>
      </c>
      <c r="M44" s="357" t="s">
        <v>6530</v>
      </c>
      <c r="N44" s="357" t="s">
        <v>7223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6511</v>
      </c>
      <c r="U44" s="357" t="s">
        <v>294</v>
      </c>
      <c r="V44" s="357" t="s">
        <v>294</v>
      </c>
    </row>
    <row r="45" spans="1:22">
      <c r="A45" s="527"/>
      <c r="B45" s="607" t="s">
        <v>6722</v>
      </c>
      <c r="C45" s="1063" t="s">
        <v>6723</v>
      </c>
      <c r="D45" s="607">
        <v>5</v>
      </c>
      <c r="E45" s="607">
        <v>7</v>
      </c>
      <c r="F45" s="1689" t="s">
        <v>6712</v>
      </c>
      <c r="G45" s="494"/>
      <c r="H45" s="494" t="s">
        <v>6711</v>
      </c>
      <c r="I45" s="494" t="s">
        <v>294</v>
      </c>
      <c r="J45" s="494" t="s">
        <v>294</v>
      </c>
      <c r="K45" s="573">
        <v>0</v>
      </c>
      <c r="L45" s="358" t="s">
        <v>6724</v>
      </c>
      <c r="M45" s="357" t="s">
        <v>6722</v>
      </c>
      <c r="N45" s="357" t="s">
        <v>6711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6713</v>
      </c>
      <c r="U45" s="357" t="s">
        <v>294</v>
      </c>
      <c r="V45" s="357" t="s">
        <v>294</v>
      </c>
    </row>
    <row r="46" spans="1:22" ht="15" thickBot="1">
      <c r="A46" s="527"/>
      <c r="B46" s="619" t="s">
        <v>7226</v>
      </c>
      <c r="C46" s="1063" t="s">
        <v>7539</v>
      </c>
      <c r="D46" s="607">
        <v>3</v>
      </c>
      <c r="E46" s="527">
        <v>4</v>
      </c>
      <c r="F46" s="1065" t="s">
        <v>6498</v>
      </c>
      <c r="G46" s="494"/>
      <c r="H46" s="494" t="s">
        <v>6497</v>
      </c>
      <c r="I46" s="494" t="s">
        <v>294</v>
      </c>
      <c r="J46" s="494" t="s">
        <v>294</v>
      </c>
      <c r="K46" s="573">
        <v>0</v>
      </c>
      <c r="L46" s="358" t="s">
        <v>6718</v>
      </c>
      <c r="M46" s="357" t="s">
        <v>7226</v>
      </c>
      <c r="N46" s="357" t="s">
        <v>6497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6499</v>
      </c>
      <c r="U46" s="357" t="s">
        <v>294</v>
      </c>
      <c r="V46" s="357" t="s">
        <v>294</v>
      </c>
    </row>
    <row r="47" spans="1:22" ht="15" thickBot="1">
      <c r="A47" s="528"/>
      <c r="B47" s="619"/>
      <c r="C47" s="703" t="s">
        <v>22</v>
      </c>
      <c r="D47" s="622">
        <v>18</v>
      </c>
      <c r="E47" s="614">
        <v>23</v>
      </c>
      <c r="F47" s="70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26">
        <v>7</v>
      </c>
      <c r="B48" s="603" t="s">
        <v>6731</v>
      </c>
      <c r="C48" s="1064" t="s">
        <v>6732</v>
      </c>
      <c r="D48" s="607">
        <v>4</v>
      </c>
      <c r="E48" s="607">
        <v>5</v>
      </c>
      <c r="F48" s="1067" t="s">
        <v>6723</v>
      </c>
      <c r="G48" s="494"/>
      <c r="H48" s="494" t="s">
        <v>6722</v>
      </c>
      <c r="I48" s="494" t="s">
        <v>294</v>
      </c>
      <c r="J48" s="494" t="s">
        <v>294</v>
      </c>
      <c r="K48" s="573">
        <v>0</v>
      </c>
      <c r="L48" s="358" t="s">
        <v>6732</v>
      </c>
      <c r="M48" s="357" t="s">
        <v>6731</v>
      </c>
      <c r="N48" s="357" t="s">
        <v>6722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6724</v>
      </c>
      <c r="U48" s="357" t="s">
        <v>294</v>
      </c>
      <c r="V48" s="357" t="s">
        <v>294</v>
      </c>
    </row>
    <row r="49" spans="1:22">
      <c r="A49" s="527"/>
      <c r="B49" s="607" t="s">
        <v>7228</v>
      </c>
      <c r="C49" s="1063" t="s">
        <v>7540</v>
      </c>
      <c r="D49" s="607">
        <v>3</v>
      </c>
      <c r="E49" s="607">
        <v>3</v>
      </c>
      <c r="F49" s="1065" t="s">
        <v>6733</v>
      </c>
      <c r="G49" s="494"/>
      <c r="H49" s="494" t="s">
        <v>6530</v>
      </c>
      <c r="I49" s="494" t="s">
        <v>294</v>
      </c>
      <c r="J49" s="494" t="s">
        <v>294</v>
      </c>
      <c r="K49" s="573">
        <v>0</v>
      </c>
      <c r="L49" s="358" t="s">
        <v>6741</v>
      </c>
      <c r="M49" s="357" t="s">
        <v>7228</v>
      </c>
      <c r="N49" s="357" t="s">
        <v>6530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6532</v>
      </c>
      <c r="U49" s="357" t="s">
        <v>294</v>
      </c>
      <c r="V49" s="357" t="s">
        <v>294</v>
      </c>
    </row>
    <row r="50" spans="1:22">
      <c r="A50" s="527"/>
      <c r="B50" s="607" t="s">
        <v>38</v>
      </c>
      <c r="C50" s="1063" t="s">
        <v>146</v>
      </c>
      <c r="D50" s="607">
        <v>1</v>
      </c>
      <c r="E50" s="607">
        <v>1</v>
      </c>
      <c r="F50" s="1065" t="s">
        <v>3226</v>
      </c>
      <c r="G50" s="494"/>
      <c r="H50" s="494" t="s">
        <v>19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19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335</v>
      </c>
      <c r="U50" s="357" t="s">
        <v>294</v>
      </c>
      <c r="V50" s="357" t="s">
        <v>294</v>
      </c>
    </row>
    <row r="51" spans="1:22">
      <c r="A51" s="527"/>
      <c r="B51" s="607" t="s">
        <v>6507</v>
      </c>
      <c r="C51" s="1063" t="s">
        <v>6508</v>
      </c>
      <c r="D51" s="607">
        <v>4</v>
      </c>
      <c r="E51" s="607">
        <v>5</v>
      </c>
      <c r="F51" s="1065" t="s">
        <v>6498</v>
      </c>
      <c r="G51" s="494"/>
      <c r="H51" s="494" t="s">
        <v>6497</v>
      </c>
      <c r="I51" s="494" t="s">
        <v>294</v>
      </c>
      <c r="J51" s="494" t="s">
        <v>294</v>
      </c>
      <c r="K51" s="573">
        <v>0</v>
      </c>
      <c r="L51" s="358" t="s">
        <v>6508</v>
      </c>
      <c r="M51" s="357" t="s">
        <v>6507</v>
      </c>
      <c r="N51" s="357" t="s">
        <v>6497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6499</v>
      </c>
      <c r="U51" s="357" t="s">
        <v>294</v>
      </c>
      <c r="V51" s="357" t="s">
        <v>294</v>
      </c>
    </row>
    <row r="52" spans="1:22">
      <c r="A52" s="527"/>
      <c r="B52" s="607" t="s">
        <v>6734</v>
      </c>
      <c r="C52" s="1063" t="s">
        <v>7229</v>
      </c>
      <c r="D52" s="607">
        <v>3</v>
      </c>
      <c r="E52" s="607">
        <v>4</v>
      </c>
      <c r="F52" s="1065" t="s">
        <v>6715</v>
      </c>
      <c r="G52" s="494"/>
      <c r="H52" s="494" t="s">
        <v>7225</v>
      </c>
      <c r="I52" s="494" t="s">
        <v>294</v>
      </c>
      <c r="J52" s="494" t="s">
        <v>294</v>
      </c>
      <c r="K52" s="573">
        <v>0</v>
      </c>
      <c r="L52" s="358" t="s">
        <v>6736</v>
      </c>
      <c r="M52" s="357" t="s">
        <v>6734</v>
      </c>
      <c r="N52" s="357" t="s">
        <v>7225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6716</v>
      </c>
      <c r="U52" s="357" t="s">
        <v>294</v>
      </c>
      <c r="V52" s="357" t="s">
        <v>294</v>
      </c>
    </row>
    <row r="53" spans="1:22" ht="15" thickBot="1">
      <c r="A53" s="527"/>
      <c r="B53" s="619" t="s">
        <v>6737</v>
      </c>
      <c r="C53" s="1066" t="s">
        <v>6738</v>
      </c>
      <c r="D53" s="607">
        <v>4</v>
      </c>
      <c r="E53" s="607">
        <v>5</v>
      </c>
      <c r="F53" s="1065" t="s">
        <v>6712</v>
      </c>
      <c r="G53" s="494"/>
      <c r="H53" s="494" t="s">
        <v>6711</v>
      </c>
      <c r="I53" s="494" t="s">
        <v>294</v>
      </c>
      <c r="J53" s="494" t="s">
        <v>294</v>
      </c>
      <c r="K53" s="573">
        <v>0</v>
      </c>
      <c r="L53" s="358" t="s">
        <v>6738</v>
      </c>
      <c r="M53" s="357" t="s">
        <v>6737</v>
      </c>
      <c r="N53" s="357" t="s">
        <v>6711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6713</v>
      </c>
      <c r="U53" s="357" t="s">
        <v>294</v>
      </c>
      <c r="V53" s="357" t="s">
        <v>294</v>
      </c>
    </row>
    <row r="54" spans="1:22" ht="15" thickBot="1">
      <c r="A54" s="528"/>
      <c r="B54" s="619"/>
      <c r="C54" s="703" t="s">
        <v>22</v>
      </c>
      <c r="D54" s="622">
        <v>19</v>
      </c>
      <c r="E54" s="614">
        <v>23</v>
      </c>
      <c r="F54" s="70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526">
        <v>8</v>
      </c>
      <c r="B55" s="603" t="s">
        <v>7230</v>
      </c>
      <c r="C55" s="1063" t="s">
        <v>6753</v>
      </c>
      <c r="D55" s="607">
        <v>4</v>
      </c>
      <c r="E55" s="603">
        <v>5</v>
      </c>
      <c r="F55" s="1067" t="s">
        <v>7540</v>
      </c>
      <c r="G55" s="494"/>
      <c r="H55" s="494" t="s">
        <v>7228</v>
      </c>
      <c r="I55" s="494" t="s">
        <v>294</v>
      </c>
      <c r="J55" s="494" t="s">
        <v>294</v>
      </c>
      <c r="K55" s="573">
        <v>0</v>
      </c>
      <c r="L55" s="358" t="s">
        <v>6753</v>
      </c>
      <c r="M55" s="357" t="s">
        <v>7230</v>
      </c>
      <c r="N55" s="357" t="s">
        <v>7228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6741</v>
      </c>
      <c r="U55" s="357" t="s">
        <v>294</v>
      </c>
      <c r="V55" s="357" t="s">
        <v>294</v>
      </c>
    </row>
    <row r="56" spans="1:22">
      <c r="A56" s="527"/>
      <c r="B56" s="607" t="s">
        <v>6742</v>
      </c>
      <c r="C56" s="1063" t="s">
        <v>6743</v>
      </c>
      <c r="D56" s="607">
        <v>3</v>
      </c>
      <c r="E56" s="607">
        <v>3</v>
      </c>
      <c r="F56" s="1065" t="s">
        <v>6738</v>
      </c>
      <c r="G56" s="494"/>
      <c r="H56" s="494" t="s">
        <v>6737</v>
      </c>
      <c r="I56" s="494" t="s">
        <v>294</v>
      </c>
      <c r="J56" s="494" t="s">
        <v>294</v>
      </c>
      <c r="K56" s="573">
        <v>0</v>
      </c>
      <c r="L56" s="358" t="s">
        <v>6743</v>
      </c>
      <c r="M56" s="357" t="s">
        <v>6742</v>
      </c>
      <c r="N56" s="357" t="s">
        <v>6737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6738</v>
      </c>
      <c r="U56" s="357" t="s">
        <v>294</v>
      </c>
      <c r="V56" s="357" t="s">
        <v>294</v>
      </c>
    </row>
    <row r="57" spans="1:22">
      <c r="A57" s="527"/>
      <c r="B57" s="607" t="s">
        <v>6744</v>
      </c>
      <c r="C57" s="1063" t="s">
        <v>7541</v>
      </c>
      <c r="D57" s="607">
        <v>4</v>
      </c>
      <c r="E57" s="607">
        <v>8</v>
      </c>
      <c r="F57" s="1065" t="s">
        <v>6732</v>
      </c>
      <c r="G57" s="494"/>
      <c r="H57" s="494" t="s">
        <v>6731</v>
      </c>
      <c r="I57" s="494" t="s">
        <v>294</v>
      </c>
      <c r="J57" s="494" t="s">
        <v>294</v>
      </c>
      <c r="K57" s="573">
        <v>0</v>
      </c>
      <c r="L57" s="358" t="s">
        <v>6746</v>
      </c>
      <c r="M57" s="357" t="s">
        <v>6744</v>
      </c>
      <c r="N57" s="357" t="s">
        <v>6731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6732</v>
      </c>
      <c r="U57" s="357" t="s">
        <v>294</v>
      </c>
      <c r="V57" s="357" t="s">
        <v>294</v>
      </c>
    </row>
    <row r="58" spans="1:22">
      <c r="A58" s="527"/>
      <c r="B58" s="607" t="s">
        <v>1045</v>
      </c>
      <c r="C58" s="1063" t="s">
        <v>1021</v>
      </c>
      <c r="D58" s="607">
        <v>8</v>
      </c>
      <c r="E58" s="607">
        <v>14</v>
      </c>
      <c r="F58" s="1065" t="s">
        <v>6738</v>
      </c>
      <c r="G58" s="494"/>
      <c r="H58" s="494" t="s">
        <v>6737</v>
      </c>
      <c r="I58" s="494" t="s">
        <v>294</v>
      </c>
      <c r="J58" s="494" t="s">
        <v>294</v>
      </c>
      <c r="K58" s="573">
        <v>0</v>
      </c>
      <c r="L58" s="358" t="s">
        <v>4589</v>
      </c>
      <c r="M58" s="357" t="s">
        <v>1045</v>
      </c>
      <c r="N58" s="357" t="s">
        <v>6737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6738</v>
      </c>
      <c r="U58" s="357" t="s">
        <v>294</v>
      </c>
      <c r="V58" s="357" t="s">
        <v>294</v>
      </c>
    </row>
    <row r="59" spans="1:22" ht="15" thickBot="1">
      <c r="A59" s="527"/>
      <c r="B59" s="619" t="s">
        <v>7236</v>
      </c>
      <c r="C59" s="1063" t="s">
        <v>7237</v>
      </c>
      <c r="D59" s="607">
        <v>3</v>
      </c>
      <c r="E59" s="607">
        <v>3</v>
      </c>
      <c r="F59" s="1069" t="s">
        <v>6508</v>
      </c>
      <c r="G59" s="494"/>
      <c r="H59" s="494" t="s">
        <v>6507</v>
      </c>
      <c r="I59" s="494" t="s">
        <v>294</v>
      </c>
      <c r="J59" s="494" t="s">
        <v>294</v>
      </c>
      <c r="K59" s="573">
        <v>0</v>
      </c>
      <c r="L59" s="358" t="s">
        <v>6750</v>
      </c>
      <c r="M59" s="357" t="s">
        <v>7236</v>
      </c>
      <c r="N59" s="357" t="s">
        <v>6507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6508</v>
      </c>
      <c r="U59" s="357" t="s">
        <v>294</v>
      </c>
      <c r="V59" s="357" t="s">
        <v>294</v>
      </c>
    </row>
    <row r="60" spans="1:22" ht="15" thickBot="1">
      <c r="A60" s="528"/>
      <c r="B60" s="619"/>
      <c r="C60" s="703" t="s">
        <v>22</v>
      </c>
      <c r="D60" s="622">
        <v>22</v>
      </c>
      <c r="E60" s="614">
        <v>33</v>
      </c>
      <c r="F60" s="70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603" t="s">
        <v>7238</v>
      </c>
      <c r="C61" s="1063" t="s">
        <v>7239</v>
      </c>
      <c r="D61" s="607">
        <v>3</v>
      </c>
      <c r="E61" s="603">
        <v>3</v>
      </c>
      <c r="F61" s="1067" t="s">
        <v>7237</v>
      </c>
      <c r="G61" s="494"/>
      <c r="H61" s="494" t="s">
        <v>7236</v>
      </c>
      <c r="I61" s="494" t="s">
        <v>294</v>
      </c>
      <c r="J61" s="494" t="s">
        <v>294</v>
      </c>
      <c r="K61" s="573">
        <v>0</v>
      </c>
      <c r="L61" s="358" t="s">
        <v>6768</v>
      </c>
      <c r="M61" s="357" t="s">
        <v>7238</v>
      </c>
      <c r="N61" s="357" t="s">
        <v>7236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6750</v>
      </c>
      <c r="U61" s="357" t="s">
        <v>294</v>
      </c>
      <c r="V61" s="357" t="s">
        <v>294</v>
      </c>
    </row>
    <row r="62" spans="1:22">
      <c r="A62" s="515"/>
      <c r="B62" s="607" t="s">
        <v>7240</v>
      </c>
      <c r="C62" s="1063" t="s">
        <v>325</v>
      </c>
      <c r="D62" s="607">
        <v>8</v>
      </c>
      <c r="E62" s="607">
        <v>14</v>
      </c>
      <c r="F62" s="1065" t="s">
        <v>7542</v>
      </c>
      <c r="G62" s="494"/>
      <c r="H62" s="494" t="s">
        <v>35</v>
      </c>
      <c r="I62" s="494" t="s">
        <v>6744</v>
      </c>
      <c r="J62" s="494" t="s">
        <v>294</v>
      </c>
      <c r="K62" s="573">
        <v>0</v>
      </c>
      <c r="L62" s="358" t="s">
        <v>4161</v>
      </c>
      <c r="M62" s="357" t="s">
        <v>7240</v>
      </c>
      <c r="N62" s="357" t="s">
        <v>35</v>
      </c>
      <c r="O62" s="357" t="s">
        <v>6744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6746</v>
      </c>
      <c r="V62" s="357" t="s">
        <v>294</v>
      </c>
    </row>
    <row r="63" spans="1:22">
      <c r="A63" s="515"/>
      <c r="B63" s="607" t="s">
        <v>7242</v>
      </c>
      <c r="C63" s="1063" t="s">
        <v>6756</v>
      </c>
      <c r="D63" s="607">
        <v>7</v>
      </c>
      <c r="E63" s="607">
        <v>11</v>
      </c>
      <c r="F63" s="1065" t="s">
        <v>7237</v>
      </c>
      <c r="G63" s="494"/>
      <c r="H63" s="494" t="s">
        <v>7236</v>
      </c>
      <c r="I63" s="494" t="s">
        <v>294</v>
      </c>
      <c r="J63" s="494" t="s">
        <v>294</v>
      </c>
      <c r="K63" s="573">
        <v>0</v>
      </c>
      <c r="L63" s="358" t="s">
        <v>6756</v>
      </c>
      <c r="M63" s="357" t="s">
        <v>7242</v>
      </c>
      <c r="N63" s="357" t="s">
        <v>7236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6750</v>
      </c>
      <c r="U63" s="357" t="s">
        <v>294</v>
      </c>
      <c r="V63" s="357" t="s">
        <v>294</v>
      </c>
    </row>
    <row r="64" spans="1:22">
      <c r="A64" s="515"/>
      <c r="B64" s="607" t="s">
        <v>6757</v>
      </c>
      <c r="C64" s="1063" t="s">
        <v>6759</v>
      </c>
      <c r="D64" s="607">
        <v>3</v>
      </c>
      <c r="E64" s="607">
        <v>3</v>
      </c>
      <c r="F64" s="1065" t="s">
        <v>7229</v>
      </c>
      <c r="G64" s="494" t="s">
        <v>241</v>
      </c>
      <c r="H64" s="494" t="s">
        <v>6734</v>
      </c>
      <c r="I64" s="494" t="s">
        <v>294</v>
      </c>
      <c r="J64" s="494" t="s">
        <v>294</v>
      </c>
      <c r="K64" s="573">
        <v>0</v>
      </c>
      <c r="L64" s="358" t="s">
        <v>6759</v>
      </c>
      <c r="M64" s="357" t="s">
        <v>6757</v>
      </c>
      <c r="N64" s="357" t="s">
        <v>6734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6736</v>
      </c>
      <c r="U64" s="357" t="s">
        <v>294</v>
      </c>
      <c r="V64" s="357" t="s">
        <v>294</v>
      </c>
    </row>
    <row r="65" spans="1:22">
      <c r="A65" s="515"/>
      <c r="B65" s="607" t="s">
        <v>6760</v>
      </c>
      <c r="C65" s="1063" t="s">
        <v>6762</v>
      </c>
      <c r="D65" s="607">
        <v>3</v>
      </c>
      <c r="E65" s="607">
        <v>3</v>
      </c>
      <c r="F65" s="1065" t="s">
        <v>7229</v>
      </c>
      <c r="G65" s="494" t="s">
        <v>241</v>
      </c>
      <c r="H65" s="494" t="s">
        <v>6734</v>
      </c>
      <c r="I65" s="494" t="s">
        <v>294</v>
      </c>
      <c r="J65" s="494" t="s">
        <v>294</v>
      </c>
      <c r="K65" s="573">
        <v>0</v>
      </c>
      <c r="L65" s="358" t="s">
        <v>6762</v>
      </c>
      <c r="M65" s="357" t="s">
        <v>6760</v>
      </c>
      <c r="N65" s="357" t="s">
        <v>6734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6736</v>
      </c>
      <c r="U65" s="357" t="s">
        <v>294</v>
      </c>
      <c r="V65" s="357" t="s">
        <v>294</v>
      </c>
    </row>
    <row r="66" spans="1:22" ht="15" thickBot="1">
      <c r="A66" s="515"/>
      <c r="B66" s="619" t="s">
        <v>7543</v>
      </c>
      <c r="C66" s="1063" t="s">
        <v>7544</v>
      </c>
      <c r="D66" s="607">
        <v>3</v>
      </c>
      <c r="E66" s="607">
        <v>3</v>
      </c>
      <c r="F66" s="1065" t="s">
        <v>7229</v>
      </c>
      <c r="G66" s="494" t="s">
        <v>241</v>
      </c>
      <c r="H66" s="494" t="s">
        <v>6734</v>
      </c>
      <c r="I66" s="494" t="s">
        <v>294</v>
      </c>
      <c r="J66" s="494" t="s">
        <v>294</v>
      </c>
      <c r="K66" s="573">
        <v>0</v>
      </c>
      <c r="L66" s="358" t="s">
        <v>6778</v>
      </c>
      <c r="M66" s="357" t="s">
        <v>7543</v>
      </c>
      <c r="N66" s="357" t="s">
        <v>6734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6736</v>
      </c>
      <c r="U66" s="357" t="s">
        <v>294</v>
      </c>
      <c r="V66" s="357" t="s">
        <v>294</v>
      </c>
    </row>
    <row r="67" spans="1:22" ht="15" thickBot="1">
      <c r="A67" s="517"/>
      <c r="B67" s="619"/>
      <c r="C67" s="703" t="s">
        <v>22</v>
      </c>
      <c r="D67" s="622">
        <v>21</v>
      </c>
      <c r="E67" s="614">
        <v>31</v>
      </c>
      <c r="F67" s="70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15">
        <v>10</v>
      </c>
      <c r="B68" s="603" t="s">
        <v>7243</v>
      </c>
      <c r="C68" s="1063" t="s">
        <v>3394</v>
      </c>
      <c r="D68" s="607">
        <v>8</v>
      </c>
      <c r="E68" s="607">
        <v>14</v>
      </c>
      <c r="F68" s="1065" t="s">
        <v>325</v>
      </c>
      <c r="G68" s="494"/>
      <c r="H68" s="494" t="s">
        <v>7240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7243</v>
      </c>
      <c r="N68" s="357" t="s">
        <v>7240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607" t="s">
        <v>7244</v>
      </c>
      <c r="C69" s="1063" t="s">
        <v>6771</v>
      </c>
      <c r="D69" s="607">
        <v>3</v>
      </c>
      <c r="E69" s="607">
        <v>3</v>
      </c>
      <c r="F69" s="1065" t="s">
        <v>6756</v>
      </c>
      <c r="G69" s="494"/>
      <c r="H69" s="494" t="s">
        <v>7242</v>
      </c>
      <c r="I69" s="494" t="s">
        <v>294</v>
      </c>
      <c r="J69" s="494" t="s">
        <v>294</v>
      </c>
      <c r="K69" s="573">
        <v>0</v>
      </c>
      <c r="L69" s="358" t="s">
        <v>6771</v>
      </c>
      <c r="M69" s="357" t="s">
        <v>7244</v>
      </c>
      <c r="N69" s="357" t="s">
        <v>7242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6756</v>
      </c>
      <c r="U69" s="357" t="s">
        <v>294</v>
      </c>
      <c r="V69" s="357" t="s">
        <v>294</v>
      </c>
    </row>
    <row r="70" spans="1:22">
      <c r="A70" s="515"/>
      <c r="B70" s="1738" t="s">
        <v>7231</v>
      </c>
      <c r="C70" s="1063" t="s">
        <v>7232</v>
      </c>
      <c r="D70" s="607">
        <v>2</v>
      </c>
      <c r="E70" s="607">
        <v>2</v>
      </c>
      <c r="F70" s="1065" t="s">
        <v>7229</v>
      </c>
      <c r="G70" s="494"/>
      <c r="H70" s="494" t="s">
        <v>6734</v>
      </c>
      <c r="I70" s="494" t="s">
        <v>294</v>
      </c>
      <c r="J70" s="494" t="s">
        <v>294</v>
      </c>
      <c r="K70" s="573">
        <v>0</v>
      </c>
      <c r="L70" s="358" t="s">
        <v>7233</v>
      </c>
      <c r="M70" s="357" t="s">
        <v>7231</v>
      </c>
      <c r="N70" s="357" t="s">
        <v>6734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6736</v>
      </c>
      <c r="U70" s="357" t="s">
        <v>294</v>
      </c>
      <c r="V70" s="357" t="s">
        <v>294</v>
      </c>
    </row>
    <row r="71" spans="1:22">
      <c r="A71" s="515"/>
      <c r="B71" s="607" t="s">
        <v>7245</v>
      </c>
      <c r="C71" s="611" t="s">
        <v>6773</v>
      </c>
      <c r="D71" s="607">
        <v>6</v>
      </c>
      <c r="E71" s="607">
        <v>9</v>
      </c>
      <c r="F71" s="729" t="s">
        <v>6753</v>
      </c>
      <c r="G71" s="494"/>
      <c r="H71" s="494" t="s">
        <v>7230</v>
      </c>
      <c r="I71" s="494" t="s">
        <v>294</v>
      </c>
      <c r="J71" s="494" t="s">
        <v>294</v>
      </c>
      <c r="K71" s="573">
        <v>0</v>
      </c>
      <c r="L71" s="358" t="s">
        <v>6774</v>
      </c>
      <c r="M71" s="357" t="s">
        <v>7245</v>
      </c>
      <c r="N71" s="357" t="s">
        <v>7230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6753</v>
      </c>
      <c r="U71" s="357" t="s">
        <v>294</v>
      </c>
      <c r="V71" s="357" t="s">
        <v>294</v>
      </c>
    </row>
    <row r="72" spans="1:22">
      <c r="A72" s="515"/>
      <c r="B72" s="607" t="s">
        <v>6763</v>
      </c>
      <c r="C72" s="1063" t="s">
        <v>7247</v>
      </c>
      <c r="D72" s="607">
        <v>3</v>
      </c>
      <c r="E72" s="607">
        <v>3</v>
      </c>
      <c r="F72" s="1065" t="s">
        <v>353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6765</v>
      </c>
      <c r="M72" s="357" t="s">
        <v>6763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515"/>
      <c r="B73" s="607" t="s">
        <v>7248</v>
      </c>
      <c r="C73" s="1063" t="s">
        <v>7249</v>
      </c>
      <c r="D73" s="607">
        <v>3</v>
      </c>
      <c r="E73" s="607">
        <v>3</v>
      </c>
      <c r="F73" s="1065" t="s">
        <v>353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6781</v>
      </c>
      <c r="M73" s="357" t="s">
        <v>7248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515"/>
      <c r="B74" s="619" t="s">
        <v>7250</v>
      </c>
      <c r="C74" s="1063" t="s">
        <v>7251</v>
      </c>
      <c r="D74" s="607">
        <v>3</v>
      </c>
      <c r="E74" s="607">
        <v>3</v>
      </c>
      <c r="F74" s="1065" t="s">
        <v>353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6784</v>
      </c>
      <c r="M74" s="357" t="s">
        <v>7250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517"/>
      <c r="B75" s="206"/>
      <c r="C75" s="703" t="s">
        <v>22</v>
      </c>
      <c r="D75" s="622">
        <v>22</v>
      </c>
      <c r="E75" s="49">
        <v>31</v>
      </c>
      <c r="F75" s="691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542"/>
      <c r="B76" s="1374"/>
      <c r="C76" s="1686" t="s">
        <v>111</v>
      </c>
      <c r="D76" s="545">
        <v>202</v>
      </c>
      <c r="E76" s="545">
        <v>265</v>
      </c>
      <c r="F76" s="1375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111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74573-AD35-4B3E-AE0A-B310848DFB37}">
  <sheetPr codeName="Sheet89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10</v>
      </c>
      <c r="C9" s="1064" t="s">
        <v>11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17</v>
      </c>
      <c r="C10" s="1292" t="s">
        <v>54</v>
      </c>
      <c r="D10" s="609">
        <v>5</v>
      </c>
      <c r="E10" s="607">
        <v>7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392</v>
      </c>
      <c r="C11" s="1063" t="s">
        <v>1096</v>
      </c>
      <c r="D11" s="609">
        <v>4</v>
      </c>
      <c r="E11" s="607">
        <v>5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6647</v>
      </c>
      <c r="M11" s="357" t="s">
        <v>392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377</v>
      </c>
      <c r="C12" s="608" t="s">
        <v>1097</v>
      </c>
      <c r="D12" s="609">
        <v>3</v>
      </c>
      <c r="E12" s="607">
        <v>5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6649</v>
      </c>
      <c r="M12" s="357" t="s">
        <v>377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36</v>
      </c>
      <c r="C13" s="1063" t="s">
        <v>247</v>
      </c>
      <c r="D13" s="609">
        <v>1</v>
      </c>
      <c r="E13" s="607">
        <v>1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1131</v>
      </c>
      <c r="M13" s="357" t="s">
        <v>36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607" t="s">
        <v>20</v>
      </c>
      <c r="C14" s="1063" t="s">
        <v>21</v>
      </c>
      <c r="D14" s="609">
        <v>5</v>
      </c>
      <c r="E14" s="607">
        <v>6</v>
      </c>
      <c r="F14" s="13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612"/>
      <c r="C15" s="703" t="s">
        <v>22</v>
      </c>
      <c r="D15" s="614">
        <v>20</v>
      </c>
      <c r="E15" s="614">
        <v>26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03" t="s">
        <v>23</v>
      </c>
      <c r="C16" s="1063" t="s">
        <v>1048</v>
      </c>
      <c r="D16" s="609">
        <v>5</v>
      </c>
      <c r="E16" s="603">
        <v>7</v>
      </c>
      <c r="F16" s="1067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860" t="s">
        <v>1043</v>
      </c>
      <c r="C17" s="1292" t="s">
        <v>1044</v>
      </c>
      <c r="D17" s="609">
        <v>4</v>
      </c>
      <c r="E17" s="607">
        <v>6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6280</v>
      </c>
      <c r="M17" s="357" t="s">
        <v>1043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607" t="s">
        <v>347</v>
      </c>
      <c r="C18" s="1063" t="s">
        <v>1098</v>
      </c>
      <c r="D18" s="609">
        <v>3</v>
      </c>
      <c r="E18" s="607">
        <v>5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6413</v>
      </c>
      <c r="M18" s="357" t="s">
        <v>347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607" t="s">
        <v>25</v>
      </c>
      <c r="C19" s="1063" t="s">
        <v>138</v>
      </c>
      <c r="D19" s="609">
        <v>3</v>
      </c>
      <c r="E19" s="607">
        <v>4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607" t="s">
        <v>19</v>
      </c>
      <c r="C20" s="1063" t="s">
        <v>872</v>
      </c>
      <c r="D20" s="609">
        <v>2</v>
      </c>
      <c r="E20" s="607">
        <v>2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19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619" t="s">
        <v>26</v>
      </c>
      <c r="C21" s="1063" t="s">
        <v>52</v>
      </c>
      <c r="D21" s="609">
        <v>5</v>
      </c>
      <c r="E21" s="607">
        <v>6</v>
      </c>
      <c r="F21" s="1065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612"/>
      <c r="C22" s="703" t="s">
        <v>22</v>
      </c>
      <c r="D22" s="614">
        <v>22</v>
      </c>
      <c r="E22" s="614">
        <v>30</v>
      </c>
      <c r="F22" s="704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603" t="s">
        <v>27</v>
      </c>
      <c r="C23" s="1063" t="s">
        <v>403</v>
      </c>
      <c r="D23" s="609">
        <v>5</v>
      </c>
      <c r="E23" s="603">
        <v>6</v>
      </c>
      <c r="F23" s="1687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515"/>
      <c r="B24" s="860" t="s">
        <v>1052</v>
      </c>
      <c r="C24" s="1292" t="s">
        <v>1053</v>
      </c>
      <c r="D24" s="609">
        <v>4</v>
      </c>
      <c r="E24" s="607">
        <v>7</v>
      </c>
      <c r="F24" s="1065" t="s">
        <v>1044</v>
      </c>
      <c r="G24" s="494"/>
      <c r="H24" s="494" t="s">
        <v>1043</v>
      </c>
      <c r="I24" s="494" t="s">
        <v>294</v>
      </c>
      <c r="J24" s="494" t="s">
        <v>294</v>
      </c>
      <c r="K24" s="573">
        <v>0</v>
      </c>
      <c r="L24" s="358" t="s">
        <v>6417</v>
      </c>
      <c r="M24" s="357" t="s">
        <v>1052</v>
      </c>
      <c r="N24" s="357" t="s">
        <v>1043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6280</v>
      </c>
      <c r="U24" s="357" t="s">
        <v>294</v>
      </c>
      <c r="V24" s="357" t="s">
        <v>294</v>
      </c>
    </row>
    <row r="25" spans="1:22">
      <c r="A25" s="515"/>
      <c r="B25" s="607" t="s">
        <v>378</v>
      </c>
      <c r="C25" s="1063" t="s">
        <v>379</v>
      </c>
      <c r="D25" s="609">
        <v>3</v>
      </c>
      <c r="E25" s="860">
        <v>3</v>
      </c>
      <c r="F25" s="1065" t="s">
        <v>1097</v>
      </c>
      <c r="G25" s="494"/>
      <c r="H25" s="494" t="s">
        <v>377</v>
      </c>
      <c r="I25" s="494" t="s">
        <v>294</v>
      </c>
      <c r="J25" s="494" t="s">
        <v>294</v>
      </c>
      <c r="K25" s="573">
        <v>0</v>
      </c>
      <c r="L25" s="358" t="s">
        <v>1073</v>
      </c>
      <c r="M25" s="357" t="s">
        <v>378</v>
      </c>
      <c r="N25" s="357" t="s">
        <v>377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6649</v>
      </c>
      <c r="U25" s="357" t="s">
        <v>294</v>
      </c>
      <c r="V25" s="357" t="s">
        <v>294</v>
      </c>
    </row>
    <row r="26" spans="1:22">
      <c r="A26" s="515"/>
      <c r="B26" s="607" t="s">
        <v>33</v>
      </c>
      <c r="C26" s="1063" t="s">
        <v>140</v>
      </c>
      <c r="D26" s="609">
        <v>5</v>
      </c>
      <c r="E26" s="607">
        <v>7</v>
      </c>
      <c r="F26" s="1065" t="s">
        <v>52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515"/>
      <c r="B27" s="607" t="s">
        <v>29</v>
      </c>
      <c r="C27" s="1063" t="s">
        <v>53</v>
      </c>
      <c r="D27" s="609">
        <v>2</v>
      </c>
      <c r="E27" s="607">
        <v>2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619" t="s">
        <v>40</v>
      </c>
      <c r="C28" s="1063" t="s">
        <v>338</v>
      </c>
      <c r="D28" s="609">
        <v>1</v>
      </c>
      <c r="E28" s="607">
        <v>1</v>
      </c>
      <c r="F28" s="1065" t="s">
        <v>247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517"/>
      <c r="B29" s="612"/>
      <c r="C29" s="1334" t="s">
        <v>22</v>
      </c>
      <c r="D29" s="614">
        <v>20</v>
      </c>
      <c r="E29" s="624">
        <v>26</v>
      </c>
      <c r="F29" s="704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1068" t="s">
        <v>359</v>
      </c>
      <c r="C30" s="1064" t="s">
        <v>349</v>
      </c>
      <c r="D30" s="609">
        <v>4</v>
      </c>
      <c r="E30" s="526">
        <v>6</v>
      </c>
      <c r="F30" s="1067" t="s">
        <v>1048</v>
      </c>
      <c r="G30" s="494"/>
      <c r="H30" s="494" t="s">
        <v>23</v>
      </c>
      <c r="I30" s="494" t="s">
        <v>294</v>
      </c>
      <c r="J30" s="494" t="s">
        <v>294</v>
      </c>
      <c r="K30" s="573">
        <v>0</v>
      </c>
      <c r="L30" s="358" t="s">
        <v>6309</v>
      </c>
      <c r="M30" s="357" t="s">
        <v>359</v>
      </c>
      <c r="N30" s="357" t="s">
        <v>23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594</v>
      </c>
      <c r="U30" s="357" t="s">
        <v>294</v>
      </c>
      <c r="V30" s="357" t="s">
        <v>294</v>
      </c>
    </row>
    <row r="31" spans="1:22">
      <c r="A31" s="515"/>
      <c r="B31" s="860" t="s">
        <v>31</v>
      </c>
      <c r="C31" s="1063" t="s">
        <v>427</v>
      </c>
      <c r="D31" s="609">
        <v>5</v>
      </c>
      <c r="E31" s="607">
        <v>6</v>
      </c>
      <c r="F31" s="1065" t="s">
        <v>403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31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515"/>
      <c r="B32" s="607" t="s">
        <v>1068</v>
      </c>
      <c r="C32" s="627" t="s">
        <v>1069</v>
      </c>
      <c r="D32" s="609">
        <v>5</v>
      </c>
      <c r="E32" s="607">
        <v>9</v>
      </c>
      <c r="F32" s="617" t="s">
        <v>1053</v>
      </c>
      <c r="G32" s="494"/>
      <c r="H32" s="494" t="s">
        <v>1052</v>
      </c>
      <c r="I32" s="494" t="s">
        <v>294</v>
      </c>
      <c r="J32" s="494" t="s">
        <v>294</v>
      </c>
      <c r="K32" s="573">
        <v>0</v>
      </c>
      <c r="L32" s="358" t="s">
        <v>7202</v>
      </c>
      <c r="M32" s="357" t="s">
        <v>1068</v>
      </c>
      <c r="N32" s="357" t="s">
        <v>1052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6417</v>
      </c>
      <c r="U32" s="357" t="s">
        <v>294</v>
      </c>
      <c r="V32" s="357" t="s">
        <v>294</v>
      </c>
    </row>
    <row r="33" spans="1:22">
      <c r="A33" s="515"/>
      <c r="B33" s="860" t="s">
        <v>30</v>
      </c>
      <c r="C33" s="1063" t="s">
        <v>141</v>
      </c>
      <c r="D33" s="609">
        <v>5</v>
      </c>
      <c r="E33" s="607">
        <v>6</v>
      </c>
      <c r="F33" s="1065" t="s">
        <v>1048</v>
      </c>
      <c r="G33" s="494"/>
      <c r="H33" s="494" t="s">
        <v>23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23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594</v>
      </c>
      <c r="U33" s="357" t="s">
        <v>294</v>
      </c>
      <c r="V33" s="357" t="s">
        <v>294</v>
      </c>
    </row>
    <row r="34" spans="1:22" ht="15" thickBot="1">
      <c r="A34" s="515"/>
      <c r="B34" s="1117" t="s">
        <v>1070</v>
      </c>
      <c r="C34" s="628" t="s">
        <v>393</v>
      </c>
      <c r="D34" s="609">
        <v>3</v>
      </c>
      <c r="E34" s="619">
        <v>6</v>
      </c>
      <c r="F34" s="1065" t="s">
        <v>1098</v>
      </c>
      <c r="G34" s="494"/>
      <c r="H34" s="494" t="s">
        <v>347</v>
      </c>
      <c r="I34" s="494" t="s">
        <v>294</v>
      </c>
      <c r="J34" s="494" t="s">
        <v>294</v>
      </c>
      <c r="K34" s="573">
        <v>0</v>
      </c>
      <c r="L34" s="358" t="s">
        <v>6654</v>
      </c>
      <c r="M34" s="357" t="s">
        <v>1070</v>
      </c>
      <c r="N34" s="357" t="s">
        <v>347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517"/>
      <c r="B35" s="612"/>
      <c r="C35" s="1336" t="s">
        <v>22</v>
      </c>
      <c r="D35" s="614">
        <v>22</v>
      </c>
      <c r="E35" s="631">
        <v>33</v>
      </c>
      <c r="F35" s="70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603" t="s">
        <v>400</v>
      </c>
      <c r="C36" s="1063" t="s">
        <v>1071</v>
      </c>
      <c r="D36" s="609">
        <v>4</v>
      </c>
      <c r="E36" s="607">
        <v>7</v>
      </c>
      <c r="F36" s="1065" t="s">
        <v>1069</v>
      </c>
      <c r="G36" s="494"/>
      <c r="H36" s="494" t="s">
        <v>1068</v>
      </c>
      <c r="I36" s="494" t="s">
        <v>294</v>
      </c>
      <c r="J36" s="494" t="s">
        <v>294</v>
      </c>
      <c r="K36" s="573">
        <v>0</v>
      </c>
      <c r="L36" s="358" t="s">
        <v>1071</v>
      </c>
      <c r="M36" s="357" t="s">
        <v>400</v>
      </c>
      <c r="N36" s="357" t="s">
        <v>1068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7202</v>
      </c>
      <c r="U36" s="357" t="s">
        <v>294</v>
      </c>
      <c r="V36" s="357" t="s">
        <v>294</v>
      </c>
    </row>
    <row r="37" spans="1:22">
      <c r="A37" s="515"/>
      <c r="B37" s="607" t="s">
        <v>1072</v>
      </c>
      <c r="C37" s="1063" t="s">
        <v>382</v>
      </c>
      <c r="D37" s="609">
        <v>3</v>
      </c>
      <c r="E37" s="607">
        <v>4</v>
      </c>
      <c r="F37" s="1065" t="s">
        <v>1098</v>
      </c>
      <c r="G37" s="494"/>
      <c r="H37" s="494" t="s">
        <v>347</v>
      </c>
      <c r="I37" s="494" t="s">
        <v>294</v>
      </c>
      <c r="J37" s="494" t="s">
        <v>294</v>
      </c>
      <c r="K37" s="574">
        <v>0</v>
      </c>
      <c r="L37" s="358" t="s">
        <v>6657</v>
      </c>
      <c r="M37" s="357" t="s">
        <v>1072</v>
      </c>
      <c r="N37" s="357" t="s">
        <v>347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6413</v>
      </c>
      <c r="U37" s="357" t="s">
        <v>294</v>
      </c>
      <c r="V37" s="357" t="s">
        <v>294</v>
      </c>
    </row>
    <row r="38" spans="1:22">
      <c r="A38" s="515"/>
      <c r="B38" s="607" t="s">
        <v>380</v>
      </c>
      <c r="C38" s="1063" t="s">
        <v>381</v>
      </c>
      <c r="D38" s="609">
        <v>4</v>
      </c>
      <c r="E38" s="607">
        <v>7</v>
      </c>
      <c r="F38" s="1065" t="s">
        <v>379</v>
      </c>
      <c r="G38" s="494"/>
      <c r="H38" s="494" t="s">
        <v>378</v>
      </c>
      <c r="I38" s="494" t="s">
        <v>294</v>
      </c>
      <c r="J38" s="494" t="s">
        <v>294</v>
      </c>
      <c r="K38" s="573">
        <v>0</v>
      </c>
      <c r="L38" s="358" t="s">
        <v>1081</v>
      </c>
      <c r="M38" s="357" t="s">
        <v>380</v>
      </c>
      <c r="N38" s="357" t="s">
        <v>378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1073</v>
      </c>
      <c r="U38" s="357" t="s">
        <v>294</v>
      </c>
      <c r="V38" s="357" t="s">
        <v>294</v>
      </c>
    </row>
    <row r="39" spans="1:22">
      <c r="A39" s="515"/>
      <c r="B39" s="607" t="s">
        <v>34</v>
      </c>
      <c r="C39" s="1063" t="s">
        <v>142</v>
      </c>
      <c r="D39" s="609">
        <v>4</v>
      </c>
      <c r="E39" s="607">
        <v>6</v>
      </c>
      <c r="F39" s="1065" t="s">
        <v>11</v>
      </c>
      <c r="G39" s="494"/>
      <c r="H39" s="494" t="s">
        <v>10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34</v>
      </c>
      <c r="N39" s="357" t="s">
        <v>10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>
      <c r="A40" s="515"/>
      <c r="B40" s="860" t="s">
        <v>1020</v>
      </c>
      <c r="C40" s="1292" t="s">
        <v>3206</v>
      </c>
      <c r="D40" s="609">
        <v>2</v>
      </c>
      <c r="E40" s="607">
        <v>2</v>
      </c>
      <c r="F40" s="1065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3207</v>
      </c>
      <c r="M40" s="357" t="s">
        <v>1020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515"/>
      <c r="B41" s="619" t="s">
        <v>350</v>
      </c>
      <c r="C41" s="1063" t="s">
        <v>405</v>
      </c>
      <c r="D41" s="609">
        <v>4</v>
      </c>
      <c r="E41" s="607">
        <v>6</v>
      </c>
      <c r="F41" s="1065" t="s">
        <v>349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6420</v>
      </c>
      <c r="M41" s="357" t="s">
        <v>350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517"/>
      <c r="B42" s="612"/>
      <c r="C42" s="1334" t="s">
        <v>22</v>
      </c>
      <c r="D42" s="614">
        <v>21</v>
      </c>
      <c r="E42" s="624">
        <v>32</v>
      </c>
      <c r="F42" s="70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607" t="s">
        <v>1074</v>
      </c>
      <c r="C43" s="1064" t="s">
        <v>394</v>
      </c>
      <c r="D43" s="609">
        <v>3</v>
      </c>
      <c r="E43" s="603">
        <v>4</v>
      </c>
      <c r="F43" s="1065" t="s">
        <v>405</v>
      </c>
      <c r="G43" s="494"/>
      <c r="H43" s="494" t="s">
        <v>350</v>
      </c>
      <c r="I43" s="494" t="s">
        <v>294</v>
      </c>
      <c r="J43" s="494" t="s">
        <v>294</v>
      </c>
      <c r="K43" s="573">
        <v>0</v>
      </c>
      <c r="L43" s="358" t="s">
        <v>6659</v>
      </c>
      <c r="M43" s="357" t="s">
        <v>1074</v>
      </c>
      <c r="N43" s="357" t="s">
        <v>350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6420</v>
      </c>
      <c r="U43" s="357" t="s">
        <v>294</v>
      </c>
      <c r="V43" s="357" t="s">
        <v>294</v>
      </c>
    </row>
    <row r="44" spans="1:22">
      <c r="A44" s="515"/>
      <c r="B44" s="607" t="s">
        <v>35</v>
      </c>
      <c r="C44" s="1063" t="s">
        <v>145</v>
      </c>
      <c r="D44" s="609">
        <v>3</v>
      </c>
      <c r="E44" s="607">
        <v>4</v>
      </c>
      <c r="F44" s="1065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15"/>
      <c r="B45" s="607" t="s">
        <v>1075</v>
      </c>
      <c r="C45" s="1063" t="s">
        <v>1076</v>
      </c>
      <c r="D45" s="609">
        <v>6</v>
      </c>
      <c r="E45" s="607">
        <v>10</v>
      </c>
      <c r="F45" s="1065" t="s">
        <v>1071</v>
      </c>
      <c r="G45" s="494"/>
      <c r="H45" s="494" t="s">
        <v>400</v>
      </c>
      <c r="I45" s="494" t="s">
        <v>294</v>
      </c>
      <c r="J45" s="494" t="s">
        <v>294</v>
      </c>
      <c r="K45" s="573">
        <v>0</v>
      </c>
      <c r="L45" s="358" t="s">
        <v>1076</v>
      </c>
      <c r="M45" s="357" t="s">
        <v>1075</v>
      </c>
      <c r="N45" s="357" t="s">
        <v>400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1071</v>
      </c>
      <c r="U45" s="357" t="s">
        <v>294</v>
      </c>
      <c r="V45" s="357" t="s">
        <v>294</v>
      </c>
    </row>
    <row r="46" spans="1:22">
      <c r="A46" s="515"/>
      <c r="B46" s="607" t="s">
        <v>1077</v>
      </c>
      <c r="C46" s="1063" t="s">
        <v>1078</v>
      </c>
      <c r="D46" s="609">
        <v>3</v>
      </c>
      <c r="E46" s="607">
        <v>4</v>
      </c>
      <c r="F46" s="1065" t="s">
        <v>393</v>
      </c>
      <c r="G46" s="494"/>
      <c r="H46" s="494" t="s">
        <v>1070</v>
      </c>
      <c r="I46" s="494" t="s">
        <v>294</v>
      </c>
      <c r="J46" s="494" t="s">
        <v>294</v>
      </c>
      <c r="K46" s="573">
        <v>0</v>
      </c>
      <c r="L46" s="358" t="s">
        <v>7204</v>
      </c>
      <c r="M46" s="357" t="s">
        <v>1077</v>
      </c>
      <c r="N46" s="357" t="s">
        <v>1070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6654</v>
      </c>
      <c r="U46" s="357" t="s">
        <v>294</v>
      </c>
      <c r="V46" s="357" t="s">
        <v>294</v>
      </c>
    </row>
    <row r="47" spans="1:22">
      <c r="A47" s="515"/>
      <c r="B47" s="607" t="s">
        <v>395</v>
      </c>
      <c r="C47" s="1063" t="s">
        <v>396</v>
      </c>
      <c r="D47" s="609">
        <v>3</v>
      </c>
      <c r="E47" s="607">
        <v>4</v>
      </c>
      <c r="F47" s="1065" t="s">
        <v>382</v>
      </c>
      <c r="G47" s="494"/>
      <c r="H47" s="494" t="s">
        <v>1072</v>
      </c>
      <c r="I47" s="494" t="s">
        <v>294</v>
      </c>
      <c r="J47" s="494" t="s">
        <v>294</v>
      </c>
      <c r="K47" s="573">
        <v>0</v>
      </c>
      <c r="L47" s="358" t="s">
        <v>1100</v>
      </c>
      <c r="M47" s="357" t="s">
        <v>395</v>
      </c>
      <c r="N47" s="357" t="s">
        <v>1072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6657</v>
      </c>
      <c r="U47" s="357" t="s">
        <v>294</v>
      </c>
      <c r="V47" s="357" t="s">
        <v>294</v>
      </c>
    </row>
    <row r="48" spans="1:22" ht="15" thickBot="1">
      <c r="A48" s="515"/>
      <c r="B48" s="607" t="s">
        <v>1079</v>
      </c>
      <c r="C48" s="1066" t="s">
        <v>1080</v>
      </c>
      <c r="D48" s="609">
        <v>3</v>
      </c>
      <c r="E48" s="619">
        <v>4</v>
      </c>
      <c r="F48" s="1065" t="s">
        <v>381</v>
      </c>
      <c r="G48" s="494"/>
      <c r="H48" s="494" t="s">
        <v>380</v>
      </c>
      <c r="I48" s="494" t="s">
        <v>294</v>
      </c>
      <c r="J48" s="494" t="s">
        <v>294</v>
      </c>
      <c r="K48" s="573">
        <v>0</v>
      </c>
      <c r="L48" s="358" t="s">
        <v>1080</v>
      </c>
      <c r="M48" s="357" t="s">
        <v>1079</v>
      </c>
      <c r="N48" s="357" t="s">
        <v>380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1081</v>
      </c>
      <c r="U48" s="357" t="s">
        <v>294</v>
      </c>
      <c r="V48" s="357" t="s">
        <v>294</v>
      </c>
    </row>
    <row r="49" spans="1:22" ht="15" thickBot="1">
      <c r="A49" s="517"/>
      <c r="B49" s="612"/>
      <c r="C49" s="1336" t="s">
        <v>22</v>
      </c>
      <c r="D49" s="614">
        <v>21</v>
      </c>
      <c r="E49" s="631">
        <v>30</v>
      </c>
      <c r="F49" s="70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607" t="s">
        <v>7534</v>
      </c>
      <c r="C50" s="1063" t="s">
        <v>1099</v>
      </c>
      <c r="D50" s="609">
        <v>4</v>
      </c>
      <c r="E50" s="603">
        <v>6</v>
      </c>
      <c r="F50" s="1065" t="s">
        <v>1078</v>
      </c>
      <c r="G50" s="494"/>
      <c r="H50" s="494" t="s">
        <v>1077</v>
      </c>
      <c r="I50" s="494" t="s">
        <v>294</v>
      </c>
      <c r="J50" s="494" t="s">
        <v>294</v>
      </c>
      <c r="K50" s="573">
        <v>0</v>
      </c>
      <c r="L50" s="358" t="s">
        <v>6683</v>
      </c>
      <c r="M50" s="357" t="s">
        <v>7534</v>
      </c>
      <c r="N50" s="357" t="s">
        <v>1077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7204</v>
      </c>
      <c r="U50" s="357" t="s">
        <v>294</v>
      </c>
      <c r="V50" s="357" t="s">
        <v>294</v>
      </c>
    </row>
    <row r="51" spans="1:22">
      <c r="A51" s="515"/>
      <c r="B51" s="607" t="s">
        <v>38</v>
      </c>
      <c r="C51" s="1063" t="s">
        <v>146</v>
      </c>
      <c r="D51" s="609">
        <v>1</v>
      </c>
      <c r="E51" s="607">
        <v>1</v>
      </c>
      <c r="F51" s="1065" t="s">
        <v>872</v>
      </c>
      <c r="G51" s="494"/>
      <c r="H51" s="494" t="s">
        <v>19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515"/>
      <c r="B52" s="607" t="s">
        <v>384</v>
      </c>
      <c r="C52" s="1063" t="s">
        <v>397</v>
      </c>
      <c r="D52" s="609">
        <v>4</v>
      </c>
      <c r="E52" s="607">
        <v>6</v>
      </c>
      <c r="F52" s="1065" t="s">
        <v>394</v>
      </c>
      <c r="G52" s="494"/>
      <c r="H52" s="494" t="s">
        <v>1074</v>
      </c>
      <c r="I52" s="494" t="s">
        <v>294</v>
      </c>
      <c r="J52" s="494" t="s">
        <v>294</v>
      </c>
      <c r="K52" s="573">
        <v>0</v>
      </c>
      <c r="L52" s="358" t="s">
        <v>397</v>
      </c>
      <c r="M52" s="357" t="s">
        <v>384</v>
      </c>
      <c r="N52" s="357" t="s">
        <v>1074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6659</v>
      </c>
      <c r="U52" s="357" t="s">
        <v>294</v>
      </c>
      <c r="V52" s="357" t="s">
        <v>294</v>
      </c>
    </row>
    <row r="53" spans="1:22">
      <c r="A53" s="515"/>
      <c r="B53" s="607" t="s">
        <v>7535</v>
      </c>
      <c r="C53" s="1063" t="s">
        <v>1056</v>
      </c>
      <c r="D53" s="609">
        <v>3</v>
      </c>
      <c r="E53" s="607">
        <v>4</v>
      </c>
      <c r="F53" s="1065" t="s">
        <v>396</v>
      </c>
      <c r="G53" s="494"/>
      <c r="H53" s="494" t="s">
        <v>395</v>
      </c>
      <c r="I53" s="494" t="s">
        <v>294</v>
      </c>
      <c r="J53" s="494" t="s">
        <v>294</v>
      </c>
      <c r="K53" s="573">
        <v>0</v>
      </c>
      <c r="L53" s="358" t="s">
        <v>6462</v>
      </c>
      <c r="M53" s="357" t="s">
        <v>7535</v>
      </c>
      <c r="N53" s="357" t="s">
        <v>395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1100</v>
      </c>
      <c r="U53" s="357" t="s">
        <v>294</v>
      </c>
      <c r="V53" s="357" t="s">
        <v>294</v>
      </c>
    </row>
    <row r="54" spans="1:22">
      <c r="A54" s="515"/>
      <c r="B54" s="607" t="s">
        <v>1082</v>
      </c>
      <c r="C54" s="1063" t="s">
        <v>1101</v>
      </c>
      <c r="D54" s="609">
        <v>4</v>
      </c>
      <c r="E54" s="607">
        <v>7</v>
      </c>
      <c r="F54" s="1065" t="s">
        <v>1080</v>
      </c>
      <c r="G54" s="494"/>
      <c r="H54" s="494" t="s">
        <v>1079</v>
      </c>
      <c r="I54" s="494" t="s">
        <v>294</v>
      </c>
      <c r="J54" s="494" t="s">
        <v>294</v>
      </c>
      <c r="K54" s="573">
        <v>0</v>
      </c>
      <c r="L54" s="358" t="s">
        <v>7206</v>
      </c>
      <c r="M54" s="357" t="s">
        <v>1082</v>
      </c>
      <c r="N54" s="357" t="s">
        <v>1079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1080</v>
      </c>
      <c r="U54" s="357" t="s">
        <v>294</v>
      </c>
      <c r="V54" s="357" t="s">
        <v>294</v>
      </c>
    </row>
    <row r="55" spans="1:22" ht="15" thickBot="1">
      <c r="A55" s="515"/>
      <c r="B55" s="860" t="s">
        <v>385</v>
      </c>
      <c r="C55" s="1063" t="s">
        <v>386</v>
      </c>
      <c r="D55" s="609">
        <v>3</v>
      </c>
      <c r="E55" s="607">
        <v>3</v>
      </c>
      <c r="F55" s="1065" t="s">
        <v>145</v>
      </c>
      <c r="G55" s="494"/>
      <c r="H55" s="494" t="s">
        <v>35</v>
      </c>
      <c r="I55" s="494" t="s">
        <v>294</v>
      </c>
      <c r="J55" s="494" t="s">
        <v>294</v>
      </c>
      <c r="K55" s="573">
        <v>0</v>
      </c>
      <c r="L55" s="358" t="s">
        <v>6679</v>
      </c>
      <c r="M55" s="357" t="s">
        <v>385</v>
      </c>
      <c r="N55" s="357" t="s">
        <v>35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3259</v>
      </c>
      <c r="U55" s="357" t="s">
        <v>294</v>
      </c>
      <c r="V55" s="357" t="s">
        <v>294</v>
      </c>
    </row>
    <row r="56" spans="1:22" ht="15" thickBot="1">
      <c r="A56" s="517"/>
      <c r="B56" s="612"/>
      <c r="C56" s="1334" t="s">
        <v>22</v>
      </c>
      <c r="D56" s="614">
        <v>19</v>
      </c>
      <c r="E56" s="614">
        <v>27</v>
      </c>
      <c r="F56" s="70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603" t="s">
        <v>390</v>
      </c>
      <c r="C57" s="1064" t="s">
        <v>391</v>
      </c>
      <c r="D57" s="609">
        <v>3</v>
      </c>
      <c r="E57" s="607">
        <v>4</v>
      </c>
      <c r="F57" s="1065" t="s">
        <v>1078</v>
      </c>
      <c r="G57" s="494"/>
      <c r="H57" s="494" t="s">
        <v>1077</v>
      </c>
      <c r="I57" s="494" t="s">
        <v>294</v>
      </c>
      <c r="J57" s="494" t="s">
        <v>294</v>
      </c>
      <c r="K57" s="573">
        <v>0</v>
      </c>
      <c r="L57" s="358" t="s">
        <v>6677</v>
      </c>
      <c r="M57" s="357" t="s">
        <v>390</v>
      </c>
      <c r="N57" s="357" t="s">
        <v>1077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7204</v>
      </c>
      <c r="U57" s="357" t="s">
        <v>294</v>
      </c>
      <c r="V57" s="357" t="s">
        <v>294</v>
      </c>
    </row>
    <row r="58" spans="1:22">
      <c r="A58" s="515"/>
      <c r="B58" s="607" t="s">
        <v>1084</v>
      </c>
      <c r="C58" s="1063" t="s">
        <v>1085</v>
      </c>
      <c r="D58" s="609">
        <v>4</v>
      </c>
      <c r="E58" s="607">
        <v>7</v>
      </c>
      <c r="F58" s="1065" t="s">
        <v>1101</v>
      </c>
      <c r="G58" s="494"/>
      <c r="H58" s="494" t="s">
        <v>1082</v>
      </c>
      <c r="I58" s="494" t="s">
        <v>294</v>
      </c>
      <c r="J58" s="494" t="s">
        <v>294</v>
      </c>
      <c r="K58" s="573">
        <v>0</v>
      </c>
      <c r="L58" s="358" t="s">
        <v>1085</v>
      </c>
      <c r="M58" s="357" t="s">
        <v>1084</v>
      </c>
      <c r="N58" s="357" t="s">
        <v>1082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7206</v>
      </c>
      <c r="U58" s="357" t="s">
        <v>294</v>
      </c>
      <c r="V58" s="357" t="s">
        <v>294</v>
      </c>
    </row>
    <row r="59" spans="1:22">
      <c r="A59" s="515"/>
      <c r="B59" s="860" t="s">
        <v>387</v>
      </c>
      <c r="C59" s="1063" t="s">
        <v>388</v>
      </c>
      <c r="D59" s="609">
        <v>4</v>
      </c>
      <c r="E59" s="607">
        <v>6</v>
      </c>
      <c r="F59" s="1065" t="s">
        <v>386</v>
      </c>
      <c r="G59" s="494"/>
      <c r="H59" s="494" t="s">
        <v>385</v>
      </c>
      <c r="I59" s="494" t="s">
        <v>294</v>
      </c>
      <c r="J59" s="494" t="s">
        <v>294</v>
      </c>
      <c r="K59" s="573">
        <v>0</v>
      </c>
      <c r="L59" s="358" t="s">
        <v>6692</v>
      </c>
      <c r="M59" s="357" t="s">
        <v>387</v>
      </c>
      <c r="N59" s="357" t="s">
        <v>385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6679</v>
      </c>
      <c r="U59" s="357" t="s">
        <v>294</v>
      </c>
      <c r="V59" s="357" t="s">
        <v>294</v>
      </c>
    </row>
    <row r="60" spans="1:22" ht="15" thickBot="1">
      <c r="A60" s="515"/>
      <c r="B60" s="607" t="s">
        <v>1045</v>
      </c>
      <c r="C60" s="1066" t="s">
        <v>1021</v>
      </c>
      <c r="D60" s="609">
        <v>8</v>
      </c>
      <c r="E60" s="607">
        <v>14</v>
      </c>
      <c r="F60" s="1065" t="s">
        <v>1102</v>
      </c>
      <c r="G60" s="494"/>
      <c r="H60" s="494" t="s">
        <v>34</v>
      </c>
      <c r="I60" s="494" t="s">
        <v>395</v>
      </c>
      <c r="J60" s="494" t="s">
        <v>294</v>
      </c>
      <c r="K60" s="573">
        <v>0</v>
      </c>
      <c r="L60" s="358" t="s">
        <v>4589</v>
      </c>
      <c r="M60" s="357" t="s">
        <v>1045</v>
      </c>
      <c r="N60" s="357" t="s">
        <v>34</v>
      </c>
      <c r="O60" s="357" t="s">
        <v>395</v>
      </c>
      <c r="P60" s="357" t="s">
        <v>294</v>
      </c>
      <c r="Q60" s="357">
        <v>0</v>
      </c>
      <c r="R60" s="357">
        <v>19</v>
      </c>
      <c r="S60" s="357">
        <v>0</v>
      </c>
      <c r="T60" s="357" t="s">
        <v>1181</v>
      </c>
      <c r="U60" s="357" t="s">
        <v>1100</v>
      </c>
      <c r="V60" s="357" t="s">
        <v>294</v>
      </c>
    </row>
    <row r="61" spans="1:22" ht="15" thickBot="1">
      <c r="A61" s="517"/>
      <c r="B61" s="612"/>
      <c r="C61" s="1336" t="s">
        <v>22</v>
      </c>
      <c r="D61" s="614">
        <v>19</v>
      </c>
      <c r="E61" s="614">
        <v>31</v>
      </c>
      <c r="F61" s="70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02">
        <v>9</v>
      </c>
      <c r="B62" s="607" t="s">
        <v>7536</v>
      </c>
      <c r="C62" s="1063" t="s">
        <v>1054</v>
      </c>
      <c r="D62" s="609">
        <v>4</v>
      </c>
      <c r="E62" s="603">
        <v>5</v>
      </c>
      <c r="F62" s="1065" t="s">
        <v>386</v>
      </c>
      <c r="G62" s="494" t="s">
        <v>241</v>
      </c>
      <c r="H62" s="494" t="s">
        <v>385</v>
      </c>
      <c r="I62" s="494" t="s">
        <v>294</v>
      </c>
      <c r="J62" s="494" t="s">
        <v>294</v>
      </c>
      <c r="K62" s="573">
        <v>0</v>
      </c>
      <c r="L62" s="358" t="s">
        <v>1054</v>
      </c>
      <c r="M62" s="357" t="s">
        <v>7536</v>
      </c>
      <c r="N62" s="357" t="s">
        <v>385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6679</v>
      </c>
      <c r="U62" s="357" t="s">
        <v>294</v>
      </c>
      <c r="V62" s="357" t="s">
        <v>294</v>
      </c>
    </row>
    <row r="63" spans="1:22">
      <c r="A63" s="515"/>
      <c r="B63" s="607" t="s">
        <v>1086</v>
      </c>
      <c r="C63" s="611" t="s">
        <v>1087</v>
      </c>
      <c r="D63" s="609">
        <v>4</v>
      </c>
      <c r="E63" s="607">
        <v>5</v>
      </c>
      <c r="F63" s="1065" t="s">
        <v>386</v>
      </c>
      <c r="G63" s="494" t="s">
        <v>241</v>
      </c>
      <c r="H63" s="494" t="s">
        <v>385</v>
      </c>
      <c r="I63" s="494" t="s">
        <v>294</v>
      </c>
      <c r="J63" s="494" t="s">
        <v>294</v>
      </c>
      <c r="K63" s="573">
        <v>0</v>
      </c>
      <c r="L63" s="358" t="s">
        <v>6704</v>
      </c>
      <c r="M63" s="357" t="s">
        <v>1086</v>
      </c>
      <c r="N63" s="357" t="s">
        <v>385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6679</v>
      </c>
      <c r="U63" s="357" t="s">
        <v>294</v>
      </c>
      <c r="V63" s="357" t="s">
        <v>294</v>
      </c>
    </row>
    <row r="64" spans="1:22">
      <c r="A64" s="515"/>
      <c r="B64" s="607" t="s">
        <v>7209</v>
      </c>
      <c r="C64" s="1063" t="s">
        <v>325</v>
      </c>
      <c r="D64" s="609">
        <v>8</v>
      </c>
      <c r="E64" s="607">
        <v>14</v>
      </c>
      <c r="F64" s="1065" t="s">
        <v>398</v>
      </c>
      <c r="G64" s="494"/>
      <c r="H64" s="494" t="s">
        <v>35</v>
      </c>
      <c r="I64" s="494" t="s">
        <v>390</v>
      </c>
      <c r="J64" s="494" t="s">
        <v>294</v>
      </c>
      <c r="K64" s="573">
        <v>0</v>
      </c>
      <c r="L64" s="358" t="s">
        <v>4161</v>
      </c>
      <c r="M64" s="357" t="s">
        <v>7209</v>
      </c>
      <c r="N64" s="357" t="s">
        <v>35</v>
      </c>
      <c r="O64" s="357" t="s">
        <v>390</v>
      </c>
      <c r="P64" s="357" t="s">
        <v>294</v>
      </c>
      <c r="Q64" s="357">
        <v>0</v>
      </c>
      <c r="R64" s="357">
        <v>36</v>
      </c>
      <c r="S64" s="357">
        <v>0</v>
      </c>
      <c r="T64" s="357" t="s">
        <v>3259</v>
      </c>
      <c r="U64" s="357" t="s">
        <v>6677</v>
      </c>
      <c r="V64" s="357" t="s">
        <v>294</v>
      </c>
    </row>
    <row r="65" spans="1:22">
      <c r="A65" s="515"/>
      <c r="B65" s="607" t="s">
        <v>1088</v>
      </c>
      <c r="C65" s="611" t="s">
        <v>1103</v>
      </c>
      <c r="D65" s="609">
        <v>3</v>
      </c>
      <c r="E65" s="607">
        <v>4</v>
      </c>
      <c r="F65" s="1065" t="s">
        <v>388</v>
      </c>
      <c r="G65" s="494"/>
      <c r="H65" s="494" t="s">
        <v>387</v>
      </c>
      <c r="I65" s="494" t="s">
        <v>294</v>
      </c>
      <c r="J65" s="494" t="s">
        <v>294</v>
      </c>
      <c r="K65" s="573">
        <v>0</v>
      </c>
      <c r="L65" s="358" t="s">
        <v>1103</v>
      </c>
      <c r="M65" s="357" t="s">
        <v>1088</v>
      </c>
      <c r="N65" s="357" t="s">
        <v>387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6692</v>
      </c>
      <c r="U65" s="357" t="s">
        <v>294</v>
      </c>
      <c r="V65" s="357" t="s">
        <v>294</v>
      </c>
    </row>
    <row r="66" spans="1:22" ht="15" thickBot="1">
      <c r="A66" s="515"/>
      <c r="B66" s="607" t="s">
        <v>1089</v>
      </c>
      <c r="C66" s="1063" t="s">
        <v>1090</v>
      </c>
      <c r="D66" s="609">
        <v>3</v>
      </c>
      <c r="E66" s="619">
        <v>4</v>
      </c>
      <c r="F66" s="1065" t="s">
        <v>1085</v>
      </c>
      <c r="G66" s="494"/>
      <c r="H66" s="494" t="s">
        <v>1084</v>
      </c>
      <c r="I66" s="494" t="s">
        <v>294</v>
      </c>
      <c r="J66" s="494" t="s">
        <v>294</v>
      </c>
      <c r="K66" s="573">
        <v>0</v>
      </c>
      <c r="L66" s="358" t="s">
        <v>7212</v>
      </c>
      <c r="M66" s="357" t="s">
        <v>1089</v>
      </c>
      <c r="N66" s="357" t="s">
        <v>1084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1085</v>
      </c>
      <c r="U66" s="357" t="s">
        <v>294</v>
      </c>
      <c r="V66" s="357" t="s">
        <v>294</v>
      </c>
    </row>
    <row r="67" spans="1:22" ht="15" thickBot="1">
      <c r="A67" s="517"/>
      <c r="B67" s="612"/>
      <c r="C67" s="703" t="s">
        <v>22</v>
      </c>
      <c r="D67" s="614">
        <v>18</v>
      </c>
      <c r="E67" s="614">
        <v>27</v>
      </c>
      <c r="F67" s="70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02">
        <v>10</v>
      </c>
      <c r="B68" s="607" t="s">
        <v>1091</v>
      </c>
      <c r="C68" s="1063" t="s">
        <v>1092</v>
      </c>
      <c r="D68" s="609">
        <v>4</v>
      </c>
      <c r="E68" s="603">
        <v>6</v>
      </c>
      <c r="F68" s="1067" t="s">
        <v>353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7213</v>
      </c>
      <c r="M68" s="357" t="s">
        <v>1091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515"/>
      <c r="B69" s="607" t="s">
        <v>7214</v>
      </c>
      <c r="C69" s="611" t="s">
        <v>401</v>
      </c>
      <c r="D69" s="609">
        <v>4</v>
      </c>
      <c r="E69" s="607">
        <v>6</v>
      </c>
      <c r="F69" s="1065" t="s">
        <v>353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 t="s">
        <v>6701</v>
      </c>
      <c r="M69" s="357" t="s">
        <v>7214</v>
      </c>
      <c r="N69" s="357" t="s">
        <v>241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153</v>
      </c>
      <c r="U69" s="357" t="s">
        <v>294</v>
      </c>
      <c r="V69" s="357" t="s">
        <v>294</v>
      </c>
    </row>
    <row r="70" spans="1:22">
      <c r="A70" s="515"/>
      <c r="B70" s="607" t="s">
        <v>7215</v>
      </c>
      <c r="C70" s="1063" t="s">
        <v>3394</v>
      </c>
      <c r="D70" s="609">
        <v>8</v>
      </c>
      <c r="E70" s="607">
        <v>14</v>
      </c>
      <c r="F70" s="1065" t="s">
        <v>325</v>
      </c>
      <c r="G70" s="494"/>
      <c r="H70" s="494" t="s">
        <v>7209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7215</v>
      </c>
      <c r="N70" s="357" t="s">
        <v>7209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15"/>
      <c r="B71" s="607" t="s">
        <v>1093</v>
      </c>
      <c r="C71" s="1063" t="s">
        <v>389</v>
      </c>
      <c r="D71" s="609">
        <v>6</v>
      </c>
      <c r="E71" s="607">
        <v>10</v>
      </c>
      <c r="F71" s="1065" t="s">
        <v>1085</v>
      </c>
      <c r="G71" s="494"/>
      <c r="H71" s="494" t="s">
        <v>1084</v>
      </c>
      <c r="I71" s="494" t="s">
        <v>294</v>
      </c>
      <c r="J71" s="494" t="s">
        <v>294</v>
      </c>
      <c r="K71" s="573">
        <v>0</v>
      </c>
      <c r="L71" s="358" t="s">
        <v>389</v>
      </c>
      <c r="M71" s="357" t="s">
        <v>1093</v>
      </c>
      <c r="N71" s="357" t="s">
        <v>1084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1085</v>
      </c>
      <c r="U71" s="357" t="s">
        <v>294</v>
      </c>
      <c r="V71" s="357" t="s">
        <v>294</v>
      </c>
    </row>
    <row r="72" spans="1:22" ht="15" thickBot="1">
      <c r="A72" s="517"/>
      <c r="B72" s="612"/>
      <c r="C72" s="703" t="s">
        <v>22</v>
      </c>
      <c r="D72" s="614">
        <v>18</v>
      </c>
      <c r="E72" s="614">
        <v>30</v>
      </c>
      <c r="F72" s="70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32"/>
      <c r="B73" s="1063"/>
      <c r="C73" s="772" t="s">
        <v>111</v>
      </c>
      <c r="D73" s="631">
        <v>200</v>
      </c>
      <c r="E73" s="614">
        <v>292</v>
      </c>
      <c r="F73" s="106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5834B-2025-487F-8A71-EDD601DE26F7}">
  <sheetPr codeName="Sheet90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603" t="s">
        <v>17</v>
      </c>
      <c r="C9" s="1772" t="s">
        <v>6275</v>
      </c>
      <c r="D9" s="1649">
        <v>5</v>
      </c>
      <c r="E9" s="922">
        <v>7</v>
      </c>
      <c r="F9" s="1773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6215</v>
      </c>
      <c r="M9" s="357" t="s">
        <v>17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607" t="s">
        <v>56</v>
      </c>
      <c r="C10" s="1774" t="s">
        <v>6359</v>
      </c>
      <c r="D10" s="1775">
        <v>4</v>
      </c>
      <c r="E10" s="927">
        <v>5</v>
      </c>
      <c r="F10" s="17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6216</v>
      </c>
      <c r="M10" s="357" t="s">
        <v>56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607" t="s">
        <v>20</v>
      </c>
      <c r="C11" s="1774" t="s">
        <v>21</v>
      </c>
      <c r="D11" s="1775">
        <v>5</v>
      </c>
      <c r="E11" s="927">
        <v>6</v>
      </c>
      <c r="F11" s="177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607" t="s">
        <v>10</v>
      </c>
      <c r="C12" s="1774" t="s">
        <v>11</v>
      </c>
      <c r="D12" s="1775">
        <v>2</v>
      </c>
      <c r="E12" s="927">
        <v>2</v>
      </c>
      <c r="F12" s="1777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10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651"/>
      <c r="B13" s="619" t="s">
        <v>1020</v>
      </c>
      <c r="C13" s="1778" t="s">
        <v>3206</v>
      </c>
      <c r="D13" s="1775">
        <v>2</v>
      </c>
      <c r="E13" s="933">
        <v>2</v>
      </c>
      <c r="F13" s="177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659"/>
      <c r="B14" s="619"/>
      <c r="C14" s="703" t="s">
        <v>336</v>
      </c>
      <c r="D14" s="614">
        <v>18</v>
      </c>
      <c r="E14" s="614">
        <v>22</v>
      </c>
      <c r="F14" s="7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48">
        <v>2</v>
      </c>
      <c r="B15" s="603" t="s">
        <v>23</v>
      </c>
      <c r="C15" s="1780" t="s">
        <v>1048</v>
      </c>
      <c r="D15" s="1775">
        <v>5</v>
      </c>
      <c r="E15" s="940">
        <v>7</v>
      </c>
      <c r="F15" s="1781" t="s">
        <v>6275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653"/>
      <c r="B16" s="607" t="s">
        <v>26</v>
      </c>
      <c r="C16" s="1774" t="s">
        <v>52</v>
      </c>
      <c r="D16" s="1775">
        <v>5</v>
      </c>
      <c r="E16" s="927">
        <v>6</v>
      </c>
      <c r="F16" s="1782" t="s">
        <v>21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26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653"/>
      <c r="B17" s="607" t="s">
        <v>36</v>
      </c>
      <c r="C17" s="1774" t="s">
        <v>247</v>
      </c>
      <c r="D17" s="1775">
        <v>1</v>
      </c>
      <c r="E17" s="927">
        <v>1</v>
      </c>
      <c r="F17" s="177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653"/>
      <c r="B18" s="607" t="s">
        <v>337</v>
      </c>
      <c r="C18" s="1774" t="s">
        <v>6360</v>
      </c>
      <c r="D18" s="1775">
        <v>4</v>
      </c>
      <c r="E18" s="927">
        <v>6</v>
      </c>
      <c r="F18" s="1782" t="s">
        <v>6359</v>
      </c>
      <c r="G18" s="494"/>
      <c r="H18" s="494" t="s">
        <v>56</v>
      </c>
      <c r="I18" s="494" t="s">
        <v>294</v>
      </c>
      <c r="J18" s="494" t="s">
        <v>294</v>
      </c>
      <c r="K18" s="573">
        <v>0</v>
      </c>
      <c r="L18" s="358" t="s">
        <v>58</v>
      </c>
      <c r="M18" s="357" t="s">
        <v>337</v>
      </c>
      <c r="N18" s="357" t="s">
        <v>56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6216</v>
      </c>
      <c r="U18" s="357" t="s">
        <v>294</v>
      </c>
      <c r="V18" s="357" t="s">
        <v>294</v>
      </c>
    </row>
    <row r="19" spans="1:22">
      <c r="A19" s="653"/>
      <c r="B19" s="607" t="s">
        <v>63</v>
      </c>
      <c r="C19" s="1774" t="s">
        <v>6220</v>
      </c>
      <c r="D19" s="1775">
        <v>3</v>
      </c>
      <c r="E19" s="927">
        <v>4</v>
      </c>
      <c r="F19" s="1782" t="s">
        <v>6275</v>
      </c>
      <c r="G19" s="494"/>
      <c r="H19" s="494" t="s">
        <v>17</v>
      </c>
      <c r="I19" s="494" t="s">
        <v>294</v>
      </c>
      <c r="J19" s="494" t="s">
        <v>294</v>
      </c>
      <c r="K19" s="573">
        <v>0</v>
      </c>
      <c r="L19" s="358" t="s">
        <v>600</v>
      </c>
      <c r="M19" s="357" t="s">
        <v>63</v>
      </c>
      <c r="N19" s="357" t="s">
        <v>17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6215</v>
      </c>
      <c r="U19" s="357" t="s">
        <v>294</v>
      </c>
      <c r="V19" s="357" t="s">
        <v>294</v>
      </c>
    </row>
    <row r="20" spans="1:22" ht="15" thickBot="1">
      <c r="A20" s="653"/>
      <c r="B20" s="607" t="s">
        <v>25</v>
      </c>
      <c r="C20" s="1778" t="s">
        <v>138</v>
      </c>
      <c r="D20" s="609">
        <v>3</v>
      </c>
      <c r="E20" s="933">
        <v>4</v>
      </c>
      <c r="F20" s="1783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61"/>
      <c r="B21" s="612"/>
      <c r="C21" s="703" t="s">
        <v>336</v>
      </c>
      <c r="D21" s="614">
        <v>21</v>
      </c>
      <c r="E21" s="614">
        <v>28</v>
      </c>
      <c r="F21" s="773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53">
        <v>3</v>
      </c>
      <c r="B22" s="607" t="s">
        <v>29</v>
      </c>
      <c r="C22" s="1774" t="s">
        <v>53</v>
      </c>
      <c r="D22" s="1775">
        <v>2</v>
      </c>
      <c r="E22" s="1652">
        <v>2</v>
      </c>
      <c r="F22" s="178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609</v>
      </c>
      <c r="M22" s="357" t="s">
        <v>29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53"/>
      <c r="B23" s="607" t="s">
        <v>27</v>
      </c>
      <c r="C23" s="1774" t="s">
        <v>404</v>
      </c>
      <c r="D23" s="1775">
        <v>5</v>
      </c>
      <c r="E23" s="927">
        <v>6</v>
      </c>
      <c r="F23" s="1782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653"/>
      <c r="B24" s="607" t="s">
        <v>458</v>
      </c>
      <c r="C24" s="1774" t="s">
        <v>6361</v>
      </c>
      <c r="D24" s="1775">
        <v>4</v>
      </c>
      <c r="E24" s="1652">
        <v>6</v>
      </c>
      <c r="F24" s="1782" t="s">
        <v>6360</v>
      </c>
      <c r="G24" s="494"/>
      <c r="H24" s="494" t="s">
        <v>337</v>
      </c>
      <c r="I24" s="494" t="s">
        <v>294</v>
      </c>
      <c r="J24" s="494" t="s">
        <v>294</v>
      </c>
      <c r="K24" s="573">
        <v>0</v>
      </c>
      <c r="L24" s="358" t="s">
        <v>599</v>
      </c>
      <c r="M24" s="357" t="s">
        <v>458</v>
      </c>
      <c r="N24" s="357" t="s">
        <v>337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58</v>
      </c>
      <c r="U24" s="357" t="s">
        <v>294</v>
      </c>
      <c r="V24" s="357" t="s">
        <v>294</v>
      </c>
    </row>
    <row r="25" spans="1:22">
      <c r="A25" s="653"/>
      <c r="B25" s="607" t="s">
        <v>61</v>
      </c>
      <c r="C25" s="1774" t="s">
        <v>6362</v>
      </c>
      <c r="D25" s="1775">
        <v>4</v>
      </c>
      <c r="E25" s="927">
        <v>5</v>
      </c>
      <c r="F25" s="1784" t="s">
        <v>1048</v>
      </c>
      <c r="G25" s="494"/>
      <c r="H25" s="494" t="s">
        <v>23</v>
      </c>
      <c r="I25" s="494" t="s">
        <v>294</v>
      </c>
      <c r="J25" s="494" t="s">
        <v>294</v>
      </c>
      <c r="K25" s="573">
        <v>0</v>
      </c>
      <c r="L25" s="358" t="s">
        <v>6363</v>
      </c>
      <c r="M25" s="357" t="s">
        <v>61</v>
      </c>
      <c r="N25" s="357" t="s">
        <v>23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594</v>
      </c>
      <c r="U25" s="357" t="s">
        <v>294</v>
      </c>
      <c r="V25" s="357" t="s">
        <v>294</v>
      </c>
    </row>
    <row r="26" spans="1:22">
      <c r="A26" s="653"/>
      <c r="B26" s="607" t="s">
        <v>69</v>
      </c>
      <c r="C26" s="1778" t="s">
        <v>6247</v>
      </c>
      <c r="D26" s="609">
        <v>4</v>
      </c>
      <c r="E26" s="933">
        <v>6</v>
      </c>
      <c r="F26" s="1782" t="s">
        <v>6364</v>
      </c>
      <c r="G26" s="494"/>
      <c r="H26" s="494" t="s">
        <v>63</v>
      </c>
      <c r="I26" s="494" t="s">
        <v>294</v>
      </c>
      <c r="J26" s="494" t="s">
        <v>294</v>
      </c>
      <c r="K26" s="573">
        <v>0</v>
      </c>
      <c r="L26" s="358" t="s">
        <v>295</v>
      </c>
      <c r="M26" s="357" t="s">
        <v>69</v>
      </c>
      <c r="N26" s="357" t="s">
        <v>63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6365</v>
      </c>
      <c r="U26" s="357" t="s">
        <v>294</v>
      </c>
      <c r="V26" s="357" t="s">
        <v>294</v>
      </c>
    </row>
    <row r="27" spans="1:22" ht="15" thickBot="1">
      <c r="A27" s="653"/>
      <c r="B27" s="607" t="s">
        <v>40</v>
      </c>
      <c r="C27" s="1778" t="s">
        <v>338</v>
      </c>
      <c r="D27" s="609">
        <v>1</v>
      </c>
      <c r="E27" s="933">
        <v>1</v>
      </c>
      <c r="F27" s="1065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661"/>
      <c r="B28" s="603"/>
      <c r="C28" s="703" t="s">
        <v>336</v>
      </c>
      <c r="D28" s="614">
        <v>20</v>
      </c>
      <c r="E28" s="614">
        <v>26</v>
      </c>
      <c r="F28" s="70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647">
        <v>4</v>
      </c>
      <c r="B29" s="603" t="s">
        <v>30</v>
      </c>
      <c r="C29" s="1780" t="s">
        <v>141</v>
      </c>
      <c r="D29" s="1775">
        <v>5</v>
      </c>
      <c r="E29" s="940">
        <v>6</v>
      </c>
      <c r="F29" s="1785" t="s">
        <v>1048</v>
      </c>
      <c r="G29" s="494"/>
      <c r="H29" s="494" t="s">
        <v>23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30</v>
      </c>
      <c r="N29" s="357" t="s">
        <v>23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594</v>
      </c>
      <c r="U29" s="357" t="s">
        <v>294</v>
      </c>
      <c r="V29" s="357" t="s">
        <v>294</v>
      </c>
    </row>
    <row r="30" spans="1:22">
      <c r="A30" s="1651"/>
      <c r="B30" s="607" t="s">
        <v>65</v>
      </c>
      <c r="C30" s="1774" t="s">
        <v>6366</v>
      </c>
      <c r="D30" s="1775">
        <v>4</v>
      </c>
      <c r="E30" s="927">
        <v>7</v>
      </c>
      <c r="F30" s="1782" t="s">
        <v>6361</v>
      </c>
      <c r="G30" s="494"/>
      <c r="H30" s="494" t="s">
        <v>458</v>
      </c>
      <c r="I30" s="494" t="s">
        <v>294</v>
      </c>
      <c r="J30" s="494" t="s">
        <v>294</v>
      </c>
      <c r="K30" s="573">
        <v>0</v>
      </c>
      <c r="L30" s="358" t="s">
        <v>66</v>
      </c>
      <c r="M30" s="357" t="s">
        <v>65</v>
      </c>
      <c r="N30" s="357" t="s">
        <v>458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599</v>
      </c>
      <c r="U30" s="357" t="s">
        <v>294</v>
      </c>
      <c r="V30" s="357" t="s">
        <v>294</v>
      </c>
    </row>
    <row r="31" spans="1:22">
      <c r="A31" s="1651"/>
      <c r="B31" s="607" t="s">
        <v>67</v>
      </c>
      <c r="C31" s="1774" t="s">
        <v>6367</v>
      </c>
      <c r="D31" s="1775">
        <v>4</v>
      </c>
      <c r="E31" s="927">
        <v>6</v>
      </c>
      <c r="F31" s="1782" t="s">
        <v>404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6368</v>
      </c>
      <c r="M31" s="357" t="s">
        <v>67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1651"/>
      <c r="B32" s="607" t="s">
        <v>31</v>
      </c>
      <c r="C32" s="1778" t="s">
        <v>427</v>
      </c>
      <c r="D32" s="609">
        <v>5</v>
      </c>
      <c r="E32" s="888">
        <v>6</v>
      </c>
      <c r="F32" s="1065" t="s">
        <v>404</v>
      </c>
      <c r="G32" s="494"/>
      <c r="H32" s="494" t="s">
        <v>27</v>
      </c>
      <c r="I32" s="494" t="s">
        <v>294</v>
      </c>
      <c r="J32" s="494" t="s">
        <v>294</v>
      </c>
      <c r="K32" s="573">
        <v>0</v>
      </c>
      <c r="L32" s="358" t="s">
        <v>603</v>
      </c>
      <c r="M32" s="357" t="s">
        <v>31</v>
      </c>
      <c r="N32" s="357" t="s">
        <v>27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 ht="15" thickBot="1">
      <c r="A33" s="1651"/>
      <c r="B33" s="1666" t="s">
        <v>74</v>
      </c>
      <c r="C33" s="1786" t="s">
        <v>6369</v>
      </c>
      <c r="D33" s="1668">
        <v>4</v>
      </c>
      <c r="E33" s="1668">
        <v>6</v>
      </c>
      <c r="F33" s="1782" t="s">
        <v>6362</v>
      </c>
      <c r="G33" s="494"/>
      <c r="H33" s="494" t="s">
        <v>61</v>
      </c>
      <c r="I33" s="494" t="s">
        <v>294</v>
      </c>
      <c r="J33" s="494" t="s">
        <v>294</v>
      </c>
      <c r="K33" s="573">
        <v>0</v>
      </c>
      <c r="L33" s="358" t="s">
        <v>6370</v>
      </c>
      <c r="M33" s="357" t="s">
        <v>74</v>
      </c>
      <c r="N33" s="357" t="s">
        <v>61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6363</v>
      </c>
      <c r="U33" s="357" t="s">
        <v>294</v>
      </c>
      <c r="V33" s="357" t="s">
        <v>294</v>
      </c>
    </row>
    <row r="34" spans="1:22" ht="15" thickBot="1">
      <c r="A34" s="1659"/>
      <c r="B34" s="612"/>
      <c r="C34" s="1336" t="s">
        <v>336</v>
      </c>
      <c r="D34" s="631">
        <v>22</v>
      </c>
      <c r="E34" s="631">
        <v>31</v>
      </c>
      <c r="F34" s="701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336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1647">
        <v>5</v>
      </c>
      <c r="B35" s="607" t="s">
        <v>497</v>
      </c>
      <c r="C35" s="1780" t="s">
        <v>6371</v>
      </c>
      <c r="D35" s="1775">
        <v>3</v>
      </c>
      <c r="E35" s="940">
        <v>4</v>
      </c>
      <c r="F35" s="1784" t="s">
        <v>6366</v>
      </c>
      <c r="G35" s="494"/>
      <c r="H35" s="494" t="s">
        <v>65</v>
      </c>
      <c r="I35" s="494" t="s">
        <v>294</v>
      </c>
      <c r="J35" s="494" t="s">
        <v>294</v>
      </c>
      <c r="K35" s="573">
        <v>0</v>
      </c>
      <c r="L35" s="358" t="s">
        <v>570</v>
      </c>
      <c r="M35" s="357" t="s">
        <v>497</v>
      </c>
      <c r="N35" s="357" t="s">
        <v>65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</v>
      </c>
      <c r="U35" s="357" t="s">
        <v>294</v>
      </c>
      <c r="V35" s="357" t="s">
        <v>294</v>
      </c>
    </row>
    <row r="36" spans="1:22">
      <c r="A36" s="1787"/>
      <c r="B36" s="607" t="s">
        <v>33</v>
      </c>
      <c r="C36" s="1780" t="s">
        <v>5520</v>
      </c>
      <c r="D36" s="1775">
        <v>5</v>
      </c>
      <c r="E36" s="940">
        <v>7</v>
      </c>
      <c r="F36" s="1784" t="s">
        <v>52</v>
      </c>
      <c r="G36" s="494"/>
      <c r="H36" s="494" t="s">
        <v>26</v>
      </c>
      <c r="I36" s="494" t="s">
        <v>294</v>
      </c>
      <c r="J36" s="494" t="s">
        <v>294</v>
      </c>
      <c r="K36" s="573">
        <v>0</v>
      </c>
      <c r="L36" s="358" t="s">
        <v>602</v>
      </c>
      <c r="M36" s="357" t="s">
        <v>33</v>
      </c>
      <c r="N36" s="357" t="s">
        <v>26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3412</v>
      </c>
      <c r="U36" s="357" t="s">
        <v>294</v>
      </c>
      <c r="V36" s="357" t="s">
        <v>294</v>
      </c>
    </row>
    <row r="37" spans="1:22">
      <c r="A37" s="1651"/>
      <c r="B37" s="607" t="s">
        <v>72</v>
      </c>
      <c r="C37" s="1774" t="s">
        <v>6372</v>
      </c>
      <c r="D37" s="1775">
        <v>4</v>
      </c>
      <c r="E37" s="927">
        <v>7</v>
      </c>
      <c r="F37" s="1782" t="s">
        <v>6366</v>
      </c>
      <c r="G37" s="494"/>
      <c r="H37" s="494" t="s">
        <v>65</v>
      </c>
      <c r="I37" s="494" t="s">
        <v>294</v>
      </c>
      <c r="J37" s="494" t="s">
        <v>294</v>
      </c>
      <c r="K37" s="574">
        <v>0</v>
      </c>
      <c r="L37" s="358" t="s">
        <v>73</v>
      </c>
      <c r="M37" s="357" t="s">
        <v>72</v>
      </c>
      <c r="N37" s="357" t="s">
        <v>65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66</v>
      </c>
      <c r="U37" s="357" t="s">
        <v>294</v>
      </c>
      <c r="V37" s="357" t="s">
        <v>294</v>
      </c>
    </row>
    <row r="38" spans="1:22">
      <c r="A38" s="1651"/>
      <c r="B38" s="607" t="s">
        <v>19</v>
      </c>
      <c r="C38" s="1774" t="s">
        <v>3226</v>
      </c>
      <c r="D38" s="1775">
        <v>2</v>
      </c>
      <c r="E38" s="927">
        <v>2</v>
      </c>
      <c r="F38" s="178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335</v>
      </c>
      <c r="M38" s="357" t="s">
        <v>19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1651"/>
      <c r="B39" s="619" t="s">
        <v>70</v>
      </c>
      <c r="C39" s="1778" t="s">
        <v>6373</v>
      </c>
      <c r="D39" s="609">
        <v>5</v>
      </c>
      <c r="E39" s="933">
        <v>9</v>
      </c>
      <c r="F39" s="1783" t="s">
        <v>6361</v>
      </c>
      <c r="G39" s="494"/>
      <c r="H39" s="494" t="s">
        <v>458</v>
      </c>
      <c r="I39" s="494" t="s">
        <v>294</v>
      </c>
      <c r="J39" s="494" t="s">
        <v>294</v>
      </c>
      <c r="K39" s="574">
        <v>0</v>
      </c>
      <c r="L39" s="358" t="s">
        <v>605</v>
      </c>
      <c r="M39" s="357" t="s">
        <v>70</v>
      </c>
      <c r="N39" s="357" t="s">
        <v>458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599</v>
      </c>
      <c r="U39" s="357" t="s">
        <v>294</v>
      </c>
      <c r="V39" s="357" t="s">
        <v>294</v>
      </c>
    </row>
    <row r="40" spans="1:22" ht="15" thickBot="1">
      <c r="A40" s="1659"/>
      <c r="B40" s="612"/>
      <c r="C40" s="703" t="s">
        <v>336</v>
      </c>
      <c r="D40" s="614">
        <v>19</v>
      </c>
      <c r="E40" s="614">
        <v>29</v>
      </c>
      <c r="F40" s="70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336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48">
        <v>6</v>
      </c>
      <c r="B41" s="607" t="s">
        <v>1061</v>
      </c>
      <c r="C41" s="1780" t="s">
        <v>6374</v>
      </c>
      <c r="D41" s="1775">
        <v>4</v>
      </c>
      <c r="E41" s="940">
        <v>7</v>
      </c>
      <c r="F41" s="1784" t="s">
        <v>6372</v>
      </c>
      <c r="G41" s="494"/>
      <c r="H41" s="494" t="s">
        <v>72</v>
      </c>
      <c r="I41" s="494" t="s">
        <v>294</v>
      </c>
      <c r="J41" s="494" t="s">
        <v>294</v>
      </c>
      <c r="K41" s="573">
        <v>0</v>
      </c>
      <c r="L41" s="358" t="s">
        <v>6375</v>
      </c>
      <c r="M41" s="357" t="s">
        <v>1061</v>
      </c>
      <c r="N41" s="357" t="s">
        <v>72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73</v>
      </c>
      <c r="U41" s="357" t="s">
        <v>294</v>
      </c>
      <c r="V41" s="357" t="s">
        <v>294</v>
      </c>
    </row>
    <row r="42" spans="1:22">
      <c r="A42" s="653"/>
      <c r="B42" s="607" t="s">
        <v>35</v>
      </c>
      <c r="C42" s="1774" t="s">
        <v>3258</v>
      </c>
      <c r="D42" s="1775">
        <v>3</v>
      </c>
      <c r="E42" s="927">
        <v>4</v>
      </c>
      <c r="F42" s="1782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653"/>
      <c r="B43" s="607" t="s">
        <v>1062</v>
      </c>
      <c r="C43" s="1774" t="s">
        <v>6377</v>
      </c>
      <c r="D43" s="1775">
        <v>3</v>
      </c>
      <c r="E43" s="927">
        <v>5</v>
      </c>
      <c r="F43" s="1065" t="s">
        <v>6371</v>
      </c>
      <c r="G43" s="494"/>
      <c r="H43" s="494" t="s">
        <v>497</v>
      </c>
      <c r="I43" s="494" t="s">
        <v>294</v>
      </c>
      <c r="J43" s="494" t="s">
        <v>294</v>
      </c>
      <c r="K43" s="573">
        <v>0</v>
      </c>
      <c r="L43" s="358" t="s">
        <v>6378</v>
      </c>
      <c r="M43" s="357" t="s">
        <v>1062</v>
      </c>
      <c r="N43" s="357" t="s">
        <v>497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570</v>
      </c>
      <c r="U43" s="357" t="s">
        <v>294</v>
      </c>
      <c r="V43" s="357" t="s">
        <v>294</v>
      </c>
    </row>
    <row r="44" spans="1:22">
      <c r="A44" s="653"/>
      <c r="B44" s="607" t="s">
        <v>78</v>
      </c>
      <c r="C44" s="1774" t="s">
        <v>6379</v>
      </c>
      <c r="D44" s="1775">
        <v>5</v>
      </c>
      <c r="E44" s="927">
        <v>8</v>
      </c>
      <c r="F44" s="1782" t="s">
        <v>6373</v>
      </c>
      <c r="G44" s="494"/>
      <c r="H44" s="494" t="s">
        <v>70</v>
      </c>
      <c r="I44" s="494" t="s">
        <v>294</v>
      </c>
      <c r="J44" s="494" t="s">
        <v>294</v>
      </c>
      <c r="K44" s="573">
        <v>0</v>
      </c>
      <c r="L44" s="358" t="s">
        <v>6250</v>
      </c>
      <c r="M44" s="357" t="s">
        <v>78</v>
      </c>
      <c r="N44" s="357" t="s">
        <v>70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605</v>
      </c>
      <c r="U44" s="357" t="s">
        <v>294</v>
      </c>
      <c r="V44" s="357" t="s">
        <v>294</v>
      </c>
    </row>
    <row r="45" spans="1:22">
      <c r="A45" s="653"/>
      <c r="B45" s="607" t="s">
        <v>38</v>
      </c>
      <c r="C45" s="1778" t="s">
        <v>146</v>
      </c>
      <c r="D45" s="1652">
        <v>1</v>
      </c>
      <c r="E45" s="888">
        <v>1</v>
      </c>
      <c r="F45" s="1783" t="s">
        <v>3226</v>
      </c>
      <c r="G45" s="494"/>
      <c r="H45" s="494" t="s">
        <v>19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 ht="15" thickBot="1">
      <c r="A46" s="653"/>
      <c r="B46" s="607" t="s">
        <v>628</v>
      </c>
      <c r="C46" s="1778" t="s">
        <v>6380</v>
      </c>
      <c r="D46" s="609">
        <v>3</v>
      </c>
      <c r="E46" s="933">
        <v>4</v>
      </c>
      <c r="F46" s="1783" t="s">
        <v>6369</v>
      </c>
      <c r="G46" s="494"/>
      <c r="H46" s="494" t="s">
        <v>74</v>
      </c>
      <c r="I46" s="494" t="s">
        <v>294</v>
      </c>
      <c r="J46" s="494" t="s">
        <v>294</v>
      </c>
      <c r="K46" s="573">
        <v>0</v>
      </c>
      <c r="L46" s="358" t="s">
        <v>6251</v>
      </c>
      <c r="M46" s="357" t="s">
        <v>628</v>
      </c>
      <c r="N46" s="357" t="s">
        <v>74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6370</v>
      </c>
      <c r="U46" s="357" t="s">
        <v>294</v>
      </c>
      <c r="V46" s="357" t="s">
        <v>294</v>
      </c>
    </row>
    <row r="47" spans="1:22" ht="15" thickBot="1">
      <c r="A47" s="661"/>
      <c r="B47" s="612"/>
      <c r="C47" s="703" t="s">
        <v>336</v>
      </c>
      <c r="D47" s="614">
        <v>19</v>
      </c>
      <c r="E47" s="614">
        <v>29</v>
      </c>
      <c r="F47" s="70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336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1647">
        <v>7</v>
      </c>
      <c r="B48" s="603" t="s">
        <v>83</v>
      </c>
      <c r="C48" s="1780" t="s">
        <v>7517</v>
      </c>
      <c r="D48" s="1649">
        <v>4</v>
      </c>
      <c r="E48" s="940">
        <v>7</v>
      </c>
      <c r="F48" s="1784" t="s">
        <v>6380</v>
      </c>
      <c r="G48" s="494"/>
      <c r="H48" s="494" t="s">
        <v>628</v>
      </c>
      <c r="I48" s="494" t="s">
        <v>294</v>
      </c>
      <c r="J48" s="494" t="s">
        <v>294</v>
      </c>
      <c r="K48" s="573">
        <v>0</v>
      </c>
      <c r="L48" s="358" t="s">
        <v>84</v>
      </c>
      <c r="M48" s="357" t="s">
        <v>83</v>
      </c>
      <c r="N48" s="357" t="s">
        <v>628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6251</v>
      </c>
      <c r="U48" s="357" t="s">
        <v>294</v>
      </c>
      <c r="V48" s="357" t="s">
        <v>294</v>
      </c>
    </row>
    <row r="49" spans="1:22">
      <c r="A49" s="1651"/>
      <c r="B49" s="607" t="s">
        <v>143</v>
      </c>
      <c r="C49" s="1774" t="s">
        <v>6376</v>
      </c>
      <c r="D49" s="1775">
        <v>4</v>
      </c>
      <c r="E49" s="927">
        <v>6</v>
      </c>
      <c r="F49" s="1782" t="s">
        <v>6373</v>
      </c>
      <c r="G49" s="494"/>
      <c r="H49" s="494" t="s">
        <v>70</v>
      </c>
      <c r="I49" s="494" t="s">
        <v>294</v>
      </c>
      <c r="J49" s="494" t="s">
        <v>294</v>
      </c>
      <c r="K49" s="573">
        <v>0</v>
      </c>
      <c r="L49" s="358" t="s">
        <v>144</v>
      </c>
      <c r="M49" s="357" t="s">
        <v>143</v>
      </c>
      <c r="N49" s="357" t="s">
        <v>70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605</v>
      </c>
      <c r="U49" s="357" t="s">
        <v>294</v>
      </c>
      <c r="V49" s="357" t="s">
        <v>294</v>
      </c>
    </row>
    <row r="50" spans="1:22">
      <c r="A50" s="1651"/>
      <c r="B50" s="607" t="s">
        <v>34</v>
      </c>
      <c r="C50" s="1774" t="s">
        <v>142</v>
      </c>
      <c r="D50" s="1775">
        <v>4</v>
      </c>
      <c r="E50" s="927">
        <v>6</v>
      </c>
      <c r="F50" s="1065" t="s">
        <v>11</v>
      </c>
      <c r="G50" s="494"/>
      <c r="H50" s="494" t="s">
        <v>10</v>
      </c>
      <c r="I50" s="494" t="s">
        <v>294</v>
      </c>
      <c r="J50" s="494" t="s">
        <v>294</v>
      </c>
      <c r="K50" s="573">
        <v>0</v>
      </c>
      <c r="L50" s="358" t="s">
        <v>1181</v>
      </c>
      <c r="M50" s="357" t="s">
        <v>34</v>
      </c>
      <c r="N50" s="357" t="s">
        <v>10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438</v>
      </c>
      <c r="U50" s="357" t="s">
        <v>294</v>
      </c>
      <c r="V50" s="357" t="s">
        <v>294</v>
      </c>
    </row>
    <row r="51" spans="1:22">
      <c r="A51" s="1651"/>
      <c r="B51" s="607" t="s">
        <v>1063</v>
      </c>
      <c r="C51" s="1774" t="s">
        <v>6387</v>
      </c>
      <c r="D51" s="1775">
        <v>4</v>
      </c>
      <c r="E51" s="1652">
        <v>7</v>
      </c>
      <c r="F51" s="1782" t="s">
        <v>6379</v>
      </c>
      <c r="G51" s="494"/>
      <c r="H51" s="494" t="s">
        <v>78</v>
      </c>
      <c r="I51" s="494" t="s">
        <v>294</v>
      </c>
      <c r="J51" s="494" t="s">
        <v>294</v>
      </c>
      <c r="K51" s="573">
        <v>0</v>
      </c>
      <c r="L51" s="358" t="s">
        <v>90</v>
      </c>
      <c r="M51" s="357" t="s">
        <v>1063</v>
      </c>
      <c r="N51" s="357" t="s">
        <v>78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6250</v>
      </c>
      <c r="U51" s="357" t="s">
        <v>294</v>
      </c>
      <c r="V51" s="357" t="s">
        <v>294</v>
      </c>
    </row>
    <row r="52" spans="1:22" ht="15" thickBot="1">
      <c r="A52" s="1651"/>
      <c r="B52" s="619" t="s">
        <v>629</v>
      </c>
      <c r="C52" s="1778" t="s">
        <v>6391</v>
      </c>
      <c r="D52" s="681">
        <v>3</v>
      </c>
      <c r="E52" s="933">
        <v>6</v>
      </c>
      <c r="F52" s="1783" t="s">
        <v>6380</v>
      </c>
      <c r="G52" s="494"/>
      <c r="H52" s="494" t="s">
        <v>628</v>
      </c>
      <c r="I52" s="494" t="s">
        <v>294</v>
      </c>
      <c r="J52" s="494" t="s">
        <v>294</v>
      </c>
      <c r="K52" s="573">
        <v>0</v>
      </c>
      <c r="L52" s="358" t="s">
        <v>88</v>
      </c>
      <c r="M52" s="357" t="s">
        <v>629</v>
      </c>
      <c r="N52" s="357" t="s">
        <v>628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6251</v>
      </c>
      <c r="U52" s="357" t="s">
        <v>294</v>
      </c>
      <c r="V52" s="357" t="s">
        <v>294</v>
      </c>
    </row>
    <row r="53" spans="1:22" ht="15" thickBot="1">
      <c r="A53" s="1659"/>
      <c r="B53" s="612"/>
      <c r="C53" s="703" t="s">
        <v>336</v>
      </c>
      <c r="D53" s="614">
        <v>19</v>
      </c>
      <c r="E53" s="614">
        <v>32</v>
      </c>
      <c r="F53" s="70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336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1647">
        <v>8</v>
      </c>
      <c r="B54" s="603" t="s">
        <v>1064</v>
      </c>
      <c r="C54" s="1788" t="s">
        <v>7518</v>
      </c>
      <c r="D54" s="1775">
        <v>3</v>
      </c>
      <c r="E54" s="1649">
        <v>6</v>
      </c>
      <c r="F54" s="1785" t="s">
        <v>6379</v>
      </c>
      <c r="G54" s="494"/>
      <c r="H54" s="494" t="s">
        <v>78</v>
      </c>
      <c r="I54" s="494" t="s">
        <v>294</v>
      </c>
      <c r="J54" s="494" t="s">
        <v>294</v>
      </c>
      <c r="K54" s="573">
        <v>0</v>
      </c>
      <c r="L54" s="358" t="s">
        <v>98</v>
      </c>
      <c r="M54" s="357" t="s">
        <v>1064</v>
      </c>
      <c r="N54" s="357" t="s">
        <v>78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6250</v>
      </c>
      <c r="U54" s="357" t="s">
        <v>294</v>
      </c>
      <c r="V54" s="357" t="s">
        <v>294</v>
      </c>
    </row>
    <row r="55" spans="1:22">
      <c r="A55" s="1651"/>
      <c r="B55" s="607" t="s">
        <v>630</v>
      </c>
      <c r="C55" s="1774" t="s">
        <v>6395</v>
      </c>
      <c r="D55" s="1775">
        <v>3</v>
      </c>
      <c r="E55" s="1652">
        <v>6</v>
      </c>
      <c r="F55" s="1782" t="s">
        <v>6391</v>
      </c>
      <c r="G55" s="494"/>
      <c r="H55" s="494" t="s">
        <v>629</v>
      </c>
      <c r="I55" s="494" t="s">
        <v>294</v>
      </c>
      <c r="J55" s="494" t="s">
        <v>294</v>
      </c>
      <c r="K55" s="573">
        <v>0</v>
      </c>
      <c r="L55" s="358" t="s">
        <v>94</v>
      </c>
      <c r="M55" s="357" t="s">
        <v>630</v>
      </c>
      <c r="N55" s="357" t="s">
        <v>629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88</v>
      </c>
      <c r="U55" s="357" t="s">
        <v>294</v>
      </c>
      <c r="V55" s="357" t="s">
        <v>294</v>
      </c>
    </row>
    <row r="56" spans="1:22">
      <c r="A56" s="1651"/>
      <c r="B56" s="607" t="s">
        <v>633</v>
      </c>
      <c r="C56" s="1780" t="s">
        <v>1021</v>
      </c>
      <c r="D56" s="1775">
        <v>8</v>
      </c>
      <c r="E56" s="927">
        <v>14</v>
      </c>
      <c r="F56" s="1782" t="s">
        <v>7519</v>
      </c>
      <c r="G56" s="494"/>
      <c r="H56" s="494" t="s">
        <v>34</v>
      </c>
      <c r="I56" s="494" t="s">
        <v>1063</v>
      </c>
      <c r="J56" s="494" t="s">
        <v>294</v>
      </c>
      <c r="K56" s="573">
        <v>0</v>
      </c>
      <c r="L56" s="358" t="s">
        <v>4589</v>
      </c>
      <c r="M56" s="357" t="s">
        <v>633</v>
      </c>
      <c r="N56" s="357" t="s">
        <v>34</v>
      </c>
      <c r="O56" s="357" t="s">
        <v>1063</v>
      </c>
      <c r="P56" s="357" t="s">
        <v>294</v>
      </c>
      <c r="Q56" s="357">
        <v>0</v>
      </c>
      <c r="R56" s="357">
        <v>19</v>
      </c>
      <c r="S56" s="357">
        <v>0</v>
      </c>
      <c r="T56" s="357" t="s">
        <v>1181</v>
      </c>
      <c r="U56" s="357" t="s">
        <v>90</v>
      </c>
      <c r="V56" s="357" t="s">
        <v>294</v>
      </c>
    </row>
    <row r="57" spans="1:22">
      <c r="A57" s="1651"/>
      <c r="B57" s="607" t="s">
        <v>631</v>
      </c>
      <c r="C57" s="1774" t="s">
        <v>6401</v>
      </c>
      <c r="D57" s="1775">
        <v>4</v>
      </c>
      <c r="E57" s="927">
        <v>8</v>
      </c>
      <c r="F57" s="1782" t="s">
        <v>6387</v>
      </c>
      <c r="G57" s="494"/>
      <c r="H57" s="494" t="s">
        <v>1063</v>
      </c>
      <c r="I57" s="494" t="s">
        <v>294</v>
      </c>
      <c r="J57" s="494" t="s">
        <v>294</v>
      </c>
      <c r="K57" s="573">
        <v>0</v>
      </c>
      <c r="L57" s="358" t="s">
        <v>96</v>
      </c>
      <c r="M57" s="357" t="s">
        <v>631</v>
      </c>
      <c r="N57" s="357" t="s">
        <v>1063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90</v>
      </c>
      <c r="U57" s="357" t="s">
        <v>294</v>
      </c>
      <c r="V57" s="357" t="s">
        <v>294</v>
      </c>
    </row>
    <row r="58" spans="1:22" ht="15" thickBot="1">
      <c r="A58" s="1651"/>
      <c r="B58" s="607" t="s">
        <v>99</v>
      </c>
      <c r="C58" s="1789" t="s">
        <v>6396</v>
      </c>
      <c r="D58" s="609">
        <v>4</v>
      </c>
      <c r="E58" s="1655">
        <v>8</v>
      </c>
      <c r="F58" s="1790" t="s">
        <v>6380</v>
      </c>
      <c r="G58" s="494"/>
      <c r="H58" s="494" t="s">
        <v>628</v>
      </c>
      <c r="I58" s="494" t="s">
        <v>294</v>
      </c>
      <c r="J58" s="494" t="s">
        <v>294</v>
      </c>
      <c r="K58" s="573">
        <v>0</v>
      </c>
      <c r="L58" s="358" t="s">
        <v>615</v>
      </c>
      <c r="M58" s="357" t="s">
        <v>99</v>
      </c>
      <c r="N58" s="357" t="s">
        <v>628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6251</v>
      </c>
      <c r="U58" s="357" t="s">
        <v>294</v>
      </c>
      <c r="V58" s="357" t="s">
        <v>294</v>
      </c>
    </row>
    <row r="59" spans="1:22" ht="15" thickBot="1">
      <c r="A59" s="1659"/>
      <c r="B59" s="612"/>
      <c r="C59" s="703" t="s">
        <v>336</v>
      </c>
      <c r="D59" s="614">
        <v>22</v>
      </c>
      <c r="E59" s="614">
        <v>42</v>
      </c>
      <c r="F59" s="70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336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1647">
        <v>9</v>
      </c>
      <c r="B60" s="603" t="s">
        <v>7462</v>
      </c>
      <c r="C60" s="1780" t="s">
        <v>7520</v>
      </c>
      <c r="D60" s="1775">
        <v>2</v>
      </c>
      <c r="E60" s="940">
        <v>2</v>
      </c>
      <c r="F60" s="1784" t="s">
        <v>6391</v>
      </c>
      <c r="G60" s="494" t="s">
        <v>241</v>
      </c>
      <c r="H60" s="494" t="s">
        <v>629</v>
      </c>
      <c r="I60" s="494" t="s">
        <v>294</v>
      </c>
      <c r="J60" s="494" t="s">
        <v>294</v>
      </c>
      <c r="K60" s="573">
        <v>0</v>
      </c>
      <c r="L60" s="358" t="s">
        <v>7463</v>
      </c>
      <c r="M60" s="357" t="s">
        <v>7462</v>
      </c>
      <c r="N60" s="357" t="s">
        <v>629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88</v>
      </c>
      <c r="U60" s="357" t="s">
        <v>294</v>
      </c>
      <c r="V60" s="357" t="s">
        <v>294</v>
      </c>
    </row>
    <row r="61" spans="1:22">
      <c r="A61" s="1651"/>
      <c r="B61" s="607" t="s">
        <v>7464</v>
      </c>
      <c r="C61" s="1774" t="s">
        <v>7521</v>
      </c>
      <c r="D61" s="1775">
        <v>2</v>
      </c>
      <c r="E61" s="1652">
        <v>2</v>
      </c>
      <c r="F61" s="1782" t="s">
        <v>6391</v>
      </c>
      <c r="G61" s="494" t="s">
        <v>241</v>
      </c>
      <c r="H61" s="494" t="s">
        <v>629</v>
      </c>
      <c r="I61" s="494" t="s">
        <v>294</v>
      </c>
      <c r="J61" s="494" t="s">
        <v>294</v>
      </c>
      <c r="K61" s="573">
        <v>0</v>
      </c>
      <c r="L61" s="358" t="s">
        <v>7159</v>
      </c>
      <c r="M61" s="357" t="s">
        <v>7464</v>
      </c>
      <c r="N61" s="357" t="s">
        <v>629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88</v>
      </c>
      <c r="U61" s="357" t="s">
        <v>294</v>
      </c>
      <c r="V61" s="357" t="s">
        <v>294</v>
      </c>
    </row>
    <row r="62" spans="1:22">
      <c r="A62" s="1651"/>
      <c r="B62" s="607" t="s">
        <v>7465</v>
      </c>
      <c r="C62" s="1774" t="s">
        <v>7522</v>
      </c>
      <c r="D62" s="1775">
        <v>2</v>
      </c>
      <c r="E62" s="1652">
        <v>2</v>
      </c>
      <c r="F62" s="1782" t="s">
        <v>6391</v>
      </c>
      <c r="G62" s="494" t="s">
        <v>241</v>
      </c>
      <c r="H62" s="494" t="s">
        <v>629</v>
      </c>
      <c r="I62" s="494" t="s">
        <v>294</v>
      </c>
      <c r="J62" s="494" t="s">
        <v>294</v>
      </c>
      <c r="K62" s="573">
        <v>0</v>
      </c>
      <c r="L62" s="358" t="s">
        <v>7466</v>
      </c>
      <c r="M62" s="357" t="s">
        <v>7465</v>
      </c>
      <c r="N62" s="357" t="s">
        <v>629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88</v>
      </c>
      <c r="U62" s="357" t="s">
        <v>294</v>
      </c>
      <c r="V62" s="357" t="s">
        <v>294</v>
      </c>
    </row>
    <row r="63" spans="1:22">
      <c r="A63" s="1651"/>
      <c r="B63" s="607" t="s">
        <v>1065</v>
      </c>
      <c r="C63" s="1774" t="s">
        <v>7523</v>
      </c>
      <c r="D63" s="1775">
        <v>4</v>
      </c>
      <c r="E63" s="927">
        <v>6</v>
      </c>
      <c r="F63" s="1782" t="s">
        <v>6371</v>
      </c>
      <c r="G63" s="494"/>
      <c r="H63" s="494" t="s">
        <v>497</v>
      </c>
      <c r="I63" s="494" t="s">
        <v>294</v>
      </c>
      <c r="J63" s="494" t="s">
        <v>294</v>
      </c>
      <c r="K63" s="573">
        <v>0</v>
      </c>
      <c r="L63" s="358" t="s">
        <v>7467</v>
      </c>
      <c r="M63" s="357" t="s">
        <v>1065</v>
      </c>
      <c r="N63" s="357" t="s">
        <v>497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570</v>
      </c>
      <c r="U63" s="357" t="s">
        <v>294</v>
      </c>
      <c r="V63" s="357" t="s">
        <v>294</v>
      </c>
    </row>
    <row r="64" spans="1:22">
      <c r="A64" s="1651"/>
      <c r="B64" s="607" t="s">
        <v>7271</v>
      </c>
      <c r="C64" s="1774" t="s">
        <v>5831</v>
      </c>
      <c r="D64" s="1775">
        <v>8</v>
      </c>
      <c r="E64" s="927">
        <v>12</v>
      </c>
      <c r="F64" s="1782" t="s">
        <v>7524</v>
      </c>
      <c r="G64" s="494"/>
      <c r="H64" s="494" t="s">
        <v>35</v>
      </c>
      <c r="I64" s="494" t="s">
        <v>1064</v>
      </c>
      <c r="J64" s="494" t="s">
        <v>294</v>
      </c>
      <c r="K64" s="573">
        <v>0</v>
      </c>
      <c r="L64" s="358" t="s">
        <v>4161</v>
      </c>
      <c r="M64" s="357" t="s">
        <v>7271</v>
      </c>
      <c r="N64" s="357" t="s">
        <v>35</v>
      </c>
      <c r="O64" s="357" t="s">
        <v>1064</v>
      </c>
      <c r="P64" s="357" t="s">
        <v>294</v>
      </c>
      <c r="Q64" s="357">
        <v>0</v>
      </c>
      <c r="R64" s="357">
        <v>37</v>
      </c>
      <c r="S64" s="357">
        <v>0</v>
      </c>
      <c r="T64" s="357" t="s">
        <v>3259</v>
      </c>
      <c r="U64" s="357" t="s">
        <v>98</v>
      </c>
      <c r="V64" s="357" t="s">
        <v>294</v>
      </c>
    </row>
    <row r="65" spans="1:22">
      <c r="A65" s="1651"/>
      <c r="B65" s="607" t="s">
        <v>7460</v>
      </c>
      <c r="C65" s="1774" t="s">
        <v>7525</v>
      </c>
      <c r="D65" s="1775">
        <v>5</v>
      </c>
      <c r="E65" s="1652">
        <v>10</v>
      </c>
      <c r="F65" s="1782" t="s">
        <v>6377</v>
      </c>
      <c r="G65" s="494"/>
      <c r="H65" s="494" t="s">
        <v>1062</v>
      </c>
      <c r="I65" s="494" t="s">
        <v>294</v>
      </c>
      <c r="J65" s="494" t="s">
        <v>294</v>
      </c>
      <c r="K65" s="573">
        <v>0</v>
      </c>
      <c r="L65" s="358" t="s">
        <v>6262</v>
      </c>
      <c r="M65" s="357" t="s">
        <v>7460</v>
      </c>
      <c r="N65" s="357" t="s">
        <v>1062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6378</v>
      </c>
      <c r="U65" s="357" t="s">
        <v>294</v>
      </c>
      <c r="V65" s="357" t="s">
        <v>294</v>
      </c>
    </row>
    <row r="66" spans="1:22" ht="15" thickBot="1">
      <c r="A66" s="1651"/>
      <c r="B66" s="619" t="s">
        <v>1066</v>
      </c>
      <c r="C66" s="1778" t="s">
        <v>7161</v>
      </c>
      <c r="D66" s="609">
        <v>3</v>
      </c>
      <c r="E66" s="933">
        <v>4</v>
      </c>
      <c r="F66" s="1782" t="s">
        <v>6401</v>
      </c>
      <c r="G66" s="494"/>
      <c r="H66" s="494" t="s">
        <v>631</v>
      </c>
      <c r="I66" s="494" t="s">
        <v>294</v>
      </c>
      <c r="J66" s="494" t="s">
        <v>294</v>
      </c>
      <c r="K66" s="573">
        <v>0</v>
      </c>
      <c r="L66" s="358" t="s">
        <v>6268</v>
      </c>
      <c r="M66" s="357" t="s">
        <v>1066</v>
      </c>
      <c r="N66" s="357" t="s">
        <v>631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96</v>
      </c>
      <c r="U66" s="357" t="s">
        <v>294</v>
      </c>
      <c r="V66" s="357" t="s">
        <v>294</v>
      </c>
    </row>
    <row r="67" spans="1:22" ht="15" thickBot="1">
      <c r="A67" s="1791"/>
      <c r="B67" s="612"/>
      <c r="C67" s="703" t="s">
        <v>336</v>
      </c>
      <c r="D67" s="614">
        <v>22</v>
      </c>
      <c r="E67" s="614">
        <v>34</v>
      </c>
      <c r="F67" s="70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336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48">
        <v>10</v>
      </c>
      <c r="B68" s="607" t="s">
        <v>637</v>
      </c>
      <c r="C68" s="1780" t="s">
        <v>7526</v>
      </c>
      <c r="D68" s="1775">
        <v>4</v>
      </c>
      <c r="E68" s="940">
        <v>8</v>
      </c>
      <c r="F68" s="1785" t="s">
        <v>7518</v>
      </c>
      <c r="G68" s="494"/>
      <c r="H68" s="494" t="s">
        <v>1064</v>
      </c>
      <c r="I68" s="494" t="s">
        <v>294</v>
      </c>
      <c r="J68" s="494" t="s">
        <v>294</v>
      </c>
      <c r="K68" s="573">
        <v>0</v>
      </c>
      <c r="L68" s="358" t="s">
        <v>150</v>
      </c>
      <c r="M68" s="357" t="s">
        <v>637</v>
      </c>
      <c r="N68" s="357" t="s">
        <v>1064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98</v>
      </c>
      <c r="U68" s="357" t="s">
        <v>294</v>
      </c>
      <c r="V68" s="357" t="s">
        <v>294</v>
      </c>
    </row>
    <row r="69" spans="1:22">
      <c r="A69" s="653"/>
      <c r="B69" s="607" t="s">
        <v>6269</v>
      </c>
      <c r="C69" s="1774" t="s">
        <v>7527</v>
      </c>
      <c r="D69" s="1775">
        <v>4</v>
      </c>
      <c r="E69" s="927">
        <v>7</v>
      </c>
      <c r="F69" s="1782" t="s">
        <v>6395</v>
      </c>
      <c r="G69" s="494"/>
      <c r="H69" s="494" t="s">
        <v>630</v>
      </c>
      <c r="I69" s="494" t="s">
        <v>294</v>
      </c>
      <c r="J69" s="494" t="s">
        <v>294</v>
      </c>
      <c r="K69" s="573">
        <v>0</v>
      </c>
      <c r="L69" s="358" t="s">
        <v>6270</v>
      </c>
      <c r="M69" s="357" t="s">
        <v>6269</v>
      </c>
      <c r="N69" s="357" t="s">
        <v>630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94</v>
      </c>
      <c r="U69" s="357" t="s">
        <v>294</v>
      </c>
      <c r="V69" s="357" t="s">
        <v>294</v>
      </c>
    </row>
    <row r="70" spans="1:22">
      <c r="A70" s="653"/>
      <c r="B70" s="607" t="s">
        <v>7468</v>
      </c>
      <c r="C70" s="1774" t="s">
        <v>7528</v>
      </c>
      <c r="D70" s="1775">
        <v>2</v>
      </c>
      <c r="E70" s="1652">
        <v>2</v>
      </c>
      <c r="F70" s="1782" t="s">
        <v>7529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7164</v>
      </c>
      <c r="M70" s="357" t="s">
        <v>7468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653"/>
      <c r="B71" s="607" t="s">
        <v>7469</v>
      </c>
      <c r="C71" s="1774" t="s">
        <v>7530</v>
      </c>
      <c r="D71" s="1775">
        <v>2</v>
      </c>
      <c r="E71" s="1652">
        <v>2</v>
      </c>
      <c r="F71" s="1782" t="s">
        <v>7529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3154</v>
      </c>
      <c r="M71" s="357" t="s">
        <v>7469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653"/>
      <c r="B72" s="607" t="s">
        <v>7470</v>
      </c>
      <c r="C72" s="1774" t="s">
        <v>7531</v>
      </c>
      <c r="D72" s="1775">
        <v>2</v>
      </c>
      <c r="E72" s="1652">
        <v>2</v>
      </c>
      <c r="F72" s="1782" t="s">
        <v>7529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7472</v>
      </c>
      <c r="M72" s="357" t="s">
        <v>7470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653"/>
      <c r="B73" s="619" t="s">
        <v>7283</v>
      </c>
      <c r="C73" s="1778" t="s">
        <v>3394</v>
      </c>
      <c r="D73" s="609">
        <v>8</v>
      </c>
      <c r="E73" s="933">
        <v>12</v>
      </c>
      <c r="F73" s="1783" t="s">
        <v>5831</v>
      </c>
      <c r="G73" s="494"/>
      <c r="H73" s="494" t="s">
        <v>7271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7283</v>
      </c>
      <c r="N73" s="357" t="s">
        <v>7271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653"/>
      <c r="B74" s="612"/>
      <c r="C74" s="703" t="s">
        <v>336</v>
      </c>
      <c r="D74" s="614">
        <v>18</v>
      </c>
      <c r="E74" s="614">
        <v>29</v>
      </c>
      <c r="F74" s="70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336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856"/>
      <c r="B75" s="867"/>
      <c r="C75" s="1792" t="s">
        <v>7532</v>
      </c>
      <c r="D75" s="725">
        <v>200</v>
      </c>
      <c r="E75" s="663">
        <v>302</v>
      </c>
      <c r="F75" s="1426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7533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7313B-4546-41ED-8D27-59F378EECC88}">
  <sheetPr codeName="Sheet91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13">
        <v>1</v>
      </c>
      <c r="B9" s="1508" t="s">
        <v>10</v>
      </c>
      <c r="C9" s="1744" t="s">
        <v>11</v>
      </c>
      <c r="D9" s="1745">
        <v>2</v>
      </c>
      <c r="E9" s="1745">
        <v>2</v>
      </c>
      <c r="F9" s="174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97"/>
      <c r="B10" s="546" t="s">
        <v>17</v>
      </c>
      <c r="C10" s="1747" t="s">
        <v>6275</v>
      </c>
      <c r="D10" s="1748">
        <v>5</v>
      </c>
      <c r="E10" s="1748">
        <v>7</v>
      </c>
      <c r="F10" s="1749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97"/>
      <c r="B11" s="546" t="s">
        <v>415</v>
      </c>
      <c r="C11" s="1747" t="s">
        <v>6411</v>
      </c>
      <c r="D11" s="1748">
        <v>2</v>
      </c>
      <c r="E11" s="1748">
        <v>2</v>
      </c>
      <c r="F11" s="1749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6412</v>
      </c>
      <c r="M11" s="357" t="s">
        <v>415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97"/>
      <c r="B12" s="546" t="s">
        <v>1020</v>
      </c>
      <c r="C12" s="1747" t="s">
        <v>3206</v>
      </c>
      <c r="D12" s="1748">
        <v>2</v>
      </c>
      <c r="E12" s="1748">
        <v>2</v>
      </c>
      <c r="F12" s="174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97"/>
      <c r="B13" s="546" t="s">
        <v>1043</v>
      </c>
      <c r="C13" s="1747" t="s">
        <v>6279</v>
      </c>
      <c r="D13" s="1748">
        <v>4</v>
      </c>
      <c r="E13" s="1748">
        <v>6</v>
      </c>
      <c r="F13" s="174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97"/>
      <c r="B14" s="1512" t="s">
        <v>20</v>
      </c>
      <c r="C14" s="1747" t="s">
        <v>21</v>
      </c>
      <c r="D14" s="1748">
        <v>5</v>
      </c>
      <c r="E14" s="1748">
        <v>6</v>
      </c>
      <c r="F14" s="174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97"/>
      <c r="B15" s="1643"/>
      <c r="C15" s="1750" t="s">
        <v>22</v>
      </c>
      <c r="D15" s="1751">
        <v>20</v>
      </c>
      <c r="E15" s="1751">
        <v>25</v>
      </c>
      <c r="F15" s="1752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13">
        <v>2</v>
      </c>
      <c r="B16" s="1508" t="s">
        <v>23</v>
      </c>
      <c r="C16" s="1747" t="s">
        <v>1048</v>
      </c>
      <c r="D16" s="1748">
        <v>5</v>
      </c>
      <c r="E16" s="1748">
        <v>7</v>
      </c>
      <c r="F16" s="1749" t="s">
        <v>6275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797"/>
      <c r="B17" s="546" t="s">
        <v>347</v>
      </c>
      <c r="C17" s="1747" t="s">
        <v>1042</v>
      </c>
      <c r="D17" s="1748">
        <v>3</v>
      </c>
      <c r="E17" s="1748">
        <v>6</v>
      </c>
      <c r="F17" s="72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6413</v>
      </c>
      <c r="M17" s="357" t="s">
        <v>347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797"/>
      <c r="B18" s="546" t="s">
        <v>354</v>
      </c>
      <c r="C18" s="1747" t="s">
        <v>413</v>
      </c>
      <c r="D18" s="1748">
        <v>3</v>
      </c>
      <c r="E18" s="1753">
        <v>4</v>
      </c>
      <c r="F18" s="72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6282</v>
      </c>
      <c r="M18" s="357" t="s">
        <v>354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797"/>
      <c r="B19" s="546" t="s">
        <v>25</v>
      </c>
      <c r="C19" s="1747" t="s">
        <v>138</v>
      </c>
      <c r="D19" s="1748">
        <v>3</v>
      </c>
      <c r="E19" s="1748">
        <v>4</v>
      </c>
      <c r="F19" s="72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797"/>
      <c r="B20" s="546" t="s">
        <v>356</v>
      </c>
      <c r="C20" s="1747" t="s">
        <v>6414</v>
      </c>
      <c r="D20" s="1748">
        <v>3</v>
      </c>
      <c r="E20" s="1748">
        <v>3</v>
      </c>
      <c r="F20" s="72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6284</v>
      </c>
      <c r="M20" s="357" t="s">
        <v>356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797"/>
      <c r="B21" s="1512" t="s">
        <v>26</v>
      </c>
      <c r="C21" s="1747" t="s">
        <v>52</v>
      </c>
      <c r="D21" s="1748">
        <v>5</v>
      </c>
      <c r="E21" s="1748">
        <v>6</v>
      </c>
      <c r="F21" s="1749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808"/>
      <c r="B22" s="1643"/>
      <c r="C22" s="1750" t="s">
        <v>22</v>
      </c>
      <c r="D22" s="1751">
        <v>22</v>
      </c>
      <c r="E22" s="1751">
        <v>30</v>
      </c>
      <c r="F22" s="175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13">
        <v>3</v>
      </c>
      <c r="B23" s="1508" t="s">
        <v>27</v>
      </c>
      <c r="C23" s="1747" t="s">
        <v>404</v>
      </c>
      <c r="D23" s="1748">
        <v>5</v>
      </c>
      <c r="E23" s="1753">
        <v>6</v>
      </c>
      <c r="F23" s="1749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797"/>
      <c r="B24" s="546" t="s">
        <v>359</v>
      </c>
      <c r="C24" s="1747" t="s">
        <v>6415</v>
      </c>
      <c r="D24" s="1748">
        <v>4</v>
      </c>
      <c r="E24" s="1748">
        <v>6</v>
      </c>
      <c r="F24" s="1749" t="s">
        <v>1048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797"/>
      <c r="B25" s="546" t="s">
        <v>30</v>
      </c>
      <c r="C25" s="1747" t="s">
        <v>141</v>
      </c>
      <c r="D25" s="1748">
        <v>5</v>
      </c>
      <c r="E25" s="1748">
        <v>6</v>
      </c>
      <c r="F25" s="1749" t="s">
        <v>1048</v>
      </c>
      <c r="G25" s="494"/>
      <c r="H25" s="494" t="s">
        <v>23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</v>
      </c>
      <c r="N25" s="357" t="s">
        <v>23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594</v>
      </c>
      <c r="U25" s="357" t="s">
        <v>294</v>
      </c>
      <c r="V25" s="357" t="s">
        <v>294</v>
      </c>
    </row>
    <row r="26" spans="1:22">
      <c r="A26" s="797"/>
      <c r="B26" s="546" t="s">
        <v>1052</v>
      </c>
      <c r="C26" s="1747" t="s">
        <v>6416</v>
      </c>
      <c r="D26" s="1748">
        <v>4</v>
      </c>
      <c r="E26" s="1748">
        <v>7</v>
      </c>
      <c r="F26" s="1749" t="s">
        <v>6279</v>
      </c>
      <c r="G26" s="494"/>
      <c r="H26" s="494" t="s">
        <v>1043</v>
      </c>
      <c r="I26" s="494" t="s">
        <v>294</v>
      </c>
      <c r="J26" s="494" t="s">
        <v>294</v>
      </c>
      <c r="K26" s="573">
        <v>0</v>
      </c>
      <c r="L26" s="358" t="s">
        <v>6417</v>
      </c>
      <c r="M26" s="357" t="s">
        <v>1052</v>
      </c>
      <c r="N26" s="357" t="s">
        <v>1043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6280</v>
      </c>
      <c r="U26" s="357" t="s">
        <v>294</v>
      </c>
      <c r="V26" s="357" t="s">
        <v>294</v>
      </c>
    </row>
    <row r="27" spans="1:22">
      <c r="A27" s="797"/>
      <c r="B27" s="546" t="s">
        <v>19</v>
      </c>
      <c r="C27" s="1747" t="s">
        <v>3226</v>
      </c>
      <c r="D27" s="1748">
        <v>2</v>
      </c>
      <c r="E27" s="1748">
        <v>2</v>
      </c>
      <c r="F27" s="72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19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797"/>
      <c r="B28" s="1512" t="s">
        <v>36</v>
      </c>
      <c r="C28" s="1747" t="s">
        <v>247</v>
      </c>
      <c r="D28" s="1748">
        <v>1</v>
      </c>
      <c r="E28" s="1748">
        <v>1</v>
      </c>
      <c r="F28" s="728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808"/>
      <c r="B29" s="1675"/>
      <c r="C29" s="1750" t="s">
        <v>22</v>
      </c>
      <c r="D29" s="1751">
        <v>21</v>
      </c>
      <c r="E29" s="1751">
        <v>28</v>
      </c>
      <c r="F29" s="175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13">
        <v>4</v>
      </c>
      <c r="B30" s="1641" t="s">
        <v>31</v>
      </c>
      <c r="C30" s="1747" t="s">
        <v>427</v>
      </c>
      <c r="D30" s="1748">
        <v>5</v>
      </c>
      <c r="E30" s="1753">
        <v>6</v>
      </c>
      <c r="F30" s="1749" t="s">
        <v>404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797"/>
      <c r="B31" s="1643" t="s">
        <v>29</v>
      </c>
      <c r="C31" s="1747" t="s">
        <v>53</v>
      </c>
      <c r="D31" s="1748">
        <v>2</v>
      </c>
      <c r="E31" s="1748">
        <v>2</v>
      </c>
      <c r="F31" s="728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797"/>
      <c r="B32" s="1643" t="s">
        <v>40</v>
      </c>
      <c r="C32" s="1747" t="s">
        <v>338</v>
      </c>
      <c r="D32" s="1748">
        <v>1</v>
      </c>
      <c r="E32" s="1748">
        <v>1</v>
      </c>
      <c r="F32" s="1749" t="s">
        <v>247</v>
      </c>
      <c r="G32" s="494"/>
      <c r="H32" s="494" t="s">
        <v>36</v>
      </c>
      <c r="I32" s="494" t="s">
        <v>294</v>
      </c>
      <c r="J32" s="494" t="s">
        <v>294</v>
      </c>
      <c r="K32" s="573">
        <v>0</v>
      </c>
      <c r="L32" s="358" t="s">
        <v>1180</v>
      </c>
      <c r="M32" s="357" t="s">
        <v>40</v>
      </c>
      <c r="N32" s="357" t="s">
        <v>36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1131</v>
      </c>
      <c r="U32" s="357" t="s">
        <v>294</v>
      </c>
      <c r="V32" s="357" t="s">
        <v>294</v>
      </c>
    </row>
    <row r="33" spans="1:22">
      <c r="A33" s="797"/>
      <c r="B33" s="1643" t="s">
        <v>422</v>
      </c>
      <c r="C33" s="1747" t="s">
        <v>6418</v>
      </c>
      <c r="D33" s="1748">
        <v>4</v>
      </c>
      <c r="E33" s="1748">
        <v>7</v>
      </c>
      <c r="F33" s="1749" t="s">
        <v>141</v>
      </c>
      <c r="G33" s="494"/>
      <c r="H33" s="494" t="s">
        <v>30</v>
      </c>
      <c r="I33" s="494" t="s">
        <v>294</v>
      </c>
      <c r="J33" s="494" t="s">
        <v>294</v>
      </c>
      <c r="K33" s="573">
        <v>0</v>
      </c>
      <c r="L33" s="358" t="s">
        <v>6419</v>
      </c>
      <c r="M33" s="357" t="s">
        <v>422</v>
      </c>
      <c r="N33" s="357" t="s">
        <v>30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604</v>
      </c>
      <c r="U33" s="357" t="s">
        <v>294</v>
      </c>
      <c r="V33" s="357" t="s">
        <v>294</v>
      </c>
    </row>
    <row r="34" spans="1:22">
      <c r="A34" s="797"/>
      <c r="B34" s="1643" t="s">
        <v>33</v>
      </c>
      <c r="C34" s="1747" t="s">
        <v>3425</v>
      </c>
      <c r="D34" s="1748">
        <v>5</v>
      </c>
      <c r="E34" s="1748">
        <v>7</v>
      </c>
      <c r="F34" s="1749" t="s">
        <v>52</v>
      </c>
      <c r="G34" s="494"/>
      <c r="H34" s="494" t="s">
        <v>26</v>
      </c>
      <c r="I34" s="494" t="s">
        <v>294</v>
      </c>
      <c r="J34" s="494" t="s">
        <v>294</v>
      </c>
      <c r="K34" s="573">
        <v>0</v>
      </c>
      <c r="L34" s="358" t="s">
        <v>602</v>
      </c>
      <c r="M34" s="357" t="s">
        <v>33</v>
      </c>
      <c r="N34" s="357" t="s">
        <v>26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3412</v>
      </c>
      <c r="U34" s="357" t="s">
        <v>294</v>
      </c>
      <c r="V34" s="357" t="s">
        <v>294</v>
      </c>
    </row>
    <row r="35" spans="1:22" ht="15" thickBot="1">
      <c r="A35" s="797"/>
      <c r="B35" s="1675" t="s">
        <v>350</v>
      </c>
      <c r="C35" s="1747" t="s">
        <v>405</v>
      </c>
      <c r="D35" s="1748">
        <v>4</v>
      </c>
      <c r="E35" s="1748">
        <v>6</v>
      </c>
      <c r="F35" s="1749" t="s">
        <v>6415</v>
      </c>
      <c r="G35" s="494"/>
      <c r="H35" s="494" t="s">
        <v>359</v>
      </c>
      <c r="I35" s="494" t="s">
        <v>294</v>
      </c>
      <c r="J35" s="494" t="s">
        <v>294</v>
      </c>
      <c r="K35" s="573">
        <v>0</v>
      </c>
      <c r="L35" s="358" t="s">
        <v>6420</v>
      </c>
      <c r="M35" s="357" t="s">
        <v>350</v>
      </c>
      <c r="N35" s="357" t="s">
        <v>359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6309</v>
      </c>
      <c r="U35" s="357" t="s">
        <v>294</v>
      </c>
      <c r="V35" s="357" t="s">
        <v>294</v>
      </c>
    </row>
    <row r="36" spans="1:22" ht="15" thickBot="1">
      <c r="A36" s="808"/>
      <c r="B36" s="1643"/>
      <c r="C36" s="1754" t="s">
        <v>22</v>
      </c>
      <c r="D36" s="1751">
        <v>21</v>
      </c>
      <c r="E36" s="1751">
        <v>29</v>
      </c>
      <c r="F36" s="1752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13">
        <v>5</v>
      </c>
      <c r="B37" s="1641" t="s">
        <v>360</v>
      </c>
      <c r="C37" s="1744" t="s">
        <v>6297</v>
      </c>
      <c r="D37" s="1755">
        <v>4</v>
      </c>
      <c r="E37" s="1756">
        <v>4</v>
      </c>
      <c r="F37" s="728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6298</v>
      </c>
      <c r="M37" s="357" t="s">
        <v>360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797"/>
      <c r="B38" s="1643" t="s">
        <v>6421</v>
      </c>
      <c r="C38" s="1747" t="s">
        <v>6422</v>
      </c>
      <c r="D38" s="1757">
        <v>3</v>
      </c>
      <c r="E38" s="1757">
        <v>5</v>
      </c>
      <c r="F38" s="1749" t="s">
        <v>6418</v>
      </c>
      <c r="G38" s="494"/>
      <c r="H38" s="494" t="s">
        <v>422</v>
      </c>
      <c r="I38" s="494" t="s">
        <v>294</v>
      </c>
      <c r="J38" s="494" t="s">
        <v>294</v>
      </c>
      <c r="K38" s="573">
        <v>0</v>
      </c>
      <c r="L38" s="358" t="s">
        <v>6423</v>
      </c>
      <c r="M38" s="357" t="s">
        <v>6421</v>
      </c>
      <c r="N38" s="357" t="s">
        <v>422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6419</v>
      </c>
      <c r="U38" s="357" t="s">
        <v>294</v>
      </c>
      <c r="V38" s="357" t="s">
        <v>294</v>
      </c>
    </row>
    <row r="39" spans="1:22">
      <c r="A39" s="797"/>
      <c r="B39" s="1643" t="s">
        <v>6424</v>
      </c>
      <c r="C39" s="1747" t="s">
        <v>6425</v>
      </c>
      <c r="D39" s="1757">
        <v>3</v>
      </c>
      <c r="E39" s="1757">
        <v>4</v>
      </c>
      <c r="F39" s="1749" t="s">
        <v>404</v>
      </c>
      <c r="G39" s="494"/>
      <c r="H39" s="494" t="s">
        <v>27</v>
      </c>
      <c r="I39" s="494" t="s">
        <v>294</v>
      </c>
      <c r="J39" s="494" t="s">
        <v>294</v>
      </c>
      <c r="K39" s="574">
        <v>0</v>
      </c>
      <c r="L39" s="358" t="s">
        <v>6426</v>
      </c>
      <c r="M39" s="357" t="s">
        <v>6424</v>
      </c>
      <c r="N39" s="357" t="s">
        <v>27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598</v>
      </c>
      <c r="U39" s="357" t="s">
        <v>294</v>
      </c>
      <c r="V39" s="357" t="s">
        <v>294</v>
      </c>
    </row>
    <row r="40" spans="1:22">
      <c r="A40" s="797"/>
      <c r="B40" s="1643" t="s">
        <v>6427</v>
      </c>
      <c r="C40" s="1747" t="s">
        <v>6428</v>
      </c>
      <c r="D40" s="1757">
        <v>5</v>
      </c>
      <c r="E40" s="1757">
        <v>8</v>
      </c>
      <c r="F40" s="1749" t="s">
        <v>427</v>
      </c>
      <c r="G40" s="494"/>
      <c r="H40" s="494" t="s">
        <v>31</v>
      </c>
      <c r="I40" s="494" t="s">
        <v>294</v>
      </c>
      <c r="J40" s="494" t="s">
        <v>294</v>
      </c>
      <c r="K40" s="573">
        <v>0</v>
      </c>
      <c r="L40" s="358" t="s">
        <v>6429</v>
      </c>
      <c r="M40" s="357" t="s">
        <v>6427</v>
      </c>
      <c r="N40" s="357" t="s">
        <v>31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603</v>
      </c>
      <c r="U40" s="357" t="s">
        <v>294</v>
      </c>
      <c r="V40" s="357" t="s">
        <v>294</v>
      </c>
    </row>
    <row r="41" spans="1:22">
      <c r="A41" s="797"/>
      <c r="B41" s="1643" t="s">
        <v>6430</v>
      </c>
      <c r="C41" s="1747" t="s">
        <v>6431</v>
      </c>
      <c r="D41" s="1757">
        <v>3</v>
      </c>
      <c r="E41" s="1757">
        <v>5</v>
      </c>
      <c r="F41" s="1749" t="s">
        <v>6415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6432</v>
      </c>
      <c r="M41" s="357" t="s">
        <v>6430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797"/>
      <c r="B42" s="1643" t="s">
        <v>358</v>
      </c>
      <c r="C42" s="1758" t="s">
        <v>426</v>
      </c>
      <c r="D42" s="1759">
        <v>3</v>
      </c>
      <c r="E42" s="1759">
        <v>4</v>
      </c>
      <c r="F42" s="1749" t="s">
        <v>6414</v>
      </c>
      <c r="G42" s="494"/>
      <c r="H42" s="494" t="s">
        <v>356</v>
      </c>
      <c r="I42" s="494" t="s">
        <v>294</v>
      </c>
      <c r="J42" s="494" t="s">
        <v>294</v>
      </c>
      <c r="K42" s="573">
        <v>0</v>
      </c>
      <c r="L42" s="358" t="s">
        <v>6307</v>
      </c>
      <c r="M42" s="357" t="s">
        <v>358</v>
      </c>
      <c r="N42" s="357" t="s">
        <v>356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6284</v>
      </c>
      <c r="U42" s="357" t="s">
        <v>294</v>
      </c>
      <c r="V42" s="357" t="s">
        <v>294</v>
      </c>
    </row>
    <row r="43" spans="1:22" ht="15" thickBot="1">
      <c r="A43" s="808"/>
      <c r="B43" s="1672"/>
      <c r="C43" s="1760" t="s">
        <v>22</v>
      </c>
      <c r="D43" s="1761">
        <v>21</v>
      </c>
      <c r="E43" s="1751">
        <v>30</v>
      </c>
      <c r="F43" s="175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13">
        <v>6</v>
      </c>
      <c r="B44" s="1641" t="s">
        <v>7292</v>
      </c>
      <c r="C44" s="1744" t="s">
        <v>6433</v>
      </c>
      <c r="D44" s="1745">
        <v>3</v>
      </c>
      <c r="E44" s="1745">
        <v>5</v>
      </c>
      <c r="F44" s="1749" t="s">
        <v>404</v>
      </c>
      <c r="G44" s="494"/>
      <c r="H44" s="494" t="s">
        <v>27</v>
      </c>
      <c r="I44" s="494" t="s">
        <v>294</v>
      </c>
      <c r="J44" s="494" t="s">
        <v>294</v>
      </c>
      <c r="K44" s="573">
        <v>0</v>
      </c>
      <c r="L44" s="358" t="s">
        <v>6296</v>
      </c>
      <c r="M44" s="357" t="s">
        <v>7292</v>
      </c>
      <c r="N44" s="357" t="s">
        <v>27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598</v>
      </c>
      <c r="U44" s="357" t="s">
        <v>294</v>
      </c>
      <c r="V44" s="357" t="s">
        <v>294</v>
      </c>
    </row>
    <row r="45" spans="1:22">
      <c r="A45" s="797"/>
      <c r="B45" s="1643" t="s">
        <v>35</v>
      </c>
      <c r="C45" s="1747" t="s">
        <v>3258</v>
      </c>
      <c r="D45" s="1748">
        <v>3</v>
      </c>
      <c r="E45" s="1748">
        <v>4</v>
      </c>
      <c r="F45" s="1749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797"/>
      <c r="B46" s="1643" t="s">
        <v>7355</v>
      </c>
      <c r="C46" s="1747" t="s">
        <v>6435</v>
      </c>
      <c r="D46" s="1748">
        <v>3</v>
      </c>
      <c r="E46" s="1748">
        <v>5</v>
      </c>
      <c r="F46" s="1749" t="s">
        <v>6425</v>
      </c>
      <c r="G46" s="494"/>
      <c r="H46" s="494" t="s">
        <v>6424</v>
      </c>
      <c r="I46" s="494" t="s">
        <v>294</v>
      </c>
      <c r="J46" s="494" t="s">
        <v>294</v>
      </c>
      <c r="K46" s="573">
        <v>0</v>
      </c>
      <c r="L46" s="358" t="s">
        <v>6436</v>
      </c>
      <c r="M46" s="357" t="s">
        <v>7355</v>
      </c>
      <c r="N46" s="357" t="s">
        <v>6424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6426</v>
      </c>
      <c r="U46" s="357" t="s">
        <v>294</v>
      </c>
      <c r="V46" s="357" t="s">
        <v>294</v>
      </c>
    </row>
    <row r="47" spans="1:22">
      <c r="A47" s="797"/>
      <c r="B47" s="1643" t="s">
        <v>409</v>
      </c>
      <c r="C47" s="1747" t="s">
        <v>414</v>
      </c>
      <c r="D47" s="1748">
        <v>3</v>
      </c>
      <c r="E47" s="1748">
        <v>4</v>
      </c>
      <c r="F47" s="1749" t="s">
        <v>6415</v>
      </c>
      <c r="G47" s="494"/>
      <c r="H47" s="494" t="s">
        <v>359</v>
      </c>
      <c r="I47" s="494" t="s">
        <v>294</v>
      </c>
      <c r="J47" s="494" t="s">
        <v>294</v>
      </c>
      <c r="K47" s="573">
        <v>0</v>
      </c>
      <c r="L47" s="358" t="s">
        <v>739</v>
      </c>
      <c r="M47" s="357" t="s">
        <v>409</v>
      </c>
      <c r="N47" s="357" t="s">
        <v>359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6309</v>
      </c>
      <c r="U47" s="357" t="s">
        <v>294</v>
      </c>
      <c r="V47" s="357" t="s">
        <v>294</v>
      </c>
    </row>
    <row r="48" spans="1:22">
      <c r="A48" s="797"/>
      <c r="B48" s="1643" t="s">
        <v>34</v>
      </c>
      <c r="C48" s="1747" t="s">
        <v>142</v>
      </c>
      <c r="D48" s="1748">
        <v>4</v>
      </c>
      <c r="E48" s="1748">
        <v>6</v>
      </c>
      <c r="F48" s="728" t="s">
        <v>11</v>
      </c>
      <c r="G48" s="494"/>
      <c r="H48" s="494" t="s">
        <v>10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34</v>
      </c>
      <c r="N48" s="357" t="s">
        <v>10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797"/>
      <c r="B49" s="1675" t="s">
        <v>410</v>
      </c>
      <c r="C49" s="1747" t="s">
        <v>6437</v>
      </c>
      <c r="D49" s="1748">
        <v>4</v>
      </c>
      <c r="E49" s="1753">
        <v>4</v>
      </c>
      <c r="F49" s="1749" t="s">
        <v>6418</v>
      </c>
      <c r="G49" s="494"/>
      <c r="H49" s="494" t="s">
        <v>422</v>
      </c>
      <c r="I49" s="494" t="s">
        <v>294</v>
      </c>
      <c r="J49" s="494" t="s">
        <v>294</v>
      </c>
      <c r="K49" s="573">
        <v>0</v>
      </c>
      <c r="L49" s="358" t="s">
        <v>1054</v>
      </c>
      <c r="M49" s="357" t="s">
        <v>410</v>
      </c>
      <c r="N49" s="357" t="s">
        <v>422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6419</v>
      </c>
      <c r="U49" s="357" t="s">
        <v>294</v>
      </c>
      <c r="V49" s="357" t="s">
        <v>294</v>
      </c>
    </row>
    <row r="50" spans="1:22" ht="15" thickBot="1">
      <c r="A50" s="808"/>
      <c r="B50" s="1675"/>
      <c r="C50" s="1750" t="s">
        <v>22</v>
      </c>
      <c r="D50" s="1751">
        <v>20</v>
      </c>
      <c r="E50" s="1751">
        <v>28</v>
      </c>
      <c r="F50" s="175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813">
        <v>7</v>
      </c>
      <c r="B51" s="1641" t="s">
        <v>420</v>
      </c>
      <c r="C51" s="1747" t="s">
        <v>6438</v>
      </c>
      <c r="D51" s="1748">
        <v>3</v>
      </c>
      <c r="E51" s="1753">
        <v>4</v>
      </c>
      <c r="F51" s="1749" t="s">
        <v>6297</v>
      </c>
      <c r="G51" s="494"/>
      <c r="H51" s="494" t="s">
        <v>360</v>
      </c>
      <c r="I51" s="494" t="s">
        <v>294</v>
      </c>
      <c r="J51" s="494" t="s">
        <v>294</v>
      </c>
      <c r="K51" s="573">
        <v>0</v>
      </c>
      <c r="L51" s="358" t="s">
        <v>574</v>
      </c>
      <c r="M51" s="357" t="s">
        <v>420</v>
      </c>
      <c r="N51" s="357" t="s">
        <v>360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6298</v>
      </c>
      <c r="U51" s="357" t="s">
        <v>294</v>
      </c>
      <c r="V51" s="357" t="s">
        <v>294</v>
      </c>
    </row>
    <row r="52" spans="1:22">
      <c r="A52" s="797"/>
      <c r="B52" s="1643" t="s">
        <v>4983</v>
      </c>
      <c r="C52" s="1747" t="s">
        <v>5157</v>
      </c>
      <c r="D52" s="1748">
        <v>4</v>
      </c>
      <c r="E52" s="1748">
        <v>4</v>
      </c>
      <c r="F52" s="1749" t="s">
        <v>6437</v>
      </c>
      <c r="G52" s="494"/>
      <c r="H52" s="494" t="s">
        <v>410</v>
      </c>
      <c r="I52" s="494" t="s">
        <v>294</v>
      </c>
      <c r="J52" s="494" t="s">
        <v>294</v>
      </c>
      <c r="K52" s="573">
        <v>0</v>
      </c>
      <c r="L52" s="358" t="s">
        <v>2103</v>
      </c>
      <c r="M52" s="357" t="s">
        <v>4983</v>
      </c>
      <c r="N52" s="357" t="s">
        <v>410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1054</v>
      </c>
      <c r="U52" s="357" t="s">
        <v>294</v>
      </c>
      <c r="V52" s="357" t="s">
        <v>294</v>
      </c>
    </row>
    <row r="53" spans="1:22">
      <c r="A53" s="797"/>
      <c r="B53" s="1643" t="s">
        <v>6994</v>
      </c>
      <c r="C53" s="1747" t="s">
        <v>7509</v>
      </c>
      <c r="D53" s="1748">
        <v>3</v>
      </c>
      <c r="E53" s="1748">
        <v>5</v>
      </c>
      <c r="F53" s="1749" t="s">
        <v>6422</v>
      </c>
      <c r="G53" s="494"/>
      <c r="H53" s="494" t="s">
        <v>6421</v>
      </c>
      <c r="I53" s="494" t="s">
        <v>294</v>
      </c>
      <c r="J53" s="494" t="s">
        <v>294</v>
      </c>
      <c r="K53" s="573">
        <v>0</v>
      </c>
      <c r="L53" s="358" t="s">
        <v>6996</v>
      </c>
      <c r="M53" s="357" t="s">
        <v>6994</v>
      </c>
      <c r="N53" s="357" t="s">
        <v>6421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6423</v>
      </c>
      <c r="U53" s="357" t="s">
        <v>294</v>
      </c>
      <c r="V53" s="357" t="s">
        <v>294</v>
      </c>
    </row>
    <row r="54" spans="1:22">
      <c r="A54" s="797"/>
      <c r="B54" s="1643" t="s">
        <v>6448</v>
      </c>
      <c r="C54" s="1747" t="s">
        <v>6449</v>
      </c>
      <c r="D54" s="1748">
        <v>4</v>
      </c>
      <c r="E54" s="1753">
        <v>6</v>
      </c>
      <c r="F54" s="1749" t="s">
        <v>6435</v>
      </c>
      <c r="G54" s="494"/>
      <c r="H54" s="494" t="s">
        <v>7355</v>
      </c>
      <c r="I54" s="494" t="s">
        <v>294</v>
      </c>
      <c r="J54" s="494" t="s">
        <v>294</v>
      </c>
      <c r="K54" s="573">
        <v>0</v>
      </c>
      <c r="L54" s="358" t="s">
        <v>6450</v>
      </c>
      <c r="M54" s="357" t="s">
        <v>6448</v>
      </c>
      <c r="N54" s="357" t="s">
        <v>7355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6436</v>
      </c>
      <c r="U54" s="357" t="s">
        <v>294</v>
      </c>
      <c r="V54" s="357" t="s">
        <v>294</v>
      </c>
    </row>
    <row r="55" spans="1:22" ht="15" thickBot="1">
      <c r="A55" s="797"/>
      <c r="B55" s="1675" t="s">
        <v>6998</v>
      </c>
      <c r="C55" s="1747" t="s">
        <v>7510</v>
      </c>
      <c r="D55" s="1748">
        <v>4</v>
      </c>
      <c r="E55" s="1748">
        <v>6</v>
      </c>
      <c r="F55" s="1749" t="s">
        <v>6422</v>
      </c>
      <c r="G55" s="494"/>
      <c r="H55" s="494" t="s">
        <v>6421</v>
      </c>
      <c r="I55" s="494" t="s">
        <v>294</v>
      </c>
      <c r="J55" s="494" t="s">
        <v>294</v>
      </c>
      <c r="K55" s="573">
        <v>0</v>
      </c>
      <c r="L55" s="358" t="s">
        <v>7000</v>
      </c>
      <c r="M55" s="357" t="s">
        <v>6998</v>
      </c>
      <c r="N55" s="357" t="s">
        <v>6421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6423</v>
      </c>
      <c r="U55" s="357" t="s">
        <v>294</v>
      </c>
      <c r="V55" s="357" t="s">
        <v>294</v>
      </c>
    </row>
    <row r="56" spans="1:22" ht="15" thickBot="1">
      <c r="A56" s="808"/>
      <c r="B56" s="1675"/>
      <c r="C56" s="1762" t="s">
        <v>22</v>
      </c>
      <c r="D56" s="1751">
        <v>18</v>
      </c>
      <c r="E56" s="1751">
        <v>25</v>
      </c>
      <c r="F56" s="1763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813">
        <v>8</v>
      </c>
      <c r="B57" s="1641" t="s">
        <v>7357</v>
      </c>
      <c r="C57" s="1747" t="s">
        <v>7511</v>
      </c>
      <c r="D57" s="1748">
        <v>4</v>
      </c>
      <c r="E57" s="1748">
        <v>7</v>
      </c>
      <c r="F57" s="1749" t="s">
        <v>6437</v>
      </c>
      <c r="G57" s="494"/>
      <c r="H57" s="494" t="s">
        <v>410</v>
      </c>
      <c r="I57" s="494" t="s">
        <v>294</v>
      </c>
      <c r="J57" s="494" t="s">
        <v>294</v>
      </c>
      <c r="K57" s="573">
        <v>0</v>
      </c>
      <c r="L57" s="358" t="s">
        <v>4742</v>
      </c>
      <c r="M57" s="357" t="s">
        <v>7357</v>
      </c>
      <c r="N57" s="357" t="s">
        <v>410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1054</v>
      </c>
      <c r="U57" s="357" t="s">
        <v>294</v>
      </c>
      <c r="V57" s="357" t="s">
        <v>294</v>
      </c>
    </row>
    <row r="58" spans="1:22">
      <c r="A58" s="797"/>
      <c r="B58" s="1643" t="s">
        <v>7184</v>
      </c>
      <c r="C58" s="1747" t="s">
        <v>1021</v>
      </c>
      <c r="D58" s="1748">
        <v>8</v>
      </c>
      <c r="E58" s="1748">
        <v>14</v>
      </c>
      <c r="F58" s="1749" t="s">
        <v>7512</v>
      </c>
      <c r="G58" s="494"/>
      <c r="H58" s="494" t="s">
        <v>34</v>
      </c>
      <c r="I58" s="494" t="s">
        <v>410</v>
      </c>
      <c r="J58" s="494" t="s">
        <v>294</v>
      </c>
      <c r="K58" s="573">
        <v>0</v>
      </c>
      <c r="L58" s="358" t="s">
        <v>4589</v>
      </c>
      <c r="M58" s="357" t="s">
        <v>7184</v>
      </c>
      <c r="N58" s="357" t="s">
        <v>34</v>
      </c>
      <c r="O58" s="357" t="s">
        <v>410</v>
      </c>
      <c r="P58" s="357" t="s">
        <v>294</v>
      </c>
      <c r="Q58" s="357">
        <v>0</v>
      </c>
      <c r="R58" s="357">
        <v>19</v>
      </c>
      <c r="S58" s="357">
        <v>0</v>
      </c>
      <c r="T58" s="357" t="s">
        <v>1181</v>
      </c>
      <c r="U58" s="357" t="s">
        <v>1054</v>
      </c>
      <c r="V58" s="357" t="s">
        <v>294</v>
      </c>
    </row>
    <row r="59" spans="1:22">
      <c r="A59" s="797"/>
      <c r="B59" s="1643" t="s">
        <v>7359</v>
      </c>
      <c r="C59" s="1747" t="s">
        <v>7513</v>
      </c>
      <c r="D59" s="1748">
        <v>4</v>
      </c>
      <c r="E59" s="1748">
        <v>6</v>
      </c>
      <c r="F59" s="1749" t="s">
        <v>7510</v>
      </c>
      <c r="G59" s="494"/>
      <c r="H59" s="494" t="s">
        <v>6998</v>
      </c>
      <c r="I59" s="494" t="s">
        <v>294</v>
      </c>
      <c r="J59" s="494" t="s">
        <v>294</v>
      </c>
      <c r="K59" s="573">
        <v>0</v>
      </c>
      <c r="L59" s="358" t="s">
        <v>7005</v>
      </c>
      <c r="M59" s="357" t="s">
        <v>7359</v>
      </c>
      <c r="N59" s="357" t="s">
        <v>6998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7000</v>
      </c>
      <c r="U59" s="357" t="s">
        <v>294</v>
      </c>
      <c r="V59" s="357" t="s">
        <v>294</v>
      </c>
    </row>
    <row r="60" spans="1:22" ht="15" thickBot="1">
      <c r="A60" s="797"/>
      <c r="B60" s="1675" t="s">
        <v>6463</v>
      </c>
      <c r="C60" s="1747" t="s">
        <v>6464</v>
      </c>
      <c r="D60" s="1748">
        <v>3</v>
      </c>
      <c r="E60" s="1748">
        <v>3</v>
      </c>
      <c r="F60" s="1749" t="s">
        <v>7510</v>
      </c>
      <c r="G60" s="494"/>
      <c r="H60" s="494" t="s">
        <v>6998</v>
      </c>
      <c r="I60" s="494" t="s">
        <v>294</v>
      </c>
      <c r="J60" s="494" t="s">
        <v>294</v>
      </c>
      <c r="K60" s="573">
        <v>0</v>
      </c>
      <c r="L60" s="358" t="s">
        <v>6465</v>
      </c>
      <c r="M60" s="357" t="s">
        <v>6463</v>
      </c>
      <c r="N60" s="357" t="s">
        <v>6998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7000</v>
      </c>
      <c r="U60" s="357" t="s">
        <v>294</v>
      </c>
      <c r="V60" s="357" t="s">
        <v>294</v>
      </c>
    </row>
    <row r="61" spans="1:22" ht="15" thickBot="1">
      <c r="A61" s="808"/>
      <c r="B61" s="1643"/>
      <c r="C61" s="1762" t="s">
        <v>22</v>
      </c>
      <c r="D61" s="1751">
        <v>19</v>
      </c>
      <c r="E61" s="1751">
        <v>30</v>
      </c>
      <c r="F61" s="1752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 ht="20.399999999999999">
      <c r="A62" s="813">
        <v>9</v>
      </c>
      <c r="B62" s="1641" t="s">
        <v>7361</v>
      </c>
      <c r="C62" s="1747" t="s">
        <v>5831</v>
      </c>
      <c r="D62" s="1748">
        <v>8</v>
      </c>
      <c r="E62" s="1748">
        <v>12</v>
      </c>
      <c r="F62" s="1749" t="s">
        <v>7362</v>
      </c>
      <c r="G62" s="494"/>
      <c r="H62" s="494" t="s">
        <v>35</v>
      </c>
      <c r="I62" s="494" t="s">
        <v>7184</v>
      </c>
      <c r="J62" s="494" t="s">
        <v>294</v>
      </c>
      <c r="K62" s="573">
        <v>0</v>
      </c>
      <c r="L62" s="358" t="s">
        <v>4161</v>
      </c>
      <c r="M62" s="357" t="s">
        <v>7361</v>
      </c>
      <c r="N62" s="357" t="s">
        <v>35</v>
      </c>
      <c r="O62" s="357" t="s">
        <v>7184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4589</v>
      </c>
      <c r="V62" s="357" t="s">
        <v>294</v>
      </c>
    </row>
    <row r="63" spans="1:22">
      <c r="A63" s="797"/>
      <c r="B63" s="1643" t="s">
        <v>6329</v>
      </c>
      <c r="C63" s="1747" t="s">
        <v>6454</v>
      </c>
      <c r="D63" s="1748">
        <v>3</v>
      </c>
      <c r="E63" s="1748">
        <v>5</v>
      </c>
      <c r="F63" s="1749" t="s">
        <v>6433</v>
      </c>
      <c r="G63" s="494"/>
      <c r="H63" s="494" t="s">
        <v>7292</v>
      </c>
      <c r="I63" s="494" t="s">
        <v>294</v>
      </c>
      <c r="J63" s="494" t="s">
        <v>294</v>
      </c>
      <c r="K63" s="573">
        <v>0</v>
      </c>
      <c r="L63" s="358" t="s">
        <v>6331</v>
      </c>
      <c r="M63" s="357" t="s">
        <v>6329</v>
      </c>
      <c r="N63" s="357" t="s">
        <v>7292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6296</v>
      </c>
      <c r="U63" s="357" t="s">
        <v>294</v>
      </c>
      <c r="V63" s="357" t="s">
        <v>294</v>
      </c>
    </row>
    <row r="64" spans="1:22">
      <c r="A64" s="797"/>
      <c r="B64" s="1643" t="s">
        <v>38</v>
      </c>
      <c r="C64" s="1747" t="s">
        <v>146</v>
      </c>
      <c r="D64" s="1748">
        <v>1</v>
      </c>
      <c r="E64" s="1748">
        <v>1</v>
      </c>
      <c r="F64" s="1749" t="s">
        <v>3226</v>
      </c>
      <c r="G64" s="494"/>
      <c r="H64" s="494" t="s">
        <v>19</v>
      </c>
      <c r="I64" s="494" t="s">
        <v>294</v>
      </c>
      <c r="J64" s="494" t="s">
        <v>294</v>
      </c>
      <c r="K64" s="573">
        <v>0</v>
      </c>
      <c r="L64" s="358" t="s">
        <v>331</v>
      </c>
      <c r="M64" s="357" t="s">
        <v>38</v>
      </c>
      <c r="N64" s="357" t="s">
        <v>19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335</v>
      </c>
      <c r="U64" s="357" t="s">
        <v>294</v>
      </c>
      <c r="V64" s="357" t="s">
        <v>294</v>
      </c>
    </row>
    <row r="65" spans="1:22">
      <c r="A65" s="797"/>
      <c r="B65" s="1643" t="s">
        <v>6445</v>
      </c>
      <c r="C65" s="1747" t="s">
        <v>6446</v>
      </c>
      <c r="D65" s="1748">
        <v>3</v>
      </c>
      <c r="E65" s="1748">
        <v>4</v>
      </c>
      <c r="F65" s="1749" t="s">
        <v>6431</v>
      </c>
      <c r="G65" s="494"/>
      <c r="H65" s="494" t="s">
        <v>6430</v>
      </c>
      <c r="I65" s="494" t="s">
        <v>294</v>
      </c>
      <c r="J65" s="494" t="s">
        <v>294</v>
      </c>
      <c r="K65" s="573">
        <v>0</v>
      </c>
      <c r="L65" s="358" t="s">
        <v>6447</v>
      </c>
      <c r="M65" s="357" t="s">
        <v>6445</v>
      </c>
      <c r="N65" s="357" t="s">
        <v>6430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6432</v>
      </c>
      <c r="U65" s="357" t="s">
        <v>294</v>
      </c>
      <c r="V65" s="357" t="s">
        <v>294</v>
      </c>
    </row>
    <row r="66" spans="1:22">
      <c r="A66" s="797"/>
      <c r="B66" s="1643" t="s">
        <v>7363</v>
      </c>
      <c r="C66" s="1747" t="s">
        <v>7012</v>
      </c>
      <c r="D66" s="1748">
        <v>3</v>
      </c>
      <c r="E66" s="1748">
        <v>5</v>
      </c>
      <c r="F66" s="1749" t="s">
        <v>1021</v>
      </c>
      <c r="G66" s="494" t="s">
        <v>241</v>
      </c>
      <c r="H66" s="494" t="s">
        <v>7184</v>
      </c>
      <c r="I66" s="494" t="s">
        <v>294</v>
      </c>
      <c r="J66" s="494" t="s">
        <v>294</v>
      </c>
      <c r="K66" s="573">
        <v>0</v>
      </c>
      <c r="L66" s="358" t="s">
        <v>6615</v>
      </c>
      <c r="M66" s="357" t="s">
        <v>7363</v>
      </c>
      <c r="N66" s="357" t="s">
        <v>7184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4589</v>
      </c>
      <c r="U66" s="357" t="s">
        <v>294</v>
      </c>
      <c r="V66" s="357" t="s">
        <v>294</v>
      </c>
    </row>
    <row r="67" spans="1:22" ht="15" thickBot="1">
      <c r="A67" s="797"/>
      <c r="B67" s="1675" t="s">
        <v>7365</v>
      </c>
      <c r="C67" s="1747" t="s">
        <v>7514</v>
      </c>
      <c r="D67" s="1748">
        <v>3</v>
      </c>
      <c r="E67" s="1748">
        <v>5</v>
      </c>
      <c r="F67" s="1749" t="s">
        <v>1021</v>
      </c>
      <c r="G67" s="494" t="s">
        <v>241</v>
      </c>
      <c r="H67" s="494" t="s">
        <v>7184</v>
      </c>
      <c r="I67" s="494" t="s">
        <v>294</v>
      </c>
      <c r="J67" s="494" t="s">
        <v>294</v>
      </c>
      <c r="K67" s="573">
        <v>0</v>
      </c>
      <c r="L67" s="358" t="s">
        <v>7367</v>
      </c>
      <c r="M67" s="357" t="s">
        <v>7365</v>
      </c>
      <c r="N67" s="357" t="s">
        <v>7184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4589</v>
      </c>
      <c r="U67" s="357" t="s">
        <v>294</v>
      </c>
      <c r="V67" s="357" t="s">
        <v>294</v>
      </c>
    </row>
    <row r="68" spans="1:22" ht="15" thickBot="1">
      <c r="A68" s="808"/>
      <c r="B68" s="1675"/>
      <c r="C68" s="1762" t="s">
        <v>22</v>
      </c>
      <c r="D68" s="1751">
        <v>18</v>
      </c>
      <c r="E68" s="1751">
        <v>27</v>
      </c>
      <c r="F68" s="1752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794">
        <v>10</v>
      </c>
      <c r="B69" s="603" t="s">
        <v>6458</v>
      </c>
      <c r="C69" s="1747" t="s">
        <v>6459</v>
      </c>
      <c r="D69" s="1748">
        <v>3</v>
      </c>
      <c r="E69" s="1748">
        <v>5</v>
      </c>
      <c r="F69" s="1749" t="s">
        <v>6446</v>
      </c>
      <c r="G69" s="494"/>
      <c r="H69" s="494" t="s">
        <v>6445</v>
      </c>
      <c r="I69" s="494" t="s">
        <v>294</v>
      </c>
      <c r="J69" s="494" t="s">
        <v>294</v>
      </c>
      <c r="K69" s="573">
        <v>0</v>
      </c>
      <c r="L69" s="358" t="s">
        <v>6460</v>
      </c>
      <c r="M69" s="357" t="s">
        <v>6458</v>
      </c>
      <c r="N69" s="357" t="s">
        <v>6445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6447</v>
      </c>
      <c r="U69" s="357" t="s">
        <v>294</v>
      </c>
      <c r="V69" s="357" t="s">
        <v>294</v>
      </c>
    </row>
    <row r="70" spans="1:22">
      <c r="A70" s="795"/>
      <c r="B70" s="1643" t="s">
        <v>7369</v>
      </c>
      <c r="C70" s="1747" t="s">
        <v>3394</v>
      </c>
      <c r="D70" s="1748">
        <v>8</v>
      </c>
      <c r="E70" s="1748">
        <v>12</v>
      </c>
      <c r="F70" s="1749" t="s">
        <v>5831</v>
      </c>
      <c r="G70" s="494"/>
      <c r="H70" s="494" t="s">
        <v>7361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7369</v>
      </c>
      <c r="N70" s="357" t="s">
        <v>7361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>
      <c r="A71" s="795"/>
      <c r="B71" s="1643" t="s">
        <v>1055</v>
      </c>
      <c r="C71" s="1747" t="s">
        <v>6461</v>
      </c>
      <c r="D71" s="1748">
        <v>3</v>
      </c>
      <c r="E71" s="1748">
        <v>3</v>
      </c>
      <c r="F71" s="1749" t="s">
        <v>7511</v>
      </c>
      <c r="G71" s="494"/>
      <c r="H71" s="494" t="s">
        <v>7357</v>
      </c>
      <c r="I71" s="494" t="s">
        <v>294</v>
      </c>
      <c r="J71" s="494" t="s">
        <v>294</v>
      </c>
      <c r="K71" s="573">
        <v>0</v>
      </c>
      <c r="L71" s="358" t="s">
        <v>6462</v>
      </c>
      <c r="M71" s="357" t="s">
        <v>1055</v>
      </c>
      <c r="N71" s="357" t="s">
        <v>7357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4742</v>
      </c>
      <c r="U71" s="357" t="s">
        <v>294</v>
      </c>
      <c r="V71" s="357" t="s">
        <v>294</v>
      </c>
    </row>
    <row r="72" spans="1:22" ht="20.399999999999999">
      <c r="A72" s="795"/>
      <c r="B72" s="1643" t="s">
        <v>7016</v>
      </c>
      <c r="C72" s="727" t="s">
        <v>7515</v>
      </c>
      <c r="D72" s="1643">
        <v>3</v>
      </c>
      <c r="E72" s="1643">
        <v>5</v>
      </c>
      <c r="F72" s="1749" t="s">
        <v>7516</v>
      </c>
      <c r="G72" s="494"/>
      <c r="H72" s="494" t="s">
        <v>7359</v>
      </c>
      <c r="I72" s="494" t="s">
        <v>6463</v>
      </c>
      <c r="J72" s="494" t="s">
        <v>294</v>
      </c>
      <c r="K72" s="573">
        <v>0</v>
      </c>
      <c r="L72" s="358" t="s">
        <v>423</v>
      </c>
      <c r="M72" s="357" t="s">
        <v>7016</v>
      </c>
      <c r="N72" s="357" t="s">
        <v>7359</v>
      </c>
      <c r="O72" s="357" t="s">
        <v>6463</v>
      </c>
      <c r="P72" s="357" t="s">
        <v>294</v>
      </c>
      <c r="Q72" s="357">
        <v>0</v>
      </c>
      <c r="R72" s="357">
        <v>41</v>
      </c>
      <c r="S72" s="357">
        <v>0</v>
      </c>
      <c r="T72" s="357" t="s">
        <v>7005</v>
      </c>
      <c r="U72" s="357" t="s">
        <v>6465</v>
      </c>
      <c r="V72" s="357" t="s">
        <v>294</v>
      </c>
    </row>
    <row r="73" spans="1:22">
      <c r="A73" s="795"/>
      <c r="B73" s="1643" t="s">
        <v>7371</v>
      </c>
      <c r="C73" s="1747" t="s">
        <v>7075</v>
      </c>
      <c r="D73" s="1748">
        <v>3</v>
      </c>
      <c r="E73" s="1748">
        <v>4</v>
      </c>
      <c r="F73" s="1749" t="s">
        <v>7311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7020</v>
      </c>
      <c r="M73" s="357" t="s">
        <v>7371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795"/>
      <c r="B74" s="1675" t="s">
        <v>412</v>
      </c>
      <c r="C74" s="1747" t="s">
        <v>4662</v>
      </c>
      <c r="D74" s="1748">
        <v>3</v>
      </c>
      <c r="E74" s="946">
        <v>4</v>
      </c>
      <c r="F74" s="1764" t="s">
        <v>7311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774</v>
      </c>
      <c r="M74" s="357" t="s">
        <v>412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807"/>
      <c r="B75" s="795"/>
      <c r="C75" s="1765" t="s">
        <v>22</v>
      </c>
      <c r="D75" s="1766">
        <v>20</v>
      </c>
      <c r="E75" s="1766">
        <v>29</v>
      </c>
      <c r="F75" s="1767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1768"/>
      <c r="B76" s="1769"/>
      <c r="C76" s="1770" t="s">
        <v>111</v>
      </c>
      <c r="D76" s="1771">
        <v>200</v>
      </c>
      <c r="E76" s="1766">
        <v>281</v>
      </c>
      <c r="F76" s="1212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111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34E3D-C10C-4F2F-9E5B-72C21D2A0A13}">
  <sheetPr codeName="Sheet92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10</v>
      </c>
      <c r="C9" s="604" t="s">
        <v>11</v>
      </c>
      <c r="D9" s="605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17</v>
      </c>
      <c r="C10" s="1292" t="s">
        <v>6275</v>
      </c>
      <c r="D10" s="609">
        <v>5</v>
      </c>
      <c r="E10" s="607">
        <v>7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6276</v>
      </c>
      <c r="C11" s="1063" t="s">
        <v>6277</v>
      </c>
      <c r="D11" s="609">
        <v>3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6278</v>
      </c>
      <c r="M11" s="357" t="s">
        <v>6276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1043</v>
      </c>
      <c r="C12" s="1063" t="s">
        <v>6279</v>
      </c>
      <c r="D12" s="609">
        <v>4</v>
      </c>
      <c r="E12" s="607">
        <v>6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6280</v>
      </c>
      <c r="M12" s="357" t="s">
        <v>1043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20</v>
      </c>
      <c r="C13" s="1063" t="s">
        <v>21</v>
      </c>
      <c r="D13" s="609">
        <v>5</v>
      </c>
      <c r="E13" s="607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607" t="s">
        <v>354</v>
      </c>
      <c r="C14" s="1063" t="s">
        <v>6281</v>
      </c>
      <c r="D14" s="609">
        <v>3</v>
      </c>
      <c r="E14" s="607">
        <v>4</v>
      </c>
      <c r="F14" s="106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6282</v>
      </c>
      <c r="M14" s="357" t="s">
        <v>354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612"/>
      <c r="C15" s="703" t="s">
        <v>22</v>
      </c>
      <c r="D15" s="614">
        <v>22</v>
      </c>
      <c r="E15" s="614">
        <v>29</v>
      </c>
      <c r="F15" s="106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03" t="s">
        <v>23</v>
      </c>
      <c r="C16" s="1063" t="s">
        <v>1048</v>
      </c>
      <c r="D16" s="605">
        <v>5</v>
      </c>
      <c r="E16" s="603">
        <v>7</v>
      </c>
      <c r="F16" s="1067" t="s">
        <v>6275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607" t="s">
        <v>26</v>
      </c>
      <c r="C17" s="611" t="s">
        <v>52</v>
      </c>
      <c r="D17" s="609">
        <v>5</v>
      </c>
      <c r="E17" s="607">
        <v>6</v>
      </c>
      <c r="F17" s="1065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607" t="s">
        <v>356</v>
      </c>
      <c r="C18" s="611" t="s">
        <v>6283</v>
      </c>
      <c r="D18" s="609">
        <v>3</v>
      </c>
      <c r="E18" s="607">
        <v>4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6284</v>
      </c>
      <c r="M18" s="357" t="s">
        <v>356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607" t="s">
        <v>1020</v>
      </c>
      <c r="C19" s="611" t="s">
        <v>3206</v>
      </c>
      <c r="D19" s="609">
        <v>2</v>
      </c>
      <c r="E19" s="607">
        <v>2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3207</v>
      </c>
      <c r="M19" s="357" t="s">
        <v>1020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619" t="s">
        <v>25</v>
      </c>
      <c r="C20" s="611" t="s">
        <v>138</v>
      </c>
      <c r="D20" s="609">
        <v>3</v>
      </c>
      <c r="E20" s="607">
        <v>4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612"/>
      <c r="C21" s="703" t="s">
        <v>22</v>
      </c>
      <c r="D21" s="614">
        <v>18</v>
      </c>
      <c r="E21" s="614">
        <v>23</v>
      </c>
      <c r="F21" s="773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603" t="s">
        <v>27</v>
      </c>
      <c r="C22" s="1063" t="s">
        <v>404</v>
      </c>
      <c r="D22" s="605">
        <v>5</v>
      </c>
      <c r="E22" s="603">
        <v>6</v>
      </c>
      <c r="F22" s="1067" t="s">
        <v>1048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515"/>
      <c r="B23" s="607" t="s">
        <v>6285</v>
      </c>
      <c r="C23" s="1063" t="s">
        <v>6286</v>
      </c>
      <c r="D23" s="609">
        <v>3</v>
      </c>
      <c r="E23" s="607">
        <v>4</v>
      </c>
      <c r="F23" s="1290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6287</v>
      </c>
      <c r="M23" s="357" t="s">
        <v>6285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607" t="s">
        <v>30</v>
      </c>
      <c r="C24" s="1332" t="s">
        <v>141</v>
      </c>
      <c r="D24" s="609">
        <v>5</v>
      </c>
      <c r="E24" s="607">
        <v>6</v>
      </c>
      <c r="F24" s="1290" t="s">
        <v>1048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604</v>
      </c>
      <c r="M24" s="357" t="s">
        <v>30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515"/>
      <c r="B25" s="607" t="s">
        <v>36</v>
      </c>
      <c r="C25" s="1332" t="s">
        <v>247</v>
      </c>
      <c r="D25" s="609">
        <v>1</v>
      </c>
      <c r="E25" s="607">
        <v>1</v>
      </c>
      <c r="F25" s="14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1131</v>
      </c>
      <c r="M25" s="357" t="s">
        <v>36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607" t="s">
        <v>33</v>
      </c>
      <c r="C26" s="1063" t="s">
        <v>5520</v>
      </c>
      <c r="D26" s="609">
        <v>5</v>
      </c>
      <c r="E26" s="607">
        <v>7</v>
      </c>
      <c r="F26" s="1065" t="s">
        <v>52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515"/>
      <c r="B27" s="619" t="s">
        <v>29</v>
      </c>
      <c r="C27" s="1063" t="s">
        <v>53</v>
      </c>
      <c r="D27" s="609">
        <v>2</v>
      </c>
      <c r="E27" s="607">
        <v>2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7"/>
      <c r="B28" s="619"/>
      <c r="C28" s="703" t="s">
        <v>22</v>
      </c>
      <c r="D28" s="614">
        <v>21</v>
      </c>
      <c r="E28" s="614">
        <v>26</v>
      </c>
      <c r="F28" s="773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603" t="s">
        <v>31</v>
      </c>
      <c r="C29" s="1063" t="s">
        <v>427</v>
      </c>
      <c r="D29" s="605">
        <v>5</v>
      </c>
      <c r="E29" s="603">
        <v>6</v>
      </c>
      <c r="F29" s="1067" t="s">
        <v>404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31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515"/>
      <c r="B30" s="607" t="s">
        <v>6288</v>
      </c>
      <c r="C30" s="1063" t="s">
        <v>6289</v>
      </c>
      <c r="D30" s="609">
        <v>3</v>
      </c>
      <c r="E30" s="607">
        <v>4</v>
      </c>
      <c r="F30" s="1065" t="s">
        <v>6286</v>
      </c>
      <c r="G30" s="494"/>
      <c r="H30" s="494" t="s">
        <v>6285</v>
      </c>
      <c r="I30" s="494" t="s">
        <v>294</v>
      </c>
      <c r="J30" s="494" t="s">
        <v>294</v>
      </c>
      <c r="K30" s="573">
        <v>0</v>
      </c>
      <c r="L30" s="358" t="s">
        <v>6290</v>
      </c>
      <c r="M30" s="357" t="s">
        <v>6288</v>
      </c>
      <c r="N30" s="357" t="s">
        <v>6285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6287</v>
      </c>
      <c r="U30" s="357" t="s">
        <v>294</v>
      </c>
      <c r="V30" s="357" t="s">
        <v>294</v>
      </c>
    </row>
    <row r="31" spans="1:22">
      <c r="A31" s="515"/>
      <c r="B31" s="607" t="s">
        <v>6291</v>
      </c>
      <c r="C31" s="1332" t="s">
        <v>6292</v>
      </c>
      <c r="D31" s="609">
        <v>3</v>
      </c>
      <c r="E31" s="607">
        <v>4</v>
      </c>
      <c r="F31" s="1065" t="s">
        <v>141</v>
      </c>
      <c r="G31" s="494"/>
      <c r="H31" s="494" t="s">
        <v>30</v>
      </c>
      <c r="I31" s="494" t="s">
        <v>294</v>
      </c>
      <c r="J31" s="494" t="s">
        <v>294</v>
      </c>
      <c r="K31" s="573">
        <v>0</v>
      </c>
      <c r="L31" s="358" t="s">
        <v>6293</v>
      </c>
      <c r="M31" s="357" t="s">
        <v>6291</v>
      </c>
      <c r="N31" s="357" t="s">
        <v>30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604</v>
      </c>
      <c r="U31" s="357" t="s">
        <v>294</v>
      </c>
      <c r="V31" s="357" t="s">
        <v>294</v>
      </c>
    </row>
    <row r="32" spans="1:22">
      <c r="A32" s="515"/>
      <c r="B32" s="607" t="s">
        <v>7292</v>
      </c>
      <c r="C32" s="611" t="s">
        <v>6295</v>
      </c>
      <c r="D32" s="609">
        <v>3</v>
      </c>
      <c r="E32" s="607">
        <v>4</v>
      </c>
      <c r="F32" s="1065" t="s">
        <v>404</v>
      </c>
      <c r="G32" s="494"/>
      <c r="H32" s="494" t="s">
        <v>27</v>
      </c>
      <c r="I32" s="494" t="s">
        <v>294</v>
      </c>
      <c r="J32" s="494" t="s">
        <v>294</v>
      </c>
      <c r="K32" s="573">
        <v>0</v>
      </c>
      <c r="L32" s="358" t="s">
        <v>6296</v>
      </c>
      <c r="M32" s="357" t="s">
        <v>7292</v>
      </c>
      <c r="N32" s="357" t="s">
        <v>27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>
      <c r="A33" s="515"/>
      <c r="B33" s="607" t="s">
        <v>34</v>
      </c>
      <c r="C33" s="1063" t="s">
        <v>142</v>
      </c>
      <c r="D33" s="609">
        <v>4</v>
      </c>
      <c r="E33" s="607">
        <v>6</v>
      </c>
      <c r="F33" s="1065" t="s">
        <v>11</v>
      </c>
      <c r="G33" s="494"/>
      <c r="H33" s="494" t="s">
        <v>10</v>
      </c>
      <c r="I33" s="494" t="s">
        <v>294</v>
      </c>
      <c r="J33" s="494" t="s">
        <v>294</v>
      </c>
      <c r="K33" s="573">
        <v>0</v>
      </c>
      <c r="L33" s="358" t="s">
        <v>1181</v>
      </c>
      <c r="M33" s="357" t="s">
        <v>34</v>
      </c>
      <c r="N33" s="357" t="s">
        <v>10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438</v>
      </c>
      <c r="U33" s="357" t="s">
        <v>294</v>
      </c>
      <c r="V33" s="357" t="s">
        <v>294</v>
      </c>
    </row>
    <row r="34" spans="1:22" ht="15" thickBot="1">
      <c r="A34" s="515"/>
      <c r="B34" s="619" t="s">
        <v>360</v>
      </c>
      <c r="C34" s="1063" t="s">
        <v>6297</v>
      </c>
      <c r="D34" s="609">
        <v>4</v>
      </c>
      <c r="E34" s="607">
        <v>4</v>
      </c>
      <c r="F34" s="1069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6298</v>
      </c>
      <c r="M34" s="357" t="s">
        <v>360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7"/>
      <c r="B35" s="619"/>
      <c r="C35" s="703" t="s">
        <v>22</v>
      </c>
      <c r="D35" s="614">
        <v>22</v>
      </c>
      <c r="E35" s="614">
        <v>28</v>
      </c>
      <c r="F35" s="773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603" t="s">
        <v>6299</v>
      </c>
      <c r="C36" s="1138" t="s">
        <v>6300</v>
      </c>
      <c r="D36" s="609">
        <v>3</v>
      </c>
      <c r="E36" s="607">
        <v>4</v>
      </c>
      <c r="F36" s="1065" t="s">
        <v>6301</v>
      </c>
      <c r="G36" s="494"/>
      <c r="H36" s="494" t="s">
        <v>6285</v>
      </c>
      <c r="I36" s="494" t="s">
        <v>294</v>
      </c>
      <c r="J36" s="494" t="s">
        <v>294</v>
      </c>
      <c r="K36" s="573">
        <v>80</v>
      </c>
      <c r="L36" s="358" t="s">
        <v>6302</v>
      </c>
      <c r="M36" s="357" t="s">
        <v>6299</v>
      </c>
      <c r="N36" s="357" t="s">
        <v>6285</v>
      </c>
      <c r="O36" s="357" t="s">
        <v>294</v>
      </c>
      <c r="P36" s="357" t="s">
        <v>294</v>
      </c>
      <c r="Q36" s="357">
        <v>80</v>
      </c>
      <c r="R36" s="357">
        <v>32</v>
      </c>
      <c r="S36" s="357">
        <v>0</v>
      </c>
      <c r="T36" s="357" t="s">
        <v>6287</v>
      </c>
      <c r="U36" s="357" t="s">
        <v>6303</v>
      </c>
      <c r="V36" s="357" t="s">
        <v>294</v>
      </c>
    </row>
    <row r="37" spans="1:22">
      <c r="A37" s="515"/>
      <c r="B37" s="607" t="s">
        <v>6304</v>
      </c>
      <c r="C37" s="611" t="s">
        <v>6305</v>
      </c>
      <c r="D37" s="609">
        <v>6</v>
      </c>
      <c r="E37" s="607">
        <v>9</v>
      </c>
      <c r="F37" s="1065" t="s">
        <v>6297</v>
      </c>
      <c r="G37" s="494"/>
      <c r="H37" s="494" t="s">
        <v>360</v>
      </c>
      <c r="I37" s="494" t="s">
        <v>294</v>
      </c>
      <c r="J37" s="494" t="s">
        <v>294</v>
      </c>
      <c r="K37" s="574">
        <v>0</v>
      </c>
      <c r="L37" s="358" t="s">
        <v>6306</v>
      </c>
      <c r="M37" s="357" t="s">
        <v>6304</v>
      </c>
      <c r="N37" s="357" t="s">
        <v>360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6298</v>
      </c>
      <c r="U37" s="357" t="s">
        <v>294</v>
      </c>
      <c r="V37" s="357" t="s">
        <v>294</v>
      </c>
    </row>
    <row r="38" spans="1:22">
      <c r="A38" s="515"/>
      <c r="B38" s="607" t="s">
        <v>358</v>
      </c>
      <c r="C38" s="1063" t="s">
        <v>426</v>
      </c>
      <c r="D38" s="609">
        <v>3</v>
      </c>
      <c r="E38" s="607">
        <v>4</v>
      </c>
      <c r="F38" s="1065" t="s">
        <v>6283</v>
      </c>
      <c r="G38" s="494"/>
      <c r="H38" s="494" t="s">
        <v>356</v>
      </c>
      <c r="I38" s="494" t="s">
        <v>294</v>
      </c>
      <c r="J38" s="494" t="s">
        <v>294</v>
      </c>
      <c r="K38" s="573">
        <v>0</v>
      </c>
      <c r="L38" s="358" t="s">
        <v>6307</v>
      </c>
      <c r="M38" s="357" t="s">
        <v>358</v>
      </c>
      <c r="N38" s="357" t="s">
        <v>356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6284</v>
      </c>
      <c r="U38" s="357" t="s">
        <v>294</v>
      </c>
      <c r="V38" s="357" t="s">
        <v>294</v>
      </c>
    </row>
    <row r="39" spans="1:22">
      <c r="A39" s="515"/>
      <c r="B39" s="607" t="s">
        <v>19</v>
      </c>
      <c r="C39" s="1292" t="s">
        <v>3226</v>
      </c>
      <c r="D39" s="609">
        <v>2</v>
      </c>
      <c r="E39" s="607">
        <v>2</v>
      </c>
      <c r="F39" s="1065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19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15"/>
      <c r="B40" s="607" t="s">
        <v>359</v>
      </c>
      <c r="C40" s="611" t="s">
        <v>6308</v>
      </c>
      <c r="D40" s="609">
        <v>4</v>
      </c>
      <c r="E40" s="607">
        <v>6</v>
      </c>
      <c r="F40" s="1065" t="s">
        <v>1048</v>
      </c>
      <c r="G40" s="494"/>
      <c r="H40" s="494" t="s">
        <v>23</v>
      </c>
      <c r="I40" s="494" t="s">
        <v>294</v>
      </c>
      <c r="J40" s="494" t="s">
        <v>294</v>
      </c>
      <c r="K40" s="573">
        <v>0</v>
      </c>
      <c r="L40" s="358" t="s">
        <v>6309</v>
      </c>
      <c r="M40" s="357" t="s">
        <v>359</v>
      </c>
      <c r="N40" s="357" t="s">
        <v>23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594</v>
      </c>
      <c r="U40" s="357" t="s">
        <v>294</v>
      </c>
      <c r="V40" s="357" t="s">
        <v>294</v>
      </c>
    </row>
    <row r="41" spans="1:22" ht="15" thickBot="1">
      <c r="A41" s="515"/>
      <c r="B41" s="619" t="s">
        <v>40</v>
      </c>
      <c r="C41" s="1063" t="s">
        <v>338</v>
      </c>
      <c r="D41" s="609">
        <v>1</v>
      </c>
      <c r="E41" s="607">
        <v>1</v>
      </c>
      <c r="F41" s="1065" t="s">
        <v>247</v>
      </c>
      <c r="G41" s="494"/>
      <c r="H41" s="494" t="s">
        <v>36</v>
      </c>
      <c r="I41" s="494" t="s">
        <v>294</v>
      </c>
      <c r="J41" s="494" t="s">
        <v>294</v>
      </c>
      <c r="K41" s="573">
        <v>0</v>
      </c>
      <c r="L41" s="358" t="s">
        <v>1180</v>
      </c>
      <c r="M41" s="357" t="s">
        <v>40</v>
      </c>
      <c r="N41" s="357" t="s">
        <v>36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1131</v>
      </c>
      <c r="U41" s="357" t="s">
        <v>294</v>
      </c>
      <c r="V41" s="357" t="s">
        <v>294</v>
      </c>
    </row>
    <row r="42" spans="1:22" ht="15" thickBot="1">
      <c r="A42" s="517"/>
      <c r="B42" s="619"/>
      <c r="C42" s="703" t="s">
        <v>22</v>
      </c>
      <c r="D42" s="614">
        <v>19</v>
      </c>
      <c r="E42" s="614">
        <v>26</v>
      </c>
      <c r="F42" s="773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603" t="s">
        <v>6310</v>
      </c>
      <c r="C43" s="1292" t="s">
        <v>6311</v>
      </c>
      <c r="D43" s="605">
        <v>4</v>
      </c>
      <c r="E43" s="603">
        <v>5</v>
      </c>
      <c r="F43" s="1417" t="s">
        <v>6305</v>
      </c>
      <c r="G43" s="494"/>
      <c r="H43" s="494" t="s">
        <v>6304</v>
      </c>
      <c r="I43" s="494" t="s">
        <v>294</v>
      </c>
      <c r="J43" s="494" t="s">
        <v>294</v>
      </c>
      <c r="K43" s="573">
        <v>0</v>
      </c>
      <c r="L43" s="358" t="s">
        <v>6312</v>
      </c>
      <c r="M43" s="357" t="s">
        <v>6310</v>
      </c>
      <c r="N43" s="357" t="s">
        <v>6304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6306</v>
      </c>
      <c r="U43" s="357" t="s">
        <v>294</v>
      </c>
      <c r="V43" s="357" t="s">
        <v>294</v>
      </c>
    </row>
    <row r="44" spans="1:22">
      <c r="A44" s="515"/>
      <c r="B44" s="607" t="s">
        <v>35</v>
      </c>
      <c r="C44" s="1292" t="s">
        <v>3258</v>
      </c>
      <c r="D44" s="609">
        <v>3</v>
      </c>
      <c r="E44" s="607">
        <v>4</v>
      </c>
      <c r="F44" s="617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15"/>
      <c r="B45" s="607" t="s">
        <v>4976</v>
      </c>
      <c r="C45" s="1292" t="s">
        <v>2101</v>
      </c>
      <c r="D45" s="609">
        <v>4</v>
      </c>
      <c r="E45" s="607">
        <v>5</v>
      </c>
      <c r="F45" s="617" t="s">
        <v>6295</v>
      </c>
      <c r="G45" s="494"/>
      <c r="H45" s="494" t="s">
        <v>7292</v>
      </c>
      <c r="I45" s="494" t="s">
        <v>294</v>
      </c>
      <c r="J45" s="494" t="s">
        <v>294</v>
      </c>
      <c r="K45" s="573">
        <v>0</v>
      </c>
      <c r="L45" s="358" t="s">
        <v>361</v>
      </c>
      <c r="M45" s="357" t="s">
        <v>4976</v>
      </c>
      <c r="N45" s="357" t="s">
        <v>7292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6296</v>
      </c>
      <c r="U45" s="357" t="s">
        <v>294</v>
      </c>
      <c r="V45" s="357" t="s">
        <v>294</v>
      </c>
    </row>
    <row r="46" spans="1:22">
      <c r="A46" s="515"/>
      <c r="B46" s="607" t="s">
        <v>6313</v>
      </c>
      <c r="C46" s="1292" t="s">
        <v>6314</v>
      </c>
      <c r="D46" s="609">
        <v>3</v>
      </c>
      <c r="E46" s="607">
        <v>4</v>
      </c>
      <c r="F46" s="1065" t="s">
        <v>6300</v>
      </c>
      <c r="G46" s="494"/>
      <c r="H46" s="494" t="s">
        <v>6299</v>
      </c>
      <c r="I46" s="494" t="s">
        <v>294</v>
      </c>
      <c r="J46" s="494" t="s">
        <v>294</v>
      </c>
      <c r="K46" s="573">
        <v>0</v>
      </c>
      <c r="L46" s="358" t="s">
        <v>6229</v>
      </c>
      <c r="M46" s="357" t="s">
        <v>6313</v>
      </c>
      <c r="N46" s="357" t="s">
        <v>6299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6302</v>
      </c>
      <c r="U46" s="357" t="s">
        <v>294</v>
      </c>
      <c r="V46" s="357" t="s">
        <v>294</v>
      </c>
    </row>
    <row r="47" spans="1:22" ht="15" thickBot="1">
      <c r="A47" s="515"/>
      <c r="B47" s="619" t="s">
        <v>6315</v>
      </c>
      <c r="C47" s="1292" t="s">
        <v>6316</v>
      </c>
      <c r="D47" s="1726">
        <v>5</v>
      </c>
      <c r="E47" s="1726">
        <v>7</v>
      </c>
      <c r="F47" s="1065" t="s">
        <v>427</v>
      </c>
      <c r="G47" s="494"/>
      <c r="H47" s="494" t="s">
        <v>31</v>
      </c>
      <c r="I47" s="494" t="s">
        <v>294</v>
      </c>
      <c r="J47" s="494" t="s">
        <v>294</v>
      </c>
      <c r="K47" s="573">
        <v>0</v>
      </c>
      <c r="L47" s="358" t="s">
        <v>6317</v>
      </c>
      <c r="M47" s="357" t="s">
        <v>6315</v>
      </c>
      <c r="N47" s="357" t="s">
        <v>31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603</v>
      </c>
      <c r="U47" s="357" t="s">
        <v>294</v>
      </c>
      <c r="V47" s="357" t="s">
        <v>294</v>
      </c>
    </row>
    <row r="48" spans="1:22" ht="15" thickBot="1">
      <c r="A48" s="517"/>
      <c r="B48" s="619"/>
      <c r="C48" s="703" t="s">
        <v>22</v>
      </c>
      <c r="D48" s="614">
        <v>19</v>
      </c>
      <c r="E48" s="614">
        <v>25</v>
      </c>
      <c r="F48" s="773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603" t="s">
        <v>6318</v>
      </c>
      <c r="C49" s="1063" t="s">
        <v>6319</v>
      </c>
      <c r="D49" s="605">
        <v>4</v>
      </c>
      <c r="E49" s="603">
        <v>5</v>
      </c>
      <c r="F49" s="1417" t="s">
        <v>6311</v>
      </c>
      <c r="G49" s="494"/>
      <c r="H49" s="494" t="s">
        <v>6310</v>
      </c>
      <c r="I49" s="494" t="s">
        <v>294</v>
      </c>
      <c r="J49" s="494" t="s">
        <v>294</v>
      </c>
      <c r="K49" s="573">
        <v>0</v>
      </c>
      <c r="L49" s="358" t="s">
        <v>6320</v>
      </c>
      <c r="M49" s="357" t="s">
        <v>6318</v>
      </c>
      <c r="N49" s="357" t="s">
        <v>6310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6312</v>
      </c>
      <c r="U49" s="357" t="s">
        <v>294</v>
      </c>
      <c r="V49" s="357" t="s">
        <v>294</v>
      </c>
    </row>
    <row r="50" spans="1:22">
      <c r="A50" s="515"/>
      <c r="B50" s="607" t="s">
        <v>6321</v>
      </c>
      <c r="C50" s="1063" t="s">
        <v>6322</v>
      </c>
      <c r="D50" s="609">
        <v>3</v>
      </c>
      <c r="E50" s="607">
        <v>4</v>
      </c>
      <c r="F50" s="1065" t="s">
        <v>6297</v>
      </c>
      <c r="G50" s="494"/>
      <c r="H50" s="494" t="s">
        <v>360</v>
      </c>
      <c r="I50" s="494" t="s">
        <v>294</v>
      </c>
      <c r="J50" s="494" t="s">
        <v>294</v>
      </c>
      <c r="K50" s="573">
        <v>0</v>
      </c>
      <c r="L50" s="358" t="s">
        <v>574</v>
      </c>
      <c r="M50" s="357" t="s">
        <v>6321</v>
      </c>
      <c r="N50" s="357" t="s">
        <v>360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6298</v>
      </c>
      <c r="U50" s="357" t="s">
        <v>294</v>
      </c>
      <c r="V50" s="357" t="s">
        <v>294</v>
      </c>
    </row>
    <row r="51" spans="1:22">
      <c r="A51" s="515"/>
      <c r="B51" s="607" t="s">
        <v>38</v>
      </c>
      <c r="C51" s="1063" t="s">
        <v>146</v>
      </c>
      <c r="D51" s="609">
        <v>1</v>
      </c>
      <c r="E51" s="607">
        <v>1</v>
      </c>
      <c r="F51" s="1065" t="s">
        <v>3226</v>
      </c>
      <c r="G51" s="494"/>
      <c r="H51" s="494" t="s">
        <v>19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515"/>
      <c r="B52" s="607" t="s">
        <v>6323</v>
      </c>
      <c r="C52" s="1063" t="s">
        <v>6324</v>
      </c>
      <c r="D52" s="609">
        <v>3</v>
      </c>
      <c r="E52" s="607">
        <v>4</v>
      </c>
      <c r="F52" s="617" t="s">
        <v>6305</v>
      </c>
      <c r="G52" s="494"/>
      <c r="H52" s="494" t="s">
        <v>6304</v>
      </c>
      <c r="I52" s="494" t="s">
        <v>294</v>
      </c>
      <c r="J52" s="494" t="s">
        <v>294</v>
      </c>
      <c r="K52" s="573">
        <v>0</v>
      </c>
      <c r="L52" s="358" t="s">
        <v>6325</v>
      </c>
      <c r="M52" s="357" t="s">
        <v>6323</v>
      </c>
      <c r="N52" s="357" t="s">
        <v>6304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6306</v>
      </c>
      <c r="U52" s="357" t="s">
        <v>294</v>
      </c>
      <c r="V52" s="357" t="s">
        <v>294</v>
      </c>
    </row>
    <row r="53" spans="1:22">
      <c r="A53" s="515"/>
      <c r="B53" s="607" t="s">
        <v>6326</v>
      </c>
      <c r="C53" s="1063" t="s">
        <v>6327</v>
      </c>
      <c r="D53" s="609">
        <v>5</v>
      </c>
      <c r="E53" s="607">
        <v>8</v>
      </c>
      <c r="F53" s="1065" t="s">
        <v>6289</v>
      </c>
      <c r="G53" s="494"/>
      <c r="H53" s="494" t="s">
        <v>6288</v>
      </c>
      <c r="I53" s="494" t="s">
        <v>294</v>
      </c>
      <c r="J53" s="494" t="s">
        <v>294</v>
      </c>
      <c r="K53" s="573">
        <v>0</v>
      </c>
      <c r="L53" s="358" t="s">
        <v>6328</v>
      </c>
      <c r="M53" s="357" t="s">
        <v>6326</v>
      </c>
      <c r="N53" s="357" t="s">
        <v>6288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6290</v>
      </c>
      <c r="U53" s="357" t="s">
        <v>294</v>
      </c>
      <c r="V53" s="357" t="s">
        <v>294</v>
      </c>
    </row>
    <row r="54" spans="1:22" ht="15" thickBot="1">
      <c r="A54" s="515"/>
      <c r="B54" s="619" t="s">
        <v>6329</v>
      </c>
      <c r="C54" s="1332" t="s">
        <v>6330</v>
      </c>
      <c r="D54" s="609">
        <v>3</v>
      </c>
      <c r="E54" s="607">
        <v>4</v>
      </c>
      <c r="F54" s="1418" t="s">
        <v>6295</v>
      </c>
      <c r="G54" s="494"/>
      <c r="H54" s="494" t="s">
        <v>7292</v>
      </c>
      <c r="I54" s="494" t="s">
        <v>294</v>
      </c>
      <c r="J54" s="494" t="s">
        <v>294</v>
      </c>
      <c r="K54" s="573">
        <v>0</v>
      </c>
      <c r="L54" s="358" t="s">
        <v>6331</v>
      </c>
      <c r="M54" s="357" t="s">
        <v>6329</v>
      </c>
      <c r="N54" s="357" t="s">
        <v>7292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6296</v>
      </c>
      <c r="U54" s="357" t="s">
        <v>294</v>
      </c>
      <c r="V54" s="357" t="s">
        <v>294</v>
      </c>
    </row>
    <row r="55" spans="1:22" ht="15" thickBot="1">
      <c r="A55" s="517"/>
      <c r="B55" s="619"/>
      <c r="C55" s="703" t="s">
        <v>22</v>
      </c>
      <c r="D55" s="614">
        <v>19</v>
      </c>
      <c r="E55" s="614">
        <v>26</v>
      </c>
      <c r="F55" s="773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603" t="s">
        <v>7295</v>
      </c>
      <c r="C56" s="1064" t="s">
        <v>7505</v>
      </c>
      <c r="D56" s="605">
        <v>6</v>
      </c>
      <c r="E56" s="603">
        <v>9</v>
      </c>
      <c r="F56" s="1417" t="s">
        <v>6319</v>
      </c>
      <c r="G56" s="494"/>
      <c r="H56" s="494" t="s">
        <v>6318</v>
      </c>
      <c r="I56" s="494" t="s">
        <v>294</v>
      </c>
      <c r="J56" s="494" t="s">
        <v>294</v>
      </c>
      <c r="K56" s="573">
        <v>0</v>
      </c>
      <c r="L56" s="358" t="s">
        <v>6877</v>
      </c>
      <c r="M56" s="357" t="s">
        <v>7295</v>
      </c>
      <c r="N56" s="357" t="s">
        <v>6318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6320</v>
      </c>
      <c r="U56" s="357" t="s">
        <v>294</v>
      </c>
      <c r="V56" s="357" t="s">
        <v>294</v>
      </c>
    </row>
    <row r="57" spans="1:22">
      <c r="A57" s="515"/>
      <c r="B57" s="607" t="s">
        <v>6335</v>
      </c>
      <c r="C57" s="1063" t="s">
        <v>6336</v>
      </c>
      <c r="D57" s="609">
        <v>4</v>
      </c>
      <c r="E57" s="607">
        <v>7</v>
      </c>
      <c r="F57" s="1418" t="s">
        <v>2101</v>
      </c>
      <c r="G57" s="494"/>
      <c r="H57" s="494" t="s">
        <v>4976</v>
      </c>
      <c r="I57" s="494" t="s">
        <v>294</v>
      </c>
      <c r="J57" s="494" t="s">
        <v>294</v>
      </c>
      <c r="K57" s="573">
        <v>0</v>
      </c>
      <c r="L57" s="358" t="s">
        <v>6337</v>
      </c>
      <c r="M57" s="357" t="s">
        <v>6335</v>
      </c>
      <c r="N57" s="357" t="s">
        <v>4976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361</v>
      </c>
      <c r="U57" s="357" t="s">
        <v>294</v>
      </c>
      <c r="V57" s="357" t="s">
        <v>294</v>
      </c>
    </row>
    <row r="58" spans="1:22">
      <c r="A58" s="515"/>
      <c r="B58" s="607" t="s">
        <v>6338</v>
      </c>
      <c r="C58" s="1063" t="s">
        <v>6339</v>
      </c>
      <c r="D58" s="609">
        <v>4</v>
      </c>
      <c r="E58" s="607">
        <v>5</v>
      </c>
      <c r="F58" s="1065" t="s">
        <v>6319</v>
      </c>
      <c r="G58" s="494"/>
      <c r="H58" s="494" t="s">
        <v>6318</v>
      </c>
      <c r="I58" s="494" t="s">
        <v>294</v>
      </c>
      <c r="J58" s="494" t="s">
        <v>294</v>
      </c>
      <c r="K58" s="573">
        <v>0</v>
      </c>
      <c r="L58" s="358" t="s">
        <v>6340</v>
      </c>
      <c r="M58" s="357" t="s">
        <v>6338</v>
      </c>
      <c r="N58" s="357" t="s">
        <v>6318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6320</v>
      </c>
      <c r="U58" s="357" t="s">
        <v>294</v>
      </c>
      <c r="V58" s="357" t="s">
        <v>294</v>
      </c>
    </row>
    <row r="59" spans="1:22" ht="15" thickBot="1">
      <c r="A59" s="515"/>
      <c r="B59" s="619" t="s">
        <v>7184</v>
      </c>
      <c r="C59" s="1063" t="s">
        <v>1021</v>
      </c>
      <c r="D59" s="681">
        <v>8</v>
      </c>
      <c r="E59" s="607">
        <v>14</v>
      </c>
      <c r="F59" s="1065" t="s">
        <v>7185</v>
      </c>
      <c r="G59" s="494"/>
      <c r="H59" s="494" t="s">
        <v>34</v>
      </c>
      <c r="I59" s="494" t="s">
        <v>6318</v>
      </c>
      <c r="J59" s="494" t="s">
        <v>294</v>
      </c>
      <c r="K59" s="573">
        <v>0</v>
      </c>
      <c r="L59" s="358" t="s">
        <v>4589</v>
      </c>
      <c r="M59" s="357" t="s">
        <v>7184</v>
      </c>
      <c r="N59" s="357" t="s">
        <v>34</v>
      </c>
      <c r="O59" s="357" t="s">
        <v>6318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6320</v>
      </c>
      <c r="V59" s="357" t="s">
        <v>294</v>
      </c>
    </row>
    <row r="60" spans="1:22" ht="15" thickBot="1">
      <c r="A60" s="517"/>
      <c r="B60" s="619"/>
      <c r="C60" s="703" t="s">
        <v>22</v>
      </c>
      <c r="D60" s="614">
        <v>22</v>
      </c>
      <c r="E60" s="614">
        <v>35</v>
      </c>
      <c r="F60" s="773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603" t="s">
        <v>6341</v>
      </c>
      <c r="C61" s="611" t="s">
        <v>6342</v>
      </c>
      <c r="D61" s="605">
        <v>3</v>
      </c>
      <c r="E61" s="603">
        <v>4</v>
      </c>
      <c r="F61" s="1067" t="s">
        <v>6330</v>
      </c>
      <c r="G61" s="494"/>
      <c r="H61" s="494" t="s">
        <v>6329</v>
      </c>
      <c r="I61" s="494" t="s">
        <v>294</v>
      </c>
      <c r="J61" s="494" t="s">
        <v>294</v>
      </c>
      <c r="K61" s="573">
        <v>0</v>
      </c>
      <c r="L61" s="358" t="s">
        <v>4672</v>
      </c>
      <c r="M61" s="357" t="s">
        <v>6341</v>
      </c>
      <c r="N61" s="357" t="s">
        <v>6329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6331</v>
      </c>
      <c r="U61" s="357" t="s">
        <v>294</v>
      </c>
      <c r="V61" s="357" t="s">
        <v>294</v>
      </c>
    </row>
    <row r="62" spans="1:22" ht="20.399999999999999">
      <c r="A62" s="515"/>
      <c r="B62" s="607" t="s">
        <v>7298</v>
      </c>
      <c r="C62" s="611" t="s">
        <v>5831</v>
      </c>
      <c r="D62" s="609">
        <v>8</v>
      </c>
      <c r="E62" s="607">
        <v>12</v>
      </c>
      <c r="F62" s="767" t="s">
        <v>7299</v>
      </c>
      <c r="G62" s="494"/>
      <c r="H62" s="494" t="s">
        <v>35</v>
      </c>
      <c r="I62" s="494" t="s">
        <v>6318</v>
      </c>
      <c r="J62" s="494" t="s">
        <v>294</v>
      </c>
      <c r="K62" s="573">
        <v>0</v>
      </c>
      <c r="L62" s="358" t="s">
        <v>4161</v>
      </c>
      <c r="M62" s="357" t="s">
        <v>7298</v>
      </c>
      <c r="N62" s="357" t="s">
        <v>35</v>
      </c>
      <c r="O62" s="357" t="s">
        <v>6318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6320</v>
      </c>
      <c r="V62" s="357" t="s">
        <v>294</v>
      </c>
    </row>
    <row r="63" spans="1:22">
      <c r="A63" s="515"/>
      <c r="B63" s="607" t="s">
        <v>7300</v>
      </c>
      <c r="C63" s="611" t="s">
        <v>7506</v>
      </c>
      <c r="D63" s="609">
        <v>5</v>
      </c>
      <c r="E63" s="607">
        <v>8</v>
      </c>
      <c r="F63" s="1065" t="s">
        <v>6339</v>
      </c>
      <c r="G63" s="494"/>
      <c r="H63" s="494" t="s">
        <v>6338</v>
      </c>
      <c r="I63" s="494" t="s">
        <v>294</v>
      </c>
      <c r="J63" s="494" t="s">
        <v>294</v>
      </c>
      <c r="K63" s="573">
        <v>0</v>
      </c>
      <c r="L63" s="358" t="s">
        <v>6345</v>
      </c>
      <c r="M63" s="357" t="s">
        <v>7300</v>
      </c>
      <c r="N63" s="357" t="s">
        <v>6338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6340</v>
      </c>
      <c r="U63" s="357" t="s">
        <v>294</v>
      </c>
      <c r="V63" s="357" t="s">
        <v>294</v>
      </c>
    </row>
    <row r="64" spans="1:22">
      <c r="A64" s="515"/>
      <c r="B64" s="607" t="s">
        <v>7301</v>
      </c>
      <c r="C64" s="611" t="s">
        <v>7302</v>
      </c>
      <c r="D64" s="609">
        <v>3</v>
      </c>
      <c r="E64" s="607">
        <v>4</v>
      </c>
      <c r="F64" s="1065" t="s">
        <v>1021</v>
      </c>
      <c r="G64" s="494" t="s">
        <v>241</v>
      </c>
      <c r="H64" s="494" t="s">
        <v>7184</v>
      </c>
      <c r="I64" s="494" t="s">
        <v>294</v>
      </c>
      <c r="J64" s="494" t="s">
        <v>294</v>
      </c>
      <c r="K64" s="573">
        <v>0</v>
      </c>
      <c r="L64" s="358" t="s">
        <v>7303</v>
      </c>
      <c r="M64" s="357" t="s">
        <v>7301</v>
      </c>
      <c r="N64" s="357" t="s">
        <v>7184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4589</v>
      </c>
      <c r="U64" s="357" t="s">
        <v>294</v>
      </c>
      <c r="V64" s="357" t="s">
        <v>294</v>
      </c>
    </row>
    <row r="65" spans="1:22" ht="15" thickBot="1">
      <c r="A65" s="515"/>
      <c r="B65" s="619" t="s">
        <v>7304</v>
      </c>
      <c r="C65" s="611" t="s">
        <v>7305</v>
      </c>
      <c r="D65" s="609">
        <v>3</v>
      </c>
      <c r="E65" s="607">
        <v>4</v>
      </c>
      <c r="F65" s="1065" t="s">
        <v>1021</v>
      </c>
      <c r="G65" s="494" t="s">
        <v>241</v>
      </c>
      <c r="H65" s="494" t="s">
        <v>7184</v>
      </c>
      <c r="I65" s="494" t="s">
        <v>294</v>
      </c>
      <c r="J65" s="494" t="s">
        <v>294</v>
      </c>
      <c r="K65" s="573">
        <v>0</v>
      </c>
      <c r="L65" s="358" t="s">
        <v>576</v>
      </c>
      <c r="M65" s="357" t="s">
        <v>7304</v>
      </c>
      <c r="N65" s="357" t="s">
        <v>7184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4589</v>
      </c>
      <c r="U65" s="357" t="s">
        <v>294</v>
      </c>
      <c r="V65" s="357" t="s">
        <v>294</v>
      </c>
    </row>
    <row r="66" spans="1:22" ht="15" thickBot="1">
      <c r="A66" s="517"/>
      <c r="B66" s="619"/>
      <c r="C66" s="703" t="s">
        <v>22</v>
      </c>
      <c r="D66" s="614">
        <v>19</v>
      </c>
      <c r="E66" s="614">
        <v>28</v>
      </c>
      <c r="F66" s="773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607" t="s">
        <v>7306</v>
      </c>
      <c r="C67" s="611" t="s">
        <v>7507</v>
      </c>
      <c r="D67" s="605">
        <v>3</v>
      </c>
      <c r="E67" s="603">
        <v>4</v>
      </c>
      <c r="F67" s="1417" t="s">
        <v>7506</v>
      </c>
      <c r="G67" s="494"/>
      <c r="H67" s="494" t="s">
        <v>7300</v>
      </c>
      <c r="I67" s="494" t="s">
        <v>294</v>
      </c>
      <c r="J67" s="494" t="s">
        <v>294</v>
      </c>
      <c r="K67" s="573">
        <v>0</v>
      </c>
      <c r="L67" s="358" t="s">
        <v>6895</v>
      </c>
      <c r="M67" s="357" t="s">
        <v>7306</v>
      </c>
      <c r="N67" s="357" t="s">
        <v>7300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6345</v>
      </c>
      <c r="U67" s="357" t="s">
        <v>294</v>
      </c>
      <c r="V67" s="357" t="s">
        <v>294</v>
      </c>
    </row>
    <row r="68" spans="1:22">
      <c r="A68" s="515"/>
      <c r="B68" s="607" t="s">
        <v>7307</v>
      </c>
      <c r="C68" s="1063" t="s">
        <v>5732</v>
      </c>
      <c r="D68" s="609">
        <v>8</v>
      </c>
      <c r="E68" s="607">
        <v>12</v>
      </c>
      <c r="F68" s="1065" t="s">
        <v>5831</v>
      </c>
      <c r="G68" s="494"/>
      <c r="H68" s="494" t="s">
        <v>7298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7307</v>
      </c>
      <c r="N68" s="357" t="s">
        <v>7298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607" t="s">
        <v>7308</v>
      </c>
      <c r="C69" s="1063" t="s">
        <v>7508</v>
      </c>
      <c r="D69" s="609">
        <v>5</v>
      </c>
      <c r="E69" s="607">
        <v>8</v>
      </c>
      <c r="F69" s="1065" t="s">
        <v>7506</v>
      </c>
      <c r="G69" s="494"/>
      <c r="H69" s="494" t="s">
        <v>7300</v>
      </c>
      <c r="I69" s="494" t="s">
        <v>294</v>
      </c>
      <c r="J69" s="494" t="s">
        <v>294</v>
      </c>
      <c r="K69" s="573">
        <v>0</v>
      </c>
      <c r="L69" s="358" t="s">
        <v>6898</v>
      </c>
      <c r="M69" s="357" t="s">
        <v>7308</v>
      </c>
      <c r="N69" s="357" t="s">
        <v>7300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6345</v>
      </c>
      <c r="U69" s="357" t="s">
        <v>294</v>
      </c>
      <c r="V69" s="357" t="s">
        <v>294</v>
      </c>
    </row>
    <row r="70" spans="1:22">
      <c r="A70" s="515"/>
      <c r="B70" s="607" t="s">
        <v>7309</v>
      </c>
      <c r="C70" s="1063" t="s">
        <v>7310</v>
      </c>
      <c r="D70" s="609">
        <v>3</v>
      </c>
      <c r="E70" s="607">
        <v>4</v>
      </c>
      <c r="F70" s="1065" t="s">
        <v>7311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7312</v>
      </c>
      <c r="M70" s="357" t="s">
        <v>7309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515"/>
      <c r="B71" s="607" t="s">
        <v>7313</v>
      </c>
      <c r="C71" s="1063" t="s">
        <v>7314</v>
      </c>
      <c r="D71" s="609">
        <v>3</v>
      </c>
      <c r="E71" s="607">
        <v>4</v>
      </c>
      <c r="F71" s="1065" t="s">
        <v>7311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6904</v>
      </c>
      <c r="M71" s="357" t="s">
        <v>7313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612"/>
      <c r="C72" s="703" t="s">
        <v>22</v>
      </c>
      <c r="D72" s="614">
        <v>19</v>
      </c>
      <c r="E72" s="614">
        <v>28</v>
      </c>
      <c r="F72" s="773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539"/>
      <c r="C73" s="772" t="s">
        <v>111</v>
      </c>
      <c r="D73" s="614">
        <v>200</v>
      </c>
      <c r="E73" s="614">
        <v>274</v>
      </c>
      <c r="F73" s="106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A086E-F2D4-4A3A-B6E4-F3241EB1EB21}">
  <sheetPr codeName="Sheet93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10</v>
      </c>
      <c r="C9" s="1064" t="s">
        <v>438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860" t="s">
        <v>17</v>
      </c>
      <c r="C10" s="1292" t="s">
        <v>54</v>
      </c>
      <c r="D10" s="609">
        <v>5</v>
      </c>
      <c r="E10" s="607">
        <v>7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60" t="s">
        <v>19</v>
      </c>
      <c r="C11" s="1063" t="s">
        <v>335</v>
      </c>
      <c r="D11" s="609">
        <v>2</v>
      </c>
      <c r="E11" s="607">
        <v>2</v>
      </c>
      <c r="F11" s="106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335</v>
      </c>
      <c r="M11" s="357" t="s">
        <v>19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20</v>
      </c>
      <c r="C12" s="1063" t="s">
        <v>3543</v>
      </c>
      <c r="D12" s="609">
        <v>5</v>
      </c>
      <c r="E12" s="607">
        <v>6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860" t="s">
        <v>18</v>
      </c>
      <c r="C13" s="1063" t="s">
        <v>3151</v>
      </c>
      <c r="D13" s="609">
        <v>2</v>
      </c>
      <c r="E13" s="607">
        <v>2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608</v>
      </c>
      <c r="M13" s="357" t="s">
        <v>18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612"/>
      <c r="C14" s="703" t="s">
        <v>22</v>
      </c>
      <c r="D14" s="614">
        <v>16</v>
      </c>
      <c r="E14" s="614">
        <v>19</v>
      </c>
      <c r="F14" s="7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1068" t="s">
        <v>23</v>
      </c>
      <c r="C15" s="1063" t="s">
        <v>55</v>
      </c>
      <c r="D15" s="609">
        <v>5</v>
      </c>
      <c r="E15" s="607">
        <v>7</v>
      </c>
      <c r="F15" s="1290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515"/>
      <c r="B16" s="607" t="s">
        <v>6706</v>
      </c>
      <c r="C16" s="1063" t="s">
        <v>6707</v>
      </c>
      <c r="D16" s="609">
        <v>4</v>
      </c>
      <c r="E16" s="607">
        <v>5</v>
      </c>
      <c r="F16" s="106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6708</v>
      </c>
      <c r="M16" s="357" t="s">
        <v>6706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607" t="s">
        <v>6473</v>
      </c>
      <c r="C17" s="1063" t="s">
        <v>6474</v>
      </c>
      <c r="D17" s="609">
        <v>4</v>
      </c>
      <c r="E17" s="607">
        <v>7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6475</v>
      </c>
      <c r="M17" s="357" t="s">
        <v>6473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607" t="s">
        <v>25</v>
      </c>
      <c r="C18" s="1063" t="s">
        <v>258</v>
      </c>
      <c r="D18" s="609">
        <v>3</v>
      </c>
      <c r="E18" s="607">
        <v>4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15"/>
      <c r="B19" s="607" t="s">
        <v>26</v>
      </c>
      <c r="C19" s="1063" t="s">
        <v>4143</v>
      </c>
      <c r="D19" s="609">
        <v>5</v>
      </c>
      <c r="E19" s="607">
        <v>6</v>
      </c>
      <c r="F19" s="1065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17"/>
      <c r="B20" s="612"/>
      <c r="C20" s="703" t="s">
        <v>22</v>
      </c>
      <c r="D20" s="614">
        <v>21</v>
      </c>
      <c r="E20" s="614">
        <v>29</v>
      </c>
      <c r="F20" s="70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607" t="s">
        <v>27</v>
      </c>
      <c r="C21" s="1064" t="s">
        <v>404</v>
      </c>
      <c r="D21" s="605">
        <v>5</v>
      </c>
      <c r="E21" s="607">
        <v>6</v>
      </c>
      <c r="F21" s="1065" t="s">
        <v>55</v>
      </c>
      <c r="G21" s="494"/>
      <c r="H21" s="494" t="s">
        <v>23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27</v>
      </c>
      <c r="N21" s="357" t="s">
        <v>23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594</v>
      </c>
      <c r="U21" s="357" t="s">
        <v>294</v>
      </c>
      <c r="V21" s="357" t="s">
        <v>294</v>
      </c>
    </row>
    <row r="22" spans="1:22">
      <c r="A22" s="515"/>
      <c r="B22" s="607" t="s">
        <v>359</v>
      </c>
      <c r="C22" s="1063" t="s">
        <v>349</v>
      </c>
      <c r="D22" s="609">
        <v>4</v>
      </c>
      <c r="E22" s="607">
        <v>6</v>
      </c>
      <c r="F22" s="1065" t="s">
        <v>55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6309</v>
      </c>
      <c r="M22" s="357" t="s">
        <v>359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515"/>
      <c r="B23" s="607" t="s">
        <v>6477</v>
      </c>
      <c r="C23" s="1063" t="s">
        <v>6478</v>
      </c>
      <c r="D23" s="609">
        <v>4</v>
      </c>
      <c r="E23" s="607">
        <v>6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6479</v>
      </c>
      <c r="M23" s="357" t="s">
        <v>6477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607" t="s">
        <v>6480</v>
      </c>
      <c r="C24" s="1063" t="s">
        <v>6710</v>
      </c>
      <c r="D24" s="609">
        <v>4</v>
      </c>
      <c r="E24" s="607">
        <v>5</v>
      </c>
      <c r="F24" s="1065" t="s">
        <v>55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6482</v>
      </c>
      <c r="M24" s="357" t="s">
        <v>6480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 ht="15" thickBot="1">
      <c r="A25" s="515"/>
      <c r="B25" s="607" t="s">
        <v>29</v>
      </c>
      <c r="C25" s="1066" t="s">
        <v>53</v>
      </c>
      <c r="D25" s="609">
        <v>2</v>
      </c>
      <c r="E25" s="607">
        <v>2</v>
      </c>
      <c r="F25" s="1065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 ht="15" thickBot="1">
      <c r="A26" s="517"/>
      <c r="B26" s="603"/>
      <c r="C26" s="703" t="s">
        <v>22</v>
      </c>
      <c r="D26" s="614">
        <v>19</v>
      </c>
      <c r="E26" s="614">
        <v>25</v>
      </c>
      <c r="F26" s="704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602">
        <v>4</v>
      </c>
      <c r="B27" s="603" t="s">
        <v>350</v>
      </c>
      <c r="C27" s="1063" t="s">
        <v>405</v>
      </c>
      <c r="D27" s="605">
        <v>4</v>
      </c>
      <c r="E27" s="607">
        <v>6</v>
      </c>
      <c r="F27" s="1067" t="s">
        <v>349</v>
      </c>
      <c r="G27" s="494"/>
      <c r="H27" s="494" t="s">
        <v>359</v>
      </c>
      <c r="I27" s="494" t="s">
        <v>294</v>
      </c>
      <c r="J27" s="494" t="s">
        <v>294</v>
      </c>
      <c r="K27" s="573">
        <v>0</v>
      </c>
      <c r="L27" s="358" t="s">
        <v>6420</v>
      </c>
      <c r="M27" s="357" t="s">
        <v>350</v>
      </c>
      <c r="N27" s="357" t="s">
        <v>359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6309</v>
      </c>
      <c r="U27" s="357" t="s">
        <v>294</v>
      </c>
      <c r="V27" s="357" t="s">
        <v>294</v>
      </c>
    </row>
    <row r="28" spans="1:22">
      <c r="A28" s="515"/>
      <c r="B28" s="607" t="s">
        <v>31</v>
      </c>
      <c r="C28" s="1063" t="s">
        <v>427</v>
      </c>
      <c r="D28" s="609">
        <v>5</v>
      </c>
      <c r="E28" s="607">
        <v>6</v>
      </c>
      <c r="F28" s="1065" t="s">
        <v>404</v>
      </c>
      <c r="G28" s="494"/>
      <c r="H28" s="494" t="s">
        <v>27</v>
      </c>
      <c r="I28" s="494" t="s">
        <v>294</v>
      </c>
      <c r="J28" s="494" t="s">
        <v>294</v>
      </c>
      <c r="K28" s="573">
        <v>0</v>
      </c>
      <c r="L28" s="358" t="s">
        <v>603</v>
      </c>
      <c r="M28" s="357" t="s">
        <v>31</v>
      </c>
      <c r="N28" s="357" t="s">
        <v>27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598</v>
      </c>
      <c r="U28" s="357" t="s">
        <v>294</v>
      </c>
      <c r="V28" s="357" t="s">
        <v>294</v>
      </c>
    </row>
    <row r="29" spans="1:22">
      <c r="A29" s="515"/>
      <c r="B29" s="607" t="s">
        <v>6490</v>
      </c>
      <c r="C29" s="1063" t="s">
        <v>6491</v>
      </c>
      <c r="D29" s="609">
        <v>4</v>
      </c>
      <c r="E29" s="607">
        <v>5</v>
      </c>
      <c r="F29" s="1065" t="s">
        <v>6474</v>
      </c>
      <c r="G29" s="494"/>
      <c r="H29" s="494" t="s">
        <v>6473</v>
      </c>
      <c r="I29" s="494" t="s">
        <v>294</v>
      </c>
      <c r="J29" s="494" t="s">
        <v>294</v>
      </c>
      <c r="K29" s="573">
        <v>0</v>
      </c>
      <c r="L29" s="358" t="s">
        <v>6492</v>
      </c>
      <c r="M29" s="357" t="s">
        <v>6490</v>
      </c>
      <c r="N29" s="357" t="s">
        <v>6473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6475</v>
      </c>
      <c r="U29" s="357" t="s">
        <v>294</v>
      </c>
      <c r="V29" s="357" t="s">
        <v>294</v>
      </c>
    </row>
    <row r="30" spans="1:22">
      <c r="A30" s="515"/>
      <c r="B30" s="607" t="s">
        <v>6497</v>
      </c>
      <c r="C30" s="1063" t="s">
        <v>6498</v>
      </c>
      <c r="D30" s="609">
        <v>4</v>
      </c>
      <c r="E30" s="607">
        <v>5</v>
      </c>
      <c r="F30" s="1065" t="s">
        <v>349</v>
      </c>
      <c r="G30" s="494"/>
      <c r="H30" s="494" t="s">
        <v>359</v>
      </c>
      <c r="I30" s="494" t="s">
        <v>294</v>
      </c>
      <c r="J30" s="494" t="s">
        <v>294</v>
      </c>
      <c r="K30" s="573">
        <v>0</v>
      </c>
      <c r="L30" s="358" t="s">
        <v>6499</v>
      </c>
      <c r="M30" s="357" t="s">
        <v>6497</v>
      </c>
      <c r="N30" s="357" t="s">
        <v>359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6309</v>
      </c>
      <c r="U30" s="357" t="s">
        <v>294</v>
      </c>
      <c r="V30" s="357" t="s">
        <v>294</v>
      </c>
    </row>
    <row r="31" spans="1:22" ht="15" thickBot="1">
      <c r="A31" s="515"/>
      <c r="B31" s="1117" t="s">
        <v>6487</v>
      </c>
      <c r="C31" s="1063" t="s">
        <v>7219</v>
      </c>
      <c r="D31" s="609">
        <v>3</v>
      </c>
      <c r="E31" s="607">
        <v>4</v>
      </c>
      <c r="F31" s="1069" t="s">
        <v>6478</v>
      </c>
      <c r="G31" s="494"/>
      <c r="H31" s="494" t="s">
        <v>6477</v>
      </c>
      <c r="I31" s="494" t="s">
        <v>294</v>
      </c>
      <c r="J31" s="494" t="s">
        <v>294</v>
      </c>
      <c r="K31" s="573">
        <v>0</v>
      </c>
      <c r="L31" s="358" t="s">
        <v>6489</v>
      </c>
      <c r="M31" s="357" t="s">
        <v>6487</v>
      </c>
      <c r="N31" s="357" t="s">
        <v>6477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6479</v>
      </c>
      <c r="U31" s="357" t="s">
        <v>294</v>
      </c>
      <c r="V31" s="357" t="s">
        <v>294</v>
      </c>
    </row>
    <row r="32" spans="1:22" ht="15" thickBot="1">
      <c r="A32" s="517"/>
      <c r="B32" s="607"/>
      <c r="C32" s="703" t="s">
        <v>22</v>
      </c>
      <c r="D32" s="614">
        <v>20</v>
      </c>
      <c r="E32" s="614">
        <v>26</v>
      </c>
      <c r="F32" s="1328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22</v>
      </c>
      <c r="M32" s="357" t="s">
        <v>294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>
        <v>5</v>
      </c>
      <c r="B33" s="603" t="s">
        <v>6711</v>
      </c>
      <c r="C33" s="1063" t="s">
        <v>6712</v>
      </c>
      <c r="D33" s="609">
        <v>5</v>
      </c>
      <c r="E33" s="607">
        <v>7</v>
      </c>
      <c r="F33" s="1067" t="s">
        <v>6491</v>
      </c>
      <c r="G33" s="494"/>
      <c r="H33" s="494" t="s">
        <v>6490</v>
      </c>
      <c r="I33" s="494" t="s">
        <v>294</v>
      </c>
      <c r="J33" s="494" t="s">
        <v>294</v>
      </c>
      <c r="K33" s="573">
        <v>0</v>
      </c>
      <c r="L33" s="358" t="s">
        <v>6713</v>
      </c>
      <c r="M33" s="357" t="s">
        <v>6711</v>
      </c>
      <c r="N33" s="357" t="s">
        <v>6490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6492</v>
      </c>
      <c r="U33" s="357" t="s">
        <v>294</v>
      </c>
      <c r="V33" s="357" t="s">
        <v>294</v>
      </c>
    </row>
    <row r="34" spans="1:22">
      <c r="A34" s="515"/>
      <c r="B34" s="607" t="s">
        <v>351</v>
      </c>
      <c r="C34" s="1063" t="s">
        <v>352</v>
      </c>
      <c r="D34" s="609">
        <v>4</v>
      </c>
      <c r="E34" s="607">
        <v>5</v>
      </c>
      <c r="F34" s="1065" t="s">
        <v>427</v>
      </c>
      <c r="G34" s="494"/>
      <c r="H34" s="494" t="s">
        <v>31</v>
      </c>
      <c r="I34" s="494" t="s">
        <v>294</v>
      </c>
      <c r="J34" s="494" t="s">
        <v>294</v>
      </c>
      <c r="K34" s="573">
        <v>0</v>
      </c>
      <c r="L34" s="358" t="s">
        <v>6493</v>
      </c>
      <c r="M34" s="357" t="s">
        <v>351</v>
      </c>
      <c r="N34" s="357" t="s">
        <v>31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603</v>
      </c>
      <c r="U34" s="357" t="s">
        <v>294</v>
      </c>
      <c r="V34" s="357" t="s">
        <v>294</v>
      </c>
    </row>
    <row r="35" spans="1:22">
      <c r="A35" s="515"/>
      <c r="B35" s="860" t="s">
        <v>6714</v>
      </c>
      <c r="C35" s="1688" t="s">
        <v>6715</v>
      </c>
      <c r="D35" s="609">
        <v>4</v>
      </c>
      <c r="E35" s="607">
        <v>5</v>
      </c>
      <c r="F35" s="1065" t="s">
        <v>7219</v>
      </c>
      <c r="G35" s="494"/>
      <c r="H35" s="494" t="s">
        <v>6487</v>
      </c>
      <c r="I35" s="494" t="s">
        <v>294</v>
      </c>
      <c r="J35" s="494" t="s">
        <v>294</v>
      </c>
      <c r="K35" s="573">
        <v>0</v>
      </c>
      <c r="L35" s="358" t="s">
        <v>6716</v>
      </c>
      <c r="M35" s="357" t="s">
        <v>6714</v>
      </c>
      <c r="N35" s="357" t="s">
        <v>6487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6489</v>
      </c>
      <c r="U35" s="357" t="s">
        <v>294</v>
      </c>
      <c r="V35" s="357" t="s">
        <v>294</v>
      </c>
    </row>
    <row r="36" spans="1:22">
      <c r="A36" s="515"/>
      <c r="B36" s="607" t="s">
        <v>6717</v>
      </c>
      <c r="C36" s="1063" t="s">
        <v>6718</v>
      </c>
      <c r="D36" s="609">
        <v>4</v>
      </c>
      <c r="E36" s="607">
        <v>5</v>
      </c>
      <c r="F36" s="1065" t="s">
        <v>6498</v>
      </c>
      <c r="G36" s="494"/>
      <c r="H36" s="494" t="s">
        <v>6497</v>
      </c>
      <c r="I36" s="494" t="s">
        <v>294</v>
      </c>
      <c r="J36" s="494" t="s">
        <v>294</v>
      </c>
      <c r="K36" s="573">
        <v>0</v>
      </c>
      <c r="L36" s="358" t="s">
        <v>6718</v>
      </c>
      <c r="M36" s="357" t="s">
        <v>6717</v>
      </c>
      <c r="N36" s="357" t="s">
        <v>6497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6499</v>
      </c>
      <c r="U36" s="357" t="s">
        <v>294</v>
      </c>
      <c r="V36" s="357" t="s">
        <v>294</v>
      </c>
    </row>
    <row r="37" spans="1:22" ht="15" thickBot="1">
      <c r="A37" s="515"/>
      <c r="B37" s="619" t="s">
        <v>33</v>
      </c>
      <c r="C37" s="1063" t="s">
        <v>140</v>
      </c>
      <c r="D37" s="609">
        <v>5</v>
      </c>
      <c r="E37" s="607">
        <v>7</v>
      </c>
      <c r="F37" s="1069" t="s">
        <v>4143</v>
      </c>
      <c r="G37" s="494"/>
      <c r="H37" s="494" t="s">
        <v>26</v>
      </c>
      <c r="I37" s="494" t="s">
        <v>294</v>
      </c>
      <c r="J37" s="494" t="s">
        <v>294</v>
      </c>
      <c r="K37" s="574">
        <v>0</v>
      </c>
      <c r="L37" s="358" t="s">
        <v>602</v>
      </c>
      <c r="M37" s="357" t="s">
        <v>33</v>
      </c>
      <c r="N37" s="357" t="s">
        <v>26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3412</v>
      </c>
      <c r="U37" s="357" t="s">
        <v>294</v>
      </c>
      <c r="V37" s="357" t="s">
        <v>294</v>
      </c>
    </row>
    <row r="38" spans="1:22" ht="15" thickBot="1">
      <c r="A38" s="517"/>
      <c r="B38" s="607"/>
      <c r="C38" s="703" t="s">
        <v>22</v>
      </c>
      <c r="D38" s="614">
        <v>22</v>
      </c>
      <c r="E38" s="614">
        <v>29</v>
      </c>
      <c r="F38" s="70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>
        <v>6</v>
      </c>
      <c r="B39" s="603" t="s">
        <v>6719</v>
      </c>
      <c r="C39" s="1063" t="s">
        <v>6720</v>
      </c>
      <c r="D39" s="609">
        <v>3</v>
      </c>
      <c r="E39" s="607">
        <v>4</v>
      </c>
      <c r="F39" s="1689" t="s">
        <v>6715</v>
      </c>
      <c r="G39" s="494"/>
      <c r="H39" s="494" t="s">
        <v>6714</v>
      </c>
      <c r="I39" s="494" t="s">
        <v>294</v>
      </c>
      <c r="J39" s="494" t="s">
        <v>294</v>
      </c>
      <c r="K39" s="574">
        <v>0</v>
      </c>
      <c r="L39" s="358" t="s">
        <v>6721</v>
      </c>
      <c r="M39" s="357" t="s">
        <v>6719</v>
      </c>
      <c r="N39" s="357" t="s">
        <v>6714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6716</v>
      </c>
      <c r="U39" s="357" t="s">
        <v>294</v>
      </c>
      <c r="V39" s="357" t="s">
        <v>294</v>
      </c>
    </row>
    <row r="40" spans="1:22">
      <c r="A40" s="515"/>
      <c r="B40" s="607" t="s">
        <v>6509</v>
      </c>
      <c r="C40" s="1063" t="s">
        <v>6510</v>
      </c>
      <c r="D40" s="609">
        <v>4</v>
      </c>
      <c r="E40" s="607">
        <v>5</v>
      </c>
      <c r="F40" s="1065" t="s">
        <v>6498</v>
      </c>
      <c r="G40" s="494"/>
      <c r="H40" s="494" t="s">
        <v>6497</v>
      </c>
      <c r="I40" s="494" t="s">
        <v>294</v>
      </c>
      <c r="J40" s="494" t="s">
        <v>294</v>
      </c>
      <c r="K40" s="573">
        <v>0</v>
      </c>
      <c r="L40" s="358" t="s">
        <v>6511</v>
      </c>
      <c r="M40" s="357" t="s">
        <v>6509</v>
      </c>
      <c r="N40" s="357" t="s">
        <v>6497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6499</v>
      </c>
      <c r="U40" s="357" t="s">
        <v>294</v>
      </c>
      <c r="V40" s="357" t="s">
        <v>294</v>
      </c>
    </row>
    <row r="41" spans="1:22">
      <c r="A41" s="515"/>
      <c r="B41" s="860" t="s">
        <v>6728</v>
      </c>
      <c r="C41" s="1063" t="s">
        <v>7495</v>
      </c>
      <c r="D41" s="609">
        <v>3</v>
      </c>
      <c r="E41" s="607">
        <v>4</v>
      </c>
      <c r="F41" s="1065" t="s">
        <v>352</v>
      </c>
      <c r="G41" s="494"/>
      <c r="H41" s="494" t="s">
        <v>351</v>
      </c>
      <c r="I41" s="494" t="s">
        <v>294</v>
      </c>
      <c r="J41" s="494" t="s">
        <v>294</v>
      </c>
      <c r="K41" s="573">
        <v>0</v>
      </c>
      <c r="L41" s="358" t="s">
        <v>6730</v>
      </c>
      <c r="M41" s="357" t="s">
        <v>6728</v>
      </c>
      <c r="N41" s="357" t="s">
        <v>351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6493</v>
      </c>
      <c r="U41" s="357" t="s">
        <v>294</v>
      </c>
      <c r="V41" s="357" t="s">
        <v>294</v>
      </c>
    </row>
    <row r="42" spans="1:22">
      <c r="A42" s="515"/>
      <c r="B42" s="607" t="s">
        <v>6725</v>
      </c>
      <c r="C42" s="1063" t="s">
        <v>6726</v>
      </c>
      <c r="D42" s="609">
        <v>4</v>
      </c>
      <c r="E42" s="607">
        <v>6</v>
      </c>
      <c r="F42" s="1065" t="s">
        <v>7219</v>
      </c>
      <c r="G42" s="494"/>
      <c r="H42" s="494" t="s">
        <v>6487</v>
      </c>
      <c r="I42" s="494" t="s">
        <v>294</v>
      </c>
      <c r="J42" s="494" t="s">
        <v>294</v>
      </c>
      <c r="K42" s="573">
        <v>0</v>
      </c>
      <c r="L42" s="358" t="s">
        <v>6727</v>
      </c>
      <c r="M42" s="357" t="s">
        <v>6725</v>
      </c>
      <c r="N42" s="357" t="s">
        <v>6487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6489</v>
      </c>
      <c r="U42" s="357" t="s">
        <v>294</v>
      </c>
      <c r="V42" s="357" t="s">
        <v>294</v>
      </c>
    </row>
    <row r="43" spans="1:22" ht="15" thickBot="1">
      <c r="A43" s="515"/>
      <c r="B43" s="1117" t="s">
        <v>34</v>
      </c>
      <c r="C43" s="1063" t="s">
        <v>328</v>
      </c>
      <c r="D43" s="609">
        <v>4</v>
      </c>
      <c r="E43" s="607">
        <v>6</v>
      </c>
      <c r="F43" s="1069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 ht="15" thickBot="1">
      <c r="A44" s="517"/>
      <c r="B44" s="607"/>
      <c r="C44" s="703" t="s">
        <v>22</v>
      </c>
      <c r="D44" s="614">
        <v>18</v>
      </c>
      <c r="E44" s="614">
        <v>25</v>
      </c>
      <c r="F44" s="1328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>
        <v>7</v>
      </c>
      <c r="B45" s="603" t="s">
        <v>6722</v>
      </c>
      <c r="C45" s="1064" t="s">
        <v>6723</v>
      </c>
      <c r="D45" s="609">
        <v>5</v>
      </c>
      <c r="E45" s="607">
        <v>7</v>
      </c>
      <c r="F45" s="1067" t="s">
        <v>6712</v>
      </c>
      <c r="G45" s="494"/>
      <c r="H45" s="494" t="s">
        <v>6711</v>
      </c>
      <c r="I45" s="494" t="s">
        <v>294</v>
      </c>
      <c r="J45" s="494" t="s">
        <v>294</v>
      </c>
      <c r="K45" s="573">
        <v>0</v>
      </c>
      <c r="L45" s="358" t="s">
        <v>6724</v>
      </c>
      <c r="M45" s="357" t="s">
        <v>6722</v>
      </c>
      <c r="N45" s="357" t="s">
        <v>6711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6713</v>
      </c>
      <c r="U45" s="357" t="s">
        <v>294</v>
      </c>
      <c r="V45" s="357" t="s">
        <v>294</v>
      </c>
    </row>
    <row r="46" spans="1:22">
      <c r="A46" s="515"/>
      <c r="B46" s="607" t="s">
        <v>6530</v>
      </c>
      <c r="C46" s="1063" t="s">
        <v>6733</v>
      </c>
      <c r="D46" s="609">
        <v>4</v>
      </c>
      <c r="E46" s="607">
        <v>6</v>
      </c>
      <c r="F46" s="1065" t="s">
        <v>6510</v>
      </c>
      <c r="G46" s="494"/>
      <c r="H46" s="494" t="s">
        <v>6509</v>
      </c>
      <c r="I46" s="494" t="s">
        <v>294</v>
      </c>
      <c r="J46" s="494" t="s">
        <v>294</v>
      </c>
      <c r="K46" s="573">
        <v>0</v>
      </c>
      <c r="L46" s="358" t="s">
        <v>6532</v>
      </c>
      <c r="M46" s="357" t="s">
        <v>6530</v>
      </c>
      <c r="N46" s="357" t="s">
        <v>6509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6511</v>
      </c>
      <c r="U46" s="357" t="s">
        <v>294</v>
      </c>
      <c r="V46" s="357" t="s">
        <v>294</v>
      </c>
    </row>
    <row r="47" spans="1:22">
      <c r="A47" s="515"/>
      <c r="B47" s="860" t="s">
        <v>38</v>
      </c>
      <c r="C47" s="1063" t="s">
        <v>3711</v>
      </c>
      <c r="D47" s="609">
        <v>1</v>
      </c>
      <c r="E47" s="607">
        <v>1</v>
      </c>
      <c r="F47" s="1065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607" t="s">
        <v>6507</v>
      </c>
      <c r="C48" s="1063" t="s">
        <v>6508</v>
      </c>
      <c r="D48" s="609">
        <v>4</v>
      </c>
      <c r="E48" s="607">
        <v>5</v>
      </c>
      <c r="F48" s="1065" t="s">
        <v>6498</v>
      </c>
      <c r="G48" s="494"/>
      <c r="H48" s="494" t="s">
        <v>6497</v>
      </c>
      <c r="I48" s="494" t="s">
        <v>294</v>
      </c>
      <c r="J48" s="494" t="s">
        <v>294</v>
      </c>
      <c r="K48" s="573">
        <v>0</v>
      </c>
      <c r="L48" s="358" t="s">
        <v>6508</v>
      </c>
      <c r="M48" s="357" t="s">
        <v>6507</v>
      </c>
      <c r="N48" s="357" t="s">
        <v>6497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6499</v>
      </c>
      <c r="U48" s="357" t="s">
        <v>294</v>
      </c>
      <c r="V48" s="357" t="s">
        <v>294</v>
      </c>
    </row>
    <row r="49" spans="1:22" ht="15" thickBot="1">
      <c r="A49" s="515"/>
      <c r="B49" s="619" t="s">
        <v>30</v>
      </c>
      <c r="C49" s="1063" t="s">
        <v>141</v>
      </c>
      <c r="D49" s="609">
        <v>5</v>
      </c>
      <c r="E49" s="607">
        <v>6</v>
      </c>
      <c r="F49" s="1065" t="s">
        <v>55</v>
      </c>
      <c r="G49" s="494"/>
      <c r="H49" s="494" t="s">
        <v>23</v>
      </c>
      <c r="I49" s="494" t="s">
        <v>294</v>
      </c>
      <c r="J49" s="494" t="s">
        <v>294</v>
      </c>
      <c r="K49" s="573">
        <v>0</v>
      </c>
      <c r="L49" s="358" t="s">
        <v>604</v>
      </c>
      <c r="M49" s="357" t="s">
        <v>30</v>
      </c>
      <c r="N49" s="357" t="s">
        <v>23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594</v>
      </c>
      <c r="U49" s="357" t="s">
        <v>294</v>
      </c>
      <c r="V49" s="357" t="s">
        <v>294</v>
      </c>
    </row>
    <row r="50" spans="1:22" ht="15" thickBot="1">
      <c r="A50" s="517"/>
      <c r="B50" s="607"/>
      <c r="C50" s="703" t="s">
        <v>22</v>
      </c>
      <c r="D50" s="614">
        <v>19</v>
      </c>
      <c r="E50" s="614">
        <v>25</v>
      </c>
      <c r="F50" s="70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8</v>
      </c>
      <c r="B51" s="603" t="s">
        <v>6731</v>
      </c>
      <c r="C51" s="1063" t="s">
        <v>7496</v>
      </c>
      <c r="D51" s="609">
        <v>4</v>
      </c>
      <c r="E51" s="607">
        <v>5</v>
      </c>
      <c r="F51" s="1067" t="s">
        <v>6723</v>
      </c>
      <c r="G51" s="494"/>
      <c r="H51" s="494" t="s">
        <v>6722</v>
      </c>
      <c r="I51" s="494" t="s">
        <v>294</v>
      </c>
      <c r="J51" s="494" t="s">
        <v>294</v>
      </c>
      <c r="K51" s="573">
        <v>0</v>
      </c>
      <c r="L51" s="358" t="s">
        <v>6732</v>
      </c>
      <c r="M51" s="357" t="s">
        <v>6731</v>
      </c>
      <c r="N51" s="357" t="s">
        <v>6722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6724</v>
      </c>
      <c r="U51" s="357" t="s">
        <v>294</v>
      </c>
      <c r="V51" s="357" t="s">
        <v>294</v>
      </c>
    </row>
    <row r="52" spans="1:22">
      <c r="A52" s="515"/>
      <c r="B52" s="607" t="s">
        <v>6739</v>
      </c>
      <c r="C52" s="1063" t="s">
        <v>7497</v>
      </c>
      <c r="D52" s="609">
        <v>4</v>
      </c>
      <c r="E52" s="607">
        <v>6</v>
      </c>
      <c r="F52" s="1065" t="s">
        <v>6733</v>
      </c>
      <c r="G52" s="494"/>
      <c r="H52" s="494" t="s">
        <v>6530</v>
      </c>
      <c r="I52" s="494" t="s">
        <v>294</v>
      </c>
      <c r="J52" s="494" t="s">
        <v>294</v>
      </c>
      <c r="K52" s="573">
        <v>0</v>
      </c>
      <c r="L52" s="358" t="s">
        <v>6741</v>
      </c>
      <c r="M52" s="357" t="s">
        <v>6739</v>
      </c>
      <c r="N52" s="357" t="s">
        <v>6530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6532</v>
      </c>
      <c r="U52" s="357" t="s">
        <v>294</v>
      </c>
      <c r="V52" s="357" t="s">
        <v>294</v>
      </c>
    </row>
    <row r="53" spans="1:22">
      <c r="A53" s="515"/>
      <c r="B53" s="860" t="s">
        <v>36</v>
      </c>
      <c r="C53" s="1063" t="s">
        <v>406</v>
      </c>
      <c r="D53" s="609">
        <v>1</v>
      </c>
      <c r="E53" s="607">
        <v>1</v>
      </c>
      <c r="F53" s="1065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1131</v>
      </c>
      <c r="M53" s="357" t="s">
        <v>36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15"/>
      <c r="B54" s="607" t="s">
        <v>6748</v>
      </c>
      <c r="C54" s="1063" t="s">
        <v>7237</v>
      </c>
      <c r="D54" s="609">
        <v>4</v>
      </c>
      <c r="E54" s="607">
        <v>5</v>
      </c>
      <c r="F54" s="1065" t="s">
        <v>6508</v>
      </c>
      <c r="G54" s="494"/>
      <c r="H54" s="494" t="s">
        <v>6507</v>
      </c>
      <c r="I54" s="494" t="s">
        <v>294</v>
      </c>
      <c r="J54" s="494" t="s">
        <v>294</v>
      </c>
      <c r="K54" s="573">
        <v>0</v>
      </c>
      <c r="L54" s="358" t="s">
        <v>6750</v>
      </c>
      <c r="M54" s="357" t="s">
        <v>6748</v>
      </c>
      <c r="N54" s="357" t="s">
        <v>6507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6508</v>
      </c>
      <c r="U54" s="357" t="s">
        <v>294</v>
      </c>
      <c r="V54" s="357" t="s">
        <v>294</v>
      </c>
    </row>
    <row r="55" spans="1:22">
      <c r="A55" s="515"/>
      <c r="B55" s="607" t="s">
        <v>6737</v>
      </c>
      <c r="C55" s="1063" t="s">
        <v>7498</v>
      </c>
      <c r="D55" s="609">
        <v>4</v>
      </c>
      <c r="E55" s="607">
        <v>6</v>
      </c>
      <c r="F55" s="1065" t="s">
        <v>6712</v>
      </c>
      <c r="G55" s="494"/>
      <c r="H55" s="494" t="s">
        <v>6711</v>
      </c>
      <c r="I55" s="494" t="s">
        <v>294</v>
      </c>
      <c r="J55" s="494" t="s">
        <v>294</v>
      </c>
      <c r="K55" s="573">
        <v>0</v>
      </c>
      <c r="L55" s="358" t="s">
        <v>6738</v>
      </c>
      <c r="M55" s="357" t="s">
        <v>6737</v>
      </c>
      <c r="N55" s="357" t="s">
        <v>6711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6713</v>
      </c>
      <c r="U55" s="357" t="s">
        <v>294</v>
      </c>
      <c r="V55" s="357" t="s">
        <v>294</v>
      </c>
    </row>
    <row r="56" spans="1:22" ht="15" thickBot="1">
      <c r="A56" s="515"/>
      <c r="B56" s="1117" t="s">
        <v>6734</v>
      </c>
      <c r="C56" s="1332" t="s">
        <v>7229</v>
      </c>
      <c r="D56" s="681">
        <v>4</v>
      </c>
      <c r="E56" s="607">
        <v>4</v>
      </c>
      <c r="F56" s="1069" t="s">
        <v>6715</v>
      </c>
      <c r="G56" s="494"/>
      <c r="H56" s="494" t="s">
        <v>6714</v>
      </c>
      <c r="I56" s="494" t="s">
        <v>294</v>
      </c>
      <c r="J56" s="494" t="s">
        <v>294</v>
      </c>
      <c r="K56" s="573">
        <v>0</v>
      </c>
      <c r="L56" s="358" t="s">
        <v>6736</v>
      </c>
      <c r="M56" s="357" t="s">
        <v>6734</v>
      </c>
      <c r="N56" s="357" t="s">
        <v>6714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6716</v>
      </c>
      <c r="U56" s="357" t="s">
        <v>294</v>
      </c>
      <c r="V56" s="357" t="s">
        <v>294</v>
      </c>
    </row>
    <row r="57" spans="1:22" ht="15" thickBot="1">
      <c r="A57" s="517"/>
      <c r="B57" s="607"/>
      <c r="C57" s="703" t="s">
        <v>22</v>
      </c>
      <c r="D57" s="614">
        <v>21</v>
      </c>
      <c r="E57" s="614">
        <v>27</v>
      </c>
      <c r="F57" s="1328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602">
        <v>9</v>
      </c>
      <c r="B58" s="603" t="s">
        <v>6742</v>
      </c>
      <c r="C58" s="1063" t="s">
        <v>6743</v>
      </c>
      <c r="D58" s="609">
        <v>3</v>
      </c>
      <c r="E58" s="607">
        <v>3</v>
      </c>
      <c r="F58" s="1067" t="s">
        <v>7498</v>
      </c>
      <c r="G58" s="494"/>
      <c r="H58" s="494" t="s">
        <v>6737</v>
      </c>
      <c r="I58" s="494" t="s">
        <v>294</v>
      </c>
      <c r="J58" s="494" t="s">
        <v>294</v>
      </c>
      <c r="K58" s="573">
        <v>0</v>
      </c>
      <c r="L58" s="358" t="s">
        <v>6743</v>
      </c>
      <c r="M58" s="357" t="s">
        <v>6742</v>
      </c>
      <c r="N58" s="357" t="s">
        <v>6737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6738</v>
      </c>
      <c r="U58" s="357" t="s">
        <v>294</v>
      </c>
      <c r="V58" s="357" t="s">
        <v>294</v>
      </c>
    </row>
    <row r="59" spans="1:22">
      <c r="A59" s="515"/>
      <c r="B59" s="607" t="s">
        <v>40</v>
      </c>
      <c r="C59" s="1063" t="s">
        <v>338</v>
      </c>
      <c r="D59" s="609">
        <v>1</v>
      </c>
      <c r="E59" s="607">
        <v>1</v>
      </c>
      <c r="F59" s="1065" t="s">
        <v>406</v>
      </c>
      <c r="G59" s="494"/>
      <c r="H59" s="494" t="s">
        <v>36</v>
      </c>
      <c r="I59" s="494" t="s">
        <v>294</v>
      </c>
      <c r="J59" s="494" t="s">
        <v>294</v>
      </c>
      <c r="K59" s="573">
        <v>0</v>
      </c>
      <c r="L59" s="358" t="s">
        <v>1180</v>
      </c>
      <c r="M59" s="357" t="s">
        <v>40</v>
      </c>
      <c r="N59" s="357" t="s">
        <v>36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1131</v>
      </c>
      <c r="U59" s="357" t="s">
        <v>294</v>
      </c>
      <c r="V59" s="357" t="s">
        <v>294</v>
      </c>
    </row>
    <row r="60" spans="1:22">
      <c r="A60" s="515"/>
      <c r="B60" s="860" t="s">
        <v>6744</v>
      </c>
      <c r="C60" s="1063" t="s">
        <v>7499</v>
      </c>
      <c r="D60" s="609">
        <v>4</v>
      </c>
      <c r="E60" s="607">
        <v>6</v>
      </c>
      <c r="F60" s="1065" t="s">
        <v>7496</v>
      </c>
      <c r="G60" s="494"/>
      <c r="H60" s="494" t="s">
        <v>6731</v>
      </c>
      <c r="I60" s="494" t="s">
        <v>294</v>
      </c>
      <c r="J60" s="494" t="s">
        <v>294</v>
      </c>
      <c r="K60" s="573">
        <v>0</v>
      </c>
      <c r="L60" s="358" t="s">
        <v>6746</v>
      </c>
      <c r="M60" s="357" t="s">
        <v>6744</v>
      </c>
      <c r="N60" s="357" t="s">
        <v>6731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6732</v>
      </c>
      <c r="U60" s="357" t="s">
        <v>294</v>
      </c>
      <c r="V60" s="357" t="s">
        <v>294</v>
      </c>
    </row>
    <row r="61" spans="1:22">
      <c r="A61" s="515"/>
      <c r="B61" s="607" t="s">
        <v>6536</v>
      </c>
      <c r="C61" s="1063" t="s">
        <v>4933</v>
      </c>
      <c r="D61" s="609">
        <v>4</v>
      </c>
      <c r="E61" s="607">
        <v>6</v>
      </c>
      <c r="F61" s="1065" t="s">
        <v>7500</v>
      </c>
      <c r="G61" s="494"/>
      <c r="H61" s="494" t="s">
        <v>6719</v>
      </c>
      <c r="I61" s="494" t="s">
        <v>34</v>
      </c>
      <c r="J61" s="494" t="s">
        <v>294</v>
      </c>
      <c r="K61" s="573">
        <v>0</v>
      </c>
      <c r="L61" s="358" t="s">
        <v>4861</v>
      </c>
      <c r="M61" s="357" t="s">
        <v>6536</v>
      </c>
      <c r="N61" s="357" t="s">
        <v>6719</v>
      </c>
      <c r="O61" s="357" t="s">
        <v>34</v>
      </c>
      <c r="P61" s="357" t="s">
        <v>294</v>
      </c>
      <c r="Q61" s="357">
        <v>0</v>
      </c>
      <c r="R61" s="357">
        <v>25</v>
      </c>
      <c r="S61" s="357">
        <v>0</v>
      </c>
      <c r="T61" s="357" t="s">
        <v>6721</v>
      </c>
      <c r="U61" s="357" t="s">
        <v>1181</v>
      </c>
      <c r="V61" s="357" t="s">
        <v>294</v>
      </c>
    </row>
    <row r="62" spans="1:22">
      <c r="A62" s="515"/>
      <c r="B62" s="607" t="s">
        <v>6757</v>
      </c>
      <c r="C62" s="1063" t="s">
        <v>6758</v>
      </c>
      <c r="D62" s="609">
        <v>3</v>
      </c>
      <c r="E62" s="607">
        <v>3</v>
      </c>
      <c r="F62" s="1065" t="s">
        <v>7229</v>
      </c>
      <c r="G62" s="494" t="s">
        <v>241</v>
      </c>
      <c r="H62" s="494" t="s">
        <v>6734</v>
      </c>
      <c r="I62" s="494" t="s">
        <v>294</v>
      </c>
      <c r="J62" s="494" t="s">
        <v>294</v>
      </c>
      <c r="K62" s="573">
        <v>0</v>
      </c>
      <c r="L62" s="358" t="s">
        <v>6759</v>
      </c>
      <c r="M62" s="357" t="s">
        <v>6757</v>
      </c>
      <c r="N62" s="357" t="s">
        <v>6734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6736</v>
      </c>
      <c r="U62" s="357" t="s">
        <v>294</v>
      </c>
      <c r="V62" s="357" t="s">
        <v>294</v>
      </c>
    </row>
    <row r="63" spans="1:22">
      <c r="A63" s="515"/>
      <c r="B63" s="607" t="s">
        <v>6760</v>
      </c>
      <c r="C63" s="1063" t="s">
        <v>6761</v>
      </c>
      <c r="D63" s="609">
        <v>3</v>
      </c>
      <c r="E63" s="607">
        <v>3</v>
      </c>
      <c r="F63" s="1065" t="s">
        <v>7229</v>
      </c>
      <c r="G63" s="494" t="s">
        <v>241</v>
      </c>
      <c r="H63" s="494" t="s">
        <v>6734</v>
      </c>
      <c r="I63" s="494" t="s">
        <v>294</v>
      </c>
      <c r="J63" s="494" t="s">
        <v>294</v>
      </c>
      <c r="K63" s="573">
        <v>0</v>
      </c>
      <c r="L63" s="358" t="s">
        <v>6762</v>
      </c>
      <c r="M63" s="357" t="s">
        <v>6760</v>
      </c>
      <c r="N63" s="357" t="s">
        <v>6734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6736</v>
      </c>
      <c r="U63" s="357" t="s">
        <v>294</v>
      </c>
      <c r="V63" s="357" t="s">
        <v>294</v>
      </c>
    </row>
    <row r="64" spans="1:22">
      <c r="A64" s="515"/>
      <c r="B64" s="607" t="s">
        <v>6763</v>
      </c>
      <c r="C64" s="1063" t="s">
        <v>6764</v>
      </c>
      <c r="D64" s="609">
        <v>3</v>
      </c>
      <c r="E64" s="607">
        <v>3</v>
      </c>
      <c r="F64" s="1065" t="s">
        <v>7229</v>
      </c>
      <c r="G64" s="494" t="s">
        <v>241</v>
      </c>
      <c r="H64" s="494" t="s">
        <v>6734</v>
      </c>
      <c r="I64" s="494" t="s">
        <v>294</v>
      </c>
      <c r="J64" s="494" t="s">
        <v>294</v>
      </c>
      <c r="K64" s="573">
        <v>0</v>
      </c>
      <c r="L64" s="358" t="s">
        <v>6765</v>
      </c>
      <c r="M64" s="357" t="s">
        <v>6763</v>
      </c>
      <c r="N64" s="357" t="s">
        <v>6734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6736</v>
      </c>
      <c r="U64" s="357" t="s">
        <v>294</v>
      </c>
      <c r="V64" s="357" t="s">
        <v>294</v>
      </c>
    </row>
    <row r="65" spans="1:22" ht="15" thickBot="1">
      <c r="A65" s="515"/>
      <c r="B65" s="1117" t="s">
        <v>35</v>
      </c>
      <c r="C65" s="1063" t="s">
        <v>145</v>
      </c>
      <c r="D65" s="609">
        <v>3</v>
      </c>
      <c r="E65" s="607">
        <v>4</v>
      </c>
      <c r="F65" s="1065" t="s">
        <v>258</v>
      </c>
      <c r="G65" s="494"/>
      <c r="H65" s="494" t="s">
        <v>25</v>
      </c>
      <c r="I65" s="494" t="s">
        <v>294</v>
      </c>
      <c r="J65" s="494" t="s">
        <v>294</v>
      </c>
      <c r="K65" s="573">
        <v>0</v>
      </c>
      <c r="L65" s="358" t="s">
        <v>3259</v>
      </c>
      <c r="M65" s="357" t="s">
        <v>35</v>
      </c>
      <c r="N65" s="357" t="s">
        <v>25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2100</v>
      </c>
      <c r="U65" s="357" t="s">
        <v>294</v>
      </c>
      <c r="V65" s="357" t="s">
        <v>294</v>
      </c>
    </row>
    <row r="66" spans="1:22" ht="15" thickBot="1">
      <c r="A66" s="517"/>
      <c r="B66" s="607"/>
      <c r="C66" s="703" t="s">
        <v>22</v>
      </c>
      <c r="D66" s="614">
        <v>18</v>
      </c>
      <c r="E66" s="614">
        <v>23</v>
      </c>
      <c r="F66" s="70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603" t="s">
        <v>6751</v>
      </c>
      <c r="C67" s="1063" t="s">
        <v>6752</v>
      </c>
      <c r="D67" s="609">
        <v>4</v>
      </c>
      <c r="E67" s="607">
        <v>5</v>
      </c>
      <c r="F67" s="1067" t="s">
        <v>7497</v>
      </c>
      <c r="G67" s="494"/>
      <c r="H67" s="494" t="s">
        <v>6739</v>
      </c>
      <c r="I67" s="494" t="s">
        <v>294</v>
      </c>
      <c r="J67" s="494" t="s">
        <v>294</v>
      </c>
      <c r="K67" s="573">
        <v>0</v>
      </c>
      <c r="L67" s="358" t="s">
        <v>6753</v>
      </c>
      <c r="M67" s="357" t="s">
        <v>6751</v>
      </c>
      <c r="N67" s="357" t="s">
        <v>6739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6741</v>
      </c>
      <c r="U67" s="357" t="s">
        <v>294</v>
      </c>
      <c r="V67" s="357" t="s">
        <v>294</v>
      </c>
    </row>
    <row r="68" spans="1:22">
      <c r="A68" s="515"/>
      <c r="B68" s="607" t="s">
        <v>6755</v>
      </c>
      <c r="C68" s="1063" t="s">
        <v>6756</v>
      </c>
      <c r="D68" s="609">
        <v>6</v>
      </c>
      <c r="E68" s="607">
        <v>11</v>
      </c>
      <c r="F68" s="1065" t="s">
        <v>6718</v>
      </c>
      <c r="G68" s="494"/>
      <c r="H68" s="494" t="s">
        <v>6717</v>
      </c>
      <c r="I68" s="494" t="s">
        <v>294</v>
      </c>
      <c r="J68" s="494" t="s">
        <v>294</v>
      </c>
      <c r="K68" s="573">
        <v>0</v>
      </c>
      <c r="L68" s="358" t="s">
        <v>6756</v>
      </c>
      <c r="M68" s="357" t="s">
        <v>6755</v>
      </c>
      <c r="N68" s="357" t="s">
        <v>6717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6718</v>
      </c>
      <c r="U68" s="357" t="s">
        <v>294</v>
      </c>
      <c r="V68" s="357" t="s">
        <v>294</v>
      </c>
    </row>
    <row r="69" spans="1:22">
      <c r="A69" s="515"/>
      <c r="B69" s="607" t="s">
        <v>6775</v>
      </c>
      <c r="C69" s="1063" t="s">
        <v>6776</v>
      </c>
      <c r="D69" s="609">
        <v>3</v>
      </c>
      <c r="E69" s="607">
        <v>3</v>
      </c>
      <c r="F69" s="1065" t="s">
        <v>4875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 t="s">
        <v>6778</v>
      </c>
      <c r="M69" s="357" t="s">
        <v>6775</v>
      </c>
      <c r="N69" s="357" t="s">
        <v>241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153</v>
      </c>
      <c r="U69" s="357" t="s">
        <v>294</v>
      </c>
      <c r="V69" s="357" t="s">
        <v>294</v>
      </c>
    </row>
    <row r="70" spans="1:22">
      <c r="A70" s="515"/>
      <c r="B70" s="607" t="s">
        <v>6779</v>
      </c>
      <c r="C70" s="1063" t="s">
        <v>7501</v>
      </c>
      <c r="D70" s="609">
        <v>3</v>
      </c>
      <c r="E70" s="607">
        <v>3</v>
      </c>
      <c r="F70" s="1065" t="s">
        <v>4875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6781</v>
      </c>
      <c r="M70" s="357" t="s">
        <v>6779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515"/>
      <c r="B71" s="607" t="s">
        <v>6782</v>
      </c>
      <c r="C71" s="1063" t="s">
        <v>7502</v>
      </c>
      <c r="D71" s="609">
        <v>3</v>
      </c>
      <c r="E71" s="607">
        <v>3</v>
      </c>
      <c r="F71" s="1065" t="s">
        <v>4875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6784</v>
      </c>
      <c r="M71" s="357" t="s">
        <v>6782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5"/>
      <c r="B72" s="1117" t="s">
        <v>6541</v>
      </c>
      <c r="C72" s="1063" t="s">
        <v>147</v>
      </c>
      <c r="D72" s="609">
        <v>5</v>
      </c>
      <c r="E72" s="607">
        <v>8</v>
      </c>
      <c r="F72" s="1069" t="s">
        <v>7503</v>
      </c>
      <c r="G72" s="494"/>
      <c r="H72" s="494" t="s">
        <v>6737</v>
      </c>
      <c r="I72" s="494" t="s">
        <v>35</v>
      </c>
      <c r="J72" s="494" t="s">
        <v>294</v>
      </c>
      <c r="K72" s="573">
        <v>0</v>
      </c>
      <c r="L72" s="358" t="s">
        <v>1153</v>
      </c>
      <c r="M72" s="357" t="s">
        <v>6541</v>
      </c>
      <c r="N72" s="357" t="s">
        <v>6737</v>
      </c>
      <c r="O72" s="357" t="s">
        <v>35</v>
      </c>
      <c r="P72" s="357" t="s">
        <v>294</v>
      </c>
      <c r="Q72" s="357">
        <v>0</v>
      </c>
      <c r="R72" s="357">
        <v>13</v>
      </c>
      <c r="S72" s="357">
        <v>0</v>
      </c>
      <c r="T72" s="357" t="s">
        <v>6738</v>
      </c>
      <c r="U72" s="357" t="s">
        <v>3259</v>
      </c>
      <c r="V72" s="357" t="s">
        <v>294</v>
      </c>
    </row>
    <row r="73" spans="1:22" ht="15" thickBot="1">
      <c r="A73" s="515"/>
      <c r="B73" s="607"/>
      <c r="C73" s="703" t="s">
        <v>22</v>
      </c>
      <c r="D73" s="614">
        <v>18</v>
      </c>
      <c r="E73" s="614">
        <v>27</v>
      </c>
      <c r="F73" s="132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A74" s="602">
        <v>11</v>
      </c>
      <c r="B74" s="603" t="s">
        <v>6766</v>
      </c>
      <c r="C74" s="1063" t="s">
        <v>7504</v>
      </c>
      <c r="D74" s="609">
        <v>4</v>
      </c>
      <c r="E74" s="607">
        <v>5</v>
      </c>
      <c r="F74" s="1067" t="s">
        <v>7237</v>
      </c>
      <c r="G74" s="494"/>
      <c r="H74" s="494" t="s">
        <v>6748</v>
      </c>
      <c r="I74" s="494" t="s">
        <v>294</v>
      </c>
      <c r="J74" s="494" t="s">
        <v>294</v>
      </c>
      <c r="K74" s="573">
        <v>0</v>
      </c>
      <c r="L74" s="358" t="s">
        <v>6768</v>
      </c>
      <c r="M74" s="357" t="s">
        <v>6766</v>
      </c>
      <c r="N74" s="357" t="s">
        <v>6748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6750</v>
      </c>
      <c r="U74" s="357" t="s">
        <v>294</v>
      </c>
      <c r="V74" s="357" t="s">
        <v>294</v>
      </c>
    </row>
    <row r="75" spans="1:22">
      <c r="A75" s="515"/>
      <c r="B75" s="47" t="s">
        <v>6769</v>
      </c>
      <c r="C75" s="532" t="s">
        <v>6770</v>
      </c>
      <c r="D75" s="499">
        <v>4</v>
      </c>
      <c r="E75" s="47">
        <v>5</v>
      </c>
      <c r="F75" s="496" t="s">
        <v>6756</v>
      </c>
      <c r="G75" s="494"/>
      <c r="H75" s="494" t="s">
        <v>6755</v>
      </c>
      <c r="I75" s="494" t="s">
        <v>294</v>
      </c>
      <c r="J75" s="494" t="s">
        <v>294</v>
      </c>
      <c r="K75" s="573">
        <v>0</v>
      </c>
      <c r="L75" s="358" t="s">
        <v>6771</v>
      </c>
      <c r="M75" s="357" t="s">
        <v>6769</v>
      </c>
      <c r="N75" s="357" t="s">
        <v>6755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6756</v>
      </c>
      <c r="U75" s="357" t="s">
        <v>294</v>
      </c>
      <c r="V75" s="357" t="s">
        <v>294</v>
      </c>
    </row>
    <row r="76" spans="1:22">
      <c r="A76" s="515"/>
      <c r="B76" s="47" t="s">
        <v>6772</v>
      </c>
      <c r="C76" s="532" t="s">
        <v>6773</v>
      </c>
      <c r="D76" s="499">
        <v>4</v>
      </c>
      <c r="E76" s="47">
        <v>5</v>
      </c>
      <c r="F76" s="496" t="s">
        <v>6752</v>
      </c>
      <c r="G76" s="494"/>
      <c r="H76" s="494" t="s">
        <v>6751</v>
      </c>
      <c r="I76" s="494" t="s">
        <v>294</v>
      </c>
      <c r="J76" s="494" t="s">
        <v>294</v>
      </c>
      <c r="K76" s="573">
        <v>0</v>
      </c>
      <c r="L76" s="358" t="s">
        <v>6774</v>
      </c>
      <c r="M76" s="357" t="s">
        <v>6772</v>
      </c>
      <c r="N76" s="357" t="s">
        <v>6751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6753</v>
      </c>
      <c r="U76" s="357" t="s">
        <v>294</v>
      </c>
      <c r="V76" s="357" t="s">
        <v>294</v>
      </c>
    </row>
    <row r="77" spans="1:22" ht="15" thickBot="1">
      <c r="A77" s="515"/>
      <c r="B77" s="529" t="s">
        <v>6554</v>
      </c>
      <c r="C77" s="532" t="s">
        <v>151</v>
      </c>
      <c r="D77" s="499">
        <v>5</v>
      </c>
      <c r="E77" s="47">
        <v>8</v>
      </c>
      <c r="F77" s="497" t="s">
        <v>147</v>
      </c>
      <c r="G77" s="494"/>
      <c r="H77" s="494" t="s">
        <v>6541</v>
      </c>
      <c r="I77" s="494" t="s">
        <v>294</v>
      </c>
      <c r="J77" s="494" t="s">
        <v>294</v>
      </c>
      <c r="K77" s="573">
        <v>0</v>
      </c>
      <c r="L77" s="358" t="s">
        <v>1182</v>
      </c>
      <c r="M77" s="357" t="s">
        <v>6554</v>
      </c>
      <c r="N77" s="357" t="s">
        <v>6541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1153</v>
      </c>
      <c r="U77" s="357" t="s">
        <v>294</v>
      </c>
      <c r="V77" s="357" t="s">
        <v>294</v>
      </c>
    </row>
    <row r="78" spans="1:22" ht="15" thickBot="1">
      <c r="A78" s="515"/>
      <c r="B78" s="50"/>
      <c r="C78" s="541" t="s">
        <v>22</v>
      </c>
      <c r="D78" s="49">
        <v>17</v>
      </c>
      <c r="E78" s="49">
        <v>23</v>
      </c>
      <c r="F78" s="690"/>
      <c r="G78" s="494"/>
      <c r="H78" s="494" t="s">
        <v>294</v>
      </c>
      <c r="I78" s="494" t="s">
        <v>294</v>
      </c>
      <c r="J78" s="494" t="s">
        <v>294</v>
      </c>
      <c r="K78" s="573">
        <v>0</v>
      </c>
      <c r="L78" s="358" t="s">
        <v>22</v>
      </c>
      <c r="M78" s="357" t="s">
        <v>294</v>
      </c>
      <c r="N78" s="357" t="s">
        <v>294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294</v>
      </c>
      <c r="U78" s="357" t="s">
        <v>294</v>
      </c>
      <c r="V78" s="357" t="s">
        <v>294</v>
      </c>
    </row>
    <row r="79" spans="1:22" ht="15" thickBot="1">
      <c r="A79" s="843"/>
      <c r="B79" s="536"/>
      <c r="C79" s="525" t="s">
        <v>111</v>
      </c>
      <c r="D79" s="49">
        <v>209</v>
      </c>
      <c r="E79" s="545">
        <v>278</v>
      </c>
      <c r="F79" s="496"/>
      <c r="G79" s="494"/>
      <c r="H79" s="494" t="s">
        <v>294</v>
      </c>
      <c r="I79" s="494" t="s">
        <v>294</v>
      </c>
      <c r="J79" s="494" t="s">
        <v>294</v>
      </c>
      <c r="K79" s="1743">
        <v>0</v>
      </c>
      <c r="L79" s="358" t="s">
        <v>111</v>
      </c>
      <c r="M79" s="357" t="s">
        <v>294</v>
      </c>
      <c r="N79" s="357" t="s">
        <v>294</v>
      </c>
      <c r="O79" s="357" t="s">
        <v>294</v>
      </c>
      <c r="P79" s="357" t="s">
        <v>294</v>
      </c>
      <c r="Q79" s="357">
        <v>0</v>
      </c>
      <c r="R79" s="357">
        <v>0</v>
      </c>
      <c r="S79" s="357">
        <v>0</v>
      </c>
      <c r="T79" s="357" t="s">
        <v>294</v>
      </c>
      <c r="U79" s="357" t="s">
        <v>294</v>
      </c>
      <c r="V79" s="357" t="s">
        <v>294</v>
      </c>
    </row>
    <row r="80" spans="1:22">
      <c r="F80" s="684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EC41-312E-4A26-8321-F563D2F12FE7}">
  <sheetPr codeName="Sheet94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10</v>
      </c>
      <c r="C9" s="1064" t="s">
        <v>438</v>
      </c>
      <c r="D9" s="1721">
        <v>2</v>
      </c>
      <c r="E9" s="1068">
        <v>2</v>
      </c>
      <c r="F9" s="106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860" t="s">
        <v>17</v>
      </c>
      <c r="C10" s="1292" t="s">
        <v>54</v>
      </c>
      <c r="D10" s="860">
        <v>5</v>
      </c>
      <c r="E10" s="860">
        <v>7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60" t="s">
        <v>19</v>
      </c>
      <c r="C11" s="1063" t="s">
        <v>335</v>
      </c>
      <c r="D11" s="860">
        <v>2</v>
      </c>
      <c r="E11" s="860">
        <v>2</v>
      </c>
      <c r="F11" s="106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335</v>
      </c>
      <c r="M11" s="357" t="s">
        <v>19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18</v>
      </c>
      <c r="C12" s="1063" t="s">
        <v>3151</v>
      </c>
      <c r="D12" s="860">
        <v>2</v>
      </c>
      <c r="E12" s="860">
        <v>2</v>
      </c>
      <c r="F12" s="1065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608</v>
      </c>
      <c r="M12" s="357" t="s">
        <v>18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860" t="s">
        <v>20</v>
      </c>
      <c r="C13" s="1066" t="s">
        <v>3543</v>
      </c>
      <c r="D13" s="860">
        <v>5</v>
      </c>
      <c r="E13" s="860">
        <v>6</v>
      </c>
      <c r="F13" s="106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206"/>
      <c r="B14" s="1119"/>
      <c r="C14" s="1336" t="s">
        <v>22</v>
      </c>
      <c r="D14" s="1722">
        <v>16</v>
      </c>
      <c r="E14" s="1127">
        <v>19</v>
      </c>
      <c r="F14" s="134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515">
        <v>2</v>
      </c>
      <c r="B15" s="860" t="s">
        <v>6469</v>
      </c>
      <c r="C15" s="1064" t="s">
        <v>6470</v>
      </c>
      <c r="D15" s="860">
        <v>4</v>
      </c>
      <c r="E15" s="860">
        <v>6</v>
      </c>
      <c r="F15" s="106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6471</v>
      </c>
      <c r="M15" s="357" t="s">
        <v>6469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15"/>
      <c r="B16" s="860" t="s">
        <v>23</v>
      </c>
      <c r="C16" s="1292" t="s">
        <v>55</v>
      </c>
      <c r="D16" s="860">
        <v>5</v>
      </c>
      <c r="E16" s="860">
        <v>7</v>
      </c>
      <c r="F16" s="1290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860" t="s">
        <v>25</v>
      </c>
      <c r="C17" s="1063" t="s">
        <v>138</v>
      </c>
      <c r="D17" s="860">
        <v>3</v>
      </c>
      <c r="E17" s="860">
        <v>4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25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860" t="s">
        <v>6473</v>
      </c>
      <c r="C18" s="1063" t="s">
        <v>6474</v>
      </c>
      <c r="D18" s="860">
        <v>4</v>
      </c>
      <c r="E18" s="860">
        <v>6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6475</v>
      </c>
      <c r="M18" s="357" t="s">
        <v>6473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15"/>
      <c r="B19" s="860" t="s">
        <v>26</v>
      </c>
      <c r="C19" s="1063" t="s">
        <v>4143</v>
      </c>
      <c r="D19" s="860">
        <v>5</v>
      </c>
      <c r="E19" s="860">
        <v>6</v>
      </c>
      <c r="F19" s="1069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206"/>
      <c r="B20" s="1119"/>
      <c r="C20" s="703" t="s">
        <v>22</v>
      </c>
      <c r="D20" s="1127">
        <v>21</v>
      </c>
      <c r="E20" s="1127">
        <v>29</v>
      </c>
      <c r="F20" s="134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515">
        <v>3</v>
      </c>
      <c r="B21" s="860" t="s">
        <v>27</v>
      </c>
      <c r="C21" s="1063" t="s">
        <v>403</v>
      </c>
      <c r="D21" s="860">
        <v>5</v>
      </c>
      <c r="E21" s="860">
        <v>6</v>
      </c>
      <c r="F21" s="1065" t="s">
        <v>55</v>
      </c>
      <c r="G21" s="494"/>
      <c r="H21" s="494" t="s">
        <v>23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27</v>
      </c>
      <c r="N21" s="357" t="s">
        <v>23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594</v>
      </c>
      <c r="U21" s="357" t="s">
        <v>294</v>
      </c>
      <c r="V21" s="357" t="s">
        <v>294</v>
      </c>
    </row>
    <row r="22" spans="1:22">
      <c r="A22" s="515"/>
      <c r="B22" s="860" t="s">
        <v>6472</v>
      </c>
      <c r="C22" s="1063" t="s">
        <v>349</v>
      </c>
      <c r="D22" s="860">
        <v>4</v>
      </c>
      <c r="E22" s="860">
        <v>6</v>
      </c>
      <c r="F22" s="1290" t="s">
        <v>54</v>
      </c>
      <c r="G22" s="494"/>
      <c r="H22" s="494" t="s">
        <v>17</v>
      </c>
      <c r="I22" s="494" t="s">
        <v>294</v>
      </c>
      <c r="J22" s="494" t="s">
        <v>294</v>
      </c>
      <c r="K22" s="573">
        <v>0</v>
      </c>
      <c r="L22" s="358" t="s">
        <v>6309</v>
      </c>
      <c r="M22" s="357" t="s">
        <v>6472</v>
      </c>
      <c r="N22" s="357" t="s">
        <v>17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6215</v>
      </c>
      <c r="U22" s="357" t="s">
        <v>294</v>
      </c>
      <c r="V22" s="357" t="s">
        <v>294</v>
      </c>
    </row>
    <row r="23" spans="1:22">
      <c r="A23" s="515"/>
      <c r="B23" s="860" t="s">
        <v>6477</v>
      </c>
      <c r="C23" s="1063" t="s">
        <v>6478</v>
      </c>
      <c r="D23" s="860">
        <v>4</v>
      </c>
      <c r="E23" s="860">
        <v>6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6479</v>
      </c>
      <c r="M23" s="357" t="s">
        <v>6477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860" t="s">
        <v>29</v>
      </c>
      <c r="C24" s="1063" t="s">
        <v>4142</v>
      </c>
      <c r="D24" s="860">
        <v>2</v>
      </c>
      <c r="E24" s="860">
        <v>2</v>
      </c>
      <c r="F24" s="1065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 ht="15" thickBot="1">
      <c r="A25" s="515"/>
      <c r="B25" s="860" t="s">
        <v>33</v>
      </c>
      <c r="C25" s="1066" t="s">
        <v>140</v>
      </c>
      <c r="D25" s="860">
        <v>5</v>
      </c>
      <c r="E25" s="860">
        <v>7</v>
      </c>
      <c r="F25" s="1069" t="s">
        <v>4143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 ht="15" thickBot="1">
      <c r="A26" s="206"/>
      <c r="B26" s="1119"/>
      <c r="C26" s="1333" t="s">
        <v>22</v>
      </c>
      <c r="D26" s="1127">
        <v>20</v>
      </c>
      <c r="E26" s="1127">
        <v>27</v>
      </c>
      <c r="F26" s="1347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>
        <v>4</v>
      </c>
      <c r="B27" s="860" t="s">
        <v>31</v>
      </c>
      <c r="C27" s="1064" t="s">
        <v>6483</v>
      </c>
      <c r="D27" s="860">
        <v>5</v>
      </c>
      <c r="E27" s="860">
        <v>6</v>
      </c>
      <c r="F27" s="1067" t="s">
        <v>403</v>
      </c>
      <c r="G27" s="494"/>
      <c r="H27" s="494" t="s">
        <v>27</v>
      </c>
      <c r="I27" s="494" t="s">
        <v>294</v>
      </c>
      <c r="J27" s="494" t="s">
        <v>294</v>
      </c>
      <c r="K27" s="573">
        <v>0</v>
      </c>
      <c r="L27" s="358" t="s">
        <v>603</v>
      </c>
      <c r="M27" s="357" t="s">
        <v>31</v>
      </c>
      <c r="N27" s="357" t="s">
        <v>27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598</v>
      </c>
      <c r="U27" s="357" t="s">
        <v>294</v>
      </c>
      <c r="V27" s="357" t="s">
        <v>294</v>
      </c>
    </row>
    <row r="28" spans="1:22">
      <c r="A28" s="515"/>
      <c r="B28" s="860" t="s">
        <v>350</v>
      </c>
      <c r="C28" s="1063" t="s">
        <v>6476</v>
      </c>
      <c r="D28" s="860">
        <v>4</v>
      </c>
      <c r="E28" s="860">
        <v>6</v>
      </c>
      <c r="F28" s="1065" t="s">
        <v>349</v>
      </c>
      <c r="G28" s="494"/>
      <c r="H28" s="494" t="s">
        <v>6472</v>
      </c>
      <c r="I28" s="494" t="s">
        <v>294</v>
      </c>
      <c r="J28" s="494" t="s">
        <v>294</v>
      </c>
      <c r="K28" s="573">
        <v>0</v>
      </c>
      <c r="L28" s="358" t="s">
        <v>6420</v>
      </c>
      <c r="M28" s="357" t="s">
        <v>350</v>
      </c>
      <c r="N28" s="357" t="s">
        <v>6472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6309</v>
      </c>
      <c r="U28" s="357" t="s">
        <v>294</v>
      </c>
      <c r="V28" s="357" t="s">
        <v>294</v>
      </c>
    </row>
    <row r="29" spans="1:22">
      <c r="A29" s="515"/>
      <c r="B29" s="860" t="s">
        <v>6487</v>
      </c>
      <c r="C29" s="1063" t="s">
        <v>6488</v>
      </c>
      <c r="D29" s="860">
        <v>3</v>
      </c>
      <c r="E29" s="860">
        <v>4</v>
      </c>
      <c r="F29" s="1065" t="s">
        <v>6478</v>
      </c>
      <c r="G29" s="494"/>
      <c r="H29" s="494" t="s">
        <v>6477</v>
      </c>
      <c r="I29" s="494" t="s">
        <v>294</v>
      </c>
      <c r="J29" s="494" t="s">
        <v>294</v>
      </c>
      <c r="K29" s="573">
        <v>0</v>
      </c>
      <c r="L29" s="358" t="s">
        <v>6489</v>
      </c>
      <c r="M29" s="357" t="s">
        <v>6487</v>
      </c>
      <c r="N29" s="357" t="s">
        <v>6477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6479</v>
      </c>
      <c r="U29" s="357" t="s">
        <v>294</v>
      </c>
      <c r="V29" s="357" t="s">
        <v>294</v>
      </c>
    </row>
    <row r="30" spans="1:22">
      <c r="A30" s="515"/>
      <c r="B30" s="860" t="s">
        <v>6480</v>
      </c>
      <c r="C30" s="1063" t="s">
        <v>6481</v>
      </c>
      <c r="D30" s="860">
        <v>4</v>
      </c>
      <c r="E30" s="860">
        <v>6</v>
      </c>
      <c r="F30" s="1065" t="s">
        <v>55</v>
      </c>
      <c r="G30" s="494"/>
      <c r="H30" s="494" t="s">
        <v>23</v>
      </c>
      <c r="I30" s="494" t="s">
        <v>294</v>
      </c>
      <c r="J30" s="494" t="s">
        <v>294</v>
      </c>
      <c r="K30" s="573">
        <v>0</v>
      </c>
      <c r="L30" s="358" t="s">
        <v>6482</v>
      </c>
      <c r="M30" s="357" t="s">
        <v>6480</v>
      </c>
      <c r="N30" s="357" t="s">
        <v>23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594</v>
      </c>
      <c r="U30" s="357" t="s">
        <v>294</v>
      </c>
      <c r="V30" s="357" t="s">
        <v>294</v>
      </c>
    </row>
    <row r="31" spans="1:22" ht="15" thickBot="1">
      <c r="A31" s="515"/>
      <c r="B31" s="860" t="s">
        <v>6490</v>
      </c>
      <c r="C31" s="1066" t="s">
        <v>6491</v>
      </c>
      <c r="D31" s="860">
        <v>4</v>
      </c>
      <c r="E31" s="860">
        <v>5</v>
      </c>
      <c r="F31" s="1069" t="s">
        <v>6474</v>
      </c>
      <c r="G31" s="494"/>
      <c r="H31" s="494" t="s">
        <v>6473</v>
      </c>
      <c r="I31" s="494" t="s">
        <v>294</v>
      </c>
      <c r="J31" s="494" t="s">
        <v>294</v>
      </c>
      <c r="K31" s="573">
        <v>0</v>
      </c>
      <c r="L31" s="358" t="s">
        <v>6492</v>
      </c>
      <c r="M31" s="357" t="s">
        <v>6490</v>
      </c>
      <c r="N31" s="357" t="s">
        <v>6473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6475</v>
      </c>
      <c r="U31" s="357" t="s">
        <v>294</v>
      </c>
      <c r="V31" s="357" t="s">
        <v>294</v>
      </c>
    </row>
    <row r="32" spans="1:22" ht="15" thickBot="1">
      <c r="A32" s="206"/>
      <c r="B32" s="1119"/>
      <c r="C32" s="1333" t="s">
        <v>22</v>
      </c>
      <c r="D32" s="1127">
        <v>20</v>
      </c>
      <c r="E32" s="1127">
        <v>27</v>
      </c>
      <c r="F32" s="699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22</v>
      </c>
      <c r="M32" s="357" t="s">
        <v>294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>
        <v>5</v>
      </c>
      <c r="B33" s="860" t="s">
        <v>351</v>
      </c>
      <c r="C33" s="1064" t="s">
        <v>352</v>
      </c>
      <c r="D33" s="860">
        <v>4</v>
      </c>
      <c r="E33" s="860">
        <v>5</v>
      </c>
      <c r="F33" s="1067" t="s">
        <v>6483</v>
      </c>
      <c r="G33" s="494"/>
      <c r="H33" s="494" t="s">
        <v>31</v>
      </c>
      <c r="I33" s="494" t="s">
        <v>294</v>
      </c>
      <c r="J33" s="494" t="s">
        <v>294</v>
      </c>
      <c r="K33" s="573">
        <v>0</v>
      </c>
      <c r="L33" s="358" t="s">
        <v>6493</v>
      </c>
      <c r="M33" s="357" t="s">
        <v>351</v>
      </c>
      <c r="N33" s="357" t="s">
        <v>31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603</v>
      </c>
      <c r="U33" s="357" t="s">
        <v>294</v>
      </c>
      <c r="V33" s="357" t="s">
        <v>294</v>
      </c>
    </row>
    <row r="34" spans="1:22">
      <c r="A34" s="515"/>
      <c r="B34" s="860" t="s">
        <v>6484</v>
      </c>
      <c r="C34" s="1063" t="s">
        <v>6485</v>
      </c>
      <c r="D34" s="860">
        <v>3</v>
      </c>
      <c r="E34" s="860">
        <v>3</v>
      </c>
      <c r="F34" s="1065" t="s">
        <v>6476</v>
      </c>
      <c r="G34" s="494"/>
      <c r="H34" s="494" t="s">
        <v>350</v>
      </c>
      <c r="I34" s="494" t="s">
        <v>294</v>
      </c>
      <c r="J34" s="494" t="s">
        <v>294</v>
      </c>
      <c r="K34" s="573">
        <v>0</v>
      </c>
      <c r="L34" s="358" t="s">
        <v>6486</v>
      </c>
      <c r="M34" s="357" t="s">
        <v>6484</v>
      </c>
      <c r="N34" s="357" t="s">
        <v>350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6420</v>
      </c>
      <c r="U34" s="357" t="s">
        <v>294</v>
      </c>
      <c r="V34" s="357" t="s">
        <v>294</v>
      </c>
    </row>
    <row r="35" spans="1:22">
      <c r="A35" s="515"/>
      <c r="B35" s="860" t="s">
        <v>6497</v>
      </c>
      <c r="C35" s="1063" t="s">
        <v>6498</v>
      </c>
      <c r="D35" s="860">
        <v>4</v>
      </c>
      <c r="E35" s="860">
        <v>5</v>
      </c>
      <c r="F35" s="1065" t="s">
        <v>349</v>
      </c>
      <c r="G35" s="494"/>
      <c r="H35" s="494" t="s">
        <v>6472</v>
      </c>
      <c r="I35" s="494" t="s">
        <v>294</v>
      </c>
      <c r="J35" s="494" t="s">
        <v>294</v>
      </c>
      <c r="K35" s="573">
        <v>0</v>
      </c>
      <c r="L35" s="358" t="s">
        <v>6499</v>
      </c>
      <c r="M35" s="357" t="s">
        <v>6497</v>
      </c>
      <c r="N35" s="357" t="s">
        <v>6472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6309</v>
      </c>
      <c r="U35" s="357" t="s">
        <v>294</v>
      </c>
      <c r="V35" s="357" t="s">
        <v>294</v>
      </c>
    </row>
    <row r="36" spans="1:22">
      <c r="A36" s="515"/>
      <c r="B36" s="860" t="s">
        <v>30</v>
      </c>
      <c r="C36" s="1063" t="s">
        <v>3669</v>
      </c>
      <c r="D36" s="860">
        <v>5</v>
      </c>
      <c r="E36" s="860">
        <v>6</v>
      </c>
      <c r="F36" s="1065" t="s">
        <v>55</v>
      </c>
      <c r="G36" s="494"/>
      <c r="H36" s="494" t="s">
        <v>23</v>
      </c>
      <c r="I36" s="494" t="s">
        <v>294</v>
      </c>
      <c r="J36" s="494" t="s">
        <v>294</v>
      </c>
      <c r="K36" s="573">
        <v>0</v>
      </c>
      <c r="L36" s="358" t="s">
        <v>604</v>
      </c>
      <c r="M36" s="357" t="s">
        <v>30</v>
      </c>
      <c r="N36" s="357" t="s">
        <v>23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594</v>
      </c>
      <c r="U36" s="357" t="s">
        <v>294</v>
      </c>
      <c r="V36" s="357" t="s">
        <v>294</v>
      </c>
    </row>
    <row r="37" spans="1:22" ht="15" thickBot="1">
      <c r="A37" s="515"/>
      <c r="B37" s="860" t="s">
        <v>6494</v>
      </c>
      <c r="C37" s="1066" t="s">
        <v>6495</v>
      </c>
      <c r="D37" s="860">
        <v>4</v>
      </c>
      <c r="E37" s="860">
        <v>6</v>
      </c>
      <c r="F37" s="1331" t="s">
        <v>6478</v>
      </c>
      <c r="G37" s="494"/>
      <c r="H37" s="494" t="s">
        <v>6477</v>
      </c>
      <c r="I37" s="494" t="s">
        <v>294</v>
      </c>
      <c r="J37" s="494" t="s">
        <v>294</v>
      </c>
      <c r="K37" s="574">
        <v>0</v>
      </c>
      <c r="L37" s="358" t="s">
        <v>6496</v>
      </c>
      <c r="M37" s="357" t="s">
        <v>6494</v>
      </c>
      <c r="N37" s="357" t="s">
        <v>6477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6479</v>
      </c>
      <c r="U37" s="357" t="s">
        <v>294</v>
      </c>
      <c r="V37" s="357" t="s">
        <v>294</v>
      </c>
    </row>
    <row r="38" spans="1:22" ht="15" thickBot="1">
      <c r="A38" s="206"/>
      <c r="B38" s="1119"/>
      <c r="C38" s="1336" t="s">
        <v>22</v>
      </c>
      <c r="D38" s="1127">
        <v>20</v>
      </c>
      <c r="E38" s="1127">
        <v>25</v>
      </c>
      <c r="F38" s="134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>
        <v>6</v>
      </c>
      <c r="B39" s="1068" t="s">
        <v>6503</v>
      </c>
      <c r="C39" s="1063" t="s">
        <v>6504</v>
      </c>
      <c r="D39" s="860">
        <v>6</v>
      </c>
      <c r="E39" s="860">
        <v>9</v>
      </c>
      <c r="F39" s="1065" t="s">
        <v>6488</v>
      </c>
      <c r="G39" s="494"/>
      <c r="H39" s="494" t="s">
        <v>6487</v>
      </c>
      <c r="I39" s="494" t="s">
        <v>294</v>
      </c>
      <c r="J39" s="494" t="s">
        <v>294</v>
      </c>
      <c r="K39" s="574">
        <v>0</v>
      </c>
      <c r="L39" s="358" t="s">
        <v>6505</v>
      </c>
      <c r="M39" s="357" t="s">
        <v>6503</v>
      </c>
      <c r="N39" s="357" t="s">
        <v>6487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6489</v>
      </c>
      <c r="U39" s="357" t="s">
        <v>294</v>
      </c>
      <c r="V39" s="357" t="s">
        <v>294</v>
      </c>
    </row>
    <row r="40" spans="1:22">
      <c r="A40" s="515"/>
      <c r="B40" s="860" t="s">
        <v>6500</v>
      </c>
      <c r="C40" s="1063" t="s">
        <v>6501</v>
      </c>
      <c r="D40" s="860">
        <v>4</v>
      </c>
      <c r="E40" s="860">
        <v>5</v>
      </c>
      <c r="F40" s="1065" t="s">
        <v>6491</v>
      </c>
      <c r="G40" s="494"/>
      <c r="H40" s="494" t="s">
        <v>6490</v>
      </c>
      <c r="I40" s="494" t="s">
        <v>294</v>
      </c>
      <c r="J40" s="494" t="s">
        <v>294</v>
      </c>
      <c r="K40" s="573">
        <v>0</v>
      </c>
      <c r="L40" s="358" t="s">
        <v>6502</v>
      </c>
      <c r="M40" s="357" t="s">
        <v>6500</v>
      </c>
      <c r="N40" s="357" t="s">
        <v>6490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6492</v>
      </c>
      <c r="U40" s="357" t="s">
        <v>294</v>
      </c>
      <c r="V40" s="357" t="s">
        <v>294</v>
      </c>
    </row>
    <row r="41" spans="1:22">
      <c r="A41" s="515"/>
      <c r="B41" s="860" t="s">
        <v>34</v>
      </c>
      <c r="C41" s="1063" t="s">
        <v>142</v>
      </c>
      <c r="D41" s="860">
        <v>4</v>
      </c>
      <c r="E41" s="860">
        <v>6</v>
      </c>
      <c r="F41" s="1065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15"/>
      <c r="B42" s="860" t="s">
        <v>6507</v>
      </c>
      <c r="C42" s="1063" t="s">
        <v>6508</v>
      </c>
      <c r="D42" s="860">
        <v>4</v>
      </c>
      <c r="E42" s="860">
        <v>5</v>
      </c>
      <c r="F42" s="1065" t="s">
        <v>6498</v>
      </c>
      <c r="G42" s="494"/>
      <c r="H42" s="494" t="s">
        <v>6497</v>
      </c>
      <c r="I42" s="494" t="s">
        <v>294</v>
      </c>
      <c r="J42" s="494" t="s">
        <v>294</v>
      </c>
      <c r="K42" s="573">
        <v>0</v>
      </c>
      <c r="L42" s="358" t="s">
        <v>6508</v>
      </c>
      <c r="M42" s="357" t="s">
        <v>6507</v>
      </c>
      <c r="N42" s="357" t="s">
        <v>6497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6499</v>
      </c>
      <c r="U42" s="357" t="s">
        <v>294</v>
      </c>
      <c r="V42" s="357" t="s">
        <v>294</v>
      </c>
    </row>
    <row r="43" spans="1:22" ht="15" thickBot="1">
      <c r="A43" s="515"/>
      <c r="B43" s="1117" t="s">
        <v>6512</v>
      </c>
      <c r="C43" s="1292" t="s">
        <v>6513</v>
      </c>
      <c r="D43" s="860">
        <v>3</v>
      </c>
      <c r="E43" s="860">
        <v>3</v>
      </c>
      <c r="F43" s="1331" t="s">
        <v>6495</v>
      </c>
      <c r="G43" s="494"/>
      <c r="H43" s="494" t="s">
        <v>6494</v>
      </c>
      <c r="I43" s="494" t="s">
        <v>294</v>
      </c>
      <c r="J43" s="494" t="s">
        <v>294</v>
      </c>
      <c r="K43" s="573">
        <v>0</v>
      </c>
      <c r="L43" s="358" t="s">
        <v>6514</v>
      </c>
      <c r="M43" s="357" t="s">
        <v>6512</v>
      </c>
      <c r="N43" s="357" t="s">
        <v>6494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6496</v>
      </c>
      <c r="U43" s="357" t="s">
        <v>294</v>
      </c>
      <c r="V43" s="357" t="s">
        <v>294</v>
      </c>
    </row>
    <row r="44" spans="1:22" ht="15" thickBot="1">
      <c r="A44" s="206"/>
      <c r="B44" s="1068"/>
      <c r="C44" s="1334" t="s">
        <v>22</v>
      </c>
      <c r="D44" s="1127">
        <v>21</v>
      </c>
      <c r="E44" s="1127">
        <v>28</v>
      </c>
      <c r="F44" s="699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>
        <v>7</v>
      </c>
      <c r="B45" s="1068" t="s">
        <v>6515</v>
      </c>
      <c r="C45" s="1064" t="s">
        <v>6516</v>
      </c>
      <c r="D45" s="860">
        <v>7</v>
      </c>
      <c r="E45" s="860">
        <v>11</v>
      </c>
      <c r="F45" s="1067" t="s">
        <v>6504</v>
      </c>
      <c r="G45" s="494"/>
      <c r="H45" s="494" t="s">
        <v>6503</v>
      </c>
      <c r="I45" s="494" t="s">
        <v>294</v>
      </c>
      <c r="J45" s="494" t="s">
        <v>294</v>
      </c>
      <c r="K45" s="573">
        <v>0</v>
      </c>
      <c r="L45" s="358" t="s">
        <v>6516</v>
      </c>
      <c r="M45" s="357" t="s">
        <v>6515</v>
      </c>
      <c r="N45" s="357" t="s">
        <v>6503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6505</v>
      </c>
      <c r="U45" s="357" t="s">
        <v>294</v>
      </c>
      <c r="V45" s="357" t="s">
        <v>294</v>
      </c>
    </row>
    <row r="46" spans="1:22">
      <c r="A46" s="515"/>
      <c r="B46" s="860" t="s">
        <v>36</v>
      </c>
      <c r="C46" s="1063" t="s">
        <v>3933</v>
      </c>
      <c r="D46" s="860">
        <v>1</v>
      </c>
      <c r="E46" s="860">
        <v>1</v>
      </c>
      <c r="F46" s="1065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1131</v>
      </c>
      <c r="M46" s="357" t="s">
        <v>36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860" t="s">
        <v>38</v>
      </c>
      <c r="C47" s="1063" t="s">
        <v>3711</v>
      </c>
      <c r="D47" s="860">
        <v>1</v>
      </c>
      <c r="E47" s="860">
        <v>1</v>
      </c>
      <c r="F47" s="1065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860" t="s">
        <v>35</v>
      </c>
      <c r="C48" s="1063" t="s">
        <v>145</v>
      </c>
      <c r="D48" s="860">
        <v>3</v>
      </c>
      <c r="E48" s="860">
        <v>4</v>
      </c>
      <c r="F48" s="1290" t="s">
        <v>138</v>
      </c>
      <c r="G48" s="494"/>
      <c r="H48" s="494" t="s">
        <v>25</v>
      </c>
      <c r="I48" s="494" t="s">
        <v>294</v>
      </c>
      <c r="J48" s="494" t="s">
        <v>294</v>
      </c>
      <c r="K48" s="573">
        <v>0</v>
      </c>
      <c r="L48" s="358" t="s">
        <v>3259</v>
      </c>
      <c r="M48" s="357" t="s">
        <v>35</v>
      </c>
      <c r="N48" s="357" t="s">
        <v>25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2100</v>
      </c>
      <c r="U48" s="357" t="s">
        <v>294</v>
      </c>
      <c r="V48" s="357" t="s">
        <v>294</v>
      </c>
    </row>
    <row r="49" spans="1:22">
      <c r="A49" s="515"/>
      <c r="B49" s="860" t="s">
        <v>6509</v>
      </c>
      <c r="C49" s="1063" t="s">
        <v>6510</v>
      </c>
      <c r="D49" s="860">
        <v>4</v>
      </c>
      <c r="E49" s="860">
        <v>5</v>
      </c>
      <c r="F49" s="1065" t="s">
        <v>6498</v>
      </c>
      <c r="G49" s="494"/>
      <c r="H49" s="494" t="s">
        <v>6497</v>
      </c>
      <c r="I49" s="494" t="s">
        <v>294</v>
      </c>
      <c r="J49" s="494" t="s">
        <v>294</v>
      </c>
      <c r="K49" s="573">
        <v>0</v>
      </c>
      <c r="L49" s="358" t="s">
        <v>6511</v>
      </c>
      <c r="M49" s="357" t="s">
        <v>6509</v>
      </c>
      <c r="N49" s="357" t="s">
        <v>6497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6499</v>
      </c>
      <c r="U49" s="357" t="s">
        <v>294</v>
      </c>
      <c r="V49" s="357" t="s">
        <v>294</v>
      </c>
    </row>
    <row r="50" spans="1:22" ht="15" thickBot="1">
      <c r="A50" s="515"/>
      <c r="B50" s="1117" t="s">
        <v>6518</v>
      </c>
      <c r="C50" s="1066" t="s">
        <v>6519</v>
      </c>
      <c r="D50" s="860">
        <v>5</v>
      </c>
      <c r="E50" s="860">
        <v>7</v>
      </c>
      <c r="F50" s="1069" t="s">
        <v>6508</v>
      </c>
      <c r="G50" s="494"/>
      <c r="H50" s="494" t="s">
        <v>6507</v>
      </c>
      <c r="I50" s="494" t="s">
        <v>294</v>
      </c>
      <c r="J50" s="494" t="s">
        <v>294</v>
      </c>
      <c r="K50" s="573">
        <v>0</v>
      </c>
      <c r="L50" s="358" t="s">
        <v>6520</v>
      </c>
      <c r="M50" s="357" t="s">
        <v>6518</v>
      </c>
      <c r="N50" s="357" t="s">
        <v>6507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6508</v>
      </c>
      <c r="U50" s="357" t="s">
        <v>294</v>
      </c>
      <c r="V50" s="357" t="s">
        <v>294</v>
      </c>
    </row>
    <row r="51" spans="1:22" ht="15" thickBot="1">
      <c r="A51" s="206"/>
      <c r="B51" s="860"/>
      <c r="C51" s="1333" t="s">
        <v>22</v>
      </c>
      <c r="D51" s="1127">
        <v>21</v>
      </c>
      <c r="E51" s="1127">
        <v>29</v>
      </c>
      <c r="F51" s="700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>
        <v>8</v>
      </c>
      <c r="B52" s="1068" t="s">
        <v>6524</v>
      </c>
      <c r="C52" s="1064" t="s">
        <v>6525</v>
      </c>
      <c r="D52" s="860">
        <v>4</v>
      </c>
      <c r="E52" s="860">
        <v>6</v>
      </c>
      <c r="F52" s="1067" t="s">
        <v>6519</v>
      </c>
      <c r="G52" s="494"/>
      <c r="H52" s="494" t="s">
        <v>6518</v>
      </c>
      <c r="I52" s="494" t="s">
        <v>294</v>
      </c>
      <c r="J52" s="494" t="s">
        <v>294</v>
      </c>
      <c r="K52" s="573">
        <v>0</v>
      </c>
      <c r="L52" s="358" t="s">
        <v>6526</v>
      </c>
      <c r="M52" s="357" t="s">
        <v>6524</v>
      </c>
      <c r="N52" s="357" t="s">
        <v>6518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6520</v>
      </c>
      <c r="U52" s="357" t="s">
        <v>294</v>
      </c>
      <c r="V52" s="357" t="s">
        <v>294</v>
      </c>
    </row>
    <row r="53" spans="1:22">
      <c r="A53" s="515"/>
      <c r="B53" s="860" t="s">
        <v>40</v>
      </c>
      <c r="C53" s="1063" t="s">
        <v>3943</v>
      </c>
      <c r="D53" s="860">
        <v>1</v>
      </c>
      <c r="E53" s="860">
        <v>1</v>
      </c>
      <c r="F53" s="1065" t="s">
        <v>3933</v>
      </c>
      <c r="G53" s="494"/>
      <c r="H53" s="494" t="s">
        <v>36</v>
      </c>
      <c r="I53" s="494" t="s">
        <v>294</v>
      </c>
      <c r="J53" s="494" t="s">
        <v>294</v>
      </c>
      <c r="K53" s="573">
        <v>0</v>
      </c>
      <c r="L53" s="358" t="s">
        <v>1180</v>
      </c>
      <c r="M53" s="357" t="s">
        <v>40</v>
      </c>
      <c r="N53" s="357" t="s">
        <v>36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1131</v>
      </c>
      <c r="U53" s="357" t="s">
        <v>294</v>
      </c>
      <c r="V53" s="357" t="s">
        <v>294</v>
      </c>
    </row>
    <row r="54" spans="1:22">
      <c r="A54" s="515"/>
      <c r="B54" s="860" t="s">
        <v>6527</v>
      </c>
      <c r="C54" s="1063" t="s">
        <v>6528</v>
      </c>
      <c r="D54" s="860">
        <v>4</v>
      </c>
      <c r="E54" s="860">
        <v>5</v>
      </c>
      <c r="F54" s="1065" t="s">
        <v>6516</v>
      </c>
      <c r="G54" s="494"/>
      <c r="H54" s="494" t="s">
        <v>6515</v>
      </c>
      <c r="I54" s="494" t="s">
        <v>294</v>
      </c>
      <c r="J54" s="494" t="s">
        <v>294</v>
      </c>
      <c r="K54" s="573">
        <v>0</v>
      </c>
      <c r="L54" s="358" t="s">
        <v>6529</v>
      </c>
      <c r="M54" s="357" t="s">
        <v>6527</v>
      </c>
      <c r="N54" s="357" t="s">
        <v>6515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6516</v>
      </c>
      <c r="U54" s="357" t="s">
        <v>294</v>
      </c>
      <c r="V54" s="357" t="s">
        <v>294</v>
      </c>
    </row>
    <row r="55" spans="1:22">
      <c r="A55" s="515"/>
      <c r="B55" s="860" t="s">
        <v>6533</v>
      </c>
      <c r="C55" s="1063" t="s">
        <v>6534</v>
      </c>
      <c r="D55" s="860">
        <v>4</v>
      </c>
      <c r="E55" s="860">
        <v>5</v>
      </c>
      <c r="F55" s="1065" t="s">
        <v>6516</v>
      </c>
      <c r="G55" s="494"/>
      <c r="H55" s="494" t="s">
        <v>6515</v>
      </c>
      <c r="I55" s="494" t="s">
        <v>294</v>
      </c>
      <c r="J55" s="494" t="s">
        <v>294</v>
      </c>
      <c r="K55" s="573">
        <v>0</v>
      </c>
      <c r="L55" s="358" t="s">
        <v>6535</v>
      </c>
      <c r="M55" s="357" t="s">
        <v>6533</v>
      </c>
      <c r="N55" s="357" t="s">
        <v>6515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6516</v>
      </c>
      <c r="U55" s="357" t="s">
        <v>294</v>
      </c>
      <c r="V55" s="357" t="s">
        <v>294</v>
      </c>
    </row>
    <row r="56" spans="1:22">
      <c r="A56" s="515"/>
      <c r="B56" s="860" t="s">
        <v>6530</v>
      </c>
      <c r="C56" s="1063" t="s">
        <v>7490</v>
      </c>
      <c r="D56" s="860">
        <v>4</v>
      </c>
      <c r="E56" s="860">
        <v>6</v>
      </c>
      <c r="F56" s="1065" t="s">
        <v>6510</v>
      </c>
      <c r="G56" s="494"/>
      <c r="H56" s="494" t="s">
        <v>6509</v>
      </c>
      <c r="I56" s="494" t="s">
        <v>294</v>
      </c>
      <c r="J56" s="494" t="s">
        <v>294</v>
      </c>
      <c r="K56" s="573">
        <v>0</v>
      </c>
      <c r="L56" s="358" t="s">
        <v>6532</v>
      </c>
      <c r="M56" s="357" t="s">
        <v>6530</v>
      </c>
      <c r="N56" s="357" t="s">
        <v>6509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6511</v>
      </c>
      <c r="U56" s="357" t="s">
        <v>294</v>
      </c>
      <c r="V56" s="357" t="s">
        <v>294</v>
      </c>
    </row>
    <row r="57" spans="1:22" ht="15" thickBot="1">
      <c r="A57" s="515"/>
      <c r="B57" s="1117" t="s">
        <v>6536</v>
      </c>
      <c r="C57" s="1066" t="s">
        <v>4933</v>
      </c>
      <c r="D57" s="860">
        <v>4</v>
      </c>
      <c r="E57" s="860">
        <v>6</v>
      </c>
      <c r="F57" s="1069" t="s">
        <v>6537</v>
      </c>
      <c r="G57" s="494"/>
      <c r="H57" s="494" t="s">
        <v>34</v>
      </c>
      <c r="I57" s="494" t="s">
        <v>6512</v>
      </c>
      <c r="J57" s="494" t="s">
        <v>294</v>
      </c>
      <c r="K57" s="573">
        <v>0</v>
      </c>
      <c r="L57" s="358" t="s">
        <v>4861</v>
      </c>
      <c r="M57" s="357" t="s">
        <v>6536</v>
      </c>
      <c r="N57" s="357" t="s">
        <v>34</v>
      </c>
      <c r="O57" s="357" t="s">
        <v>6512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6514</v>
      </c>
      <c r="V57" s="357" t="s">
        <v>294</v>
      </c>
    </row>
    <row r="58" spans="1:22" ht="15" thickBot="1">
      <c r="A58" s="206"/>
      <c r="B58" s="1117"/>
      <c r="C58" s="1336" t="s">
        <v>22</v>
      </c>
      <c r="D58" s="1127">
        <v>21</v>
      </c>
      <c r="E58" s="1127">
        <v>29</v>
      </c>
      <c r="F58" s="700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15">
        <v>9</v>
      </c>
      <c r="B59" s="860" t="s">
        <v>6541</v>
      </c>
      <c r="C59" s="1064" t="s">
        <v>147</v>
      </c>
      <c r="D59" s="860">
        <v>5</v>
      </c>
      <c r="E59" s="860">
        <v>8</v>
      </c>
      <c r="F59" s="1067" t="s">
        <v>6542</v>
      </c>
      <c r="G59" s="494"/>
      <c r="H59" s="494" t="s">
        <v>35</v>
      </c>
      <c r="I59" s="494" t="s">
        <v>6533</v>
      </c>
      <c r="J59" s="494" t="s">
        <v>294</v>
      </c>
      <c r="K59" s="573">
        <v>0</v>
      </c>
      <c r="L59" s="358" t="s">
        <v>1153</v>
      </c>
      <c r="M59" s="357" t="s">
        <v>6541</v>
      </c>
      <c r="N59" s="357" t="s">
        <v>35</v>
      </c>
      <c r="O59" s="357" t="s">
        <v>6533</v>
      </c>
      <c r="P59" s="357" t="s">
        <v>294</v>
      </c>
      <c r="Q59" s="357">
        <v>0</v>
      </c>
      <c r="R59" s="357">
        <v>36</v>
      </c>
      <c r="S59" s="357">
        <v>0</v>
      </c>
      <c r="T59" s="357" t="s">
        <v>3259</v>
      </c>
      <c r="U59" s="357" t="s">
        <v>6535</v>
      </c>
      <c r="V59" s="357" t="s">
        <v>294</v>
      </c>
    </row>
    <row r="60" spans="1:22">
      <c r="A60" s="515"/>
      <c r="B60" s="860" t="s">
        <v>6546</v>
      </c>
      <c r="C60" s="1063" t="s">
        <v>7491</v>
      </c>
      <c r="D60" s="860">
        <v>4</v>
      </c>
      <c r="E60" s="860">
        <v>5</v>
      </c>
      <c r="F60" s="1065" t="s">
        <v>6534</v>
      </c>
      <c r="G60" s="494"/>
      <c r="H60" s="494" t="s">
        <v>6533</v>
      </c>
      <c r="I60" s="494" t="s">
        <v>294</v>
      </c>
      <c r="J60" s="494" t="s">
        <v>294</v>
      </c>
      <c r="K60" s="573">
        <v>0</v>
      </c>
      <c r="L60" s="358" t="s">
        <v>6547</v>
      </c>
      <c r="M60" s="357" t="s">
        <v>6546</v>
      </c>
      <c r="N60" s="357" t="s">
        <v>6533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6535</v>
      </c>
      <c r="U60" s="357" t="s">
        <v>294</v>
      </c>
      <c r="V60" s="357" t="s">
        <v>294</v>
      </c>
    </row>
    <row r="61" spans="1:22">
      <c r="A61" s="515"/>
      <c r="B61" s="860" t="s">
        <v>6543</v>
      </c>
      <c r="C61" s="1063" t="s">
        <v>6544</v>
      </c>
      <c r="D61" s="860">
        <v>5</v>
      </c>
      <c r="E61" s="860">
        <v>7</v>
      </c>
      <c r="F61" s="1065" t="s">
        <v>6528</v>
      </c>
      <c r="G61" s="494"/>
      <c r="H61" s="494" t="s">
        <v>6527</v>
      </c>
      <c r="I61" s="494" t="s">
        <v>294</v>
      </c>
      <c r="J61" s="494" t="s">
        <v>294</v>
      </c>
      <c r="K61" s="573">
        <v>0</v>
      </c>
      <c r="L61" s="358" t="s">
        <v>6545</v>
      </c>
      <c r="M61" s="357" t="s">
        <v>6543</v>
      </c>
      <c r="N61" s="357" t="s">
        <v>6527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6529</v>
      </c>
      <c r="U61" s="357" t="s">
        <v>294</v>
      </c>
      <c r="V61" s="357" t="s">
        <v>294</v>
      </c>
    </row>
    <row r="62" spans="1:22">
      <c r="A62" s="515"/>
      <c r="B62" s="860" t="s">
        <v>6521</v>
      </c>
      <c r="C62" s="1063" t="s">
        <v>6522</v>
      </c>
      <c r="D62" s="860">
        <v>4</v>
      </c>
      <c r="E62" s="860">
        <v>6</v>
      </c>
      <c r="F62" s="1290" t="s">
        <v>6501</v>
      </c>
      <c r="G62" s="494"/>
      <c r="H62" s="494" t="s">
        <v>6500</v>
      </c>
      <c r="I62" s="494" t="s">
        <v>294</v>
      </c>
      <c r="J62" s="494" t="s">
        <v>294</v>
      </c>
      <c r="K62" s="573">
        <v>0</v>
      </c>
      <c r="L62" s="358" t="s">
        <v>6523</v>
      </c>
      <c r="M62" s="357" t="s">
        <v>6521</v>
      </c>
      <c r="N62" s="357" t="s">
        <v>6500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6502</v>
      </c>
      <c r="U62" s="357" t="s">
        <v>294</v>
      </c>
      <c r="V62" s="357" t="s">
        <v>294</v>
      </c>
    </row>
    <row r="63" spans="1:22">
      <c r="A63" s="515"/>
      <c r="B63" s="860" t="s">
        <v>6548</v>
      </c>
      <c r="C63" s="1063" t="s">
        <v>6549</v>
      </c>
      <c r="D63" s="860">
        <v>4</v>
      </c>
      <c r="E63" s="860">
        <v>5</v>
      </c>
      <c r="F63" s="1065" t="s">
        <v>7490</v>
      </c>
      <c r="G63" s="494" t="s">
        <v>241</v>
      </c>
      <c r="H63" s="494" t="s">
        <v>6530</v>
      </c>
      <c r="I63" s="494" t="s">
        <v>294</v>
      </c>
      <c r="J63" s="494" t="s">
        <v>294</v>
      </c>
      <c r="K63" s="573">
        <v>0</v>
      </c>
      <c r="L63" s="358" t="s">
        <v>6550</v>
      </c>
      <c r="M63" s="357" t="s">
        <v>6548</v>
      </c>
      <c r="N63" s="357" t="s">
        <v>6530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6532</v>
      </c>
      <c r="U63" s="357" t="s">
        <v>294</v>
      </c>
      <c r="V63" s="357" t="s">
        <v>294</v>
      </c>
    </row>
    <row r="64" spans="1:22" ht="15" thickBot="1">
      <c r="A64" s="515"/>
      <c r="B64" s="860" t="s">
        <v>6551</v>
      </c>
      <c r="C64" s="1063" t="s">
        <v>6552</v>
      </c>
      <c r="D64" s="860">
        <v>4</v>
      </c>
      <c r="E64" s="860">
        <v>5</v>
      </c>
      <c r="F64" s="1065" t="s">
        <v>7490</v>
      </c>
      <c r="G64" s="494" t="s">
        <v>241</v>
      </c>
      <c r="H64" s="494" t="s">
        <v>6530</v>
      </c>
      <c r="I64" s="494" t="s">
        <v>294</v>
      </c>
      <c r="J64" s="494" t="s">
        <v>294</v>
      </c>
      <c r="K64" s="573">
        <v>0</v>
      </c>
      <c r="L64" s="358" t="s">
        <v>6553</v>
      </c>
      <c r="M64" s="357" t="s">
        <v>6551</v>
      </c>
      <c r="N64" s="357" t="s">
        <v>6530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6532</v>
      </c>
      <c r="U64" s="357" t="s">
        <v>294</v>
      </c>
      <c r="V64" s="357" t="s">
        <v>294</v>
      </c>
    </row>
    <row r="65" spans="1:22" ht="15" thickBot="1">
      <c r="A65" s="206"/>
      <c r="B65" s="1119"/>
      <c r="C65" s="703" t="s">
        <v>22</v>
      </c>
      <c r="D65" s="1127">
        <v>22</v>
      </c>
      <c r="E65" s="1127">
        <v>31</v>
      </c>
      <c r="F65" s="1347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15">
        <v>10</v>
      </c>
      <c r="B66" s="860" t="s">
        <v>7492</v>
      </c>
      <c r="C66" s="1064" t="s">
        <v>151</v>
      </c>
      <c r="D66" s="860">
        <v>4</v>
      </c>
      <c r="E66" s="860">
        <v>6</v>
      </c>
      <c r="F66" s="1067" t="s">
        <v>147</v>
      </c>
      <c r="G66" s="494"/>
      <c r="H66" s="494" t="s">
        <v>6541</v>
      </c>
      <c r="I66" s="494" t="s">
        <v>294</v>
      </c>
      <c r="J66" s="494" t="s">
        <v>294</v>
      </c>
      <c r="K66" s="573">
        <v>0</v>
      </c>
      <c r="L66" s="358" t="s">
        <v>1182</v>
      </c>
      <c r="M66" s="357" t="s">
        <v>7492</v>
      </c>
      <c r="N66" s="357" t="s">
        <v>6541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1153</v>
      </c>
      <c r="U66" s="357" t="s">
        <v>294</v>
      </c>
      <c r="V66" s="357" t="s">
        <v>294</v>
      </c>
    </row>
    <row r="67" spans="1:22">
      <c r="A67" s="515"/>
      <c r="B67" s="860" t="s">
        <v>6538</v>
      </c>
      <c r="C67" s="1063" t="s">
        <v>6539</v>
      </c>
      <c r="D67" s="860">
        <v>4</v>
      </c>
      <c r="E67" s="860">
        <v>5</v>
      </c>
      <c r="F67" s="1065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6540</v>
      </c>
      <c r="M67" s="357" t="s">
        <v>6538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15"/>
      <c r="B68" s="860" t="s">
        <v>6555</v>
      </c>
      <c r="C68" s="1063" t="s">
        <v>6556</v>
      </c>
      <c r="D68" s="860">
        <v>6</v>
      </c>
      <c r="E68" s="860">
        <v>9</v>
      </c>
      <c r="F68" s="1065" t="s">
        <v>7491</v>
      </c>
      <c r="G68" s="494"/>
      <c r="H68" s="494" t="s">
        <v>6546</v>
      </c>
      <c r="I68" s="494" t="s">
        <v>294</v>
      </c>
      <c r="J68" s="494" t="s">
        <v>294</v>
      </c>
      <c r="K68" s="573">
        <v>0</v>
      </c>
      <c r="L68" s="358" t="s">
        <v>6556</v>
      </c>
      <c r="M68" s="357" t="s">
        <v>6555</v>
      </c>
      <c r="N68" s="357" t="s">
        <v>6546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6547</v>
      </c>
      <c r="U68" s="357" t="s">
        <v>294</v>
      </c>
      <c r="V68" s="357" t="s">
        <v>294</v>
      </c>
    </row>
    <row r="69" spans="1:22">
      <c r="A69" s="515"/>
      <c r="B69" s="860" t="s">
        <v>6557</v>
      </c>
      <c r="C69" s="1063" t="s">
        <v>6558</v>
      </c>
      <c r="D69" s="860">
        <v>4</v>
      </c>
      <c r="E69" s="860">
        <v>5</v>
      </c>
      <c r="F69" s="1065" t="s">
        <v>6544</v>
      </c>
      <c r="G69" s="494"/>
      <c r="H69" s="494" t="s">
        <v>6543</v>
      </c>
      <c r="I69" s="494" t="s">
        <v>294</v>
      </c>
      <c r="J69" s="494" t="s">
        <v>294</v>
      </c>
      <c r="K69" s="573">
        <v>0</v>
      </c>
      <c r="L69" s="358" t="s">
        <v>6559</v>
      </c>
      <c r="M69" s="357" t="s">
        <v>6557</v>
      </c>
      <c r="N69" s="357" t="s">
        <v>6543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6545</v>
      </c>
      <c r="U69" s="357" t="s">
        <v>294</v>
      </c>
      <c r="V69" s="357" t="s">
        <v>294</v>
      </c>
    </row>
    <row r="70" spans="1:22" ht="15" thickBot="1">
      <c r="A70" s="517"/>
      <c r="B70" s="860" t="s">
        <v>6560</v>
      </c>
      <c r="C70" s="1063" t="s">
        <v>7493</v>
      </c>
      <c r="D70" s="1117">
        <v>4</v>
      </c>
      <c r="E70" s="1117">
        <v>5</v>
      </c>
      <c r="F70" s="1069" t="s">
        <v>4875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7494</v>
      </c>
      <c r="M70" s="357" t="s">
        <v>6560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602"/>
      <c r="B71" s="612"/>
      <c r="C71" s="703" t="s">
        <v>22</v>
      </c>
      <c r="D71" s="1128">
        <v>22</v>
      </c>
      <c r="E71" s="1128">
        <v>30</v>
      </c>
      <c r="F71" s="134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206"/>
      <c r="B72" s="612"/>
      <c r="C72" s="1685" t="s">
        <v>111</v>
      </c>
      <c r="D72" s="1127">
        <v>204</v>
      </c>
      <c r="E72" s="1127">
        <v>274</v>
      </c>
      <c r="F72" s="70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B73" s="1639"/>
      <c r="C73" s="1639"/>
      <c r="D73" s="1639"/>
      <c r="E73" s="1639"/>
      <c r="F73" s="1640"/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6C8A-BF7B-4C14-A399-4E317339952E}">
  <sheetPr codeName="Sheet95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10</v>
      </c>
      <c r="C9" s="1064" t="s">
        <v>438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860" t="s">
        <v>17</v>
      </c>
      <c r="C10" s="1292" t="s">
        <v>54</v>
      </c>
      <c r="D10" s="609">
        <v>5</v>
      </c>
      <c r="E10" s="607">
        <v>7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60" t="s">
        <v>18</v>
      </c>
      <c r="C11" s="1063" t="s">
        <v>3151</v>
      </c>
      <c r="D11" s="609">
        <v>2</v>
      </c>
      <c r="E11" s="607">
        <v>2</v>
      </c>
      <c r="F11" s="16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608</v>
      </c>
      <c r="M11" s="357" t="s">
        <v>18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19</v>
      </c>
      <c r="C12" s="1063" t="s">
        <v>335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860" t="s">
        <v>20</v>
      </c>
      <c r="C13" s="1063" t="s">
        <v>3543</v>
      </c>
      <c r="D13" s="609">
        <v>5</v>
      </c>
      <c r="E13" s="607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612"/>
      <c r="C14" s="703" t="s">
        <v>22</v>
      </c>
      <c r="D14" s="614">
        <v>16</v>
      </c>
      <c r="E14" s="614">
        <v>19</v>
      </c>
      <c r="F14" s="7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860" t="s">
        <v>23</v>
      </c>
      <c r="C15" s="1063" t="s">
        <v>55</v>
      </c>
      <c r="D15" s="609">
        <v>5</v>
      </c>
      <c r="E15" s="607">
        <v>7</v>
      </c>
      <c r="F15" s="1065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515"/>
      <c r="B16" s="860" t="s">
        <v>56</v>
      </c>
      <c r="C16" s="1063" t="s">
        <v>57</v>
      </c>
      <c r="D16" s="609">
        <v>4</v>
      </c>
      <c r="E16" s="607">
        <v>5</v>
      </c>
      <c r="F16" s="106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6216</v>
      </c>
      <c r="M16" s="357" t="s">
        <v>56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860" t="s">
        <v>626</v>
      </c>
      <c r="C17" s="1063" t="s">
        <v>58</v>
      </c>
      <c r="D17" s="609">
        <v>5</v>
      </c>
      <c r="E17" s="607">
        <v>8</v>
      </c>
      <c r="F17" s="1290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58</v>
      </c>
      <c r="M17" s="357" t="s">
        <v>626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860" t="s">
        <v>25</v>
      </c>
      <c r="C18" s="1063" t="s">
        <v>258</v>
      </c>
      <c r="D18" s="609">
        <v>3</v>
      </c>
      <c r="E18" s="607">
        <v>4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15"/>
      <c r="B19" s="860" t="s">
        <v>26</v>
      </c>
      <c r="C19" s="1063" t="s">
        <v>52</v>
      </c>
      <c r="D19" s="609">
        <v>5</v>
      </c>
      <c r="E19" s="607">
        <v>6</v>
      </c>
      <c r="F19" s="1065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17"/>
      <c r="B20" s="612"/>
      <c r="C20" s="703" t="s">
        <v>22</v>
      </c>
      <c r="D20" s="614">
        <v>22</v>
      </c>
      <c r="E20" s="614">
        <v>30</v>
      </c>
      <c r="F20" s="70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860" t="s">
        <v>27</v>
      </c>
      <c r="C21" s="1063" t="s">
        <v>404</v>
      </c>
      <c r="D21" s="609">
        <v>5</v>
      </c>
      <c r="E21" s="607">
        <v>6</v>
      </c>
      <c r="F21" s="1067" t="s">
        <v>55</v>
      </c>
      <c r="G21" s="494"/>
      <c r="H21" s="494" t="s">
        <v>23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27</v>
      </c>
      <c r="N21" s="357" t="s">
        <v>23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594</v>
      </c>
      <c r="U21" s="357" t="s">
        <v>294</v>
      </c>
      <c r="V21" s="357" t="s">
        <v>294</v>
      </c>
    </row>
    <row r="22" spans="1:22">
      <c r="A22" s="515"/>
      <c r="B22" s="860" t="s">
        <v>29</v>
      </c>
      <c r="C22" s="1063" t="s">
        <v>53</v>
      </c>
      <c r="D22" s="609">
        <v>2</v>
      </c>
      <c r="E22" s="607">
        <v>2</v>
      </c>
      <c r="F22" s="1290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609</v>
      </c>
      <c r="M22" s="357" t="s">
        <v>29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15"/>
      <c r="B23" s="860" t="s">
        <v>59</v>
      </c>
      <c r="C23" s="1063" t="s">
        <v>60</v>
      </c>
      <c r="D23" s="609">
        <v>5</v>
      </c>
      <c r="E23" s="607">
        <v>9</v>
      </c>
      <c r="F23" s="1065" t="s">
        <v>58</v>
      </c>
      <c r="G23" s="494"/>
      <c r="H23" s="494" t="s">
        <v>626</v>
      </c>
      <c r="I23" s="494" t="s">
        <v>294</v>
      </c>
      <c r="J23" s="494" t="s">
        <v>294</v>
      </c>
      <c r="K23" s="573">
        <v>0</v>
      </c>
      <c r="L23" s="358" t="s">
        <v>599</v>
      </c>
      <c r="M23" s="357" t="s">
        <v>59</v>
      </c>
      <c r="N23" s="357" t="s">
        <v>626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58</v>
      </c>
      <c r="U23" s="357" t="s">
        <v>294</v>
      </c>
      <c r="V23" s="357" t="s">
        <v>294</v>
      </c>
    </row>
    <row r="24" spans="1:22">
      <c r="A24" s="515"/>
      <c r="B24" s="860" t="s">
        <v>61</v>
      </c>
      <c r="C24" s="1063" t="s">
        <v>62</v>
      </c>
      <c r="D24" s="609">
        <v>4</v>
      </c>
      <c r="E24" s="607">
        <v>5</v>
      </c>
      <c r="F24" s="1065" t="s">
        <v>55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6363</v>
      </c>
      <c r="M24" s="357" t="s">
        <v>61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 ht="15" thickBot="1">
      <c r="A25" s="515"/>
      <c r="B25" s="860" t="s">
        <v>63</v>
      </c>
      <c r="C25" s="1063" t="s">
        <v>6220</v>
      </c>
      <c r="D25" s="609">
        <v>3</v>
      </c>
      <c r="E25" s="607">
        <v>4</v>
      </c>
      <c r="F25" s="1290" t="s">
        <v>54</v>
      </c>
      <c r="G25" s="494"/>
      <c r="H25" s="494" t="s">
        <v>17</v>
      </c>
      <c r="I25" s="494" t="s">
        <v>294</v>
      </c>
      <c r="J25" s="494" t="s">
        <v>294</v>
      </c>
      <c r="K25" s="573">
        <v>0</v>
      </c>
      <c r="L25" s="358" t="s">
        <v>600</v>
      </c>
      <c r="M25" s="357" t="s">
        <v>63</v>
      </c>
      <c r="N25" s="357" t="s">
        <v>17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6215</v>
      </c>
      <c r="U25" s="357" t="s">
        <v>294</v>
      </c>
      <c r="V25" s="357" t="s">
        <v>294</v>
      </c>
    </row>
    <row r="26" spans="1:22" ht="15" thickBot="1">
      <c r="A26" s="517"/>
      <c r="B26" s="612"/>
      <c r="C26" s="703" t="s">
        <v>22</v>
      </c>
      <c r="D26" s="614">
        <v>19</v>
      </c>
      <c r="E26" s="614">
        <v>26</v>
      </c>
      <c r="F26" s="701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602">
        <v>4</v>
      </c>
      <c r="B27" s="1068" t="s">
        <v>65</v>
      </c>
      <c r="C27" s="1063" t="s">
        <v>66</v>
      </c>
      <c r="D27" s="609">
        <v>4</v>
      </c>
      <c r="E27" s="607">
        <v>7</v>
      </c>
      <c r="F27" s="1067" t="s">
        <v>60</v>
      </c>
      <c r="G27" s="494"/>
      <c r="H27" s="494" t="s">
        <v>59</v>
      </c>
      <c r="I27" s="494" t="s">
        <v>294</v>
      </c>
      <c r="J27" s="494" t="s">
        <v>294</v>
      </c>
      <c r="K27" s="573">
        <v>0</v>
      </c>
      <c r="L27" s="358" t="s">
        <v>66</v>
      </c>
      <c r="M27" s="357" t="s">
        <v>65</v>
      </c>
      <c r="N27" s="357" t="s">
        <v>59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599</v>
      </c>
      <c r="U27" s="357" t="s">
        <v>294</v>
      </c>
      <c r="V27" s="357" t="s">
        <v>294</v>
      </c>
    </row>
    <row r="28" spans="1:22">
      <c r="A28" s="515"/>
      <c r="B28" s="860" t="s">
        <v>30</v>
      </c>
      <c r="C28" s="1063" t="s">
        <v>3669</v>
      </c>
      <c r="D28" s="609">
        <v>5</v>
      </c>
      <c r="E28" s="607">
        <v>6</v>
      </c>
      <c r="F28" s="1065" t="s">
        <v>55</v>
      </c>
      <c r="G28" s="494"/>
      <c r="H28" s="494" t="s">
        <v>23</v>
      </c>
      <c r="I28" s="494" t="s">
        <v>294</v>
      </c>
      <c r="J28" s="494" t="s">
        <v>294</v>
      </c>
      <c r="K28" s="573">
        <v>0</v>
      </c>
      <c r="L28" s="358" t="s">
        <v>604</v>
      </c>
      <c r="M28" s="357" t="s">
        <v>30</v>
      </c>
      <c r="N28" s="357" t="s">
        <v>23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594</v>
      </c>
      <c r="U28" s="357" t="s">
        <v>294</v>
      </c>
      <c r="V28" s="357" t="s">
        <v>294</v>
      </c>
    </row>
    <row r="29" spans="1:22">
      <c r="A29" s="515"/>
      <c r="B29" s="860" t="s">
        <v>67</v>
      </c>
      <c r="C29" s="1063" t="s">
        <v>68</v>
      </c>
      <c r="D29" s="609">
        <v>4</v>
      </c>
      <c r="E29" s="607">
        <v>6</v>
      </c>
      <c r="F29" s="1065" t="s">
        <v>404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6368</v>
      </c>
      <c r="M29" s="357" t="s">
        <v>67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515"/>
      <c r="B30" s="860" t="s">
        <v>31</v>
      </c>
      <c r="C30" s="1688" t="s">
        <v>427</v>
      </c>
      <c r="D30" s="609">
        <v>5</v>
      </c>
      <c r="E30" s="607">
        <v>6</v>
      </c>
      <c r="F30" s="1065" t="s">
        <v>404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 ht="15" thickBot="1">
      <c r="A31" s="515"/>
      <c r="B31" s="1117" t="s">
        <v>69</v>
      </c>
      <c r="C31" s="1063" t="s">
        <v>6247</v>
      </c>
      <c r="D31" s="609">
        <v>4</v>
      </c>
      <c r="E31" s="607">
        <v>6</v>
      </c>
      <c r="F31" s="1069" t="s">
        <v>6220</v>
      </c>
      <c r="G31" s="494"/>
      <c r="H31" s="494" t="s">
        <v>63</v>
      </c>
      <c r="I31" s="494" t="s">
        <v>294</v>
      </c>
      <c r="J31" s="494" t="s">
        <v>294</v>
      </c>
      <c r="K31" s="573">
        <v>0</v>
      </c>
      <c r="L31" s="358" t="s">
        <v>295</v>
      </c>
      <c r="M31" s="357" t="s">
        <v>69</v>
      </c>
      <c r="N31" s="357" t="s">
        <v>63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600</v>
      </c>
      <c r="U31" s="357" t="s">
        <v>294</v>
      </c>
      <c r="V31" s="357" t="s">
        <v>294</v>
      </c>
    </row>
    <row r="32" spans="1:22" ht="15" thickBot="1">
      <c r="A32" s="517"/>
      <c r="B32" s="619"/>
      <c r="C32" s="703" t="s">
        <v>22</v>
      </c>
      <c r="D32" s="614">
        <v>22</v>
      </c>
      <c r="E32" s="614">
        <v>31</v>
      </c>
      <c r="F32" s="704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22</v>
      </c>
      <c r="M32" s="357" t="s">
        <v>294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602">
        <v>5</v>
      </c>
      <c r="B33" s="860" t="s">
        <v>70</v>
      </c>
      <c r="C33" s="1063" t="s">
        <v>71</v>
      </c>
      <c r="D33" s="609">
        <v>5</v>
      </c>
      <c r="E33" s="607">
        <v>9</v>
      </c>
      <c r="F33" s="1067" t="s">
        <v>60</v>
      </c>
      <c r="G33" s="494"/>
      <c r="H33" s="494" t="s">
        <v>59</v>
      </c>
      <c r="I33" s="494" t="s">
        <v>294</v>
      </c>
      <c r="J33" s="494" t="s">
        <v>294</v>
      </c>
      <c r="K33" s="573">
        <v>0</v>
      </c>
      <c r="L33" s="358" t="s">
        <v>605</v>
      </c>
      <c r="M33" s="357" t="s">
        <v>70</v>
      </c>
      <c r="N33" s="357" t="s">
        <v>59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599</v>
      </c>
      <c r="U33" s="357" t="s">
        <v>294</v>
      </c>
      <c r="V33" s="357" t="s">
        <v>294</v>
      </c>
    </row>
    <row r="34" spans="1:22">
      <c r="A34" s="515"/>
      <c r="B34" s="860" t="s">
        <v>33</v>
      </c>
      <c r="C34" s="1063" t="s">
        <v>7487</v>
      </c>
      <c r="D34" s="609">
        <v>5</v>
      </c>
      <c r="E34" s="607">
        <v>7</v>
      </c>
      <c r="F34" s="1065" t="s">
        <v>52</v>
      </c>
      <c r="G34" s="494"/>
      <c r="H34" s="494" t="s">
        <v>26</v>
      </c>
      <c r="I34" s="494" t="s">
        <v>294</v>
      </c>
      <c r="J34" s="494" t="s">
        <v>294</v>
      </c>
      <c r="K34" s="573">
        <v>0</v>
      </c>
      <c r="L34" s="358" t="s">
        <v>602</v>
      </c>
      <c r="M34" s="357" t="s">
        <v>33</v>
      </c>
      <c r="N34" s="357" t="s">
        <v>26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3412</v>
      </c>
      <c r="U34" s="357" t="s">
        <v>294</v>
      </c>
      <c r="V34" s="357" t="s">
        <v>294</v>
      </c>
    </row>
    <row r="35" spans="1:22">
      <c r="A35" s="515"/>
      <c r="B35" s="860" t="s">
        <v>72</v>
      </c>
      <c r="C35" s="1063" t="s">
        <v>73</v>
      </c>
      <c r="D35" s="609">
        <v>4</v>
      </c>
      <c r="E35" s="607">
        <v>7</v>
      </c>
      <c r="F35" s="1065" t="s">
        <v>66</v>
      </c>
      <c r="G35" s="494"/>
      <c r="H35" s="494" t="s">
        <v>65</v>
      </c>
      <c r="I35" s="494" t="s">
        <v>294</v>
      </c>
      <c r="J35" s="494" t="s">
        <v>294</v>
      </c>
      <c r="K35" s="573">
        <v>0</v>
      </c>
      <c r="L35" s="358" t="s">
        <v>73</v>
      </c>
      <c r="M35" s="357" t="s">
        <v>72</v>
      </c>
      <c r="N35" s="357" t="s">
        <v>65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</v>
      </c>
      <c r="U35" s="357" t="s">
        <v>294</v>
      </c>
      <c r="V35" s="357" t="s">
        <v>294</v>
      </c>
    </row>
    <row r="36" spans="1:22">
      <c r="A36" s="515"/>
      <c r="B36" s="860" t="s">
        <v>74</v>
      </c>
      <c r="C36" s="1063" t="s">
        <v>75</v>
      </c>
      <c r="D36" s="609">
        <v>4</v>
      </c>
      <c r="E36" s="607">
        <v>6</v>
      </c>
      <c r="F36" s="1065" t="s">
        <v>62</v>
      </c>
      <c r="G36" s="494"/>
      <c r="H36" s="494" t="s">
        <v>61</v>
      </c>
      <c r="I36" s="494" t="s">
        <v>294</v>
      </c>
      <c r="J36" s="494" t="s">
        <v>294</v>
      </c>
      <c r="K36" s="573">
        <v>0</v>
      </c>
      <c r="L36" s="358" t="s">
        <v>6370</v>
      </c>
      <c r="M36" s="357" t="s">
        <v>74</v>
      </c>
      <c r="N36" s="357" t="s">
        <v>61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6363</v>
      </c>
      <c r="U36" s="357" t="s">
        <v>294</v>
      </c>
      <c r="V36" s="357" t="s">
        <v>294</v>
      </c>
    </row>
    <row r="37" spans="1:22" ht="15" thickBot="1">
      <c r="A37" s="515"/>
      <c r="B37" s="860" t="s">
        <v>34</v>
      </c>
      <c r="C37" s="1063" t="s">
        <v>328</v>
      </c>
      <c r="D37" s="609">
        <v>4</v>
      </c>
      <c r="E37" s="607">
        <v>6</v>
      </c>
      <c r="F37" s="1069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17"/>
      <c r="B38" s="612"/>
      <c r="C38" s="703" t="s">
        <v>22</v>
      </c>
      <c r="D38" s="614">
        <v>22</v>
      </c>
      <c r="E38" s="614">
        <v>35</v>
      </c>
      <c r="F38" s="1328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602">
        <v>6</v>
      </c>
      <c r="B39" s="1068" t="s">
        <v>76</v>
      </c>
      <c r="C39" s="1064" t="s">
        <v>77</v>
      </c>
      <c r="D39" s="609">
        <v>4</v>
      </c>
      <c r="E39" s="607">
        <v>7</v>
      </c>
      <c r="F39" s="1067" t="s">
        <v>73</v>
      </c>
      <c r="G39" s="494"/>
      <c r="H39" s="494" t="s">
        <v>72</v>
      </c>
      <c r="I39" s="494" t="s">
        <v>294</v>
      </c>
      <c r="J39" s="494" t="s">
        <v>294</v>
      </c>
      <c r="K39" s="574">
        <v>0</v>
      </c>
      <c r="L39" s="358" t="s">
        <v>77</v>
      </c>
      <c r="M39" s="357" t="s">
        <v>76</v>
      </c>
      <c r="N39" s="357" t="s">
        <v>72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73</v>
      </c>
      <c r="U39" s="357" t="s">
        <v>294</v>
      </c>
      <c r="V39" s="357" t="s">
        <v>294</v>
      </c>
    </row>
    <row r="40" spans="1:22">
      <c r="A40" s="515"/>
      <c r="B40" s="860" t="s">
        <v>35</v>
      </c>
      <c r="C40" s="1063" t="s">
        <v>145</v>
      </c>
      <c r="D40" s="609">
        <v>3</v>
      </c>
      <c r="E40" s="607">
        <v>4</v>
      </c>
      <c r="F40" s="1290" t="s">
        <v>258</v>
      </c>
      <c r="G40" s="494"/>
      <c r="H40" s="494" t="s">
        <v>25</v>
      </c>
      <c r="I40" s="494" t="s">
        <v>294</v>
      </c>
      <c r="J40" s="494" t="s">
        <v>294</v>
      </c>
      <c r="K40" s="573">
        <v>0</v>
      </c>
      <c r="L40" s="358" t="s">
        <v>3259</v>
      </c>
      <c r="M40" s="357" t="s">
        <v>35</v>
      </c>
      <c r="N40" s="357" t="s">
        <v>25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2100</v>
      </c>
      <c r="U40" s="357" t="s">
        <v>294</v>
      </c>
      <c r="V40" s="357" t="s">
        <v>294</v>
      </c>
    </row>
    <row r="41" spans="1:22">
      <c r="A41" s="515"/>
      <c r="B41" s="860" t="s">
        <v>78</v>
      </c>
      <c r="C41" s="1063" t="s">
        <v>79</v>
      </c>
      <c r="D41" s="609">
        <v>5</v>
      </c>
      <c r="E41" s="607">
        <v>9</v>
      </c>
      <c r="F41" s="1065" t="s">
        <v>71</v>
      </c>
      <c r="G41" s="494"/>
      <c r="H41" s="494" t="s">
        <v>70</v>
      </c>
      <c r="I41" s="494" t="s">
        <v>294</v>
      </c>
      <c r="J41" s="494" t="s">
        <v>294</v>
      </c>
      <c r="K41" s="573">
        <v>0</v>
      </c>
      <c r="L41" s="358" t="s">
        <v>6250</v>
      </c>
      <c r="M41" s="357" t="s">
        <v>78</v>
      </c>
      <c r="N41" s="357" t="s">
        <v>70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605</v>
      </c>
      <c r="U41" s="357" t="s">
        <v>294</v>
      </c>
      <c r="V41" s="357" t="s">
        <v>294</v>
      </c>
    </row>
    <row r="42" spans="1:22">
      <c r="A42" s="515"/>
      <c r="B42" s="860" t="s">
        <v>36</v>
      </c>
      <c r="C42" s="1063" t="s">
        <v>247</v>
      </c>
      <c r="D42" s="609">
        <v>1</v>
      </c>
      <c r="E42" s="607">
        <v>1</v>
      </c>
      <c r="F42" s="1065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1131</v>
      </c>
      <c r="M42" s="357" t="s">
        <v>36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515"/>
      <c r="B43" s="860" t="s">
        <v>80</v>
      </c>
      <c r="C43" s="1063" t="s">
        <v>81</v>
      </c>
      <c r="D43" s="609">
        <v>4</v>
      </c>
      <c r="E43" s="607">
        <v>6</v>
      </c>
      <c r="F43" s="1065" t="s">
        <v>66</v>
      </c>
      <c r="G43" s="494"/>
      <c r="H43" s="494" t="s">
        <v>65</v>
      </c>
      <c r="I43" s="494" t="s">
        <v>294</v>
      </c>
      <c r="J43" s="494" t="s">
        <v>294</v>
      </c>
      <c r="K43" s="573">
        <v>0</v>
      </c>
      <c r="L43" s="358" t="s">
        <v>570</v>
      </c>
      <c r="M43" s="357" t="s">
        <v>80</v>
      </c>
      <c r="N43" s="357" t="s">
        <v>65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66</v>
      </c>
      <c r="U43" s="357" t="s">
        <v>294</v>
      </c>
      <c r="V43" s="357" t="s">
        <v>294</v>
      </c>
    </row>
    <row r="44" spans="1:22" ht="15" thickBot="1">
      <c r="A44" s="515"/>
      <c r="B44" s="1117" t="s">
        <v>82</v>
      </c>
      <c r="C44" s="1063" t="s">
        <v>270</v>
      </c>
      <c r="D44" s="609">
        <v>4</v>
      </c>
      <c r="E44" s="607">
        <v>6</v>
      </c>
      <c r="F44" s="1065" t="s">
        <v>75</v>
      </c>
      <c r="G44" s="494"/>
      <c r="H44" s="494" t="s">
        <v>74</v>
      </c>
      <c r="I44" s="494" t="s">
        <v>294</v>
      </c>
      <c r="J44" s="494" t="s">
        <v>294</v>
      </c>
      <c r="K44" s="573">
        <v>0</v>
      </c>
      <c r="L44" s="358" t="s">
        <v>270</v>
      </c>
      <c r="M44" s="357" t="s">
        <v>82</v>
      </c>
      <c r="N44" s="357" t="s">
        <v>74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6370</v>
      </c>
      <c r="U44" s="357" t="s">
        <v>294</v>
      </c>
      <c r="V44" s="357" t="s">
        <v>294</v>
      </c>
    </row>
    <row r="45" spans="1:22" ht="15" thickBot="1">
      <c r="A45" s="517"/>
      <c r="B45" s="612"/>
      <c r="C45" s="703" t="s">
        <v>22</v>
      </c>
      <c r="D45" s="614">
        <v>21</v>
      </c>
      <c r="E45" s="614">
        <v>33</v>
      </c>
      <c r="F45" s="701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15">
        <v>7</v>
      </c>
      <c r="B46" s="860" t="s">
        <v>329</v>
      </c>
      <c r="C46" s="1063" t="s">
        <v>7154</v>
      </c>
      <c r="D46" s="609">
        <v>3</v>
      </c>
      <c r="E46" s="607">
        <v>4</v>
      </c>
      <c r="F46" s="1067" t="s">
        <v>81</v>
      </c>
      <c r="G46" s="494"/>
      <c r="H46" s="494" t="s">
        <v>80</v>
      </c>
      <c r="I46" s="494" t="s">
        <v>294</v>
      </c>
      <c r="J46" s="494" t="s">
        <v>294</v>
      </c>
      <c r="K46" s="573">
        <v>0</v>
      </c>
      <c r="L46" s="358" t="s">
        <v>611</v>
      </c>
      <c r="M46" s="357" t="s">
        <v>329</v>
      </c>
      <c r="N46" s="357" t="s">
        <v>80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570</v>
      </c>
      <c r="U46" s="357" t="s">
        <v>294</v>
      </c>
      <c r="V46" s="357" t="s">
        <v>294</v>
      </c>
    </row>
    <row r="47" spans="1:22">
      <c r="A47" s="515"/>
      <c r="B47" s="860" t="s">
        <v>83</v>
      </c>
      <c r="C47" s="1063" t="s">
        <v>84</v>
      </c>
      <c r="D47" s="609">
        <v>4</v>
      </c>
      <c r="E47" s="607">
        <v>7</v>
      </c>
      <c r="F47" s="1065" t="s">
        <v>270</v>
      </c>
      <c r="G47" s="494"/>
      <c r="H47" s="494" t="s">
        <v>82</v>
      </c>
      <c r="I47" s="494" t="s">
        <v>294</v>
      </c>
      <c r="J47" s="494" t="s">
        <v>294</v>
      </c>
      <c r="K47" s="573">
        <v>0</v>
      </c>
      <c r="L47" s="358" t="s">
        <v>84</v>
      </c>
      <c r="M47" s="357" t="s">
        <v>83</v>
      </c>
      <c r="N47" s="357" t="s">
        <v>82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270</v>
      </c>
      <c r="U47" s="357" t="s">
        <v>294</v>
      </c>
      <c r="V47" s="357" t="s">
        <v>294</v>
      </c>
    </row>
    <row r="48" spans="1:22">
      <c r="A48" s="515"/>
      <c r="B48" s="860" t="s">
        <v>85</v>
      </c>
      <c r="C48" s="1063" t="s">
        <v>86</v>
      </c>
      <c r="D48" s="609">
        <v>4</v>
      </c>
      <c r="E48" s="607">
        <v>7</v>
      </c>
      <c r="F48" s="1065" t="s">
        <v>81</v>
      </c>
      <c r="G48" s="494"/>
      <c r="H48" s="494" t="s">
        <v>80</v>
      </c>
      <c r="I48" s="494" t="s">
        <v>294</v>
      </c>
      <c r="J48" s="494" t="s">
        <v>294</v>
      </c>
      <c r="K48" s="573">
        <v>0</v>
      </c>
      <c r="L48" s="358" t="s">
        <v>6378</v>
      </c>
      <c r="M48" s="357" t="s">
        <v>85</v>
      </c>
      <c r="N48" s="357" t="s">
        <v>80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570</v>
      </c>
      <c r="U48" s="357" t="s">
        <v>294</v>
      </c>
      <c r="V48" s="357" t="s">
        <v>294</v>
      </c>
    </row>
    <row r="49" spans="1:22">
      <c r="A49" s="515"/>
      <c r="B49" s="860" t="s">
        <v>38</v>
      </c>
      <c r="C49" s="1063" t="s">
        <v>3711</v>
      </c>
      <c r="D49" s="609">
        <v>1</v>
      </c>
      <c r="E49" s="607">
        <v>1</v>
      </c>
      <c r="F49" s="1065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331</v>
      </c>
      <c r="M49" s="357" t="s">
        <v>38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/>
      <c r="B50" s="860" t="s">
        <v>87</v>
      </c>
      <c r="C50" s="1063" t="s">
        <v>88</v>
      </c>
      <c r="D50" s="609">
        <v>4</v>
      </c>
      <c r="E50" s="607">
        <v>7</v>
      </c>
      <c r="F50" s="1065" t="s">
        <v>270</v>
      </c>
      <c r="G50" s="494"/>
      <c r="H50" s="494" t="s">
        <v>82</v>
      </c>
      <c r="I50" s="494" t="s">
        <v>294</v>
      </c>
      <c r="J50" s="494" t="s">
        <v>294</v>
      </c>
      <c r="K50" s="573">
        <v>0</v>
      </c>
      <c r="L50" s="358" t="s">
        <v>88</v>
      </c>
      <c r="M50" s="357" t="s">
        <v>87</v>
      </c>
      <c r="N50" s="357" t="s">
        <v>82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270</v>
      </c>
      <c r="U50" s="357" t="s">
        <v>294</v>
      </c>
      <c r="V50" s="357" t="s">
        <v>294</v>
      </c>
    </row>
    <row r="51" spans="1:22" ht="15" thickBot="1">
      <c r="A51" s="515"/>
      <c r="B51" s="860" t="s">
        <v>89</v>
      </c>
      <c r="C51" s="1063" t="s">
        <v>90</v>
      </c>
      <c r="D51" s="609">
        <v>5</v>
      </c>
      <c r="E51" s="607">
        <v>9</v>
      </c>
      <c r="F51" s="1069" t="s">
        <v>79</v>
      </c>
      <c r="G51" s="494"/>
      <c r="H51" s="494" t="s">
        <v>78</v>
      </c>
      <c r="I51" s="494" t="s">
        <v>294</v>
      </c>
      <c r="J51" s="494" t="s">
        <v>294</v>
      </c>
      <c r="K51" s="573">
        <v>0</v>
      </c>
      <c r="L51" s="358" t="s">
        <v>90</v>
      </c>
      <c r="M51" s="357" t="s">
        <v>89</v>
      </c>
      <c r="N51" s="357" t="s">
        <v>78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6250</v>
      </c>
      <c r="U51" s="357" t="s">
        <v>294</v>
      </c>
      <c r="V51" s="357" t="s">
        <v>294</v>
      </c>
    </row>
    <row r="52" spans="1:22" ht="15" thickBot="1">
      <c r="A52" s="517"/>
      <c r="B52" s="612"/>
      <c r="C52" s="703" t="s">
        <v>22</v>
      </c>
      <c r="D52" s="614">
        <v>21</v>
      </c>
      <c r="E52" s="614">
        <v>35</v>
      </c>
      <c r="F52" s="702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515">
        <v>8</v>
      </c>
      <c r="B53" s="860" t="s">
        <v>91</v>
      </c>
      <c r="C53" s="1063" t="s">
        <v>92</v>
      </c>
      <c r="D53" s="609">
        <v>5</v>
      </c>
      <c r="E53" s="607">
        <v>8</v>
      </c>
      <c r="F53" s="1065" t="s">
        <v>7154</v>
      </c>
      <c r="G53" s="494"/>
      <c r="H53" s="494" t="s">
        <v>329</v>
      </c>
      <c r="I53" s="494" t="s">
        <v>294</v>
      </c>
      <c r="J53" s="494" t="s">
        <v>294</v>
      </c>
      <c r="K53" s="573">
        <v>0</v>
      </c>
      <c r="L53" s="358" t="s">
        <v>92</v>
      </c>
      <c r="M53" s="357" t="s">
        <v>91</v>
      </c>
      <c r="N53" s="357" t="s">
        <v>329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611</v>
      </c>
      <c r="U53" s="357" t="s">
        <v>294</v>
      </c>
      <c r="V53" s="357" t="s">
        <v>294</v>
      </c>
    </row>
    <row r="54" spans="1:22">
      <c r="A54" s="515"/>
      <c r="B54" s="860" t="s">
        <v>93</v>
      </c>
      <c r="C54" s="1063" t="s">
        <v>94</v>
      </c>
      <c r="D54" s="609">
        <v>4</v>
      </c>
      <c r="E54" s="607">
        <v>7</v>
      </c>
      <c r="F54" s="1065" t="s">
        <v>88</v>
      </c>
      <c r="G54" s="494"/>
      <c r="H54" s="494" t="s">
        <v>87</v>
      </c>
      <c r="I54" s="494" t="s">
        <v>294</v>
      </c>
      <c r="J54" s="494" t="s">
        <v>294</v>
      </c>
      <c r="K54" s="573">
        <v>0</v>
      </c>
      <c r="L54" s="358" t="s">
        <v>94</v>
      </c>
      <c r="M54" s="357" t="s">
        <v>93</v>
      </c>
      <c r="N54" s="357" t="s">
        <v>87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88</v>
      </c>
      <c r="U54" s="357" t="s">
        <v>294</v>
      </c>
      <c r="V54" s="357" t="s">
        <v>294</v>
      </c>
    </row>
    <row r="55" spans="1:22">
      <c r="A55" s="515"/>
      <c r="B55" s="860" t="s">
        <v>95</v>
      </c>
      <c r="C55" s="1063" t="s">
        <v>96</v>
      </c>
      <c r="D55" s="609">
        <v>5</v>
      </c>
      <c r="E55" s="607">
        <v>9</v>
      </c>
      <c r="F55" s="1065" t="s">
        <v>90</v>
      </c>
      <c r="G55" s="494"/>
      <c r="H55" s="494" t="s">
        <v>89</v>
      </c>
      <c r="I55" s="494" t="s">
        <v>294</v>
      </c>
      <c r="J55" s="494" t="s">
        <v>294</v>
      </c>
      <c r="K55" s="573">
        <v>0</v>
      </c>
      <c r="L55" s="358" t="s">
        <v>96</v>
      </c>
      <c r="M55" s="357" t="s">
        <v>95</v>
      </c>
      <c r="N55" s="357" t="s">
        <v>89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90</v>
      </c>
      <c r="U55" s="357" t="s">
        <v>294</v>
      </c>
      <c r="V55" s="357" t="s">
        <v>294</v>
      </c>
    </row>
    <row r="56" spans="1:22">
      <c r="A56" s="515"/>
      <c r="B56" s="860" t="s">
        <v>97</v>
      </c>
      <c r="C56" s="1063" t="s">
        <v>98</v>
      </c>
      <c r="D56" s="609">
        <v>4</v>
      </c>
      <c r="E56" s="607">
        <v>7</v>
      </c>
      <c r="F56" s="1065" t="s">
        <v>79</v>
      </c>
      <c r="G56" s="494"/>
      <c r="H56" s="494" t="s">
        <v>78</v>
      </c>
      <c r="I56" s="494" t="s">
        <v>294</v>
      </c>
      <c r="J56" s="494" t="s">
        <v>294</v>
      </c>
      <c r="K56" s="573">
        <v>0</v>
      </c>
      <c r="L56" s="358" t="s">
        <v>98</v>
      </c>
      <c r="M56" s="357" t="s">
        <v>97</v>
      </c>
      <c r="N56" s="357" t="s">
        <v>78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6250</v>
      </c>
      <c r="U56" s="357" t="s">
        <v>294</v>
      </c>
      <c r="V56" s="357" t="s">
        <v>294</v>
      </c>
    </row>
    <row r="57" spans="1:22" ht="15" thickBot="1">
      <c r="A57" s="515"/>
      <c r="B57" s="860" t="s">
        <v>99</v>
      </c>
      <c r="C57" s="1063" t="s">
        <v>100</v>
      </c>
      <c r="D57" s="609">
        <v>4</v>
      </c>
      <c r="E57" s="607">
        <v>5</v>
      </c>
      <c r="F57" s="1065" t="s">
        <v>270</v>
      </c>
      <c r="G57" s="494"/>
      <c r="H57" s="494" t="s">
        <v>82</v>
      </c>
      <c r="I57" s="494" t="s">
        <v>294</v>
      </c>
      <c r="J57" s="494" t="s">
        <v>294</v>
      </c>
      <c r="K57" s="573">
        <v>0</v>
      </c>
      <c r="L57" s="358" t="s">
        <v>615</v>
      </c>
      <c r="M57" s="357" t="s">
        <v>99</v>
      </c>
      <c r="N57" s="357" t="s">
        <v>82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270</v>
      </c>
      <c r="U57" s="357" t="s">
        <v>294</v>
      </c>
      <c r="V57" s="357" t="s">
        <v>294</v>
      </c>
    </row>
    <row r="58" spans="1:22" ht="15" thickBot="1">
      <c r="A58" s="517"/>
      <c r="B58" s="612"/>
      <c r="C58" s="703" t="s">
        <v>22</v>
      </c>
      <c r="D58" s="614">
        <v>22</v>
      </c>
      <c r="E58" s="614">
        <v>36</v>
      </c>
      <c r="F58" s="70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9</v>
      </c>
      <c r="B59" s="860" t="s">
        <v>101</v>
      </c>
      <c r="C59" s="1063" t="s">
        <v>102</v>
      </c>
      <c r="D59" s="609">
        <v>4</v>
      </c>
      <c r="E59" s="607">
        <v>7</v>
      </c>
      <c r="F59" s="1065" t="s">
        <v>86</v>
      </c>
      <c r="G59" s="494"/>
      <c r="H59" s="494" t="s">
        <v>85</v>
      </c>
      <c r="I59" s="494" t="s">
        <v>294</v>
      </c>
      <c r="J59" s="494" t="s">
        <v>294</v>
      </c>
      <c r="K59" s="573">
        <v>0</v>
      </c>
      <c r="L59" s="358" t="s">
        <v>617</v>
      </c>
      <c r="M59" s="357" t="s">
        <v>101</v>
      </c>
      <c r="N59" s="357" t="s">
        <v>85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6378</v>
      </c>
      <c r="U59" s="357" t="s">
        <v>294</v>
      </c>
      <c r="V59" s="357" t="s">
        <v>294</v>
      </c>
    </row>
    <row r="60" spans="1:22">
      <c r="A60" s="515"/>
      <c r="B60" s="860" t="s">
        <v>40</v>
      </c>
      <c r="C60" s="1063" t="s">
        <v>338</v>
      </c>
      <c r="D60" s="609">
        <v>1</v>
      </c>
      <c r="E60" s="607">
        <v>1</v>
      </c>
      <c r="F60" s="1065" t="s">
        <v>247</v>
      </c>
      <c r="G60" s="494"/>
      <c r="H60" s="494" t="s">
        <v>36</v>
      </c>
      <c r="I60" s="494" t="s">
        <v>294</v>
      </c>
      <c r="J60" s="494" t="s">
        <v>294</v>
      </c>
      <c r="K60" s="573">
        <v>0</v>
      </c>
      <c r="L60" s="358" t="s">
        <v>1180</v>
      </c>
      <c r="M60" s="357" t="s">
        <v>40</v>
      </c>
      <c r="N60" s="357" t="s">
        <v>36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1131</v>
      </c>
      <c r="U60" s="357" t="s">
        <v>294</v>
      </c>
      <c r="V60" s="357" t="s">
        <v>294</v>
      </c>
    </row>
    <row r="61" spans="1:22">
      <c r="A61" s="515"/>
      <c r="B61" s="860" t="s">
        <v>332</v>
      </c>
      <c r="C61" s="1063" t="s">
        <v>147</v>
      </c>
      <c r="D61" s="609">
        <v>5</v>
      </c>
      <c r="E61" s="607">
        <v>8</v>
      </c>
      <c r="F61" s="1065" t="s">
        <v>7488</v>
      </c>
      <c r="G61" s="494"/>
      <c r="H61" s="494" t="s">
        <v>35</v>
      </c>
      <c r="I61" s="494" t="s">
        <v>97</v>
      </c>
      <c r="J61" s="494" t="s">
        <v>294</v>
      </c>
      <c r="K61" s="573">
        <v>0</v>
      </c>
      <c r="L61" s="358" t="s">
        <v>1153</v>
      </c>
      <c r="M61" s="357" t="s">
        <v>332</v>
      </c>
      <c r="N61" s="357" t="s">
        <v>35</v>
      </c>
      <c r="O61" s="357" t="s">
        <v>97</v>
      </c>
      <c r="P61" s="357" t="s">
        <v>294</v>
      </c>
      <c r="Q61" s="357">
        <v>0</v>
      </c>
      <c r="R61" s="357">
        <v>37</v>
      </c>
      <c r="S61" s="357">
        <v>0</v>
      </c>
      <c r="T61" s="357" t="s">
        <v>3259</v>
      </c>
      <c r="U61" s="357" t="s">
        <v>98</v>
      </c>
      <c r="V61" s="357" t="s">
        <v>294</v>
      </c>
    </row>
    <row r="62" spans="1:22">
      <c r="A62" s="515"/>
      <c r="B62" s="860" t="s">
        <v>103</v>
      </c>
      <c r="C62" s="1063" t="s">
        <v>333</v>
      </c>
      <c r="D62" s="609">
        <v>4</v>
      </c>
      <c r="E62" s="607">
        <v>6</v>
      </c>
      <c r="F62" s="1065" t="s">
        <v>7489</v>
      </c>
      <c r="G62" s="494"/>
      <c r="H62" s="494" t="s">
        <v>34</v>
      </c>
      <c r="I62" s="494" t="s">
        <v>89</v>
      </c>
      <c r="J62" s="494" t="s">
        <v>294</v>
      </c>
      <c r="K62" s="573">
        <v>0</v>
      </c>
      <c r="L62" s="358" t="s">
        <v>4861</v>
      </c>
      <c r="M62" s="357" t="s">
        <v>103</v>
      </c>
      <c r="N62" s="357" t="s">
        <v>34</v>
      </c>
      <c r="O62" s="357" t="s">
        <v>89</v>
      </c>
      <c r="P62" s="357" t="s">
        <v>294</v>
      </c>
      <c r="Q62" s="357">
        <v>0</v>
      </c>
      <c r="R62" s="357">
        <v>20</v>
      </c>
      <c r="S62" s="357">
        <v>0</v>
      </c>
      <c r="T62" s="357" t="s">
        <v>1181</v>
      </c>
      <c r="U62" s="357" t="s">
        <v>90</v>
      </c>
      <c r="V62" s="357" t="s">
        <v>294</v>
      </c>
    </row>
    <row r="63" spans="1:22">
      <c r="A63" s="515"/>
      <c r="B63" s="607" t="s">
        <v>148</v>
      </c>
      <c r="C63" s="1063" t="s">
        <v>457</v>
      </c>
      <c r="D63" s="609">
        <v>3</v>
      </c>
      <c r="E63" s="607">
        <v>4</v>
      </c>
      <c r="F63" s="1065" t="s">
        <v>77</v>
      </c>
      <c r="G63" s="494" t="s">
        <v>241</v>
      </c>
      <c r="H63" s="494" t="s">
        <v>76</v>
      </c>
      <c r="I63" s="494" t="s">
        <v>294</v>
      </c>
      <c r="J63" s="494" t="s">
        <v>294</v>
      </c>
      <c r="K63" s="573">
        <v>0</v>
      </c>
      <c r="L63" s="358" t="s">
        <v>457</v>
      </c>
      <c r="M63" s="357" t="s">
        <v>148</v>
      </c>
      <c r="N63" s="357" t="s">
        <v>76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77</v>
      </c>
      <c r="U63" s="357" t="s">
        <v>294</v>
      </c>
      <c r="V63" s="357" t="s">
        <v>294</v>
      </c>
    </row>
    <row r="64" spans="1:22">
      <c r="A64" s="515"/>
      <c r="B64" s="607" t="s">
        <v>149</v>
      </c>
      <c r="C64" s="1063" t="s">
        <v>7158</v>
      </c>
      <c r="D64" s="609">
        <v>3</v>
      </c>
      <c r="E64" s="607">
        <v>4</v>
      </c>
      <c r="F64" s="1065" t="s">
        <v>77</v>
      </c>
      <c r="G64" s="494" t="s">
        <v>241</v>
      </c>
      <c r="H64" s="494" t="s">
        <v>76</v>
      </c>
      <c r="I64" s="494" t="s">
        <v>294</v>
      </c>
      <c r="J64" s="494" t="s">
        <v>294</v>
      </c>
      <c r="K64" s="573">
        <v>0</v>
      </c>
      <c r="L64" s="358" t="s">
        <v>7159</v>
      </c>
      <c r="M64" s="357" t="s">
        <v>149</v>
      </c>
      <c r="N64" s="357" t="s">
        <v>76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77</v>
      </c>
      <c r="U64" s="357" t="s">
        <v>294</v>
      </c>
      <c r="V64" s="357" t="s">
        <v>294</v>
      </c>
    </row>
    <row r="65" spans="1:22" ht="15" thickBot="1">
      <c r="A65" s="515"/>
      <c r="B65" s="860" t="s">
        <v>104</v>
      </c>
      <c r="C65" s="1063" t="s">
        <v>7161</v>
      </c>
      <c r="D65" s="609">
        <v>4</v>
      </c>
      <c r="E65" s="607">
        <v>6</v>
      </c>
      <c r="F65" s="1069" t="s">
        <v>96</v>
      </c>
      <c r="G65" s="494"/>
      <c r="H65" s="494" t="s">
        <v>95</v>
      </c>
      <c r="I65" s="494" t="s">
        <v>294</v>
      </c>
      <c r="J65" s="494" t="s">
        <v>294</v>
      </c>
      <c r="K65" s="573">
        <v>0</v>
      </c>
      <c r="L65" s="358" t="s">
        <v>6268</v>
      </c>
      <c r="M65" s="357" t="s">
        <v>104</v>
      </c>
      <c r="N65" s="357" t="s">
        <v>95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96</v>
      </c>
      <c r="U65" s="357" t="s">
        <v>294</v>
      </c>
      <c r="V65" s="357" t="s">
        <v>294</v>
      </c>
    </row>
    <row r="66" spans="1:22" ht="15" thickBot="1">
      <c r="A66" s="517"/>
      <c r="B66" s="612"/>
      <c r="C66" s="703" t="s">
        <v>22</v>
      </c>
      <c r="D66" s="614">
        <v>21</v>
      </c>
      <c r="E66" s="614">
        <v>32</v>
      </c>
      <c r="F66" s="702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860" t="s">
        <v>106</v>
      </c>
      <c r="C67" s="1063" t="s">
        <v>423</v>
      </c>
      <c r="D67" s="609">
        <v>5</v>
      </c>
      <c r="E67" s="860">
        <v>9</v>
      </c>
      <c r="F67" s="633" t="s">
        <v>98</v>
      </c>
      <c r="G67" s="494"/>
      <c r="H67" s="494" t="s">
        <v>97</v>
      </c>
      <c r="I67" s="494" t="s">
        <v>294</v>
      </c>
      <c r="J67" s="494" t="s">
        <v>294</v>
      </c>
      <c r="K67" s="573">
        <v>0</v>
      </c>
      <c r="L67" s="358" t="s">
        <v>423</v>
      </c>
      <c r="M67" s="357" t="s">
        <v>106</v>
      </c>
      <c r="N67" s="357" t="s">
        <v>97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98</v>
      </c>
      <c r="U67" s="357" t="s">
        <v>294</v>
      </c>
      <c r="V67" s="357" t="s">
        <v>294</v>
      </c>
    </row>
    <row r="68" spans="1:22">
      <c r="A68" s="515"/>
      <c r="B68" s="860" t="s">
        <v>334</v>
      </c>
      <c r="C68" s="1063" t="s">
        <v>151</v>
      </c>
      <c r="D68" s="609">
        <v>5</v>
      </c>
      <c r="E68" s="607">
        <v>8</v>
      </c>
      <c r="F68" s="1065" t="s">
        <v>147</v>
      </c>
      <c r="G68" s="494"/>
      <c r="H68" s="494" t="s">
        <v>332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334</v>
      </c>
      <c r="N68" s="357" t="s">
        <v>332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860" t="s">
        <v>107</v>
      </c>
      <c r="C69" s="611" t="s">
        <v>7162</v>
      </c>
      <c r="D69" s="609">
        <v>5</v>
      </c>
      <c r="E69" s="607">
        <v>8</v>
      </c>
      <c r="F69" s="1065" t="s">
        <v>7161</v>
      </c>
      <c r="G69" s="494"/>
      <c r="H69" s="494" t="s">
        <v>104</v>
      </c>
      <c r="I69" s="494" t="s">
        <v>294</v>
      </c>
      <c r="J69" s="494" t="s">
        <v>294</v>
      </c>
      <c r="K69" s="573">
        <v>0</v>
      </c>
      <c r="L69" s="358" t="s">
        <v>623</v>
      </c>
      <c r="M69" s="357" t="s">
        <v>107</v>
      </c>
      <c r="N69" s="357" t="s">
        <v>104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6268</v>
      </c>
      <c r="U69" s="357" t="s">
        <v>294</v>
      </c>
      <c r="V69" s="357" t="s">
        <v>294</v>
      </c>
    </row>
    <row r="70" spans="1:22">
      <c r="A70" s="515"/>
      <c r="B70" s="860" t="s">
        <v>152</v>
      </c>
      <c r="C70" s="1063" t="s">
        <v>7163</v>
      </c>
      <c r="D70" s="609">
        <v>3</v>
      </c>
      <c r="E70" s="607">
        <v>4</v>
      </c>
      <c r="F70" s="1065" t="s">
        <v>353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7164</v>
      </c>
      <c r="M70" s="357" t="s">
        <v>152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515"/>
      <c r="B71" s="607" t="s">
        <v>154</v>
      </c>
      <c r="C71" s="1066" t="s">
        <v>7165</v>
      </c>
      <c r="D71" s="609">
        <v>3</v>
      </c>
      <c r="E71" s="619">
        <v>4</v>
      </c>
      <c r="F71" s="1065" t="s">
        <v>353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3154</v>
      </c>
      <c r="M71" s="357" t="s">
        <v>154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5"/>
      <c r="B72" s="612"/>
      <c r="C72" s="703" t="s">
        <v>22</v>
      </c>
      <c r="D72" s="614">
        <v>18</v>
      </c>
      <c r="E72" s="631">
        <v>29</v>
      </c>
      <c r="F72" s="70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539"/>
      <c r="C73" s="772" t="s">
        <v>111</v>
      </c>
      <c r="D73" s="614">
        <v>204</v>
      </c>
      <c r="E73" s="1127">
        <v>306</v>
      </c>
      <c r="F73" s="106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35C6-6AD4-4166-A992-79660FE30893}">
  <sheetPr codeName="Sheet96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603" t="s">
        <v>10</v>
      </c>
      <c r="C9" s="1064" t="s">
        <v>438</v>
      </c>
      <c r="D9" s="605">
        <v>2</v>
      </c>
      <c r="E9" s="603">
        <v>2</v>
      </c>
      <c r="F9" s="12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607" t="s">
        <v>17</v>
      </c>
      <c r="C10" s="1292" t="s">
        <v>54</v>
      </c>
      <c r="D10" s="609">
        <v>5</v>
      </c>
      <c r="E10" s="607">
        <v>7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607" t="s">
        <v>19</v>
      </c>
      <c r="C11" s="1063" t="s">
        <v>335</v>
      </c>
      <c r="D11" s="609">
        <v>2</v>
      </c>
      <c r="E11" s="607">
        <v>2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335</v>
      </c>
      <c r="M11" s="357" t="s">
        <v>19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607" t="s">
        <v>20</v>
      </c>
      <c r="C12" s="1063" t="s">
        <v>3543</v>
      </c>
      <c r="D12" s="609">
        <v>5</v>
      </c>
      <c r="E12" s="607">
        <v>6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607" t="s">
        <v>6982</v>
      </c>
      <c r="C13" s="1063" t="s">
        <v>416</v>
      </c>
      <c r="D13" s="609">
        <v>4</v>
      </c>
      <c r="E13" s="607">
        <v>5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6412</v>
      </c>
      <c r="M13" s="357" t="s">
        <v>6982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607" t="s">
        <v>25</v>
      </c>
      <c r="C14" s="1063" t="s">
        <v>1179</v>
      </c>
      <c r="D14" s="609">
        <v>3</v>
      </c>
      <c r="E14" s="607">
        <v>4</v>
      </c>
      <c r="F14" s="129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2100</v>
      </c>
      <c r="M14" s="357" t="s">
        <v>25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612"/>
      <c r="C15" s="703" t="s">
        <v>22</v>
      </c>
      <c r="D15" s="614">
        <v>21</v>
      </c>
      <c r="E15" s="614">
        <v>26</v>
      </c>
      <c r="F15" s="1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603" t="s">
        <v>23</v>
      </c>
      <c r="C16" s="1292" t="s">
        <v>55</v>
      </c>
      <c r="D16" s="609">
        <v>5</v>
      </c>
      <c r="E16" s="607">
        <v>7</v>
      </c>
      <c r="F16" s="1299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849"/>
      <c r="B17" s="607" t="s">
        <v>6477</v>
      </c>
      <c r="C17" s="1063" t="s">
        <v>6478</v>
      </c>
      <c r="D17" s="609">
        <v>4</v>
      </c>
      <c r="E17" s="607">
        <v>6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6479</v>
      </c>
      <c r="M17" s="357" t="s">
        <v>6477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849"/>
      <c r="B18" s="607" t="s">
        <v>356</v>
      </c>
      <c r="C18" s="1063" t="s">
        <v>357</v>
      </c>
      <c r="D18" s="609">
        <v>3</v>
      </c>
      <c r="E18" s="607">
        <v>3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6284</v>
      </c>
      <c r="M18" s="357" t="s">
        <v>356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607" t="s">
        <v>26</v>
      </c>
      <c r="C19" s="1063" t="s">
        <v>417</v>
      </c>
      <c r="D19" s="609">
        <v>5</v>
      </c>
      <c r="E19" s="607">
        <v>6</v>
      </c>
      <c r="F19" s="1065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>
      <c r="A20" s="849"/>
      <c r="B20" s="607" t="s">
        <v>18</v>
      </c>
      <c r="C20" s="1063" t="s">
        <v>3739</v>
      </c>
      <c r="D20" s="609">
        <v>2</v>
      </c>
      <c r="E20" s="607">
        <v>2</v>
      </c>
      <c r="F20" s="1290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608</v>
      </c>
      <c r="M20" s="357" t="s">
        <v>18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849"/>
      <c r="B21" s="607" t="s">
        <v>347</v>
      </c>
      <c r="C21" s="1063" t="s">
        <v>348</v>
      </c>
      <c r="D21" s="609">
        <v>3</v>
      </c>
      <c r="E21" s="607">
        <v>6</v>
      </c>
      <c r="F21" s="133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6413</v>
      </c>
      <c r="M21" s="357" t="s">
        <v>347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612"/>
      <c r="C22" s="703" t="s">
        <v>22</v>
      </c>
      <c r="D22" s="614">
        <v>22</v>
      </c>
      <c r="E22" s="614">
        <v>30</v>
      </c>
      <c r="F22" s="1704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607" t="s">
        <v>27</v>
      </c>
      <c r="C23" s="1063" t="s">
        <v>28</v>
      </c>
      <c r="D23" s="609">
        <v>5</v>
      </c>
      <c r="E23" s="607">
        <v>7</v>
      </c>
      <c r="F23" s="1290" t="s">
        <v>55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849"/>
      <c r="B24" s="607" t="s">
        <v>6650</v>
      </c>
      <c r="C24" s="1063" t="s">
        <v>6983</v>
      </c>
      <c r="D24" s="609">
        <v>4</v>
      </c>
      <c r="E24" s="607">
        <v>6</v>
      </c>
      <c r="F24" s="1290" t="s">
        <v>6478</v>
      </c>
      <c r="G24" s="494"/>
      <c r="H24" s="494" t="s">
        <v>6477</v>
      </c>
      <c r="I24" s="494" t="s">
        <v>294</v>
      </c>
      <c r="J24" s="494" t="s">
        <v>294</v>
      </c>
      <c r="K24" s="573">
        <v>0</v>
      </c>
      <c r="L24" s="358" t="s">
        <v>6652</v>
      </c>
      <c r="M24" s="357" t="s">
        <v>6650</v>
      </c>
      <c r="N24" s="357" t="s">
        <v>6477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6479</v>
      </c>
      <c r="U24" s="357" t="s">
        <v>294</v>
      </c>
      <c r="V24" s="357" t="s">
        <v>294</v>
      </c>
    </row>
    <row r="25" spans="1:22">
      <c r="A25" s="849"/>
      <c r="B25" s="607" t="s">
        <v>354</v>
      </c>
      <c r="C25" s="1063" t="s">
        <v>413</v>
      </c>
      <c r="D25" s="609">
        <v>3</v>
      </c>
      <c r="E25" s="607">
        <v>4</v>
      </c>
      <c r="F25" s="129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6282</v>
      </c>
      <c r="M25" s="357" t="s">
        <v>354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849"/>
      <c r="B26" s="607" t="s">
        <v>33</v>
      </c>
      <c r="C26" s="1063" t="s">
        <v>140</v>
      </c>
      <c r="D26" s="609">
        <v>5</v>
      </c>
      <c r="E26" s="607">
        <v>7</v>
      </c>
      <c r="F26" s="1290" t="s">
        <v>417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849"/>
      <c r="B27" s="607" t="s">
        <v>30</v>
      </c>
      <c r="C27" s="1063" t="s">
        <v>141</v>
      </c>
      <c r="D27" s="609">
        <v>5</v>
      </c>
      <c r="E27" s="607">
        <v>6</v>
      </c>
      <c r="F27" s="1290" t="s">
        <v>55</v>
      </c>
      <c r="G27" s="494"/>
      <c r="H27" s="494" t="s">
        <v>23</v>
      </c>
      <c r="I27" s="494" t="s">
        <v>294</v>
      </c>
      <c r="J27" s="494" t="s">
        <v>294</v>
      </c>
      <c r="K27" s="573">
        <v>0</v>
      </c>
      <c r="L27" s="358" t="s">
        <v>604</v>
      </c>
      <c r="M27" s="357" t="s">
        <v>30</v>
      </c>
      <c r="N27" s="357" t="s">
        <v>23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594</v>
      </c>
      <c r="U27" s="357" t="s">
        <v>294</v>
      </c>
      <c r="V27" s="357" t="s">
        <v>294</v>
      </c>
    </row>
    <row r="28" spans="1:22" ht="15" thickBot="1">
      <c r="A28" s="856"/>
      <c r="B28" s="612"/>
      <c r="C28" s="703" t="s">
        <v>22</v>
      </c>
      <c r="D28" s="614">
        <v>22</v>
      </c>
      <c r="E28" s="614">
        <v>30</v>
      </c>
      <c r="F28" s="1704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844">
        <v>4</v>
      </c>
      <c r="B29" s="607" t="s">
        <v>31</v>
      </c>
      <c r="C29" s="1063" t="s">
        <v>32</v>
      </c>
      <c r="D29" s="609">
        <v>5</v>
      </c>
      <c r="E29" s="607">
        <v>7</v>
      </c>
      <c r="F29" s="1290" t="s">
        <v>28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31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849"/>
      <c r="B30" s="607" t="s">
        <v>359</v>
      </c>
      <c r="C30" s="1063" t="s">
        <v>349</v>
      </c>
      <c r="D30" s="609">
        <v>4</v>
      </c>
      <c r="E30" s="607">
        <v>6</v>
      </c>
      <c r="F30" s="1290" t="s">
        <v>55</v>
      </c>
      <c r="G30" s="494"/>
      <c r="H30" s="494" t="s">
        <v>23</v>
      </c>
      <c r="I30" s="494" t="s">
        <v>294</v>
      </c>
      <c r="J30" s="494" t="s">
        <v>294</v>
      </c>
      <c r="K30" s="573">
        <v>0</v>
      </c>
      <c r="L30" s="358" t="s">
        <v>6309</v>
      </c>
      <c r="M30" s="357" t="s">
        <v>359</v>
      </c>
      <c r="N30" s="357" t="s">
        <v>23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594</v>
      </c>
      <c r="U30" s="357" t="s">
        <v>294</v>
      </c>
      <c r="V30" s="357" t="s">
        <v>294</v>
      </c>
    </row>
    <row r="31" spans="1:22">
      <c r="A31" s="849"/>
      <c r="B31" s="607" t="s">
        <v>358</v>
      </c>
      <c r="C31" s="1063" t="s">
        <v>6856</v>
      </c>
      <c r="D31" s="609">
        <v>3</v>
      </c>
      <c r="E31" s="607">
        <v>4</v>
      </c>
      <c r="F31" s="1290" t="s">
        <v>357</v>
      </c>
      <c r="G31" s="494"/>
      <c r="H31" s="494" t="s">
        <v>356</v>
      </c>
      <c r="I31" s="494" t="s">
        <v>294</v>
      </c>
      <c r="J31" s="494" t="s">
        <v>294</v>
      </c>
      <c r="K31" s="573">
        <v>0</v>
      </c>
      <c r="L31" s="358" t="s">
        <v>6307</v>
      </c>
      <c r="M31" s="357" t="s">
        <v>358</v>
      </c>
      <c r="N31" s="357" t="s">
        <v>356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6284</v>
      </c>
      <c r="U31" s="357" t="s">
        <v>294</v>
      </c>
      <c r="V31" s="357" t="s">
        <v>294</v>
      </c>
    </row>
    <row r="32" spans="1:22">
      <c r="A32" s="849"/>
      <c r="B32" s="607" t="s">
        <v>29</v>
      </c>
      <c r="C32" s="1063" t="s">
        <v>3732</v>
      </c>
      <c r="D32" s="609">
        <v>2</v>
      </c>
      <c r="E32" s="607">
        <v>2</v>
      </c>
      <c r="F32" s="1290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609</v>
      </c>
      <c r="M32" s="357" t="s">
        <v>29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 ht="15" thickBot="1">
      <c r="A33" s="849"/>
      <c r="B33" s="607" t="s">
        <v>360</v>
      </c>
      <c r="C33" s="1063" t="s">
        <v>6297</v>
      </c>
      <c r="D33" s="609">
        <v>4</v>
      </c>
      <c r="E33" s="607">
        <v>4</v>
      </c>
      <c r="F33" s="1290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6298</v>
      </c>
      <c r="M33" s="357" t="s">
        <v>360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856"/>
      <c r="B34" s="612"/>
      <c r="C34" s="703" t="s">
        <v>22</v>
      </c>
      <c r="D34" s="614">
        <v>18</v>
      </c>
      <c r="E34" s="614">
        <v>23</v>
      </c>
      <c r="F34" s="1704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844">
        <v>5</v>
      </c>
      <c r="B35" s="607" t="s">
        <v>6987</v>
      </c>
      <c r="C35" s="1063" t="s">
        <v>352</v>
      </c>
      <c r="D35" s="609">
        <v>5</v>
      </c>
      <c r="E35" s="607">
        <v>7</v>
      </c>
      <c r="F35" s="1290" t="s">
        <v>32</v>
      </c>
      <c r="G35" s="494"/>
      <c r="H35" s="494" t="s">
        <v>31</v>
      </c>
      <c r="I35" s="494" t="s">
        <v>294</v>
      </c>
      <c r="J35" s="494" t="s">
        <v>294</v>
      </c>
      <c r="K35" s="573">
        <v>0</v>
      </c>
      <c r="L35" s="358" t="s">
        <v>6493</v>
      </c>
      <c r="M35" s="357" t="s">
        <v>6987</v>
      </c>
      <c r="N35" s="357" t="s">
        <v>31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603</v>
      </c>
      <c r="U35" s="357" t="s">
        <v>294</v>
      </c>
      <c r="V35" s="357" t="s">
        <v>294</v>
      </c>
    </row>
    <row r="36" spans="1:22">
      <c r="A36" s="849"/>
      <c r="B36" s="607" t="s">
        <v>6985</v>
      </c>
      <c r="C36" s="1063" t="s">
        <v>6425</v>
      </c>
      <c r="D36" s="607">
        <v>4</v>
      </c>
      <c r="E36" s="607">
        <v>6</v>
      </c>
      <c r="F36" s="1290" t="s">
        <v>28</v>
      </c>
      <c r="G36" s="494"/>
      <c r="H36" s="494" t="s">
        <v>27</v>
      </c>
      <c r="I36" s="494" t="s">
        <v>294</v>
      </c>
      <c r="J36" s="494" t="s">
        <v>294</v>
      </c>
      <c r="K36" s="573">
        <v>0</v>
      </c>
      <c r="L36" s="358" t="s">
        <v>6426</v>
      </c>
      <c r="M36" s="357" t="s">
        <v>6985</v>
      </c>
      <c r="N36" s="357" t="s">
        <v>27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598</v>
      </c>
      <c r="U36" s="357" t="s">
        <v>294</v>
      </c>
      <c r="V36" s="357" t="s">
        <v>294</v>
      </c>
    </row>
    <row r="37" spans="1:22">
      <c r="A37" s="849"/>
      <c r="B37" s="607" t="s">
        <v>422</v>
      </c>
      <c r="C37" s="1688" t="s">
        <v>418</v>
      </c>
      <c r="D37" s="609">
        <v>4</v>
      </c>
      <c r="E37" s="607">
        <v>6</v>
      </c>
      <c r="F37" s="1290" t="s">
        <v>141</v>
      </c>
      <c r="G37" s="494"/>
      <c r="H37" s="494" t="s">
        <v>30</v>
      </c>
      <c r="I37" s="494" t="s">
        <v>294</v>
      </c>
      <c r="J37" s="494" t="s">
        <v>294</v>
      </c>
      <c r="K37" s="574">
        <v>0</v>
      </c>
      <c r="L37" s="358" t="s">
        <v>6419</v>
      </c>
      <c r="M37" s="357" t="s">
        <v>422</v>
      </c>
      <c r="N37" s="357" t="s">
        <v>30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604</v>
      </c>
      <c r="U37" s="357" t="s">
        <v>294</v>
      </c>
      <c r="V37" s="357" t="s">
        <v>294</v>
      </c>
    </row>
    <row r="38" spans="1:22">
      <c r="A38" s="849"/>
      <c r="B38" s="607" t="s">
        <v>350</v>
      </c>
      <c r="C38" s="1063" t="s">
        <v>405</v>
      </c>
      <c r="D38" s="609">
        <v>4</v>
      </c>
      <c r="E38" s="607">
        <v>6</v>
      </c>
      <c r="F38" s="1290" t="s">
        <v>349</v>
      </c>
      <c r="G38" s="494"/>
      <c r="H38" s="494" t="s">
        <v>359</v>
      </c>
      <c r="I38" s="494" t="s">
        <v>294</v>
      </c>
      <c r="J38" s="494" t="s">
        <v>294</v>
      </c>
      <c r="K38" s="573">
        <v>0</v>
      </c>
      <c r="L38" s="358" t="s">
        <v>6420</v>
      </c>
      <c r="M38" s="357" t="s">
        <v>350</v>
      </c>
      <c r="N38" s="357" t="s">
        <v>359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6309</v>
      </c>
      <c r="U38" s="357" t="s">
        <v>294</v>
      </c>
      <c r="V38" s="357" t="s">
        <v>294</v>
      </c>
    </row>
    <row r="39" spans="1:22">
      <c r="A39" s="849"/>
      <c r="B39" s="607" t="s">
        <v>38</v>
      </c>
      <c r="C39" s="1063" t="s">
        <v>331</v>
      </c>
      <c r="D39" s="609">
        <v>1</v>
      </c>
      <c r="E39" s="607">
        <v>1</v>
      </c>
      <c r="F39" s="1290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331</v>
      </c>
      <c r="M39" s="357" t="s">
        <v>38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 ht="15" thickBot="1">
      <c r="A40" s="849"/>
      <c r="B40" s="607" t="s">
        <v>34</v>
      </c>
      <c r="C40" s="1063" t="s">
        <v>142</v>
      </c>
      <c r="D40" s="609">
        <v>4</v>
      </c>
      <c r="E40" s="607">
        <v>6</v>
      </c>
      <c r="F40" s="1290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856"/>
      <c r="B41" s="612"/>
      <c r="C41" s="1684" t="s">
        <v>22</v>
      </c>
      <c r="D41" s="614">
        <v>22</v>
      </c>
      <c r="E41" s="614">
        <v>32</v>
      </c>
      <c r="F41" s="174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849">
        <v>6</v>
      </c>
      <c r="B42" s="607" t="s">
        <v>6430</v>
      </c>
      <c r="C42" s="1063" t="s">
        <v>6984</v>
      </c>
      <c r="D42" s="609">
        <v>3</v>
      </c>
      <c r="E42" s="607">
        <v>3</v>
      </c>
      <c r="F42" s="1067" t="s">
        <v>349</v>
      </c>
      <c r="G42" s="494"/>
      <c r="H42" s="494" t="s">
        <v>359</v>
      </c>
      <c r="I42" s="494" t="s">
        <v>294</v>
      </c>
      <c r="J42" s="494" t="s">
        <v>294</v>
      </c>
      <c r="K42" s="573">
        <v>0</v>
      </c>
      <c r="L42" s="358" t="s">
        <v>6432</v>
      </c>
      <c r="M42" s="357" t="s">
        <v>6430</v>
      </c>
      <c r="N42" s="357" t="s">
        <v>359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6309</v>
      </c>
      <c r="U42" s="357" t="s">
        <v>294</v>
      </c>
      <c r="V42" s="357" t="s">
        <v>294</v>
      </c>
    </row>
    <row r="43" spans="1:22">
      <c r="A43" s="849"/>
      <c r="B43" s="607" t="s">
        <v>6988</v>
      </c>
      <c r="C43" s="1063" t="s">
        <v>5031</v>
      </c>
      <c r="D43" s="607">
        <v>5</v>
      </c>
      <c r="E43" s="607">
        <v>8</v>
      </c>
      <c r="F43" s="1065" t="s">
        <v>6856</v>
      </c>
      <c r="G43" s="494"/>
      <c r="H43" s="494" t="s">
        <v>358</v>
      </c>
      <c r="I43" s="494" t="s">
        <v>294</v>
      </c>
      <c r="J43" s="494" t="s">
        <v>294</v>
      </c>
      <c r="K43" s="573">
        <v>0</v>
      </c>
      <c r="L43" s="358" t="s">
        <v>2119</v>
      </c>
      <c r="M43" s="357" t="s">
        <v>6988</v>
      </c>
      <c r="N43" s="357" t="s">
        <v>358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6307</v>
      </c>
      <c r="U43" s="357" t="s">
        <v>294</v>
      </c>
      <c r="V43" s="357" t="s">
        <v>294</v>
      </c>
    </row>
    <row r="44" spans="1:22">
      <c r="A44" s="849"/>
      <c r="B44" s="607" t="s">
        <v>6991</v>
      </c>
      <c r="C44" s="1063" t="s">
        <v>6992</v>
      </c>
      <c r="D44" s="609">
        <v>4</v>
      </c>
      <c r="E44" s="607">
        <v>6</v>
      </c>
      <c r="F44" s="1699" t="s">
        <v>418</v>
      </c>
      <c r="G44" s="494"/>
      <c r="H44" s="494" t="s">
        <v>422</v>
      </c>
      <c r="I44" s="494" t="s">
        <v>294</v>
      </c>
      <c r="J44" s="494" t="s">
        <v>294</v>
      </c>
      <c r="K44" s="573">
        <v>0</v>
      </c>
      <c r="L44" s="358" t="s">
        <v>6423</v>
      </c>
      <c r="M44" s="357" t="s">
        <v>6991</v>
      </c>
      <c r="N44" s="357" t="s">
        <v>422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6419</v>
      </c>
      <c r="U44" s="357" t="s">
        <v>294</v>
      </c>
      <c r="V44" s="357" t="s">
        <v>294</v>
      </c>
    </row>
    <row r="45" spans="1:22">
      <c r="A45" s="849"/>
      <c r="B45" s="607" t="s">
        <v>410</v>
      </c>
      <c r="C45" s="1063" t="s">
        <v>6993</v>
      </c>
      <c r="D45" s="609">
        <v>4</v>
      </c>
      <c r="E45" s="607">
        <v>4</v>
      </c>
      <c r="F45" s="1699" t="s">
        <v>418</v>
      </c>
      <c r="G45" s="494"/>
      <c r="H45" s="494" t="s">
        <v>422</v>
      </c>
      <c r="I45" s="494" t="s">
        <v>294</v>
      </c>
      <c r="J45" s="494" t="s">
        <v>294</v>
      </c>
      <c r="K45" s="573">
        <v>0</v>
      </c>
      <c r="L45" s="358" t="s">
        <v>1054</v>
      </c>
      <c r="M45" s="357" t="s">
        <v>410</v>
      </c>
      <c r="N45" s="357" t="s">
        <v>422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6419</v>
      </c>
      <c r="U45" s="357" t="s">
        <v>294</v>
      </c>
      <c r="V45" s="357" t="s">
        <v>294</v>
      </c>
    </row>
    <row r="46" spans="1:22" ht="15" thickBot="1">
      <c r="A46" s="849"/>
      <c r="B46" s="607" t="s">
        <v>6581</v>
      </c>
      <c r="C46" s="1063" t="s">
        <v>414</v>
      </c>
      <c r="D46" s="607">
        <v>4</v>
      </c>
      <c r="E46" s="607">
        <v>6</v>
      </c>
      <c r="F46" s="1069" t="s">
        <v>349</v>
      </c>
      <c r="G46" s="494"/>
      <c r="H46" s="494" t="s">
        <v>359</v>
      </c>
      <c r="I46" s="494" t="s">
        <v>294</v>
      </c>
      <c r="J46" s="494" t="s">
        <v>294</v>
      </c>
      <c r="K46" s="573">
        <v>0</v>
      </c>
      <c r="L46" s="358" t="s">
        <v>739</v>
      </c>
      <c r="M46" s="357" t="s">
        <v>6581</v>
      </c>
      <c r="N46" s="357" t="s">
        <v>359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6309</v>
      </c>
      <c r="U46" s="357" t="s">
        <v>294</v>
      </c>
      <c r="V46" s="357" t="s">
        <v>294</v>
      </c>
    </row>
    <row r="47" spans="1:22" ht="15" thickBot="1">
      <c r="A47" s="856"/>
      <c r="B47" s="612"/>
      <c r="C47" s="703" t="s">
        <v>22</v>
      </c>
      <c r="D47" s="614">
        <v>20</v>
      </c>
      <c r="E47" s="614">
        <v>27</v>
      </c>
      <c r="F47" s="1704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844">
        <v>7</v>
      </c>
      <c r="B48" s="607" t="s">
        <v>6998</v>
      </c>
      <c r="C48" s="1063" t="s">
        <v>6999</v>
      </c>
      <c r="D48" s="609">
        <v>4</v>
      </c>
      <c r="E48" s="607">
        <v>6</v>
      </c>
      <c r="F48" s="1290" t="s">
        <v>6992</v>
      </c>
      <c r="G48" s="494"/>
      <c r="H48" s="494" t="s">
        <v>6991</v>
      </c>
      <c r="I48" s="494" t="s">
        <v>294</v>
      </c>
      <c r="J48" s="494" t="s">
        <v>294</v>
      </c>
      <c r="K48" s="573">
        <v>0</v>
      </c>
      <c r="L48" s="358" t="s">
        <v>7000</v>
      </c>
      <c r="M48" s="357" t="s">
        <v>6998</v>
      </c>
      <c r="N48" s="357" t="s">
        <v>6991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6423</v>
      </c>
      <c r="U48" s="357" t="s">
        <v>294</v>
      </c>
      <c r="V48" s="357" t="s">
        <v>294</v>
      </c>
    </row>
    <row r="49" spans="1:22">
      <c r="A49" s="849"/>
      <c r="B49" s="607" t="s">
        <v>6989</v>
      </c>
      <c r="C49" s="1063" t="s">
        <v>6990</v>
      </c>
      <c r="D49" s="609">
        <v>4</v>
      </c>
      <c r="E49" s="607">
        <v>7</v>
      </c>
      <c r="F49" s="1290" t="s">
        <v>6425</v>
      </c>
      <c r="G49" s="494"/>
      <c r="H49" s="494" t="s">
        <v>6985</v>
      </c>
      <c r="I49" s="494" t="s">
        <v>294</v>
      </c>
      <c r="J49" s="494" t="s">
        <v>294</v>
      </c>
      <c r="K49" s="573">
        <v>0</v>
      </c>
      <c r="L49" s="358" t="s">
        <v>6436</v>
      </c>
      <c r="M49" s="357" t="s">
        <v>6989</v>
      </c>
      <c r="N49" s="357" t="s">
        <v>6985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6426</v>
      </c>
      <c r="U49" s="357" t="s">
        <v>294</v>
      </c>
      <c r="V49" s="357" t="s">
        <v>294</v>
      </c>
    </row>
    <row r="50" spans="1:22">
      <c r="A50" s="849"/>
      <c r="B50" s="607" t="s">
        <v>4983</v>
      </c>
      <c r="C50" s="1063" t="s">
        <v>5157</v>
      </c>
      <c r="D50" s="607">
        <v>4</v>
      </c>
      <c r="E50" s="607">
        <v>4</v>
      </c>
      <c r="F50" s="1290" t="s">
        <v>6993</v>
      </c>
      <c r="G50" s="494"/>
      <c r="H50" s="494" t="s">
        <v>410</v>
      </c>
      <c r="I50" s="494" t="s">
        <v>294</v>
      </c>
      <c r="J50" s="494" t="s">
        <v>294</v>
      </c>
      <c r="K50" s="573">
        <v>0</v>
      </c>
      <c r="L50" s="358" t="s">
        <v>2103</v>
      </c>
      <c r="M50" s="357" t="s">
        <v>4983</v>
      </c>
      <c r="N50" s="357" t="s">
        <v>410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1054</v>
      </c>
      <c r="U50" s="357" t="s">
        <v>294</v>
      </c>
      <c r="V50" s="357" t="s">
        <v>294</v>
      </c>
    </row>
    <row r="51" spans="1:22">
      <c r="A51" s="849"/>
      <c r="B51" s="607" t="s">
        <v>35</v>
      </c>
      <c r="C51" s="1063" t="s">
        <v>145</v>
      </c>
      <c r="D51" s="609">
        <v>3</v>
      </c>
      <c r="E51" s="607">
        <v>4</v>
      </c>
      <c r="F51" s="1290" t="s">
        <v>1179</v>
      </c>
      <c r="G51" s="494"/>
      <c r="H51" s="494" t="s">
        <v>25</v>
      </c>
      <c r="I51" s="494" t="s">
        <v>294</v>
      </c>
      <c r="J51" s="494" t="s">
        <v>294</v>
      </c>
      <c r="K51" s="573">
        <v>0</v>
      </c>
      <c r="L51" s="358" t="s">
        <v>3259</v>
      </c>
      <c r="M51" s="357" t="s">
        <v>35</v>
      </c>
      <c r="N51" s="357" t="s">
        <v>25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2100</v>
      </c>
      <c r="U51" s="357" t="s">
        <v>294</v>
      </c>
      <c r="V51" s="357" t="s">
        <v>294</v>
      </c>
    </row>
    <row r="52" spans="1:22">
      <c r="A52" s="849"/>
      <c r="B52" s="607" t="s">
        <v>420</v>
      </c>
      <c r="C52" s="1063" t="s">
        <v>7481</v>
      </c>
      <c r="D52" s="607">
        <v>3</v>
      </c>
      <c r="E52" s="607">
        <v>4</v>
      </c>
      <c r="F52" s="1065" t="s">
        <v>6297</v>
      </c>
      <c r="G52" s="494"/>
      <c r="H52" s="494" t="s">
        <v>360</v>
      </c>
      <c r="I52" s="494" t="s">
        <v>294</v>
      </c>
      <c r="J52" s="494" t="s">
        <v>294</v>
      </c>
      <c r="K52" s="573">
        <v>0</v>
      </c>
      <c r="L52" s="358" t="s">
        <v>574</v>
      </c>
      <c r="M52" s="357" t="s">
        <v>420</v>
      </c>
      <c r="N52" s="357" t="s">
        <v>360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6298</v>
      </c>
      <c r="U52" s="357" t="s">
        <v>294</v>
      </c>
      <c r="V52" s="357" t="s">
        <v>294</v>
      </c>
    </row>
    <row r="53" spans="1:22" ht="15" thickBot="1">
      <c r="A53" s="849"/>
      <c r="B53" s="607" t="s">
        <v>36</v>
      </c>
      <c r="C53" s="1063" t="s">
        <v>247</v>
      </c>
      <c r="D53" s="609">
        <v>1</v>
      </c>
      <c r="E53" s="607">
        <v>1</v>
      </c>
      <c r="F53" s="1290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1131</v>
      </c>
      <c r="M53" s="357" t="s">
        <v>36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 ht="15" thickBot="1">
      <c r="A54" s="856"/>
      <c r="B54" s="612"/>
      <c r="C54" s="703" t="s">
        <v>22</v>
      </c>
      <c r="D54" s="614">
        <v>19</v>
      </c>
      <c r="E54" s="614">
        <v>26</v>
      </c>
      <c r="F54" s="1704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844">
        <v>8</v>
      </c>
      <c r="B55" s="607" t="s">
        <v>6448</v>
      </c>
      <c r="C55" s="1064" t="s">
        <v>6449</v>
      </c>
      <c r="D55" s="607">
        <v>4</v>
      </c>
      <c r="E55" s="607">
        <v>6</v>
      </c>
      <c r="F55" s="1299" t="s">
        <v>6990</v>
      </c>
      <c r="G55" s="494"/>
      <c r="H55" s="494" t="s">
        <v>6989</v>
      </c>
      <c r="I55" s="494" t="s">
        <v>294</v>
      </c>
      <c r="J55" s="494" t="s">
        <v>294</v>
      </c>
      <c r="K55" s="573">
        <v>0</v>
      </c>
      <c r="L55" s="358" t="s">
        <v>6450</v>
      </c>
      <c r="M55" s="357" t="s">
        <v>6448</v>
      </c>
      <c r="N55" s="357" t="s">
        <v>6989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6436</v>
      </c>
      <c r="U55" s="357" t="s">
        <v>294</v>
      </c>
      <c r="V55" s="357" t="s">
        <v>294</v>
      </c>
    </row>
    <row r="56" spans="1:22">
      <c r="A56" s="849"/>
      <c r="B56" s="607" t="s">
        <v>6994</v>
      </c>
      <c r="C56" s="1063" t="s">
        <v>6995</v>
      </c>
      <c r="D56" s="609">
        <v>3</v>
      </c>
      <c r="E56" s="607">
        <v>4</v>
      </c>
      <c r="F56" s="1290" t="s">
        <v>6992</v>
      </c>
      <c r="G56" s="494"/>
      <c r="H56" s="494" t="s">
        <v>6991</v>
      </c>
      <c r="I56" s="494" t="s">
        <v>294</v>
      </c>
      <c r="J56" s="494" t="s">
        <v>294</v>
      </c>
      <c r="K56" s="573">
        <v>0</v>
      </c>
      <c r="L56" s="358" t="s">
        <v>6996</v>
      </c>
      <c r="M56" s="357" t="s">
        <v>6994</v>
      </c>
      <c r="N56" s="357" t="s">
        <v>6991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6423</v>
      </c>
      <c r="U56" s="357" t="s">
        <v>294</v>
      </c>
      <c r="V56" s="357" t="s">
        <v>294</v>
      </c>
    </row>
    <row r="57" spans="1:22">
      <c r="A57" s="849"/>
      <c r="B57" s="607" t="s">
        <v>4951</v>
      </c>
      <c r="C57" s="1063" t="s">
        <v>4779</v>
      </c>
      <c r="D57" s="609">
        <v>5</v>
      </c>
      <c r="E57" s="607">
        <v>7</v>
      </c>
      <c r="F57" s="1065" t="s">
        <v>5031</v>
      </c>
      <c r="G57" s="494"/>
      <c r="H57" s="494" t="s">
        <v>6988</v>
      </c>
      <c r="I57" s="494" t="s">
        <v>294</v>
      </c>
      <c r="J57" s="494" t="s">
        <v>294</v>
      </c>
      <c r="K57" s="573">
        <v>0</v>
      </c>
      <c r="L57" s="358" t="s">
        <v>4663</v>
      </c>
      <c r="M57" s="357" t="s">
        <v>4951</v>
      </c>
      <c r="N57" s="357" t="s">
        <v>6988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2119</v>
      </c>
      <c r="U57" s="357" t="s">
        <v>294</v>
      </c>
      <c r="V57" s="357" t="s">
        <v>294</v>
      </c>
    </row>
    <row r="58" spans="1:22">
      <c r="A58" s="849"/>
      <c r="B58" s="607" t="s">
        <v>7003</v>
      </c>
      <c r="C58" s="1063" t="s">
        <v>7004</v>
      </c>
      <c r="D58" s="609">
        <v>5</v>
      </c>
      <c r="E58" s="607">
        <v>8</v>
      </c>
      <c r="F58" s="1290" t="s">
        <v>6999</v>
      </c>
      <c r="G58" s="494"/>
      <c r="H58" s="494" t="s">
        <v>6998</v>
      </c>
      <c r="I58" s="494" t="s">
        <v>294</v>
      </c>
      <c r="J58" s="494" t="s">
        <v>294</v>
      </c>
      <c r="K58" s="573">
        <v>0</v>
      </c>
      <c r="L58" s="358" t="s">
        <v>7005</v>
      </c>
      <c r="M58" s="357" t="s">
        <v>7003</v>
      </c>
      <c r="N58" s="357" t="s">
        <v>6998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7000</v>
      </c>
      <c r="U58" s="357" t="s">
        <v>294</v>
      </c>
      <c r="V58" s="357" t="s">
        <v>294</v>
      </c>
    </row>
    <row r="59" spans="1:22">
      <c r="A59" s="849"/>
      <c r="B59" s="607" t="s">
        <v>6622</v>
      </c>
      <c r="C59" s="1063" t="s">
        <v>4933</v>
      </c>
      <c r="D59" s="607">
        <v>4</v>
      </c>
      <c r="E59" s="607">
        <v>6</v>
      </c>
      <c r="F59" s="1065" t="s">
        <v>7482</v>
      </c>
      <c r="G59" s="494"/>
      <c r="H59" s="494" t="s">
        <v>34</v>
      </c>
      <c r="I59" s="494" t="s">
        <v>420</v>
      </c>
      <c r="J59" s="494" t="s">
        <v>294</v>
      </c>
      <c r="K59" s="573">
        <v>0</v>
      </c>
      <c r="L59" s="358" t="s">
        <v>4861</v>
      </c>
      <c r="M59" s="357" t="s">
        <v>6622</v>
      </c>
      <c r="N59" s="357" t="s">
        <v>34</v>
      </c>
      <c r="O59" s="357" t="s">
        <v>420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574</v>
      </c>
      <c r="V59" s="357" t="s">
        <v>294</v>
      </c>
    </row>
    <row r="60" spans="1:22" ht="15" thickBot="1">
      <c r="A60" s="849"/>
      <c r="B60" s="607" t="s">
        <v>40</v>
      </c>
      <c r="C60" s="1066" t="s">
        <v>338</v>
      </c>
      <c r="D60" s="607">
        <v>1</v>
      </c>
      <c r="E60" s="607">
        <v>1</v>
      </c>
      <c r="F60" s="1331" t="s">
        <v>247</v>
      </c>
      <c r="G60" s="494"/>
      <c r="H60" s="494" t="s">
        <v>36</v>
      </c>
      <c r="I60" s="494" t="s">
        <v>294</v>
      </c>
      <c r="J60" s="494" t="s">
        <v>294</v>
      </c>
      <c r="K60" s="573">
        <v>0</v>
      </c>
      <c r="L60" s="358" t="s">
        <v>1180</v>
      </c>
      <c r="M60" s="357" t="s">
        <v>40</v>
      </c>
      <c r="N60" s="357" t="s">
        <v>36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1131</v>
      </c>
      <c r="U60" s="357" t="s">
        <v>294</v>
      </c>
      <c r="V60" s="357" t="s">
        <v>294</v>
      </c>
    </row>
    <row r="61" spans="1:22" ht="15" thickBot="1">
      <c r="A61" s="856"/>
      <c r="B61" s="612"/>
      <c r="C61" s="1334" t="s">
        <v>22</v>
      </c>
      <c r="D61" s="614">
        <v>22</v>
      </c>
      <c r="E61" s="614">
        <v>32</v>
      </c>
      <c r="F61" s="1705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844">
        <v>9</v>
      </c>
      <c r="B62" s="607" t="s">
        <v>6445</v>
      </c>
      <c r="C62" s="1064" t="s">
        <v>7483</v>
      </c>
      <c r="D62" s="609">
        <v>3</v>
      </c>
      <c r="E62" s="607">
        <v>3</v>
      </c>
      <c r="F62" s="1067" t="s">
        <v>6984</v>
      </c>
      <c r="G62" s="494"/>
      <c r="H62" s="494" t="s">
        <v>6430</v>
      </c>
      <c r="I62" s="494" t="s">
        <v>294</v>
      </c>
      <c r="J62" s="494" t="s">
        <v>294</v>
      </c>
      <c r="K62" s="573">
        <v>0</v>
      </c>
      <c r="L62" s="358" t="s">
        <v>7484</v>
      </c>
      <c r="M62" s="357" t="s">
        <v>6445</v>
      </c>
      <c r="N62" s="357" t="s">
        <v>6430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6432</v>
      </c>
      <c r="U62" s="357" t="s">
        <v>294</v>
      </c>
      <c r="V62" s="357" t="s">
        <v>294</v>
      </c>
    </row>
    <row r="63" spans="1:22">
      <c r="A63" s="849"/>
      <c r="B63" s="607" t="s">
        <v>6887</v>
      </c>
      <c r="C63" s="1063" t="s">
        <v>147</v>
      </c>
      <c r="D63" s="607">
        <v>5</v>
      </c>
      <c r="E63" s="607">
        <v>8</v>
      </c>
      <c r="F63" s="1065" t="s">
        <v>7485</v>
      </c>
      <c r="G63" s="494"/>
      <c r="H63" s="494" t="s">
        <v>35</v>
      </c>
      <c r="I63" s="494" t="s">
        <v>6622</v>
      </c>
      <c r="J63" s="494" t="s">
        <v>294</v>
      </c>
      <c r="K63" s="573">
        <v>0</v>
      </c>
      <c r="L63" s="358" t="s">
        <v>1153</v>
      </c>
      <c r="M63" s="357" t="s">
        <v>6887</v>
      </c>
      <c r="N63" s="357" t="s">
        <v>35</v>
      </c>
      <c r="O63" s="357" t="s">
        <v>6622</v>
      </c>
      <c r="P63" s="357" t="s">
        <v>294</v>
      </c>
      <c r="Q63" s="357">
        <v>0</v>
      </c>
      <c r="R63" s="357">
        <v>39</v>
      </c>
      <c r="S63" s="357">
        <v>0</v>
      </c>
      <c r="T63" s="357" t="s">
        <v>3259</v>
      </c>
      <c r="U63" s="357" t="s">
        <v>4861</v>
      </c>
      <c r="V63" s="357" t="s">
        <v>294</v>
      </c>
    </row>
    <row r="64" spans="1:22">
      <c r="A64" s="849"/>
      <c r="B64" s="607" t="s">
        <v>7002</v>
      </c>
      <c r="C64" s="1063" t="s">
        <v>4602</v>
      </c>
      <c r="D64" s="609">
        <v>6</v>
      </c>
      <c r="E64" s="607">
        <v>10</v>
      </c>
      <c r="F64" s="1065" t="s">
        <v>6993</v>
      </c>
      <c r="G64" s="494"/>
      <c r="H64" s="494" t="s">
        <v>410</v>
      </c>
      <c r="I64" s="494" t="s">
        <v>294</v>
      </c>
      <c r="J64" s="494" t="s">
        <v>294</v>
      </c>
      <c r="K64" s="573">
        <v>0</v>
      </c>
      <c r="L64" s="358" t="s">
        <v>4742</v>
      </c>
      <c r="M64" s="357" t="s">
        <v>7002</v>
      </c>
      <c r="N64" s="357" t="s">
        <v>410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1054</v>
      </c>
      <c r="U64" s="357" t="s">
        <v>294</v>
      </c>
      <c r="V64" s="357" t="s">
        <v>294</v>
      </c>
    </row>
    <row r="65" spans="1:22">
      <c r="A65" s="849"/>
      <c r="B65" s="607" t="s">
        <v>7008</v>
      </c>
      <c r="C65" s="1063" t="s">
        <v>7009</v>
      </c>
      <c r="D65" s="609">
        <v>4</v>
      </c>
      <c r="E65" s="607">
        <v>5</v>
      </c>
      <c r="F65" s="1065" t="s">
        <v>4933</v>
      </c>
      <c r="G65" s="494" t="s">
        <v>241</v>
      </c>
      <c r="H65" s="494" t="s">
        <v>6622</v>
      </c>
      <c r="I65" s="494" t="s">
        <v>294</v>
      </c>
      <c r="J65" s="494" t="s">
        <v>294</v>
      </c>
      <c r="K65" s="573">
        <v>0</v>
      </c>
      <c r="L65" s="358" t="s">
        <v>7010</v>
      </c>
      <c r="M65" s="357" t="s">
        <v>7008</v>
      </c>
      <c r="N65" s="357" t="s">
        <v>6622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4861</v>
      </c>
      <c r="U65" s="357" t="s">
        <v>294</v>
      </c>
      <c r="V65" s="357" t="s">
        <v>294</v>
      </c>
    </row>
    <row r="66" spans="1:22">
      <c r="A66" s="849"/>
      <c r="B66" s="607" t="s">
        <v>7011</v>
      </c>
      <c r="C66" s="1063" t="s">
        <v>7012</v>
      </c>
      <c r="D66" s="609">
        <v>4</v>
      </c>
      <c r="E66" s="607">
        <v>5</v>
      </c>
      <c r="F66" s="1065" t="s">
        <v>4933</v>
      </c>
      <c r="G66" s="494" t="s">
        <v>241</v>
      </c>
      <c r="H66" s="494" t="s">
        <v>6622</v>
      </c>
      <c r="I66" s="494" t="s">
        <v>294</v>
      </c>
      <c r="J66" s="494" t="s">
        <v>294</v>
      </c>
      <c r="K66" s="573">
        <v>0</v>
      </c>
      <c r="L66" s="358" t="s">
        <v>6615</v>
      </c>
      <c r="M66" s="357" t="s">
        <v>7011</v>
      </c>
      <c r="N66" s="357" t="s">
        <v>6622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4861</v>
      </c>
      <c r="U66" s="357" t="s">
        <v>294</v>
      </c>
      <c r="V66" s="357" t="s">
        <v>294</v>
      </c>
    </row>
    <row r="67" spans="1:22" ht="15" thickBot="1">
      <c r="A67" s="849"/>
      <c r="B67" s="607" t="s">
        <v>6602</v>
      </c>
      <c r="C67" s="1066" t="s">
        <v>6603</v>
      </c>
      <c r="D67" s="607">
        <v>4</v>
      </c>
      <c r="E67" s="607">
        <v>5</v>
      </c>
      <c r="F67" s="1331" t="s">
        <v>6999</v>
      </c>
      <c r="G67" s="494"/>
      <c r="H67" s="494" t="s">
        <v>6998</v>
      </c>
      <c r="I67" s="494" t="s">
        <v>294</v>
      </c>
      <c r="J67" s="494" t="s">
        <v>294</v>
      </c>
      <c r="K67" s="573">
        <v>0</v>
      </c>
      <c r="L67" s="358" t="s">
        <v>6604</v>
      </c>
      <c r="M67" s="357" t="s">
        <v>6602</v>
      </c>
      <c r="N67" s="357" t="s">
        <v>6998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7000</v>
      </c>
      <c r="U67" s="357" t="s">
        <v>294</v>
      </c>
      <c r="V67" s="357" t="s">
        <v>294</v>
      </c>
    </row>
    <row r="68" spans="1:22" ht="15" thickBot="1">
      <c r="A68" s="849"/>
      <c r="B68" s="612"/>
      <c r="C68" s="1336" t="s">
        <v>22</v>
      </c>
      <c r="D68" s="614">
        <v>22</v>
      </c>
      <c r="E68" s="614">
        <v>31</v>
      </c>
      <c r="F68" s="1704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844">
        <v>10</v>
      </c>
      <c r="B69" s="607" t="s">
        <v>6616</v>
      </c>
      <c r="C69" s="1064" t="s">
        <v>6617</v>
      </c>
      <c r="D69" s="609">
        <v>5</v>
      </c>
      <c r="E69" s="607">
        <v>8</v>
      </c>
      <c r="F69" s="1065" t="s">
        <v>414</v>
      </c>
      <c r="G69" s="494"/>
      <c r="H69" s="494" t="s">
        <v>6581</v>
      </c>
      <c r="I69" s="494" t="s">
        <v>294</v>
      </c>
      <c r="J69" s="494" t="s">
        <v>294</v>
      </c>
      <c r="K69" s="573">
        <v>0</v>
      </c>
      <c r="L69" s="358" t="s">
        <v>6618</v>
      </c>
      <c r="M69" s="357" t="s">
        <v>6616</v>
      </c>
      <c r="N69" s="357" t="s">
        <v>6581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739</v>
      </c>
      <c r="U69" s="357" t="s">
        <v>294</v>
      </c>
      <c r="V69" s="357" t="s">
        <v>294</v>
      </c>
    </row>
    <row r="70" spans="1:22">
      <c r="A70" s="849"/>
      <c r="B70" s="607" t="s">
        <v>6634</v>
      </c>
      <c r="C70" s="1063" t="s">
        <v>151</v>
      </c>
      <c r="D70" s="607">
        <v>5</v>
      </c>
      <c r="E70" s="607">
        <v>8</v>
      </c>
      <c r="F70" s="1290" t="s">
        <v>147</v>
      </c>
      <c r="G70" s="494"/>
      <c r="H70" s="494" t="s">
        <v>6887</v>
      </c>
      <c r="I70" s="494" t="s">
        <v>294</v>
      </c>
      <c r="J70" s="494" t="s">
        <v>294</v>
      </c>
      <c r="K70" s="573">
        <v>0</v>
      </c>
      <c r="L70" s="358" t="s">
        <v>1182</v>
      </c>
      <c r="M70" s="357" t="s">
        <v>6634</v>
      </c>
      <c r="N70" s="357" t="s">
        <v>6887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1153</v>
      </c>
      <c r="U70" s="357" t="s">
        <v>294</v>
      </c>
      <c r="V70" s="357" t="s">
        <v>294</v>
      </c>
    </row>
    <row r="71" spans="1:22">
      <c r="A71" s="849"/>
      <c r="B71" s="607" t="s">
        <v>7016</v>
      </c>
      <c r="C71" s="1063" t="s">
        <v>423</v>
      </c>
      <c r="D71" s="609">
        <v>3</v>
      </c>
      <c r="E71" s="607">
        <v>3</v>
      </c>
      <c r="F71" s="1418" t="s">
        <v>7017</v>
      </c>
      <c r="G71" s="494"/>
      <c r="H71" s="494" t="s">
        <v>6987</v>
      </c>
      <c r="I71" s="494" t="s">
        <v>7003</v>
      </c>
      <c r="J71" s="494" t="s">
        <v>294</v>
      </c>
      <c r="K71" s="573">
        <v>0</v>
      </c>
      <c r="L71" s="358" t="s">
        <v>423</v>
      </c>
      <c r="M71" s="357" t="s">
        <v>7016</v>
      </c>
      <c r="N71" s="357" t="s">
        <v>6987</v>
      </c>
      <c r="O71" s="357" t="s">
        <v>7003</v>
      </c>
      <c r="P71" s="357" t="s">
        <v>294</v>
      </c>
      <c r="Q71" s="357">
        <v>0</v>
      </c>
      <c r="R71" s="357">
        <v>11</v>
      </c>
      <c r="S71" s="357">
        <v>0</v>
      </c>
      <c r="T71" s="357" t="s">
        <v>6493</v>
      </c>
      <c r="U71" s="357" t="s">
        <v>7005</v>
      </c>
      <c r="V71" s="357" t="s">
        <v>294</v>
      </c>
    </row>
    <row r="72" spans="1:22">
      <c r="A72" s="849"/>
      <c r="B72" s="607" t="s">
        <v>7018</v>
      </c>
      <c r="C72" s="1063" t="s">
        <v>7019</v>
      </c>
      <c r="D72" s="609">
        <v>4</v>
      </c>
      <c r="E72" s="607">
        <v>5</v>
      </c>
      <c r="F72" s="1065" t="s">
        <v>4933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7020</v>
      </c>
      <c r="M72" s="357" t="s">
        <v>7018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4861</v>
      </c>
      <c r="U72" s="357" t="s">
        <v>294</v>
      </c>
      <c r="V72" s="357" t="s">
        <v>294</v>
      </c>
    </row>
    <row r="73" spans="1:22">
      <c r="A73" s="849"/>
      <c r="B73" s="607" t="s">
        <v>4649</v>
      </c>
      <c r="C73" s="1063" t="s">
        <v>7486</v>
      </c>
      <c r="D73" s="609">
        <v>4</v>
      </c>
      <c r="E73" s="607">
        <v>5</v>
      </c>
      <c r="F73" s="1065" t="s">
        <v>4933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774</v>
      </c>
      <c r="M73" s="357" t="s">
        <v>4649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4861</v>
      </c>
      <c r="U73" s="357" t="s">
        <v>294</v>
      </c>
      <c r="V73" s="357" t="s">
        <v>294</v>
      </c>
    </row>
    <row r="74" spans="1:22" ht="15" thickBot="1">
      <c r="A74" s="849"/>
      <c r="B74" s="607" t="s">
        <v>7013</v>
      </c>
      <c r="C74" s="1066" t="s">
        <v>7014</v>
      </c>
      <c r="D74" s="619">
        <v>3</v>
      </c>
      <c r="E74" s="619">
        <v>3</v>
      </c>
      <c r="F74" s="1331" t="s">
        <v>4602</v>
      </c>
      <c r="G74" s="494"/>
      <c r="H74" s="494" t="s">
        <v>7002</v>
      </c>
      <c r="I74" s="494" t="s">
        <v>294</v>
      </c>
      <c r="J74" s="494" t="s">
        <v>294</v>
      </c>
      <c r="K74" s="573">
        <v>0</v>
      </c>
      <c r="L74" s="358" t="s">
        <v>7015</v>
      </c>
      <c r="M74" s="357" t="s">
        <v>7013</v>
      </c>
      <c r="N74" s="357" t="s">
        <v>7002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4742</v>
      </c>
      <c r="U74" s="357" t="s">
        <v>294</v>
      </c>
      <c r="V74" s="357" t="s">
        <v>294</v>
      </c>
    </row>
    <row r="75" spans="1:22" ht="15" thickBot="1">
      <c r="A75" s="856"/>
      <c r="B75" s="707"/>
      <c r="C75" s="1425" t="s">
        <v>22</v>
      </c>
      <c r="D75" s="725">
        <v>20</v>
      </c>
      <c r="E75" s="725">
        <v>27</v>
      </c>
      <c r="F75" s="1742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870"/>
      <c r="B76" s="757"/>
      <c r="C76" s="525" t="s">
        <v>111</v>
      </c>
      <c r="D76" s="49">
        <v>208</v>
      </c>
      <c r="E76" s="49">
        <v>284</v>
      </c>
      <c r="F76" s="835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111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80D89-5BF2-4461-AE1A-2DD15976A130}">
  <sheetPr codeName="Sheet97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10</v>
      </c>
      <c r="C9" s="1064" t="s">
        <v>438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860" t="s">
        <v>17</v>
      </c>
      <c r="C10" s="1292" t="s">
        <v>54</v>
      </c>
      <c r="D10" s="609">
        <v>5</v>
      </c>
      <c r="E10" s="607">
        <v>7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19</v>
      </c>
      <c r="C11" s="1063" t="s">
        <v>335</v>
      </c>
      <c r="D11" s="609">
        <v>2</v>
      </c>
      <c r="E11" s="607">
        <v>2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335</v>
      </c>
      <c r="M11" s="357" t="s">
        <v>19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18</v>
      </c>
      <c r="C12" s="1063" t="s">
        <v>3151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608</v>
      </c>
      <c r="M12" s="357" t="s">
        <v>18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607" t="s">
        <v>20</v>
      </c>
      <c r="C13" s="1063" t="s">
        <v>3543</v>
      </c>
      <c r="D13" s="681">
        <v>5</v>
      </c>
      <c r="E13" s="619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612"/>
      <c r="C14" s="703" t="s">
        <v>22</v>
      </c>
      <c r="D14" s="614">
        <v>16</v>
      </c>
      <c r="E14" s="1121">
        <v>19</v>
      </c>
      <c r="F14" s="7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/>
      <c r="B15" s="860" t="s">
        <v>392</v>
      </c>
      <c r="C15" s="1063" t="s">
        <v>7473</v>
      </c>
      <c r="D15" s="609">
        <v>4</v>
      </c>
      <c r="E15" s="603">
        <v>5</v>
      </c>
      <c r="F15" s="1290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6647</v>
      </c>
      <c r="M15" s="357" t="s">
        <v>392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15">
        <v>2</v>
      </c>
      <c r="B16" s="860" t="s">
        <v>23</v>
      </c>
      <c r="C16" s="1063" t="s">
        <v>55</v>
      </c>
      <c r="D16" s="609">
        <v>5</v>
      </c>
      <c r="E16" s="607">
        <v>7</v>
      </c>
      <c r="F16" s="1065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607" t="s">
        <v>377</v>
      </c>
      <c r="C17" s="1063" t="s">
        <v>6648</v>
      </c>
      <c r="D17" s="609">
        <v>3</v>
      </c>
      <c r="E17" s="607">
        <v>4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6649</v>
      </c>
      <c r="M17" s="357" t="s">
        <v>377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607" t="s">
        <v>25</v>
      </c>
      <c r="C18" s="1063" t="s">
        <v>138</v>
      </c>
      <c r="D18" s="609">
        <v>3</v>
      </c>
      <c r="E18" s="607">
        <v>4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15"/>
      <c r="B19" s="607" t="s">
        <v>26</v>
      </c>
      <c r="C19" s="1063" t="s">
        <v>52</v>
      </c>
      <c r="D19" s="681">
        <v>5</v>
      </c>
      <c r="E19" s="619">
        <v>6</v>
      </c>
      <c r="F19" s="1069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17"/>
      <c r="B20" s="612"/>
      <c r="C20" s="703" t="s">
        <v>22</v>
      </c>
      <c r="D20" s="614">
        <v>20</v>
      </c>
      <c r="E20" s="631">
        <v>26</v>
      </c>
      <c r="F20" s="70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515">
        <v>3</v>
      </c>
      <c r="B21" s="607" t="s">
        <v>27</v>
      </c>
      <c r="C21" s="1063" t="s">
        <v>28</v>
      </c>
      <c r="D21" s="609">
        <v>5</v>
      </c>
      <c r="E21" s="609">
        <v>7</v>
      </c>
      <c r="F21" s="1065" t="s">
        <v>55</v>
      </c>
      <c r="G21" s="494"/>
      <c r="H21" s="494" t="s">
        <v>23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27</v>
      </c>
      <c r="N21" s="357" t="s">
        <v>23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594</v>
      </c>
      <c r="U21" s="357" t="s">
        <v>294</v>
      </c>
      <c r="V21" s="357" t="s">
        <v>294</v>
      </c>
    </row>
    <row r="22" spans="1:22">
      <c r="A22" s="515"/>
      <c r="B22" s="607" t="s">
        <v>6477</v>
      </c>
      <c r="C22" s="1063" t="s">
        <v>6478</v>
      </c>
      <c r="D22" s="609">
        <v>4</v>
      </c>
      <c r="E22" s="609">
        <v>6</v>
      </c>
      <c r="F22" s="106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6479</v>
      </c>
      <c r="M22" s="357" t="s">
        <v>6477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15"/>
      <c r="B23" s="607" t="s">
        <v>29</v>
      </c>
      <c r="C23" s="1063" t="s">
        <v>4142</v>
      </c>
      <c r="D23" s="609">
        <v>2</v>
      </c>
      <c r="E23" s="609">
        <v>2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607" t="s">
        <v>359</v>
      </c>
      <c r="C24" s="1063" t="s">
        <v>349</v>
      </c>
      <c r="D24" s="609">
        <v>4</v>
      </c>
      <c r="E24" s="609">
        <v>6</v>
      </c>
      <c r="F24" s="1065" t="s">
        <v>55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 ht="15" thickBot="1">
      <c r="A25" s="515"/>
      <c r="B25" s="607" t="s">
        <v>33</v>
      </c>
      <c r="C25" s="1063" t="s">
        <v>140</v>
      </c>
      <c r="D25" s="609">
        <v>5</v>
      </c>
      <c r="E25" s="609">
        <v>7</v>
      </c>
      <c r="F25" s="1065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 ht="15" thickBot="1">
      <c r="A26" s="515"/>
      <c r="B26" s="612"/>
      <c r="C26" s="1334" t="s">
        <v>22</v>
      </c>
      <c r="D26" s="614">
        <v>20</v>
      </c>
      <c r="E26" s="614">
        <v>28</v>
      </c>
      <c r="F26" s="701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602">
        <v>4</v>
      </c>
      <c r="B27" s="607" t="s">
        <v>347</v>
      </c>
      <c r="C27" s="1064" t="s">
        <v>348</v>
      </c>
      <c r="D27" s="609">
        <v>3</v>
      </c>
      <c r="E27" s="607">
        <v>5</v>
      </c>
      <c r="F27" s="129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6413</v>
      </c>
      <c r="M27" s="357" t="s">
        <v>347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15"/>
      <c r="B28" s="607" t="s">
        <v>31</v>
      </c>
      <c r="C28" s="1063" t="s">
        <v>427</v>
      </c>
      <c r="D28" s="609">
        <v>5</v>
      </c>
      <c r="E28" s="607">
        <v>6</v>
      </c>
      <c r="F28" s="1065" t="s">
        <v>28</v>
      </c>
      <c r="G28" s="494"/>
      <c r="H28" s="494" t="s">
        <v>27</v>
      </c>
      <c r="I28" s="494" t="s">
        <v>294</v>
      </c>
      <c r="J28" s="494" t="s">
        <v>294</v>
      </c>
      <c r="K28" s="573">
        <v>0</v>
      </c>
      <c r="L28" s="358" t="s">
        <v>603</v>
      </c>
      <c r="M28" s="357" t="s">
        <v>31</v>
      </c>
      <c r="N28" s="357" t="s">
        <v>27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598</v>
      </c>
      <c r="U28" s="357" t="s">
        <v>294</v>
      </c>
      <c r="V28" s="357" t="s">
        <v>294</v>
      </c>
    </row>
    <row r="29" spans="1:22">
      <c r="A29" s="515"/>
      <c r="B29" s="607" t="s">
        <v>6650</v>
      </c>
      <c r="C29" s="1063" t="s">
        <v>6651</v>
      </c>
      <c r="D29" s="609">
        <v>4</v>
      </c>
      <c r="E29" s="607">
        <v>6</v>
      </c>
      <c r="F29" s="1065" t="s">
        <v>6478</v>
      </c>
      <c r="G29" s="494"/>
      <c r="H29" s="494" t="s">
        <v>6477</v>
      </c>
      <c r="I29" s="494" t="s">
        <v>294</v>
      </c>
      <c r="J29" s="494" t="s">
        <v>294</v>
      </c>
      <c r="K29" s="573">
        <v>0</v>
      </c>
      <c r="L29" s="358" t="s">
        <v>6652</v>
      </c>
      <c r="M29" s="357" t="s">
        <v>6650</v>
      </c>
      <c r="N29" s="357" t="s">
        <v>6477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6479</v>
      </c>
      <c r="U29" s="357" t="s">
        <v>294</v>
      </c>
      <c r="V29" s="357" t="s">
        <v>294</v>
      </c>
    </row>
    <row r="30" spans="1:22">
      <c r="A30" s="515"/>
      <c r="B30" s="607" t="s">
        <v>30</v>
      </c>
      <c r="C30" s="1063" t="s">
        <v>3669</v>
      </c>
      <c r="D30" s="609">
        <v>5</v>
      </c>
      <c r="E30" s="607">
        <v>6</v>
      </c>
      <c r="F30" s="1065" t="s">
        <v>55</v>
      </c>
      <c r="G30" s="494"/>
      <c r="H30" s="494" t="s">
        <v>23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23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594</v>
      </c>
      <c r="U30" s="357" t="s">
        <v>294</v>
      </c>
      <c r="V30" s="357" t="s">
        <v>294</v>
      </c>
    </row>
    <row r="31" spans="1:22" ht="15" thickBot="1">
      <c r="A31" s="515"/>
      <c r="B31" s="607" t="s">
        <v>350</v>
      </c>
      <c r="C31" s="1063" t="s">
        <v>405</v>
      </c>
      <c r="D31" s="609">
        <v>4</v>
      </c>
      <c r="E31" s="607">
        <v>6</v>
      </c>
      <c r="F31" s="1069" t="s">
        <v>349</v>
      </c>
      <c r="G31" s="494"/>
      <c r="H31" s="494" t="s">
        <v>359</v>
      </c>
      <c r="I31" s="494" t="s">
        <v>294</v>
      </c>
      <c r="J31" s="494" t="s">
        <v>294</v>
      </c>
      <c r="K31" s="573">
        <v>0</v>
      </c>
      <c r="L31" s="358" t="s">
        <v>6420</v>
      </c>
      <c r="M31" s="357" t="s">
        <v>350</v>
      </c>
      <c r="N31" s="357" t="s">
        <v>359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6309</v>
      </c>
      <c r="U31" s="357" t="s">
        <v>294</v>
      </c>
      <c r="V31" s="357" t="s">
        <v>294</v>
      </c>
    </row>
    <row r="32" spans="1:22" ht="15" thickBot="1">
      <c r="A32" s="517"/>
      <c r="B32" s="612"/>
      <c r="C32" s="703" t="s">
        <v>22</v>
      </c>
      <c r="D32" s="614">
        <v>21</v>
      </c>
      <c r="E32" s="614">
        <v>29</v>
      </c>
      <c r="F32" s="701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22</v>
      </c>
      <c r="M32" s="357" t="s">
        <v>294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>
        <v>5</v>
      </c>
      <c r="B33" s="607" t="s">
        <v>6494</v>
      </c>
      <c r="C33" s="1740" t="s">
        <v>6495</v>
      </c>
      <c r="D33" s="609">
        <v>4</v>
      </c>
      <c r="E33" s="603">
        <v>6</v>
      </c>
      <c r="F33" s="1067" t="s">
        <v>6478</v>
      </c>
      <c r="G33" s="494"/>
      <c r="H33" s="494" t="s">
        <v>6477</v>
      </c>
      <c r="I33" s="494" t="s">
        <v>294</v>
      </c>
      <c r="J33" s="494" t="s">
        <v>294</v>
      </c>
      <c r="K33" s="573">
        <v>0</v>
      </c>
      <c r="L33" s="358" t="s">
        <v>6496</v>
      </c>
      <c r="M33" s="357" t="s">
        <v>6494</v>
      </c>
      <c r="N33" s="357" t="s">
        <v>6477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6479</v>
      </c>
      <c r="U33" s="357" t="s">
        <v>294</v>
      </c>
      <c r="V33" s="357" t="s">
        <v>294</v>
      </c>
    </row>
    <row r="34" spans="1:22">
      <c r="A34" s="515"/>
      <c r="B34" s="607" t="s">
        <v>6653</v>
      </c>
      <c r="C34" s="1063" t="s">
        <v>393</v>
      </c>
      <c r="D34" s="609">
        <v>4</v>
      </c>
      <c r="E34" s="607">
        <v>5</v>
      </c>
      <c r="F34" s="1065" t="s">
        <v>348</v>
      </c>
      <c r="G34" s="494"/>
      <c r="H34" s="494" t="s">
        <v>347</v>
      </c>
      <c r="I34" s="494" t="s">
        <v>294</v>
      </c>
      <c r="J34" s="494" t="s">
        <v>294</v>
      </c>
      <c r="K34" s="573">
        <v>0</v>
      </c>
      <c r="L34" s="358" t="s">
        <v>6654</v>
      </c>
      <c r="M34" s="357" t="s">
        <v>6653</v>
      </c>
      <c r="N34" s="357" t="s">
        <v>347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>
      <c r="A35" s="515"/>
      <c r="B35" s="607" t="s">
        <v>380</v>
      </c>
      <c r="C35" s="1063" t="s">
        <v>381</v>
      </c>
      <c r="D35" s="609">
        <v>4</v>
      </c>
      <c r="E35" s="607">
        <v>6</v>
      </c>
      <c r="F35" s="1065" t="s">
        <v>6648</v>
      </c>
      <c r="G35" s="494"/>
      <c r="H35" s="494" t="s">
        <v>377</v>
      </c>
      <c r="I35" s="494" t="s">
        <v>294</v>
      </c>
      <c r="J35" s="494" t="s">
        <v>294</v>
      </c>
      <c r="K35" s="573">
        <v>0</v>
      </c>
      <c r="L35" s="358" t="s">
        <v>1081</v>
      </c>
      <c r="M35" s="357" t="s">
        <v>380</v>
      </c>
      <c r="N35" s="357" t="s">
        <v>377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6649</v>
      </c>
      <c r="U35" s="357" t="s">
        <v>294</v>
      </c>
      <c r="V35" s="357" t="s">
        <v>294</v>
      </c>
    </row>
    <row r="36" spans="1:22">
      <c r="A36" s="515"/>
      <c r="B36" s="607" t="s">
        <v>6656</v>
      </c>
      <c r="C36" s="1063" t="s">
        <v>382</v>
      </c>
      <c r="D36" s="609">
        <v>4</v>
      </c>
      <c r="E36" s="607">
        <v>5</v>
      </c>
      <c r="F36" s="1065" t="s">
        <v>348</v>
      </c>
      <c r="G36" s="494"/>
      <c r="H36" s="494" t="s">
        <v>347</v>
      </c>
      <c r="I36" s="494" t="s">
        <v>294</v>
      </c>
      <c r="J36" s="494" t="s">
        <v>294</v>
      </c>
      <c r="K36" s="573">
        <v>0</v>
      </c>
      <c r="L36" s="358" t="s">
        <v>6657</v>
      </c>
      <c r="M36" s="357" t="s">
        <v>6656</v>
      </c>
      <c r="N36" s="357" t="s">
        <v>347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6413</v>
      </c>
      <c r="U36" s="357" t="s">
        <v>294</v>
      </c>
      <c r="V36" s="357" t="s">
        <v>294</v>
      </c>
    </row>
    <row r="37" spans="1:22" ht="15" thickBot="1">
      <c r="A37" s="515"/>
      <c r="B37" s="860" t="s">
        <v>378</v>
      </c>
      <c r="C37" s="1066" t="s">
        <v>379</v>
      </c>
      <c r="D37" s="681">
        <v>3</v>
      </c>
      <c r="E37" s="619">
        <v>4</v>
      </c>
      <c r="F37" s="1069" t="s">
        <v>6648</v>
      </c>
      <c r="G37" s="494"/>
      <c r="H37" s="494" t="s">
        <v>377</v>
      </c>
      <c r="I37" s="494" t="s">
        <v>294</v>
      </c>
      <c r="J37" s="494" t="s">
        <v>294</v>
      </c>
      <c r="K37" s="574">
        <v>0</v>
      </c>
      <c r="L37" s="358" t="s">
        <v>1073</v>
      </c>
      <c r="M37" s="357" t="s">
        <v>378</v>
      </c>
      <c r="N37" s="357" t="s">
        <v>377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6649</v>
      </c>
      <c r="U37" s="357" t="s">
        <v>294</v>
      </c>
      <c r="V37" s="357" t="s">
        <v>294</v>
      </c>
    </row>
    <row r="38" spans="1:22" ht="15" thickBot="1">
      <c r="A38" s="517"/>
      <c r="B38" s="612"/>
      <c r="C38" s="703" t="s">
        <v>22</v>
      </c>
      <c r="D38" s="614">
        <v>19</v>
      </c>
      <c r="E38" s="614">
        <v>26</v>
      </c>
      <c r="F38" s="70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602">
        <v>6</v>
      </c>
      <c r="B39" s="607" t="s">
        <v>400</v>
      </c>
      <c r="C39" s="1063" t="s">
        <v>6655</v>
      </c>
      <c r="D39" s="609">
        <v>4</v>
      </c>
      <c r="E39" s="607">
        <v>6</v>
      </c>
      <c r="F39" s="1065" t="s">
        <v>6495</v>
      </c>
      <c r="G39" s="494"/>
      <c r="H39" s="494" t="s">
        <v>6494</v>
      </c>
      <c r="I39" s="494" t="s">
        <v>294</v>
      </c>
      <c r="J39" s="494" t="s">
        <v>294</v>
      </c>
      <c r="K39" s="574">
        <v>0</v>
      </c>
      <c r="L39" s="358" t="s">
        <v>1071</v>
      </c>
      <c r="M39" s="357" t="s">
        <v>400</v>
      </c>
      <c r="N39" s="357" t="s">
        <v>6494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6496</v>
      </c>
      <c r="U39" s="357" t="s">
        <v>294</v>
      </c>
      <c r="V39" s="357" t="s">
        <v>294</v>
      </c>
    </row>
    <row r="40" spans="1:22">
      <c r="A40" s="515"/>
      <c r="B40" s="607" t="s">
        <v>34</v>
      </c>
      <c r="C40" s="1063" t="s">
        <v>4146</v>
      </c>
      <c r="D40" s="609">
        <v>4</v>
      </c>
      <c r="E40" s="607">
        <v>6</v>
      </c>
      <c r="F40" s="1065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15"/>
      <c r="B41" s="607" t="s">
        <v>6660</v>
      </c>
      <c r="C41" s="1063" t="s">
        <v>6661</v>
      </c>
      <c r="D41" s="609">
        <v>4</v>
      </c>
      <c r="E41" s="607">
        <v>7</v>
      </c>
      <c r="F41" s="1065" t="s">
        <v>381</v>
      </c>
      <c r="G41" s="494"/>
      <c r="H41" s="494" t="s">
        <v>380</v>
      </c>
      <c r="I41" s="494" t="s">
        <v>294</v>
      </c>
      <c r="J41" s="494" t="s">
        <v>294</v>
      </c>
      <c r="K41" s="573">
        <v>0</v>
      </c>
      <c r="L41" s="358" t="s">
        <v>6662</v>
      </c>
      <c r="M41" s="357" t="s">
        <v>6660</v>
      </c>
      <c r="N41" s="357" t="s">
        <v>380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1081</v>
      </c>
      <c r="U41" s="357" t="s">
        <v>294</v>
      </c>
      <c r="V41" s="357" t="s">
        <v>294</v>
      </c>
    </row>
    <row r="42" spans="1:22">
      <c r="A42" s="515"/>
      <c r="B42" s="860" t="s">
        <v>6658</v>
      </c>
      <c r="C42" s="1063" t="s">
        <v>394</v>
      </c>
      <c r="D42" s="609">
        <v>4</v>
      </c>
      <c r="E42" s="607">
        <v>6</v>
      </c>
      <c r="F42" s="1065" t="s">
        <v>405</v>
      </c>
      <c r="G42" s="494"/>
      <c r="H42" s="494" t="s">
        <v>350</v>
      </c>
      <c r="I42" s="494" t="s">
        <v>294</v>
      </c>
      <c r="J42" s="494" t="s">
        <v>294</v>
      </c>
      <c r="K42" s="573">
        <v>0</v>
      </c>
      <c r="L42" s="358" t="s">
        <v>6659</v>
      </c>
      <c r="M42" s="357" t="s">
        <v>6658</v>
      </c>
      <c r="N42" s="357" t="s">
        <v>350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6420</v>
      </c>
      <c r="U42" s="357" t="s">
        <v>294</v>
      </c>
      <c r="V42" s="357" t="s">
        <v>294</v>
      </c>
    </row>
    <row r="43" spans="1:22" ht="15" thickBot="1">
      <c r="A43" s="515"/>
      <c r="B43" s="860" t="s">
        <v>6666</v>
      </c>
      <c r="C43" s="1066" t="s">
        <v>6667</v>
      </c>
      <c r="D43" s="609">
        <v>3</v>
      </c>
      <c r="E43" s="607">
        <v>3</v>
      </c>
      <c r="F43" s="1065" t="s">
        <v>382</v>
      </c>
      <c r="G43" s="494"/>
      <c r="H43" s="494" t="s">
        <v>6656</v>
      </c>
      <c r="I43" s="494" t="s">
        <v>294</v>
      </c>
      <c r="J43" s="494" t="s">
        <v>294</v>
      </c>
      <c r="K43" s="573">
        <v>0</v>
      </c>
      <c r="L43" s="358" t="s">
        <v>6668</v>
      </c>
      <c r="M43" s="357" t="s">
        <v>6666</v>
      </c>
      <c r="N43" s="357" t="s">
        <v>6656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6657</v>
      </c>
      <c r="U43" s="357" t="s">
        <v>294</v>
      </c>
      <c r="V43" s="357" t="s">
        <v>294</v>
      </c>
    </row>
    <row r="44" spans="1:22" ht="15" thickBot="1">
      <c r="A44" s="517"/>
      <c r="B44" s="612"/>
      <c r="C44" s="1334" t="s">
        <v>22</v>
      </c>
      <c r="D44" s="614">
        <v>19</v>
      </c>
      <c r="E44" s="624">
        <v>28</v>
      </c>
      <c r="F44" s="704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>
        <v>7</v>
      </c>
      <c r="B45" s="607" t="s">
        <v>6663</v>
      </c>
      <c r="C45" s="1064" t="s">
        <v>6664</v>
      </c>
      <c r="D45" s="609">
        <v>5</v>
      </c>
      <c r="E45" s="603">
        <v>8</v>
      </c>
      <c r="F45" s="1067" t="s">
        <v>6655</v>
      </c>
      <c r="G45" s="494"/>
      <c r="H45" s="494" t="s">
        <v>400</v>
      </c>
      <c r="I45" s="494" t="s">
        <v>294</v>
      </c>
      <c r="J45" s="494" t="s">
        <v>294</v>
      </c>
      <c r="K45" s="573">
        <v>0</v>
      </c>
      <c r="L45" s="358" t="s">
        <v>6665</v>
      </c>
      <c r="M45" s="357" t="s">
        <v>6663</v>
      </c>
      <c r="N45" s="357" t="s">
        <v>400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1071</v>
      </c>
      <c r="U45" s="357" t="s">
        <v>294</v>
      </c>
      <c r="V45" s="357" t="s">
        <v>294</v>
      </c>
    </row>
    <row r="46" spans="1:22">
      <c r="A46" s="515"/>
      <c r="B46" s="607" t="s">
        <v>384</v>
      </c>
      <c r="C46" s="1063" t="s">
        <v>7474</v>
      </c>
      <c r="D46" s="609">
        <v>4</v>
      </c>
      <c r="E46" s="607">
        <v>5</v>
      </c>
      <c r="F46" s="1065" t="s">
        <v>394</v>
      </c>
      <c r="G46" s="494"/>
      <c r="H46" s="494" t="s">
        <v>6658</v>
      </c>
      <c r="I46" s="494" t="s">
        <v>294</v>
      </c>
      <c r="J46" s="494" t="s">
        <v>294</v>
      </c>
      <c r="K46" s="573">
        <v>0</v>
      </c>
      <c r="L46" s="358" t="s">
        <v>397</v>
      </c>
      <c r="M46" s="357" t="s">
        <v>384</v>
      </c>
      <c r="N46" s="357" t="s">
        <v>6658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6659</v>
      </c>
      <c r="U46" s="357" t="s">
        <v>294</v>
      </c>
      <c r="V46" s="357" t="s">
        <v>294</v>
      </c>
    </row>
    <row r="47" spans="1:22">
      <c r="A47" s="515"/>
      <c r="B47" s="607" t="s">
        <v>395</v>
      </c>
      <c r="C47" s="1063" t="s">
        <v>6673</v>
      </c>
      <c r="D47" s="609">
        <v>3</v>
      </c>
      <c r="E47" s="607">
        <v>3</v>
      </c>
      <c r="F47" s="1065" t="s">
        <v>382</v>
      </c>
      <c r="G47" s="494"/>
      <c r="H47" s="494" t="s">
        <v>6656</v>
      </c>
      <c r="I47" s="494" t="s">
        <v>294</v>
      </c>
      <c r="J47" s="494" t="s">
        <v>294</v>
      </c>
      <c r="K47" s="573">
        <v>0</v>
      </c>
      <c r="L47" s="358" t="s">
        <v>1100</v>
      </c>
      <c r="M47" s="357" t="s">
        <v>395</v>
      </c>
      <c r="N47" s="357" t="s">
        <v>6656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6657</v>
      </c>
      <c r="U47" s="357" t="s">
        <v>294</v>
      </c>
      <c r="V47" s="357" t="s">
        <v>294</v>
      </c>
    </row>
    <row r="48" spans="1:22">
      <c r="A48" s="515"/>
      <c r="B48" s="607" t="s">
        <v>6680</v>
      </c>
      <c r="C48" s="1063" t="s">
        <v>6681</v>
      </c>
      <c r="D48" s="609">
        <v>5</v>
      </c>
      <c r="E48" s="607">
        <v>8</v>
      </c>
      <c r="F48" s="1290" t="s">
        <v>6661</v>
      </c>
      <c r="G48" s="494"/>
      <c r="H48" s="494" t="s">
        <v>6660</v>
      </c>
      <c r="I48" s="494" t="s">
        <v>294</v>
      </c>
      <c r="J48" s="494" t="s">
        <v>294</v>
      </c>
      <c r="K48" s="573">
        <v>0</v>
      </c>
      <c r="L48" s="358" t="s">
        <v>6682</v>
      </c>
      <c r="M48" s="357" t="s">
        <v>6680</v>
      </c>
      <c r="N48" s="357" t="s">
        <v>6660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6662</v>
      </c>
      <c r="U48" s="357" t="s">
        <v>294</v>
      </c>
      <c r="V48" s="357" t="s">
        <v>294</v>
      </c>
    </row>
    <row r="49" spans="1:22" ht="15" thickBot="1">
      <c r="A49" s="515"/>
      <c r="B49" s="607" t="s">
        <v>6674</v>
      </c>
      <c r="C49" s="1066" t="s">
        <v>6675</v>
      </c>
      <c r="D49" s="609">
        <v>5</v>
      </c>
      <c r="E49" s="619">
        <v>7</v>
      </c>
      <c r="F49" s="1069" t="s">
        <v>6667</v>
      </c>
      <c r="G49" s="494"/>
      <c r="H49" s="494" t="s">
        <v>6666</v>
      </c>
      <c r="I49" s="494" t="s">
        <v>294</v>
      </c>
      <c r="J49" s="494" t="s">
        <v>294</v>
      </c>
      <c r="K49" s="573">
        <v>0</v>
      </c>
      <c r="L49" s="358" t="s">
        <v>6676</v>
      </c>
      <c r="M49" s="357" t="s">
        <v>6674</v>
      </c>
      <c r="N49" s="357" t="s">
        <v>6666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6668</v>
      </c>
      <c r="U49" s="357" t="s">
        <v>294</v>
      </c>
      <c r="V49" s="357" t="s">
        <v>294</v>
      </c>
    </row>
    <row r="50" spans="1:22" ht="15" thickBot="1">
      <c r="A50" s="517"/>
      <c r="B50" s="612"/>
      <c r="C50" s="1333" t="s">
        <v>22</v>
      </c>
      <c r="D50" s="614">
        <v>22</v>
      </c>
      <c r="E50" s="1121">
        <v>31</v>
      </c>
      <c r="F50" s="132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8</v>
      </c>
      <c r="B51" s="607" t="s">
        <v>390</v>
      </c>
      <c r="C51" s="1064" t="s">
        <v>391</v>
      </c>
      <c r="D51" s="605">
        <v>3</v>
      </c>
      <c r="E51" s="605">
        <v>3</v>
      </c>
      <c r="F51" s="1067" t="s">
        <v>6667</v>
      </c>
      <c r="G51" s="494"/>
      <c r="H51" s="494" t="s">
        <v>6666</v>
      </c>
      <c r="I51" s="494" t="s">
        <v>294</v>
      </c>
      <c r="J51" s="494" t="s">
        <v>294</v>
      </c>
      <c r="K51" s="573">
        <v>0</v>
      </c>
      <c r="L51" s="358" t="s">
        <v>6677</v>
      </c>
      <c r="M51" s="357" t="s">
        <v>390</v>
      </c>
      <c r="N51" s="357" t="s">
        <v>6666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6668</v>
      </c>
      <c r="U51" s="357" t="s">
        <v>294</v>
      </c>
      <c r="V51" s="357" t="s">
        <v>294</v>
      </c>
    </row>
    <row r="52" spans="1:22">
      <c r="A52" s="515"/>
      <c r="B52" s="860" t="s">
        <v>35</v>
      </c>
      <c r="C52" s="1063" t="s">
        <v>3258</v>
      </c>
      <c r="D52" s="609">
        <v>3</v>
      </c>
      <c r="E52" s="609">
        <v>4</v>
      </c>
      <c r="F52" s="1290" t="s">
        <v>138</v>
      </c>
      <c r="G52" s="494"/>
      <c r="H52" s="494" t="s">
        <v>25</v>
      </c>
      <c r="I52" s="494" t="s">
        <v>294</v>
      </c>
      <c r="J52" s="494" t="s">
        <v>294</v>
      </c>
      <c r="K52" s="573">
        <v>0</v>
      </c>
      <c r="L52" s="358" t="s">
        <v>3259</v>
      </c>
      <c r="M52" s="357" t="s">
        <v>35</v>
      </c>
      <c r="N52" s="357" t="s">
        <v>25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2100</v>
      </c>
      <c r="U52" s="357" t="s">
        <v>294</v>
      </c>
      <c r="V52" s="357" t="s">
        <v>294</v>
      </c>
    </row>
    <row r="53" spans="1:22">
      <c r="A53" s="515"/>
      <c r="B53" s="607" t="s">
        <v>36</v>
      </c>
      <c r="C53" s="1063" t="s">
        <v>247</v>
      </c>
      <c r="D53" s="609">
        <v>1</v>
      </c>
      <c r="E53" s="609">
        <v>1</v>
      </c>
      <c r="F53" s="1290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1131</v>
      </c>
      <c r="M53" s="357" t="s">
        <v>36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15"/>
      <c r="B54" s="607" t="s">
        <v>6669</v>
      </c>
      <c r="C54" s="1063" t="s">
        <v>7475</v>
      </c>
      <c r="D54" s="609">
        <v>5</v>
      </c>
      <c r="E54" s="609">
        <v>7</v>
      </c>
      <c r="F54" s="1065" t="s">
        <v>6667</v>
      </c>
      <c r="G54" s="494"/>
      <c r="H54" s="494" t="s">
        <v>6666</v>
      </c>
      <c r="I54" s="494" t="s">
        <v>294</v>
      </c>
      <c r="J54" s="494" t="s">
        <v>294</v>
      </c>
      <c r="K54" s="573">
        <v>0</v>
      </c>
      <c r="L54" s="358" t="s">
        <v>6671</v>
      </c>
      <c r="M54" s="357" t="s">
        <v>6669</v>
      </c>
      <c r="N54" s="357" t="s">
        <v>6666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6668</v>
      </c>
      <c r="U54" s="357" t="s">
        <v>294</v>
      </c>
      <c r="V54" s="357" t="s">
        <v>294</v>
      </c>
    </row>
    <row r="55" spans="1:22">
      <c r="A55" s="515"/>
      <c r="B55" s="607" t="s">
        <v>6693</v>
      </c>
      <c r="C55" s="1063" t="s">
        <v>6694</v>
      </c>
      <c r="D55" s="609">
        <v>5</v>
      </c>
      <c r="E55" s="609">
        <v>8</v>
      </c>
      <c r="F55" s="1290" t="s">
        <v>6681</v>
      </c>
      <c r="G55" s="494"/>
      <c r="H55" s="494" t="s">
        <v>6680</v>
      </c>
      <c r="I55" s="494" t="s">
        <v>294</v>
      </c>
      <c r="J55" s="494" t="s">
        <v>294</v>
      </c>
      <c r="K55" s="573">
        <v>0</v>
      </c>
      <c r="L55" s="358" t="s">
        <v>6695</v>
      </c>
      <c r="M55" s="357" t="s">
        <v>6693</v>
      </c>
      <c r="N55" s="357" t="s">
        <v>6680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6682</v>
      </c>
      <c r="U55" s="357" t="s">
        <v>294</v>
      </c>
      <c r="V55" s="357" t="s">
        <v>294</v>
      </c>
    </row>
    <row r="56" spans="1:22" ht="15" thickBot="1">
      <c r="A56" s="515"/>
      <c r="B56" s="860" t="s">
        <v>6702</v>
      </c>
      <c r="C56" s="1066" t="s">
        <v>7476</v>
      </c>
      <c r="D56" s="681">
        <v>5</v>
      </c>
      <c r="E56" s="681">
        <v>8</v>
      </c>
      <c r="F56" s="1290" t="s">
        <v>6681</v>
      </c>
      <c r="G56" s="494"/>
      <c r="H56" s="494" t="s">
        <v>6680</v>
      </c>
      <c r="I56" s="494" t="s">
        <v>294</v>
      </c>
      <c r="J56" s="494" t="s">
        <v>294</v>
      </c>
      <c r="K56" s="573">
        <v>0</v>
      </c>
      <c r="L56" s="358" t="s">
        <v>6704</v>
      </c>
      <c r="M56" s="357" t="s">
        <v>6702</v>
      </c>
      <c r="N56" s="357" t="s">
        <v>6680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6682</v>
      </c>
      <c r="U56" s="357" t="s">
        <v>294</v>
      </c>
      <c r="V56" s="357" t="s">
        <v>294</v>
      </c>
    </row>
    <row r="57" spans="1:22" ht="15" thickBot="1">
      <c r="A57" s="517"/>
      <c r="B57" s="612"/>
      <c r="C57" s="1336" t="s">
        <v>22</v>
      </c>
      <c r="D57" s="631">
        <v>22</v>
      </c>
      <c r="E57" s="631">
        <v>31</v>
      </c>
      <c r="F57" s="701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602">
        <v>9</v>
      </c>
      <c r="B58" s="607" t="s">
        <v>6685</v>
      </c>
      <c r="C58" s="1063" t="s">
        <v>6686</v>
      </c>
      <c r="D58" s="609">
        <v>4</v>
      </c>
      <c r="E58" s="609">
        <v>5</v>
      </c>
      <c r="F58" s="1067" t="s">
        <v>391</v>
      </c>
      <c r="G58" s="494" t="s">
        <v>241</v>
      </c>
      <c r="H58" s="494" t="s">
        <v>390</v>
      </c>
      <c r="I58" s="494" t="s">
        <v>294</v>
      </c>
      <c r="J58" s="494" t="s">
        <v>294</v>
      </c>
      <c r="K58" s="573">
        <v>0</v>
      </c>
      <c r="L58" s="358" t="s">
        <v>6687</v>
      </c>
      <c r="M58" s="357" t="s">
        <v>6685</v>
      </c>
      <c r="N58" s="357" t="s">
        <v>390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6677</v>
      </c>
      <c r="U58" s="357" t="s">
        <v>294</v>
      </c>
      <c r="V58" s="357" t="s">
        <v>294</v>
      </c>
    </row>
    <row r="59" spans="1:22">
      <c r="A59" s="515"/>
      <c r="B59" s="607" t="s">
        <v>6688</v>
      </c>
      <c r="C59" s="1063" t="s">
        <v>6689</v>
      </c>
      <c r="D59" s="609">
        <v>4</v>
      </c>
      <c r="E59" s="609">
        <v>5</v>
      </c>
      <c r="F59" s="1065" t="s">
        <v>391</v>
      </c>
      <c r="G59" s="494" t="s">
        <v>241</v>
      </c>
      <c r="H59" s="494" t="s">
        <v>390</v>
      </c>
      <c r="I59" s="494" t="s">
        <v>294</v>
      </c>
      <c r="J59" s="494" t="s">
        <v>294</v>
      </c>
      <c r="K59" s="573">
        <v>0</v>
      </c>
      <c r="L59" s="358" t="s">
        <v>6690</v>
      </c>
      <c r="M59" s="357" t="s">
        <v>6688</v>
      </c>
      <c r="N59" s="357" t="s">
        <v>390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6677</v>
      </c>
      <c r="U59" s="357" t="s">
        <v>294</v>
      </c>
      <c r="V59" s="357" t="s">
        <v>294</v>
      </c>
    </row>
    <row r="60" spans="1:22">
      <c r="A60" s="515"/>
      <c r="B60" s="607" t="s">
        <v>6541</v>
      </c>
      <c r="C60" s="1063" t="s">
        <v>147</v>
      </c>
      <c r="D60" s="609">
        <v>5</v>
      </c>
      <c r="E60" s="609">
        <v>8</v>
      </c>
      <c r="F60" s="1065" t="s">
        <v>7477</v>
      </c>
      <c r="G60" s="494"/>
      <c r="H60" s="494" t="s">
        <v>390</v>
      </c>
      <c r="I60" s="494" t="s">
        <v>35</v>
      </c>
      <c r="J60" s="494" t="s">
        <v>294</v>
      </c>
      <c r="K60" s="573">
        <v>0</v>
      </c>
      <c r="L60" s="358" t="s">
        <v>1153</v>
      </c>
      <c r="M60" s="357" t="s">
        <v>6541</v>
      </c>
      <c r="N60" s="357" t="s">
        <v>390</v>
      </c>
      <c r="O60" s="357" t="s">
        <v>35</v>
      </c>
      <c r="P60" s="357" t="s">
        <v>294</v>
      </c>
      <c r="Q60" s="357">
        <v>0</v>
      </c>
      <c r="R60" s="357">
        <v>42</v>
      </c>
      <c r="S60" s="357">
        <v>0</v>
      </c>
      <c r="T60" s="357" t="s">
        <v>6677</v>
      </c>
      <c r="U60" s="357" t="s">
        <v>3259</v>
      </c>
      <c r="V60" s="357" t="s">
        <v>294</v>
      </c>
    </row>
    <row r="61" spans="1:22">
      <c r="A61" s="515"/>
      <c r="B61" s="607" t="s">
        <v>40</v>
      </c>
      <c r="C61" s="1063" t="s">
        <v>338</v>
      </c>
      <c r="D61" s="609">
        <v>1</v>
      </c>
      <c r="E61" s="609">
        <v>1</v>
      </c>
      <c r="F61" s="1065" t="s">
        <v>247</v>
      </c>
      <c r="G61" s="494"/>
      <c r="H61" s="494" t="s">
        <v>36</v>
      </c>
      <c r="I61" s="494" t="s">
        <v>294</v>
      </c>
      <c r="J61" s="494" t="s">
        <v>294</v>
      </c>
      <c r="K61" s="573">
        <v>0</v>
      </c>
      <c r="L61" s="358" t="s">
        <v>1180</v>
      </c>
      <c r="M61" s="357" t="s">
        <v>40</v>
      </c>
      <c r="N61" s="357" t="s">
        <v>36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1131</v>
      </c>
      <c r="U61" s="357" t="s">
        <v>294</v>
      </c>
      <c r="V61" s="357" t="s">
        <v>294</v>
      </c>
    </row>
    <row r="62" spans="1:22">
      <c r="A62" s="515"/>
      <c r="B62" s="607" t="s">
        <v>6691</v>
      </c>
      <c r="C62" s="1063" t="s">
        <v>388</v>
      </c>
      <c r="D62" s="609">
        <v>6</v>
      </c>
      <c r="E62" s="609">
        <v>10</v>
      </c>
      <c r="F62" s="1065" t="s">
        <v>6673</v>
      </c>
      <c r="G62" s="494"/>
      <c r="H62" s="494" t="s">
        <v>395</v>
      </c>
      <c r="I62" s="494" t="s">
        <v>294</v>
      </c>
      <c r="J62" s="494" t="s">
        <v>294</v>
      </c>
      <c r="K62" s="573">
        <v>0</v>
      </c>
      <c r="L62" s="358" t="s">
        <v>6692</v>
      </c>
      <c r="M62" s="357" t="s">
        <v>6691</v>
      </c>
      <c r="N62" s="357" t="s">
        <v>395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1100</v>
      </c>
      <c r="U62" s="357" t="s">
        <v>294</v>
      </c>
      <c r="V62" s="357" t="s">
        <v>294</v>
      </c>
    </row>
    <row r="63" spans="1:22">
      <c r="A63" s="515"/>
      <c r="B63" s="860" t="s">
        <v>6678</v>
      </c>
      <c r="C63" s="1063" t="s">
        <v>386</v>
      </c>
      <c r="D63" s="609">
        <v>4</v>
      </c>
      <c r="E63" s="609">
        <v>4</v>
      </c>
      <c r="F63" s="1065" t="s">
        <v>6673</v>
      </c>
      <c r="G63" s="494"/>
      <c r="H63" s="494" t="s">
        <v>395</v>
      </c>
      <c r="I63" s="494" t="s">
        <v>294</v>
      </c>
      <c r="J63" s="494" t="s">
        <v>294</v>
      </c>
      <c r="K63" s="573">
        <v>0</v>
      </c>
      <c r="L63" s="358" t="s">
        <v>6679</v>
      </c>
      <c r="M63" s="357" t="s">
        <v>6678</v>
      </c>
      <c r="N63" s="357" t="s">
        <v>395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1100</v>
      </c>
      <c r="U63" s="357" t="s">
        <v>294</v>
      </c>
      <c r="V63" s="357" t="s">
        <v>294</v>
      </c>
    </row>
    <row r="64" spans="1:22" ht="15" thickBot="1">
      <c r="A64" s="515"/>
      <c r="B64" s="860" t="s">
        <v>38</v>
      </c>
      <c r="C64" s="1063" t="s">
        <v>146</v>
      </c>
      <c r="D64" s="609">
        <v>1</v>
      </c>
      <c r="E64" s="609">
        <v>1</v>
      </c>
      <c r="F64" s="1069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331</v>
      </c>
      <c r="M64" s="357" t="s">
        <v>38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 ht="15" thickBot="1">
      <c r="A65" s="517"/>
      <c r="B65" s="612"/>
      <c r="C65" s="703" t="s">
        <v>22</v>
      </c>
      <c r="D65" s="614">
        <v>21</v>
      </c>
      <c r="E65" s="614">
        <v>29</v>
      </c>
      <c r="F65" s="1328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602">
        <v>10</v>
      </c>
      <c r="B66" s="607" t="s">
        <v>6696</v>
      </c>
      <c r="C66" s="1063" t="s">
        <v>7478</v>
      </c>
      <c r="D66" s="609">
        <v>4</v>
      </c>
      <c r="E66" s="605">
        <v>5</v>
      </c>
      <c r="F66" s="1067" t="s">
        <v>4875</v>
      </c>
      <c r="G66" s="494" t="s">
        <v>242</v>
      </c>
      <c r="H66" s="494" t="s">
        <v>241</v>
      </c>
      <c r="I66" s="494" t="s">
        <v>294</v>
      </c>
      <c r="J66" s="494" t="s">
        <v>294</v>
      </c>
      <c r="K66" s="573">
        <v>0</v>
      </c>
      <c r="L66" s="358" t="s">
        <v>6699</v>
      </c>
      <c r="M66" s="357" t="s">
        <v>6696</v>
      </c>
      <c r="N66" s="357" t="s">
        <v>241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153</v>
      </c>
      <c r="U66" s="357" t="s">
        <v>294</v>
      </c>
      <c r="V66" s="357" t="s">
        <v>294</v>
      </c>
    </row>
    <row r="67" spans="1:22">
      <c r="A67" s="515"/>
      <c r="B67" s="607" t="s">
        <v>399</v>
      </c>
      <c r="C67" s="1063" t="s">
        <v>6700</v>
      </c>
      <c r="D67" s="609">
        <v>4</v>
      </c>
      <c r="E67" s="609">
        <v>5</v>
      </c>
      <c r="F67" s="1065" t="s">
        <v>4875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6701</v>
      </c>
      <c r="M67" s="357" t="s">
        <v>399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607" t="s">
        <v>6554</v>
      </c>
      <c r="C68" s="1063" t="s">
        <v>151</v>
      </c>
      <c r="D68" s="609">
        <v>5</v>
      </c>
      <c r="E68" s="609">
        <v>8</v>
      </c>
      <c r="F68" s="1065" t="s">
        <v>147</v>
      </c>
      <c r="G68" s="494"/>
      <c r="H68" s="494" t="s">
        <v>6541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6554</v>
      </c>
      <c r="N68" s="357" t="s">
        <v>6541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607" t="s">
        <v>383</v>
      </c>
      <c r="C69" s="1063" t="s">
        <v>7479</v>
      </c>
      <c r="D69" s="609">
        <v>4</v>
      </c>
      <c r="E69" s="609">
        <v>6</v>
      </c>
      <c r="F69" s="1065" t="s">
        <v>7475</v>
      </c>
      <c r="G69" s="494"/>
      <c r="H69" s="494" t="s">
        <v>6669</v>
      </c>
      <c r="I69" s="494" t="s">
        <v>294</v>
      </c>
      <c r="J69" s="494" t="s">
        <v>294</v>
      </c>
      <c r="K69" s="573">
        <v>0</v>
      </c>
      <c r="L69" s="358" t="s">
        <v>6683</v>
      </c>
      <c r="M69" s="357" t="s">
        <v>383</v>
      </c>
      <c r="N69" s="357" t="s">
        <v>6669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6671</v>
      </c>
      <c r="U69" s="357" t="s">
        <v>294</v>
      </c>
      <c r="V69" s="357" t="s">
        <v>294</v>
      </c>
    </row>
    <row r="70" spans="1:22">
      <c r="A70" s="515"/>
      <c r="B70" s="860" t="s">
        <v>6536</v>
      </c>
      <c r="C70" s="1063" t="s">
        <v>6623</v>
      </c>
      <c r="D70" s="609">
        <v>4</v>
      </c>
      <c r="E70" s="609">
        <v>6</v>
      </c>
      <c r="F70" s="1290" t="s">
        <v>7480</v>
      </c>
      <c r="G70" s="494"/>
      <c r="H70" s="494" t="s">
        <v>34</v>
      </c>
      <c r="I70" s="494" t="s">
        <v>395</v>
      </c>
      <c r="J70" s="494" t="s">
        <v>294</v>
      </c>
      <c r="K70" s="573">
        <v>0</v>
      </c>
      <c r="L70" s="358" t="s">
        <v>4861</v>
      </c>
      <c r="M70" s="357" t="s">
        <v>6536</v>
      </c>
      <c r="N70" s="357" t="s">
        <v>34</v>
      </c>
      <c r="O70" s="357" t="s">
        <v>395</v>
      </c>
      <c r="P70" s="357" t="s">
        <v>294</v>
      </c>
      <c r="Q70" s="357">
        <v>0</v>
      </c>
      <c r="R70" s="357">
        <v>18</v>
      </c>
      <c r="S70" s="357">
        <v>0</v>
      </c>
      <c r="T70" s="357" t="s">
        <v>1181</v>
      </c>
      <c r="U70" s="357" t="s">
        <v>1100</v>
      </c>
      <c r="V70" s="357" t="s">
        <v>294</v>
      </c>
    </row>
    <row r="71" spans="1:22" ht="15" thickBot="1">
      <c r="A71" s="515"/>
      <c r="B71" s="607" t="s">
        <v>6705</v>
      </c>
      <c r="C71" s="1063" t="s">
        <v>389</v>
      </c>
      <c r="D71" s="609">
        <v>5</v>
      </c>
      <c r="E71" s="609">
        <v>8</v>
      </c>
      <c r="F71" s="1069" t="s">
        <v>6694</v>
      </c>
      <c r="G71" s="494"/>
      <c r="H71" s="494" t="s">
        <v>6693</v>
      </c>
      <c r="I71" s="494" t="s">
        <v>294</v>
      </c>
      <c r="J71" s="494" t="s">
        <v>294</v>
      </c>
      <c r="K71" s="573">
        <v>0</v>
      </c>
      <c r="L71" s="358" t="s">
        <v>389</v>
      </c>
      <c r="M71" s="357" t="s">
        <v>6705</v>
      </c>
      <c r="N71" s="357" t="s">
        <v>6693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6695</v>
      </c>
      <c r="U71" s="357" t="s">
        <v>294</v>
      </c>
      <c r="V71" s="357" t="s">
        <v>294</v>
      </c>
    </row>
    <row r="72" spans="1:22" ht="15" thickBot="1">
      <c r="A72" s="515"/>
      <c r="B72" s="612"/>
      <c r="C72" s="703" t="s">
        <v>22</v>
      </c>
      <c r="D72" s="614">
        <v>22</v>
      </c>
      <c r="E72" s="614">
        <v>33</v>
      </c>
      <c r="F72" s="702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920"/>
      <c r="B73" s="1119"/>
      <c r="C73" s="772" t="s">
        <v>111</v>
      </c>
      <c r="D73" s="614">
        <v>202</v>
      </c>
      <c r="E73" s="614">
        <v>280</v>
      </c>
      <c r="F73" s="106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17D44-DD34-4964-AC49-95EAB639C61E}">
  <sheetPr codeName="Sheet98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48">
        <v>1</v>
      </c>
      <c r="B9" s="603" t="s">
        <v>10</v>
      </c>
      <c r="C9" s="1064" t="s">
        <v>11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653"/>
      <c r="B10" s="607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653"/>
      <c r="B11" s="607" t="s">
        <v>56</v>
      </c>
      <c r="C11" s="1063" t="s">
        <v>57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6216</v>
      </c>
      <c r="M11" s="357" t="s">
        <v>56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653"/>
      <c r="B12" s="607" t="s">
        <v>1020</v>
      </c>
      <c r="C12" s="1063" t="s">
        <v>3206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653"/>
      <c r="B13" s="607" t="s">
        <v>20</v>
      </c>
      <c r="C13" s="1063" t="s">
        <v>21</v>
      </c>
      <c r="D13" s="609">
        <v>5</v>
      </c>
      <c r="E13" s="607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61"/>
      <c r="B14" s="612"/>
      <c r="C14" s="703" t="s">
        <v>22</v>
      </c>
      <c r="D14" s="614">
        <v>18</v>
      </c>
      <c r="E14" s="614">
        <v>20</v>
      </c>
      <c r="F14" s="106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48">
        <v>2</v>
      </c>
      <c r="B15" s="607" t="s">
        <v>23</v>
      </c>
      <c r="C15" s="1063" t="s">
        <v>1048</v>
      </c>
      <c r="D15" s="605">
        <v>5</v>
      </c>
      <c r="E15" s="603">
        <v>6</v>
      </c>
      <c r="F15" s="1067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653"/>
      <c r="B16" s="607" t="s">
        <v>337</v>
      </c>
      <c r="C16" s="1063" t="s">
        <v>58</v>
      </c>
      <c r="D16" s="609">
        <v>4</v>
      </c>
      <c r="E16" s="607">
        <v>6</v>
      </c>
      <c r="F16" s="1065" t="s">
        <v>57</v>
      </c>
      <c r="G16" s="494"/>
      <c r="H16" s="494" t="s">
        <v>56</v>
      </c>
      <c r="I16" s="494" t="s">
        <v>294</v>
      </c>
      <c r="J16" s="494" t="s">
        <v>294</v>
      </c>
      <c r="K16" s="573">
        <v>0</v>
      </c>
      <c r="L16" s="358" t="s">
        <v>58</v>
      </c>
      <c r="M16" s="357" t="s">
        <v>337</v>
      </c>
      <c r="N16" s="357" t="s">
        <v>56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6216</v>
      </c>
      <c r="U16" s="357" t="s">
        <v>294</v>
      </c>
      <c r="V16" s="357" t="s">
        <v>294</v>
      </c>
    </row>
    <row r="17" spans="1:22">
      <c r="A17" s="653"/>
      <c r="B17" s="607" t="s">
        <v>25</v>
      </c>
      <c r="C17" s="1063" t="s">
        <v>138</v>
      </c>
      <c r="D17" s="609">
        <v>3</v>
      </c>
      <c r="E17" s="607">
        <v>4</v>
      </c>
      <c r="F17" s="1290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25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653"/>
      <c r="B18" s="607" t="s">
        <v>36</v>
      </c>
      <c r="C18" s="1063" t="s">
        <v>247</v>
      </c>
      <c r="D18" s="609">
        <v>1</v>
      </c>
      <c r="E18" s="607">
        <v>1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653"/>
      <c r="B19" s="607" t="s">
        <v>26</v>
      </c>
      <c r="C19" s="1063" t="s">
        <v>52</v>
      </c>
      <c r="D19" s="609">
        <v>5</v>
      </c>
      <c r="E19" s="607">
        <v>6</v>
      </c>
      <c r="F19" s="1065" t="s">
        <v>21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661"/>
      <c r="B20" s="612"/>
      <c r="C20" s="703" t="s">
        <v>22</v>
      </c>
      <c r="D20" s="614">
        <v>18</v>
      </c>
      <c r="E20" s="614">
        <v>23</v>
      </c>
      <c r="F20" s="106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48">
        <v>3</v>
      </c>
      <c r="B21" s="607" t="s">
        <v>27</v>
      </c>
      <c r="C21" s="1063" t="s">
        <v>404</v>
      </c>
      <c r="D21" s="605">
        <v>5</v>
      </c>
      <c r="E21" s="603">
        <v>6</v>
      </c>
      <c r="F21" s="1067" t="s">
        <v>1048</v>
      </c>
      <c r="G21" s="494"/>
      <c r="H21" s="494" t="s">
        <v>23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27</v>
      </c>
      <c r="N21" s="357" t="s">
        <v>23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594</v>
      </c>
      <c r="U21" s="357" t="s">
        <v>294</v>
      </c>
      <c r="V21" s="357" t="s">
        <v>294</v>
      </c>
    </row>
    <row r="22" spans="1:22">
      <c r="A22" s="653"/>
      <c r="B22" s="607" t="s">
        <v>458</v>
      </c>
      <c r="C22" s="1063" t="s">
        <v>6361</v>
      </c>
      <c r="D22" s="609">
        <v>4</v>
      </c>
      <c r="E22" s="607">
        <v>6</v>
      </c>
      <c r="F22" s="1065" t="s">
        <v>58</v>
      </c>
      <c r="G22" s="494"/>
      <c r="H22" s="494" t="s">
        <v>337</v>
      </c>
      <c r="I22" s="494" t="s">
        <v>294</v>
      </c>
      <c r="J22" s="494" t="s">
        <v>294</v>
      </c>
      <c r="K22" s="573">
        <v>0</v>
      </c>
      <c r="L22" s="358" t="s">
        <v>599</v>
      </c>
      <c r="M22" s="357" t="s">
        <v>458</v>
      </c>
      <c r="N22" s="357" t="s">
        <v>337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58</v>
      </c>
      <c r="U22" s="357" t="s">
        <v>294</v>
      </c>
      <c r="V22" s="357" t="s">
        <v>294</v>
      </c>
    </row>
    <row r="23" spans="1:22">
      <c r="A23" s="653"/>
      <c r="B23" s="607" t="s">
        <v>61</v>
      </c>
      <c r="C23" s="1063" t="s">
        <v>62</v>
      </c>
      <c r="D23" s="609">
        <v>4</v>
      </c>
      <c r="E23" s="607">
        <v>4</v>
      </c>
      <c r="F23" s="1065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6363</v>
      </c>
      <c r="M23" s="357" t="s">
        <v>61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653"/>
      <c r="B24" s="607" t="s">
        <v>63</v>
      </c>
      <c r="C24" s="1063" t="s">
        <v>6220</v>
      </c>
      <c r="D24" s="609">
        <v>3</v>
      </c>
      <c r="E24" s="607">
        <v>4</v>
      </c>
      <c r="F24" s="1065" t="s">
        <v>54</v>
      </c>
      <c r="G24" s="494"/>
      <c r="H24" s="494" t="s">
        <v>17</v>
      </c>
      <c r="I24" s="494" t="s">
        <v>294</v>
      </c>
      <c r="J24" s="494" t="s">
        <v>294</v>
      </c>
      <c r="K24" s="573">
        <v>0</v>
      </c>
      <c r="L24" s="358" t="s">
        <v>600</v>
      </c>
      <c r="M24" s="357" t="s">
        <v>63</v>
      </c>
      <c r="N24" s="357" t="s">
        <v>17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6215</v>
      </c>
      <c r="U24" s="357" t="s">
        <v>294</v>
      </c>
      <c r="V24" s="357" t="s">
        <v>294</v>
      </c>
    </row>
    <row r="25" spans="1:22">
      <c r="A25" s="653"/>
      <c r="B25" s="607" t="s">
        <v>40</v>
      </c>
      <c r="C25" s="1063" t="s">
        <v>338</v>
      </c>
      <c r="D25" s="609">
        <v>1</v>
      </c>
      <c r="E25" s="607">
        <v>1</v>
      </c>
      <c r="F25" s="1065" t="s">
        <v>247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 ht="15" thickBot="1">
      <c r="A26" s="653"/>
      <c r="B26" s="607" t="s">
        <v>33</v>
      </c>
      <c r="C26" s="1063" t="s">
        <v>140</v>
      </c>
      <c r="D26" s="609">
        <v>5</v>
      </c>
      <c r="E26" s="607">
        <v>6</v>
      </c>
      <c r="F26" s="1069" t="s">
        <v>52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661"/>
      <c r="B27" s="612"/>
      <c r="C27" s="703" t="s">
        <v>22</v>
      </c>
      <c r="D27" s="614">
        <v>22</v>
      </c>
      <c r="E27" s="614">
        <v>27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22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648">
        <v>4</v>
      </c>
      <c r="B28" s="607" t="s">
        <v>65</v>
      </c>
      <c r="C28" s="1064" t="s">
        <v>66</v>
      </c>
      <c r="D28" s="605">
        <v>4</v>
      </c>
      <c r="E28" s="603">
        <v>6</v>
      </c>
      <c r="F28" s="1067" t="s">
        <v>6361</v>
      </c>
      <c r="G28" s="494"/>
      <c r="H28" s="494" t="s">
        <v>458</v>
      </c>
      <c r="I28" s="494" t="s">
        <v>294</v>
      </c>
      <c r="J28" s="494" t="s">
        <v>294</v>
      </c>
      <c r="K28" s="573">
        <v>0</v>
      </c>
      <c r="L28" s="358" t="s">
        <v>66</v>
      </c>
      <c r="M28" s="357" t="s">
        <v>65</v>
      </c>
      <c r="N28" s="357" t="s">
        <v>458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599</v>
      </c>
      <c r="U28" s="357" t="s">
        <v>294</v>
      </c>
      <c r="V28" s="357" t="s">
        <v>294</v>
      </c>
    </row>
    <row r="29" spans="1:22">
      <c r="A29" s="653"/>
      <c r="B29" s="607" t="s">
        <v>31</v>
      </c>
      <c r="C29" s="1688" t="s">
        <v>427</v>
      </c>
      <c r="D29" s="609">
        <v>5</v>
      </c>
      <c r="E29" s="607">
        <v>6</v>
      </c>
      <c r="F29" s="1065" t="s">
        <v>404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31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653"/>
      <c r="B30" s="607" t="s">
        <v>30</v>
      </c>
      <c r="C30" s="1063" t="s">
        <v>141</v>
      </c>
      <c r="D30" s="609">
        <v>5</v>
      </c>
      <c r="E30" s="607">
        <v>6</v>
      </c>
      <c r="F30" s="1065" t="s">
        <v>1048</v>
      </c>
      <c r="G30" s="494"/>
      <c r="H30" s="494" t="s">
        <v>23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23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594</v>
      </c>
      <c r="U30" s="357" t="s">
        <v>294</v>
      </c>
      <c r="V30" s="357" t="s">
        <v>294</v>
      </c>
    </row>
    <row r="31" spans="1:22">
      <c r="A31" s="653"/>
      <c r="B31" s="607" t="s">
        <v>29</v>
      </c>
      <c r="C31" s="1063" t="s">
        <v>53</v>
      </c>
      <c r="D31" s="609">
        <v>2</v>
      </c>
      <c r="E31" s="607">
        <v>2</v>
      </c>
      <c r="F31" s="1290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 ht="15" thickBot="1">
      <c r="A32" s="653"/>
      <c r="B32" s="607" t="s">
        <v>69</v>
      </c>
      <c r="C32" s="1066" t="s">
        <v>6247</v>
      </c>
      <c r="D32" s="681">
        <v>4</v>
      </c>
      <c r="E32" s="619">
        <v>6</v>
      </c>
      <c r="F32" s="1069" t="s">
        <v>6220</v>
      </c>
      <c r="G32" s="494"/>
      <c r="H32" s="494" t="s">
        <v>63</v>
      </c>
      <c r="I32" s="494" t="s">
        <v>294</v>
      </c>
      <c r="J32" s="494" t="s">
        <v>294</v>
      </c>
      <c r="K32" s="573">
        <v>0</v>
      </c>
      <c r="L32" s="358" t="s">
        <v>295</v>
      </c>
      <c r="M32" s="357" t="s">
        <v>69</v>
      </c>
      <c r="N32" s="357" t="s">
        <v>63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600</v>
      </c>
      <c r="U32" s="357" t="s">
        <v>294</v>
      </c>
      <c r="V32" s="357" t="s">
        <v>294</v>
      </c>
    </row>
    <row r="33" spans="1:22" ht="15" thickBot="1">
      <c r="A33" s="661"/>
      <c r="B33" s="612"/>
      <c r="C33" s="1336" t="s">
        <v>22</v>
      </c>
      <c r="D33" s="631">
        <v>20</v>
      </c>
      <c r="E33" s="631">
        <v>26</v>
      </c>
      <c r="F33" s="1069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22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653">
        <v>5</v>
      </c>
      <c r="B34" s="607" t="s">
        <v>70</v>
      </c>
      <c r="C34" s="1063" t="s">
        <v>71</v>
      </c>
      <c r="D34" s="609">
        <v>5</v>
      </c>
      <c r="E34" s="607">
        <v>8</v>
      </c>
      <c r="F34" s="1065" t="s">
        <v>6361</v>
      </c>
      <c r="G34" s="494"/>
      <c r="H34" s="494" t="s">
        <v>458</v>
      </c>
      <c r="I34" s="494" t="s">
        <v>294</v>
      </c>
      <c r="J34" s="494" t="s">
        <v>294</v>
      </c>
      <c r="K34" s="573">
        <v>0</v>
      </c>
      <c r="L34" s="358" t="s">
        <v>605</v>
      </c>
      <c r="M34" s="357" t="s">
        <v>70</v>
      </c>
      <c r="N34" s="357" t="s">
        <v>458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599</v>
      </c>
      <c r="U34" s="357" t="s">
        <v>294</v>
      </c>
      <c r="V34" s="357" t="s">
        <v>294</v>
      </c>
    </row>
    <row r="35" spans="1:22">
      <c r="A35" s="653"/>
      <c r="B35" s="607" t="s">
        <v>72</v>
      </c>
      <c r="C35" s="1063" t="s">
        <v>73</v>
      </c>
      <c r="D35" s="609">
        <v>4</v>
      </c>
      <c r="E35" s="607">
        <v>6</v>
      </c>
      <c r="F35" s="1065" t="s">
        <v>66</v>
      </c>
      <c r="G35" s="494"/>
      <c r="H35" s="494" t="s">
        <v>65</v>
      </c>
      <c r="I35" s="494" t="s">
        <v>294</v>
      </c>
      <c r="J35" s="494" t="s">
        <v>294</v>
      </c>
      <c r="K35" s="573">
        <v>0</v>
      </c>
      <c r="L35" s="358" t="s">
        <v>73</v>
      </c>
      <c r="M35" s="357" t="s">
        <v>72</v>
      </c>
      <c r="N35" s="357" t="s">
        <v>65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</v>
      </c>
      <c r="U35" s="357" t="s">
        <v>294</v>
      </c>
      <c r="V35" s="357" t="s">
        <v>294</v>
      </c>
    </row>
    <row r="36" spans="1:22">
      <c r="A36" s="653"/>
      <c r="B36" s="607" t="s">
        <v>74</v>
      </c>
      <c r="C36" s="1063" t="s">
        <v>75</v>
      </c>
      <c r="D36" s="609">
        <v>4</v>
      </c>
      <c r="E36" s="607">
        <v>6</v>
      </c>
      <c r="F36" s="1065" t="s">
        <v>62</v>
      </c>
      <c r="G36" s="494"/>
      <c r="H36" s="494" t="s">
        <v>61</v>
      </c>
      <c r="I36" s="494" t="s">
        <v>294</v>
      </c>
      <c r="J36" s="494" t="s">
        <v>294</v>
      </c>
      <c r="K36" s="573">
        <v>0</v>
      </c>
      <c r="L36" s="358" t="s">
        <v>6370</v>
      </c>
      <c r="M36" s="357" t="s">
        <v>74</v>
      </c>
      <c r="N36" s="357" t="s">
        <v>61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6363</v>
      </c>
      <c r="U36" s="357" t="s">
        <v>294</v>
      </c>
      <c r="V36" s="357" t="s">
        <v>294</v>
      </c>
    </row>
    <row r="37" spans="1:22">
      <c r="A37" s="653"/>
      <c r="B37" s="607" t="s">
        <v>497</v>
      </c>
      <c r="C37" s="1063" t="s">
        <v>7459</v>
      </c>
      <c r="D37" s="609">
        <v>3</v>
      </c>
      <c r="E37" s="607">
        <v>4</v>
      </c>
      <c r="F37" s="1689" t="s">
        <v>66</v>
      </c>
      <c r="G37" s="494"/>
      <c r="H37" s="494" t="s">
        <v>65</v>
      </c>
      <c r="I37" s="494" t="s">
        <v>294</v>
      </c>
      <c r="J37" s="494" t="s">
        <v>294</v>
      </c>
      <c r="K37" s="574">
        <v>0</v>
      </c>
      <c r="L37" s="358" t="s">
        <v>570</v>
      </c>
      <c r="M37" s="357" t="s">
        <v>497</v>
      </c>
      <c r="N37" s="357" t="s">
        <v>65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66</v>
      </c>
      <c r="U37" s="357" t="s">
        <v>294</v>
      </c>
      <c r="V37" s="357" t="s">
        <v>294</v>
      </c>
    </row>
    <row r="38" spans="1:22">
      <c r="A38" s="653"/>
      <c r="B38" s="607" t="s">
        <v>67</v>
      </c>
      <c r="C38" s="1063" t="s">
        <v>6367</v>
      </c>
      <c r="D38" s="609">
        <v>4</v>
      </c>
      <c r="E38" s="607">
        <v>6</v>
      </c>
      <c r="F38" s="1065" t="s">
        <v>404</v>
      </c>
      <c r="G38" s="494"/>
      <c r="H38" s="494" t="s">
        <v>27</v>
      </c>
      <c r="I38" s="494" t="s">
        <v>294</v>
      </c>
      <c r="J38" s="494" t="s">
        <v>294</v>
      </c>
      <c r="K38" s="573">
        <v>0</v>
      </c>
      <c r="L38" s="358" t="s">
        <v>6368</v>
      </c>
      <c r="M38" s="357" t="s">
        <v>67</v>
      </c>
      <c r="N38" s="357" t="s">
        <v>27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598</v>
      </c>
      <c r="U38" s="357" t="s">
        <v>294</v>
      </c>
      <c r="V38" s="357" t="s">
        <v>294</v>
      </c>
    </row>
    <row r="39" spans="1:22" ht="15" thickBot="1">
      <c r="A39" s="653"/>
      <c r="B39" s="607" t="s">
        <v>19</v>
      </c>
      <c r="C39" s="1063" t="s">
        <v>3226</v>
      </c>
      <c r="D39" s="609">
        <v>2</v>
      </c>
      <c r="E39" s="607">
        <v>2</v>
      </c>
      <c r="F39" s="1689" t="s">
        <v>294</v>
      </c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19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 ht="15" thickBot="1">
      <c r="A40" s="661"/>
      <c r="B40" s="612"/>
      <c r="C40" s="703" t="s">
        <v>22</v>
      </c>
      <c r="D40" s="614">
        <v>22</v>
      </c>
      <c r="E40" s="614">
        <v>32</v>
      </c>
      <c r="F40" s="70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48">
        <v>6</v>
      </c>
      <c r="B41" s="603" t="s">
        <v>1061</v>
      </c>
      <c r="C41" s="1064" t="s">
        <v>6375</v>
      </c>
      <c r="D41" s="605">
        <v>4</v>
      </c>
      <c r="E41" s="603">
        <v>6</v>
      </c>
      <c r="F41" s="1067" t="s">
        <v>73</v>
      </c>
      <c r="G41" s="494"/>
      <c r="H41" s="494" t="s">
        <v>72</v>
      </c>
      <c r="I41" s="494" t="s">
        <v>294</v>
      </c>
      <c r="J41" s="494" t="s">
        <v>294</v>
      </c>
      <c r="K41" s="573">
        <v>0</v>
      </c>
      <c r="L41" s="358" t="s">
        <v>6375</v>
      </c>
      <c r="M41" s="357" t="s">
        <v>1061</v>
      </c>
      <c r="N41" s="357" t="s">
        <v>72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73</v>
      </c>
      <c r="U41" s="357" t="s">
        <v>294</v>
      </c>
      <c r="V41" s="357" t="s">
        <v>294</v>
      </c>
    </row>
    <row r="42" spans="1:22">
      <c r="A42" s="653"/>
      <c r="B42" s="607" t="s">
        <v>34</v>
      </c>
      <c r="C42" s="1063" t="s">
        <v>142</v>
      </c>
      <c r="D42" s="609">
        <v>4</v>
      </c>
      <c r="E42" s="607">
        <v>6</v>
      </c>
      <c r="F42" s="1290" t="s">
        <v>11</v>
      </c>
      <c r="G42" s="494"/>
      <c r="H42" s="494" t="s">
        <v>10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34</v>
      </c>
      <c r="N42" s="357" t="s">
        <v>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>
      <c r="A43" s="653"/>
      <c r="B43" s="607" t="s">
        <v>78</v>
      </c>
      <c r="C43" s="1063" t="s">
        <v>79</v>
      </c>
      <c r="D43" s="609">
        <v>5</v>
      </c>
      <c r="E43" s="607">
        <v>6</v>
      </c>
      <c r="F43" s="1290" t="s">
        <v>71</v>
      </c>
      <c r="G43" s="494"/>
      <c r="H43" s="494" t="s">
        <v>70</v>
      </c>
      <c r="I43" s="494" t="s">
        <v>294</v>
      </c>
      <c r="J43" s="494" t="s">
        <v>294</v>
      </c>
      <c r="K43" s="573">
        <v>0</v>
      </c>
      <c r="L43" s="358" t="s">
        <v>6250</v>
      </c>
      <c r="M43" s="357" t="s">
        <v>78</v>
      </c>
      <c r="N43" s="357" t="s">
        <v>70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605</v>
      </c>
      <c r="U43" s="357" t="s">
        <v>294</v>
      </c>
      <c r="V43" s="357" t="s">
        <v>294</v>
      </c>
    </row>
    <row r="44" spans="1:22">
      <c r="A44" s="653"/>
      <c r="B44" s="607" t="s">
        <v>1062</v>
      </c>
      <c r="C44" s="1063" t="s">
        <v>6377</v>
      </c>
      <c r="D44" s="609">
        <v>3</v>
      </c>
      <c r="E44" s="607">
        <v>4</v>
      </c>
      <c r="F44" s="1065" t="s">
        <v>7459</v>
      </c>
      <c r="G44" s="494"/>
      <c r="H44" s="494" t="s">
        <v>497</v>
      </c>
      <c r="I44" s="494" t="s">
        <v>294</v>
      </c>
      <c r="J44" s="494" t="s">
        <v>294</v>
      </c>
      <c r="K44" s="573">
        <v>0</v>
      </c>
      <c r="L44" s="358" t="s">
        <v>6378</v>
      </c>
      <c r="M44" s="357" t="s">
        <v>1062</v>
      </c>
      <c r="N44" s="357" t="s">
        <v>497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570</v>
      </c>
      <c r="U44" s="357" t="s">
        <v>294</v>
      </c>
      <c r="V44" s="357" t="s">
        <v>294</v>
      </c>
    </row>
    <row r="45" spans="1:22" ht="15" thickBot="1">
      <c r="A45" s="653"/>
      <c r="B45" s="619" t="s">
        <v>628</v>
      </c>
      <c r="C45" s="1066" t="s">
        <v>6251</v>
      </c>
      <c r="D45" s="609">
        <v>3</v>
      </c>
      <c r="E45" s="607">
        <v>4</v>
      </c>
      <c r="F45" s="1065" t="s">
        <v>75</v>
      </c>
      <c r="G45" s="494"/>
      <c r="H45" s="494" t="s">
        <v>74</v>
      </c>
      <c r="I45" s="494" t="s">
        <v>294</v>
      </c>
      <c r="J45" s="494" t="s">
        <v>294</v>
      </c>
      <c r="K45" s="573">
        <v>0</v>
      </c>
      <c r="L45" s="358" t="s">
        <v>6251</v>
      </c>
      <c r="M45" s="357" t="s">
        <v>628</v>
      </c>
      <c r="N45" s="357" t="s">
        <v>74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6370</v>
      </c>
      <c r="U45" s="357" t="s">
        <v>294</v>
      </c>
      <c r="V45" s="357" t="s">
        <v>294</v>
      </c>
    </row>
    <row r="46" spans="1:22" ht="15" thickBot="1">
      <c r="A46" s="661"/>
      <c r="B46" s="612"/>
      <c r="C46" s="703" t="s">
        <v>22</v>
      </c>
      <c r="D46" s="614">
        <v>19</v>
      </c>
      <c r="E46" s="614">
        <v>26</v>
      </c>
      <c r="F46" s="773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48">
        <v>7</v>
      </c>
      <c r="B47" s="607" t="s">
        <v>83</v>
      </c>
      <c r="C47" s="1063" t="s">
        <v>84</v>
      </c>
      <c r="D47" s="605">
        <v>4</v>
      </c>
      <c r="E47" s="603">
        <v>6</v>
      </c>
      <c r="F47" s="1067" t="s">
        <v>6251</v>
      </c>
      <c r="G47" s="494"/>
      <c r="H47" s="494" t="s">
        <v>628</v>
      </c>
      <c r="I47" s="494" t="s">
        <v>294</v>
      </c>
      <c r="J47" s="494" t="s">
        <v>294</v>
      </c>
      <c r="K47" s="573">
        <v>0</v>
      </c>
      <c r="L47" s="358" t="s">
        <v>84</v>
      </c>
      <c r="M47" s="357" t="s">
        <v>83</v>
      </c>
      <c r="N47" s="357" t="s">
        <v>628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6251</v>
      </c>
      <c r="U47" s="357" t="s">
        <v>294</v>
      </c>
      <c r="V47" s="357" t="s">
        <v>294</v>
      </c>
    </row>
    <row r="48" spans="1:22">
      <c r="A48" s="653"/>
      <c r="B48" s="607" t="s">
        <v>143</v>
      </c>
      <c r="C48" s="1063" t="s">
        <v>274</v>
      </c>
      <c r="D48" s="609">
        <v>4</v>
      </c>
      <c r="E48" s="607">
        <v>6</v>
      </c>
      <c r="F48" s="1065" t="s">
        <v>71</v>
      </c>
      <c r="G48" s="494"/>
      <c r="H48" s="494" t="s">
        <v>70</v>
      </c>
      <c r="I48" s="494" t="s">
        <v>294</v>
      </c>
      <c r="J48" s="494" t="s">
        <v>294</v>
      </c>
      <c r="K48" s="573">
        <v>0</v>
      </c>
      <c r="L48" s="358" t="s">
        <v>144</v>
      </c>
      <c r="M48" s="357" t="s">
        <v>143</v>
      </c>
      <c r="N48" s="357" t="s">
        <v>70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605</v>
      </c>
      <c r="U48" s="357" t="s">
        <v>294</v>
      </c>
      <c r="V48" s="357" t="s">
        <v>294</v>
      </c>
    </row>
    <row r="49" spans="1:22">
      <c r="A49" s="653"/>
      <c r="B49" s="607" t="s">
        <v>629</v>
      </c>
      <c r="C49" s="1063" t="s">
        <v>88</v>
      </c>
      <c r="D49" s="609">
        <v>3</v>
      </c>
      <c r="E49" s="607">
        <v>6</v>
      </c>
      <c r="F49" s="1065" t="s">
        <v>6251</v>
      </c>
      <c r="G49" s="494"/>
      <c r="H49" s="494" t="s">
        <v>628</v>
      </c>
      <c r="I49" s="494" t="s">
        <v>294</v>
      </c>
      <c r="J49" s="494" t="s">
        <v>294</v>
      </c>
      <c r="K49" s="573">
        <v>0</v>
      </c>
      <c r="L49" s="358" t="s">
        <v>88</v>
      </c>
      <c r="M49" s="357" t="s">
        <v>629</v>
      </c>
      <c r="N49" s="357" t="s">
        <v>628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6251</v>
      </c>
      <c r="U49" s="357" t="s">
        <v>294</v>
      </c>
      <c r="V49" s="357" t="s">
        <v>294</v>
      </c>
    </row>
    <row r="50" spans="1:22">
      <c r="A50" s="653"/>
      <c r="B50" s="607" t="s">
        <v>1063</v>
      </c>
      <c r="C50" s="1063" t="s">
        <v>90</v>
      </c>
      <c r="D50" s="609">
        <v>4</v>
      </c>
      <c r="E50" s="607">
        <v>6</v>
      </c>
      <c r="F50" s="1065" t="s">
        <v>79</v>
      </c>
      <c r="G50" s="494"/>
      <c r="H50" s="494" t="s">
        <v>78</v>
      </c>
      <c r="I50" s="494" t="s">
        <v>294</v>
      </c>
      <c r="J50" s="494" t="s">
        <v>294</v>
      </c>
      <c r="K50" s="573">
        <v>0</v>
      </c>
      <c r="L50" s="358" t="s">
        <v>90</v>
      </c>
      <c r="M50" s="357" t="s">
        <v>1063</v>
      </c>
      <c r="N50" s="357" t="s">
        <v>78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6250</v>
      </c>
      <c r="U50" s="357" t="s">
        <v>294</v>
      </c>
      <c r="V50" s="357" t="s">
        <v>294</v>
      </c>
    </row>
    <row r="51" spans="1:22">
      <c r="A51" s="653"/>
      <c r="B51" s="607" t="s">
        <v>35</v>
      </c>
      <c r="C51" s="1063" t="s">
        <v>3258</v>
      </c>
      <c r="D51" s="609">
        <v>3</v>
      </c>
      <c r="E51" s="607">
        <v>4</v>
      </c>
      <c r="F51" s="1065" t="s">
        <v>138</v>
      </c>
      <c r="G51" s="494"/>
      <c r="H51" s="494" t="s">
        <v>25</v>
      </c>
      <c r="I51" s="494" t="s">
        <v>294</v>
      </c>
      <c r="J51" s="494" t="s">
        <v>294</v>
      </c>
      <c r="K51" s="573">
        <v>0</v>
      </c>
      <c r="L51" s="358" t="s">
        <v>3259</v>
      </c>
      <c r="M51" s="357" t="s">
        <v>35</v>
      </c>
      <c r="N51" s="357" t="s">
        <v>25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2100</v>
      </c>
      <c r="U51" s="357" t="s">
        <v>294</v>
      </c>
      <c r="V51" s="357" t="s">
        <v>294</v>
      </c>
    </row>
    <row r="52" spans="1:22" ht="15" thickBot="1">
      <c r="A52" s="653"/>
      <c r="B52" s="607" t="s">
        <v>38</v>
      </c>
      <c r="C52" s="1063" t="s">
        <v>146</v>
      </c>
      <c r="D52" s="609">
        <v>1</v>
      </c>
      <c r="E52" s="607">
        <v>1</v>
      </c>
      <c r="F52" s="1065" t="s">
        <v>3226</v>
      </c>
      <c r="G52" s="494"/>
      <c r="H52" s="494" t="s">
        <v>19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19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335</v>
      </c>
      <c r="U52" s="357" t="s">
        <v>294</v>
      </c>
      <c r="V52" s="357" t="s">
        <v>294</v>
      </c>
    </row>
    <row r="53" spans="1:22" ht="15" thickBot="1">
      <c r="A53" s="661"/>
      <c r="B53" s="612"/>
      <c r="C53" s="703" t="s">
        <v>22</v>
      </c>
      <c r="D53" s="614">
        <v>19</v>
      </c>
      <c r="E53" s="614">
        <v>29</v>
      </c>
      <c r="F53" s="773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648">
        <v>8</v>
      </c>
      <c r="B54" s="607" t="s">
        <v>1064</v>
      </c>
      <c r="C54" s="1064" t="s">
        <v>98</v>
      </c>
      <c r="D54" s="605">
        <v>3</v>
      </c>
      <c r="E54" s="603">
        <v>6</v>
      </c>
      <c r="F54" s="1065" t="s">
        <v>79</v>
      </c>
      <c r="G54" s="494"/>
      <c r="H54" s="494" t="s">
        <v>78</v>
      </c>
      <c r="I54" s="494" t="s">
        <v>294</v>
      </c>
      <c r="J54" s="494" t="s">
        <v>294</v>
      </c>
      <c r="K54" s="573">
        <v>0</v>
      </c>
      <c r="L54" s="358" t="s">
        <v>98</v>
      </c>
      <c r="M54" s="357" t="s">
        <v>1064</v>
      </c>
      <c r="N54" s="357" t="s">
        <v>78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6250</v>
      </c>
      <c r="U54" s="357" t="s">
        <v>294</v>
      </c>
      <c r="V54" s="357" t="s">
        <v>294</v>
      </c>
    </row>
    <row r="55" spans="1:22">
      <c r="A55" s="653"/>
      <c r="B55" s="607" t="s">
        <v>630</v>
      </c>
      <c r="C55" s="1063" t="s">
        <v>94</v>
      </c>
      <c r="D55" s="609">
        <v>3</v>
      </c>
      <c r="E55" s="607">
        <v>6</v>
      </c>
      <c r="F55" s="1065" t="s">
        <v>88</v>
      </c>
      <c r="G55" s="494"/>
      <c r="H55" s="494" t="s">
        <v>629</v>
      </c>
      <c r="I55" s="494" t="s">
        <v>294</v>
      </c>
      <c r="J55" s="494" t="s">
        <v>294</v>
      </c>
      <c r="K55" s="573">
        <v>0</v>
      </c>
      <c r="L55" s="358" t="s">
        <v>94</v>
      </c>
      <c r="M55" s="357" t="s">
        <v>630</v>
      </c>
      <c r="N55" s="357" t="s">
        <v>629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88</v>
      </c>
      <c r="U55" s="357" t="s">
        <v>294</v>
      </c>
      <c r="V55" s="357" t="s">
        <v>294</v>
      </c>
    </row>
    <row r="56" spans="1:22">
      <c r="A56" s="653"/>
      <c r="B56" s="607" t="s">
        <v>631</v>
      </c>
      <c r="C56" s="1063" t="s">
        <v>96</v>
      </c>
      <c r="D56" s="609">
        <v>4</v>
      </c>
      <c r="E56" s="607">
        <v>8</v>
      </c>
      <c r="F56" s="1065" t="s">
        <v>90</v>
      </c>
      <c r="G56" s="494"/>
      <c r="H56" s="494" t="s">
        <v>1063</v>
      </c>
      <c r="I56" s="494" t="s">
        <v>294</v>
      </c>
      <c r="J56" s="494" t="s">
        <v>294</v>
      </c>
      <c r="K56" s="573">
        <v>0</v>
      </c>
      <c r="L56" s="358" t="s">
        <v>96</v>
      </c>
      <c r="M56" s="357" t="s">
        <v>631</v>
      </c>
      <c r="N56" s="357" t="s">
        <v>1063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90</v>
      </c>
      <c r="U56" s="357" t="s">
        <v>294</v>
      </c>
      <c r="V56" s="357" t="s">
        <v>294</v>
      </c>
    </row>
    <row r="57" spans="1:22">
      <c r="A57" s="653"/>
      <c r="B57" s="607" t="s">
        <v>633</v>
      </c>
      <c r="C57" s="1063" t="s">
        <v>1021</v>
      </c>
      <c r="D57" s="609">
        <v>8</v>
      </c>
      <c r="E57" s="607">
        <v>14</v>
      </c>
      <c r="F57" s="1065" t="s">
        <v>6259</v>
      </c>
      <c r="G57" s="494"/>
      <c r="H57" s="494" t="s">
        <v>34</v>
      </c>
      <c r="I57" s="494" t="s">
        <v>1063</v>
      </c>
      <c r="J57" s="494" t="s">
        <v>294</v>
      </c>
      <c r="K57" s="573">
        <v>0</v>
      </c>
      <c r="L57" s="358" t="s">
        <v>4589</v>
      </c>
      <c r="M57" s="357" t="s">
        <v>633</v>
      </c>
      <c r="N57" s="357" t="s">
        <v>34</v>
      </c>
      <c r="O57" s="357" t="s">
        <v>1063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90</v>
      </c>
      <c r="V57" s="357" t="s">
        <v>294</v>
      </c>
    </row>
    <row r="58" spans="1:22" ht="15" thickBot="1">
      <c r="A58" s="653"/>
      <c r="B58" s="607" t="s">
        <v>99</v>
      </c>
      <c r="C58" s="1063" t="s">
        <v>100</v>
      </c>
      <c r="D58" s="609">
        <v>4</v>
      </c>
      <c r="E58" s="607">
        <v>8</v>
      </c>
      <c r="F58" s="1065" t="s">
        <v>6251</v>
      </c>
      <c r="G58" s="494"/>
      <c r="H58" s="494" t="s">
        <v>628</v>
      </c>
      <c r="I58" s="494" t="s">
        <v>294</v>
      </c>
      <c r="J58" s="494" t="s">
        <v>294</v>
      </c>
      <c r="K58" s="573">
        <v>0</v>
      </c>
      <c r="L58" s="358" t="s">
        <v>615</v>
      </c>
      <c r="M58" s="357" t="s">
        <v>99</v>
      </c>
      <c r="N58" s="357" t="s">
        <v>628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6251</v>
      </c>
      <c r="U58" s="357" t="s">
        <v>294</v>
      </c>
      <c r="V58" s="357" t="s">
        <v>294</v>
      </c>
    </row>
    <row r="59" spans="1:22" ht="15" thickBot="1">
      <c r="A59" s="661"/>
      <c r="B59" s="612"/>
      <c r="C59" s="703" t="s">
        <v>22</v>
      </c>
      <c r="D59" s="614">
        <v>22</v>
      </c>
      <c r="E59" s="614">
        <v>42</v>
      </c>
      <c r="F59" s="773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48">
        <v>9</v>
      </c>
      <c r="B60" s="603" t="s">
        <v>7460</v>
      </c>
      <c r="C60" s="1063" t="s">
        <v>6261</v>
      </c>
      <c r="D60" s="609">
        <v>5</v>
      </c>
      <c r="E60" s="607">
        <v>10</v>
      </c>
      <c r="F60" s="1065" t="s">
        <v>6377</v>
      </c>
      <c r="G60" s="494"/>
      <c r="H60" s="494" t="s">
        <v>1062</v>
      </c>
      <c r="I60" s="494" t="s">
        <v>294</v>
      </c>
      <c r="J60" s="494" t="s">
        <v>294</v>
      </c>
      <c r="K60" s="573">
        <v>0</v>
      </c>
      <c r="L60" s="358" t="s">
        <v>6262</v>
      </c>
      <c r="M60" s="357" t="s">
        <v>7460</v>
      </c>
      <c r="N60" s="357" t="s">
        <v>1062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6378</v>
      </c>
      <c r="U60" s="357" t="s">
        <v>294</v>
      </c>
      <c r="V60" s="357" t="s">
        <v>294</v>
      </c>
    </row>
    <row r="61" spans="1:22">
      <c r="A61" s="653"/>
      <c r="B61" s="607" t="s">
        <v>7271</v>
      </c>
      <c r="C61" s="1063" t="s">
        <v>325</v>
      </c>
      <c r="D61" s="609">
        <v>8</v>
      </c>
      <c r="E61" s="607">
        <v>12</v>
      </c>
      <c r="F61" s="1065" t="s">
        <v>7461</v>
      </c>
      <c r="G61" s="494"/>
      <c r="H61" s="494" t="s">
        <v>35</v>
      </c>
      <c r="I61" s="494" t="s">
        <v>1064</v>
      </c>
      <c r="J61" s="494" t="s">
        <v>294</v>
      </c>
      <c r="K61" s="573">
        <v>0</v>
      </c>
      <c r="L61" s="358" t="s">
        <v>4161</v>
      </c>
      <c r="M61" s="357" t="s">
        <v>7271</v>
      </c>
      <c r="N61" s="357" t="s">
        <v>35</v>
      </c>
      <c r="O61" s="357" t="s">
        <v>1064</v>
      </c>
      <c r="P61" s="357" t="s">
        <v>294</v>
      </c>
      <c r="Q61" s="357">
        <v>0</v>
      </c>
      <c r="R61" s="357">
        <v>37</v>
      </c>
      <c r="S61" s="357">
        <v>0</v>
      </c>
      <c r="T61" s="357" t="s">
        <v>3259</v>
      </c>
      <c r="U61" s="357" t="s">
        <v>98</v>
      </c>
      <c r="V61" s="357" t="s">
        <v>294</v>
      </c>
    </row>
    <row r="62" spans="1:22">
      <c r="A62" s="653"/>
      <c r="B62" s="607" t="s">
        <v>7462</v>
      </c>
      <c r="C62" s="1063" t="s">
        <v>7463</v>
      </c>
      <c r="D62" s="609">
        <v>2</v>
      </c>
      <c r="E62" s="607">
        <v>2</v>
      </c>
      <c r="F62" s="1065" t="s">
        <v>88</v>
      </c>
      <c r="G62" s="494" t="s">
        <v>241</v>
      </c>
      <c r="H62" s="494" t="s">
        <v>629</v>
      </c>
      <c r="I62" s="494" t="s">
        <v>294</v>
      </c>
      <c r="J62" s="494" t="s">
        <v>294</v>
      </c>
      <c r="K62" s="573">
        <v>0</v>
      </c>
      <c r="L62" s="358" t="s">
        <v>7463</v>
      </c>
      <c r="M62" s="357" t="s">
        <v>7462</v>
      </c>
      <c r="N62" s="357" t="s">
        <v>629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88</v>
      </c>
      <c r="U62" s="357" t="s">
        <v>294</v>
      </c>
      <c r="V62" s="357" t="s">
        <v>294</v>
      </c>
    </row>
    <row r="63" spans="1:22">
      <c r="A63" s="653"/>
      <c r="B63" s="607" t="s">
        <v>7464</v>
      </c>
      <c r="C63" s="1063" t="s">
        <v>7158</v>
      </c>
      <c r="D63" s="609">
        <v>2</v>
      </c>
      <c r="E63" s="607">
        <v>2</v>
      </c>
      <c r="F63" s="1065" t="s">
        <v>88</v>
      </c>
      <c r="G63" s="494" t="s">
        <v>241</v>
      </c>
      <c r="H63" s="494" t="s">
        <v>629</v>
      </c>
      <c r="I63" s="494" t="s">
        <v>294</v>
      </c>
      <c r="J63" s="494" t="s">
        <v>294</v>
      </c>
      <c r="K63" s="573">
        <v>0</v>
      </c>
      <c r="L63" s="358" t="s">
        <v>7159</v>
      </c>
      <c r="M63" s="357" t="s">
        <v>7464</v>
      </c>
      <c r="N63" s="357" t="s">
        <v>629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88</v>
      </c>
      <c r="U63" s="357" t="s">
        <v>294</v>
      </c>
      <c r="V63" s="357" t="s">
        <v>294</v>
      </c>
    </row>
    <row r="64" spans="1:22">
      <c r="A64" s="653"/>
      <c r="B64" s="607" t="s">
        <v>7465</v>
      </c>
      <c r="C64" s="1063" t="s">
        <v>7466</v>
      </c>
      <c r="D64" s="609">
        <v>2</v>
      </c>
      <c r="E64" s="607">
        <v>2</v>
      </c>
      <c r="F64" s="1065" t="s">
        <v>88</v>
      </c>
      <c r="G64" s="494" t="s">
        <v>241</v>
      </c>
      <c r="H64" s="494" t="s">
        <v>629</v>
      </c>
      <c r="I64" s="494" t="s">
        <v>294</v>
      </c>
      <c r="J64" s="494" t="s">
        <v>294</v>
      </c>
      <c r="K64" s="573">
        <v>0</v>
      </c>
      <c r="L64" s="358" t="s">
        <v>7466</v>
      </c>
      <c r="M64" s="357" t="s">
        <v>7465</v>
      </c>
      <c r="N64" s="357" t="s">
        <v>629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88</v>
      </c>
      <c r="U64" s="357" t="s">
        <v>294</v>
      </c>
      <c r="V64" s="357" t="s">
        <v>294</v>
      </c>
    </row>
    <row r="65" spans="1:22">
      <c r="A65" s="653"/>
      <c r="B65" s="607" t="s">
        <v>1065</v>
      </c>
      <c r="C65" s="1063" t="s">
        <v>7467</v>
      </c>
      <c r="D65" s="609">
        <v>4</v>
      </c>
      <c r="E65" s="607">
        <v>6</v>
      </c>
      <c r="F65" s="1065" t="s">
        <v>7459</v>
      </c>
      <c r="G65" s="494"/>
      <c r="H65" s="494" t="s">
        <v>497</v>
      </c>
      <c r="I65" s="494" t="s">
        <v>294</v>
      </c>
      <c r="J65" s="494" t="s">
        <v>294</v>
      </c>
      <c r="K65" s="573">
        <v>0</v>
      </c>
      <c r="L65" s="358" t="s">
        <v>7467</v>
      </c>
      <c r="M65" s="357" t="s">
        <v>1065</v>
      </c>
      <c r="N65" s="357" t="s">
        <v>497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570</v>
      </c>
      <c r="U65" s="357" t="s">
        <v>294</v>
      </c>
      <c r="V65" s="357" t="s">
        <v>294</v>
      </c>
    </row>
    <row r="66" spans="1:22" ht="15" thickBot="1">
      <c r="A66" s="653"/>
      <c r="B66" s="619" t="s">
        <v>1066</v>
      </c>
      <c r="C66" s="1063" t="s">
        <v>105</v>
      </c>
      <c r="D66" s="609">
        <v>3</v>
      </c>
      <c r="E66" s="607">
        <v>4</v>
      </c>
      <c r="F66" s="1065" t="s">
        <v>96</v>
      </c>
      <c r="G66" s="494"/>
      <c r="H66" s="494" t="s">
        <v>631</v>
      </c>
      <c r="I66" s="494" t="s">
        <v>294</v>
      </c>
      <c r="J66" s="494" t="s">
        <v>294</v>
      </c>
      <c r="K66" s="573">
        <v>0</v>
      </c>
      <c r="L66" s="358" t="s">
        <v>6268</v>
      </c>
      <c r="M66" s="357" t="s">
        <v>1066</v>
      </c>
      <c r="N66" s="357" t="s">
        <v>631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96</v>
      </c>
      <c r="U66" s="357" t="s">
        <v>294</v>
      </c>
      <c r="V66" s="357" t="s">
        <v>294</v>
      </c>
    </row>
    <row r="67" spans="1:22" ht="15" thickBot="1">
      <c r="A67" s="661"/>
      <c r="B67" s="619"/>
      <c r="C67" s="703" t="s">
        <v>22</v>
      </c>
      <c r="D67" s="614">
        <v>22</v>
      </c>
      <c r="E67" s="614">
        <v>34</v>
      </c>
      <c r="F67" s="773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48">
        <v>10</v>
      </c>
      <c r="B68" s="607" t="s">
        <v>637</v>
      </c>
      <c r="C68" s="1063" t="s">
        <v>150</v>
      </c>
      <c r="D68" s="609">
        <v>4</v>
      </c>
      <c r="E68" s="607">
        <v>8</v>
      </c>
      <c r="F68" s="1067" t="s">
        <v>98</v>
      </c>
      <c r="G68" s="494"/>
      <c r="H68" s="494" t="s">
        <v>1064</v>
      </c>
      <c r="I68" s="494" t="s">
        <v>294</v>
      </c>
      <c r="J68" s="494" t="s">
        <v>294</v>
      </c>
      <c r="K68" s="573">
        <v>0</v>
      </c>
      <c r="L68" s="358" t="s">
        <v>150</v>
      </c>
      <c r="M68" s="357" t="s">
        <v>637</v>
      </c>
      <c r="N68" s="357" t="s">
        <v>1064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98</v>
      </c>
      <c r="U68" s="357" t="s">
        <v>294</v>
      </c>
      <c r="V68" s="357" t="s">
        <v>294</v>
      </c>
    </row>
    <row r="69" spans="1:22">
      <c r="A69" s="653"/>
      <c r="B69" s="607" t="s">
        <v>7283</v>
      </c>
      <c r="C69" s="1063" t="s">
        <v>3394</v>
      </c>
      <c r="D69" s="609">
        <v>8</v>
      </c>
      <c r="E69" s="607">
        <v>12</v>
      </c>
      <c r="F69" s="1065" t="s">
        <v>325</v>
      </c>
      <c r="G69" s="494"/>
      <c r="H69" s="494" t="s">
        <v>7271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7283</v>
      </c>
      <c r="N69" s="357" t="s">
        <v>7271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4161</v>
      </c>
      <c r="U69" s="357" t="s">
        <v>294</v>
      </c>
      <c r="V69" s="357" t="s">
        <v>294</v>
      </c>
    </row>
    <row r="70" spans="1:22">
      <c r="A70" s="653"/>
      <c r="B70" s="607" t="s">
        <v>6269</v>
      </c>
      <c r="C70" s="1063" t="s">
        <v>280</v>
      </c>
      <c r="D70" s="609">
        <v>4</v>
      </c>
      <c r="E70" s="607">
        <v>6</v>
      </c>
      <c r="F70" s="1065" t="s">
        <v>94</v>
      </c>
      <c r="G70" s="494"/>
      <c r="H70" s="494" t="s">
        <v>630</v>
      </c>
      <c r="I70" s="494" t="s">
        <v>294</v>
      </c>
      <c r="J70" s="494" t="s">
        <v>294</v>
      </c>
      <c r="K70" s="573">
        <v>0</v>
      </c>
      <c r="L70" s="358" t="s">
        <v>6270</v>
      </c>
      <c r="M70" s="357" t="s">
        <v>6269</v>
      </c>
      <c r="N70" s="357" t="s">
        <v>630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94</v>
      </c>
      <c r="U70" s="357" t="s">
        <v>294</v>
      </c>
      <c r="V70" s="357" t="s">
        <v>294</v>
      </c>
    </row>
    <row r="71" spans="1:22">
      <c r="A71" s="653"/>
      <c r="B71" s="607" t="s">
        <v>7468</v>
      </c>
      <c r="C71" s="1063" t="s">
        <v>252</v>
      </c>
      <c r="D71" s="609">
        <v>2</v>
      </c>
      <c r="E71" s="607">
        <v>2</v>
      </c>
      <c r="F71" s="1065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7164</v>
      </c>
      <c r="M71" s="357" t="s">
        <v>7468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653"/>
      <c r="B72" s="607" t="s">
        <v>7469</v>
      </c>
      <c r="C72" s="1063" t="s">
        <v>253</v>
      </c>
      <c r="D72" s="609">
        <v>2</v>
      </c>
      <c r="E72" s="607">
        <v>2</v>
      </c>
      <c r="F72" s="1065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3154</v>
      </c>
      <c r="M72" s="357" t="s">
        <v>7469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653"/>
      <c r="B73" s="607" t="s">
        <v>7470</v>
      </c>
      <c r="C73" s="1063" t="s">
        <v>7471</v>
      </c>
      <c r="D73" s="609">
        <v>2</v>
      </c>
      <c r="E73" s="607">
        <v>2</v>
      </c>
      <c r="F73" s="1065" t="s">
        <v>153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7472</v>
      </c>
      <c r="M73" s="357" t="s">
        <v>7470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661"/>
      <c r="B74" s="1710"/>
      <c r="C74" s="703" t="s">
        <v>22</v>
      </c>
      <c r="D74" s="614">
        <v>18</v>
      </c>
      <c r="E74" s="614">
        <v>28</v>
      </c>
      <c r="F74" s="773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864"/>
      <c r="B75" s="864"/>
      <c r="C75" s="874" t="s">
        <v>111</v>
      </c>
      <c r="D75" s="675">
        <v>200</v>
      </c>
      <c r="E75" s="675">
        <v>287</v>
      </c>
      <c r="F75" s="1213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57EB6-6C61-46A8-B3A1-3183B39BC885}">
  <sheetPr codeName="Sheet99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1064" t="s">
        <v>11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6469</v>
      </c>
      <c r="C11" s="1063" t="s">
        <v>6470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6471</v>
      </c>
      <c r="M11" s="357" t="s">
        <v>6469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1020</v>
      </c>
      <c r="C12" s="1063" t="s">
        <v>3206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27"/>
      <c r="B13" s="607" t="s">
        <v>20</v>
      </c>
      <c r="C13" s="1063" t="s">
        <v>21</v>
      </c>
      <c r="D13" s="609">
        <v>5</v>
      </c>
      <c r="E13" s="607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8"/>
      <c r="B14" s="612"/>
      <c r="C14" s="703" t="s">
        <v>22</v>
      </c>
      <c r="D14" s="614">
        <v>18</v>
      </c>
      <c r="E14" s="614">
        <v>20</v>
      </c>
      <c r="F14" s="106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526">
        <v>2</v>
      </c>
      <c r="B15" s="607" t="s">
        <v>23</v>
      </c>
      <c r="C15" s="1063" t="s">
        <v>7166</v>
      </c>
      <c r="D15" s="605">
        <v>5</v>
      </c>
      <c r="E15" s="603">
        <v>6</v>
      </c>
      <c r="F15" s="1067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527"/>
      <c r="B16" s="607" t="s">
        <v>6472</v>
      </c>
      <c r="C16" s="1063" t="s">
        <v>349</v>
      </c>
      <c r="D16" s="609">
        <v>4</v>
      </c>
      <c r="E16" s="607">
        <v>6</v>
      </c>
      <c r="F16" s="1065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6309</v>
      </c>
      <c r="M16" s="357" t="s">
        <v>6472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27"/>
      <c r="B17" s="607" t="s">
        <v>25</v>
      </c>
      <c r="C17" s="1063" t="s">
        <v>138</v>
      </c>
      <c r="D17" s="609">
        <v>3</v>
      </c>
      <c r="E17" s="607">
        <v>4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25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27"/>
      <c r="B18" s="607" t="s">
        <v>36</v>
      </c>
      <c r="C18" s="1063" t="s">
        <v>247</v>
      </c>
      <c r="D18" s="609">
        <v>1</v>
      </c>
      <c r="E18" s="607">
        <v>1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347</v>
      </c>
      <c r="C19" s="1063" t="s">
        <v>1042</v>
      </c>
      <c r="D19" s="609">
        <v>3</v>
      </c>
      <c r="E19" s="607">
        <v>6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6413</v>
      </c>
      <c r="M19" s="357" t="s">
        <v>347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27"/>
      <c r="B20" s="607" t="s">
        <v>26</v>
      </c>
      <c r="C20" s="1063" t="s">
        <v>52</v>
      </c>
      <c r="D20" s="609">
        <v>5</v>
      </c>
      <c r="E20" s="607">
        <v>6</v>
      </c>
      <c r="F20" s="1069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28"/>
      <c r="B21" s="612"/>
      <c r="C21" s="703" t="s">
        <v>22</v>
      </c>
      <c r="D21" s="614">
        <v>21</v>
      </c>
      <c r="E21" s="614">
        <v>29</v>
      </c>
      <c r="F21" s="10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26">
        <v>3</v>
      </c>
      <c r="B22" s="607" t="s">
        <v>27</v>
      </c>
      <c r="C22" s="1063" t="s">
        <v>404</v>
      </c>
      <c r="D22" s="605">
        <v>5</v>
      </c>
      <c r="E22" s="603">
        <v>6</v>
      </c>
      <c r="F22" s="1067" t="s">
        <v>7166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527"/>
      <c r="B23" s="607" t="s">
        <v>350</v>
      </c>
      <c r="C23" s="1063" t="s">
        <v>405</v>
      </c>
      <c r="D23" s="609">
        <v>4</v>
      </c>
      <c r="E23" s="860">
        <v>6</v>
      </c>
      <c r="F23" s="1065" t="s">
        <v>349</v>
      </c>
      <c r="G23" s="494"/>
      <c r="H23" s="494" t="s">
        <v>6472</v>
      </c>
      <c r="I23" s="494" t="s">
        <v>294</v>
      </c>
      <c r="J23" s="494" t="s">
        <v>294</v>
      </c>
      <c r="K23" s="573">
        <v>0</v>
      </c>
      <c r="L23" s="358" t="s">
        <v>6420</v>
      </c>
      <c r="M23" s="357" t="s">
        <v>350</v>
      </c>
      <c r="N23" s="357" t="s">
        <v>6472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6309</v>
      </c>
      <c r="U23" s="357" t="s">
        <v>294</v>
      </c>
      <c r="V23" s="357" t="s">
        <v>294</v>
      </c>
    </row>
    <row r="24" spans="1:22">
      <c r="A24" s="527"/>
      <c r="B24" s="607" t="s">
        <v>1043</v>
      </c>
      <c r="C24" s="1063" t="s">
        <v>1044</v>
      </c>
      <c r="D24" s="609">
        <v>4</v>
      </c>
      <c r="E24" s="860">
        <v>6</v>
      </c>
      <c r="F24" s="1065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6280</v>
      </c>
      <c r="M24" s="357" t="s">
        <v>1043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27"/>
      <c r="B25" s="607" t="s">
        <v>40</v>
      </c>
      <c r="C25" s="1063" t="s">
        <v>6517</v>
      </c>
      <c r="D25" s="609">
        <v>1</v>
      </c>
      <c r="E25" s="607">
        <v>1</v>
      </c>
      <c r="F25" s="1065" t="s">
        <v>247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527"/>
      <c r="B26" s="607" t="s">
        <v>7222</v>
      </c>
      <c r="C26" s="1063" t="s">
        <v>6710</v>
      </c>
      <c r="D26" s="609">
        <v>3</v>
      </c>
      <c r="E26" s="607">
        <v>4</v>
      </c>
      <c r="F26" s="1065" t="s">
        <v>7166</v>
      </c>
      <c r="G26" s="494"/>
      <c r="H26" s="494" t="s">
        <v>23</v>
      </c>
      <c r="I26" s="494" t="s">
        <v>294</v>
      </c>
      <c r="J26" s="494" t="s">
        <v>294</v>
      </c>
      <c r="K26" s="573">
        <v>0</v>
      </c>
      <c r="L26" s="358" t="s">
        <v>6482</v>
      </c>
      <c r="M26" s="357" t="s">
        <v>7222</v>
      </c>
      <c r="N26" s="357" t="s">
        <v>23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594</v>
      </c>
      <c r="U26" s="357" t="s">
        <v>294</v>
      </c>
      <c r="V26" s="357" t="s">
        <v>294</v>
      </c>
    </row>
    <row r="27" spans="1:22" ht="15" thickBot="1">
      <c r="A27" s="527"/>
      <c r="B27" s="607" t="s">
        <v>33</v>
      </c>
      <c r="C27" s="1063" t="s">
        <v>140</v>
      </c>
      <c r="D27" s="609">
        <v>5</v>
      </c>
      <c r="E27" s="607">
        <v>6</v>
      </c>
      <c r="F27" s="1069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28"/>
      <c r="B28" s="612"/>
      <c r="C28" s="703" t="s">
        <v>22</v>
      </c>
      <c r="D28" s="614">
        <v>22</v>
      </c>
      <c r="E28" s="614">
        <v>29</v>
      </c>
      <c r="F28" s="702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26">
        <v>4</v>
      </c>
      <c r="B29" s="607" t="s">
        <v>31</v>
      </c>
      <c r="C29" s="1063" t="s">
        <v>427</v>
      </c>
      <c r="D29" s="605">
        <v>5</v>
      </c>
      <c r="E29" s="603">
        <v>6</v>
      </c>
      <c r="F29" s="1067" t="s">
        <v>404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31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527"/>
      <c r="B30" s="607" t="s">
        <v>6484</v>
      </c>
      <c r="C30" s="1063" t="s">
        <v>6485</v>
      </c>
      <c r="D30" s="609">
        <v>3</v>
      </c>
      <c r="E30" s="607">
        <v>4</v>
      </c>
      <c r="F30" s="1065" t="s">
        <v>405</v>
      </c>
      <c r="G30" s="494"/>
      <c r="H30" s="494" t="s">
        <v>350</v>
      </c>
      <c r="I30" s="494" t="s">
        <v>294</v>
      </c>
      <c r="J30" s="494" t="s">
        <v>294</v>
      </c>
      <c r="K30" s="573">
        <v>0</v>
      </c>
      <c r="L30" s="358" t="s">
        <v>6486</v>
      </c>
      <c r="M30" s="357" t="s">
        <v>6484</v>
      </c>
      <c r="N30" s="357" t="s">
        <v>350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6420</v>
      </c>
      <c r="U30" s="357" t="s">
        <v>294</v>
      </c>
      <c r="V30" s="357" t="s">
        <v>294</v>
      </c>
    </row>
    <row r="31" spans="1:22">
      <c r="A31" s="527"/>
      <c r="B31" s="607" t="s">
        <v>29</v>
      </c>
      <c r="C31" s="1063" t="s">
        <v>53</v>
      </c>
      <c r="D31" s="609">
        <v>2</v>
      </c>
      <c r="E31" s="607">
        <v>2</v>
      </c>
      <c r="F31" s="1065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27"/>
      <c r="B32" s="607" t="s">
        <v>7320</v>
      </c>
      <c r="C32" s="611" t="s">
        <v>6495</v>
      </c>
      <c r="D32" s="609">
        <v>3</v>
      </c>
      <c r="E32" s="607">
        <v>4</v>
      </c>
      <c r="F32" s="617" t="s">
        <v>1044</v>
      </c>
      <c r="G32" s="494"/>
      <c r="H32" s="494" t="s">
        <v>1043</v>
      </c>
      <c r="I32" s="494" t="s">
        <v>294</v>
      </c>
      <c r="J32" s="494" t="s">
        <v>294</v>
      </c>
      <c r="K32" s="573">
        <v>0</v>
      </c>
      <c r="L32" s="358" t="s">
        <v>6496</v>
      </c>
      <c r="M32" s="357" t="s">
        <v>7320</v>
      </c>
      <c r="N32" s="357" t="s">
        <v>1043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6280</v>
      </c>
      <c r="U32" s="357" t="s">
        <v>294</v>
      </c>
      <c r="V32" s="357" t="s">
        <v>294</v>
      </c>
    </row>
    <row r="33" spans="1:22">
      <c r="A33" s="527"/>
      <c r="B33" s="607" t="s">
        <v>30</v>
      </c>
      <c r="C33" s="1063" t="s">
        <v>141</v>
      </c>
      <c r="D33" s="609">
        <v>5</v>
      </c>
      <c r="E33" s="607">
        <v>6</v>
      </c>
      <c r="F33" s="1065" t="s">
        <v>7166</v>
      </c>
      <c r="G33" s="494"/>
      <c r="H33" s="494" t="s">
        <v>23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23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594</v>
      </c>
      <c r="U33" s="357" t="s">
        <v>294</v>
      </c>
      <c r="V33" s="357" t="s">
        <v>294</v>
      </c>
    </row>
    <row r="34" spans="1:22" ht="15" thickBot="1">
      <c r="A34" s="527"/>
      <c r="B34" s="607" t="s">
        <v>7220</v>
      </c>
      <c r="C34" s="1063" t="s">
        <v>7221</v>
      </c>
      <c r="D34" s="609">
        <v>3</v>
      </c>
      <c r="E34" s="607">
        <v>4</v>
      </c>
      <c r="F34" s="1065" t="s">
        <v>1042</v>
      </c>
      <c r="G34" s="494"/>
      <c r="H34" s="494" t="s">
        <v>347</v>
      </c>
      <c r="I34" s="494" t="s">
        <v>294</v>
      </c>
      <c r="J34" s="494" t="s">
        <v>294</v>
      </c>
      <c r="K34" s="573">
        <v>0</v>
      </c>
      <c r="L34" s="358" t="s">
        <v>6492</v>
      </c>
      <c r="M34" s="357" t="s">
        <v>7220</v>
      </c>
      <c r="N34" s="357" t="s">
        <v>347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528"/>
      <c r="B35" s="612"/>
      <c r="C35" s="703" t="s">
        <v>22</v>
      </c>
      <c r="D35" s="614">
        <v>21</v>
      </c>
      <c r="E35" s="614">
        <v>26</v>
      </c>
      <c r="F35" s="70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27">
        <v>5</v>
      </c>
      <c r="B36" s="607" t="s">
        <v>351</v>
      </c>
      <c r="C36" s="1063" t="s">
        <v>352</v>
      </c>
      <c r="D36" s="605">
        <v>4</v>
      </c>
      <c r="E36" s="603">
        <v>4</v>
      </c>
      <c r="F36" s="1067" t="s">
        <v>427</v>
      </c>
      <c r="G36" s="494"/>
      <c r="H36" s="494" t="s">
        <v>31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31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527"/>
      <c r="B37" s="607" t="s">
        <v>6487</v>
      </c>
      <c r="C37" s="611" t="s">
        <v>7219</v>
      </c>
      <c r="D37" s="609">
        <v>3</v>
      </c>
      <c r="E37" s="607">
        <v>4</v>
      </c>
      <c r="F37" s="633" t="s">
        <v>1044</v>
      </c>
      <c r="G37" s="494"/>
      <c r="H37" s="494" t="s">
        <v>1043</v>
      </c>
      <c r="I37" s="494" t="s">
        <v>294</v>
      </c>
      <c r="J37" s="494" t="s">
        <v>294</v>
      </c>
      <c r="K37" s="574">
        <v>0</v>
      </c>
      <c r="L37" s="358" t="s">
        <v>6489</v>
      </c>
      <c r="M37" s="357" t="s">
        <v>6487</v>
      </c>
      <c r="N37" s="357" t="s">
        <v>1043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6280</v>
      </c>
      <c r="U37" s="357" t="s">
        <v>294</v>
      </c>
      <c r="V37" s="357" t="s">
        <v>294</v>
      </c>
    </row>
    <row r="38" spans="1:22">
      <c r="A38" s="527"/>
      <c r="B38" s="607" t="s">
        <v>7421</v>
      </c>
      <c r="C38" s="611" t="s">
        <v>7422</v>
      </c>
      <c r="D38" s="609">
        <v>3</v>
      </c>
      <c r="E38" s="607">
        <v>4</v>
      </c>
      <c r="F38" s="1065" t="s">
        <v>6485</v>
      </c>
      <c r="G38" s="494"/>
      <c r="H38" s="494" t="s">
        <v>6484</v>
      </c>
      <c r="I38" s="494" t="s">
        <v>294</v>
      </c>
      <c r="J38" s="494" t="s">
        <v>294</v>
      </c>
      <c r="K38" s="573">
        <v>0</v>
      </c>
      <c r="L38" s="358" t="s">
        <v>6499</v>
      </c>
      <c r="M38" s="357" t="s">
        <v>7421</v>
      </c>
      <c r="N38" s="357" t="s">
        <v>6484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6486</v>
      </c>
      <c r="U38" s="357" t="s">
        <v>294</v>
      </c>
      <c r="V38" s="357" t="s">
        <v>294</v>
      </c>
    </row>
    <row r="39" spans="1:22">
      <c r="A39" s="527"/>
      <c r="B39" s="607" t="s">
        <v>6500</v>
      </c>
      <c r="C39" s="611" t="s">
        <v>6501</v>
      </c>
      <c r="D39" s="609">
        <v>4</v>
      </c>
      <c r="E39" s="607">
        <v>6</v>
      </c>
      <c r="F39" s="617" t="s">
        <v>7221</v>
      </c>
      <c r="G39" s="494"/>
      <c r="H39" s="494" t="s">
        <v>7220</v>
      </c>
      <c r="I39" s="494" t="s">
        <v>294</v>
      </c>
      <c r="J39" s="494" t="s">
        <v>294</v>
      </c>
      <c r="K39" s="574">
        <v>0</v>
      </c>
      <c r="L39" s="358" t="s">
        <v>6502</v>
      </c>
      <c r="M39" s="357" t="s">
        <v>6500</v>
      </c>
      <c r="N39" s="357" t="s">
        <v>7220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6492</v>
      </c>
      <c r="U39" s="357" t="s">
        <v>294</v>
      </c>
      <c r="V39" s="357" t="s">
        <v>294</v>
      </c>
    </row>
    <row r="40" spans="1:22">
      <c r="A40" s="527"/>
      <c r="B40" s="607" t="s">
        <v>34</v>
      </c>
      <c r="C40" s="1063" t="s">
        <v>142</v>
      </c>
      <c r="D40" s="609">
        <v>4</v>
      </c>
      <c r="E40" s="607">
        <v>6</v>
      </c>
      <c r="F40" s="1065" t="s">
        <v>11</v>
      </c>
      <c r="G40" s="494"/>
      <c r="H40" s="494" t="s">
        <v>10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34</v>
      </c>
      <c r="N40" s="357" t="s">
        <v>10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527"/>
      <c r="B41" s="607" t="s">
        <v>19</v>
      </c>
      <c r="C41" s="1063" t="s">
        <v>3226</v>
      </c>
      <c r="D41" s="609">
        <v>2</v>
      </c>
      <c r="E41" s="607">
        <v>2</v>
      </c>
      <c r="F41" s="1065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335</v>
      </c>
      <c r="M41" s="357" t="s">
        <v>19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528"/>
      <c r="B42" s="612"/>
      <c r="C42" s="703" t="s">
        <v>22</v>
      </c>
      <c r="D42" s="614">
        <v>20</v>
      </c>
      <c r="E42" s="614">
        <v>26</v>
      </c>
      <c r="F42" s="1067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526">
        <v>6</v>
      </c>
      <c r="B43" s="607" t="s">
        <v>7423</v>
      </c>
      <c r="C43" s="1063" t="s">
        <v>6504</v>
      </c>
      <c r="D43" s="605">
        <v>4</v>
      </c>
      <c r="E43" s="603">
        <v>4</v>
      </c>
      <c r="F43" s="1067" t="s">
        <v>7219</v>
      </c>
      <c r="G43" s="494"/>
      <c r="H43" s="494" t="s">
        <v>6487</v>
      </c>
      <c r="I43" s="494" t="s">
        <v>294</v>
      </c>
      <c r="J43" s="494" t="s">
        <v>294</v>
      </c>
      <c r="K43" s="573">
        <v>0</v>
      </c>
      <c r="L43" s="358" t="s">
        <v>6505</v>
      </c>
      <c r="M43" s="357" t="s">
        <v>7423</v>
      </c>
      <c r="N43" s="357" t="s">
        <v>6487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6489</v>
      </c>
      <c r="U43" s="357" t="s">
        <v>294</v>
      </c>
      <c r="V43" s="357" t="s">
        <v>294</v>
      </c>
    </row>
    <row r="44" spans="1:22">
      <c r="A44" s="527"/>
      <c r="B44" s="607" t="s">
        <v>35</v>
      </c>
      <c r="C44" s="1063" t="s">
        <v>3258</v>
      </c>
      <c r="D44" s="609">
        <v>3</v>
      </c>
      <c r="E44" s="607">
        <v>4</v>
      </c>
      <c r="F44" s="1065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27"/>
      <c r="B45" s="607" t="s">
        <v>6507</v>
      </c>
      <c r="C45" s="611" t="s">
        <v>6508</v>
      </c>
      <c r="D45" s="609">
        <v>4</v>
      </c>
      <c r="E45" s="607">
        <v>6</v>
      </c>
      <c r="F45" s="617" t="s">
        <v>7422</v>
      </c>
      <c r="G45" s="494"/>
      <c r="H45" s="494" t="s">
        <v>7421</v>
      </c>
      <c r="I45" s="494" t="s">
        <v>294</v>
      </c>
      <c r="J45" s="494" t="s">
        <v>294</v>
      </c>
      <c r="K45" s="573">
        <v>0</v>
      </c>
      <c r="L45" s="358" t="s">
        <v>6508</v>
      </c>
      <c r="M45" s="357" t="s">
        <v>6507</v>
      </c>
      <c r="N45" s="357" t="s">
        <v>7421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6499</v>
      </c>
      <c r="U45" s="357" t="s">
        <v>294</v>
      </c>
      <c r="V45" s="357" t="s">
        <v>294</v>
      </c>
    </row>
    <row r="46" spans="1:22">
      <c r="A46" s="527"/>
      <c r="B46" s="607" t="s">
        <v>7223</v>
      </c>
      <c r="C46" s="1063" t="s">
        <v>7224</v>
      </c>
      <c r="D46" s="609">
        <v>3</v>
      </c>
      <c r="E46" s="607">
        <v>4</v>
      </c>
      <c r="F46" s="1065" t="s">
        <v>7422</v>
      </c>
      <c r="G46" s="494"/>
      <c r="H46" s="494" t="s">
        <v>7421</v>
      </c>
      <c r="I46" s="494" t="s">
        <v>294</v>
      </c>
      <c r="J46" s="494" t="s">
        <v>294</v>
      </c>
      <c r="K46" s="573">
        <v>0</v>
      </c>
      <c r="L46" s="358" t="s">
        <v>6511</v>
      </c>
      <c r="M46" s="357" t="s">
        <v>7223</v>
      </c>
      <c r="N46" s="357" t="s">
        <v>7421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6499</v>
      </c>
      <c r="U46" s="357" t="s">
        <v>294</v>
      </c>
      <c r="V46" s="357" t="s">
        <v>294</v>
      </c>
    </row>
    <row r="47" spans="1:22" ht="15" thickBot="1">
      <c r="A47" s="527"/>
      <c r="B47" s="607" t="s">
        <v>7424</v>
      </c>
      <c r="C47" s="1063" t="s">
        <v>6513</v>
      </c>
      <c r="D47" s="681">
        <v>4</v>
      </c>
      <c r="E47" s="619">
        <v>4</v>
      </c>
      <c r="F47" s="617" t="s">
        <v>6495</v>
      </c>
      <c r="G47" s="494"/>
      <c r="H47" s="494" t="s">
        <v>7320</v>
      </c>
      <c r="I47" s="494" t="s">
        <v>294</v>
      </c>
      <c r="J47" s="494" t="s">
        <v>294</v>
      </c>
      <c r="K47" s="573">
        <v>0</v>
      </c>
      <c r="L47" s="358" t="s">
        <v>6514</v>
      </c>
      <c r="M47" s="357" t="s">
        <v>7424</v>
      </c>
      <c r="N47" s="357" t="s">
        <v>7320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6496</v>
      </c>
      <c r="U47" s="357" t="s">
        <v>294</v>
      </c>
      <c r="V47" s="357" t="s">
        <v>294</v>
      </c>
    </row>
    <row r="48" spans="1:22" ht="15" thickBot="1">
      <c r="A48" s="528"/>
      <c r="B48" s="612"/>
      <c r="C48" s="703" t="s">
        <v>22</v>
      </c>
      <c r="D48" s="614">
        <v>18</v>
      </c>
      <c r="E48" s="614">
        <v>22</v>
      </c>
      <c r="F48" s="773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27">
        <v>7</v>
      </c>
      <c r="B49" s="607" t="s">
        <v>7425</v>
      </c>
      <c r="C49" s="1063" t="s">
        <v>6516</v>
      </c>
      <c r="D49" s="609">
        <v>4</v>
      </c>
      <c r="E49" s="607">
        <v>4</v>
      </c>
      <c r="F49" s="1417" t="s">
        <v>6504</v>
      </c>
      <c r="G49" s="494"/>
      <c r="H49" s="494" t="s">
        <v>7423</v>
      </c>
      <c r="I49" s="494" t="s">
        <v>294</v>
      </c>
      <c r="J49" s="494" t="s">
        <v>294</v>
      </c>
      <c r="K49" s="573">
        <v>0</v>
      </c>
      <c r="L49" s="358" t="s">
        <v>6516</v>
      </c>
      <c r="M49" s="357" t="s">
        <v>7425</v>
      </c>
      <c r="N49" s="357" t="s">
        <v>7423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6505</v>
      </c>
      <c r="U49" s="357" t="s">
        <v>294</v>
      </c>
      <c r="V49" s="357" t="s">
        <v>294</v>
      </c>
    </row>
    <row r="50" spans="1:22">
      <c r="A50" s="527"/>
      <c r="B50" s="607" t="s">
        <v>38</v>
      </c>
      <c r="C50" s="1063" t="s">
        <v>146</v>
      </c>
      <c r="D50" s="609">
        <v>1</v>
      </c>
      <c r="E50" s="607">
        <v>1</v>
      </c>
      <c r="F50" s="1065" t="s">
        <v>3226</v>
      </c>
      <c r="G50" s="494"/>
      <c r="H50" s="494" t="s">
        <v>19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19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335</v>
      </c>
      <c r="U50" s="357" t="s">
        <v>294</v>
      </c>
      <c r="V50" s="357" t="s">
        <v>294</v>
      </c>
    </row>
    <row r="51" spans="1:22">
      <c r="A51" s="527"/>
      <c r="B51" s="607" t="s">
        <v>6518</v>
      </c>
      <c r="C51" s="1063" t="s">
        <v>6519</v>
      </c>
      <c r="D51" s="609">
        <v>5</v>
      </c>
      <c r="E51" s="607">
        <v>6</v>
      </c>
      <c r="F51" s="1418" t="s">
        <v>6508</v>
      </c>
      <c r="G51" s="494"/>
      <c r="H51" s="494" t="s">
        <v>6507</v>
      </c>
      <c r="I51" s="494" t="s">
        <v>294</v>
      </c>
      <c r="J51" s="494" t="s">
        <v>294</v>
      </c>
      <c r="K51" s="573">
        <v>0</v>
      </c>
      <c r="L51" s="358" t="s">
        <v>6520</v>
      </c>
      <c r="M51" s="357" t="s">
        <v>6518</v>
      </c>
      <c r="N51" s="357" t="s">
        <v>6507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6508</v>
      </c>
      <c r="U51" s="357" t="s">
        <v>294</v>
      </c>
      <c r="V51" s="357" t="s">
        <v>294</v>
      </c>
    </row>
    <row r="52" spans="1:22">
      <c r="A52" s="527"/>
      <c r="B52" s="607" t="s">
        <v>7426</v>
      </c>
      <c r="C52" s="1063" t="s">
        <v>7427</v>
      </c>
      <c r="D52" s="609">
        <v>4</v>
      </c>
      <c r="E52" s="607">
        <v>4</v>
      </c>
      <c r="F52" s="1065" t="s">
        <v>6513</v>
      </c>
      <c r="G52" s="494"/>
      <c r="H52" s="494" t="s">
        <v>7424</v>
      </c>
      <c r="I52" s="494" t="s">
        <v>294</v>
      </c>
      <c r="J52" s="494" t="s">
        <v>294</v>
      </c>
      <c r="K52" s="573">
        <v>0</v>
      </c>
      <c r="L52" s="358" t="s">
        <v>6540</v>
      </c>
      <c r="M52" s="357" t="s">
        <v>7426</v>
      </c>
      <c r="N52" s="357" t="s">
        <v>7424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6514</v>
      </c>
      <c r="U52" s="357" t="s">
        <v>294</v>
      </c>
      <c r="V52" s="357" t="s">
        <v>294</v>
      </c>
    </row>
    <row r="53" spans="1:22" ht="15" thickBot="1">
      <c r="A53" s="527"/>
      <c r="B53" s="607" t="s">
        <v>6521</v>
      </c>
      <c r="C53" s="1063" t="s">
        <v>7428</v>
      </c>
      <c r="D53" s="609">
        <v>4</v>
      </c>
      <c r="E53" s="607">
        <v>6</v>
      </c>
      <c r="F53" s="1331" t="s">
        <v>6501</v>
      </c>
      <c r="G53" s="494"/>
      <c r="H53" s="494" t="s">
        <v>6500</v>
      </c>
      <c r="I53" s="494" t="s">
        <v>294</v>
      </c>
      <c r="J53" s="494" t="s">
        <v>294</v>
      </c>
      <c r="K53" s="573">
        <v>0</v>
      </c>
      <c r="L53" s="358" t="s">
        <v>6523</v>
      </c>
      <c r="M53" s="357" t="s">
        <v>6521</v>
      </c>
      <c r="N53" s="357" t="s">
        <v>6500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6502</v>
      </c>
      <c r="U53" s="357" t="s">
        <v>294</v>
      </c>
      <c r="V53" s="357" t="s">
        <v>294</v>
      </c>
    </row>
    <row r="54" spans="1:22" ht="15" thickBot="1">
      <c r="A54" s="528"/>
      <c r="B54" s="612"/>
      <c r="C54" s="703" t="s">
        <v>22</v>
      </c>
      <c r="D54" s="614">
        <v>18</v>
      </c>
      <c r="E54" s="614">
        <v>21</v>
      </c>
      <c r="F54" s="773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526">
        <v>8</v>
      </c>
      <c r="B55" s="607" t="s">
        <v>7429</v>
      </c>
      <c r="C55" s="1063" t="s">
        <v>7430</v>
      </c>
      <c r="D55" s="609">
        <v>4</v>
      </c>
      <c r="E55" s="607">
        <v>4</v>
      </c>
      <c r="F55" s="1065" t="s">
        <v>6519</v>
      </c>
      <c r="G55" s="494"/>
      <c r="H55" s="494" t="s">
        <v>6518</v>
      </c>
      <c r="I55" s="494" t="s">
        <v>294</v>
      </c>
      <c r="J55" s="494" t="s">
        <v>294</v>
      </c>
      <c r="K55" s="573">
        <v>0</v>
      </c>
      <c r="L55" s="358" t="s">
        <v>6526</v>
      </c>
      <c r="M55" s="357" t="s">
        <v>7429</v>
      </c>
      <c r="N55" s="357" t="s">
        <v>6518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6520</v>
      </c>
      <c r="U55" s="357" t="s">
        <v>294</v>
      </c>
      <c r="V55" s="357" t="s">
        <v>294</v>
      </c>
    </row>
    <row r="56" spans="1:22">
      <c r="A56" s="527"/>
      <c r="B56" s="607" t="s">
        <v>7431</v>
      </c>
      <c r="C56" s="611" t="s">
        <v>7432</v>
      </c>
      <c r="D56" s="609">
        <v>2</v>
      </c>
      <c r="E56" s="607">
        <v>4</v>
      </c>
      <c r="F56" s="617" t="s">
        <v>7428</v>
      </c>
      <c r="G56" s="494"/>
      <c r="H56" s="494" t="s">
        <v>6521</v>
      </c>
      <c r="I56" s="494" t="s">
        <v>294</v>
      </c>
      <c r="J56" s="494" t="s">
        <v>294</v>
      </c>
      <c r="K56" s="573">
        <v>0</v>
      </c>
      <c r="L56" s="358" t="s">
        <v>6529</v>
      </c>
      <c r="M56" s="357" t="s">
        <v>7431</v>
      </c>
      <c r="N56" s="357" t="s">
        <v>6521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6523</v>
      </c>
      <c r="U56" s="357" t="s">
        <v>294</v>
      </c>
      <c r="V56" s="357" t="s">
        <v>294</v>
      </c>
    </row>
    <row r="57" spans="1:22">
      <c r="A57" s="527"/>
      <c r="B57" s="607" t="s">
        <v>7433</v>
      </c>
      <c r="C57" s="1063" t="s">
        <v>6733</v>
      </c>
      <c r="D57" s="609">
        <v>4</v>
      </c>
      <c r="E57" s="607">
        <v>6</v>
      </c>
      <c r="F57" s="1065" t="s">
        <v>7224</v>
      </c>
      <c r="G57" s="494"/>
      <c r="H57" s="494" t="s">
        <v>7223</v>
      </c>
      <c r="I57" s="494" t="s">
        <v>294</v>
      </c>
      <c r="J57" s="494" t="s">
        <v>294</v>
      </c>
      <c r="K57" s="573">
        <v>0</v>
      </c>
      <c r="L57" s="358" t="s">
        <v>6532</v>
      </c>
      <c r="M57" s="357" t="s">
        <v>7433</v>
      </c>
      <c r="N57" s="357" t="s">
        <v>7223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6511</v>
      </c>
      <c r="U57" s="357" t="s">
        <v>294</v>
      </c>
      <c r="V57" s="357" t="s">
        <v>294</v>
      </c>
    </row>
    <row r="58" spans="1:22">
      <c r="A58" s="527"/>
      <c r="B58" s="607" t="s">
        <v>7434</v>
      </c>
      <c r="C58" s="611" t="s">
        <v>7435</v>
      </c>
      <c r="D58" s="609">
        <v>4</v>
      </c>
      <c r="E58" s="607">
        <v>4</v>
      </c>
      <c r="F58" s="617" t="s">
        <v>6516</v>
      </c>
      <c r="G58" s="494"/>
      <c r="H58" s="494" t="s">
        <v>7425</v>
      </c>
      <c r="I58" s="494" t="s">
        <v>294</v>
      </c>
      <c r="J58" s="494" t="s">
        <v>294</v>
      </c>
      <c r="K58" s="573">
        <v>0</v>
      </c>
      <c r="L58" s="358" t="s">
        <v>6535</v>
      </c>
      <c r="M58" s="357" t="s">
        <v>7434</v>
      </c>
      <c r="N58" s="357" t="s">
        <v>7425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6516</v>
      </c>
      <c r="U58" s="357" t="s">
        <v>294</v>
      </c>
      <c r="V58" s="357" t="s">
        <v>294</v>
      </c>
    </row>
    <row r="59" spans="1:22" ht="15" thickBot="1">
      <c r="A59" s="527"/>
      <c r="B59" s="607" t="s">
        <v>1045</v>
      </c>
      <c r="C59" s="1063" t="s">
        <v>1021</v>
      </c>
      <c r="D59" s="609">
        <v>8</v>
      </c>
      <c r="E59" s="607">
        <v>14</v>
      </c>
      <c r="F59" s="1418" t="s">
        <v>7436</v>
      </c>
      <c r="G59" s="494"/>
      <c r="H59" s="494" t="s">
        <v>34</v>
      </c>
      <c r="I59" s="494" t="s">
        <v>7426</v>
      </c>
      <c r="J59" s="494" t="s">
        <v>294</v>
      </c>
      <c r="K59" s="573">
        <v>0</v>
      </c>
      <c r="L59" s="358" t="s">
        <v>4589</v>
      </c>
      <c r="M59" s="357" t="s">
        <v>1045</v>
      </c>
      <c r="N59" s="357" t="s">
        <v>34</v>
      </c>
      <c r="O59" s="357" t="s">
        <v>7426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6540</v>
      </c>
      <c r="V59" s="357" t="s">
        <v>294</v>
      </c>
    </row>
    <row r="60" spans="1:22" ht="15" thickBot="1">
      <c r="A60" s="528"/>
      <c r="B60" s="612"/>
      <c r="C60" s="703" t="s">
        <v>22</v>
      </c>
      <c r="D60" s="614">
        <v>22</v>
      </c>
      <c r="E60" s="614">
        <v>32</v>
      </c>
      <c r="F60" s="773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 ht="20.399999999999999">
      <c r="A61" s="527">
        <v>9</v>
      </c>
      <c r="B61" s="607" t="s">
        <v>7337</v>
      </c>
      <c r="C61" s="611" t="s">
        <v>325</v>
      </c>
      <c r="D61" s="609">
        <v>8</v>
      </c>
      <c r="E61" s="527">
        <v>14</v>
      </c>
      <c r="F61" s="767" t="s">
        <v>7437</v>
      </c>
      <c r="G61" s="494"/>
      <c r="H61" s="494" t="s">
        <v>35</v>
      </c>
      <c r="I61" s="494" t="s">
        <v>7434</v>
      </c>
      <c r="J61" s="494" t="s">
        <v>294</v>
      </c>
      <c r="K61" s="573">
        <v>0</v>
      </c>
      <c r="L61" s="358" t="s">
        <v>4161</v>
      </c>
      <c r="M61" s="357" t="s">
        <v>7337</v>
      </c>
      <c r="N61" s="357" t="s">
        <v>35</v>
      </c>
      <c r="O61" s="357" t="s">
        <v>7434</v>
      </c>
      <c r="P61" s="357" t="s">
        <v>294</v>
      </c>
      <c r="Q61" s="357">
        <v>0</v>
      </c>
      <c r="R61" s="357">
        <v>37</v>
      </c>
      <c r="S61" s="357">
        <v>0</v>
      </c>
      <c r="T61" s="357" t="s">
        <v>3259</v>
      </c>
      <c r="U61" s="357" t="s">
        <v>6535</v>
      </c>
      <c r="V61" s="357" t="s">
        <v>294</v>
      </c>
    </row>
    <row r="62" spans="1:22">
      <c r="A62" s="527"/>
      <c r="B62" s="607" t="s">
        <v>7438</v>
      </c>
      <c r="C62" s="1063" t="s">
        <v>6545</v>
      </c>
      <c r="D62" s="609">
        <v>4</v>
      </c>
      <c r="E62" s="607">
        <v>4</v>
      </c>
      <c r="F62" s="1065" t="s">
        <v>7432</v>
      </c>
      <c r="G62" s="494"/>
      <c r="H62" s="494" t="s">
        <v>7431</v>
      </c>
      <c r="I62" s="494" t="s">
        <v>294</v>
      </c>
      <c r="J62" s="494" t="s">
        <v>294</v>
      </c>
      <c r="K62" s="573">
        <v>0</v>
      </c>
      <c r="L62" s="358" t="s">
        <v>6545</v>
      </c>
      <c r="M62" s="357" t="s">
        <v>7438</v>
      </c>
      <c r="N62" s="357" t="s">
        <v>7431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6529</v>
      </c>
      <c r="U62" s="357" t="s">
        <v>294</v>
      </c>
      <c r="V62" s="357" t="s">
        <v>294</v>
      </c>
    </row>
    <row r="63" spans="1:22">
      <c r="A63" s="527"/>
      <c r="B63" s="607" t="s">
        <v>6546</v>
      </c>
      <c r="C63" s="611" t="s">
        <v>6547</v>
      </c>
      <c r="D63" s="609">
        <v>4</v>
      </c>
      <c r="E63" s="607">
        <v>4</v>
      </c>
      <c r="F63" s="767" t="s">
        <v>7435</v>
      </c>
      <c r="G63" s="494"/>
      <c r="H63" s="494" t="s">
        <v>7434</v>
      </c>
      <c r="I63" s="494" t="s">
        <v>294</v>
      </c>
      <c r="J63" s="494" t="s">
        <v>294</v>
      </c>
      <c r="K63" s="573">
        <v>0</v>
      </c>
      <c r="L63" s="358" t="s">
        <v>6547</v>
      </c>
      <c r="M63" s="357" t="s">
        <v>6546</v>
      </c>
      <c r="N63" s="357" t="s">
        <v>7434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6535</v>
      </c>
      <c r="U63" s="357" t="s">
        <v>294</v>
      </c>
      <c r="V63" s="357" t="s">
        <v>294</v>
      </c>
    </row>
    <row r="64" spans="1:22">
      <c r="A64" s="527"/>
      <c r="B64" s="607" t="s">
        <v>7439</v>
      </c>
      <c r="C64" s="1063" t="s">
        <v>7440</v>
      </c>
      <c r="D64" s="609">
        <v>4</v>
      </c>
      <c r="E64" s="607">
        <v>4</v>
      </c>
      <c r="F64" s="1065" t="s">
        <v>6733</v>
      </c>
      <c r="G64" s="494" t="s">
        <v>241</v>
      </c>
      <c r="H64" s="494" t="s">
        <v>7433</v>
      </c>
      <c r="I64" s="494" t="s">
        <v>294</v>
      </c>
      <c r="J64" s="494" t="s">
        <v>294</v>
      </c>
      <c r="K64" s="573">
        <v>0</v>
      </c>
      <c r="L64" s="358" t="s">
        <v>7440</v>
      </c>
      <c r="M64" s="357" t="s">
        <v>7439</v>
      </c>
      <c r="N64" s="357" t="s">
        <v>7433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6532</v>
      </c>
      <c r="U64" s="357" t="s">
        <v>294</v>
      </c>
      <c r="V64" s="357" t="s">
        <v>294</v>
      </c>
    </row>
    <row r="65" spans="1:22">
      <c r="A65" s="527"/>
      <c r="B65" s="607" t="s">
        <v>7441</v>
      </c>
      <c r="C65" s="1063" t="s">
        <v>7442</v>
      </c>
      <c r="D65" s="609">
        <v>4</v>
      </c>
      <c r="E65" s="607">
        <v>4</v>
      </c>
      <c r="F65" s="1065" t="s">
        <v>6733</v>
      </c>
      <c r="G65" s="494" t="s">
        <v>241</v>
      </c>
      <c r="H65" s="494" t="s">
        <v>7433</v>
      </c>
      <c r="I65" s="494" t="s">
        <v>294</v>
      </c>
      <c r="J65" s="494" t="s">
        <v>294</v>
      </c>
      <c r="K65" s="573">
        <v>0</v>
      </c>
      <c r="L65" s="358" t="s">
        <v>7443</v>
      </c>
      <c r="M65" s="357" t="s">
        <v>7441</v>
      </c>
      <c r="N65" s="357" t="s">
        <v>7433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6532</v>
      </c>
      <c r="U65" s="357" t="s">
        <v>294</v>
      </c>
      <c r="V65" s="357" t="s">
        <v>294</v>
      </c>
    </row>
    <row r="66" spans="1:22">
      <c r="A66" s="527"/>
      <c r="B66" s="607" t="s">
        <v>7444</v>
      </c>
      <c r="C66" s="1063" t="s">
        <v>7445</v>
      </c>
      <c r="D66" s="609">
        <v>4</v>
      </c>
      <c r="E66" s="607">
        <v>4</v>
      </c>
      <c r="F66" s="1065" t="s">
        <v>6733</v>
      </c>
      <c r="G66" s="494" t="s">
        <v>241</v>
      </c>
      <c r="H66" s="494" t="s">
        <v>7433</v>
      </c>
      <c r="I66" s="494" t="s">
        <v>294</v>
      </c>
      <c r="J66" s="494" t="s">
        <v>294</v>
      </c>
      <c r="K66" s="573">
        <v>0</v>
      </c>
      <c r="L66" s="358" t="s">
        <v>7446</v>
      </c>
      <c r="M66" s="357" t="s">
        <v>7444</v>
      </c>
      <c r="N66" s="357" t="s">
        <v>7433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6532</v>
      </c>
      <c r="U66" s="357" t="s">
        <v>294</v>
      </c>
      <c r="V66" s="357" t="s">
        <v>294</v>
      </c>
    </row>
    <row r="67" spans="1:22" ht="15" thickBot="1">
      <c r="A67" s="527"/>
      <c r="B67" s="607" t="s">
        <v>7447</v>
      </c>
      <c r="C67" s="1063" t="s">
        <v>7448</v>
      </c>
      <c r="D67" s="609">
        <v>4</v>
      </c>
      <c r="E67" s="607">
        <v>4</v>
      </c>
      <c r="F67" s="1065" t="s">
        <v>6733</v>
      </c>
      <c r="G67" s="494" t="s">
        <v>241</v>
      </c>
      <c r="H67" s="494" t="s">
        <v>7433</v>
      </c>
      <c r="I67" s="494" t="s">
        <v>294</v>
      </c>
      <c r="J67" s="494" t="s">
        <v>294</v>
      </c>
      <c r="K67" s="573">
        <v>0</v>
      </c>
      <c r="L67" s="358" t="s">
        <v>6553</v>
      </c>
      <c r="M67" s="357" t="s">
        <v>7447</v>
      </c>
      <c r="N67" s="357" t="s">
        <v>7433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6532</v>
      </c>
      <c r="U67" s="357" t="s">
        <v>294</v>
      </c>
      <c r="V67" s="357" t="s">
        <v>294</v>
      </c>
    </row>
    <row r="68" spans="1:22" ht="15" thickBot="1">
      <c r="A68" s="528"/>
      <c r="B68" s="612"/>
      <c r="C68" s="703" t="s">
        <v>22</v>
      </c>
      <c r="D68" s="614">
        <v>20</v>
      </c>
      <c r="E68" s="614">
        <v>26</v>
      </c>
      <c r="F68" s="773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527">
        <v>10</v>
      </c>
      <c r="B69" s="607" t="s">
        <v>7345</v>
      </c>
      <c r="C69" s="1063" t="s">
        <v>3394</v>
      </c>
      <c r="D69" s="609">
        <v>8</v>
      </c>
      <c r="E69" s="527">
        <v>14</v>
      </c>
      <c r="F69" s="1065" t="s">
        <v>325</v>
      </c>
      <c r="G69" s="494"/>
      <c r="H69" s="494" t="s">
        <v>7337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7345</v>
      </c>
      <c r="N69" s="357" t="s">
        <v>7337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4161</v>
      </c>
      <c r="U69" s="357" t="s">
        <v>294</v>
      </c>
      <c r="V69" s="357" t="s">
        <v>294</v>
      </c>
    </row>
    <row r="70" spans="1:22">
      <c r="A70" s="527"/>
      <c r="B70" s="607" t="s">
        <v>7449</v>
      </c>
      <c r="C70" s="1063" t="s">
        <v>6556</v>
      </c>
      <c r="D70" s="609">
        <v>4</v>
      </c>
      <c r="E70" s="607">
        <v>4</v>
      </c>
      <c r="F70" s="1065" t="s">
        <v>6547</v>
      </c>
      <c r="G70" s="494"/>
      <c r="H70" s="494" t="s">
        <v>6546</v>
      </c>
      <c r="I70" s="494" t="s">
        <v>294</v>
      </c>
      <c r="J70" s="494" t="s">
        <v>294</v>
      </c>
      <c r="K70" s="573">
        <v>0</v>
      </c>
      <c r="L70" s="358" t="s">
        <v>6556</v>
      </c>
      <c r="M70" s="357" t="s">
        <v>7449</v>
      </c>
      <c r="N70" s="357" t="s">
        <v>6546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6547</v>
      </c>
      <c r="U70" s="357" t="s">
        <v>294</v>
      </c>
      <c r="V70" s="357" t="s">
        <v>294</v>
      </c>
    </row>
    <row r="71" spans="1:22">
      <c r="A71" s="527"/>
      <c r="B71" s="607" t="s">
        <v>6557</v>
      </c>
      <c r="C71" s="1063" t="s">
        <v>6558</v>
      </c>
      <c r="D71" s="609">
        <v>4</v>
      </c>
      <c r="E71" s="607">
        <v>4</v>
      </c>
      <c r="F71" s="1065" t="s">
        <v>6545</v>
      </c>
      <c r="G71" s="494"/>
      <c r="H71" s="494" t="s">
        <v>7438</v>
      </c>
      <c r="I71" s="494" t="s">
        <v>294</v>
      </c>
      <c r="J71" s="494" t="s">
        <v>294</v>
      </c>
      <c r="K71" s="573">
        <v>0</v>
      </c>
      <c r="L71" s="358" t="s">
        <v>6559</v>
      </c>
      <c r="M71" s="357" t="s">
        <v>6557</v>
      </c>
      <c r="N71" s="357" t="s">
        <v>7438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6545</v>
      </c>
      <c r="U71" s="357" t="s">
        <v>294</v>
      </c>
      <c r="V71" s="357" t="s">
        <v>294</v>
      </c>
    </row>
    <row r="72" spans="1:22">
      <c r="A72" s="527"/>
      <c r="B72" s="607" t="s">
        <v>7450</v>
      </c>
      <c r="C72" s="1063" t="s">
        <v>7451</v>
      </c>
      <c r="D72" s="609">
        <v>4</v>
      </c>
      <c r="E72" s="607">
        <v>4</v>
      </c>
      <c r="F72" s="1065" t="s">
        <v>353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7452</v>
      </c>
      <c r="M72" s="357" t="s">
        <v>7450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527"/>
      <c r="B73" s="607" t="s">
        <v>7453</v>
      </c>
      <c r="C73" s="1063" t="s">
        <v>7454</v>
      </c>
      <c r="D73" s="609">
        <v>4</v>
      </c>
      <c r="E73" s="607">
        <v>4</v>
      </c>
      <c r="F73" s="1065" t="s">
        <v>353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7455</v>
      </c>
      <c r="M73" s="357" t="s">
        <v>7453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527"/>
      <c r="B74" s="619" t="s">
        <v>7456</v>
      </c>
      <c r="C74" s="1063" t="s">
        <v>7457</v>
      </c>
      <c r="D74" s="609">
        <v>4</v>
      </c>
      <c r="E74" s="607">
        <v>4</v>
      </c>
      <c r="F74" s="1065" t="s">
        <v>353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7458</v>
      </c>
      <c r="M74" s="357" t="s">
        <v>7456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528"/>
      <c r="B75" s="50"/>
      <c r="C75" s="541" t="s">
        <v>22</v>
      </c>
      <c r="D75" s="49">
        <v>20</v>
      </c>
      <c r="E75" s="49">
        <v>26</v>
      </c>
      <c r="F75" s="698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1066"/>
      <c r="B76" s="50"/>
      <c r="C76" s="1240" t="s">
        <v>111</v>
      </c>
      <c r="D76" s="545">
        <v>200</v>
      </c>
      <c r="E76" s="545">
        <v>257</v>
      </c>
      <c r="F76" s="1375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111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9B65D-9DBF-480B-8B9C-2E3BC75CC5D8}">
  <sheetPr codeName="Sheet100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48">
        <v>1</v>
      </c>
      <c r="B9" s="603" t="s">
        <v>10</v>
      </c>
      <c r="C9" s="1064" t="s">
        <v>11</v>
      </c>
      <c r="D9" s="605">
        <v>2</v>
      </c>
      <c r="E9" s="603">
        <v>2</v>
      </c>
      <c r="F9" s="139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653"/>
      <c r="B10" s="607" t="s">
        <v>17</v>
      </c>
      <c r="C10" s="1292" t="s">
        <v>54</v>
      </c>
      <c r="D10" s="609">
        <v>5</v>
      </c>
      <c r="E10" s="607">
        <v>6</v>
      </c>
      <c r="F10" s="16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653"/>
      <c r="B11" s="607" t="s">
        <v>7091</v>
      </c>
      <c r="C11" s="1063" t="s">
        <v>7092</v>
      </c>
      <c r="D11" s="609">
        <v>2</v>
      </c>
      <c r="E11" s="607">
        <v>4</v>
      </c>
      <c r="F11" s="16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7093</v>
      </c>
      <c r="M11" s="357" t="s">
        <v>7091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653"/>
      <c r="B12" s="607" t="s">
        <v>1020</v>
      </c>
      <c r="C12" s="1063" t="s">
        <v>3206</v>
      </c>
      <c r="D12" s="609">
        <v>2</v>
      </c>
      <c r="E12" s="607">
        <v>2</v>
      </c>
      <c r="F12" s="16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653"/>
      <c r="B13" s="607" t="s">
        <v>20</v>
      </c>
      <c r="C13" s="1063" t="s">
        <v>21</v>
      </c>
      <c r="D13" s="609">
        <v>5</v>
      </c>
      <c r="E13" s="607">
        <v>6</v>
      </c>
      <c r="F13" s="169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53"/>
      <c r="B14" s="607" t="s">
        <v>1043</v>
      </c>
      <c r="C14" s="1688" t="s">
        <v>1044</v>
      </c>
      <c r="D14" s="609">
        <v>4</v>
      </c>
      <c r="E14" s="607">
        <v>6</v>
      </c>
      <c r="F14" s="1692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6280</v>
      </c>
      <c r="M14" s="357" t="s">
        <v>1043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61"/>
      <c r="B15" s="612"/>
      <c r="C15" s="703" t="s">
        <v>22</v>
      </c>
      <c r="D15" s="614">
        <v>20</v>
      </c>
      <c r="E15" s="614">
        <v>26</v>
      </c>
      <c r="F15" s="169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48">
        <v>2</v>
      </c>
      <c r="B16" s="607" t="s">
        <v>23</v>
      </c>
      <c r="C16" s="1063" t="s">
        <v>1048</v>
      </c>
      <c r="D16" s="605">
        <v>5</v>
      </c>
      <c r="E16" s="603">
        <v>6</v>
      </c>
      <c r="F16" s="1694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653"/>
      <c r="B17" s="607" t="s">
        <v>6472</v>
      </c>
      <c r="C17" s="1063" t="s">
        <v>349</v>
      </c>
      <c r="D17" s="609">
        <v>4</v>
      </c>
      <c r="E17" s="607">
        <v>6</v>
      </c>
      <c r="F17" s="1692" t="s">
        <v>54</v>
      </c>
      <c r="G17" s="494"/>
      <c r="H17" s="494" t="s">
        <v>17</v>
      </c>
      <c r="I17" s="494" t="s">
        <v>294</v>
      </c>
      <c r="J17" s="494" t="s">
        <v>294</v>
      </c>
      <c r="K17" s="573">
        <v>0</v>
      </c>
      <c r="L17" s="358" t="s">
        <v>6309</v>
      </c>
      <c r="M17" s="357" t="s">
        <v>6472</v>
      </c>
      <c r="N17" s="357" t="s">
        <v>17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6215</v>
      </c>
      <c r="U17" s="357" t="s">
        <v>294</v>
      </c>
      <c r="V17" s="357" t="s">
        <v>294</v>
      </c>
    </row>
    <row r="18" spans="1:22">
      <c r="A18" s="653"/>
      <c r="B18" s="607" t="s">
        <v>7094</v>
      </c>
      <c r="C18" s="1063" t="s">
        <v>7252</v>
      </c>
      <c r="D18" s="609">
        <v>2</v>
      </c>
      <c r="E18" s="607">
        <v>4</v>
      </c>
      <c r="F18" s="1692" t="s">
        <v>7092</v>
      </c>
      <c r="G18" s="494"/>
      <c r="H18" s="494" t="s">
        <v>7091</v>
      </c>
      <c r="I18" s="494" t="s">
        <v>294</v>
      </c>
      <c r="J18" s="494" t="s">
        <v>294</v>
      </c>
      <c r="K18" s="573">
        <v>0</v>
      </c>
      <c r="L18" s="358" t="s">
        <v>7096</v>
      </c>
      <c r="M18" s="357" t="s">
        <v>7094</v>
      </c>
      <c r="N18" s="357" t="s">
        <v>7091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7093</v>
      </c>
      <c r="U18" s="357" t="s">
        <v>294</v>
      </c>
      <c r="V18" s="357" t="s">
        <v>294</v>
      </c>
    </row>
    <row r="19" spans="1:22">
      <c r="A19" s="653"/>
      <c r="B19" s="607" t="s">
        <v>25</v>
      </c>
      <c r="C19" s="1063" t="s">
        <v>138</v>
      </c>
      <c r="D19" s="609">
        <v>3</v>
      </c>
      <c r="E19" s="607">
        <v>4</v>
      </c>
      <c r="F19" s="169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653"/>
      <c r="B20" s="607" t="s">
        <v>26</v>
      </c>
      <c r="C20" s="1063" t="s">
        <v>52</v>
      </c>
      <c r="D20" s="609">
        <v>5</v>
      </c>
      <c r="E20" s="607">
        <v>6</v>
      </c>
      <c r="F20" s="1692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653"/>
      <c r="B21" s="607" t="s">
        <v>36</v>
      </c>
      <c r="C21" s="1063" t="s">
        <v>247</v>
      </c>
      <c r="D21" s="609">
        <v>1</v>
      </c>
      <c r="E21" s="607">
        <v>1</v>
      </c>
      <c r="F21" s="1692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1131</v>
      </c>
      <c r="M21" s="357" t="s">
        <v>36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661"/>
      <c r="B22" s="612"/>
      <c r="C22" s="703" t="s">
        <v>22</v>
      </c>
      <c r="D22" s="614">
        <v>20</v>
      </c>
      <c r="E22" s="614">
        <v>27</v>
      </c>
      <c r="F22" s="169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48">
        <v>3</v>
      </c>
      <c r="B23" s="607" t="s">
        <v>27</v>
      </c>
      <c r="C23" s="1063" t="s">
        <v>404</v>
      </c>
      <c r="D23" s="605">
        <v>5</v>
      </c>
      <c r="E23" s="603">
        <v>6</v>
      </c>
      <c r="F23" s="1694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653"/>
      <c r="B24" s="607" t="s">
        <v>350</v>
      </c>
      <c r="C24" s="1063" t="s">
        <v>405</v>
      </c>
      <c r="D24" s="609">
        <v>4</v>
      </c>
      <c r="E24" s="607">
        <v>6</v>
      </c>
      <c r="F24" s="1692" t="s">
        <v>349</v>
      </c>
      <c r="G24" s="494"/>
      <c r="H24" s="494" t="s">
        <v>6472</v>
      </c>
      <c r="I24" s="494" t="s">
        <v>294</v>
      </c>
      <c r="J24" s="494" t="s">
        <v>294</v>
      </c>
      <c r="K24" s="573">
        <v>0</v>
      </c>
      <c r="L24" s="358" t="s">
        <v>6420</v>
      </c>
      <c r="M24" s="357" t="s">
        <v>350</v>
      </c>
      <c r="N24" s="357" t="s">
        <v>6472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6309</v>
      </c>
      <c r="U24" s="357" t="s">
        <v>294</v>
      </c>
      <c r="V24" s="357" t="s">
        <v>294</v>
      </c>
    </row>
    <row r="25" spans="1:22">
      <c r="A25" s="653"/>
      <c r="B25" s="607" t="s">
        <v>347</v>
      </c>
      <c r="C25" s="1063" t="s">
        <v>1042</v>
      </c>
      <c r="D25" s="609">
        <v>3</v>
      </c>
      <c r="E25" s="607">
        <v>6</v>
      </c>
      <c r="F25" s="1692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6413</v>
      </c>
      <c r="M25" s="357" t="s">
        <v>347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653"/>
      <c r="B26" s="607" t="s">
        <v>33</v>
      </c>
      <c r="C26" s="1063" t="s">
        <v>140</v>
      </c>
      <c r="D26" s="609">
        <v>5</v>
      </c>
      <c r="E26" s="607">
        <v>6</v>
      </c>
      <c r="F26" s="1692" t="s">
        <v>52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653"/>
      <c r="B27" s="607" t="s">
        <v>19</v>
      </c>
      <c r="C27" s="1063" t="s">
        <v>3226</v>
      </c>
      <c r="D27" s="609">
        <v>2</v>
      </c>
      <c r="E27" s="607">
        <v>2</v>
      </c>
      <c r="F27" s="169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19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653"/>
      <c r="B28" s="607" t="s">
        <v>29</v>
      </c>
      <c r="C28" s="1063" t="s">
        <v>53</v>
      </c>
      <c r="D28" s="609">
        <v>2</v>
      </c>
      <c r="E28" s="607">
        <v>2</v>
      </c>
      <c r="F28" s="1692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609</v>
      </c>
      <c r="M28" s="357" t="s">
        <v>29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661"/>
      <c r="B29" s="612"/>
      <c r="C29" s="703" t="s">
        <v>22</v>
      </c>
      <c r="D29" s="614">
        <v>21</v>
      </c>
      <c r="E29" s="614">
        <v>28</v>
      </c>
      <c r="F29" s="1695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48">
        <v>4</v>
      </c>
      <c r="B30" s="607" t="s">
        <v>6484</v>
      </c>
      <c r="C30" s="1063" t="s">
        <v>6485</v>
      </c>
      <c r="D30" s="605">
        <v>3</v>
      </c>
      <c r="E30" s="607">
        <v>4</v>
      </c>
      <c r="F30" s="1694" t="s">
        <v>405</v>
      </c>
      <c r="G30" s="494"/>
      <c r="H30" s="494" t="s">
        <v>350</v>
      </c>
      <c r="I30" s="494" t="s">
        <v>294</v>
      </c>
      <c r="J30" s="494" t="s">
        <v>294</v>
      </c>
      <c r="K30" s="573">
        <v>0</v>
      </c>
      <c r="L30" s="358" t="s">
        <v>6486</v>
      </c>
      <c r="M30" s="357" t="s">
        <v>6484</v>
      </c>
      <c r="N30" s="357" t="s">
        <v>350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6420</v>
      </c>
      <c r="U30" s="357" t="s">
        <v>294</v>
      </c>
      <c r="V30" s="357" t="s">
        <v>294</v>
      </c>
    </row>
    <row r="31" spans="1:22">
      <c r="A31" s="653"/>
      <c r="B31" s="607" t="s">
        <v>31</v>
      </c>
      <c r="C31" s="1063" t="s">
        <v>427</v>
      </c>
      <c r="D31" s="609">
        <v>5</v>
      </c>
      <c r="E31" s="607">
        <v>6</v>
      </c>
      <c r="F31" s="1692" t="s">
        <v>404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31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653"/>
      <c r="B32" s="607" t="s">
        <v>30</v>
      </c>
      <c r="C32" s="1063" t="s">
        <v>141</v>
      </c>
      <c r="D32" s="609">
        <v>5</v>
      </c>
      <c r="E32" s="607">
        <v>6</v>
      </c>
      <c r="F32" s="1692" t="s">
        <v>1048</v>
      </c>
      <c r="G32" s="494"/>
      <c r="H32" s="494" t="s">
        <v>23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23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594</v>
      </c>
      <c r="U32" s="357" t="s">
        <v>294</v>
      </c>
      <c r="V32" s="357" t="s">
        <v>294</v>
      </c>
    </row>
    <row r="33" spans="1:22">
      <c r="A33" s="653"/>
      <c r="B33" s="607" t="s">
        <v>7410</v>
      </c>
      <c r="C33" s="1063" t="s">
        <v>7411</v>
      </c>
      <c r="D33" s="609">
        <v>2</v>
      </c>
      <c r="E33" s="607">
        <v>2</v>
      </c>
      <c r="F33" s="1692" t="s">
        <v>405</v>
      </c>
      <c r="G33" s="494"/>
      <c r="H33" s="494" t="s">
        <v>350</v>
      </c>
      <c r="I33" s="494" t="s">
        <v>294</v>
      </c>
      <c r="J33" s="494" t="s">
        <v>294</v>
      </c>
      <c r="K33" s="573">
        <v>0</v>
      </c>
      <c r="L33" s="358" t="s">
        <v>7099</v>
      </c>
      <c r="M33" s="357" t="s">
        <v>7410</v>
      </c>
      <c r="N33" s="357" t="s">
        <v>350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6420</v>
      </c>
      <c r="U33" s="357" t="s">
        <v>294</v>
      </c>
      <c r="V33" s="357" t="s">
        <v>294</v>
      </c>
    </row>
    <row r="34" spans="1:22" ht="15" thickBot="1">
      <c r="A34" s="653"/>
      <c r="B34" s="607" t="s">
        <v>7392</v>
      </c>
      <c r="C34" s="1063" t="s">
        <v>7101</v>
      </c>
      <c r="D34" s="609">
        <v>4</v>
      </c>
      <c r="E34" s="607">
        <v>4</v>
      </c>
      <c r="F34" s="1696" t="s">
        <v>405</v>
      </c>
      <c r="G34" s="494"/>
      <c r="H34" s="494" t="s">
        <v>350</v>
      </c>
      <c r="I34" s="494" t="s">
        <v>294</v>
      </c>
      <c r="J34" s="494" t="s">
        <v>294</v>
      </c>
      <c r="K34" s="573">
        <v>0</v>
      </c>
      <c r="L34" s="358" t="s">
        <v>7102</v>
      </c>
      <c r="M34" s="357" t="s">
        <v>7392</v>
      </c>
      <c r="N34" s="357" t="s">
        <v>350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6420</v>
      </c>
      <c r="U34" s="357" t="s">
        <v>294</v>
      </c>
      <c r="V34" s="357" t="s">
        <v>294</v>
      </c>
    </row>
    <row r="35" spans="1:22" ht="15" thickBot="1">
      <c r="A35" s="661"/>
      <c r="B35" s="612"/>
      <c r="C35" s="703" t="s">
        <v>22</v>
      </c>
      <c r="D35" s="614">
        <v>19</v>
      </c>
      <c r="E35" s="614">
        <v>22</v>
      </c>
      <c r="F35" s="1695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653">
        <v>5</v>
      </c>
      <c r="B36" s="607" t="s">
        <v>351</v>
      </c>
      <c r="C36" s="1063" t="s">
        <v>352</v>
      </c>
      <c r="D36" s="609">
        <v>4</v>
      </c>
      <c r="E36" s="607">
        <v>4</v>
      </c>
      <c r="F36" s="1692" t="s">
        <v>427</v>
      </c>
      <c r="G36" s="494"/>
      <c r="H36" s="494" t="s">
        <v>31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31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653"/>
      <c r="B37" s="607" t="s">
        <v>7103</v>
      </c>
      <c r="C37" s="1063" t="s">
        <v>7104</v>
      </c>
      <c r="D37" s="609">
        <v>4</v>
      </c>
      <c r="E37" s="607">
        <v>6</v>
      </c>
      <c r="F37" s="1692" t="s">
        <v>6485</v>
      </c>
      <c r="G37" s="494"/>
      <c r="H37" s="494" t="s">
        <v>6484</v>
      </c>
      <c r="I37" s="494" t="s">
        <v>294</v>
      </c>
      <c r="J37" s="494" t="s">
        <v>294</v>
      </c>
      <c r="K37" s="574">
        <v>0</v>
      </c>
      <c r="L37" s="358" t="s">
        <v>7105</v>
      </c>
      <c r="M37" s="357" t="s">
        <v>7103</v>
      </c>
      <c r="N37" s="357" t="s">
        <v>6484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6486</v>
      </c>
      <c r="U37" s="357" t="s">
        <v>294</v>
      </c>
      <c r="V37" s="357" t="s">
        <v>294</v>
      </c>
    </row>
    <row r="38" spans="1:22">
      <c r="A38" s="653"/>
      <c r="B38" s="607" t="s">
        <v>7412</v>
      </c>
      <c r="C38" s="1063" t="s">
        <v>7413</v>
      </c>
      <c r="D38" s="609">
        <v>4</v>
      </c>
      <c r="E38" s="607">
        <v>4</v>
      </c>
      <c r="F38" s="1692" t="s">
        <v>7101</v>
      </c>
      <c r="G38" s="494"/>
      <c r="H38" s="494" t="s">
        <v>7392</v>
      </c>
      <c r="I38" s="494" t="s">
        <v>294</v>
      </c>
      <c r="J38" s="494" t="s">
        <v>294</v>
      </c>
      <c r="K38" s="573">
        <v>0</v>
      </c>
      <c r="L38" s="358" t="s">
        <v>7108</v>
      </c>
      <c r="M38" s="357" t="s">
        <v>7412</v>
      </c>
      <c r="N38" s="357" t="s">
        <v>7392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7102</v>
      </c>
      <c r="U38" s="357" t="s">
        <v>294</v>
      </c>
      <c r="V38" s="357" t="s">
        <v>294</v>
      </c>
    </row>
    <row r="39" spans="1:22">
      <c r="A39" s="653"/>
      <c r="B39" s="607" t="s">
        <v>35</v>
      </c>
      <c r="C39" s="1063" t="s">
        <v>7112</v>
      </c>
      <c r="D39" s="609">
        <v>3</v>
      </c>
      <c r="E39" s="607">
        <v>4</v>
      </c>
      <c r="F39" s="1065" t="s">
        <v>138</v>
      </c>
      <c r="G39" s="494"/>
      <c r="H39" s="494" t="s">
        <v>25</v>
      </c>
      <c r="I39" s="494" t="s">
        <v>294</v>
      </c>
      <c r="J39" s="494" t="s">
        <v>294</v>
      </c>
      <c r="K39" s="574">
        <v>0</v>
      </c>
      <c r="L39" s="358" t="s">
        <v>3259</v>
      </c>
      <c r="M39" s="357" t="s">
        <v>35</v>
      </c>
      <c r="N39" s="357" t="s">
        <v>25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2100</v>
      </c>
      <c r="U39" s="357" t="s">
        <v>294</v>
      </c>
      <c r="V39" s="357" t="s">
        <v>294</v>
      </c>
    </row>
    <row r="40" spans="1:22" ht="15" thickBot="1">
      <c r="A40" s="653"/>
      <c r="B40" s="607" t="s">
        <v>7393</v>
      </c>
      <c r="C40" s="1063" t="s">
        <v>7110</v>
      </c>
      <c r="D40" s="609">
        <v>4</v>
      </c>
      <c r="E40" s="607">
        <v>6</v>
      </c>
      <c r="F40" s="1692" t="s">
        <v>6485</v>
      </c>
      <c r="G40" s="494"/>
      <c r="H40" s="494" t="s">
        <v>6484</v>
      </c>
      <c r="I40" s="494" t="s">
        <v>294</v>
      </c>
      <c r="J40" s="494" t="s">
        <v>294</v>
      </c>
      <c r="K40" s="573">
        <v>0</v>
      </c>
      <c r="L40" s="358" t="s">
        <v>7111</v>
      </c>
      <c r="M40" s="357" t="s">
        <v>7393</v>
      </c>
      <c r="N40" s="357" t="s">
        <v>6484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6486</v>
      </c>
      <c r="U40" s="357" t="s">
        <v>294</v>
      </c>
      <c r="V40" s="357" t="s">
        <v>294</v>
      </c>
    </row>
    <row r="41" spans="1:22" ht="15" thickBot="1">
      <c r="A41" s="661"/>
      <c r="B41" s="612"/>
      <c r="C41" s="703" t="s">
        <v>22</v>
      </c>
      <c r="D41" s="614">
        <v>19</v>
      </c>
      <c r="E41" s="614">
        <v>24</v>
      </c>
      <c r="F41" s="1695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48">
        <v>6</v>
      </c>
      <c r="B42" s="607" t="s">
        <v>7258</v>
      </c>
      <c r="C42" s="1063" t="s">
        <v>6803</v>
      </c>
      <c r="D42" s="605">
        <v>4</v>
      </c>
      <c r="E42" s="603">
        <v>4</v>
      </c>
      <c r="F42" s="1694" t="s">
        <v>352</v>
      </c>
      <c r="G42" s="494"/>
      <c r="H42" s="494" t="s">
        <v>351</v>
      </c>
      <c r="I42" s="494" t="s">
        <v>294</v>
      </c>
      <c r="J42" s="494" t="s">
        <v>294</v>
      </c>
      <c r="K42" s="573">
        <v>0</v>
      </c>
      <c r="L42" s="358" t="s">
        <v>6803</v>
      </c>
      <c r="M42" s="357" t="s">
        <v>7258</v>
      </c>
      <c r="N42" s="357" t="s">
        <v>351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6493</v>
      </c>
      <c r="U42" s="357" t="s">
        <v>294</v>
      </c>
      <c r="V42" s="357" t="s">
        <v>294</v>
      </c>
    </row>
    <row r="43" spans="1:22">
      <c r="A43" s="653"/>
      <c r="B43" s="607" t="s">
        <v>34</v>
      </c>
      <c r="C43" s="1063" t="s">
        <v>142</v>
      </c>
      <c r="D43" s="609">
        <v>4</v>
      </c>
      <c r="E43" s="607">
        <v>6</v>
      </c>
      <c r="F43" s="1690" t="s">
        <v>11</v>
      </c>
      <c r="G43" s="494"/>
      <c r="H43" s="494" t="s">
        <v>10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34</v>
      </c>
      <c r="N43" s="357" t="s">
        <v>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>
      <c r="A44" s="653"/>
      <c r="B44" s="607" t="s">
        <v>7394</v>
      </c>
      <c r="C44" s="1063" t="s">
        <v>7114</v>
      </c>
      <c r="D44" s="609">
        <v>4</v>
      </c>
      <c r="E44" s="607">
        <v>6</v>
      </c>
      <c r="F44" s="1692" t="s">
        <v>7110</v>
      </c>
      <c r="G44" s="494"/>
      <c r="H44" s="494" t="s">
        <v>7393</v>
      </c>
      <c r="I44" s="494" t="s">
        <v>294</v>
      </c>
      <c r="J44" s="494" t="s">
        <v>294</v>
      </c>
      <c r="K44" s="573">
        <v>0</v>
      </c>
      <c r="L44" s="358" t="s">
        <v>7114</v>
      </c>
      <c r="M44" s="357" t="s">
        <v>7394</v>
      </c>
      <c r="N44" s="357" t="s">
        <v>7393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7111</v>
      </c>
      <c r="U44" s="357" t="s">
        <v>294</v>
      </c>
      <c r="V44" s="357" t="s">
        <v>294</v>
      </c>
    </row>
    <row r="45" spans="1:22" ht="15" thickBot="1">
      <c r="A45" s="653"/>
      <c r="B45" s="607" t="s">
        <v>7395</v>
      </c>
      <c r="C45" s="1063" t="s">
        <v>7116</v>
      </c>
      <c r="D45" s="609">
        <v>7</v>
      </c>
      <c r="E45" s="607">
        <v>10</v>
      </c>
      <c r="F45" s="1692" t="s">
        <v>7101</v>
      </c>
      <c r="G45" s="494"/>
      <c r="H45" s="494" t="s">
        <v>7392</v>
      </c>
      <c r="I45" s="494" t="s">
        <v>294</v>
      </c>
      <c r="J45" s="494" t="s">
        <v>294</v>
      </c>
      <c r="K45" s="573">
        <v>0</v>
      </c>
      <c r="L45" s="358" t="s">
        <v>7117</v>
      </c>
      <c r="M45" s="357" t="s">
        <v>7395</v>
      </c>
      <c r="N45" s="357" t="s">
        <v>7392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7102</v>
      </c>
      <c r="U45" s="357" t="s">
        <v>294</v>
      </c>
      <c r="V45" s="357" t="s">
        <v>294</v>
      </c>
    </row>
    <row r="46" spans="1:22" ht="15" thickBot="1">
      <c r="A46" s="661"/>
      <c r="B46" s="612"/>
      <c r="C46" s="703" t="s">
        <v>22</v>
      </c>
      <c r="D46" s="614">
        <v>19</v>
      </c>
      <c r="E46" s="614">
        <v>26</v>
      </c>
      <c r="F46" s="1695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48">
        <v>7</v>
      </c>
      <c r="B47" s="607" t="s">
        <v>7396</v>
      </c>
      <c r="C47" s="1063" t="s">
        <v>7119</v>
      </c>
      <c r="D47" s="605">
        <v>3</v>
      </c>
      <c r="E47" s="603">
        <v>6</v>
      </c>
      <c r="F47" s="1694" t="s">
        <v>7101</v>
      </c>
      <c r="G47" s="494"/>
      <c r="H47" s="494" t="s">
        <v>7392</v>
      </c>
      <c r="I47" s="494" t="s">
        <v>294</v>
      </c>
      <c r="J47" s="494" t="s">
        <v>294</v>
      </c>
      <c r="K47" s="573">
        <v>0</v>
      </c>
      <c r="L47" s="358" t="s">
        <v>7120</v>
      </c>
      <c r="M47" s="357" t="s">
        <v>7396</v>
      </c>
      <c r="N47" s="357" t="s">
        <v>7392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7102</v>
      </c>
      <c r="U47" s="357" t="s">
        <v>294</v>
      </c>
      <c r="V47" s="357" t="s">
        <v>294</v>
      </c>
    </row>
    <row r="48" spans="1:22">
      <c r="A48" s="653"/>
      <c r="B48" s="607" t="s">
        <v>7121</v>
      </c>
      <c r="C48" s="1063" t="s">
        <v>7122</v>
      </c>
      <c r="D48" s="609">
        <v>5</v>
      </c>
      <c r="E48" s="607">
        <v>6</v>
      </c>
      <c r="F48" s="1692" t="s">
        <v>7104</v>
      </c>
      <c r="G48" s="494"/>
      <c r="H48" s="494" t="s">
        <v>7103</v>
      </c>
      <c r="I48" s="494" t="s">
        <v>294</v>
      </c>
      <c r="J48" s="494" t="s">
        <v>294</v>
      </c>
      <c r="K48" s="573">
        <v>0</v>
      </c>
      <c r="L48" s="358" t="s">
        <v>7123</v>
      </c>
      <c r="M48" s="357" t="s">
        <v>7121</v>
      </c>
      <c r="N48" s="357" t="s">
        <v>7103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7105</v>
      </c>
      <c r="U48" s="357" t="s">
        <v>294</v>
      </c>
      <c r="V48" s="357" t="s">
        <v>294</v>
      </c>
    </row>
    <row r="49" spans="1:22">
      <c r="A49" s="653"/>
      <c r="B49" s="607" t="s">
        <v>38</v>
      </c>
      <c r="C49" s="1063" t="s">
        <v>146</v>
      </c>
      <c r="D49" s="609">
        <v>1</v>
      </c>
      <c r="E49" s="607">
        <v>1</v>
      </c>
      <c r="F49" s="1692" t="s">
        <v>3226</v>
      </c>
      <c r="G49" s="494"/>
      <c r="H49" s="494" t="s">
        <v>19</v>
      </c>
      <c r="I49" s="494" t="s">
        <v>294</v>
      </c>
      <c r="J49" s="494" t="s">
        <v>294</v>
      </c>
      <c r="K49" s="573">
        <v>0</v>
      </c>
      <c r="L49" s="358" t="s">
        <v>331</v>
      </c>
      <c r="M49" s="357" t="s">
        <v>38</v>
      </c>
      <c r="N49" s="357" t="s">
        <v>19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335</v>
      </c>
      <c r="U49" s="357" t="s">
        <v>294</v>
      </c>
      <c r="V49" s="357" t="s">
        <v>294</v>
      </c>
    </row>
    <row r="50" spans="1:22">
      <c r="A50" s="653"/>
      <c r="B50" s="607" t="s">
        <v>7397</v>
      </c>
      <c r="C50" s="1063" t="s">
        <v>7125</v>
      </c>
      <c r="D50" s="609">
        <v>3</v>
      </c>
      <c r="E50" s="607">
        <v>4</v>
      </c>
      <c r="F50" s="1692" t="s">
        <v>7110</v>
      </c>
      <c r="G50" s="494"/>
      <c r="H50" s="494" t="s">
        <v>7393</v>
      </c>
      <c r="I50" s="494" t="s">
        <v>294</v>
      </c>
      <c r="J50" s="494" t="s">
        <v>294</v>
      </c>
      <c r="K50" s="573">
        <v>0</v>
      </c>
      <c r="L50" s="358" t="s">
        <v>7126</v>
      </c>
      <c r="M50" s="357" t="s">
        <v>7397</v>
      </c>
      <c r="N50" s="357" t="s">
        <v>7393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7111</v>
      </c>
      <c r="U50" s="357" t="s">
        <v>294</v>
      </c>
      <c r="V50" s="357" t="s">
        <v>294</v>
      </c>
    </row>
    <row r="51" spans="1:22">
      <c r="A51" s="653"/>
      <c r="B51" s="607" t="s">
        <v>40</v>
      </c>
      <c r="C51" s="1063" t="s">
        <v>338</v>
      </c>
      <c r="D51" s="609">
        <v>1</v>
      </c>
      <c r="E51" s="607">
        <v>1</v>
      </c>
      <c r="F51" s="1692" t="s">
        <v>247</v>
      </c>
      <c r="G51" s="494"/>
      <c r="H51" s="494" t="s">
        <v>36</v>
      </c>
      <c r="I51" s="494" t="s">
        <v>294</v>
      </c>
      <c r="J51" s="494" t="s">
        <v>294</v>
      </c>
      <c r="K51" s="573">
        <v>0</v>
      </c>
      <c r="L51" s="358" t="s">
        <v>1180</v>
      </c>
      <c r="M51" s="357" t="s">
        <v>40</v>
      </c>
      <c r="N51" s="357" t="s">
        <v>36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1131</v>
      </c>
      <c r="U51" s="357" t="s">
        <v>294</v>
      </c>
      <c r="V51" s="357" t="s">
        <v>294</v>
      </c>
    </row>
    <row r="52" spans="1:22" ht="15" thickBot="1">
      <c r="A52" s="653"/>
      <c r="B52" s="607" t="s">
        <v>7398</v>
      </c>
      <c r="C52" s="1063" t="s">
        <v>6825</v>
      </c>
      <c r="D52" s="609">
        <v>7</v>
      </c>
      <c r="E52" s="607">
        <v>12</v>
      </c>
      <c r="F52" s="1692" t="s">
        <v>6803</v>
      </c>
      <c r="G52" s="494"/>
      <c r="H52" s="494" t="s">
        <v>7258</v>
      </c>
      <c r="I52" s="494" t="s">
        <v>294</v>
      </c>
      <c r="J52" s="494" t="s">
        <v>294</v>
      </c>
      <c r="K52" s="573">
        <v>0</v>
      </c>
      <c r="L52" s="358" t="s">
        <v>6825</v>
      </c>
      <c r="M52" s="357" t="s">
        <v>7398</v>
      </c>
      <c r="N52" s="357" t="s">
        <v>7258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6803</v>
      </c>
      <c r="U52" s="357" t="s">
        <v>294</v>
      </c>
      <c r="V52" s="357" t="s">
        <v>294</v>
      </c>
    </row>
    <row r="53" spans="1:22" ht="15" thickBot="1">
      <c r="A53" s="661"/>
      <c r="B53" s="612"/>
      <c r="C53" s="703" t="s">
        <v>22</v>
      </c>
      <c r="D53" s="614">
        <v>20</v>
      </c>
      <c r="E53" s="614">
        <v>30</v>
      </c>
      <c r="F53" s="1695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648">
        <v>8</v>
      </c>
      <c r="B54" s="607" t="s">
        <v>7399</v>
      </c>
      <c r="C54" s="1063" t="s">
        <v>7400</v>
      </c>
      <c r="D54" s="609">
        <v>3</v>
      </c>
      <c r="E54" s="603">
        <v>4</v>
      </c>
      <c r="F54" s="1694" t="s">
        <v>7122</v>
      </c>
      <c r="G54" s="494"/>
      <c r="H54" s="494" t="s">
        <v>7121</v>
      </c>
      <c r="I54" s="494" t="s">
        <v>294</v>
      </c>
      <c r="J54" s="494" t="s">
        <v>294</v>
      </c>
      <c r="K54" s="573">
        <v>0</v>
      </c>
      <c r="L54" s="358" t="s">
        <v>7129</v>
      </c>
      <c r="M54" s="357" t="s">
        <v>7399</v>
      </c>
      <c r="N54" s="357" t="s">
        <v>7121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7123</v>
      </c>
      <c r="U54" s="357" t="s">
        <v>294</v>
      </c>
      <c r="V54" s="357" t="s">
        <v>294</v>
      </c>
    </row>
    <row r="55" spans="1:22">
      <c r="A55" s="653"/>
      <c r="B55" s="607" t="s">
        <v>7401</v>
      </c>
      <c r="C55" s="1063" t="s">
        <v>7131</v>
      </c>
      <c r="D55" s="609">
        <v>3</v>
      </c>
      <c r="E55" s="607">
        <v>6</v>
      </c>
      <c r="F55" s="1692" t="s">
        <v>7122</v>
      </c>
      <c r="G55" s="494"/>
      <c r="H55" s="494" t="s">
        <v>7121</v>
      </c>
      <c r="I55" s="494" t="s">
        <v>294</v>
      </c>
      <c r="J55" s="494" t="s">
        <v>294</v>
      </c>
      <c r="K55" s="573">
        <v>0</v>
      </c>
      <c r="L55" s="358" t="s">
        <v>7131</v>
      </c>
      <c r="M55" s="357" t="s">
        <v>7401</v>
      </c>
      <c r="N55" s="357" t="s">
        <v>7121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7123</v>
      </c>
      <c r="U55" s="357" t="s">
        <v>294</v>
      </c>
      <c r="V55" s="357" t="s">
        <v>294</v>
      </c>
    </row>
    <row r="56" spans="1:22">
      <c r="A56" s="653"/>
      <c r="B56" s="607" t="s">
        <v>7263</v>
      </c>
      <c r="C56" s="1063" t="s">
        <v>6813</v>
      </c>
      <c r="D56" s="609">
        <v>3</v>
      </c>
      <c r="E56" s="607">
        <v>4</v>
      </c>
      <c r="F56" s="1692" t="s">
        <v>6825</v>
      </c>
      <c r="G56" s="494"/>
      <c r="H56" s="494" t="s">
        <v>7398</v>
      </c>
      <c r="I56" s="494" t="s">
        <v>294</v>
      </c>
      <c r="J56" s="494" t="s">
        <v>294</v>
      </c>
      <c r="K56" s="573">
        <v>0</v>
      </c>
      <c r="L56" s="358" t="s">
        <v>6813</v>
      </c>
      <c r="M56" s="357" t="s">
        <v>7263</v>
      </c>
      <c r="N56" s="357" t="s">
        <v>7398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6825</v>
      </c>
      <c r="U56" s="357" t="s">
        <v>294</v>
      </c>
      <c r="V56" s="357" t="s">
        <v>294</v>
      </c>
    </row>
    <row r="57" spans="1:22">
      <c r="A57" s="653"/>
      <c r="B57" s="607" t="s">
        <v>633</v>
      </c>
      <c r="C57" s="1063" t="s">
        <v>1021</v>
      </c>
      <c r="D57" s="609">
        <v>8</v>
      </c>
      <c r="E57" s="607">
        <v>14</v>
      </c>
      <c r="F57" s="1692" t="s">
        <v>7133</v>
      </c>
      <c r="G57" s="494"/>
      <c r="H57" s="494" t="s">
        <v>34</v>
      </c>
      <c r="I57" s="494" t="s">
        <v>7398</v>
      </c>
      <c r="J57" s="494" t="s">
        <v>294</v>
      </c>
      <c r="K57" s="573">
        <v>0</v>
      </c>
      <c r="L57" s="358" t="s">
        <v>4589</v>
      </c>
      <c r="M57" s="357" t="s">
        <v>633</v>
      </c>
      <c r="N57" s="357" t="s">
        <v>34</v>
      </c>
      <c r="O57" s="357" t="s">
        <v>7398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6825</v>
      </c>
      <c r="V57" s="357" t="s">
        <v>294</v>
      </c>
    </row>
    <row r="58" spans="1:22" ht="15" thickBot="1">
      <c r="A58" s="653"/>
      <c r="B58" s="607" t="s">
        <v>7270</v>
      </c>
      <c r="C58" s="1063" t="s">
        <v>6832</v>
      </c>
      <c r="D58" s="609">
        <v>3</v>
      </c>
      <c r="E58" s="607">
        <v>4</v>
      </c>
      <c r="F58" s="1692" t="s">
        <v>7122</v>
      </c>
      <c r="G58" s="494"/>
      <c r="H58" s="494" t="s">
        <v>7121</v>
      </c>
      <c r="I58" s="494" t="s">
        <v>294</v>
      </c>
      <c r="J58" s="494" t="s">
        <v>294</v>
      </c>
      <c r="K58" s="573">
        <v>0</v>
      </c>
      <c r="L58" s="358" t="s">
        <v>6832</v>
      </c>
      <c r="M58" s="357" t="s">
        <v>7270</v>
      </c>
      <c r="N58" s="357" t="s">
        <v>7121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7123</v>
      </c>
      <c r="U58" s="357" t="s">
        <v>294</v>
      </c>
      <c r="V58" s="357" t="s">
        <v>294</v>
      </c>
    </row>
    <row r="59" spans="1:22" ht="15" thickBot="1">
      <c r="A59" s="661"/>
      <c r="B59" s="612"/>
      <c r="C59" s="703" t="s">
        <v>22</v>
      </c>
      <c r="D59" s="614">
        <v>20</v>
      </c>
      <c r="E59" s="614">
        <v>32</v>
      </c>
      <c r="F59" s="1695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48">
        <v>9</v>
      </c>
      <c r="B60" s="607" t="s">
        <v>7402</v>
      </c>
      <c r="C60" s="1063" t="s">
        <v>7403</v>
      </c>
      <c r="D60" s="605">
        <v>4</v>
      </c>
      <c r="E60" s="603">
        <v>6</v>
      </c>
      <c r="F60" s="1694" t="s">
        <v>6832</v>
      </c>
      <c r="G60" s="494"/>
      <c r="H60" s="494" t="s">
        <v>7270</v>
      </c>
      <c r="I60" s="494" t="s">
        <v>294</v>
      </c>
      <c r="J60" s="494" t="s">
        <v>294</v>
      </c>
      <c r="K60" s="573">
        <v>0</v>
      </c>
      <c r="L60" s="358" t="s">
        <v>7404</v>
      </c>
      <c r="M60" s="357" t="s">
        <v>7402</v>
      </c>
      <c r="N60" s="357" t="s">
        <v>7270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6832</v>
      </c>
      <c r="U60" s="357" t="s">
        <v>294</v>
      </c>
      <c r="V60" s="357" t="s">
        <v>294</v>
      </c>
    </row>
    <row r="61" spans="1:22">
      <c r="A61" s="653"/>
      <c r="B61" s="607" t="s">
        <v>7271</v>
      </c>
      <c r="C61" s="1063" t="s">
        <v>325</v>
      </c>
      <c r="D61" s="609">
        <v>8</v>
      </c>
      <c r="E61" s="607">
        <v>12</v>
      </c>
      <c r="F61" s="1692" t="s">
        <v>7135</v>
      </c>
      <c r="G61" s="494"/>
      <c r="H61" s="494" t="s">
        <v>35</v>
      </c>
      <c r="I61" s="494" t="s">
        <v>7121</v>
      </c>
      <c r="J61" s="494" t="s">
        <v>294</v>
      </c>
      <c r="K61" s="573">
        <v>0</v>
      </c>
      <c r="L61" s="358" t="s">
        <v>4161</v>
      </c>
      <c r="M61" s="357" t="s">
        <v>7271</v>
      </c>
      <c r="N61" s="357" t="s">
        <v>35</v>
      </c>
      <c r="O61" s="357" t="s">
        <v>7121</v>
      </c>
      <c r="P61" s="357" t="s">
        <v>294</v>
      </c>
      <c r="Q61" s="357">
        <v>0</v>
      </c>
      <c r="R61" s="357">
        <v>38</v>
      </c>
      <c r="S61" s="357">
        <v>0</v>
      </c>
      <c r="T61" s="357" t="s">
        <v>3259</v>
      </c>
      <c r="U61" s="357" t="s">
        <v>7123</v>
      </c>
      <c r="V61" s="357" t="s">
        <v>294</v>
      </c>
    </row>
    <row r="62" spans="1:22">
      <c r="A62" s="653"/>
      <c r="B62" s="607" t="s">
        <v>7414</v>
      </c>
      <c r="C62" s="1063" t="s">
        <v>7415</v>
      </c>
      <c r="D62" s="609">
        <v>3</v>
      </c>
      <c r="E62" s="607">
        <v>4</v>
      </c>
      <c r="F62" s="1692" t="s">
        <v>1021</v>
      </c>
      <c r="G62" s="494"/>
      <c r="H62" s="494" t="s">
        <v>633</v>
      </c>
      <c r="I62" s="494" t="s">
        <v>294</v>
      </c>
      <c r="J62" s="494" t="s">
        <v>294</v>
      </c>
      <c r="K62" s="573">
        <v>0</v>
      </c>
      <c r="L62" s="358" t="s">
        <v>7138</v>
      </c>
      <c r="M62" s="357" t="s">
        <v>7414</v>
      </c>
      <c r="N62" s="357" t="s">
        <v>633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4589</v>
      </c>
      <c r="U62" s="357" t="s">
        <v>294</v>
      </c>
      <c r="V62" s="357" t="s">
        <v>294</v>
      </c>
    </row>
    <row r="63" spans="1:22">
      <c r="A63" s="653"/>
      <c r="B63" s="607" t="s">
        <v>7405</v>
      </c>
      <c r="C63" s="1063" t="s">
        <v>7140</v>
      </c>
      <c r="D63" s="609">
        <v>2</v>
      </c>
      <c r="E63" s="607">
        <v>4</v>
      </c>
      <c r="F63" s="1692" t="s">
        <v>7131</v>
      </c>
      <c r="G63" s="494"/>
      <c r="H63" s="494" t="s">
        <v>7401</v>
      </c>
      <c r="I63" s="494" t="s">
        <v>294</v>
      </c>
      <c r="J63" s="494" t="s">
        <v>294</v>
      </c>
      <c r="K63" s="573">
        <v>0</v>
      </c>
      <c r="L63" s="358" t="s">
        <v>7141</v>
      </c>
      <c r="M63" s="357" t="s">
        <v>7405</v>
      </c>
      <c r="N63" s="357" t="s">
        <v>7401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7131</v>
      </c>
      <c r="U63" s="357" t="s">
        <v>294</v>
      </c>
      <c r="V63" s="357" t="s">
        <v>294</v>
      </c>
    </row>
    <row r="64" spans="1:22">
      <c r="A64" s="653"/>
      <c r="B64" s="607" t="s">
        <v>7277</v>
      </c>
      <c r="C64" s="1063" t="s">
        <v>7278</v>
      </c>
      <c r="D64" s="609">
        <v>3</v>
      </c>
      <c r="E64" s="607">
        <v>4</v>
      </c>
      <c r="F64" s="1692" t="s">
        <v>6813</v>
      </c>
      <c r="G64" s="494" t="s">
        <v>241</v>
      </c>
      <c r="H64" s="494" t="s">
        <v>7263</v>
      </c>
      <c r="I64" s="494" t="s">
        <v>294</v>
      </c>
      <c r="J64" s="494" t="s">
        <v>294</v>
      </c>
      <c r="K64" s="573">
        <v>0</v>
      </c>
      <c r="L64" s="358" t="s">
        <v>7279</v>
      </c>
      <c r="M64" s="357" t="s">
        <v>7277</v>
      </c>
      <c r="N64" s="357" t="s">
        <v>7263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6813</v>
      </c>
      <c r="U64" s="357" t="s">
        <v>294</v>
      </c>
      <c r="V64" s="357" t="s">
        <v>294</v>
      </c>
    </row>
    <row r="65" spans="1:22" ht="15" thickBot="1">
      <c r="A65" s="653"/>
      <c r="B65" s="607" t="s">
        <v>7406</v>
      </c>
      <c r="C65" s="1063" t="s">
        <v>88</v>
      </c>
      <c r="D65" s="609">
        <v>3</v>
      </c>
      <c r="E65" s="607">
        <v>4</v>
      </c>
      <c r="F65" s="1692" t="s">
        <v>6813</v>
      </c>
      <c r="G65" s="494" t="s">
        <v>241</v>
      </c>
      <c r="H65" s="494" t="s">
        <v>7263</v>
      </c>
      <c r="I65" s="494" t="s">
        <v>294</v>
      </c>
      <c r="J65" s="494" t="s">
        <v>294</v>
      </c>
      <c r="K65" s="573">
        <v>0</v>
      </c>
      <c r="L65" s="358" t="s">
        <v>88</v>
      </c>
      <c r="M65" s="357" t="s">
        <v>7406</v>
      </c>
      <c r="N65" s="357" t="s">
        <v>7263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6813</v>
      </c>
      <c r="U65" s="357" t="s">
        <v>294</v>
      </c>
      <c r="V65" s="357" t="s">
        <v>294</v>
      </c>
    </row>
    <row r="66" spans="1:22" ht="15" thickBot="1">
      <c r="A66" s="661"/>
      <c r="B66" s="612"/>
      <c r="C66" s="703" t="s">
        <v>22</v>
      </c>
      <c r="D66" s="614">
        <v>20</v>
      </c>
      <c r="E66" s="614">
        <v>30</v>
      </c>
      <c r="F66" s="169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48">
        <v>10</v>
      </c>
      <c r="B67" s="607" t="s">
        <v>7407</v>
      </c>
      <c r="C67" s="1064" t="s">
        <v>7146</v>
      </c>
      <c r="D67" s="605">
        <v>8</v>
      </c>
      <c r="E67" s="603">
        <v>14</v>
      </c>
      <c r="F67" s="1694" t="s">
        <v>7403</v>
      </c>
      <c r="G67" s="494"/>
      <c r="H67" s="494" t="s">
        <v>7402</v>
      </c>
      <c r="I67" s="494" t="s">
        <v>294</v>
      </c>
      <c r="J67" s="494" t="s">
        <v>294</v>
      </c>
      <c r="K67" s="573">
        <v>0</v>
      </c>
      <c r="L67" s="358" t="s">
        <v>7147</v>
      </c>
      <c r="M67" s="357" t="s">
        <v>7407</v>
      </c>
      <c r="N67" s="357" t="s">
        <v>7402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7404</v>
      </c>
      <c r="U67" s="357" t="s">
        <v>294</v>
      </c>
      <c r="V67" s="357" t="s">
        <v>294</v>
      </c>
    </row>
    <row r="68" spans="1:22">
      <c r="A68" s="653"/>
      <c r="B68" s="607" t="s">
        <v>7283</v>
      </c>
      <c r="C68" s="1063" t="s">
        <v>3394</v>
      </c>
      <c r="D68" s="609">
        <v>8</v>
      </c>
      <c r="E68" s="607">
        <v>12</v>
      </c>
      <c r="F68" s="1692" t="s">
        <v>325</v>
      </c>
      <c r="G68" s="494"/>
      <c r="H68" s="494" t="s">
        <v>7271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7283</v>
      </c>
      <c r="N68" s="357" t="s">
        <v>7271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653"/>
      <c r="B69" s="607" t="s">
        <v>7408</v>
      </c>
      <c r="C69" s="1063" t="s">
        <v>6846</v>
      </c>
      <c r="D69" s="609">
        <v>3</v>
      </c>
      <c r="E69" s="607">
        <v>4</v>
      </c>
      <c r="F69" s="1065" t="s">
        <v>7122</v>
      </c>
      <c r="G69" s="494"/>
      <c r="H69" s="494" t="s">
        <v>7121</v>
      </c>
      <c r="I69" s="494" t="s">
        <v>294</v>
      </c>
      <c r="J69" s="494" t="s">
        <v>294</v>
      </c>
      <c r="K69" s="573">
        <v>0</v>
      </c>
      <c r="L69" s="358" t="s">
        <v>6846</v>
      </c>
      <c r="M69" s="357" t="s">
        <v>7408</v>
      </c>
      <c r="N69" s="357" t="s">
        <v>7121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7123</v>
      </c>
      <c r="U69" s="357" t="s">
        <v>294</v>
      </c>
      <c r="V69" s="357" t="s">
        <v>294</v>
      </c>
    </row>
    <row r="70" spans="1:22">
      <c r="A70" s="653"/>
      <c r="B70" s="607" t="s">
        <v>7416</v>
      </c>
      <c r="C70" s="1063" t="s">
        <v>7417</v>
      </c>
      <c r="D70" s="609">
        <v>3</v>
      </c>
      <c r="E70" s="607">
        <v>4</v>
      </c>
      <c r="F70" s="1065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6849</v>
      </c>
      <c r="M70" s="357" t="s">
        <v>7416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653"/>
      <c r="B71" s="607" t="s">
        <v>7418</v>
      </c>
      <c r="C71" s="1066" t="s">
        <v>7419</v>
      </c>
      <c r="D71" s="609">
        <v>3</v>
      </c>
      <c r="E71" s="607">
        <v>4</v>
      </c>
      <c r="F71" s="1696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7409</v>
      </c>
      <c r="M71" s="357" t="s">
        <v>7418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661"/>
      <c r="B72" s="612"/>
      <c r="C72" s="703" t="s">
        <v>22</v>
      </c>
      <c r="D72" s="614">
        <v>22</v>
      </c>
      <c r="E72" s="614">
        <v>34</v>
      </c>
      <c r="F72" s="1695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64"/>
      <c r="B73" s="619"/>
      <c r="C73" s="1686" t="s">
        <v>111</v>
      </c>
      <c r="D73" s="631">
        <v>200</v>
      </c>
      <c r="E73" s="631">
        <v>279</v>
      </c>
      <c r="F73" s="1696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603DE-6971-434A-AC3E-6F1497892BED}">
  <sheetPr codeName="Sheet101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48">
        <v>1</v>
      </c>
      <c r="B9" s="603" t="s">
        <v>10</v>
      </c>
      <c r="C9" s="1064" t="s">
        <v>11</v>
      </c>
      <c r="D9" s="605">
        <v>2</v>
      </c>
      <c r="E9" s="603">
        <v>2</v>
      </c>
      <c r="F9" s="139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653"/>
      <c r="B10" s="607" t="s">
        <v>17</v>
      </c>
      <c r="C10" s="1292" t="s">
        <v>54</v>
      </c>
      <c r="D10" s="609">
        <v>5</v>
      </c>
      <c r="E10" s="607">
        <v>6</v>
      </c>
      <c r="F10" s="16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653"/>
      <c r="B11" s="607" t="s">
        <v>7091</v>
      </c>
      <c r="C11" s="1063" t="s">
        <v>7092</v>
      </c>
      <c r="D11" s="609">
        <v>2</v>
      </c>
      <c r="E11" s="607">
        <v>4</v>
      </c>
      <c r="F11" s="16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7093</v>
      </c>
      <c r="M11" s="357" t="s">
        <v>7091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653"/>
      <c r="B12" s="607" t="s">
        <v>1020</v>
      </c>
      <c r="C12" s="1063" t="s">
        <v>3206</v>
      </c>
      <c r="D12" s="609">
        <v>2</v>
      </c>
      <c r="E12" s="607">
        <v>2</v>
      </c>
      <c r="F12" s="16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653"/>
      <c r="B13" s="607" t="s">
        <v>20</v>
      </c>
      <c r="C13" s="1063" t="s">
        <v>21</v>
      </c>
      <c r="D13" s="609">
        <v>5</v>
      </c>
      <c r="E13" s="607">
        <v>6</v>
      </c>
      <c r="F13" s="169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53"/>
      <c r="B14" s="607" t="s">
        <v>1043</v>
      </c>
      <c r="C14" s="1688" t="s">
        <v>1044</v>
      </c>
      <c r="D14" s="609">
        <v>4</v>
      </c>
      <c r="E14" s="607">
        <v>6</v>
      </c>
      <c r="F14" s="1692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6280</v>
      </c>
      <c r="M14" s="357" t="s">
        <v>1043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61"/>
      <c r="B15" s="612"/>
      <c r="C15" s="703" t="s">
        <v>22</v>
      </c>
      <c r="D15" s="614">
        <v>20</v>
      </c>
      <c r="E15" s="614">
        <v>26</v>
      </c>
      <c r="F15" s="169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48">
        <v>2</v>
      </c>
      <c r="B16" s="607" t="s">
        <v>23</v>
      </c>
      <c r="C16" s="1063" t="s">
        <v>1048</v>
      </c>
      <c r="D16" s="605">
        <v>5</v>
      </c>
      <c r="E16" s="603">
        <v>6</v>
      </c>
      <c r="F16" s="1694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653"/>
      <c r="B17" s="607" t="s">
        <v>6472</v>
      </c>
      <c r="C17" s="1063" t="s">
        <v>349</v>
      </c>
      <c r="D17" s="609">
        <v>4</v>
      </c>
      <c r="E17" s="607">
        <v>6</v>
      </c>
      <c r="F17" s="1692" t="s">
        <v>54</v>
      </c>
      <c r="G17" s="494"/>
      <c r="H17" s="494" t="s">
        <v>17</v>
      </c>
      <c r="I17" s="494" t="s">
        <v>294</v>
      </c>
      <c r="J17" s="494" t="s">
        <v>294</v>
      </c>
      <c r="K17" s="573">
        <v>0</v>
      </c>
      <c r="L17" s="358" t="s">
        <v>6309</v>
      </c>
      <c r="M17" s="357" t="s">
        <v>6472</v>
      </c>
      <c r="N17" s="357" t="s">
        <v>17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6215</v>
      </c>
      <c r="U17" s="357" t="s">
        <v>294</v>
      </c>
      <c r="V17" s="357" t="s">
        <v>294</v>
      </c>
    </row>
    <row r="18" spans="1:22">
      <c r="A18" s="653"/>
      <c r="B18" s="607" t="s">
        <v>7094</v>
      </c>
      <c r="C18" s="1063" t="s">
        <v>7252</v>
      </c>
      <c r="D18" s="609">
        <v>2</v>
      </c>
      <c r="E18" s="607">
        <v>4</v>
      </c>
      <c r="F18" s="1692" t="s">
        <v>7092</v>
      </c>
      <c r="G18" s="494"/>
      <c r="H18" s="494" t="s">
        <v>7091</v>
      </c>
      <c r="I18" s="494" t="s">
        <v>294</v>
      </c>
      <c r="J18" s="494" t="s">
        <v>294</v>
      </c>
      <c r="K18" s="573">
        <v>0</v>
      </c>
      <c r="L18" s="358" t="s">
        <v>7096</v>
      </c>
      <c r="M18" s="357" t="s">
        <v>7094</v>
      </c>
      <c r="N18" s="357" t="s">
        <v>7091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7093</v>
      </c>
      <c r="U18" s="357" t="s">
        <v>294</v>
      </c>
      <c r="V18" s="357" t="s">
        <v>294</v>
      </c>
    </row>
    <row r="19" spans="1:22">
      <c r="A19" s="653"/>
      <c r="B19" s="607" t="s">
        <v>25</v>
      </c>
      <c r="C19" s="1063" t="s">
        <v>138</v>
      </c>
      <c r="D19" s="609">
        <v>3</v>
      </c>
      <c r="E19" s="607">
        <v>4</v>
      </c>
      <c r="F19" s="169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653"/>
      <c r="B20" s="607" t="s">
        <v>26</v>
      </c>
      <c r="C20" s="1063" t="s">
        <v>52</v>
      </c>
      <c r="D20" s="609">
        <v>5</v>
      </c>
      <c r="E20" s="607">
        <v>6</v>
      </c>
      <c r="F20" s="1692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653"/>
      <c r="B21" s="607" t="s">
        <v>36</v>
      </c>
      <c r="C21" s="1063" t="s">
        <v>247</v>
      </c>
      <c r="D21" s="609">
        <v>1</v>
      </c>
      <c r="E21" s="607">
        <v>1</v>
      </c>
      <c r="F21" s="1692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1131</v>
      </c>
      <c r="M21" s="357" t="s">
        <v>36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661"/>
      <c r="B22" s="612"/>
      <c r="C22" s="703" t="s">
        <v>22</v>
      </c>
      <c r="D22" s="614">
        <v>20</v>
      </c>
      <c r="E22" s="614">
        <v>27</v>
      </c>
      <c r="F22" s="169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48">
        <v>3</v>
      </c>
      <c r="B23" s="607" t="s">
        <v>27</v>
      </c>
      <c r="C23" s="1063" t="s">
        <v>404</v>
      </c>
      <c r="D23" s="605">
        <v>5</v>
      </c>
      <c r="E23" s="603">
        <v>6</v>
      </c>
      <c r="F23" s="1694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653"/>
      <c r="B24" s="607" t="s">
        <v>350</v>
      </c>
      <c r="C24" s="1063" t="s">
        <v>405</v>
      </c>
      <c r="D24" s="609">
        <v>4</v>
      </c>
      <c r="E24" s="607">
        <v>6</v>
      </c>
      <c r="F24" s="1692" t="s">
        <v>349</v>
      </c>
      <c r="G24" s="494"/>
      <c r="H24" s="494" t="s">
        <v>6472</v>
      </c>
      <c r="I24" s="494" t="s">
        <v>294</v>
      </c>
      <c r="J24" s="494" t="s">
        <v>294</v>
      </c>
      <c r="K24" s="573">
        <v>0</v>
      </c>
      <c r="L24" s="358" t="s">
        <v>6420</v>
      </c>
      <c r="M24" s="357" t="s">
        <v>350</v>
      </c>
      <c r="N24" s="357" t="s">
        <v>6472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6309</v>
      </c>
      <c r="U24" s="357" t="s">
        <v>294</v>
      </c>
      <c r="V24" s="357" t="s">
        <v>294</v>
      </c>
    </row>
    <row r="25" spans="1:22">
      <c r="A25" s="653"/>
      <c r="B25" s="607" t="s">
        <v>347</v>
      </c>
      <c r="C25" s="1063" t="s">
        <v>1042</v>
      </c>
      <c r="D25" s="609">
        <v>3</v>
      </c>
      <c r="E25" s="607">
        <v>6</v>
      </c>
      <c r="F25" s="1692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6413</v>
      </c>
      <c r="M25" s="357" t="s">
        <v>347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653"/>
      <c r="B26" s="607" t="s">
        <v>33</v>
      </c>
      <c r="C26" s="1063" t="s">
        <v>140</v>
      </c>
      <c r="D26" s="609">
        <v>5</v>
      </c>
      <c r="E26" s="607">
        <v>6</v>
      </c>
      <c r="F26" s="1692" t="s">
        <v>52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653"/>
      <c r="B27" s="607" t="s">
        <v>19</v>
      </c>
      <c r="C27" s="1063" t="s">
        <v>3226</v>
      </c>
      <c r="D27" s="609">
        <v>2</v>
      </c>
      <c r="E27" s="607">
        <v>2</v>
      </c>
      <c r="F27" s="169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19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653"/>
      <c r="B28" s="607" t="s">
        <v>29</v>
      </c>
      <c r="C28" s="1063" t="s">
        <v>53</v>
      </c>
      <c r="D28" s="609">
        <v>2</v>
      </c>
      <c r="E28" s="607">
        <v>2</v>
      </c>
      <c r="F28" s="1692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609</v>
      </c>
      <c r="M28" s="357" t="s">
        <v>29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661"/>
      <c r="B29" s="612"/>
      <c r="C29" s="703" t="s">
        <v>22</v>
      </c>
      <c r="D29" s="614">
        <v>21</v>
      </c>
      <c r="E29" s="614">
        <v>28</v>
      </c>
      <c r="F29" s="1695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48">
        <v>4</v>
      </c>
      <c r="B30" s="607" t="s">
        <v>6484</v>
      </c>
      <c r="C30" s="1063" t="s">
        <v>6485</v>
      </c>
      <c r="D30" s="605">
        <v>3</v>
      </c>
      <c r="E30" s="607">
        <v>4</v>
      </c>
      <c r="F30" s="1694" t="s">
        <v>405</v>
      </c>
      <c r="G30" s="494"/>
      <c r="H30" s="494" t="s">
        <v>350</v>
      </c>
      <c r="I30" s="494" t="s">
        <v>294</v>
      </c>
      <c r="J30" s="494" t="s">
        <v>294</v>
      </c>
      <c r="K30" s="573">
        <v>0</v>
      </c>
      <c r="L30" s="358" t="s">
        <v>6486</v>
      </c>
      <c r="M30" s="357" t="s">
        <v>6484</v>
      </c>
      <c r="N30" s="357" t="s">
        <v>350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6420</v>
      </c>
      <c r="U30" s="357" t="s">
        <v>294</v>
      </c>
      <c r="V30" s="357" t="s">
        <v>294</v>
      </c>
    </row>
    <row r="31" spans="1:22">
      <c r="A31" s="653"/>
      <c r="B31" s="607" t="s">
        <v>31</v>
      </c>
      <c r="C31" s="1063" t="s">
        <v>427</v>
      </c>
      <c r="D31" s="609">
        <v>5</v>
      </c>
      <c r="E31" s="607">
        <v>6</v>
      </c>
      <c r="F31" s="1692" t="s">
        <v>404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31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653"/>
      <c r="B32" s="607" t="s">
        <v>30</v>
      </c>
      <c r="C32" s="1063" t="s">
        <v>141</v>
      </c>
      <c r="D32" s="609">
        <v>5</v>
      </c>
      <c r="E32" s="607">
        <v>6</v>
      </c>
      <c r="F32" s="1692" t="s">
        <v>1048</v>
      </c>
      <c r="G32" s="494"/>
      <c r="H32" s="494" t="s">
        <v>23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23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594</v>
      </c>
      <c r="U32" s="357" t="s">
        <v>294</v>
      </c>
      <c r="V32" s="357" t="s">
        <v>294</v>
      </c>
    </row>
    <row r="33" spans="1:22">
      <c r="A33" s="653"/>
      <c r="B33" s="607" t="s">
        <v>7410</v>
      </c>
      <c r="C33" s="1063" t="s">
        <v>7411</v>
      </c>
      <c r="D33" s="609">
        <v>2</v>
      </c>
      <c r="E33" s="607">
        <v>2</v>
      </c>
      <c r="F33" s="1692" t="s">
        <v>405</v>
      </c>
      <c r="G33" s="494"/>
      <c r="H33" s="494" t="s">
        <v>350</v>
      </c>
      <c r="I33" s="494" t="s">
        <v>294</v>
      </c>
      <c r="J33" s="494" t="s">
        <v>294</v>
      </c>
      <c r="K33" s="573">
        <v>0</v>
      </c>
      <c r="L33" s="358" t="s">
        <v>7099</v>
      </c>
      <c r="M33" s="357" t="s">
        <v>7410</v>
      </c>
      <c r="N33" s="357" t="s">
        <v>350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6420</v>
      </c>
      <c r="U33" s="357" t="s">
        <v>294</v>
      </c>
      <c r="V33" s="357" t="s">
        <v>294</v>
      </c>
    </row>
    <row r="34" spans="1:22" ht="15" thickBot="1">
      <c r="A34" s="653"/>
      <c r="B34" s="607" t="s">
        <v>7392</v>
      </c>
      <c r="C34" s="1063" t="s">
        <v>7101</v>
      </c>
      <c r="D34" s="609">
        <v>4</v>
      </c>
      <c r="E34" s="607">
        <v>4</v>
      </c>
      <c r="F34" s="1696" t="s">
        <v>405</v>
      </c>
      <c r="G34" s="494"/>
      <c r="H34" s="494" t="s">
        <v>350</v>
      </c>
      <c r="I34" s="494" t="s">
        <v>294</v>
      </c>
      <c r="J34" s="494" t="s">
        <v>294</v>
      </c>
      <c r="K34" s="573">
        <v>0</v>
      </c>
      <c r="L34" s="358" t="s">
        <v>7102</v>
      </c>
      <c r="M34" s="357" t="s">
        <v>7392</v>
      </c>
      <c r="N34" s="357" t="s">
        <v>350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6420</v>
      </c>
      <c r="U34" s="357" t="s">
        <v>294</v>
      </c>
      <c r="V34" s="357" t="s">
        <v>294</v>
      </c>
    </row>
    <row r="35" spans="1:22" ht="15" thickBot="1">
      <c r="A35" s="661"/>
      <c r="B35" s="612"/>
      <c r="C35" s="703" t="s">
        <v>22</v>
      </c>
      <c r="D35" s="614">
        <v>19</v>
      </c>
      <c r="E35" s="614">
        <v>22</v>
      </c>
      <c r="F35" s="1695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653">
        <v>5</v>
      </c>
      <c r="B36" s="607" t="s">
        <v>351</v>
      </c>
      <c r="C36" s="1063" t="s">
        <v>352</v>
      </c>
      <c r="D36" s="609">
        <v>4</v>
      </c>
      <c r="E36" s="607">
        <v>4</v>
      </c>
      <c r="F36" s="1692" t="s">
        <v>427</v>
      </c>
      <c r="G36" s="494"/>
      <c r="H36" s="494" t="s">
        <v>31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31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653"/>
      <c r="B37" s="607" t="s">
        <v>7103</v>
      </c>
      <c r="C37" s="1063" t="s">
        <v>7104</v>
      </c>
      <c r="D37" s="609">
        <v>4</v>
      </c>
      <c r="E37" s="607">
        <v>6</v>
      </c>
      <c r="F37" s="1692" t="s">
        <v>6485</v>
      </c>
      <c r="G37" s="494"/>
      <c r="H37" s="494" t="s">
        <v>6484</v>
      </c>
      <c r="I37" s="494" t="s">
        <v>294</v>
      </c>
      <c r="J37" s="494" t="s">
        <v>294</v>
      </c>
      <c r="K37" s="574">
        <v>0</v>
      </c>
      <c r="L37" s="358" t="s">
        <v>7105</v>
      </c>
      <c r="M37" s="357" t="s">
        <v>7103</v>
      </c>
      <c r="N37" s="357" t="s">
        <v>6484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6486</v>
      </c>
      <c r="U37" s="357" t="s">
        <v>294</v>
      </c>
      <c r="V37" s="357" t="s">
        <v>294</v>
      </c>
    </row>
    <row r="38" spans="1:22">
      <c r="A38" s="653"/>
      <c r="B38" s="607" t="s">
        <v>7412</v>
      </c>
      <c r="C38" s="1063" t="s">
        <v>7413</v>
      </c>
      <c r="D38" s="609">
        <v>4</v>
      </c>
      <c r="E38" s="607">
        <v>4</v>
      </c>
      <c r="F38" s="1692" t="s">
        <v>7101</v>
      </c>
      <c r="G38" s="494"/>
      <c r="H38" s="494" t="s">
        <v>7392</v>
      </c>
      <c r="I38" s="494" t="s">
        <v>294</v>
      </c>
      <c r="J38" s="494" t="s">
        <v>294</v>
      </c>
      <c r="K38" s="573">
        <v>0</v>
      </c>
      <c r="L38" s="358" t="s">
        <v>7108</v>
      </c>
      <c r="M38" s="357" t="s">
        <v>7412</v>
      </c>
      <c r="N38" s="357" t="s">
        <v>7392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7102</v>
      </c>
      <c r="U38" s="357" t="s">
        <v>294</v>
      </c>
      <c r="V38" s="357" t="s">
        <v>294</v>
      </c>
    </row>
    <row r="39" spans="1:22">
      <c r="A39" s="653"/>
      <c r="B39" s="607" t="s">
        <v>35</v>
      </c>
      <c r="C39" s="1063" t="s">
        <v>7112</v>
      </c>
      <c r="D39" s="609">
        <v>3</v>
      </c>
      <c r="E39" s="607">
        <v>4</v>
      </c>
      <c r="F39" s="1065" t="s">
        <v>138</v>
      </c>
      <c r="G39" s="494"/>
      <c r="H39" s="494" t="s">
        <v>25</v>
      </c>
      <c r="I39" s="494" t="s">
        <v>294</v>
      </c>
      <c r="J39" s="494" t="s">
        <v>294</v>
      </c>
      <c r="K39" s="574">
        <v>0</v>
      </c>
      <c r="L39" s="358" t="s">
        <v>3259</v>
      </c>
      <c r="M39" s="357" t="s">
        <v>35</v>
      </c>
      <c r="N39" s="357" t="s">
        <v>25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2100</v>
      </c>
      <c r="U39" s="357" t="s">
        <v>294</v>
      </c>
      <c r="V39" s="357" t="s">
        <v>294</v>
      </c>
    </row>
    <row r="40" spans="1:22" ht="15" thickBot="1">
      <c r="A40" s="653"/>
      <c r="B40" s="607" t="s">
        <v>7393</v>
      </c>
      <c r="C40" s="1063" t="s">
        <v>7110</v>
      </c>
      <c r="D40" s="609">
        <v>4</v>
      </c>
      <c r="E40" s="607">
        <v>6</v>
      </c>
      <c r="F40" s="1692" t="s">
        <v>6485</v>
      </c>
      <c r="G40" s="494"/>
      <c r="H40" s="494" t="s">
        <v>6484</v>
      </c>
      <c r="I40" s="494" t="s">
        <v>294</v>
      </c>
      <c r="J40" s="494" t="s">
        <v>294</v>
      </c>
      <c r="K40" s="573">
        <v>0</v>
      </c>
      <c r="L40" s="358" t="s">
        <v>7111</v>
      </c>
      <c r="M40" s="357" t="s">
        <v>7393</v>
      </c>
      <c r="N40" s="357" t="s">
        <v>6484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6486</v>
      </c>
      <c r="U40" s="357" t="s">
        <v>294</v>
      </c>
      <c r="V40" s="357" t="s">
        <v>294</v>
      </c>
    </row>
    <row r="41" spans="1:22" ht="15" thickBot="1">
      <c r="A41" s="661"/>
      <c r="B41" s="612"/>
      <c r="C41" s="703" t="s">
        <v>22</v>
      </c>
      <c r="D41" s="614">
        <v>19</v>
      </c>
      <c r="E41" s="614">
        <v>24</v>
      </c>
      <c r="F41" s="1695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48">
        <v>6</v>
      </c>
      <c r="B42" s="607" t="s">
        <v>7258</v>
      </c>
      <c r="C42" s="1063" t="s">
        <v>6803</v>
      </c>
      <c r="D42" s="605">
        <v>4</v>
      </c>
      <c r="E42" s="603">
        <v>4</v>
      </c>
      <c r="F42" s="1694" t="s">
        <v>352</v>
      </c>
      <c r="G42" s="494"/>
      <c r="H42" s="494" t="s">
        <v>351</v>
      </c>
      <c r="I42" s="494" t="s">
        <v>294</v>
      </c>
      <c r="J42" s="494" t="s">
        <v>294</v>
      </c>
      <c r="K42" s="573">
        <v>0</v>
      </c>
      <c r="L42" s="358" t="s">
        <v>6803</v>
      </c>
      <c r="M42" s="357" t="s">
        <v>7258</v>
      </c>
      <c r="N42" s="357" t="s">
        <v>351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6493</v>
      </c>
      <c r="U42" s="357" t="s">
        <v>294</v>
      </c>
      <c r="V42" s="357" t="s">
        <v>294</v>
      </c>
    </row>
    <row r="43" spans="1:22">
      <c r="A43" s="653"/>
      <c r="B43" s="607" t="s">
        <v>34</v>
      </c>
      <c r="C43" s="1063" t="s">
        <v>142</v>
      </c>
      <c r="D43" s="609">
        <v>4</v>
      </c>
      <c r="E43" s="607">
        <v>6</v>
      </c>
      <c r="F43" s="1690" t="s">
        <v>11</v>
      </c>
      <c r="G43" s="494"/>
      <c r="H43" s="494" t="s">
        <v>10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34</v>
      </c>
      <c r="N43" s="357" t="s">
        <v>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>
      <c r="A44" s="653"/>
      <c r="B44" s="607" t="s">
        <v>7394</v>
      </c>
      <c r="C44" s="1063" t="s">
        <v>7114</v>
      </c>
      <c r="D44" s="609">
        <v>4</v>
      </c>
      <c r="E44" s="607">
        <v>6</v>
      </c>
      <c r="F44" s="1692" t="s">
        <v>7110</v>
      </c>
      <c r="G44" s="494"/>
      <c r="H44" s="494" t="s">
        <v>7393</v>
      </c>
      <c r="I44" s="494" t="s">
        <v>294</v>
      </c>
      <c r="J44" s="494" t="s">
        <v>294</v>
      </c>
      <c r="K44" s="573">
        <v>0</v>
      </c>
      <c r="L44" s="358" t="s">
        <v>7114</v>
      </c>
      <c r="M44" s="357" t="s">
        <v>7394</v>
      </c>
      <c r="N44" s="357" t="s">
        <v>7393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7111</v>
      </c>
      <c r="U44" s="357" t="s">
        <v>294</v>
      </c>
      <c r="V44" s="357" t="s">
        <v>294</v>
      </c>
    </row>
    <row r="45" spans="1:22" ht="15" thickBot="1">
      <c r="A45" s="653"/>
      <c r="B45" s="607" t="s">
        <v>7395</v>
      </c>
      <c r="C45" s="1063" t="s">
        <v>7116</v>
      </c>
      <c r="D45" s="609">
        <v>7</v>
      </c>
      <c r="E45" s="607">
        <v>10</v>
      </c>
      <c r="F45" s="1692" t="s">
        <v>7101</v>
      </c>
      <c r="G45" s="494"/>
      <c r="H45" s="494" t="s">
        <v>7392</v>
      </c>
      <c r="I45" s="494" t="s">
        <v>294</v>
      </c>
      <c r="J45" s="494" t="s">
        <v>294</v>
      </c>
      <c r="K45" s="573">
        <v>0</v>
      </c>
      <c r="L45" s="358" t="s">
        <v>7117</v>
      </c>
      <c r="M45" s="357" t="s">
        <v>7395</v>
      </c>
      <c r="N45" s="357" t="s">
        <v>7392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7102</v>
      </c>
      <c r="U45" s="357" t="s">
        <v>294</v>
      </c>
      <c r="V45" s="357" t="s">
        <v>294</v>
      </c>
    </row>
    <row r="46" spans="1:22" ht="15" thickBot="1">
      <c r="A46" s="661"/>
      <c r="B46" s="612"/>
      <c r="C46" s="703" t="s">
        <v>22</v>
      </c>
      <c r="D46" s="614">
        <v>19</v>
      </c>
      <c r="E46" s="614">
        <v>26</v>
      </c>
      <c r="F46" s="1695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48">
        <v>7</v>
      </c>
      <c r="B47" s="607" t="s">
        <v>7396</v>
      </c>
      <c r="C47" s="1063" t="s">
        <v>7119</v>
      </c>
      <c r="D47" s="605">
        <v>3</v>
      </c>
      <c r="E47" s="603">
        <v>6</v>
      </c>
      <c r="F47" s="1694" t="s">
        <v>7101</v>
      </c>
      <c r="G47" s="494"/>
      <c r="H47" s="494" t="s">
        <v>7392</v>
      </c>
      <c r="I47" s="494" t="s">
        <v>294</v>
      </c>
      <c r="J47" s="494" t="s">
        <v>294</v>
      </c>
      <c r="K47" s="573">
        <v>0</v>
      </c>
      <c r="L47" s="358" t="s">
        <v>7120</v>
      </c>
      <c r="M47" s="357" t="s">
        <v>7396</v>
      </c>
      <c r="N47" s="357" t="s">
        <v>7392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7102</v>
      </c>
      <c r="U47" s="357" t="s">
        <v>294</v>
      </c>
      <c r="V47" s="357" t="s">
        <v>294</v>
      </c>
    </row>
    <row r="48" spans="1:22">
      <c r="A48" s="653"/>
      <c r="B48" s="607" t="s">
        <v>7121</v>
      </c>
      <c r="C48" s="1063" t="s">
        <v>7122</v>
      </c>
      <c r="D48" s="609">
        <v>5</v>
      </c>
      <c r="E48" s="607">
        <v>6</v>
      </c>
      <c r="F48" s="1692" t="s">
        <v>7104</v>
      </c>
      <c r="G48" s="494"/>
      <c r="H48" s="494" t="s">
        <v>7103</v>
      </c>
      <c r="I48" s="494" t="s">
        <v>294</v>
      </c>
      <c r="J48" s="494" t="s">
        <v>294</v>
      </c>
      <c r="K48" s="573">
        <v>0</v>
      </c>
      <c r="L48" s="358" t="s">
        <v>7123</v>
      </c>
      <c r="M48" s="357" t="s">
        <v>7121</v>
      </c>
      <c r="N48" s="357" t="s">
        <v>7103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7105</v>
      </c>
      <c r="U48" s="357" t="s">
        <v>294</v>
      </c>
      <c r="V48" s="357" t="s">
        <v>294</v>
      </c>
    </row>
    <row r="49" spans="1:22">
      <c r="A49" s="653"/>
      <c r="B49" s="607" t="s">
        <v>38</v>
      </c>
      <c r="C49" s="1063" t="s">
        <v>146</v>
      </c>
      <c r="D49" s="609">
        <v>1</v>
      </c>
      <c r="E49" s="607">
        <v>1</v>
      </c>
      <c r="F49" s="1692" t="s">
        <v>3226</v>
      </c>
      <c r="G49" s="494"/>
      <c r="H49" s="494" t="s">
        <v>19</v>
      </c>
      <c r="I49" s="494" t="s">
        <v>294</v>
      </c>
      <c r="J49" s="494" t="s">
        <v>294</v>
      </c>
      <c r="K49" s="573">
        <v>0</v>
      </c>
      <c r="L49" s="358" t="s">
        <v>331</v>
      </c>
      <c r="M49" s="357" t="s">
        <v>38</v>
      </c>
      <c r="N49" s="357" t="s">
        <v>19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335</v>
      </c>
      <c r="U49" s="357" t="s">
        <v>294</v>
      </c>
      <c r="V49" s="357" t="s">
        <v>294</v>
      </c>
    </row>
    <row r="50" spans="1:22">
      <c r="A50" s="653"/>
      <c r="B50" s="607" t="s">
        <v>7397</v>
      </c>
      <c r="C50" s="1063" t="s">
        <v>7125</v>
      </c>
      <c r="D50" s="609">
        <v>3</v>
      </c>
      <c r="E50" s="607">
        <v>4</v>
      </c>
      <c r="F50" s="1692" t="s">
        <v>7110</v>
      </c>
      <c r="G50" s="494"/>
      <c r="H50" s="494" t="s">
        <v>7393</v>
      </c>
      <c r="I50" s="494" t="s">
        <v>294</v>
      </c>
      <c r="J50" s="494" t="s">
        <v>294</v>
      </c>
      <c r="K50" s="573">
        <v>0</v>
      </c>
      <c r="L50" s="358" t="s">
        <v>7126</v>
      </c>
      <c r="M50" s="357" t="s">
        <v>7397</v>
      </c>
      <c r="N50" s="357" t="s">
        <v>7393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7111</v>
      </c>
      <c r="U50" s="357" t="s">
        <v>294</v>
      </c>
      <c r="V50" s="357" t="s">
        <v>294</v>
      </c>
    </row>
    <row r="51" spans="1:22">
      <c r="A51" s="653"/>
      <c r="B51" s="607" t="s">
        <v>40</v>
      </c>
      <c r="C51" s="1063" t="s">
        <v>338</v>
      </c>
      <c r="D51" s="609">
        <v>1</v>
      </c>
      <c r="E51" s="607">
        <v>1</v>
      </c>
      <c r="F51" s="1692" t="s">
        <v>247</v>
      </c>
      <c r="G51" s="494"/>
      <c r="H51" s="494" t="s">
        <v>36</v>
      </c>
      <c r="I51" s="494" t="s">
        <v>294</v>
      </c>
      <c r="J51" s="494" t="s">
        <v>294</v>
      </c>
      <c r="K51" s="573">
        <v>0</v>
      </c>
      <c r="L51" s="358" t="s">
        <v>1180</v>
      </c>
      <c r="M51" s="357" t="s">
        <v>40</v>
      </c>
      <c r="N51" s="357" t="s">
        <v>36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1131</v>
      </c>
      <c r="U51" s="357" t="s">
        <v>294</v>
      </c>
      <c r="V51" s="357" t="s">
        <v>294</v>
      </c>
    </row>
    <row r="52" spans="1:22" ht="15" thickBot="1">
      <c r="A52" s="653"/>
      <c r="B52" s="607" t="s">
        <v>7398</v>
      </c>
      <c r="C52" s="1063" t="s">
        <v>6825</v>
      </c>
      <c r="D52" s="609">
        <v>7</v>
      </c>
      <c r="E52" s="607">
        <v>12</v>
      </c>
      <c r="F52" s="1692" t="s">
        <v>6803</v>
      </c>
      <c r="G52" s="494"/>
      <c r="H52" s="494" t="s">
        <v>7258</v>
      </c>
      <c r="I52" s="494" t="s">
        <v>294</v>
      </c>
      <c r="J52" s="494" t="s">
        <v>294</v>
      </c>
      <c r="K52" s="573">
        <v>0</v>
      </c>
      <c r="L52" s="358" t="s">
        <v>6825</v>
      </c>
      <c r="M52" s="357" t="s">
        <v>7398</v>
      </c>
      <c r="N52" s="357" t="s">
        <v>7258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6803</v>
      </c>
      <c r="U52" s="357" t="s">
        <v>294</v>
      </c>
      <c r="V52" s="357" t="s">
        <v>294</v>
      </c>
    </row>
    <row r="53" spans="1:22" ht="15" thickBot="1">
      <c r="A53" s="661"/>
      <c r="B53" s="612"/>
      <c r="C53" s="703" t="s">
        <v>22</v>
      </c>
      <c r="D53" s="614">
        <v>20</v>
      </c>
      <c r="E53" s="614">
        <v>30</v>
      </c>
      <c r="F53" s="1695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648">
        <v>8</v>
      </c>
      <c r="B54" s="607" t="s">
        <v>7399</v>
      </c>
      <c r="C54" s="1063" t="s">
        <v>7400</v>
      </c>
      <c r="D54" s="609">
        <v>3</v>
      </c>
      <c r="E54" s="603">
        <v>4</v>
      </c>
      <c r="F54" s="1694" t="s">
        <v>7122</v>
      </c>
      <c r="G54" s="494"/>
      <c r="H54" s="494" t="s">
        <v>7121</v>
      </c>
      <c r="I54" s="494" t="s">
        <v>294</v>
      </c>
      <c r="J54" s="494" t="s">
        <v>294</v>
      </c>
      <c r="K54" s="573">
        <v>0</v>
      </c>
      <c r="L54" s="358" t="s">
        <v>7129</v>
      </c>
      <c r="M54" s="357" t="s">
        <v>7399</v>
      </c>
      <c r="N54" s="357" t="s">
        <v>7121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7123</v>
      </c>
      <c r="U54" s="357" t="s">
        <v>294</v>
      </c>
      <c r="V54" s="357" t="s">
        <v>294</v>
      </c>
    </row>
    <row r="55" spans="1:22">
      <c r="A55" s="653"/>
      <c r="B55" s="607" t="s">
        <v>7401</v>
      </c>
      <c r="C55" s="1063" t="s">
        <v>7131</v>
      </c>
      <c r="D55" s="609">
        <v>3</v>
      </c>
      <c r="E55" s="607">
        <v>6</v>
      </c>
      <c r="F55" s="1692" t="s">
        <v>7122</v>
      </c>
      <c r="G55" s="494"/>
      <c r="H55" s="494" t="s">
        <v>7121</v>
      </c>
      <c r="I55" s="494" t="s">
        <v>294</v>
      </c>
      <c r="J55" s="494" t="s">
        <v>294</v>
      </c>
      <c r="K55" s="573">
        <v>0</v>
      </c>
      <c r="L55" s="358" t="s">
        <v>7131</v>
      </c>
      <c r="M55" s="357" t="s">
        <v>7401</v>
      </c>
      <c r="N55" s="357" t="s">
        <v>7121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7123</v>
      </c>
      <c r="U55" s="357" t="s">
        <v>294</v>
      </c>
      <c r="V55" s="357" t="s">
        <v>294</v>
      </c>
    </row>
    <row r="56" spans="1:22">
      <c r="A56" s="653"/>
      <c r="B56" s="607" t="s">
        <v>7263</v>
      </c>
      <c r="C56" s="1063" t="s">
        <v>6813</v>
      </c>
      <c r="D56" s="609">
        <v>3</v>
      </c>
      <c r="E56" s="607">
        <v>4</v>
      </c>
      <c r="F56" s="1692" t="s">
        <v>6825</v>
      </c>
      <c r="G56" s="494"/>
      <c r="H56" s="494" t="s">
        <v>7398</v>
      </c>
      <c r="I56" s="494" t="s">
        <v>294</v>
      </c>
      <c r="J56" s="494" t="s">
        <v>294</v>
      </c>
      <c r="K56" s="573">
        <v>0</v>
      </c>
      <c r="L56" s="358" t="s">
        <v>6813</v>
      </c>
      <c r="M56" s="357" t="s">
        <v>7263</v>
      </c>
      <c r="N56" s="357" t="s">
        <v>7398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6825</v>
      </c>
      <c r="U56" s="357" t="s">
        <v>294</v>
      </c>
      <c r="V56" s="357" t="s">
        <v>294</v>
      </c>
    </row>
    <row r="57" spans="1:22">
      <c r="A57" s="653"/>
      <c r="B57" s="607" t="s">
        <v>633</v>
      </c>
      <c r="C57" s="1063" t="s">
        <v>1021</v>
      </c>
      <c r="D57" s="609">
        <v>8</v>
      </c>
      <c r="E57" s="607">
        <v>14</v>
      </c>
      <c r="F57" s="1692" t="s">
        <v>7133</v>
      </c>
      <c r="G57" s="494"/>
      <c r="H57" s="494" t="s">
        <v>34</v>
      </c>
      <c r="I57" s="494" t="s">
        <v>7398</v>
      </c>
      <c r="J57" s="494" t="s">
        <v>294</v>
      </c>
      <c r="K57" s="573">
        <v>0</v>
      </c>
      <c r="L57" s="358" t="s">
        <v>4589</v>
      </c>
      <c r="M57" s="357" t="s">
        <v>633</v>
      </c>
      <c r="N57" s="357" t="s">
        <v>34</v>
      </c>
      <c r="O57" s="357" t="s">
        <v>7398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6825</v>
      </c>
      <c r="V57" s="357" t="s">
        <v>294</v>
      </c>
    </row>
    <row r="58" spans="1:22" ht="15" thickBot="1">
      <c r="A58" s="653"/>
      <c r="B58" s="607" t="s">
        <v>7270</v>
      </c>
      <c r="C58" s="1063" t="s">
        <v>6832</v>
      </c>
      <c r="D58" s="609">
        <v>3</v>
      </c>
      <c r="E58" s="607">
        <v>4</v>
      </c>
      <c r="F58" s="1692" t="s">
        <v>7122</v>
      </c>
      <c r="G58" s="494"/>
      <c r="H58" s="494" t="s">
        <v>7121</v>
      </c>
      <c r="I58" s="494" t="s">
        <v>294</v>
      </c>
      <c r="J58" s="494" t="s">
        <v>294</v>
      </c>
      <c r="K58" s="573">
        <v>0</v>
      </c>
      <c r="L58" s="358" t="s">
        <v>6832</v>
      </c>
      <c r="M58" s="357" t="s">
        <v>7270</v>
      </c>
      <c r="N58" s="357" t="s">
        <v>7121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7123</v>
      </c>
      <c r="U58" s="357" t="s">
        <v>294</v>
      </c>
      <c r="V58" s="357" t="s">
        <v>294</v>
      </c>
    </row>
    <row r="59" spans="1:22" ht="15" thickBot="1">
      <c r="A59" s="661"/>
      <c r="B59" s="612"/>
      <c r="C59" s="703" t="s">
        <v>22</v>
      </c>
      <c r="D59" s="614">
        <v>20</v>
      </c>
      <c r="E59" s="614">
        <v>32</v>
      </c>
      <c r="F59" s="1695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48">
        <v>9</v>
      </c>
      <c r="B60" s="607" t="s">
        <v>7402</v>
      </c>
      <c r="C60" s="1063" t="s">
        <v>7403</v>
      </c>
      <c r="D60" s="605">
        <v>4</v>
      </c>
      <c r="E60" s="603">
        <v>6</v>
      </c>
      <c r="F60" s="1694" t="s">
        <v>6832</v>
      </c>
      <c r="G60" s="494"/>
      <c r="H60" s="494" t="s">
        <v>7270</v>
      </c>
      <c r="I60" s="494" t="s">
        <v>294</v>
      </c>
      <c r="J60" s="494" t="s">
        <v>294</v>
      </c>
      <c r="K60" s="573">
        <v>0</v>
      </c>
      <c r="L60" s="358" t="s">
        <v>7404</v>
      </c>
      <c r="M60" s="357" t="s">
        <v>7402</v>
      </c>
      <c r="N60" s="357" t="s">
        <v>7270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6832</v>
      </c>
      <c r="U60" s="357" t="s">
        <v>294</v>
      </c>
      <c r="V60" s="357" t="s">
        <v>294</v>
      </c>
    </row>
    <row r="61" spans="1:22">
      <c r="A61" s="653"/>
      <c r="B61" s="607" t="s">
        <v>7271</v>
      </c>
      <c r="C61" s="1063" t="s">
        <v>325</v>
      </c>
      <c r="D61" s="609">
        <v>8</v>
      </c>
      <c r="E61" s="607">
        <v>12</v>
      </c>
      <c r="F61" s="1692" t="s">
        <v>7135</v>
      </c>
      <c r="G61" s="494"/>
      <c r="H61" s="494" t="s">
        <v>35</v>
      </c>
      <c r="I61" s="494" t="s">
        <v>7121</v>
      </c>
      <c r="J61" s="494" t="s">
        <v>294</v>
      </c>
      <c r="K61" s="573">
        <v>0</v>
      </c>
      <c r="L61" s="358" t="s">
        <v>4161</v>
      </c>
      <c r="M61" s="357" t="s">
        <v>7271</v>
      </c>
      <c r="N61" s="357" t="s">
        <v>35</v>
      </c>
      <c r="O61" s="357" t="s">
        <v>7121</v>
      </c>
      <c r="P61" s="357" t="s">
        <v>294</v>
      </c>
      <c r="Q61" s="357">
        <v>0</v>
      </c>
      <c r="R61" s="357">
        <v>38</v>
      </c>
      <c r="S61" s="357">
        <v>0</v>
      </c>
      <c r="T61" s="357" t="s">
        <v>3259</v>
      </c>
      <c r="U61" s="357" t="s">
        <v>7123</v>
      </c>
      <c r="V61" s="357" t="s">
        <v>294</v>
      </c>
    </row>
    <row r="62" spans="1:22">
      <c r="A62" s="653"/>
      <c r="B62" s="607" t="s">
        <v>7414</v>
      </c>
      <c r="C62" s="1063" t="s">
        <v>7415</v>
      </c>
      <c r="D62" s="609">
        <v>3</v>
      </c>
      <c r="E62" s="607">
        <v>4</v>
      </c>
      <c r="F62" s="1692" t="s">
        <v>1021</v>
      </c>
      <c r="G62" s="494"/>
      <c r="H62" s="494" t="s">
        <v>633</v>
      </c>
      <c r="I62" s="494" t="s">
        <v>294</v>
      </c>
      <c r="J62" s="494" t="s">
        <v>294</v>
      </c>
      <c r="K62" s="573">
        <v>0</v>
      </c>
      <c r="L62" s="358" t="s">
        <v>7138</v>
      </c>
      <c r="M62" s="357" t="s">
        <v>7414</v>
      </c>
      <c r="N62" s="357" t="s">
        <v>633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4589</v>
      </c>
      <c r="U62" s="357" t="s">
        <v>294</v>
      </c>
      <c r="V62" s="357" t="s">
        <v>294</v>
      </c>
    </row>
    <row r="63" spans="1:22">
      <c r="A63" s="653"/>
      <c r="B63" s="607" t="s">
        <v>7405</v>
      </c>
      <c r="C63" s="1063" t="s">
        <v>7140</v>
      </c>
      <c r="D63" s="609">
        <v>2</v>
      </c>
      <c r="E63" s="607">
        <v>4</v>
      </c>
      <c r="F63" s="1692" t="s">
        <v>7131</v>
      </c>
      <c r="G63" s="494"/>
      <c r="H63" s="494" t="s">
        <v>7401</v>
      </c>
      <c r="I63" s="494" t="s">
        <v>294</v>
      </c>
      <c r="J63" s="494" t="s">
        <v>294</v>
      </c>
      <c r="K63" s="573">
        <v>0</v>
      </c>
      <c r="L63" s="358" t="s">
        <v>7141</v>
      </c>
      <c r="M63" s="357" t="s">
        <v>7405</v>
      </c>
      <c r="N63" s="357" t="s">
        <v>7401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7131</v>
      </c>
      <c r="U63" s="357" t="s">
        <v>294</v>
      </c>
      <c r="V63" s="357" t="s">
        <v>294</v>
      </c>
    </row>
    <row r="64" spans="1:22">
      <c r="A64" s="653"/>
      <c r="B64" s="607" t="s">
        <v>7277</v>
      </c>
      <c r="C64" s="1063" t="s">
        <v>7278</v>
      </c>
      <c r="D64" s="609">
        <v>3</v>
      </c>
      <c r="E64" s="607">
        <v>4</v>
      </c>
      <c r="F64" s="1692" t="s">
        <v>6813</v>
      </c>
      <c r="G64" s="494" t="s">
        <v>241</v>
      </c>
      <c r="H64" s="494" t="s">
        <v>7263</v>
      </c>
      <c r="I64" s="494" t="s">
        <v>294</v>
      </c>
      <c r="J64" s="494" t="s">
        <v>294</v>
      </c>
      <c r="K64" s="573">
        <v>0</v>
      </c>
      <c r="L64" s="358" t="s">
        <v>7279</v>
      </c>
      <c r="M64" s="357" t="s">
        <v>7277</v>
      </c>
      <c r="N64" s="357" t="s">
        <v>7263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6813</v>
      </c>
      <c r="U64" s="357" t="s">
        <v>294</v>
      </c>
      <c r="V64" s="357" t="s">
        <v>294</v>
      </c>
    </row>
    <row r="65" spans="1:22" ht="15" thickBot="1">
      <c r="A65" s="653"/>
      <c r="B65" s="607" t="s">
        <v>7406</v>
      </c>
      <c r="C65" s="1063" t="s">
        <v>88</v>
      </c>
      <c r="D65" s="609">
        <v>3</v>
      </c>
      <c r="E65" s="607">
        <v>4</v>
      </c>
      <c r="F65" s="1692" t="s">
        <v>6813</v>
      </c>
      <c r="G65" s="494" t="s">
        <v>241</v>
      </c>
      <c r="H65" s="494" t="s">
        <v>7263</v>
      </c>
      <c r="I65" s="494" t="s">
        <v>294</v>
      </c>
      <c r="J65" s="494" t="s">
        <v>294</v>
      </c>
      <c r="K65" s="573">
        <v>0</v>
      </c>
      <c r="L65" s="358" t="s">
        <v>88</v>
      </c>
      <c r="M65" s="357" t="s">
        <v>7406</v>
      </c>
      <c r="N65" s="357" t="s">
        <v>7263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6813</v>
      </c>
      <c r="U65" s="357" t="s">
        <v>294</v>
      </c>
      <c r="V65" s="357" t="s">
        <v>294</v>
      </c>
    </row>
    <row r="66" spans="1:22" ht="15" thickBot="1">
      <c r="A66" s="661"/>
      <c r="B66" s="612"/>
      <c r="C66" s="703" t="s">
        <v>22</v>
      </c>
      <c r="D66" s="614">
        <v>20</v>
      </c>
      <c r="E66" s="614">
        <v>30</v>
      </c>
      <c r="F66" s="169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48">
        <v>10</v>
      </c>
      <c r="B67" s="607" t="s">
        <v>7407</v>
      </c>
      <c r="C67" s="1064" t="s">
        <v>7146</v>
      </c>
      <c r="D67" s="605">
        <v>8</v>
      </c>
      <c r="E67" s="603">
        <v>14</v>
      </c>
      <c r="F67" s="1694" t="s">
        <v>7403</v>
      </c>
      <c r="G67" s="494"/>
      <c r="H67" s="494" t="s">
        <v>7402</v>
      </c>
      <c r="I67" s="494" t="s">
        <v>294</v>
      </c>
      <c r="J67" s="494" t="s">
        <v>294</v>
      </c>
      <c r="K67" s="573">
        <v>0</v>
      </c>
      <c r="L67" s="358" t="s">
        <v>7147</v>
      </c>
      <c r="M67" s="357" t="s">
        <v>7407</v>
      </c>
      <c r="N67" s="357" t="s">
        <v>7402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7404</v>
      </c>
      <c r="U67" s="357" t="s">
        <v>294</v>
      </c>
      <c r="V67" s="357" t="s">
        <v>294</v>
      </c>
    </row>
    <row r="68" spans="1:22">
      <c r="A68" s="653"/>
      <c r="B68" s="607" t="s">
        <v>7283</v>
      </c>
      <c r="C68" s="1063" t="s">
        <v>3394</v>
      </c>
      <c r="D68" s="609">
        <v>8</v>
      </c>
      <c r="E68" s="607">
        <v>12</v>
      </c>
      <c r="F68" s="1692" t="s">
        <v>325</v>
      </c>
      <c r="G68" s="494"/>
      <c r="H68" s="494" t="s">
        <v>7271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7283</v>
      </c>
      <c r="N68" s="357" t="s">
        <v>7271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653"/>
      <c r="B69" s="607" t="s">
        <v>7408</v>
      </c>
      <c r="C69" s="1063" t="s">
        <v>6846</v>
      </c>
      <c r="D69" s="609">
        <v>3</v>
      </c>
      <c r="E69" s="607">
        <v>4</v>
      </c>
      <c r="F69" s="1065" t="s">
        <v>7122</v>
      </c>
      <c r="G69" s="494"/>
      <c r="H69" s="494" t="s">
        <v>7121</v>
      </c>
      <c r="I69" s="494" t="s">
        <v>294</v>
      </c>
      <c r="J69" s="494" t="s">
        <v>294</v>
      </c>
      <c r="K69" s="573">
        <v>0</v>
      </c>
      <c r="L69" s="358" t="s">
        <v>6846</v>
      </c>
      <c r="M69" s="357" t="s">
        <v>7408</v>
      </c>
      <c r="N69" s="357" t="s">
        <v>7121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7123</v>
      </c>
      <c r="U69" s="357" t="s">
        <v>294</v>
      </c>
      <c r="V69" s="357" t="s">
        <v>294</v>
      </c>
    </row>
    <row r="70" spans="1:22">
      <c r="A70" s="653"/>
      <c r="B70" s="607" t="s">
        <v>7416</v>
      </c>
      <c r="C70" s="1063" t="s">
        <v>7417</v>
      </c>
      <c r="D70" s="609">
        <v>3</v>
      </c>
      <c r="E70" s="607">
        <v>4</v>
      </c>
      <c r="F70" s="1065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6849</v>
      </c>
      <c r="M70" s="357" t="s">
        <v>7416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653"/>
      <c r="B71" s="607" t="s">
        <v>7418</v>
      </c>
      <c r="C71" s="1066" t="s">
        <v>7419</v>
      </c>
      <c r="D71" s="609">
        <v>3</v>
      </c>
      <c r="E71" s="607">
        <v>4</v>
      </c>
      <c r="F71" s="1696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7409</v>
      </c>
      <c r="M71" s="357" t="s">
        <v>7418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661"/>
      <c r="B72" s="612"/>
      <c r="C72" s="703" t="s">
        <v>22</v>
      </c>
      <c r="D72" s="614">
        <v>22</v>
      </c>
      <c r="E72" s="614">
        <v>34</v>
      </c>
      <c r="F72" s="1695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64"/>
      <c r="B73" s="619"/>
      <c r="C73" s="1686" t="s">
        <v>111</v>
      </c>
      <c r="D73" s="631">
        <v>200</v>
      </c>
      <c r="E73" s="631">
        <v>279</v>
      </c>
      <c r="F73" s="1696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7152A-2D33-47F1-BB93-44F8BC0AE085}">
  <sheetPr codeName="Sheet102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735">
        <v>1</v>
      </c>
      <c r="B9" s="1068" t="s">
        <v>10</v>
      </c>
      <c r="C9" s="1064" t="s">
        <v>11</v>
      </c>
      <c r="D9" s="605">
        <v>2</v>
      </c>
      <c r="E9" s="603">
        <v>2</v>
      </c>
      <c r="F9" s="1701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736"/>
      <c r="B10" s="860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736"/>
      <c r="B11" s="860" t="s">
        <v>7022</v>
      </c>
      <c r="C11" s="1063" t="s">
        <v>7023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7024</v>
      </c>
      <c r="M11" s="357" t="s">
        <v>7022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736"/>
      <c r="B12" s="860" t="s">
        <v>1043</v>
      </c>
      <c r="C12" s="1063" t="s">
        <v>1044</v>
      </c>
      <c r="D12" s="609">
        <v>4</v>
      </c>
      <c r="E12" s="607">
        <v>6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6280</v>
      </c>
      <c r="M12" s="357" t="s">
        <v>1043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736"/>
      <c r="B13" s="860" t="s">
        <v>20</v>
      </c>
      <c r="C13" s="1063" t="s">
        <v>21</v>
      </c>
      <c r="D13" s="609">
        <v>5</v>
      </c>
      <c r="E13" s="607">
        <v>6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37"/>
      <c r="B14" s="612"/>
      <c r="C14" s="703" t="s">
        <v>22</v>
      </c>
      <c r="D14" s="614">
        <v>20</v>
      </c>
      <c r="E14" s="614">
        <v>24</v>
      </c>
      <c r="F14" s="1704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1735">
        <v>2</v>
      </c>
      <c r="B15" s="860" t="s">
        <v>7372</v>
      </c>
      <c r="C15" s="1063" t="s">
        <v>1048</v>
      </c>
      <c r="D15" s="605">
        <v>5</v>
      </c>
      <c r="E15" s="603">
        <v>6</v>
      </c>
      <c r="F15" s="1299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7372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1736"/>
      <c r="B16" s="860" t="s">
        <v>25</v>
      </c>
      <c r="C16" s="1063" t="s">
        <v>138</v>
      </c>
      <c r="D16" s="609">
        <v>3</v>
      </c>
      <c r="E16" s="607">
        <v>4</v>
      </c>
      <c r="F16" s="1290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2100</v>
      </c>
      <c r="M16" s="357" t="s">
        <v>25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1736"/>
      <c r="B17" s="860" t="s">
        <v>354</v>
      </c>
      <c r="C17" s="1063" t="s">
        <v>355</v>
      </c>
      <c r="D17" s="609">
        <v>3</v>
      </c>
      <c r="E17" s="607">
        <v>4</v>
      </c>
      <c r="F17" s="1290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6282</v>
      </c>
      <c r="M17" s="357" t="s">
        <v>354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736"/>
      <c r="B18" s="860" t="s">
        <v>347</v>
      </c>
      <c r="C18" s="1063" t="s">
        <v>1042</v>
      </c>
      <c r="D18" s="609">
        <v>3</v>
      </c>
      <c r="E18" s="607">
        <v>6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6413</v>
      </c>
      <c r="M18" s="357" t="s">
        <v>347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736"/>
      <c r="B19" s="860" t="s">
        <v>36</v>
      </c>
      <c r="C19" s="1063" t="s">
        <v>247</v>
      </c>
      <c r="D19" s="609">
        <v>1</v>
      </c>
      <c r="E19" s="607">
        <v>1</v>
      </c>
      <c r="F19" s="1290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1131</v>
      </c>
      <c r="M19" s="357" t="s">
        <v>36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1736"/>
      <c r="B20" s="860" t="s">
        <v>26</v>
      </c>
      <c r="C20" s="1063" t="s">
        <v>52</v>
      </c>
      <c r="D20" s="609">
        <v>5</v>
      </c>
      <c r="E20" s="607">
        <v>6</v>
      </c>
      <c r="F20" s="1331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1737"/>
      <c r="B21" s="612"/>
      <c r="C21" s="703" t="s">
        <v>22</v>
      </c>
      <c r="D21" s="614">
        <v>20</v>
      </c>
      <c r="E21" s="614">
        <v>27</v>
      </c>
      <c r="F21" s="170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735">
        <v>3</v>
      </c>
      <c r="B22" s="860" t="s">
        <v>27</v>
      </c>
      <c r="C22" s="1063" t="s">
        <v>404</v>
      </c>
      <c r="D22" s="605">
        <v>5</v>
      </c>
      <c r="E22" s="603">
        <v>6</v>
      </c>
      <c r="F22" s="1299" t="s">
        <v>1048</v>
      </c>
      <c r="G22" s="494"/>
      <c r="H22" s="494" t="s">
        <v>7372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7372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1736"/>
      <c r="B23" s="860" t="s">
        <v>40</v>
      </c>
      <c r="C23" s="1063" t="s">
        <v>338</v>
      </c>
      <c r="D23" s="609">
        <v>1</v>
      </c>
      <c r="E23" s="607">
        <v>1</v>
      </c>
      <c r="F23" s="1065" t="s">
        <v>247</v>
      </c>
      <c r="G23" s="494"/>
      <c r="H23" s="494" t="s">
        <v>36</v>
      </c>
      <c r="I23" s="494" t="s">
        <v>294</v>
      </c>
      <c r="J23" s="494" t="s">
        <v>294</v>
      </c>
      <c r="K23" s="573">
        <v>0</v>
      </c>
      <c r="L23" s="358" t="s">
        <v>1180</v>
      </c>
      <c r="M23" s="357" t="s">
        <v>40</v>
      </c>
      <c r="N23" s="357" t="s">
        <v>36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1131</v>
      </c>
      <c r="U23" s="357" t="s">
        <v>294</v>
      </c>
      <c r="V23" s="357" t="s">
        <v>294</v>
      </c>
    </row>
    <row r="24" spans="1:22">
      <c r="A24" s="1736"/>
      <c r="B24" s="860" t="s">
        <v>19</v>
      </c>
      <c r="C24" s="1063" t="s">
        <v>3226</v>
      </c>
      <c r="D24" s="609">
        <v>2</v>
      </c>
      <c r="E24" s="607">
        <v>2</v>
      </c>
      <c r="F24" s="1290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335</v>
      </c>
      <c r="M24" s="357" t="s">
        <v>19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1736"/>
      <c r="B25" s="860" t="s">
        <v>33</v>
      </c>
      <c r="C25" s="1063" t="s">
        <v>140</v>
      </c>
      <c r="D25" s="609">
        <v>5</v>
      </c>
      <c r="E25" s="607">
        <v>6</v>
      </c>
      <c r="F25" s="1290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1736"/>
      <c r="B26" s="860" t="s">
        <v>30</v>
      </c>
      <c r="C26" s="1063" t="s">
        <v>141</v>
      </c>
      <c r="D26" s="609">
        <v>5</v>
      </c>
      <c r="E26" s="607">
        <v>6</v>
      </c>
      <c r="F26" s="1290" t="s">
        <v>1048</v>
      </c>
      <c r="G26" s="494"/>
      <c r="H26" s="494" t="s">
        <v>7372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</v>
      </c>
      <c r="N26" s="357" t="s">
        <v>7372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594</v>
      </c>
      <c r="U26" s="357" t="s">
        <v>294</v>
      </c>
      <c r="V26" s="357" t="s">
        <v>294</v>
      </c>
    </row>
    <row r="27" spans="1:22" ht="15" thickBot="1">
      <c r="A27" s="1736"/>
      <c r="B27" s="860" t="s">
        <v>356</v>
      </c>
      <c r="C27" s="1063" t="s">
        <v>357</v>
      </c>
      <c r="D27" s="609">
        <v>3</v>
      </c>
      <c r="E27" s="607">
        <v>4</v>
      </c>
      <c r="F27" s="1290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6284</v>
      </c>
      <c r="M27" s="357" t="s">
        <v>356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1737"/>
      <c r="B28" s="612"/>
      <c r="C28" s="703" t="s">
        <v>22</v>
      </c>
      <c r="D28" s="614">
        <v>21</v>
      </c>
      <c r="E28" s="614">
        <v>25</v>
      </c>
      <c r="F28" s="1704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735">
        <v>4</v>
      </c>
      <c r="B29" s="860" t="s">
        <v>31</v>
      </c>
      <c r="C29" s="1063" t="s">
        <v>427</v>
      </c>
      <c r="D29" s="605">
        <v>5</v>
      </c>
      <c r="E29" s="603">
        <v>6</v>
      </c>
      <c r="F29" s="1290" t="s">
        <v>404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31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1736"/>
      <c r="B30" s="860" t="s">
        <v>359</v>
      </c>
      <c r="C30" s="1063" t="s">
        <v>349</v>
      </c>
      <c r="D30" s="609">
        <v>4</v>
      </c>
      <c r="E30" s="607">
        <v>6</v>
      </c>
      <c r="F30" s="1290" t="s">
        <v>1048</v>
      </c>
      <c r="G30" s="494"/>
      <c r="H30" s="494" t="s">
        <v>7372</v>
      </c>
      <c r="I30" s="494" t="s">
        <v>294</v>
      </c>
      <c r="J30" s="494" t="s">
        <v>294</v>
      </c>
      <c r="K30" s="573">
        <v>0</v>
      </c>
      <c r="L30" s="358" t="s">
        <v>6309</v>
      </c>
      <c r="M30" s="357" t="s">
        <v>359</v>
      </c>
      <c r="N30" s="357" t="s">
        <v>7372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594</v>
      </c>
      <c r="U30" s="357" t="s">
        <v>294</v>
      </c>
      <c r="V30" s="357" t="s">
        <v>294</v>
      </c>
    </row>
    <row r="31" spans="1:22">
      <c r="A31" s="1736"/>
      <c r="B31" s="860" t="s">
        <v>29</v>
      </c>
      <c r="C31" s="1063" t="s">
        <v>53</v>
      </c>
      <c r="D31" s="609">
        <v>2</v>
      </c>
      <c r="E31" s="607">
        <v>2</v>
      </c>
      <c r="F31" s="1290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1736"/>
      <c r="B32" s="860" t="s">
        <v>358</v>
      </c>
      <c r="C32" s="1063" t="s">
        <v>426</v>
      </c>
      <c r="D32" s="609">
        <v>3</v>
      </c>
      <c r="E32" s="607">
        <v>4</v>
      </c>
      <c r="F32" s="1290" t="s">
        <v>357</v>
      </c>
      <c r="G32" s="494"/>
      <c r="H32" s="494" t="s">
        <v>356</v>
      </c>
      <c r="I32" s="494" t="s">
        <v>294</v>
      </c>
      <c r="J32" s="494" t="s">
        <v>294</v>
      </c>
      <c r="K32" s="573">
        <v>0</v>
      </c>
      <c r="L32" s="358" t="s">
        <v>6307</v>
      </c>
      <c r="M32" s="357" t="s">
        <v>358</v>
      </c>
      <c r="N32" s="357" t="s">
        <v>356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6284</v>
      </c>
      <c r="U32" s="357" t="s">
        <v>294</v>
      </c>
      <c r="V32" s="357" t="s">
        <v>294</v>
      </c>
    </row>
    <row r="33" spans="1:22">
      <c r="A33" s="1736"/>
      <c r="B33" s="860" t="s">
        <v>1020</v>
      </c>
      <c r="C33" s="1063" t="s">
        <v>3206</v>
      </c>
      <c r="D33" s="609">
        <v>2</v>
      </c>
      <c r="E33" s="607">
        <v>2</v>
      </c>
      <c r="F33" s="1290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3207</v>
      </c>
      <c r="M33" s="357" t="s">
        <v>1020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1736"/>
      <c r="B34" s="860" t="s">
        <v>7025</v>
      </c>
      <c r="C34" s="1063" t="s">
        <v>7026</v>
      </c>
      <c r="D34" s="681">
        <v>3</v>
      </c>
      <c r="E34" s="619">
        <v>4</v>
      </c>
      <c r="F34" s="1290" t="s">
        <v>1042</v>
      </c>
      <c r="G34" s="494"/>
      <c r="H34" s="494" t="s">
        <v>347</v>
      </c>
      <c r="I34" s="494" t="s">
        <v>294</v>
      </c>
      <c r="J34" s="494" t="s">
        <v>294</v>
      </c>
      <c r="K34" s="573">
        <v>0</v>
      </c>
      <c r="L34" s="358" t="s">
        <v>7027</v>
      </c>
      <c r="M34" s="357" t="s">
        <v>7025</v>
      </c>
      <c r="N34" s="357" t="s">
        <v>347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1737"/>
      <c r="B35" s="612"/>
      <c r="C35" s="703" t="s">
        <v>22</v>
      </c>
      <c r="D35" s="631">
        <v>19</v>
      </c>
      <c r="E35" s="631">
        <v>24</v>
      </c>
      <c r="F35" s="1704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735">
        <v>5</v>
      </c>
      <c r="B36" s="860" t="s">
        <v>350</v>
      </c>
      <c r="C36" s="1063" t="s">
        <v>405</v>
      </c>
      <c r="D36" s="605">
        <v>4</v>
      </c>
      <c r="E36" s="603">
        <v>6</v>
      </c>
      <c r="F36" s="1290" t="s">
        <v>349</v>
      </c>
      <c r="G36" s="494"/>
      <c r="H36" s="494" t="s">
        <v>359</v>
      </c>
      <c r="I36" s="494" t="s">
        <v>294</v>
      </c>
      <c r="J36" s="494" t="s">
        <v>294</v>
      </c>
      <c r="K36" s="573">
        <v>0</v>
      </c>
      <c r="L36" s="358" t="s">
        <v>6420</v>
      </c>
      <c r="M36" s="357" t="s">
        <v>350</v>
      </c>
      <c r="N36" s="357" t="s">
        <v>359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6309</v>
      </c>
      <c r="U36" s="357" t="s">
        <v>294</v>
      </c>
      <c r="V36" s="357" t="s">
        <v>294</v>
      </c>
    </row>
    <row r="37" spans="1:22">
      <c r="A37" s="1736"/>
      <c r="B37" s="860" t="s">
        <v>422</v>
      </c>
      <c r="C37" s="1063" t="s">
        <v>418</v>
      </c>
      <c r="D37" s="609">
        <v>4</v>
      </c>
      <c r="E37" s="607">
        <v>6</v>
      </c>
      <c r="F37" s="1290" t="s">
        <v>141</v>
      </c>
      <c r="G37" s="494"/>
      <c r="H37" s="494" t="s">
        <v>30</v>
      </c>
      <c r="I37" s="494" t="s">
        <v>294</v>
      </c>
      <c r="J37" s="494" t="s">
        <v>294</v>
      </c>
      <c r="K37" s="574">
        <v>0</v>
      </c>
      <c r="L37" s="358" t="s">
        <v>6419</v>
      </c>
      <c r="M37" s="357" t="s">
        <v>422</v>
      </c>
      <c r="N37" s="357" t="s">
        <v>30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604</v>
      </c>
      <c r="U37" s="357" t="s">
        <v>294</v>
      </c>
      <c r="V37" s="357" t="s">
        <v>294</v>
      </c>
    </row>
    <row r="38" spans="1:22">
      <c r="A38" s="1736"/>
      <c r="B38" s="860" t="s">
        <v>351</v>
      </c>
      <c r="C38" s="1063" t="s">
        <v>352</v>
      </c>
      <c r="D38" s="609">
        <v>4</v>
      </c>
      <c r="E38" s="607">
        <v>4</v>
      </c>
      <c r="F38" s="1290" t="s">
        <v>427</v>
      </c>
      <c r="G38" s="494"/>
      <c r="H38" s="494" t="s">
        <v>31</v>
      </c>
      <c r="I38" s="494" t="s">
        <v>294</v>
      </c>
      <c r="J38" s="494" t="s">
        <v>294</v>
      </c>
      <c r="K38" s="573">
        <v>0</v>
      </c>
      <c r="L38" s="358" t="s">
        <v>6493</v>
      </c>
      <c r="M38" s="357" t="s">
        <v>351</v>
      </c>
      <c r="N38" s="357" t="s">
        <v>31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603</v>
      </c>
      <c r="U38" s="357" t="s">
        <v>294</v>
      </c>
      <c r="V38" s="357" t="s">
        <v>294</v>
      </c>
    </row>
    <row r="39" spans="1:22">
      <c r="A39" s="1736"/>
      <c r="B39" s="860" t="s">
        <v>34</v>
      </c>
      <c r="C39" s="1063" t="s">
        <v>142</v>
      </c>
      <c r="D39" s="609">
        <v>4</v>
      </c>
      <c r="E39" s="607">
        <v>6</v>
      </c>
      <c r="F39" s="1290" t="s">
        <v>11</v>
      </c>
      <c r="G39" s="494"/>
      <c r="H39" s="494" t="s">
        <v>10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34</v>
      </c>
      <c r="N39" s="357" t="s">
        <v>10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 ht="15" thickBot="1">
      <c r="A40" s="1736"/>
      <c r="B40" s="860" t="s">
        <v>7029</v>
      </c>
      <c r="C40" s="1063" t="s">
        <v>7030</v>
      </c>
      <c r="D40" s="609">
        <v>4</v>
      </c>
      <c r="E40" s="607">
        <v>6</v>
      </c>
      <c r="F40" s="1290" t="s">
        <v>7026</v>
      </c>
      <c r="G40" s="494"/>
      <c r="H40" s="494" t="s">
        <v>7025</v>
      </c>
      <c r="I40" s="494" t="s">
        <v>294</v>
      </c>
      <c r="J40" s="494" t="s">
        <v>294</v>
      </c>
      <c r="K40" s="573">
        <v>0</v>
      </c>
      <c r="L40" s="358" t="s">
        <v>7030</v>
      </c>
      <c r="M40" s="357" t="s">
        <v>7029</v>
      </c>
      <c r="N40" s="357" t="s">
        <v>7025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7027</v>
      </c>
      <c r="U40" s="357" t="s">
        <v>294</v>
      </c>
      <c r="V40" s="357" t="s">
        <v>294</v>
      </c>
    </row>
    <row r="41" spans="1:22" ht="15" thickBot="1">
      <c r="A41" s="1737"/>
      <c r="B41" s="612"/>
      <c r="C41" s="703" t="s">
        <v>22</v>
      </c>
      <c r="D41" s="614">
        <v>20</v>
      </c>
      <c r="E41" s="614">
        <v>28</v>
      </c>
      <c r="F41" s="1704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1735">
        <v>6</v>
      </c>
      <c r="B42" s="603" t="s">
        <v>6484</v>
      </c>
      <c r="C42" s="1063" t="s">
        <v>6485</v>
      </c>
      <c r="D42" s="605">
        <v>3</v>
      </c>
      <c r="E42" s="603">
        <v>4</v>
      </c>
      <c r="F42" s="1290" t="s">
        <v>405</v>
      </c>
      <c r="G42" s="494"/>
      <c r="H42" s="494" t="s">
        <v>350</v>
      </c>
      <c r="I42" s="494" t="s">
        <v>294</v>
      </c>
      <c r="J42" s="494" t="s">
        <v>294</v>
      </c>
      <c r="K42" s="573">
        <v>0</v>
      </c>
      <c r="L42" s="358" t="s">
        <v>6486</v>
      </c>
      <c r="M42" s="357" t="s">
        <v>6484</v>
      </c>
      <c r="N42" s="357" t="s">
        <v>350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6420</v>
      </c>
      <c r="U42" s="357" t="s">
        <v>294</v>
      </c>
      <c r="V42" s="357" t="s">
        <v>294</v>
      </c>
    </row>
    <row r="43" spans="1:22">
      <c r="A43" s="1736"/>
      <c r="B43" s="1738" t="s">
        <v>7373</v>
      </c>
      <c r="C43" s="1063" t="s">
        <v>7032</v>
      </c>
      <c r="D43" s="609">
        <v>4</v>
      </c>
      <c r="E43" s="607">
        <v>4</v>
      </c>
      <c r="F43" s="1065" t="s">
        <v>7023</v>
      </c>
      <c r="G43" s="494"/>
      <c r="H43" s="494" t="s">
        <v>7022</v>
      </c>
      <c r="I43" s="494" t="s">
        <v>294</v>
      </c>
      <c r="J43" s="494" t="s">
        <v>294</v>
      </c>
      <c r="K43" s="573">
        <v>0</v>
      </c>
      <c r="L43" s="358" t="s">
        <v>7032</v>
      </c>
      <c r="M43" s="357" t="s">
        <v>7373</v>
      </c>
      <c r="N43" s="357" t="s">
        <v>7022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7024</v>
      </c>
      <c r="U43" s="357" t="s">
        <v>294</v>
      </c>
      <c r="V43" s="357" t="s">
        <v>294</v>
      </c>
    </row>
    <row r="44" spans="1:22">
      <c r="A44" s="1736"/>
      <c r="B44" s="607" t="s">
        <v>7374</v>
      </c>
      <c r="C44" s="1063" t="s">
        <v>7039</v>
      </c>
      <c r="D44" s="609">
        <v>4</v>
      </c>
      <c r="E44" s="607">
        <v>4</v>
      </c>
      <c r="F44" s="1290" t="s">
        <v>418</v>
      </c>
      <c r="G44" s="494"/>
      <c r="H44" s="494" t="s">
        <v>422</v>
      </c>
      <c r="I44" s="494" t="s">
        <v>294</v>
      </c>
      <c r="J44" s="494" t="s">
        <v>294</v>
      </c>
      <c r="K44" s="573">
        <v>0</v>
      </c>
      <c r="L44" s="358" t="s">
        <v>7040</v>
      </c>
      <c r="M44" s="357" t="s">
        <v>7374</v>
      </c>
      <c r="N44" s="357" t="s">
        <v>422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6419</v>
      </c>
      <c r="U44" s="357" t="s">
        <v>294</v>
      </c>
      <c r="V44" s="357" t="s">
        <v>294</v>
      </c>
    </row>
    <row r="45" spans="1:22">
      <c r="A45" s="1736"/>
      <c r="B45" s="607" t="s">
        <v>7375</v>
      </c>
      <c r="C45" s="1063" t="s">
        <v>7036</v>
      </c>
      <c r="D45" s="609">
        <v>4</v>
      </c>
      <c r="E45" s="607">
        <v>6</v>
      </c>
      <c r="F45" s="1290" t="s">
        <v>7030</v>
      </c>
      <c r="G45" s="494"/>
      <c r="H45" s="494" t="s">
        <v>7029</v>
      </c>
      <c r="I45" s="494" t="s">
        <v>294</v>
      </c>
      <c r="J45" s="494" t="s">
        <v>294</v>
      </c>
      <c r="K45" s="573">
        <v>0</v>
      </c>
      <c r="L45" s="358" t="s">
        <v>7037</v>
      </c>
      <c r="M45" s="357" t="s">
        <v>7375</v>
      </c>
      <c r="N45" s="357" t="s">
        <v>7029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7030</v>
      </c>
      <c r="U45" s="357" t="s">
        <v>294</v>
      </c>
      <c r="V45" s="357" t="s">
        <v>294</v>
      </c>
    </row>
    <row r="46" spans="1:22" ht="15" thickBot="1">
      <c r="A46" s="1736"/>
      <c r="B46" s="1739" t="s">
        <v>6315</v>
      </c>
      <c r="C46" s="1063" t="s">
        <v>6871</v>
      </c>
      <c r="D46" s="609">
        <v>5</v>
      </c>
      <c r="E46" s="607">
        <v>6</v>
      </c>
      <c r="F46" s="1290" t="s">
        <v>427</v>
      </c>
      <c r="G46" s="494"/>
      <c r="H46" s="494" t="s">
        <v>31</v>
      </c>
      <c r="I46" s="494" t="s">
        <v>294</v>
      </c>
      <c r="J46" s="494" t="s">
        <v>294</v>
      </c>
      <c r="K46" s="573">
        <v>0</v>
      </c>
      <c r="L46" s="358" t="s">
        <v>6317</v>
      </c>
      <c r="M46" s="357" t="s">
        <v>6315</v>
      </c>
      <c r="N46" s="357" t="s">
        <v>31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603</v>
      </c>
      <c r="U46" s="357" t="s">
        <v>294</v>
      </c>
      <c r="V46" s="357" t="s">
        <v>294</v>
      </c>
    </row>
    <row r="47" spans="1:22" ht="15" thickBot="1">
      <c r="A47" s="1737"/>
      <c r="B47" s="612"/>
      <c r="C47" s="703" t="s">
        <v>22</v>
      </c>
      <c r="D47" s="614">
        <v>20</v>
      </c>
      <c r="E47" s="614">
        <v>24</v>
      </c>
      <c r="F47" s="1704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1735">
        <v>7</v>
      </c>
      <c r="B48" s="860" t="s">
        <v>7046</v>
      </c>
      <c r="C48" s="1063" t="s">
        <v>7047</v>
      </c>
      <c r="D48" s="609">
        <v>4</v>
      </c>
      <c r="E48" s="603">
        <v>4</v>
      </c>
      <c r="F48" s="1290" t="s">
        <v>7039</v>
      </c>
      <c r="G48" s="494"/>
      <c r="H48" s="494" t="s">
        <v>7374</v>
      </c>
      <c r="I48" s="494" t="s">
        <v>294</v>
      </c>
      <c r="J48" s="494" t="s">
        <v>294</v>
      </c>
      <c r="K48" s="573">
        <v>0</v>
      </c>
      <c r="L48" s="358" t="s">
        <v>7048</v>
      </c>
      <c r="M48" s="357" t="s">
        <v>7046</v>
      </c>
      <c r="N48" s="357" t="s">
        <v>7374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7040</v>
      </c>
      <c r="U48" s="357" t="s">
        <v>294</v>
      </c>
      <c r="V48" s="357" t="s">
        <v>294</v>
      </c>
    </row>
    <row r="49" spans="1:22">
      <c r="A49" s="1736"/>
      <c r="B49" s="860" t="s">
        <v>35</v>
      </c>
      <c r="C49" s="1063" t="s">
        <v>3258</v>
      </c>
      <c r="D49" s="609">
        <v>3</v>
      </c>
      <c r="E49" s="607">
        <v>4</v>
      </c>
      <c r="F49" s="1065" t="s">
        <v>138</v>
      </c>
      <c r="G49" s="494"/>
      <c r="H49" s="494" t="s">
        <v>25</v>
      </c>
      <c r="I49" s="494" t="s">
        <v>294</v>
      </c>
      <c r="J49" s="494" t="s">
        <v>294</v>
      </c>
      <c r="K49" s="573">
        <v>0</v>
      </c>
      <c r="L49" s="358" t="s">
        <v>3259</v>
      </c>
      <c r="M49" s="357" t="s">
        <v>35</v>
      </c>
      <c r="N49" s="357" t="s">
        <v>25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2100</v>
      </c>
      <c r="U49" s="357" t="s">
        <v>294</v>
      </c>
      <c r="V49" s="357" t="s">
        <v>294</v>
      </c>
    </row>
    <row r="50" spans="1:22">
      <c r="A50" s="1736"/>
      <c r="B50" s="860" t="s">
        <v>7376</v>
      </c>
      <c r="C50" s="1063" t="s">
        <v>7377</v>
      </c>
      <c r="D50" s="609">
        <v>4</v>
      </c>
      <c r="E50" s="607">
        <v>6</v>
      </c>
      <c r="F50" s="1290" t="s">
        <v>6871</v>
      </c>
      <c r="G50" s="494"/>
      <c r="H50" s="494" t="s">
        <v>6315</v>
      </c>
      <c r="I50" s="494" t="s">
        <v>294</v>
      </c>
      <c r="J50" s="494" t="s">
        <v>294</v>
      </c>
      <c r="K50" s="573">
        <v>0</v>
      </c>
      <c r="L50" s="358" t="s">
        <v>7054</v>
      </c>
      <c r="M50" s="357" t="s">
        <v>7376</v>
      </c>
      <c r="N50" s="357" t="s">
        <v>6315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6317</v>
      </c>
      <c r="U50" s="357" t="s">
        <v>294</v>
      </c>
      <c r="V50" s="357" t="s">
        <v>294</v>
      </c>
    </row>
    <row r="51" spans="1:22">
      <c r="A51" s="1736"/>
      <c r="B51" s="860" t="s">
        <v>7378</v>
      </c>
      <c r="C51" s="1063" t="s">
        <v>7379</v>
      </c>
      <c r="D51" s="609">
        <v>3</v>
      </c>
      <c r="E51" s="607">
        <v>4</v>
      </c>
      <c r="F51" s="1290" t="s">
        <v>7039</v>
      </c>
      <c r="G51" s="494"/>
      <c r="H51" s="494" t="s">
        <v>7374</v>
      </c>
      <c r="I51" s="494" t="s">
        <v>294</v>
      </c>
      <c r="J51" s="494" t="s">
        <v>294</v>
      </c>
      <c r="K51" s="573">
        <v>0</v>
      </c>
      <c r="L51" s="358" t="s">
        <v>7066</v>
      </c>
      <c r="M51" s="357" t="s">
        <v>7378</v>
      </c>
      <c r="N51" s="357" t="s">
        <v>7374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7040</v>
      </c>
      <c r="U51" s="357" t="s">
        <v>294</v>
      </c>
      <c r="V51" s="357" t="s">
        <v>294</v>
      </c>
    </row>
    <row r="52" spans="1:22">
      <c r="A52" s="1736"/>
      <c r="B52" s="860" t="s">
        <v>7043</v>
      </c>
      <c r="C52" s="1063" t="s">
        <v>7044</v>
      </c>
      <c r="D52" s="609">
        <v>4</v>
      </c>
      <c r="E52" s="607">
        <v>4</v>
      </c>
      <c r="F52" s="1707" t="s">
        <v>426</v>
      </c>
      <c r="G52" s="494"/>
      <c r="H52" s="494" t="s">
        <v>358</v>
      </c>
      <c r="I52" s="494" t="s">
        <v>294</v>
      </c>
      <c r="J52" s="494" t="s">
        <v>294</v>
      </c>
      <c r="K52" s="573">
        <v>0</v>
      </c>
      <c r="L52" s="358" t="s">
        <v>7045</v>
      </c>
      <c r="M52" s="357" t="s">
        <v>7043</v>
      </c>
      <c r="N52" s="357" t="s">
        <v>358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6307</v>
      </c>
      <c r="U52" s="357" t="s">
        <v>294</v>
      </c>
      <c r="V52" s="357" t="s">
        <v>294</v>
      </c>
    </row>
    <row r="53" spans="1:22" ht="15" thickBot="1">
      <c r="A53" s="1736"/>
      <c r="B53" s="860" t="s">
        <v>38</v>
      </c>
      <c r="C53" s="1063" t="s">
        <v>146</v>
      </c>
      <c r="D53" s="609">
        <v>1</v>
      </c>
      <c r="E53" s="607">
        <v>1</v>
      </c>
      <c r="F53" s="1290" t="s">
        <v>3226</v>
      </c>
      <c r="G53" s="494"/>
      <c r="H53" s="494" t="s">
        <v>19</v>
      </c>
      <c r="I53" s="494" t="s">
        <v>294</v>
      </c>
      <c r="J53" s="494" t="s">
        <v>294</v>
      </c>
      <c r="K53" s="573">
        <v>0</v>
      </c>
      <c r="L53" s="358" t="s">
        <v>331</v>
      </c>
      <c r="M53" s="357" t="s">
        <v>38</v>
      </c>
      <c r="N53" s="357" t="s">
        <v>19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335</v>
      </c>
      <c r="U53" s="357" t="s">
        <v>294</v>
      </c>
      <c r="V53" s="357" t="s">
        <v>294</v>
      </c>
    </row>
    <row r="54" spans="1:22" ht="15" thickBot="1">
      <c r="A54" s="1737"/>
      <c r="B54" s="612"/>
      <c r="C54" s="703" t="s">
        <v>22</v>
      </c>
      <c r="D54" s="614">
        <v>19</v>
      </c>
      <c r="E54" s="614">
        <v>23</v>
      </c>
      <c r="F54" s="1704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1736">
        <v>8</v>
      </c>
      <c r="B55" s="860" t="s">
        <v>7057</v>
      </c>
      <c r="C55" s="1063" t="s">
        <v>7059</v>
      </c>
      <c r="D55" s="609">
        <v>4</v>
      </c>
      <c r="E55" s="607">
        <v>4</v>
      </c>
      <c r="F55" s="1290" t="s">
        <v>7377</v>
      </c>
      <c r="G55" s="494"/>
      <c r="H55" s="494" t="s">
        <v>7376</v>
      </c>
      <c r="I55" s="494" t="s">
        <v>294</v>
      </c>
      <c r="J55" s="494" t="s">
        <v>294</v>
      </c>
      <c r="K55" s="573">
        <v>0</v>
      </c>
      <c r="L55" s="358" t="s">
        <v>7059</v>
      </c>
      <c r="M55" s="357" t="s">
        <v>7057</v>
      </c>
      <c r="N55" s="357" t="s">
        <v>7376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7054</v>
      </c>
      <c r="U55" s="357" t="s">
        <v>294</v>
      </c>
      <c r="V55" s="357" t="s">
        <v>294</v>
      </c>
    </row>
    <row r="56" spans="1:22">
      <c r="A56" s="1736"/>
      <c r="B56" s="860" t="s">
        <v>7184</v>
      </c>
      <c r="C56" s="1063" t="s">
        <v>1021</v>
      </c>
      <c r="D56" s="609">
        <v>8</v>
      </c>
      <c r="E56" s="607">
        <v>14</v>
      </c>
      <c r="F56" s="1290" t="s">
        <v>7380</v>
      </c>
      <c r="G56" s="494"/>
      <c r="H56" s="494" t="s">
        <v>34</v>
      </c>
      <c r="I56" s="494" t="s">
        <v>7375</v>
      </c>
      <c r="J56" s="494" t="s">
        <v>294</v>
      </c>
      <c r="K56" s="573">
        <v>0</v>
      </c>
      <c r="L56" s="358" t="s">
        <v>4589</v>
      </c>
      <c r="M56" s="357" t="s">
        <v>7184</v>
      </c>
      <c r="N56" s="357" t="s">
        <v>34</v>
      </c>
      <c r="O56" s="357" t="s">
        <v>7375</v>
      </c>
      <c r="P56" s="357" t="s">
        <v>294</v>
      </c>
      <c r="Q56" s="357">
        <v>0</v>
      </c>
      <c r="R56" s="357">
        <v>19</v>
      </c>
      <c r="S56" s="357">
        <v>0</v>
      </c>
      <c r="T56" s="357" t="s">
        <v>1181</v>
      </c>
      <c r="U56" s="357" t="s">
        <v>7037</v>
      </c>
      <c r="V56" s="357" t="s">
        <v>294</v>
      </c>
    </row>
    <row r="57" spans="1:22">
      <c r="A57" s="1736"/>
      <c r="B57" s="860" t="s">
        <v>7041</v>
      </c>
      <c r="C57" s="1063" t="s">
        <v>7042</v>
      </c>
      <c r="D57" s="609">
        <v>4</v>
      </c>
      <c r="E57" s="607">
        <v>4</v>
      </c>
      <c r="F57" s="1290" t="s">
        <v>7379</v>
      </c>
      <c r="G57" s="494"/>
      <c r="H57" s="494" t="s">
        <v>7378</v>
      </c>
      <c r="I57" s="494" t="s">
        <v>294</v>
      </c>
      <c r="J57" s="494" t="s">
        <v>294</v>
      </c>
      <c r="K57" s="573">
        <v>0</v>
      </c>
      <c r="L57" s="358" t="s">
        <v>7042</v>
      </c>
      <c r="M57" s="357" t="s">
        <v>7041</v>
      </c>
      <c r="N57" s="357" t="s">
        <v>7378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7066</v>
      </c>
      <c r="U57" s="357" t="s">
        <v>294</v>
      </c>
      <c r="V57" s="357" t="s">
        <v>294</v>
      </c>
    </row>
    <row r="58" spans="1:22" ht="15" thickBot="1">
      <c r="A58" s="1736"/>
      <c r="B58" s="860" t="s">
        <v>7381</v>
      </c>
      <c r="C58" s="1063" t="s">
        <v>7382</v>
      </c>
      <c r="D58" s="609">
        <v>4</v>
      </c>
      <c r="E58" s="607">
        <v>4</v>
      </c>
      <c r="F58" s="1290" t="s">
        <v>7047</v>
      </c>
      <c r="G58" s="494"/>
      <c r="H58" s="494" t="s">
        <v>7046</v>
      </c>
      <c r="I58" s="494" t="s">
        <v>294</v>
      </c>
      <c r="J58" s="494" t="s">
        <v>294</v>
      </c>
      <c r="K58" s="573">
        <v>0</v>
      </c>
      <c r="L58" s="358" t="s">
        <v>7383</v>
      </c>
      <c r="M58" s="357" t="s">
        <v>7381</v>
      </c>
      <c r="N58" s="357" t="s">
        <v>7046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7048</v>
      </c>
      <c r="U58" s="357" t="s">
        <v>294</v>
      </c>
      <c r="V58" s="357" t="s">
        <v>294</v>
      </c>
    </row>
    <row r="59" spans="1:22" ht="15" thickBot="1">
      <c r="A59" s="1737"/>
      <c r="B59" s="612"/>
      <c r="C59" s="703" t="s">
        <v>22</v>
      </c>
      <c r="D59" s="624">
        <v>20</v>
      </c>
      <c r="E59" s="624">
        <v>26</v>
      </c>
      <c r="F59" s="1704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1735">
        <v>9</v>
      </c>
      <c r="B60" s="860" t="s">
        <v>7384</v>
      </c>
      <c r="C60" s="1063" t="s">
        <v>7385</v>
      </c>
      <c r="D60" s="605">
        <v>3</v>
      </c>
      <c r="E60" s="603">
        <v>4</v>
      </c>
      <c r="F60" s="1290" t="s">
        <v>7059</v>
      </c>
      <c r="G60" s="494"/>
      <c r="H60" s="494" t="s">
        <v>7057</v>
      </c>
      <c r="I60" s="494" t="s">
        <v>294</v>
      </c>
      <c r="J60" s="494" t="s">
        <v>294</v>
      </c>
      <c r="K60" s="573">
        <v>0</v>
      </c>
      <c r="L60" s="358" t="s">
        <v>7069</v>
      </c>
      <c r="M60" s="357" t="s">
        <v>7384</v>
      </c>
      <c r="N60" s="357" t="s">
        <v>7057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7059</v>
      </c>
      <c r="U60" s="357" t="s">
        <v>294</v>
      </c>
      <c r="V60" s="357" t="s">
        <v>294</v>
      </c>
    </row>
    <row r="61" spans="1:22">
      <c r="A61" s="1736"/>
      <c r="B61" s="607" t="s">
        <v>7386</v>
      </c>
      <c r="C61" s="1063" t="s">
        <v>4854</v>
      </c>
      <c r="D61" s="609">
        <v>6</v>
      </c>
      <c r="E61" s="607">
        <v>10</v>
      </c>
      <c r="F61" s="1290" t="s">
        <v>7047</v>
      </c>
      <c r="G61" s="494"/>
      <c r="H61" s="494" t="s">
        <v>7046</v>
      </c>
      <c r="I61" s="494" t="s">
        <v>294</v>
      </c>
      <c r="J61" s="494" t="s">
        <v>294</v>
      </c>
      <c r="K61" s="573">
        <v>0</v>
      </c>
      <c r="L61" s="358" t="s">
        <v>4855</v>
      </c>
      <c r="M61" s="357" t="s">
        <v>7386</v>
      </c>
      <c r="N61" s="357" t="s">
        <v>7046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7048</v>
      </c>
      <c r="U61" s="357" t="s">
        <v>294</v>
      </c>
      <c r="V61" s="357" t="s">
        <v>294</v>
      </c>
    </row>
    <row r="62" spans="1:22">
      <c r="A62" s="1736"/>
      <c r="B62" s="860" t="s">
        <v>7189</v>
      </c>
      <c r="C62" s="1063" t="s">
        <v>325</v>
      </c>
      <c r="D62" s="609">
        <v>8</v>
      </c>
      <c r="E62" s="607">
        <v>12</v>
      </c>
      <c r="F62" s="1290" t="s">
        <v>7362</v>
      </c>
      <c r="G62" s="494"/>
      <c r="H62" s="494" t="s">
        <v>35</v>
      </c>
      <c r="I62" s="494" t="s">
        <v>7184</v>
      </c>
      <c r="J62" s="494" t="s">
        <v>294</v>
      </c>
      <c r="K62" s="573">
        <v>0</v>
      </c>
      <c r="L62" s="358" t="s">
        <v>4161</v>
      </c>
      <c r="M62" s="357" t="s">
        <v>7189</v>
      </c>
      <c r="N62" s="357" t="s">
        <v>35</v>
      </c>
      <c r="O62" s="357" t="s">
        <v>7184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4589</v>
      </c>
      <c r="V62" s="357" t="s">
        <v>294</v>
      </c>
    </row>
    <row r="63" spans="1:22">
      <c r="A63" s="1736"/>
      <c r="B63" s="860" t="s">
        <v>7371</v>
      </c>
      <c r="C63" s="1063" t="s">
        <v>7075</v>
      </c>
      <c r="D63" s="609">
        <v>3</v>
      </c>
      <c r="E63" s="607">
        <v>4</v>
      </c>
      <c r="F63" s="1290" t="s">
        <v>1021</v>
      </c>
      <c r="G63" s="494" t="s">
        <v>241</v>
      </c>
      <c r="H63" s="494" t="s">
        <v>7184</v>
      </c>
      <c r="I63" s="494" t="s">
        <v>294</v>
      </c>
      <c r="J63" s="494" t="s">
        <v>294</v>
      </c>
      <c r="K63" s="573">
        <v>0</v>
      </c>
      <c r="L63" s="358" t="s">
        <v>7020</v>
      </c>
      <c r="M63" s="357" t="s">
        <v>7371</v>
      </c>
      <c r="N63" s="357" t="s">
        <v>7184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4589</v>
      </c>
      <c r="U63" s="357" t="s">
        <v>294</v>
      </c>
      <c r="V63" s="357" t="s">
        <v>294</v>
      </c>
    </row>
    <row r="64" spans="1:22" ht="15" thickBot="1">
      <c r="A64" s="1736"/>
      <c r="B64" s="860" t="s">
        <v>412</v>
      </c>
      <c r="C64" s="1063" t="s">
        <v>4662</v>
      </c>
      <c r="D64" s="609">
        <v>3</v>
      </c>
      <c r="E64" s="607">
        <v>4</v>
      </c>
      <c r="F64" s="1290" t="s">
        <v>1021</v>
      </c>
      <c r="G64" s="494" t="s">
        <v>241</v>
      </c>
      <c r="H64" s="494" t="s">
        <v>7184</v>
      </c>
      <c r="I64" s="494" t="s">
        <v>294</v>
      </c>
      <c r="J64" s="494" t="s">
        <v>294</v>
      </c>
      <c r="K64" s="573">
        <v>0</v>
      </c>
      <c r="L64" s="358" t="s">
        <v>774</v>
      </c>
      <c r="M64" s="357" t="s">
        <v>412</v>
      </c>
      <c r="N64" s="357" t="s">
        <v>7184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4589</v>
      </c>
      <c r="U64" s="357" t="s">
        <v>294</v>
      </c>
      <c r="V64" s="357" t="s">
        <v>294</v>
      </c>
    </row>
    <row r="65" spans="1:22" ht="15" thickBot="1">
      <c r="A65" s="1737"/>
      <c r="B65" s="612"/>
      <c r="C65" s="703" t="s">
        <v>22</v>
      </c>
      <c r="D65" s="614">
        <v>20</v>
      </c>
      <c r="E65" s="614">
        <v>30</v>
      </c>
      <c r="F65" s="1704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1736">
        <v>10</v>
      </c>
      <c r="B66" s="860" t="s">
        <v>7195</v>
      </c>
      <c r="C66" s="1063" t="s">
        <v>3394</v>
      </c>
      <c r="D66" s="609">
        <v>8</v>
      </c>
      <c r="E66" s="607">
        <v>12</v>
      </c>
      <c r="F66" s="1290" t="s">
        <v>325</v>
      </c>
      <c r="G66" s="494"/>
      <c r="H66" s="494" t="s">
        <v>7189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7195</v>
      </c>
      <c r="N66" s="357" t="s">
        <v>7189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4161</v>
      </c>
      <c r="U66" s="357" t="s">
        <v>294</v>
      </c>
      <c r="V66" s="357" t="s">
        <v>294</v>
      </c>
    </row>
    <row r="67" spans="1:22">
      <c r="A67" s="1736"/>
      <c r="B67" s="860" t="s">
        <v>7387</v>
      </c>
      <c r="C67" s="1063" t="s">
        <v>7388</v>
      </c>
      <c r="D67" s="609">
        <v>3</v>
      </c>
      <c r="E67" s="607">
        <v>4</v>
      </c>
      <c r="F67" s="1290" t="s">
        <v>7385</v>
      </c>
      <c r="G67" s="494"/>
      <c r="H67" s="494" t="s">
        <v>7384</v>
      </c>
      <c r="I67" s="494" t="s">
        <v>294</v>
      </c>
      <c r="J67" s="494" t="s">
        <v>294</v>
      </c>
      <c r="K67" s="573">
        <v>0</v>
      </c>
      <c r="L67" s="358" t="s">
        <v>7056</v>
      </c>
      <c r="M67" s="357" t="s">
        <v>7387</v>
      </c>
      <c r="N67" s="357" t="s">
        <v>7384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7069</v>
      </c>
      <c r="U67" s="357" t="s">
        <v>294</v>
      </c>
      <c r="V67" s="357" t="s">
        <v>294</v>
      </c>
    </row>
    <row r="68" spans="1:22">
      <c r="A68" s="1736"/>
      <c r="B68" s="860" t="s">
        <v>7389</v>
      </c>
      <c r="C68" s="1063" t="s">
        <v>7390</v>
      </c>
      <c r="D68" s="609">
        <v>6</v>
      </c>
      <c r="E68" s="607">
        <v>10</v>
      </c>
      <c r="F68" s="1707" t="s">
        <v>7047</v>
      </c>
      <c r="G68" s="494"/>
      <c r="H68" s="494" t="s">
        <v>7046</v>
      </c>
      <c r="I68" s="494" t="s">
        <v>294</v>
      </c>
      <c r="J68" s="494" t="s">
        <v>294</v>
      </c>
      <c r="K68" s="573">
        <v>0</v>
      </c>
      <c r="L68" s="358" t="s">
        <v>7063</v>
      </c>
      <c r="M68" s="357" t="s">
        <v>7389</v>
      </c>
      <c r="N68" s="357" t="s">
        <v>7046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7048</v>
      </c>
      <c r="U68" s="357" t="s">
        <v>294</v>
      </c>
      <c r="V68" s="357" t="s">
        <v>294</v>
      </c>
    </row>
    <row r="69" spans="1:22">
      <c r="A69" s="1736"/>
      <c r="B69" s="860" t="s">
        <v>7085</v>
      </c>
      <c r="C69" s="1063" t="s">
        <v>7087</v>
      </c>
      <c r="D69" s="609">
        <v>4</v>
      </c>
      <c r="E69" s="607">
        <v>4</v>
      </c>
      <c r="F69" s="1290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 t="s">
        <v>7087</v>
      </c>
      <c r="M69" s="357" t="s">
        <v>7085</v>
      </c>
      <c r="N69" s="357" t="s">
        <v>241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153</v>
      </c>
      <c r="U69" s="357" t="s">
        <v>294</v>
      </c>
      <c r="V69" s="357" t="s">
        <v>294</v>
      </c>
    </row>
    <row r="70" spans="1:22" ht="15" thickBot="1">
      <c r="A70" s="1736"/>
      <c r="B70" s="860" t="s">
        <v>7088</v>
      </c>
      <c r="C70" s="1063" t="s">
        <v>7391</v>
      </c>
      <c r="D70" s="609">
        <v>4</v>
      </c>
      <c r="E70" s="607">
        <v>4</v>
      </c>
      <c r="F70" s="1290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7090</v>
      </c>
      <c r="M70" s="357" t="s">
        <v>7088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1737"/>
      <c r="B71" s="1708"/>
      <c r="C71" s="703" t="s">
        <v>22</v>
      </c>
      <c r="D71" s="614">
        <v>21</v>
      </c>
      <c r="E71" s="614">
        <v>30</v>
      </c>
      <c r="F71" s="1704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708"/>
      <c r="B72" s="628"/>
      <c r="C72" s="1686" t="s">
        <v>111</v>
      </c>
      <c r="D72" s="631">
        <v>200</v>
      </c>
      <c r="E72" s="631">
        <v>261</v>
      </c>
      <c r="F72" s="170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B73" s="1639"/>
      <c r="C73" s="1639"/>
      <c r="D73" s="1639"/>
      <c r="E73" s="1639"/>
      <c r="F73" s="1640"/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1533D-2D80-41A6-ABAD-C62CC6E91E87}">
  <sheetPr codeName="Sheet103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85">
        <v>1</v>
      </c>
      <c r="B9" s="603" t="s">
        <v>10</v>
      </c>
      <c r="C9" s="1673" t="s">
        <v>11</v>
      </c>
      <c r="D9" s="1641">
        <v>2</v>
      </c>
      <c r="E9" s="1641">
        <v>2</v>
      </c>
      <c r="F9" s="89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729"/>
      <c r="B10" s="607" t="s">
        <v>17</v>
      </c>
      <c r="C10" s="727" t="s">
        <v>54</v>
      </c>
      <c r="D10" s="1643">
        <v>5</v>
      </c>
      <c r="E10" s="1643">
        <v>6</v>
      </c>
      <c r="F10" s="729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729"/>
      <c r="B11" s="607" t="s">
        <v>415</v>
      </c>
      <c r="C11" s="727" t="s">
        <v>416</v>
      </c>
      <c r="D11" s="1643">
        <v>2</v>
      </c>
      <c r="E11" s="1643">
        <v>2</v>
      </c>
      <c r="F11" s="729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6412</v>
      </c>
      <c r="M11" s="357" t="s">
        <v>415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729"/>
      <c r="B12" s="607" t="s">
        <v>1020</v>
      </c>
      <c r="C12" s="727" t="s">
        <v>3206</v>
      </c>
      <c r="D12" s="1643">
        <v>2</v>
      </c>
      <c r="E12" s="1643">
        <v>2</v>
      </c>
      <c r="F12" s="72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729"/>
      <c r="B13" s="607" t="s">
        <v>1043</v>
      </c>
      <c r="C13" s="727" t="s">
        <v>1044</v>
      </c>
      <c r="D13" s="1643">
        <v>4</v>
      </c>
      <c r="E13" s="1643">
        <v>6</v>
      </c>
      <c r="F13" s="72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29"/>
      <c r="B14" s="607" t="s">
        <v>20</v>
      </c>
      <c r="C14" s="789" t="s">
        <v>21</v>
      </c>
      <c r="D14" s="1643">
        <v>5</v>
      </c>
      <c r="E14" s="1643">
        <v>6</v>
      </c>
      <c r="F14" s="72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911"/>
      <c r="B15" s="1672"/>
      <c r="C15" s="787" t="s">
        <v>22</v>
      </c>
      <c r="D15" s="774">
        <v>20</v>
      </c>
      <c r="E15" s="774">
        <v>24</v>
      </c>
      <c r="F15" s="89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29">
        <v>2</v>
      </c>
      <c r="B16" s="603" t="s">
        <v>23</v>
      </c>
      <c r="C16" s="1673" t="s">
        <v>1048</v>
      </c>
      <c r="D16" s="1641">
        <v>5</v>
      </c>
      <c r="E16" s="1641">
        <v>6</v>
      </c>
      <c r="F16" s="895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1729"/>
      <c r="B17" s="607" t="s">
        <v>347</v>
      </c>
      <c r="C17" s="727" t="s">
        <v>1042</v>
      </c>
      <c r="D17" s="1643">
        <v>3</v>
      </c>
      <c r="E17" s="1643">
        <v>6</v>
      </c>
      <c r="F17" s="729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6413</v>
      </c>
      <c r="M17" s="357" t="s">
        <v>347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729"/>
      <c r="B18" s="607" t="s">
        <v>354</v>
      </c>
      <c r="C18" s="727" t="s">
        <v>355</v>
      </c>
      <c r="D18" s="1643">
        <v>3</v>
      </c>
      <c r="E18" s="1643">
        <v>4</v>
      </c>
      <c r="F18" s="729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6282</v>
      </c>
      <c r="M18" s="357" t="s">
        <v>354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729"/>
      <c r="B19" s="607" t="s">
        <v>25</v>
      </c>
      <c r="C19" s="727" t="s">
        <v>138</v>
      </c>
      <c r="D19" s="1643">
        <v>3</v>
      </c>
      <c r="E19" s="1643">
        <v>4</v>
      </c>
      <c r="F19" s="729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1729"/>
      <c r="B20" s="607" t="s">
        <v>356</v>
      </c>
      <c r="C20" s="727" t="s">
        <v>357</v>
      </c>
      <c r="D20" s="1643">
        <v>3</v>
      </c>
      <c r="E20" s="1643">
        <v>4</v>
      </c>
      <c r="F20" s="72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6284</v>
      </c>
      <c r="M20" s="357" t="s">
        <v>356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729"/>
      <c r="B21" s="619" t="s">
        <v>26</v>
      </c>
      <c r="C21" s="789" t="s">
        <v>52</v>
      </c>
      <c r="D21" s="1643">
        <v>5</v>
      </c>
      <c r="E21" s="1643">
        <v>6</v>
      </c>
      <c r="F21" s="729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1729"/>
      <c r="B22" s="1675"/>
      <c r="C22" s="787" t="s">
        <v>22</v>
      </c>
      <c r="D22" s="783">
        <v>22</v>
      </c>
      <c r="E22" s="783">
        <v>30</v>
      </c>
      <c r="F22" s="78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785">
        <v>3</v>
      </c>
      <c r="B23" s="603" t="s">
        <v>27</v>
      </c>
      <c r="C23" s="1673" t="s">
        <v>404</v>
      </c>
      <c r="D23" s="1641">
        <v>5</v>
      </c>
      <c r="E23" s="1641">
        <v>6</v>
      </c>
      <c r="F23" s="895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1729"/>
      <c r="B24" s="607" t="s">
        <v>359</v>
      </c>
      <c r="C24" s="727" t="s">
        <v>349</v>
      </c>
      <c r="D24" s="1643">
        <v>4</v>
      </c>
      <c r="E24" s="1643">
        <v>6</v>
      </c>
      <c r="F24" s="729" t="s">
        <v>1048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1729"/>
      <c r="B25" s="607" t="s">
        <v>30</v>
      </c>
      <c r="C25" s="727" t="s">
        <v>141</v>
      </c>
      <c r="D25" s="1643">
        <v>5</v>
      </c>
      <c r="E25" s="1643">
        <v>6</v>
      </c>
      <c r="F25" s="729" t="s">
        <v>1048</v>
      </c>
      <c r="G25" s="494"/>
      <c r="H25" s="494" t="s">
        <v>23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</v>
      </c>
      <c r="N25" s="357" t="s">
        <v>23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594</v>
      </c>
      <c r="U25" s="357" t="s">
        <v>294</v>
      </c>
      <c r="V25" s="357" t="s">
        <v>294</v>
      </c>
    </row>
    <row r="26" spans="1:22">
      <c r="A26" s="1729"/>
      <c r="B26" s="607" t="s">
        <v>1052</v>
      </c>
      <c r="C26" s="727" t="s">
        <v>1053</v>
      </c>
      <c r="D26" s="1643">
        <v>4</v>
      </c>
      <c r="E26" s="1643">
        <v>6</v>
      </c>
      <c r="F26" s="729" t="s">
        <v>1044</v>
      </c>
      <c r="G26" s="494"/>
      <c r="H26" s="494" t="s">
        <v>1043</v>
      </c>
      <c r="I26" s="494" t="s">
        <v>294</v>
      </c>
      <c r="J26" s="494" t="s">
        <v>294</v>
      </c>
      <c r="K26" s="573">
        <v>0</v>
      </c>
      <c r="L26" s="358" t="s">
        <v>6417</v>
      </c>
      <c r="M26" s="357" t="s">
        <v>1052</v>
      </c>
      <c r="N26" s="357" t="s">
        <v>1043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6280</v>
      </c>
      <c r="U26" s="357" t="s">
        <v>294</v>
      </c>
      <c r="V26" s="357" t="s">
        <v>294</v>
      </c>
    </row>
    <row r="27" spans="1:22">
      <c r="A27" s="1729"/>
      <c r="B27" s="607" t="s">
        <v>19</v>
      </c>
      <c r="C27" s="727" t="s">
        <v>3226</v>
      </c>
      <c r="D27" s="1643">
        <v>2</v>
      </c>
      <c r="E27" s="1643">
        <v>2</v>
      </c>
      <c r="F27" s="72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19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1729"/>
      <c r="B28" s="619" t="s">
        <v>36</v>
      </c>
      <c r="C28" s="789" t="s">
        <v>247</v>
      </c>
      <c r="D28" s="1643">
        <v>1</v>
      </c>
      <c r="E28" s="1643">
        <v>1</v>
      </c>
      <c r="F28" s="72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911"/>
      <c r="B29" s="1675"/>
      <c r="C29" s="787" t="s">
        <v>22</v>
      </c>
      <c r="D29" s="783">
        <v>21</v>
      </c>
      <c r="E29" s="783">
        <v>27</v>
      </c>
      <c r="F29" s="78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729">
        <v>4</v>
      </c>
      <c r="B30" s="603" t="s">
        <v>31</v>
      </c>
      <c r="C30" s="1673" t="s">
        <v>427</v>
      </c>
      <c r="D30" s="1641">
        <v>5</v>
      </c>
      <c r="E30" s="1641">
        <v>6</v>
      </c>
      <c r="F30" s="895" t="s">
        <v>404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1729"/>
      <c r="B31" s="607" t="s">
        <v>29</v>
      </c>
      <c r="C31" s="727" t="s">
        <v>53</v>
      </c>
      <c r="D31" s="1643">
        <v>2</v>
      </c>
      <c r="E31" s="1643">
        <v>2</v>
      </c>
      <c r="F31" s="729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1729"/>
      <c r="B32" s="607" t="s">
        <v>40</v>
      </c>
      <c r="C32" s="727" t="s">
        <v>338</v>
      </c>
      <c r="D32" s="1643">
        <v>1</v>
      </c>
      <c r="E32" s="1643">
        <v>1</v>
      </c>
      <c r="F32" s="729" t="s">
        <v>247</v>
      </c>
      <c r="G32" s="494"/>
      <c r="H32" s="494" t="s">
        <v>36</v>
      </c>
      <c r="I32" s="494" t="s">
        <v>294</v>
      </c>
      <c r="J32" s="494" t="s">
        <v>294</v>
      </c>
      <c r="K32" s="573">
        <v>0</v>
      </c>
      <c r="L32" s="358" t="s">
        <v>1180</v>
      </c>
      <c r="M32" s="357" t="s">
        <v>40</v>
      </c>
      <c r="N32" s="357" t="s">
        <v>36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1131</v>
      </c>
      <c r="U32" s="357" t="s">
        <v>294</v>
      </c>
      <c r="V32" s="357" t="s">
        <v>294</v>
      </c>
    </row>
    <row r="33" spans="1:22">
      <c r="A33" s="1729"/>
      <c r="B33" s="607" t="s">
        <v>422</v>
      </c>
      <c r="C33" s="727" t="s">
        <v>418</v>
      </c>
      <c r="D33" s="1643">
        <v>4</v>
      </c>
      <c r="E33" s="1643">
        <v>6</v>
      </c>
      <c r="F33" s="729" t="s">
        <v>141</v>
      </c>
      <c r="G33" s="494"/>
      <c r="H33" s="494" t="s">
        <v>30</v>
      </c>
      <c r="I33" s="494" t="s">
        <v>294</v>
      </c>
      <c r="J33" s="494" t="s">
        <v>294</v>
      </c>
      <c r="K33" s="573">
        <v>0</v>
      </c>
      <c r="L33" s="358" t="s">
        <v>6419</v>
      </c>
      <c r="M33" s="357" t="s">
        <v>422</v>
      </c>
      <c r="N33" s="357" t="s">
        <v>30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604</v>
      </c>
      <c r="U33" s="357" t="s">
        <v>294</v>
      </c>
      <c r="V33" s="357" t="s">
        <v>294</v>
      </c>
    </row>
    <row r="34" spans="1:22">
      <c r="A34" s="1729"/>
      <c r="B34" s="607" t="s">
        <v>33</v>
      </c>
      <c r="C34" s="727" t="s">
        <v>140</v>
      </c>
      <c r="D34" s="1643">
        <v>5</v>
      </c>
      <c r="E34" s="1643">
        <v>6</v>
      </c>
      <c r="F34" s="729" t="s">
        <v>52</v>
      </c>
      <c r="G34" s="494"/>
      <c r="H34" s="494" t="s">
        <v>26</v>
      </c>
      <c r="I34" s="494" t="s">
        <v>294</v>
      </c>
      <c r="J34" s="494" t="s">
        <v>294</v>
      </c>
      <c r="K34" s="573">
        <v>0</v>
      </c>
      <c r="L34" s="358" t="s">
        <v>602</v>
      </c>
      <c r="M34" s="357" t="s">
        <v>33</v>
      </c>
      <c r="N34" s="357" t="s">
        <v>26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3412</v>
      </c>
      <c r="U34" s="357" t="s">
        <v>294</v>
      </c>
      <c r="V34" s="357" t="s">
        <v>294</v>
      </c>
    </row>
    <row r="35" spans="1:22" ht="15" thickBot="1">
      <c r="A35" s="1729"/>
      <c r="B35" s="619" t="s">
        <v>350</v>
      </c>
      <c r="C35" s="789" t="s">
        <v>405</v>
      </c>
      <c r="D35" s="1643">
        <v>4</v>
      </c>
      <c r="E35" s="1643">
        <v>6</v>
      </c>
      <c r="F35" s="729" t="s">
        <v>349</v>
      </c>
      <c r="G35" s="494"/>
      <c r="H35" s="494" t="s">
        <v>359</v>
      </c>
      <c r="I35" s="494" t="s">
        <v>294</v>
      </c>
      <c r="J35" s="494" t="s">
        <v>294</v>
      </c>
      <c r="K35" s="573">
        <v>0</v>
      </c>
      <c r="L35" s="358" t="s">
        <v>6420</v>
      </c>
      <c r="M35" s="357" t="s">
        <v>350</v>
      </c>
      <c r="N35" s="357" t="s">
        <v>359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6309</v>
      </c>
      <c r="U35" s="357" t="s">
        <v>294</v>
      </c>
      <c r="V35" s="357" t="s">
        <v>294</v>
      </c>
    </row>
    <row r="36" spans="1:22" ht="15" thickBot="1">
      <c r="A36" s="1729"/>
      <c r="B36" s="1675"/>
      <c r="C36" s="787" t="s">
        <v>22</v>
      </c>
      <c r="D36" s="783">
        <v>21</v>
      </c>
      <c r="E36" s="783">
        <v>27</v>
      </c>
      <c r="F36" s="78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785">
        <v>5</v>
      </c>
      <c r="B37" s="603" t="s">
        <v>360</v>
      </c>
      <c r="C37" s="1673" t="s">
        <v>6298</v>
      </c>
      <c r="D37" s="1641">
        <v>4</v>
      </c>
      <c r="E37" s="1641">
        <v>4</v>
      </c>
      <c r="F37" s="89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6298</v>
      </c>
      <c r="M37" s="357" t="s">
        <v>360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1729"/>
      <c r="B38" s="607" t="s">
        <v>6421</v>
      </c>
      <c r="C38" s="727" t="s">
        <v>6992</v>
      </c>
      <c r="D38" s="1643">
        <v>3</v>
      </c>
      <c r="E38" s="1643">
        <v>4</v>
      </c>
      <c r="F38" s="729" t="s">
        <v>418</v>
      </c>
      <c r="G38" s="494"/>
      <c r="H38" s="494" t="s">
        <v>422</v>
      </c>
      <c r="I38" s="494" t="s">
        <v>294</v>
      </c>
      <c r="J38" s="494" t="s">
        <v>294</v>
      </c>
      <c r="K38" s="573">
        <v>0</v>
      </c>
      <c r="L38" s="358" t="s">
        <v>6423</v>
      </c>
      <c r="M38" s="357" t="s">
        <v>6421</v>
      </c>
      <c r="N38" s="357" t="s">
        <v>422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6419</v>
      </c>
      <c r="U38" s="357" t="s">
        <v>294</v>
      </c>
      <c r="V38" s="357" t="s">
        <v>294</v>
      </c>
    </row>
    <row r="39" spans="1:22">
      <c r="A39" s="1729"/>
      <c r="B39" s="607" t="s">
        <v>6424</v>
      </c>
      <c r="C39" s="727" t="s">
        <v>6425</v>
      </c>
      <c r="D39" s="1643">
        <v>3</v>
      </c>
      <c r="E39" s="1643">
        <v>4</v>
      </c>
      <c r="F39" s="729" t="s">
        <v>404</v>
      </c>
      <c r="G39" s="494"/>
      <c r="H39" s="494" t="s">
        <v>27</v>
      </c>
      <c r="I39" s="494" t="s">
        <v>294</v>
      </c>
      <c r="J39" s="494" t="s">
        <v>294</v>
      </c>
      <c r="K39" s="574">
        <v>0</v>
      </c>
      <c r="L39" s="358" t="s">
        <v>6426</v>
      </c>
      <c r="M39" s="357" t="s">
        <v>6424</v>
      </c>
      <c r="N39" s="357" t="s">
        <v>27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598</v>
      </c>
      <c r="U39" s="357" t="s">
        <v>294</v>
      </c>
      <c r="V39" s="357" t="s">
        <v>294</v>
      </c>
    </row>
    <row r="40" spans="1:22">
      <c r="A40" s="1729"/>
      <c r="B40" s="607" t="s">
        <v>6427</v>
      </c>
      <c r="C40" s="611" t="s">
        <v>7354</v>
      </c>
      <c r="D40" s="609">
        <v>5</v>
      </c>
      <c r="E40" s="607">
        <v>6</v>
      </c>
      <c r="F40" s="729" t="s">
        <v>427</v>
      </c>
      <c r="G40" s="494"/>
      <c r="H40" s="494" t="s">
        <v>31</v>
      </c>
      <c r="I40" s="494" t="s">
        <v>294</v>
      </c>
      <c r="J40" s="494" t="s">
        <v>294</v>
      </c>
      <c r="K40" s="573">
        <v>0</v>
      </c>
      <c r="L40" s="358" t="s">
        <v>6429</v>
      </c>
      <c r="M40" s="357" t="s">
        <v>6427</v>
      </c>
      <c r="N40" s="357" t="s">
        <v>31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603</v>
      </c>
      <c r="U40" s="357" t="s">
        <v>294</v>
      </c>
      <c r="V40" s="357" t="s">
        <v>294</v>
      </c>
    </row>
    <row r="41" spans="1:22">
      <c r="A41" s="1729"/>
      <c r="B41" s="607" t="s">
        <v>6430</v>
      </c>
      <c r="C41" s="727" t="s">
        <v>6984</v>
      </c>
      <c r="D41" s="1643">
        <v>3</v>
      </c>
      <c r="E41" s="1643">
        <v>4</v>
      </c>
      <c r="F41" s="729" t="s">
        <v>349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6432</v>
      </c>
      <c r="M41" s="357" t="s">
        <v>6430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1729"/>
      <c r="B42" s="619" t="s">
        <v>358</v>
      </c>
      <c r="C42" s="789" t="s">
        <v>426</v>
      </c>
      <c r="D42" s="1675">
        <v>3</v>
      </c>
      <c r="E42" s="1675">
        <v>4</v>
      </c>
      <c r="F42" s="682" t="s">
        <v>357</v>
      </c>
      <c r="G42" s="494"/>
      <c r="H42" s="494" t="s">
        <v>356</v>
      </c>
      <c r="I42" s="494" t="s">
        <v>294</v>
      </c>
      <c r="J42" s="494" t="s">
        <v>294</v>
      </c>
      <c r="K42" s="573">
        <v>0</v>
      </c>
      <c r="L42" s="358" t="s">
        <v>6307</v>
      </c>
      <c r="M42" s="357" t="s">
        <v>358</v>
      </c>
      <c r="N42" s="357" t="s">
        <v>356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6284</v>
      </c>
      <c r="U42" s="357" t="s">
        <v>294</v>
      </c>
      <c r="V42" s="357" t="s">
        <v>294</v>
      </c>
    </row>
    <row r="43" spans="1:22" ht="15" thickBot="1">
      <c r="A43" s="911"/>
      <c r="B43" s="1643"/>
      <c r="C43" s="1730" t="s">
        <v>22</v>
      </c>
      <c r="D43" s="776">
        <v>21</v>
      </c>
      <c r="E43" s="776">
        <v>26</v>
      </c>
      <c r="F43" s="729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729">
        <v>6</v>
      </c>
      <c r="B44" s="1641" t="s">
        <v>7292</v>
      </c>
      <c r="C44" s="1673" t="s">
        <v>7293</v>
      </c>
      <c r="D44" s="1641">
        <v>3</v>
      </c>
      <c r="E44" s="1641">
        <v>4</v>
      </c>
      <c r="F44" s="895" t="s">
        <v>404</v>
      </c>
      <c r="G44" s="494"/>
      <c r="H44" s="494" t="s">
        <v>27</v>
      </c>
      <c r="I44" s="494" t="s">
        <v>294</v>
      </c>
      <c r="J44" s="494" t="s">
        <v>294</v>
      </c>
      <c r="K44" s="573">
        <v>0</v>
      </c>
      <c r="L44" s="358" t="s">
        <v>6296</v>
      </c>
      <c r="M44" s="357" t="s">
        <v>7292</v>
      </c>
      <c r="N44" s="357" t="s">
        <v>27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598</v>
      </c>
      <c r="U44" s="357" t="s">
        <v>294</v>
      </c>
      <c r="V44" s="357" t="s">
        <v>294</v>
      </c>
    </row>
    <row r="45" spans="1:22">
      <c r="A45" s="1729"/>
      <c r="B45" s="607" t="s">
        <v>35</v>
      </c>
      <c r="C45" s="727" t="s">
        <v>3258</v>
      </c>
      <c r="D45" s="1643">
        <v>3</v>
      </c>
      <c r="E45" s="1643">
        <v>4</v>
      </c>
      <c r="F45" s="729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1729"/>
      <c r="B46" s="607" t="s">
        <v>7355</v>
      </c>
      <c r="C46" s="727" t="s">
        <v>6990</v>
      </c>
      <c r="D46" s="1643">
        <v>3</v>
      </c>
      <c r="E46" s="1643">
        <v>4</v>
      </c>
      <c r="F46" s="729" t="s">
        <v>6425</v>
      </c>
      <c r="G46" s="494"/>
      <c r="H46" s="494" t="s">
        <v>6424</v>
      </c>
      <c r="I46" s="494" t="s">
        <v>294</v>
      </c>
      <c r="J46" s="494" t="s">
        <v>294</v>
      </c>
      <c r="K46" s="573">
        <v>0</v>
      </c>
      <c r="L46" s="358" t="s">
        <v>6436</v>
      </c>
      <c r="M46" s="357" t="s">
        <v>7355</v>
      </c>
      <c r="N46" s="357" t="s">
        <v>6424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6426</v>
      </c>
      <c r="U46" s="357" t="s">
        <v>294</v>
      </c>
      <c r="V46" s="357" t="s">
        <v>294</v>
      </c>
    </row>
    <row r="47" spans="1:22">
      <c r="A47" s="1729"/>
      <c r="B47" s="607" t="s">
        <v>409</v>
      </c>
      <c r="C47" s="727" t="s">
        <v>414</v>
      </c>
      <c r="D47" s="1643">
        <v>3</v>
      </c>
      <c r="E47" s="1643">
        <v>4</v>
      </c>
      <c r="F47" s="729" t="s">
        <v>349</v>
      </c>
      <c r="G47" s="494"/>
      <c r="H47" s="494" t="s">
        <v>359</v>
      </c>
      <c r="I47" s="494" t="s">
        <v>294</v>
      </c>
      <c r="J47" s="494" t="s">
        <v>294</v>
      </c>
      <c r="K47" s="573">
        <v>0</v>
      </c>
      <c r="L47" s="358" t="s">
        <v>739</v>
      </c>
      <c r="M47" s="357" t="s">
        <v>409</v>
      </c>
      <c r="N47" s="357" t="s">
        <v>359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6309</v>
      </c>
      <c r="U47" s="357" t="s">
        <v>294</v>
      </c>
      <c r="V47" s="357" t="s">
        <v>294</v>
      </c>
    </row>
    <row r="48" spans="1:22">
      <c r="A48" s="1729"/>
      <c r="B48" s="607" t="s">
        <v>34</v>
      </c>
      <c r="C48" s="727" t="s">
        <v>142</v>
      </c>
      <c r="D48" s="1643">
        <v>4</v>
      </c>
      <c r="E48" s="1643">
        <v>6</v>
      </c>
      <c r="F48" s="729" t="s">
        <v>11</v>
      </c>
      <c r="G48" s="494"/>
      <c r="H48" s="494" t="s">
        <v>10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34</v>
      </c>
      <c r="N48" s="357" t="s">
        <v>10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1729"/>
      <c r="B49" s="619" t="s">
        <v>410</v>
      </c>
      <c r="C49" s="789" t="s">
        <v>1054</v>
      </c>
      <c r="D49" s="1643">
        <v>4</v>
      </c>
      <c r="E49" s="1643">
        <v>4</v>
      </c>
      <c r="F49" s="729" t="s">
        <v>418</v>
      </c>
      <c r="G49" s="494"/>
      <c r="H49" s="494" t="s">
        <v>422</v>
      </c>
      <c r="I49" s="494" t="s">
        <v>294</v>
      </c>
      <c r="J49" s="494" t="s">
        <v>294</v>
      </c>
      <c r="K49" s="573">
        <v>0</v>
      </c>
      <c r="L49" s="358" t="s">
        <v>1054</v>
      </c>
      <c r="M49" s="357" t="s">
        <v>410</v>
      </c>
      <c r="N49" s="357" t="s">
        <v>422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6419</v>
      </c>
      <c r="U49" s="357" t="s">
        <v>294</v>
      </c>
      <c r="V49" s="357" t="s">
        <v>294</v>
      </c>
    </row>
    <row r="50" spans="1:22" ht="15" thickBot="1">
      <c r="A50" s="1729"/>
      <c r="B50" s="1675"/>
      <c r="C50" s="787" t="s">
        <v>22</v>
      </c>
      <c r="D50" s="783">
        <v>20</v>
      </c>
      <c r="E50" s="783">
        <v>26</v>
      </c>
      <c r="F50" s="78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785">
        <v>7</v>
      </c>
      <c r="B51" s="603" t="s">
        <v>420</v>
      </c>
      <c r="C51" s="1673" t="s">
        <v>363</v>
      </c>
      <c r="D51" s="1641">
        <v>3</v>
      </c>
      <c r="E51" s="1641">
        <v>4</v>
      </c>
      <c r="F51" s="895" t="s">
        <v>6298</v>
      </c>
      <c r="G51" s="494"/>
      <c r="H51" s="494" t="s">
        <v>360</v>
      </c>
      <c r="I51" s="494" t="s">
        <v>294</v>
      </c>
      <c r="J51" s="494" t="s">
        <v>294</v>
      </c>
      <c r="K51" s="573">
        <v>0</v>
      </c>
      <c r="L51" s="358" t="s">
        <v>574</v>
      </c>
      <c r="M51" s="357" t="s">
        <v>420</v>
      </c>
      <c r="N51" s="357" t="s">
        <v>360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6298</v>
      </c>
      <c r="U51" s="357" t="s">
        <v>294</v>
      </c>
      <c r="V51" s="357" t="s">
        <v>294</v>
      </c>
    </row>
    <row r="52" spans="1:22">
      <c r="A52" s="1729"/>
      <c r="B52" s="607" t="s">
        <v>4983</v>
      </c>
      <c r="C52" s="727" t="s">
        <v>5157</v>
      </c>
      <c r="D52" s="1643">
        <v>4</v>
      </c>
      <c r="E52" s="1643">
        <v>4</v>
      </c>
      <c r="F52" s="729" t="s">
        <v>1054</v>
      </c>
      <c r="G52" s="494"/>
      <c r="H52" s="494" t="s">
        <v>410</v>
      </c>
      <c r="I52" s="494" t="s">
        <v>294</v>
      </c>
      <c r="J52" s="494" t="s">
        <v>294</v>
      </c>
      <c r="K52" s="573">
        <v>0</v>
      </c>
      <c r="L52" s="358" t="s">
        <v>2103</v>
      </c>
      <c r="M52" s="357" t="s">
        <v>4983</v>
      </c>
      <c r="N52" s="357" t="s">
        <v>410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1054</v>
      </c>
      <c r="U52" s="357" t="s">
        <v>294</v>
      </c>
      <c r="V52" s="357" t="s">
        <v>294</v>
      </c>
    </row>
    <row r="53" spans="1:22">
      <c r="A53" s="1729"/>
      <c r="B53" s="607" t="s">
        <v>6994</v>
      </c>
      <c r="C53" s="727" t="s">
        <v>6995</v>
      </c>
      <c r="D53" s="1643">
        <v>3</v>
      </c>
      <c r="E53" s="1643">
        <v>4</v>
      </c>
      <c r="F53" s="729" t="s">
        <v>6992</v>
      </c>
      <c r="G53" s="494"/>
      <c r="H53" s="494" t="s">
        <v>6421</v>
      </c>
      <c r="I53" s="494" t="s">
        <v>294</v>
      </c>
      <c r="J53" s="494" t="s">
        <v>294</v>
      </c>
      <c r="K53" s="573">
        <v>0</v>
      </c>
      <c r="L53" s="358" t="s">
        <v>6996</v>
      </c>
      <c r="M53" s="357" t="s">
        <v>6994</v>
      </c>
      <c r="N53" s="357" t="s">
        <v>6421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6423</v>
      </c>
      <c r="U53" s="357" t="s">
        <v>294</v>
      </c>
      <c r="V53" s="357" t="s">
        <v>294</v>
      </c>
    </row>
    <row r="54" spans="1:22">
      <c r="A54" s="1729"/>
      <c r="B54" s="607" t="s">
        <v>6448</v>
      </c>
      <c r="C54" s="727" t="s">
        <v>7356</v>
      </c>
      <c r="D54" s="1643">
        <v>4</v>
      </c>
      <c r="E54" s="1643">
        <v>6</v>
      </c>
      <c r="F54" s="729" t="s">
        <v>6990</v>
      </c>
      <c r="G54" s="494"/>
      <c r="H54" s="494" t="s">
        <v>7355</v>
      </c>
      <c r="I54" s="494" t="s">
        <v>294</v>
      </c>
      <c r="J54" s="494" t="s">
        <v>294</v>
      </c>
      <c r="K54" s="573">
        <v>0</v>
      </c>
      <c r="L54" s="358" t="s">
        <v>6450</v>
      </c>
      <c r="M54" s="357" t="s">
        <v>6448</v>
      </c>
      <c r="N54" s="357" t="s">
        <v>7355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6436</v>
      </c>
      <c r="U54" s="357" t="s">
        <v>294</v>
      </c>
      <c r="V54" s="357" t="s">
        <v>294</v>
      </c>
    </row>
    <row r="55" spans="1:22" ht="15" thickBot="1">
      <c r="A55" s="1729"/>
      <c r="B55" s="619" t="s">
        <v>6998</v>
      </c>
      <c r="C55" s="789" t="s">
        <v>6999</v>
      </c>
      <c r="D55" s="1643">
        <v>4</v>
      </c>
      <c r="E55" s="1643">
        <v>6</v>
      </c>
      <c r="F55" s="729" t="s">
        <v>6992</v>
      </c>
      <c r="G55" s="494"/>
      <c r="H55" s="494" t="s">
        <v>6421</v>
      </c>
      <c r="I55" s="494" t="s">
        <v>294</v>
      </c>
      <c r="J55" s="494" t="s">
        <v>294</v>
      </c>
      <c r="K55" s="573">
        <v>0</v>
      </c>
      <c r="L55" s="358" t="s">
        <v>7000</v>
      </c>
      <c r="M55" s="357" t="s">
        <v>6998</v>
      </c>
      <c r="N55" s="357" t="s">
        <v>6421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6423</v>
      </c>
      <c r="U55" s="357" t="s">
        <v>294</v>
      </c>
      <c r="V55" s="357" t="s">
        <v>294</v>
      </c>
    </row>
    <row r="56" spans="1:22" ht="15" thickBot="1">
      <c r="A56" s="911"/>
      <c r="B56" s="1643"/>
      <c r="C56" s="787" t="s">
        <v>22</v>
      </c>
      <c r="D56" s="783">
        <v>18</v>
      </c>
      <c r="E56" s="783">
        <v>24</v>
      </c>
      <c r="F56" s="788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785">
        <v>8</v>
      </c>
      <c r="B57" s="603" t="s">
        <v>7357</v>
      </c>
      <c r="C57" s="1673" t="s">
        <v>4602</v>
      </c>
      <c r="D57" s="1641">
        <v>4</v>
      </c>
      <c r="E57" s="1641">
        <v>6</v>
      </c>
      <c r="F57" s="895" t="s">
        <v>1054</v>
      </c>
      <c r="G57" s="494"/>
      <c r="H57" s="494" t="s">
        <v>410</v>
      </c>
      <c r="I57" s="494" t="s">
        <v>294</v>
      </c>
      <c r="J57" s="494" t="s">
        <v>294</v>
      </c>
      <c r="K57" s="573">
        <v>0</v>
      </c>
      <c r="L57" s="358" t="s">
        <v>4742</v>
      </c>
      <c r="M57" s="357" t="s">
        <v>7357</v>
      </c>
      <c r="N57" s="357" t="s">
        <v>410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1054</v>
      </c>
      <c r="U57" s="357" t="s">
        <v>294</v>
      </c>
      <c r="V57" s="357" t="s">
        <v>294</v>
      </c>
    </row>
    <row r="58" spans="1:22">
      <c r="A58" s="1729"/>
      <c r="B58" s="607" t="s">
        <v>7184</v>
      </c>
      <c r="C58" s="727" t="s">
        <v>1021</v>
      </c>
      <c r="D58" s="1643">
        <v>8</v>
      </c>
      <c r="E58" s="1643">
        <v>14</v>
      </c>
      <c r="F58" s="729" t="s">
        <v>7358</v>
      </c>
      <c r="G58" s="494"/>
      <c r="H58" s="494" t="s">
        <v>34</v>
      </c>
      <c r="I58" s="494" t="s">
        <v>410</v>
      </c>
      <c r="J58" s="494" t="s">
        <v>294</v>
      </c>
      <c r="K58" s="573">
        <v>0</v>
      </c>
      <c r="L58" s="358" t="s">
        <v>4589</v>
      </c>
      <c r="M58" s="357" t="s">
        <v>7184</v>
      </c>
      <c r="N58" s="357" t="s">
        <v>34</v>
      </c>
      <c r="O58" s="357" t="s">
        <v>410</v>
      </c>
      <c r="P58" s="357" t="s">
        <v>294</v>
      </c>
      <c r="Q58" s="357">
        <v>0</v>
      </c>
      <c r="R58" s="357">
        <v>19</v>
      </c>
      <c r="S58" s="357">
        <v>0</v>
      </c>
      <c r="T58" s="357" t="s">
        <v>1181</v>
      </c>
      <c r="U58" s="357" t="s">
        <v>1054</v>
      </c>
      <c r="V58" s="357" t="s">
        <v>294</v>
      </c>
    </row>
    <row r="59" spans="1:22">
      <c r="A59" s="1729"/>
      <c r="B59" s="607" t="s">
        <v>7359</v>
      </c>
      <c r="C59" s="727" t="s">
        <v>7004</v>
      </c>
      <c r="D59" s="1643">
        <v>4</v>
      </c>
      <c r="E59" s="1643">
        <v>6</v>
      </c>
      <c r="F59" s="729" t="s">
        <v>6999</v>
      </c>
      <c r="G59" s="494"/>
      <c r="H59" s="494" t="s">
        <v>6998</v>
      </c>
      <c r="I59" s="494" t="s">
        <v>294</v>
      </c>
      <c r="J59" s="494" t="s">
        <v>294</v>
      </c>
      <c r="K59" s="573">
        <v>0</v>
      </c>
      <c r="L59" s="358" t="s">
        <v>7005</v>
      </c>
      <c r="M59" s="357" t="s">
        <v>7359</v>
      </c>
      <c r="N59" s="357" t="s">
        <v>6998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7000</v>
      </c>
      <c r="U59" s="357" t="s">
        <v>294</v>
      </c>
      <c r="V59" s="357" t="s">
        <v>294</v>
      </c>
    </row>
    <row r="60" spans="1:22" ht="15" thickBot="1">
      <c r="A60" s="1729"/>
      <c r="B60" s="619" t="s">
        <v>6463</v>
      </c>
      <c r="C60" s="789" t="s">
        <v>7360</v>
      </c>
      <c r="D60" s="1643">
        <v>3</v>
      </c>
      <c r="E60" s="1643">
        <v>4</v>
      </c>
      <c r="F60" s="729" t="s">
        <v>6999</v>
      </c>
      <c r="G60" s="494"/>
      <c r="H60" s="494" t="s">
        <v>6998</v>
      </c>
      <c r="I60" s="494" t="s">
        <v>294</v>
      </c>
      <c r="J60" s="494" t="s">
        <v>294</v>
      </c>
      <c r="K60" s="573">
        <v>0</v>
      </c>
      <c r="L60" s="358" t="s">
        <v>6465</v>
      </c>
      <c r="M60" s="357" t="s">
        <v>6463</v>
      </c>
      <c r="N60" s="357" t="s">
        <v>6998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7000</v>
      </c>
      <c r="U60" s="357" t="s">
        <v>294</v>
      </c>
      <c r="V60" s="357" t="s">
        <v>294</v>
      </c>
    </row>
    <row r="61" spans="1:22" ht="15" thickBot="1">
      <c r="A61" s="911"/>
      <c r="B61" s="1675"/>
      <c r="C61" s="787" t="s">
        <v>22</v>
      </c>
      <c r="D61" s="783">
        <v>19</v>
      </c>
      <c r="E61" s="783">
        <v>30</v>
      </c>
      <c r="F61" s="788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 ht="20.399999999999999">
      <c r="A62" s="1729">
        <v>9</v>
      </c>
      <c r="B62" s="603" t="s">
        <v>7361</v>
      </c>
      <c r="C62" s="1673" t="s">
        <v>325</v>
      </c>
      <c r="D62" s="1641">
        <v>8</v>
      </c>
      <c r="E62" s="1641">
        <v>12</v>
      </c>
      <c r="F62" s="895" t="s">
        <v>7362</v>
      </c>
      <c r="G62" s="494"/>
      <c r="H62" s="494" t="s">
        <v>35</v>
      </c>
      <c r="I62" s="494" t="s">
        <v>7184</v>
      </c>
      <c r="J62" s="494" t="s">
        <v>294</v>
      </c>
      <c r="K62" s="573">
        <v>0</v>
      </c>
      <c r="L62" s="358" t="s">
        <v>4161</v>
      </c>
      <c r="M62" s="357" t="s">
        <v>7361</v>
      </c>
      <c r="N62" s="357" t="s">
        <v>35</v>
      </c>
      <c r="O62" s="357" t="s">
        <v>7184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4589</v>
      </c>
      <c r="V62" s="357" t="s">
        <v>294</v>
      </c>
    </row>
    <row r="63" spans="1:22">
      <c r="A63" s="1729"/>
      <c r="B63" s="607" t="s">
        <v>6329</v>
      </c>
      <c r="C63" s="727" t="s">
        <v>7186</v>
      </c>
      <c r="D63" s="1643">
        <v>3</v>
      </c>
      <c r="E63" s="1643">
        <v>4</v>
      </c>
      <c r="F63" s="729" t="s">
        <v>7293</v>
      </c>
      <c r="G63" s="494"/>
      <c r="H63" s="494" t="s">
        <v>7292</v>
      </c>
      <c r="I63" s="494" t="s">
        <v>294</v>
      </c>
      <c r="J63" s="494" t="s">
        <v>294</v>
      </c>
      <c r="K63" s="573">
        <v>0</v>
      </c>
      <c r="L63" s="358" t="s">
        <v>6331</v>
      </c>
      <c r="M63" s="357" t="s">
        <v>6329</v>
      </c>
      <c r="N63" s="357" t="s">
        <v>7292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6296</v>
      </c>
      <c r="U63" s="357" t="s">
        <v>294</v>
      </c>
      <c r="V63" s="357" t="s">
        <v>294</v>
      </c>
    </row>
    <row r="64" spans="1:22">
      <c r="A64" s="1729"/>
      <c r="B64" s="607" t="s">
        <v>38</v>
      </c>
      <c r="C64" s="727" t="s">
        <v>146</v>
      </c>
      <c r="D64" s="1643">
        <v>1</v>
      </c>
      <c r="E64" s="1643">
        <v>1</v>
      </c>
      <c r="F64" s="729" t="s">
        <v>3226</v>
      </c>
      <c r="G64" s="494"/>
      <c r="H64" s="494" t="s">
        <v>19</v>
      </c>
      <c r="I64" s="494" t="s">
        <v>294</v>
      </c>
      <c r="J64" s="494" t="s">
        <v>294</v>
      </c>
      <c r="K64" s="573">
        <v>0</v>
      </c>
      <c r="L64" s="358" t="s">
        <v>331</v>
      </c>
      <c r="M64" s="357" t="s">
        <v>38</v>
      </c>
      <c r="N64" s="357" t="s">
        <v>19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335</v>
      </c>
      <c r="U64" s="357" t="s">
        <v>294</v>
      </c>
      <c r="V64" s="357" t="s">
        <v>294</v>
      </c>
    </row>
    <row r="65" spans="1:22">
      <c r="A65" s="1729"/>
      <c r="B65" s="607" t="s">
        <v>6445</v>
      </c>
      <c r="C65" s="727" t="s">
        <v>7006</v>
      </c>
      <c r="D65" s="1643">
        <v>3</v>
      </c>
      <c r="E65" s="1643">
        <v>4</v>
      </c>
      <c r="F65" s="729" t="s">
        <v>6984</v>
      </c>
      <c r="G65" s="494"/>
      <c r="H65" s="494" t="s">
        <v>6430</v>
      </c>
      <c r="I65" s="494" t="s">
        <v>294</v>
      </c>
      <c r="J65" s="494" t="s">
        <v>294</v>
      </c>
      <c r="K65" s="573">
        <v>0</v>
      </c>
      <c r="L65" s="358" t="s">
        <v>6447</v>
      </c>
      <c r="M65" s="357" t="s">
        <v>6445</v>
      </c>
      <c r="N65" s="357" t="s">
        <v>6430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6432</v>
      </c>
      <c r="U65" s="357" t="s">
        <v>294</v>
      </c>
      <c r="V65" s="357" t="s">
        <v>294</v>
      </c>
    </row>
    <row r="66" spans="1:22">
      <c r="A66" s="1729"/>
      <c r="B66" s="607" t="s">
        <v>7363</v>
      </c>
      <c r="C66" s="727" t="s">
        <v>7364</v>
      </c>
      <c r="D66" s="1643">
        <v>3</v>
      </c>
      <c r="E66" s="1643">
        <v>4</v>
      </c>
      <c r="F66" s="729" t="s">
        <v>1021</v>
      </c>
      <c r="G66" s="494" t="s">
        <v>241</v>
      </c>
      <c r="H66" s="494" t="s">
        <v>7184</v>
      </c>
      <c r="I66" s="494" t="s">
        <v>294</v>
      </c>
      <c r="J66" s="494" t="s">
        <v>294</v>
      </c>
      <c r="K66" s="573">
        <v>0</v>
      </c>
      <c r="L66" s="358" t="s">
        <v>6615</v>
      </c>
      <c r="M66" s="357" t="s">
        <v>7363</v>
      </c>
      <c r="N66" s="357" t="s">
        <v>7184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4589</v>
      </c>
      <c r="U66" s="357" t="s">
        <v>294</v>
      </c>
      <c r="V66" s="357" t="s">
        <v>294</v>
      </c>
    </row>
    <row r="67" spans="1:22" ht="15" thickBot="1">
      <c r="A67" s="1729"/>
      <c r="B67" s="1643" t="s">
        <v>7365</v>
      </c>
      <c r="C67" s="789" t="s">
        <v>7366</v>
      </c>
      <c r="D67" s="1643">
        <v>3</v>
      </c>
      <c r="E67" s="1643">
        <v>4</v>
      </c>
      <c r="F67" s="729" t="s">
        <v>1021</v>
      </c>
      <c r="G67" s="494" t="s">
        <v>241</v>
      </c>
      <c r="H67" s="494" t="s">
        <v>7184</v>
      </c>
      <c r="I67" s="494" t="s">
        <v>294</v>
      </c>
      <c r="J67" s="494" t="s">
        <v>294</v>
      </c>
      <c r="K67" s="573">
        <v>0</v>
      </c>
      <c r="L67" s="358" t="s">
        <v>7367</v>
      </c>
      <c r="M67" s="357" t="s">
        <v>7365</v>
      </c>
      <c r="N67" s="357" t="s">
        <v>7184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4589</v>
      </c>
      <c r="U67" s="357" t="s">
        <v>294</v>
      </c>
      <c r="V67" s="357" t="s">
        <v>294</v>
      </c>
    </row>
    <row r="68" spans="1:22" ht="15" thickBot="1">
      <c r="A68" s="1729"/>
      <c r="B68" s="1672"/>
      <c r="C68" s="787" t="s">
        <v>22</v>
      </c>
      <c r="D68" s="783">
        <v>18</v>
      </c>
      <c r="E68" s="783">
        <v>25</v>
      </c>
      <c r="F68" s="788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785">
        <v>10</v>
      </c>
      <c r="B69" s="603" t="s">
        <v>6458</v>
      </c>
      <c r="C69" s="727" t="s">
        <v>7368</v>
      </c>
      <c r="D69" s="1641">
        <v>3</v>
      </c>
      <c r="E69" s="1641">
        <v>4</v>
      </c>
      <c r="F69" s="895" t="s">
        <v>7006</v>
      </c>
      <c r="G69" s="494"/>
      <c r="H69" s="494" t="s">
        <v>6445</v>
      </c>
      <c r="I69" s="494" t="s">
        <v>294</v>
      </c>
      <c r="J69" s="494" t="s">
        <v>294</v>
      </c>
      <c r="K69" s="573">
        <v>0</v>
      </c>
      <c r="L69" s="358" t="s">
        <v>6460</v>
      </c>
      <c r="M69" s="357" t="s">
        <v>6458</v>
      </c>
      <c r="N69" s="357" t="s">
        <v>6445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6447</v>
      </c>
      <c r="U69" s="357" t="s">
        <v>294</v>
      </c>
      <c r="V69" s="357" t="s">
        <v>294</v>
      </c>
    </row>
    <row r="70" spans="1:22">
      <c r="A70" s="1729"/>
      <c r="B70" s="607" t="s">
        <v>7369</v>
      </c>
      <c r="C70" s="727" t="s">
        <v>3394</v>
      </c>
      <c r="D70" s="1643">
        <v>8</v>
      </c>
      <c r="E70" s="1643">
        <v>12</v>
      </c>
      <c r="F70" s="729" t="s">
        <v>325</v>
      </c>
      <c r="G70" s="494"/>
      <c r="H70" s="494" t="s">
        <v>7361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7369</v>
      </c>
      <c r="N70" s="357" t="s">
        <v>7361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>
      <c r="A71" s="1729"/>
      <c r="B71" s="1643" t="s">
        <v>1055</v>
      </c>
      <c r="C71" s="727" t="s">
        <v>1056</v>
      </c>
      <c r="D71" s="1643">
        <v>3</v>
      </c>
      <c r="E71" s="1643">
        <v>4</v>
      </c>
      <c r="F71" s="729" t="s">
        <v>4602</v>
      </c>
      <c r="G71" s="494"/>
      <c r="H71" s="494" t="s">
        <v>7357</v>
      </c>
      <c r="I71" s="494" t="s">
        <v>294</v>
      </c>
      <c r="J71" s="494" t="s">
        <v>294</v>
      </c>
      <c r="K71" s="573">
        <v>0</v>
      </c>
      <c r="L71" s="358" t="s">
        <v>6462</v>
      </c>
      <c r="M71" s="357" t="s">
        <v>1055</v>
      </c>
      <c r="N71" s="357" t="s">
        <v>7357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4742</v>
      </c>
      <c r="U71" s="357" t="s">
        <v>294</v>
      </c>
      <c r="V71" s="357" t="s">
        <v>294</v>
      </c>
    </row>
    <row r="72" spans="1:22" ht="20.399999999999999">
      <c r="A72" s="1729"/>
      <c r="B72" s="607" t="s">
        <v>7016</v>
      </c>
      <c r="C72" s="727" t="s">
        <v>423</v>
      </c>
      <c r="D72" s="1643">
        <v>3</v>
      </c>
      <c r="E72" s="1643">
        <v>4</v>
      </c>
      <c r="F72" s="729" t="s">
        <v>7370</v>
      </c>
      <c r="G72" s="494"/>
      <c r="H72" s="494" t="s">
        <v>7359</v>
      </c>
      <c r="I72" s="494" t="s">
        <v>6463</v>
      </c>
      <c r="J72" s="494" t="s">
        <v>294</v>
      </c>
      <c r="K72" s="573">
        <v>0</v>
      </c>
      <c r="L72" s="358" t="s">
        <v>423</v>
      </c>
      <c r="M72" s="357" t="s">
        <v>7016</v>
      </c>
      <c r="N72" s="357" t="s">
        <v>7359</v>
      </c>
      <c r="O72" s="357" t="s">
        <v>6463</v>
      </c>
      <c r="P72" s="357" t="s">
        <v>294</v>
      </c>
      <c r="Q72" s="357">
        <v>0</v>
      </c>
      <c r="R72" s="357">
        <v>36</v>
      </c>
      <c r="S72" s="357">
        <v>0</v>
      </c>
      <c r="T72" s="357" t="s">
        <v>7005</v>
      </c>
      <c r="U72" s="357" t="s">
        <v>6465</v>
      </c>
      <c r="V72" s="357" t="s">
        <v>294</v>
      </c>
    </row>
    <row r="73" spans="1:22">
      <c r="A73" s="1729"/>
      <c r="B73" s="607" t="s">
        <v>7371</v>
      </c>
      <c r="C73" s="727" t="s">
        <v>7075</v>
      </c>
      <c r="D73" s="1643">
        <v>3</v>
      </c>
      <c r="E73" s="1643">
        <v>4</v>
      </c>
      <c r="F73" s="729" t="s">
        <v>153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7020</v>
      </c>
      <c r="M73" s="357" t="s">
        <v>7371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1729"/>
      <c r="B74" s="1675" t="s">
        <v>412</v>
      </c>
      <c r="C74" s="789" t="s">
        <v>4662</v>
      </c>
      <c r="D74" s="1675">
        <v>3</v>
      </c>
      <c r="E74" s="1675">
        <v>4</v>
      </c>
      <c r="F74" s="682" t="s">
        <v>153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774</v>
      </c>
      <c r="M74" s="357" t="s">
        <v>412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911"/>
      <c r="B75" s="1731"/>
      <c r="C75" s="1732" t="s">
        <v>22</v>
      </c>
      <c r="D75" s="780">
        <v>20</v>
      </c>
      <c r="E75" s="780">
        <v>28</v>
      </c>
      <c r="F75" s="1733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1260"/>
      <c r="B76" s="1371"/>
      <c r="C76" s="1732" t="s">
        <v>111</v>
      </c>
      <c r="D76" s="911">
        <v>200</v>
      </c>
      <c r="E76" s="911">
        <v>267</v>
      </c>
      <c r="F76" s="1734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111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6ABF-2F1C-469D-97FD-BE6F4F4B90A0}">
  <sheetPr codeName="Sheet104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3">
        <v>1</v>
      </c>
      <c r="B9" s="1068" t="s">
        <v>10</v>
      </c>
      <c r="C9" s="1064" t="s">
        <v>11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607"/>
      <c r="B10" s="860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607"/>
      <c r="B11" s="860" t="s">
        <v>6905</v>
      </c>
      <c r="C11" s="1063" t="s">
        <v>6906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6907</v>
      </c>
      <c r="M11" s="357" t="s">
        <v>6905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607"/>
      <c r="B12" s="860" t="s">
        <v>1020</v>
      </c>
      <c r="C12" s="1063" t="s">
        <v>3206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607"/>
      <c r="B13" s="1117" t="s">
        <v>20</v>
      </c>
      <c r="C13" s="1063" t="s">
        <v>21</v>
      </c>
      <c r="D13" s="609">
        <v>5</v>
      </c>
      <c r="E13" s="607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19"/>
      <c r="B14" s="612"/>
      <c r="C14" s="703" t="s">
        <v>22</v>
      </c>
      <c r="D14" s="614">
        <v>18</v>
      </c>
      <c r="E14" s="614">
        <v>20</v>
      </c>
      <c r="F14" s="106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3">
        <v>2</v>
      </c>
      <c r="B15" s="860" t="s">
        <v>23</v>
      </c>
      <c r="C15" s="1063" t="s">
        <v>1048</v>
      </c>
      <c r="D15" s="605">
        <v>5</v>
      </c>
      <c r="E15" s="603">
        <v>6</v>
      </c>
      <c r="F15" s="1067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607"/>
      <c r="B16" s="860" t="s">
        <v>347</v>
      </c>
      <c r="C16" s="1063" t="s">
        <v>1042</v>
      </c>
      <c r="D16" s="609">
        <v>3</v>
      </c>
      <c r="E16" s="607">
        <v>6</v>
      </c>
      <c r="F16" s="106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6413</v>
      </c>
      <c r="M16" s="357" t="s">
        <v>347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607"/>
      <c r="B17" s="860" t="s">
        <v>25</v>
      </c>
      <c r="C17" s="1063" t="s">
        <v>138</v>
      </c>
      <c r="D17" s="609">
        <v>3</v>
      </c>
      <c r="E17" s="607">
        <v>4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25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607"/>
      <c r="B18" s="860" t="s">
        <v>1043</v>
      </c>
      <c r="C18" s="1063" t="s">
        <v>1044</v>
      </c>
      <c r="D18" s="609">
        <v>4</v>
      </c>
      <c r="E18" s="860">
        <v>6</v>
      </c>
      <c r="F18" s="143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6280</v>
      </c>
      <c r="M18" s="357" t="s">
        <v>1043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607"/>
      <c r="B19" s="860" t="s">
        <v>26</v>
      </c>
      <c r="C19" s="1063" t="s">
        <v>52</v>
      </c>
      <c r="D19" s="609">
        <v>5</v>
      </c>
      <c r="E19" s="607">
        <v>6</v>
      </c>
      <c r="F19" s="1065" t="s">
        <v>21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607"/>
      <c r="B20" s="860" t="s">
        <v>36</v>
      </c>
      <c r="C20" s="1063" t="s">
        <v>247</v>
      </c>
      <c r="D20" s="609">
        <v>1</v>
      </c>
      <c r="E20" s="619">
        <v>1</v>
      </c>
      <c r="F20" s="106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19"/>
      <c r="B21" s="612"/>
      <c r="C21" s="703" t="s">
        <v>22</v>
      </c>
      <c r="D21" s="624">
        <v>21</v>
      </c>
      <c r="E21" s="624">
        <v>29</v>
      </c>
      <c r="F21" s="773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3">
        <v>3</v>
      </c>
      <c r="B22" s="860" t="s">
        <v>27</v>
      </c>
      <c r="C22" s="1064" t="s">
        <v>404</v>
      </c>
      <c r="D22" s="605">
        <v>5</v>
      </c>
      <c r="E22" s="603">
        <v>6</v>
      </c>
      <c r="F22" s="1067" t="s">
        <v>1048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607"/>
      <c r="B23" s="860" t="s">
        <v>7222</v>
      </c>
      <c r="C23" s="1063" t="s">
        <v>6481</v>
      </c>
      <c r="D23" s="609">
        <v>3</v>
      </c>
      <c r="E23" s="607">
        <v>4</v>
      </c>
      <c r="F23" s="1065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6482</v>
      </c>
      <c r="M23" s="357" t="s">
        <v>7222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607"/>
      <c r="B24" s="860" t="s">
        <v>359</v>
      </c>
      <c r="C24" s="1063" t="s">
        <v>349</v>
      </c>
      <c r="D24" s="609">
        <v>4</v>
      </c>
      <c r="E24" s="607">
        <v>6</v>
      </c>
      <c r="F24" s="1065" t="s">
        <v>1048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607"/>
      <c r="B25" s="860" t="s">
        <v>33</v>
      </c>
      <c r="C25" s="1063" t="s">
        <v>140</v>
      </c>
      <c r="D25" s="609">
        <v>5</v>
      </c>
      <c r="E25" s="607">
        <v>6</v>
      </c>
      <c r="F25" s="1065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607"/>
      <c r="B26" s="860" t="s">
        <v>40</v>
      </c>
      <c r="C26" s="1063" t="s">
        <v>338</v>
      </c>
      <c r="D26" s="609">
        <v>1</v>
      </c>
      <c r="E26" s="607">
        <v>1</v>
      </c>
      <c r="F26" s="1065" t="s">
        <v>247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 ht="15" thickBot="1">
      <c r="A27" s="607"/>
      <c r="B27" s="860" t="s">
        <v>29</v>
      </c>
      <c r="C27" s="1063" t="s">
        <v>53</v>
      </c>
      <c r="D27" s="681">
        <v>2</v>
      </c>
      <c r="E27" s="619">
        <v>2</v>
      </c>
      <c r="F27" s="106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619"/>
      <c r="B28" s="612"/>
      <c r="C28" s="703" t="s">
        <v>22</v>
      </c>
      <c r="D28" s="631">
        <v>20</v>
      </c>
      <c r="E28" s="631">
        <v>25</v>
      </c>
      <c r="F28" s="702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7">
        <v>4</v>
      </c>
      <c r="B29" s="860" t="s">
        <v>7220</v>
      </c>
      <c r="C29" s="1063" t="s">
        <v>7221</v>
      </c>
      <c r="D29" s="609">
        <v>3</v>
      </c>
      <c r="E29" s="607">
        <v>4</v>
      </c>
      <c r="F29" s="1065" t="s">
        <v>1042</v>
      </c>
      <c r="G29" s="494"/>
      <c r="H29" s="494" t="s">
        <v>347</v>
      </c>
      <c r="I29" s="494" t="s">
        <v>294</v>
      </c>
      <c r="J29" s="494" t="s">
        <v>294</v>
      </c>
      <c r="K29" s="573">
        <v>0</v>
      </c>
      <c r="L29" s="358" t="s">
        <v>6492</v>
      </c>
      <c r="M29" s="357" t="s">
        <v>7220</v>
      </c>
      <c r="N29" s="357" t="s">
        <v>347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6413</v>
      </c>
      <c r="U29" s="357" t="s">
        <v>294</v>
      </c>
      <c r="V29" s="357" t="s">
        <v>294</v>
      </c>
    </row>
    <row r="30" spans="1:22">
      <c r="A30" s="607"/>
      <c r="B30" s="860" t="s">
        <v>7315</v>
      </c>
      <c r="C30" s="1063" t="s">
        <v>7316</v>
      </c>
      <c r="D30" s="609">
        <v>3</v>
      </c>
      <c r="E30" s="607">
        <v>4</v>
      </c>
      <c r="F30" s="1065" t="s">
        <v>6481</v>
      </c>
      <c r="G30" s="494"/>
      <c r="H30" s="494" t="s">
        <v>7222</v>
      </c>
      <c r="I30" s="494" t="s">
        <v>294</v>
      </c>
      <c r="J30" s="494" t="s">
        <v>294</v>
      </c>
      <c r="K30" s="573">
        <v>0</v>
      </c>
      <c r="L30" s="358" t="s">
        <v>6910</v>
      </c>
      <c r="M30" s="357" t="s">
        <v>7315</v>
      </c>
      <c r="N30" s="357" t="s">
        <v>7222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6482</v>
      </c>
      <c r="U30" s="357" t="s">
        <v>294</v>
      </c>
      <c r="V30" s="357" t="s">
        <v>294</v>
      </c>
    </row>
    <row r="31" spans="1:22">
      <c r="A31" s="607"/>
      <c r="B31" s="860" t="s">
        <v>30</v>
      </c>
      <c r="C31" s="1063" t="s">
        <v>141</v>
      </c>
      <c r="D31" s="609">
        <v>5</v>
      </c>
      <c r="E31" s="607">
        <v>6</v>
      </c>
      <c r="F31" s="1065" t="s">
        <v>1048</v>
      </c>
      <c r="G31" s="494"/>
      <c r="H31" s="494" t="s">
        <v>23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23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594</v>
      </c>
      <c r="U31" s="357" t="s">
        <v>294</v>
      </c>
      <c r="V31" s="357" t="s">
        <v>294</v>
      </c>
    </row>
    <row r="32" spans="1:22">
      <c r="A32" s="607"/>
      <c r="B32" s="860" t="s">
        <v>31</v>
      </c>
      <c r="C32" s="1063" t="s">
        <v>427</v>
      </c>
      <c r="D32" s="609">
        <v>5</v>
      </c>
      <c r="E32" s="607">
        <v>6</v>
      </c>
      <c r="F32" s="1065" t="s">
        <v>404</v>
      </c>
      <c r="G32" s="494"/>
      <c r="H32" s="494" t="s">
        <v>27</v>
      </c>
      <c r="I32" s="494" t="s">
        <v>294</v>
      </c>
      <c r="J32" s="494" t="s">
        <v>294</v>
      </c>
      <c r="K32" s="573">
        <v>0</v>
      </c>
      <c r="L32" s="358" t="s">
        <v>603</v>
      </c>
      <c r="M32" s="357" t="s">
        <v>31</v>
      </c>
      <c r="N32" s="357" t="s">
        <v>27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 ht="15" thickBot="1">
      <c r="A33" s="607"/>
      <c r="B33" s="860" t="s">
        <v>350</v>
      </c>
      <c r="C33" s="1063" t="s">
        <v>405</v>
      </c>
      <c r="D33" s="681">
        <v>4</v>
      </c>
      <c r="E33" s="619">
        <v>6</v>
      </c>
      <c r="F33" s="1065" t="s">
        <v>349</v>
      </c>
      <c r="G33" s="494"/>
      <c r="H33" s="494" t="s">
        <v>359</v>
      </c>
      <c r="I33" s="494" t="s">
        <v>294</v>
      </c>
      <c r="J33" s="494" t="s">
        <v>294</v>
      </c>
      <c r="K33" s="573">
        <v>0</v>
      </c>
      <c r="L33" s="358" t="s">
        <v>6420</v>
      </c>
      <c r="M33" s="357" t="s">
        <v>350</v>
      </c>
      <c r="N33" s="357" t="s">
        <v>359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6309</v>
      </c>
      <c r="U33" s="357" t="s">
        <v>294</v>
      </c>
      <c r="V33" s="357" t="s">
        <v>294</v>
      </c>
    </row>
    <row r="34" spans="1:22" ht="15" thickBot="1">
      <c r="A34" s="619"/>
      <c r="B34" s="612"/>
      <c r="C34" s="703" t="s">
        <v>22</v>
      </c>
      <c r="D34" s="1121">
        <v>20</v>
      </c>
      <c r="E34" s="1121">
        <v>26</v>
      </c>
      <c r="F34" s="704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07">
        <v>5</v>
      </c>
      <c r="B35" s="860" t="s">
        <v>7317</v>
      </c>
      <c r="C35" s="1063" t="s">
        <v>7318</v>
      </c>
      <c r="D35" s="605">
        <v>3</v>
      </c>
      <c r="E35" s="603">
        <v>4</v>
      </c>
      <c r="F35" s="1067" t="s">
        <v>7221</v>
      </c>
      <c r="G35" s="494"/>
      <c r="H35" s="494" t="s">
        <v>7220</v>
      </c>
      <c r="I35" s="494" t="s">
        <v>294</v>
      </c>
      <c r="J35" s="494" t="s">
        <v>294</v>
      </c>
      <c r="K35" s="573">
        <v>0</v>
      </c>
      <c r="L35" s="358" t="s">
        <v>7319</v>
      </c>
      <c r="M35" s="357" t="s">
        <v>7317</v>
      </c>
      <c r="N35" s="357" t="s">
        <v>7220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6492</v>
      </c>
      <c r="U35" s="357" t="s">
        <v>294</v>
      </c>
      <c r="V35" s="357" t="s">
        <v>294</v>
      </c>
    </row>
    <row r="36" spans="1:22">
      <c r="A36" s="607"/>
      <c r="B36" s="860" t="s">
        <v>7320</v>
      </c>
      <c r="C36" s="1063" t="s">
        <v>6495</v>
      </c>
      <c r="D36" s="609">
        <v>3</v>
      </c>
      <c r="E36" s="607">
        <v>4</v>
      </c>
      <c r="F36" s="1065" t="s">
        <v>1044</v>
      </c>
      <c r="G36" s="494"/>
      <c r="H36" s="494" t="s">
        <v>1043</v>
      </c>
      <c r="I36" s="494" t="s">
        <v>294</v>
      </c>
      <c r="J36" s="494" t="s">
        <v>294</v>
      </c>
      <c r="K36" s="573">
        <v>0</v>
      </c>
      <c r="L36" s="358" t="s">
        <v>6496</v>
      </c>
      <c r="M36" s="357" t="s">
        <v>7320</v>
      </c>
      <c r="N36" s="357" t="s">
        <v>1043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6280</v>
      </c>
      <c r="U36" s="357" t="s">
        <v>294</v>
      </c>
      <c r="V36" s="357" t="s">
        <v>294</v>
      </c>
    </row>
    <row r="37" spans="1:22">
      <c r="A37" s="607"/>
      <c r="B37" s="860" t="s">
        <v>7321</v>
      </c>
      <c r="C37" s="1063" t="s">
        <v>6912</v>
      </c>
      <c r="D37" s="609">
        <v>4</v>
      </c>
      <c r="E37" s="607">
        <v>4</v>
      </c>
      <c r="F37" s="1065" t="s">
        <v>7316</v>
      </c>
      <c r="G37" s="494"/>
      <c r="H37" s="494" t="s">
        <v>7315</v>
      </c>
      <c r="I37" s="494" t="s">
        <v>294</v>
      </c>
      <c r="J37" s="494" t="s">
        <v>294</v>
      </c>
      <c r="K37" s="574">
        <v>0</v>
      </c>
      <c r="L37" s="358" t="s">
        <v>6913</v>
      </c>
      <c r="M37" s="357" t="s">
        <v>7321</v>
      </c>
      <c r="N37" s="357" t="s">
        <v>7315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6910</v>
      </c>
      <c r="U37" s="357" t="s">
        <v>294</v>
      </c>
      <c r="V37" s="357" t="s">
        <v>294</v>
      </c>
    </row>
    <row r="38" spans="1:22">
      <c r="A38" s="607"/>
      <c r="B38" s="860" t="s">
        <v>351</v>
      </c>
      <c r="C38" s="1063" t="s">
        <v>352</v>
      </c>
      <c r="D38" s="609">
        <v>4</v>
      </c>
      <c r="E38" s="607">
        <v>4</v>
      </c>
      <c r="F38" s="1065" t="s">
        <v>427</v>
      </c>
      <c r="G38" s="494"/>
      <c r="H38" s="494" t="s">
        <v>31</v>
      </c>
      <c r="I38" s="494" t="s">
        <v>294</v>
      </c>
      <c r="J38" s="494" t="s">
        <v>294</v>
      </c>
      <c r="K38" s="573">
        <v>0</v>
      </c>
      <c r="L38" s="358" t="s">
        <v>6493</v>
      </c>
      <c r="M38" s="357" t="s">
        <v>351</v>
      </c>
      <c r="N38" s="357" t="s">
        <v>31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603</v>
      </c>
      <c r="U38" s="357" t="s">
        <v>294</v>
      </c>
      <c r="V38" s="357" t="s">
        <v>294</v>
      </c>
    </row>
    <row r="39" spans="1:22">
      <c r="A39" s="607"/>
      <c r="B39" s="860" t="s">
        <v>19</v>
      </c>
      <c r="C39" s="1063" t="s">
        <v>3226</v>
      </c>
      <c r="D39" s="609">
        <v>2</v>
      </c>
      <c r="E39" s="607">
        <v>2</v>
      </c>
      <c r="F39" s="1065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19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 ht="15" thickBot="1">
      <c r="A40" s="607"/>
      <c r="B40" s="860" t="s">
        <v>34</v>
      </c>
      <c r="C40" s="1063" t="s">
        <v>142</v>
      </c>
      <c r="D40" s="609">
        <v>4</v>
      </c>
      <c r="E40" s="607">
        <v>6</v>
      </c>
      <c r="F40" s="1069" t="s">
        <v>11</v>
      </c>
      <c r="G40" s="494"/>
      <c r="H40" s="494" t="s">
        <v>10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34</v>
      </c>
      <c r="N40" s="357" t="s">
        <v>10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619"/>
      <c r="B41" s="612"/>
      <c r="C41" s="703" t="s">
        <v>22</v>
      </c>
      <c r="D41" s="614">
        <v>20</v>
      </c>
      <c r="E41" s="614">
        <v>24</v>
      </c>
      <c r="F41" s="70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07">
        <v>6</v>
      </c>
      <c r="B42" s="860" t="s">
        <v>35</v>
      </c>
      <c r="C42" s="1063" t="s">
        <v>3258</v>
      </c>
      <c r="D42" s="609">
        <v>3</v>
      </c>
      <c r="E42" s="603">
        <v>4</v>
      </c>
      <c r="F42" s="1065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607"/>
      <c r="B43" s="860" t="s">
        <v>6914</v>
      </c>
      <c r="C43" s="1063" t="s">
        <v>6915</v>
      </c>
      <c r="D43" s="609">
        <v>4</v>
      </c>
      <c r="E43" s="607">
        <v>4</v>
      </c>
      <c r="F43" s="1065" t="s">
        <v>1044</v>
      </c>
      <c r="G43" s="494"/>
      <c r="H43" s="494" t="s">
        <v>1043</v>
      </c>
      <c r="I43" s="494" t="s">
        <v>294</v>
      </c>
      <c r="J43" s="494" t="s">
        <v>294</v>
      </c>
      <c r="K43" s="573">
        <v>0</v>
      </c>
      <c r="L43" s="358" t="s">
        <v>6916</v>
      </c>
      <c r="M43" s="357" t="s">
        <v>6914</v>
      </c>
      <c r="N43" s="357" t="s">
        <v>1043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6280</v>
      </c>
      <c r="U43" s="357" t="s">
        <v>294</v>
      </c>
      <c r="V43" s="357" t="s">
        <v>294</v>
      </c>
    </row>
    <row r="44" spans="1:22">
      <c r="A44" s="607"/>
      <c r="B44" s="860" t="s">
        <v>7322</v>
      </c>
      <c r="C44" s="1063" t="s">
        <v>7323</v>
      </c>
      <c r="D44" s="609">
        <v>5</v>
      </c>
      <c r="E44" s="607">
        <v>6</v>
      </c>
      <c r="F44" s="1065" t="s">
        <v>6495</v>
      </c>
      <c r="G44" s="494"/>
      <c r="H44" s="494" t="s">
        <v>7320</v>
      </c>
      <c r="I44" s="494" t="s">
        <v>294</v>
      </c>
      <c r="J44" s="494" t="s">
        <v>294</v>
      </c>
      <c r="K44" s="573">
        <v>0</v>
      </c>
      <c r="L44" s="358" t="s">
        <v>7324</v>
      </c>
      <c r="M44" s="357" t="s">
        <v>7322</v>
      </c>
      <c r="N44" s="357" t="s">
        <v>7320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6496</v>
      </c>
      <c r="U44" s="357" t="s">
        <v>294</v>
      </c>
      <c r="V44" s="357" t="s">
        <v>294</v>
      </c>
    </row>
    <row r="45" spans="1:22">
      <c r="A45" s="607"/>
      <c r="B45" s="860" t="s">
        <v>6970</v>
      </c>
      <c r="C45" s="1063" t="s">
        <v>7325</v>
      </c>
      <c r="D45" s="609">
        <v>3</v>
      </c>
      <c r="E45" s="607">
        <v>4</v>
      </c>
      <c r="F45" s="1065" t="s">
        <v>6495</v>
      </c>
      <c r="G45" s="494"/>
      <c r="H45" s="494" t="s">
        <v>7320</v>
      </c>
      <c r="I45" s="494" t="s">
        <v>294</v>
      </c>
      <c r="J45" s="494" t="s">
        <v>294</v>
      </c>
      <c r="K45" s="573">
        <v>0</v>
      </c>
      <c r="L45" s="358" t="s">
        <v>6972</v>
      </c>
      <c r="M45" s="357" t="s">
        <v>6970</v>
      </c>
      <c r="N45" s="357" t="s">
        <v>7320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6496</v>
      </c>
      <c r="U45" s="357" t="s">
        <v>294</v>
      </c>
      <c r="V45" s="357" t="s">
        <v>294</v>
      </c>
    </row>
    <row r="46" spans="1:22" ht="15" thickBot="1">
      <c r="A46" s="607"/>
      <c r="B46" s="607" t="s">
        <v>6530</v>
      </c>
      <c r="C46" s="611" t="s">
        <v>7326</v>
      </c>
      <c r="D46" s="609">
        <v>4</v>
      </c>
      <c r="E46" s="607">
        <v>6</v>
      </c>
      <c r="F46" s="617" t="s">
        <v>7327</v>
      </c>
      <c r="G46" s="494"/>
      <c r="H46" s="494" t="s">
        <v>350</v>
      </c>
      <c r="I46" s="494" t="s">
        <v>7321</v>
      </c>
      <c r="J46" s="494" t="s">
        <v>294</v>
      </c>
      <c r="K46" s="573">
        <v>0</v>
      </c>
      <c r="L46" s="358" t="s">
        <v>6532</v>
      </c>
      <c r="M46" s="357" t="s">
        <v>6530</v>
      </c>
      <c r="N46" s="357" t="s">
        <v>350</v>
      </c>
      <c r="O46" s="357" t="s">
        <v>7321</v>
      </c>
      <c r="P46" s="357" t="s">
        <v>294</v>
      </c>
      <c r="Q46" s="357">
        <v>0</v>
      </c>
      <c r="R46" s="357">
        <v>14</v>
      </c>
      <c r="S46" s="357">
        <v>0</v>
      </c>
      <c r="T46" s="357" t="s">
        <v>6420</v>
      </c>
      <c r="U46" s="357" t="s">
        <v>6913</v>
      </c>
      <c r="V46" s="357" t="s">
        <v>294</v>
      </c>
    </row>
    <row r="47" spans="1:22" ht="15" thickBot="1">
      <c r="A47" s="619"/>
      <c r="B47" s="612"/>
      <c r="C47" s="703" t="s">
        <v>22</v>
      </c>
      <c r="D47" s="614">
        <v>19</v>
      </c>
      <c r="E47" s="614">
        <v>24</v>
      </c>
      <c r="F47" s="70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603">
        <v>7</v>
      </c>
      <c r="B48" s="860" t="s">
        <v>6926</v>
      </c>
      <c r="C48" s="1063" t="s">
        <v>6927</v>
      </c>
      <c r="D48" s="609">
        <v>3</v>
      </c>
      <c r="E48" s="603">
        <v>4</v>
      </c>
      <c r="F48" s="1065" t="s">
        <v>7323</v>
      </c>
      <c r="G48" s="494"/>
      <c r="H48" s="494" t="s">
        <v>7322</v>
      </c>
      <c r="I48" s="494" t="s">
        <v>294</v>
      </c>
      <c r="J48" s="494" t="s">
        <v>294</v>
      </c>
      <c r="K48" s="573">
        <v>0</v>
      </c>
      <c r="L48" s="358" t="s">
        <v>6928</v>
      </c>
      <c r="M48" s="357" t="s">
        <v>6926</v>
      </c>
      <c r="N48" s="357" t="s">
        <v>7322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7324</v>
      </c>
      <c r="U48" s="357" t="s">
        <v>294</v>
      </c>
      <c r="V48" s="357" t="s">
        <v>294</v>
      </c>
    </row>
    <row r="49" spans="1:22">
      <c r="A49" s="607"/>
      <c r="B49" s="860" t="s">
        <v>7328</v>
      </c>
      <c r="C49" s="1063" t="s">
        <v>6952</v>
      </c>
      <c r="D49" s="609">
        <v>3</v>
      </c>
      <c r="E49" s="607">
        <v>4</v>
      </c>
      <c r="F49" s="1065" t="s">
        <v>7325</v>
      </c>
      <c r="G49" s="494"/>
      <c r="H49" s="494" t="s">
        <v>6970</v>
      </c>
      <c r="I49" s="494" t="s">
        <v>294</v>
      </c>
      <c r="J49" s="494" t="s">
        <v>294</v>
      </c>
      <c r="K49" s="573">
        <v>0</v>
      </c>
      <c r="L49" s="358" t="s">
        <v>6953</v>
      </c>
      <c r="M49" s="357" t="s">
        <v>7328</v>
      </c>
      <c r="N49" s="357" t="s">
        <v>6970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6972</v>
      </c>
      <c r="U49" s="357" t="s">
        <v>294</v>
      </c>
      <c r="V49" s="357" t="s">
        <v>294</v>
      </c>
    </row>
    <row r="50" spans="1:22">
      <c r="A50" s="607"/>
      <c r="B50" s="860" t="s">
        <v>7329</v>
      </c>
      <c r="C50" s="1063" t="s">
        <v>6930</v>
      </c>
      <c r="D50" s="609">
        <v>4</v>
      </c>
      <c r="E50" s="607">
        <v>6</v>
      </c>
      <c r="F50" s="1065" t="s">
        <v>7323</v>
      </c>
      <c r="G50" s="494"/>
      <c r="H50" s="494" t="s">
        <v>7322</v>
      </c>
      <c r="I50" s="494" t="s">
        <v>294</v>
      </c>
      <c r="J50" s="494" t="s">
        <v>294</v>
      </c>
      <c r="K50" s="573">
        <v>0</v>
      </c>
      <c r="L50" s="358" t="s">
        <v>6931</v>
      </c>
      <c r="M50" s="357" t="s">
        <v>7329</v>
      </c>
      <c r="N50" s="357" t="s">
        <v>7322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7324</v>
      </c>
      <c r="U50" s="357" t="s">
        <v>294</v>
      </c>
      <c r="V50" s="357" t="s">
        <v>294</v>
      </c>
    </row>
    <row r="51" spans="1:22">
      <c r="A51" s="607"/>
      <c r="B51" s="860" t="s">
        <v>7330</v>
      </c>
      <c r="C51" s="1063" t="s">
        <v>6933</v>
      </c>
      <c r="D51" s="609">
        <v>5</v>
      </c>
      <c r="E51" s="607">
        <v>6</v>
      </c>
      <c r="F51" s="1065" t="s">
        <v>6912</v>
      </c>
      <c r="G51" s="494"/>
      <c r="H51" s="494" t="s">
        <v>7321</v>
      </c>
      <c r="I51" s="494" t="s">
        <v>294</v>
      </c>
      <c r="J51" s="494" t="s">
        <v>294</v>
      </c>
      <c r="K51" s="573">
        <v>0</v>
      </c>
      <c r="L51" s="358" t="s">
        <v>6934</v>
      </c>
      <c r="M51" s="357" t="s">
        <v>7330</v>
      </c>
      <c r="N51" s="357" t="s">
        <v>7321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6913</v>
      </c>
      <c r="U51" s="357" t="s">
        <v>294</v>
      </c>
      <c r="V51" s="357" t="s">
        <v>294</v>
      </c>
    </row>
    <row r="52" spans="1:22">
      <c r="A52" s="607"/>
      <c r="B52" s="860" t="s">
        <v>6935</v>
      </c>
      <c r="C52" s="1063" t="s">
        <v>6936</v>
      </c>
      <c r="D52" s="609">
        <v>4</v>
      </c>
      <c r="E52" s="607">
        <v>6</v>
      </c>
      <c r="F52" s="1065" t="s">
        <v>141</v>
      </c>
      <c r="G52" s="494"/>
      <c r="H52" s="494" t="s">
        <v>30</v>
      </c>
      <c r="I52" s="494" t="s">
        <v>294</v>
      </c>
      <c r="J52" s="494" t="s">
        <v>294</v>
      </c>
      <c r="K52" s="573">
        <v>0</v>
      </c>
      <c r="L52" s="358" t="s">
        <v>6937</v>
      </c>
      <c r="M52" s="357" t="s">
        <v>6935</v>
      </c>
      <c r="N52" s="357" t="s">
        <v>30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604</v>
      </c>
      <c r="U52" s="357" t="s">
        <v>294</v>
      </c>
      <c r="V52" s="357" t="s">
        <v>294</v>
      </c>
    </row>
    <row r="53" spans="1:22" ht="15" thickBot="1">
      <c r="A53" s="607"/>
      <c r="B53" s="607" t="s">
        <v>7331</v>
      </c>
      <c r="C53" s="1063" t="s">
        <v>6921</v>
      </c>
      <c r="D53" s="609">
        <v>3</v>
      </c>
      <c r="E53" s="607">
        <v>4</v>
      </c>
      <c r="F53" s="1069" t="s">
        <v>7316</v>
      </c>
      <c r="G53" s="494"/>
      <c r="H53" s="494" t="s">
        <v>7315</v>
      </c>
      <c r="I53" s="494" t="s">
        <v>294</v>
      </c>
      <c r="J53" s="494" t="s">
        <v>294</v>
      </c>
      <c r="K53" s="573">
        <v>0</v>
      </c>
      <c r="L53" s="358" t="s">
        <v>6922</v>
      </c>
      <c r="M53" s="357" t="s">
        <v>7331</v>
      </c>
      <c r="N53" s="357" t="s">
        <v>7315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6910</v>
      </c>
      <c r="U53" s="357" t="s">
        <v>294</v>
      </c>
      <c r="V53" s="357" t="s">
        <v>294</v>
      </c>
    </row>
    <row r="54" spans="1:22" ht="15" thickBot="1">
      <c r="A54" s="619"/>
      <c r="B54" s="612"/>
      <c r="C54" s="703" t="s">
        <v>22</v>
      </c>
      <c r="D54" s="614">
        <v>22</v>
      </c>
      <c r="E54" s="614">
        <v>30</v>
      </c>
      <c r="F54" s="70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07">
        <v>8</v>
      </c>
      <c r="B55" s="860" t="s">
        <v>38</v>
      </c>
      <c r="C55" s="1063" t="s">
        <v>146</v>
      </c>
      <c r="D55" s="609">
        <v>1</v>
      </c>
      <c r="E55" s="607">
        <v>1</v>
      </c>
      <c r="F55" s="1067" t="s">
        <v>3226</v>
      </c>
      <c r="G55" s="494"/>
      <c r="H55" s="494" t="s">
        <v>19</v>
      </c>
      <c r="I55" s="494" t="s">
        <v>294</v>
      </c>
      <c r="J55" s="494" t="s">
        <v>294</v>
      </c>
      <c r="K55" s="573">
        <v>0</v>
      </c>
      <c r="L55" s="358" t="s">
        <v>331</v>
      </c>
      <c r="M55" s="357" t="s">
        <v>38</v>
      </c>
      <c r="N55" s="357" t="s">
        <v>19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335</v>
      </c>
      <c r="U55" s="357" t="s">
        <v>294</v>
      </c>
      <c r="V55" s="357" t="s">
        <v>294</v>
      </c>
    </row>
    <row r="56" spans="1:22">
      <c r="A56" s="607"/>
      <c r="B56" s="860" t="s">
        <v>7332</v>
      </c>
      <c r="C56" s="1063" t="s">
        <v>6968</v>
      </c>
      <c r="D56" s="609">
        <v>3</v>
      </c>
      <c r="E56" s="607">
        <v>4</v>
      </c>
      <c r="F56" s="1065" t="s">
        <v>6936</v>
      </c>
      <c r="G56" s="494"/>
      <c r="H56" s="494" t="s">
        <v>6935</v>
      </c>
      <c r="I56" s="494" t="s">
        <v>294</v>
      </c>
      <c r="J56" s="494" t="s">
        <v>294</v>
      </c>
      <c r="K56" s="573">
        <v>0</v>
      </c>
      <c r="L56" s="358" t="s">
        <v>6969</v>
      </c>
      <c r="M56" s="357" t="s">
        <v>7332</v>
      </c>
      <c r="N56" s="357" t="s">
        <v>6935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6937</v>
      </c>
      <c r="U56" s="357" t="s">
        <v>294</v>
      </c>
      <c r="V56" s="357" t="s">
        <v>294</v>
      </c>
    </row>
    <row r="57" spans="1:22">
      <c r="A57" s="607"/>
      <c r="B57" s="860" t="s">
        <v>7333</v>
      </c>
      <c r="C57" s="1063" t="s">
        <v>6945</v>
      </c>
      <c r="D57" s="609">
        <v>5</v>
      </c>
      <c r="E57" s="607">
        <v>6</v>
      </c>
      <c r="F57" s="1065" t="s">
        <v>6930</v>
      </c>
      <c r="G57" s="494"/>
      <c r="H57" s="494" t="s">
        <v>7329</v>
      </c>
      <c r="I57" s="494" t="s">
        <v>294</v>
      </c>
      <c r="J57" s="494" t="s">
        <v>294</v>
      </c>
      <c r="K57" s="573">
        <v>0</v>
      </c>
      <c r="L57" s="358" t="s">
        <v>6946</v>
      </c>
      <c r="M57" s="357" t="s">
        <v>7333</v>
      </c>
      <c r="N57" s="357" t="s">
        <v>7329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6931</v>
      </c>
      <c r="U57" s="357" t="s">
        <v>294</v>
      </c>
      <c r="V57" s="357" t="s">
        <v>294</v>
      </c>
    </row>
    <row r="58" spans="1:22">
      <c r="A58" s="607"/>
      <c r="B58" s="860" t="s">
        <v>7334</v>
      </c>
      <c r="C58" s="1063" t="s">
        <v>6948</v>
      </c>
      <c r="D58" s="609">
        <v>4</v>
      </c>
      <c r="E58" s="607">
        <v>6</v>
      </c>
      <c r="F58" s="1065" t="s">
        <v>6933</v>
      </c>
      <c r="G58" s="494"/>
      <c r="H58" s="494" t="s">
        <v>7330</v>
      </c>
      <c r="I58" s="494" t="s">
        <v>294</v>
      </c>
      <c r="J58" s="494" t="s">
        <v>294</v>
      </c>
      <c r="K58" s="573">
        <v>0</v>
      </c>
      <c r="L58" s="358" t="s">
        <v>6949</v>
      </c>
      <c r="M58" s="357" t="s">
        <v>7334</v>
      </c>
      <c r="N58" s="357" t="s">
        <v>7330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6934</v>
      </c>
      <c r="U58" s="357" t="s">
        <v>294</v>
      </c>
      <c r="V58" s="357" t="s">
        <v>294</v>
      </c>
    </row>
    <row r="59" spans="1:22" ht="15" thickBot="1">
      <c r="A59" s="607"/>
      <c r="B59" s="860" t="s">
        <v>1045</v>
      </c>
      <c r="C59" s="1063" t="s">
        <v>1021</v>
      </c>
      <c r="D59" s="609">
        <v>8</v>
      </c>
      <c r="E59" s="607">
        <v>14</v>
      </c>
      <c r="F59" s="1069" t="s">
        <v>6950</v>
      </c>
      <c r="G59" s="494"/>
      <c r="H59" s="494" t="s">
        <v>34</v>
      </c>
      <c r="I59" s="494" t="s">
        <v>6926</v>
      </c>
      <c r="J59" s="494" t="s">
        <v>294</v>
      </c>
      <c r="K59" s="573">
        <v>0</v>
      </c>
      <c r="L59" s="358" t="s">
        <v>4589</v>
      </c>
      <c r="M59" s="357" t="s">
        <v>1045</v>
      </c>
      <c r="N59" s="357" t="s">
        <v>34</v>
      </c>
      <c r="O59" s="357" t="s">
        <v>6926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6928</v>
      </c>
      <c r="V59" s="357" t="s">
        <v>294</v>
      </c>
    </row>
    <row r="60" spans="1:22" ht="15" thickBot="1">
      <c r="A60" s="619"/>
      <c r="B60" s="612"/>
      <c r="C60" s="703" t="s">
        <v>22</v>
      </c>
      <c r="D60" s="614">
        <v>21</v>
      </c>
      <c r="E60" s="614">
        <v>31</v>
      </c>
      <c r="F60" s="70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7">
        <v>9</v>
      </c>
      <c r="B61" s="860" t="s">
        <v>7335</v>
      </c>
      <c r="C61" s="1063" t="s">
        <v>7336</v>
      </c>
      <c r="D61" s="609">
        <v>5</v>
      </c>
      <c r="E61" s="607">
        <v>6</v>
      </c>
      <c r="F61" s="1065" t="s">
        <v>7326</v>
      </c>
      <c r="G61" s="494"/>
      <c r="H61" s="494" t="s">
        <v>6530</v>
      </c>
      <c r="I61" s="494" t="s">
        <v>294</v>
      </c>
      <c r="J61" s="494" t="s">
        <v>294</v>
      </c>
      <c r="K61" s="573">
        <v>0</v>
      </c>
      <c r="L61" s="358" t="s">
        <v>6940</v>
      </c>
      <c r="M61" s="357" t="s">
        <v>7335</v>
      </c>
      <c r="N61" s="357" t="s">
        <v>6530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6532</v>
      </c>
      <c r="U61" s="357" t="s">
        <v>294</v>
      </c>
      <c r="V61" s="357" t="s">
        <v>294</v>
      </c>
    </row>
    <row r="62" spans="1:22">
      <c r="A62" s="607"/>
      <c r="B62" s="860" t="s">
        <v>7337</v>
      </c>
      <c r="C62" s="1063" t="s">
        <v>325</v>
      </c>
      <c r="D62" s="609">
        <v>8</v>
      </c>
      <c r="E62" s="607">
        <v>14</v>
      </c>
      <c r="F62" s="1065" t="s">
        <v>7338</v>
      </c>
      <c r="G62" s="494"/>
      <c r="H62" s="494" t="s">
        <v>35</v>
      </c>
      <c r="I62" s="494" t="s">
        <v>7333</v>
      </c>
      <c r="J62" s="494" t="s">
        <v>294</v>
      </c>
      <c r="K62" s="573">
        <v>0</v>
      </c>
      <c r="L62" s="358" t="s">
        <v>4161</v>
      </c>
      <c r="M62" s="357" t="s">
        <v>7337</v>
      </c>
      <c r="N62" s="357" t="s">
        <v>35</v>
      </c>
      <c r="O62" s="357" t="s">
        <v>7333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6946</v>
      </c>
      <c r="V62" s="357" t="s">
        <v>294</v>
      </c>
    </row>
    <row r="63" spans="1:22">
      <c r="A63" s="607"/>
      <c r="B63" s="607" t="s">
        <v>6955</v>
      </c>
      <c r="C63" s="1063" t="s">
        <v>7339</v>
      </c>
      <c r="D63" s="609">
        <v>3</v>
      </c>
      <c r="E63" s="607">
        <v>4</v>
      </c>
      <c r="F63" s="1065" t="s">
        <v>6948</v>
      </c>
      <c r="G63" s="494" t="s">
        <v>241</v>
      </c>
      <c r="H63" s="494" t="s">
        <v>7334</v>
      </c>
      <c r="I63" s="494" t="s">
        <v>294</v>
      </c>
      <c r="J63" s="494" t="s">
        <v>294</v>
      </c>
      <c r="K63" s="573">
        <v>0</v>
      </c>
      <c r="L63" s="358" t="s">
        <v>6957</v>
      </c>
      <c r="M63" s="357" t="s">
        <v>6955</v>
      </c>
      <c r="N63" s="357" t="s">
        <v>7334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6949</v>
      </c>
      <c r="U63" s="357" t="s">
        <v>294</v>
      </c>
      <c r="V63" s="357" t="s">
        <v>294</v>
      </c>
    </row>
    <row r="64" spans="1:22">
      <c r="A64" s="607"/>
      <c r="B64" s="607" t="s">
        <v>6958</v>
      </c>
      <c r="C64" s="1063" t="s">
        <v>7340</v>
      </c>
      <c r="D64" s="609">
        <v>3</v>
      </c>
      <c r="E64" s="607">
        <v>4</v>
      </c>
      <c r="F64" s="1065" t="s">
        <v>6948</v>
      </c>
      <c r="G64" s="494" t="s">
        <v>241</v>
      </c>
      <c r="H64" s="494" t="s">
        <v>7334</v>
      </c>
      <c r="I64" s="494" t="s">
        <v>294</v>
      </c>
      <c r="J64" s="494" t="s">
        <v>294</v>
      </c>
      <c r="K64" s="573">
        <v>0</v>
      </c>
      <c r="L64" s="358" t="s">
        <v>6960</v>
      </c>
      <c r="M64" s="357" t="s">
        <v>6958</v>
      </c>
      <c r="N64" s="357" t="s">
        <v>7334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6949</v>
      </c>
      <c r="U64" s="357" t="s">
        <v>294</v>
      </c>
      <c r="V64" s="357" t="s">
        <v>294</v>
      </c>
    </row>
    <row r="65" spans="1:22">
      <c r="A65" s="607"/>
      <c r="B65" s="607" t="s">
        <v>7341</v>
      </c>
      <c r="C65" s="1063" t="s">
        <v>7342</v>
      </c>
      <c r="D65" s="609">
        <v>3</v>
      </c>
      <c r="E65" s="607">
        <v>4</v>
      </c>
      <c r="F65" s="1065" t="s">
        <v>6948</v>
      </c>
      <c r="G65" s="494" t="s">
        <v>241</v>
      </c>
      <c r="H65" s="494" t="s">
        <v>7334</v>
      </c>
      <c r="I65" s="494" t="s">
        <v>294</v>
      </c>
      <c r="J65" s="494" t="s">
        <v>294</v>
      </c>
      <c r="K65" s="573">
        <v>0</v>
      </c>
      <c r="L65" s="358" t="s">
        <v>7343</v>
      </c>
      <c r="M65" s="357" t="s">
        <v>7341</v>
      </c>
      <c r="N65" s="357" t="s">
        <v>7334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6949</v>
      </c>
      <c r="U65" s="357" t="s">
        <v>294</v>
      </c>
      <c r="V65" s="357" t="s">
        <v>294</v>
      </c>
    </row>
    <row r="66" spans="1:22" ht="15" thickBot="1">
      <c r="A66" s="607"/>
      <c r="B66" s="860" t="s">
        <v>7344</v>
      </c>
      <c r="C66" s="1063" t="s">
        <v>6965</v>
      </c>
      <c r="D66" s="609">
        <v>4</v>
      </c>
      <c r="E66" s="607">
        <v>6</v>
      </c>
      <c r="F66" s="1065" t="s">
        <v>6945</v>
      </c>
      <c r="G66" s="494"/>
      <c r="H66" s="494" t="s">
        <v>7333</v>
      </c>
      <c r="I66" s="494" t="s">
        <v>294</v>
      </c>
      <c r="J66" s="494" t="s">
        <v>294</v>
      </c>
      <c r="K66" s="573">
        <v>0</v>
      </c>
      <c r="L66" s="358" t="s">
        <v>6966</v>
      </c>
      <c r="M66" s="357" t="s">
        <v>7344</v>
      </c>
      <c r="N66" s="357" t="s">
        <v>7333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6946</v>
      </c>
      <c r="U66" s="357" t="s">
        <v>294</v>
      </c>
      <c r="V66" s="357" t="s">
        <v>294</v>
      </c>
    </row>
    <row r="67" spans="1:22" ht="15" thickBot="1">
      <c r="A67" s="619"/>
      <c r="B67" s="612"/>
      <c r="C67" s="703" t="s">
        <v>22</v>
      </c>
      <c r="D67" s="614">
        <v>20</v>
      </c>
      <c r="E67" s="614">
        <v>30</v>
      </c>
      <c r="F67" s="773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07">
        <v>10</v>
      </c>
      <c r="B68" s="860" t="s">
        <v>7345</v>
      </c>
      <c r="C68" s="1063" t="s">
        <v>3394</v>
      </c>
      <c r="D68" s="609">
        <v>8</v>
      </c>
      <c r="E68" s="603">
        <v>14</v>
      </c>
      <c r="F68" s="1065" t="s">
        <v>325</v>
      </c>
      <c r="G68" s="494"/>
      <c r="H68" s="494" t="s">
        <v>7337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7345</v>
      </c>
      <c r="N68" s="357" t="s">
        <v>7337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607"/>
      <c r="B69" s="860" t="s">
        <v>7346</v>
      </c>
      <c r="C69" s="1063" t="s">
        <v>7347</v>
      </c>
      <c r="D69" s="609">
        <v>5</v>
      </c>
      <c r="E69" s="607">
        <v>6</v>
      </c>
      <c r="F69" s="1065" t="s">
        <v>6933</v>
      </c>
      <c r="G69" s="494"/>
      <c r="H69" s="494" t="s">
        <v>7330</v>
      </c>
      <c r="I69" s="494" t="s">
        <v>294</v>
      </c>
      <c r="J69" s="494" t="s">
        <v>294</v>
      </c>
      <c r="K69" s="573">
        <v>0</v>
      </c>
      <c r="L69" s="358" t="s">
        <v>7347</v>
      </c>
      <c r="M69" s="357" t="s">
        <v>7346</v>
      </c>
      <c r="N69" s="357" t="s">
        <v>7330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6934</v>
      </c>
      <c r="U69" s="357" t="s">
        <v>294</v>
      </c>
      <c r="V69" s="357" t="s">
        <v>294</v>
      </c>
    </row>
    <row r="70" spans="1:22">
      <c r="A70" s="607"/>
      <c r="B70" s="607" t="s">
        <v>6973</v>
      </c>
      <c r="C70" s="1063" t="s">
        <v>7348</v>
      </c>
      <c r="D70" s="609">
        <v>3</v>
      </c>
      <c r="E70" s="607">
        <v>4</v>
      </c>
      <c r="F70" s="1065" t="s">
        <v>7311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6975</v>
      </c>
      <c r="M70" s="357" t="s">
        <v>6973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607"/>
      <c r="B71" s="607" t="s">
        <v>6976</v>
      </c>
      <c r="C71" s="1063" t="s">
        <v>7349</v>
      </c>
      <c r="D71" s="609">
        <v>3</v>
      </c>
      <c r="E71" s="607">
        <v>4</v>
      </c>
      <c r="F71" s="1065" t="s">
        <v>7311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6978</v>
      </c>
      <c r="M71" s="357" t="s">
        <v>6976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>
      <c r="A72" s="607"/>
      <c r="B72" s="607" t="s">
        <v>7350</v>
      </c>
      <c r="C72" s="1063" t="s">
        <v>7351</v>
      </c>
      <c r="D72" s="609">
        <v>3</v>
      </c>
      <c r="E72" s="607">
        <v>4</v>
      </c>
      <c r="F72" s="1065" t="s">
        <v>7311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7352</v>
      </c>
      <c r="M72" s="357" t="s">
        <v>7350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607"/>
      <c r="B73" s="860" t="s">
        <v>7353</v>
      </c>
      <c r="C73" s="1063" t="s">
        <v>6980</v>
      </c>
      <c r="D73" s="609">
        <v>3</v>
      </c>
      <c r="E73" s="619">
        <v>4</v>
      </c>
      <c r="F73" s="1065" t="s">
        <v>6965</v>
      </c>
      <c r="G73" s="494"/>
      <c r="H73" s="494" t="s">
        <v>7344</v>
      </c>
      <c r="I73" s="494" t="s">
        <v>294</v>
      </c>
      <c r="J73" s="494" t="s">
        <v>294</v>
      </c>
      <c r="K73" s="573">
        <v>0</v>
      </c>
      <c r="L73" s="358" t="s">
        <v>6981</v>
      </c>
      <c r="M73" s="357" t="s">
        <v>7353</v>
      </c>
      <c r="N73" s="357" t="s">
        <v>7344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6966</v>
      </c>
      <c r="U73" s="357" t="s">
        <v>294</v>
      </c>
      <c r="V73" s="357" t="s">
        <v>294</v>
      </c>
    </row>
    <row r="74" spans="1:22" ht="15" thickBot="1">
      <c r="A74" s="619"/>
      <c r="B74" s="612"/>
      <c r="C74" s="703" t="s">
        <v>22</v>
      </c>
      <c r="D74" s="614">
        <v>19</v>
      </c>
      <c r="E74" s="614">
        <v>28</v>
      </c>
      <c r="F74" s="773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1066"/>
      <c r="B75" s="1066"/>
      <c r="C75" s="1686" t="s">
        <v>111</v>
      </c>
      <c r="D75" s="631">
        <v>200</v>
      </c>
      <c r="E75" s="631">
        <v>267</v>
      </c>
      <c r="F75" s="705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02E39-F3CC-4FDD-82A1-6A88A881FF57}">
  <sheetPr codeName="Sheet105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603" t="s">
        <v>10</v>
      </c>
      <c r="C9" s="604" t="s">
        <v>11</v>
      </c>
      <c r="D9" s="605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607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607" t="s">
        <v>6276</v>
      </c>
      <c r="C11" s="1063" t="s">
        <v>6853</v>
      </c>
      <c r="D11" s="609">
        <v>3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6278</v>
      </c>
      <c r="M11" s="357" t="s">
        <v>6276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607" t="s">
        <v>1043</v>
      </c>
      <c r="C12" s="1063" t="s">
        <v>1044</v>
      </c>
      <c r="D12" s="609">
        <v>4</v>
      </c>
      <c r="E12" s="607">
        <v>6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6280</v>
      </c>
      <c r="M12" s="357" t="s">
        <v>1043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607" t="s">
        <v>20</v>
      </c>
      <c r="C13" s="1063" t="s">
        <v>21</v>
      </c>
      <c r="D13" s="609">
        <v>5</v>
      </c>
      <c r="E13" s="607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607" t="s">
        <v>354</v>
      </c>
      <c r="C14" s="1063" t="s">
        <v>355</v>
      </c>
      <c r="D14" s="609">
        <v>3</v>
      </c>
      <c r="E14" s="607">
        <v>4</v>
      </c>
      <c r="F14" s="106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6282</v>
      </c>
      <c r="M14" s="357" t="s">
        <v>354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612"/>
      <c r="C15" s="703" t="s">
        <v>22</v>
      </c>
      <c r="D15" s="614">
        <v>22</v>
      </c>
      <c r="E15" s="614">
        <v>28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603" t="s">
        <v>23</v>
      </c>
      <c r="C16" s="1063" t="s">
        <v>1048</v>
      </c>
      <c r="D16" s="605">
        <v>5</v>
      </c>
      <c r="E16" s="603">
        <v>6</v>
      </c>
      <c r="F16" s="1067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849"/>
      <c r="B17" s="607" t="s">
        <v>26</v>
      </c>
      <c r="C17" s="1063" t="s">
        <v>52</v>
      </c>
      <c r="D17" s="609">
        <v>5</v>
      </c>
      <c r="E17" s="607">
        <v>6</v>
      </c>
      <c r="F17" s="1065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849"/>
      <c r="B18" s="607" t="s">
        <v>356</v>
      </c>
      <c r="C18" s="1063" t="s">
        <v>357</v>
      </c>
      <c r="D18" s="609">
        <v>3</v>
      </c>
      <c r="E18" s="607">
        <v>4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6284</v>
      </c>
      <c r="M18" s="357" t="s">
        <v>356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607" t="s">
        <v>1020</v>
      </c>
      <c r="C19" s="1063" t="s">
        <v>3206</v>
      </c>
      <c r="D19" s="609">
        <v>2</v>
      </c>
      <c r="E19" s="607">
        <v>2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3207</v>
      </c>
      <c r="M19" s="357" t="s">
        <v>1020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849"/>
      <c r="B20" s="619" t="s">
        <v>25</v>
      </c>
      <c r="C20" s="1063" t="s">
        <v>138</v>
      </c>
      <c r="D20" s="609">
        <v>3</v>
      </c>
      <c r="E20" s="607">
        <v>4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856"/>
      <c r="B21" s="612"/>
      <c r="C21" s="703" t="s">
        <v>22</v>
      </c>
      <c r="D21" s="614">
        <v>18</v>
      </c>
      <c r="E21" s="614">
        <v>22</v>
      </c>
      <c r="F21" s="70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844">
        <v>3</v>
      </c>
      <c r="B22" s="603" t="s">
        <v>27</v>
      </c>
      <c r="C22" s="1063" t="s">
        <v>404</v>
      </c>
      <c r="D22" s="605">
        <v>5</v>
      </c>
      <c r="E22" s="603">
        <v>6</v>
      </c>
      <c r="F22" s="1067" t="s">
        <v>1048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849"/>
      <c r="B23" s="607" t="s">
        <v>6285</v>
      </c>
      <c r="C23" s="1063" t="s">
        <v>6858</v>
      </c>
      <c r="D23" s="609">
        <v>3</v>
      </c>
      <c r="E23" s="607">
        <v>4</v>
      </c>
      <c r="F23" s="1290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6287</v>
      </c>
      <c r="M23" s="357" t="s">
        <v>6285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849"/>
      <c r="B24" s="607" t="s">
        <v>30</v>
      </c>
      <c r="C24" s="1332" t="s">
        <v>141</v>
      </c>
      <c r="D24" s="609">
        <v>5</v>
      </c>
      <c r="E24" s="607">
        <v>6</v>
      </c>
      <c r="F24" s="1290" t="s">
        <v>1048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604</v>
      </c>
      <c r="M24" s="357" t="s">
        <v>30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849"/>
      <c r="B25" s="607" t="s">
        <v>36</v>
      </c>
      <c r="C25" s="1332" t="s">
        <v>247</v>
      </c>
      <c r="D25" s="609">
        <v>1</v>
      </c>
      <c r="E25" s="607">
        <v>1</v>
      </c>
      <c r="F25" s="14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1131</v>
      </c>
      <c r="M25" s="357" t="s">
        <v>36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849"/>
      <c r="B26" s="607" t="s">
        <v>33</v>
      </c>
      <c r="C26" s="1063" t="s">
        <v>140</v>
      </c>
      <c r="D26" s="609">
        <v>5</v>
      </c>
      <c r="E26" s="607">
        <v>6</v>
      </c>
      <c r="F26" s="1065" t="s">
        <v>52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849"/>
      <c r="B27" s="619" t="s">
        <v>29</v>
      </c>
      <c r="C27" s="1063" t="s">
        <v>53</v>
      </c>
      <c r="D27" s="609">
        <v>2</v>
      </c>
      <c r="E27" s="607">
        <v>2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856"/>
      <c r="B28" s="619"/>
      <c r="C28" s="703" t="s">
        <v>22</v>
      </c>
      <c r="D28" s="614">
        <v>21</v>
      </c>
      <c r="E28" s="614">
        <v>25</v>
      </c>
      <c r="F28" s="70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844">
        <v>4</v>
      </c>
      <c r="B29" s="603" t="s">
        <v>31</v>
      </c>
      <c r="C29" s="1063" t="s">
        <v>427</v>
      </c>
      <c r="D29" s="605">
        <v>5</v>
      </c>
      <c r="E29" s="603">
        <v>6</v>
      </c>
      <c r="F29" s="1067" t="s">
        <v>404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31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849"/>
      <c r="B30" s="607" t="s">
        <v>6288</v>
      </c>
      <c r="C30" s="1063" t="s">
        <v>6860</v>
      </c>
      <c r="D30" s="609">
        <v>3</v>
      </c>
      <c r="E30" s="607">
        <v>4</v>
      </c>
      <c r="F30" s="1065" t="s">
        <v>6858</v>
      </c>
      <c r="G30" s="494"/>
      <c r="H30" s="494" t="s">
        <v>6285</v>
      </c>
      <c r="I30" s="494" t="s">
        <v>294</v>
      </c>
      <c r="J30" s="494" t="s">
        <v>294</v>
      </c>
      <c r="K30" s="573">
        <v>0</v>
      </c>
      <c r="L30" s="358" t="s">
        <v>6290</v>
      </c>
      <c r="M30" s="357" t="s">
        <v>6288</v>
      </c>
      <c r="N30" s="357" t="s">
        <v>6285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6287</v>
      </c>
      <c r="U30" s="357" t="s">
        <v>294</v>
      </c>
      <c r="V30" s="357" t="s">
        <v>294</v>
      </c>
    </row>
    <row r="31" spans="1:22">
      <c r="A31" s="849"/>
      <c r="B31" s="607" t="s">
        <v>6291</v>
      </c>
      <c r="C31" s="1332" t="s">
        <v>7171</v>
      </c>
      <c r="D31" s="609">
        <v>3</v>
      </c>
      <c r="E31" s="607">
        <v>4</v>
      </c>
      <c r="F31" s="1065" t="s">
        <v>141</v>
      </c>
      <c r="G31" s="494"/>
      <c r="H31" s="494" t="s">
        <v>30</v>
      </c>
      <c r="I31" s="494" t="s">
        <v>294</v>
      </c>
      <c r="J31" s="494" t="s">
        <v>294</v>
      </c>
      <c r="K31" s="573">
        <v>0</v>
      </c>
      <c r="L31" s="358" t="s">
        <v>6293</v>
      </c>
      <c r="M31" s="357" t="s">
        <v>6291</v>
      </c>
      <c r="N31" s="357" t="s">
        <v>30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604</v>
      </c>
      <c r="U31" s="357" t="s">
        <v>294</v>
      </c>
      <c r="V31" s="357" t="s">
        <v>294</v>
      </c>
    </row>
    <row r="32" spans="1:22">
      <c r="A32" s="849"/>
      <c r="B32" s="607" t="s">
        <v>7292</v>
      </c>
      <c r="C32" s="1063" t="s">
        <v>7293</v>
      </c>
      <c r="D32" s="609">
        <v>3</v>
      </c>
      <c r="E32" s="607">
        <v>4</v>
      </c>
      <c r="F32" s="1065" t="s">
        <v>404</v>
      </c>
      <c r="G32" s="494"/>
      <c r="H32" s="494" t="s">
        <v>27</v>
      </c>
      <c r="I32" s="494" t="s">
        <v>294</v>
      </c>
      <c r="J32" s="494" t="s">
        <v>294</v>
      </c>
      <c r="K32" s="573">
        <v>0</v>
      </c>
      <c r="L32" s="358" t="s">
        <v>6296</v>
      </c>
      <c r="M32" s="357" t="s">
        <v>7292</v>
      </c>
      <c r="N32" s="357" t="s">
        <v>27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>
      <c r="A33" s="849"/>
      <c r="B33" s="607" t="s">
        <v>34</v>
      </c>
      <c r="C33" s="1063" t="s">
        <v>142</v>
      </c>
      <c r="D33" s="609">
        <v>4</v>
      </c>
      <c r="E33" s="607">
        <v>6</v>
      </c>
      <c r="F33" s="1065" t="s">
        <v>11</v>
      </c>
      <c r="G33" s="494"/>
      <c r="H33" s="494" t="s">
        <v>10</v>
      </c>
      <c r="I33" s="494" t="s">
        <v>294</v>
      </c>
      <c r="J33" s="494" t="s">
        <v>294</v>
      </c>
      <c r="K33" s="573">
        <v>0</v>
      </c>
      <c r="L33" s="358" t="s">
        <v>1181</v>
      </c>
      <c r="M33" s="357" t="s">
        <v>34</v>
      </c>
      <c r="N33" s="357" t="s">
        <v>10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438</v>
      </c>
      <c r="U33" s="357" t="s">
        <v>294</v>
      </c>
      <c r="V33" s="357" t="s">
        <v>294</v>
      </c>
    </row>
    <row r="34" spans="1:22" ht="15" thickBot="1">
      <c r="A34" s="849"/>
      <c r="B34" s="619" t="s">
        <v>7169</v>
      </c>
      <c r="C34" s="1063" t="s">
        <v>6297</v>
      </c>
      <c r="D34" s="609">
        <v>4</v>
      </c>
      <c r="E34" s="607">
        <v>4</v>
      </c>
      <c r="F34" s="1069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6298</v>
      </c>
      <c r="M34" s="357" t="s">
        <v>7169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856"/>
      <c r="B35" s="619"/>
      <c r="C35" s="703" t="s">
        <v>22</v>
      </c>
      <c r="D35" s="614">
        <v>22</v>
      </c>
      <c r="E35" s="614">
        <v>28</v>
      </c>
      <c r="F35" s="70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849">
        <v>5</v>
      </c>
      <c r="B36" s="603" t="s">
        <v>6299</v>
      </c>
      <c r="C36" s="1291" t="s">
        <v>6862</v>
      </c>
      <c r="D36" s="609">
        <v>3</v>
      </c>
      <c r="E36" s="607">
        <v>4</v>
      </c>
      <c r="F36" s="1065" t="s">
        <v>7176</v>
      </c>
      <c r="G36" s="494"/>
      <c r="H36" s="494" t="s">
        <v>6285</v>
      </c>
      <c r="I36" s="494" t="s">
        <v>294</v>
      </c>
      <c r="J36" s="494" t="s">
        <v>294</v>
      </c>
      <c r="K36" s="573">
        <v>80</v>
      </c>
      <c r="L36" s="358" t="s">
        <v>6302</v>
      </c>
      <c r="M36" s="357" t="s">
        <v>6299</v>
      </c>
      <c r="N36" s="357" t="s">
        <v>6285</v>
      </c>
      <c r="O36" s="357" t="s">
        <v>294</v>
      </c>
      <c r="P36" s="357" t="s">
        <v>294</v>
      </c>
      <c r="Q36" s="357">
        <v>80</v>
      </c>
      <c r="R36" s="357">
        <v>26</v>
      </c>
      <c r="S36" s="357">
        <v>0</v>
      </c>
      <c r="T36" s="357" t="s">
        <v>6287</v>
      </c>
      <c r="U36" s="357" t="s">
        <v>6303</v>
      </c>
      <c r="V36" s="357" t="s">
        <v>294</v>
      </c>
    </row>
    <row r="37" spans="1:22">
      <c r="A37" s="849"/>
      <c r="B37" s="607" t="s">
        <v>6304</v>
      </c>
      <c r="C37" s="1063" t="s">
        <v>6593</v>
      </c>
      <c r="D37" s="609">
        <v>6</v>
      </c>
      <c r="E37" s="607">
        <v>6</v>
      </c>
      <c r="F37" s="1065" t="s">
        <v>6297</v>
      </c>
      <c r="G37" s="494"/>
      <c r="H37" s="494" t="s">
        <v>7169</v>
      </c>
      <c r="I37" s="494" t="s">
        <v>294</v>
      </c>
      <c r="J37" s="494" t="s">
        <v>294</v>
      </c>
      <c r="K37" s="574">
        <v>0</v>
      </c>
      <c r="L37" s="358" t="s">
        <v>6306</v>
      </c>
      <c r="M37" s="357" t="s">
        <v>6304</v>
      </c>
      <c r="N37" s="357" t="s">
        <v>7169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6298</v>
      </c>
      <c r="U37" s="357" t="s">
        <v>294</v>
      </c>
      <c r="V37" s="357" t="s">
        <v>294</v>
      </c>
    </row>
    <row r="38" spans="1:22">
      <c r="A38" s="849"/>
      <c r="B38" s="607" t="s">
        <v>358</v>
      </c>
      <c r="C38" s="1063" t="s">
        <v>426</v>
      </c>
      <c r="D38" s="609">
        <v>3</v>
      </c>
      <c r="E38" s="607">
        <v>4</v>
      </c>
      <c r="F38" s="1065" t="s">
        <v>357</v>
      </c>
      <c r="G38" s="494"/>
      <c r="H38" s="494" t="s">
        <v>356</v>
      </c>
      <c r="I38" s="494" t="s">
        <v>294</v>
      </c>
      <c r="J38" s="494" t="s">
        <v>294</v>
      </c>
      <c r="K38" s="573">
        <v>0</v>
      </c>
      <c r="L38" s="358" t="s">
        <v>6307</v>
      </c>
      <c r="M38" s="357" t="s">
        <v>358</v>
      </c>
      <c r="N38" s="357" t="s">
        <v>356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6284</v>
      </c>
      <c r="U38" s="357" t="s">
        <v>294</v>
      </c>
      <c r="V38" s="357" t="s">
        <v>294</v>
      </c>
    </row>
    <row r="39" spans="1:22">
      <c r="A39" s="849"/>
      <c r="B39" s="607" t="s">
        <v>19</v>
      </c>
      <c r="C39" s="1292" t="s">
        <v>3226</v>
      </c>
      <c r="D39" s="609">
        <v>2</v>
      </c>
      <c r="E39" s="607">
        <v>2</v>
      </c>
      <c r="F39" s="1065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19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849"/>
      <c r="B40" s="607" t="s">
        <v>359</v>
      </c>
      <c r="C40" s="1063" t="s">
        <v>349</v>
      </c>
      <c r="D40" s="609">
        <v>4</v>
      </c>
      <c r="E40" s="607">
        <v>6</v>
      </c>
      <c r="F40" s="1065" t="s">
        <v>1048</v>
      </c>
      <c r="G40" s="494"/>
      <c r="H40" s="494" t="s">
        <v>23</v>
      </c>
      <c r="I40" s="494" t="s">
        <v>294</v>
      </c>
      <c r="J40" s="494" t="s">
        <v>294</v>
      </c>
      <c r="K40" s="573">
        <v>0</v>
      </c>
      <c r="L40" s="358" t="s">
        <v>6309</v>
      </c>
      <c r="M40" s="357" t="s">
        <v>359</v>
      </c>
      <c r="N40" s="357" t="s">
        <v>23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594</v>
      </c>
      <c r="U40" s="357" t="s">
        <v>294</v>
      </c>
      <c r="V40" s="357" t="s">
        <v>294</v>
      </c>
    </row>
    <row r="41" spans="1:22" ht="15" thickBot="1">
      <c r="A41" s="849"/>
      <c r="B41" s="619" t="s">
        <v>40</v>
      </c>
      <c r="C41" s="1063" t="s">
        <v>338</v>
      </c>
      <c r="D41" s="609">
        <v>1</v>
      </c>
      <c r="E41" s="607">
        <v>1</v>
      </c>
      <c r="F41" s="1065" t="s">
        <v>247</v>
      </c>
      <c r="G41" s="494"/>
      <c r="H41" s="494" t="s">
        <v>36</v>
      </c>
      <c r="I41" s="494" t="s">
        <v>294</v>
      </c>
      <c r="J41" s="494" t="s">
        <v>294</v>
      </c>
      <c r="K41" s="573">
        <v>0</v>
      </c>
      <c r="L41" s="358" t="s">
        <v>1180</v>
      </c>
      <c r="M41" s="357" t="s">
        <v>40</v>
      </c>
      <c r="N41" s="357" t="s">
        <v>36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1131</v>
      </c>
      <c r="U41" s="357" t="s">
        <v>294</v>
      </c>
      <c r="V41" s="357" t="s">
        <v>294</v>
      </c>
    </row>
    <row r="42" spans="1:22" ht="15" thickBot="1">
      <c r="A42" s="856"/>
      <c r="B42" s="619"/>
      <c r="C42" s="703" t="s">
        <v>22</v>
      </c>
      <c r="D42" s="614">
        <v>19</v>
      </c>
      <c r="E42" s="614">
        <v>23</v>
      </c>
      <c r="F42" s="70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844">
        <v>6</v>
      </c>
      <c r="B43" s="603" t="s">
        <v>6310</v>
      </c>
      <c r="C43" s="1292" t="s">
        <v>6869</v>
      </c>
      <c r="D43" s="605">
        <v>4</v>
      </c>
      <c r="E43" s="603">
        <v>4</v>
      </c>
      <c r="F43" s="1065" t="s">
        <v>6593</v>
      </c>
      <c r="G43" s="494"/>
      <c r="H43" s="494" t="s">
        <v>6304</v>
      </c>
      <c r="I43" s="494" t="s">
        <v>294</v>
      </c>
      <c r="J43" s="494" t="s">
        <v>294</v>
      </c>
      <c r="K43" s="573">
        <v>0</v>
      </c>
      <c r="L43" s="358" t="s">
        <v>6312</v>
      </c>
      <c r="M43" s="357" t="s">
        <v>6310</v>
      </c>
      <c r="N43" s="357" t="s">
        <v>6304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6306</v>
      </c>
      <c r="U43" s="357" t="s">
        <v>294</v>
      </c>
      <c r="V43" s="357" t="s">
        <v>294</v>
      </c>
    </row>
    <row r="44" spans="1:22">
      <c r="A44" s="849"/>
      <c r="B44" s="607" t="s">
        <v>35</v>
      </c>
      <c r="C44" s="1292" t="s">
        <v>3258</v>
      </c>
      <c r="D44" s="609">
        <v>3</v>
      </c>
      <c r="E44" s="607">
        <v>4</v>
      </c>
      <c r="F44" s="1065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849"/>
      <c r="B45" s="607" t="s">
        <v>4976</v>
      </c>
      <c r="C45" s="1292" t="s">
        <v>361</v>
      </c>
      <c r="D45" s="609">
        <v>4</v>
      </c>
      <c r="E45" s="607">
        <v>4</v>
      </c>
      <c r="F45" s="1065" t="s">
        <v>7293</v>
      </c>
      <c r="G45" s="494"/>
      <c r="H45" s="494" t="s">
        <v>7292</v>
      </c>
      <c r="I45" s="494" t="s">
        <v>294</v>
      </c>
      <c r="J45" s="494" t="s">
        <v>294</v>
      </c>
      <c r="K45" s="573">
        <v>0</v>
      </c>
      <c r="L45" s="358" t="s">
        <v>361</v>
      </c>
      <c r="M45" s="357" t="s">
        <v>4976</v>
      </c>
      <c r="N45" s="357" t="s">
        <v>7292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6296</v>
      </c>
      <c r="U45" s="357" t="s">
        <v>294</v>
      </c>
      <c r="V45" s="357" t="s">
        <v>294</v>
      </c>
    </row>
    <row r="46" spans="1:22">
      <c r="A46" s="849"/>
      <c r="B46" s="607" t="s">
        <v>6313</v>
      </c>
      <c r="C46" s="1292" t="s">
        <v>6229</v>
      </c>
      <c r="D46" s="609">
        <v>3</v>
      </c>
      <c r="E46" s="607">
        <v>4</v>
      </c>
      <c r="F46" s="1065" t="s">
        <v>6862</v>
      </c>
      <c r="G46" s="494"/>
      <c r="H46" s="494" t="s">
        <v>6299</v>
      </c>
      <c r="I46" s="494" t="s">
        <v>294</v>
      </c>
      <c r="J46" s="494" t="s">
        <v>294</v>
      </c>
      <c r="K46" s="573">
        <v>0</v>
      </c>
      <c r="L46" s="358" t="s">
        <v>6229</v>
      </c>
      <c r="M46" s="357" t="s">
        <v>6313</v>
      </c>
      <c r="N46" s="357" t="s">
        <v>6299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6302</v>
      </c>
      <c r="U46" s="357" t="s">
        <v>294</v>
      </c>
      <c r="V46" s="357" t="s">
        <v>294</v>
      </c>
    </row>
    <row r="47" spans="1:22" ht="15" thickBot="1">
      <c r="A47" s="849"/>
      <c r="B47" s="619" t="s">
        <v>7177</v>
      </c>
      <c r="C47" s="1292" t="s">
        <v>6316</v>
      </c>
      <c r="D47" s="1726">
        <v>5</v>
      </c>
      <c r="E47" s="1726">
        <v>6</v>
      </c>
      <c r="F47" s="1065" t="s">
        <v>427</v>
      </c>
      <c r="G47" s="494"/>
      <c r="H47" s="494" t="s">
        <v>31</v>
      </c>
      <c r="I47" s="494" t="s">
        <v>294</v>
      </c>
      <c r="J47" s="494" t="s">
        <v>294</v>
      </c>
      <c r="K47" s="573">
        <v>0</v>
      </c>
      <c r="L47" s="358" t="s">
        <v>6317</v>
      </c>
      <c r="M47" s="357" t="s">
        <v>7177</v>
      </c>
      <c r="N47" s="357" t="s">
        <v>31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603</v>
      </c>
      <c r="U47" s="357" t="s">
        <v>294</v>
      </c>
      <c r="V47" s="357" t="s">
        <v>294</v>
      </c>
    </row>
    <row r="48" spans="1:22" ht="15" thickBot="1">
      <c r="A48" s="856"/>
      <c r="B48" s="619"/>
      <c r="C48" s="703" t="s">
        <v>22</v>
      </c>
      <c r="D48" s="614">
        <v>19</v>
      </c>
      <c r="E48" s="614">
        <v>22</v>
      </c>
      <c r="F48" s="70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844">
        <v>7</v>
      </c>
      <c r="B49" s="603" t="s">
        <v>6318</v>
      </c>
      <c r="C49" s="1063" t="s">
        <v>6319</v>
      </c>
      <c r="D49" s="605">
        <v>4</v>
      </c>
      <c r="E49" s="603">
        <v>4</v>
      </c>
      <c r="F49" s="1290" t="s">
        <v>6869</v>
      </c>
      <c r="G49" s="494"/>
      <c r="H49" s="494" t="s">
        <v>6310</v>
      </c>
      <c r="I49" s="494" t="s">
        <v>294</v>
      </c>
      <c r="J49" s="494" t="s">
        <v>294</v>
      </c>
      <c r="K49" s="573">
        <v>0</v>
      </c>
      <c r="L49" s="358" t="s">
        <v>6320</v>
      </c>
      <c r="M49" s="357" t="s">
        <v>6318</v>
      </c>
      <c r="N49" s="357" t="s">
        <v>6310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6312</v>
      </c>
      <c r="U49" s="357" t="s">
        <v>294</v>
      </c>
      <c r="V49" s="357" t="s">
        <v>294</v>
      </c>
    </row>
    <row r="50" spans="1:22">
      <c r="A50" s="849"/>
      <c r="B50" s="607" t="s">
        <v>420</v>
      </c>
      <c r="C50" s="1063" t="s">
        <v>363</v>
      </c>
      <c r="D50" s="609">
        <v>3</v>
      </c>
      <c r="E50" s="607">
        <v>4</v>
      </c>
      <c r="F50" s="1065" t="s">
        <v>6297</v>
      </c>
      <c r="G50" s="494"/>
      <c r="H50" s="494" t="s">
        <v>7169</v>
      </c>
      <c r="I50" s="494" t="s">
        <v>294</v>
      </c>
      <c r="J50" s="494" t="s">
        <v>294</v>
      </c>
      <c r="K50" s="573">
        <v>0</v>
      </c>
      <c r="L50" s="358" t="s">
        <v>574</v>
      </c>
      <c r="M50" s="357" t="s">
        <v>420</v>
      </c>
      <c r="N50" s="357" t="s">
        <v>7169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6298</v>
      </c>
      <c r="U50" s="357" t="s">
        <v>294</v>
      </c>
      <c r="V50" s="357" t="s">
        <v>294</v>
      </c>
    </row>
    <row r="51" spans="1:22">
      <c r="A51" s="849"/>
      <c r="B51" s="607" t="s">
        <v>38</v>
      </c>
      <c r="C51" s="1063" t="s">
        <v>146</v>
      </c>
      <c r="D51" s="609">
        <v>1</v>
      </c>
      <c r="E51" s="607">
        <v>1</v>
      </c>
      <c r="F51" s="1065" t="s">
        <v>3226</v>
      </c>
      <c r="G51" s="494"/>
      <c r="H51" s="494" t="s">
        <v>19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849"/>
      <c r="B52" s="607" t="s">
        <v>6323</v>
      </c>
      <c r="C52" s="1063" t="s">
        <v>7294</v>
      </c>
      <c r="D52" s="609">
        <v>3</v>
      </c>
      <c r="E52" s="607">
        <v>4</v>
      </c>
      <c r="F52" s="1065" t="s">
        <v>6593</v>
      </c>
      <c r="G52" s="494"/>
      <c r="H52" s="494" t="s">
        <v>6304</v>
      </c>
      <c r="I52" s="494" t="s">
        <v>294</v>
      </c>
      <c r="J52" s="494" t="s">
        <v>294</v>
      </c>
      <c r="K52" s="573">
        <v>0</v>
      </c>
      <c r="L52" s="358" t="s">
        <v>6325</v>
      </c>
      <c r="M52" s="357" t="s">
        <v>6323</v>
      </c>
      <c r="N52" s="357" t="s">
        <v>6304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6306</v>
      </c>
      <c r="U52" s="357" t="s">
        <v>294</v>
      </c>
      <c r="V52" s="357" t="s">
        <v>294</v>
      </c>
    </row>
    <row r="53" spans="1:22">
      <c r="A53" s="849"/>
      <c r="B53" s="607" t="s">
        <v>6326</v>
      </c>
      <c r="C53" s="1063" t="s">
        <v>6864</v>
      </c>
      <c r="D53" s="609">
        <v>5</v>
      </c>
      <c r="E53" s="607">
        <v>6</v>
      </c>
      <c r="F53" s="1065" t="s">
        <v>6860</v>
      </c>
      <c r="G53" s="494"/>
      <c r="H53" s="494" t="s">
        <v>6288</v>
      </c>
      <c r="I53" s="494" t="s">
        <v>294</v>
      </c>
      <c r="J53" s="494" t="s">
        <v>294</v>
      </c>
      <c r="K53" s="573">
        <v>0</v>
      </c>
      <c r="L53" s="358" t="s">
        <v>6328</v>
      </c>
      <c r="M53" s="357" t="s">
        <v>6326</v>
      </c>
      <c r="N53" s="357" t="s">
        <v>6288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6290</v>
      </c>
      <c r="U53" s="357" t="s">
        <v>294</v>
      </c>
      <c r="V53" s="357" t="s">
        <v>294</v>
      </c>
    </row>
    <row r="54" spans="1:22" ht="15" thickBot="1">
      <c r="A54" s="849"/>
      <c r="B54" s="619" t="s">
        <v>6329</v>
      </c>
      <c r="C54" s="1332" t="s">
        <v>7186</v>
      </c>
      <c r="D54" s="609">
        <v>3</v>
      </c>
      <c r="E54" s="607">
        <v>4</v>
      </c>
      <c r="F54" s="1418" t="s">
        <v>7293</v>
      </c>
      <c r="G54" s="494"/>
      <c r="H54" s="494" t="s">
        <v>7292</v>
      </c>
      <c r="I54" s="494" t="s">
        <v>294</v>
      </c>
      <c r="J54" s="494" t="s">
        <v>294</v>
      </c>
      <c r="K54" s="573">
        <v>0</v>
      </c>
      <c r="L54" s="358" t="s">
        <v>6331</v>
      </c>
      <c r="M54" s="357" t="s">
        <v>6329</v>
      </c>
      <c r="N54" s="357" t="s">
        <v>7292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6296</v>
      </c>
      <c r="U54" s="357" t="s">
        <v>294</v>
      </c>
      <c r="V54" s="357" t="s">
        <v>294</v>
      </c>
    </row>
    <row r="55" spans="1:22" ht="15" thickBot="1">
      <c r="A55" s="856"/>
      <c r="B55" s="619"/>
      <c r="C55" s="703" t="s">
        <v>22</v>
      </c>
      <c r="D55" s="614">
        <v>19</v>
      </c>
      <c r="E55" s="614">
        <v>23</v>
      </c>
      <c r="F55" s="70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844">
        <v>8</v>
      </c>
      <c r="B56" s="603" t="s">
        <v>7295</v>
      </c>
      <c r="C56" s="1064" t="s">
        <v>6876</v>
      </c>
      <c r="D56" s="605">
        <v>6</v>
      </c>
      <c r="E56" s="603">
        <v>8</v>
      </c>
      <c r="F56" s="1417" t="s">
        <v>6319</v>
      </c>
      <c r="G56" s="494"/>
      <c r="H56" s="494" t="s">
        <v>6318</v>
      </c>
      <c r="I56" s="494" t="s">
        <v>294</v>
      </c>
      <c r="J56" s="494" t="s">
        <v>294</v>
      </c>
      <c r="K56" s="573">
        <v>0</v>
      </c>
      <c r="L56" s="358" t="s">
        <v>6877</v>
      </c>
      <c r="M56" s="357" t="s">
        <v>7295</v>
      </c>
      <c r="N56" s="357" t="s">
        <v>6318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6320</v>
      </c>
      <c r="U56" s="357" t="s">
        <v>294</v>
      </c>
      <c r="V56" s="357" t="s">
        <v>294</v>
      </c>
    </row>
    <row r="57" spans="1:22">
      <c r="A57" s="849"/>
      <c r="B57" s="607" t="s">
        <v>6335</v>
      </c>
      <c r="C57" s="1063" t="s">
        <v>6337</v>
      </c>
      <c r="D57" s="609">
        <v>4</v>
      </c>
      <c r="E57" s="607">
        <v>6</v>
      </c>
      <c r="F57" s="1290" t="s">
        <v>361</v>
      </c>
      <c r="G57" s="494"/>
      <c r="H57" s="494" t="s">
        <v>4976</v>
      </c>
      <c r="I57" s="494" t="s">
        <v>294</v>
      </c>
      <c r="J57" s="494" t="s">
        <v>294</v>
      </c>
      <c r="K57" s="573">
        <v>0</v>
      </c>
      <c r="L57" s="358" t="s">
        <v>6337</v>
      </c>
      <c r="M57" s="357" t="s">
        <v>6335</v>
      </c>
      <c r="N57" s="357" t="s">
        <v>4976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361</v>
      </c>
      <c r="U57" s="357" t="s">
        <v>294</v>
      </c>
      <c r="V57" s="357" t="s">
        <v>294</v>
      </c>
    </row>
    <row r="58" spans="1:22">
      <c r="A58" s="849"/>
      <c r="B58" s="607" t="s">
        <v>7296</v>
      </c>
      <c r="C58" s="1063" t="s">
        <v>7297</v>
      </c>
      <c r="D58" s="609">
        <v>4</v>
      </c>
      <c r="E58" s="607">
        <v>4</v>
      </c>
      <c r="F58" s="1065" t="s">
        <v>6319</v>
      </c>
      <c r="G58" s="494"/>
      <c r="H58" s="494" t="s">
        <v>6318</v>
      </c>
      <c r="I58" s="494" t="s">
        <v>294</v>
      </c>
      <c r="J58" s="494" t="s">
        <v>294</v>
      </c>
      <c r="K58" s="573">
        <v>0</v>
      </c>
      <c r="L58" s="358" t="s">
        <v>6340</v>
      </c>
      <c r="M58" s="357" t="s">
        <v>7296</v>
      </c>
      <c r="N58" s="357" t="s">
        <v>6318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6320</v>
      </c>
      <c r="U58" s="357" t="s">
        <v>294</v>
      </c>
      <c r="V58" s="357" t="s">
        <v>294</v>
      </c>
    </row>
    <row r="59" spans="1:22" ht="15" thickBot="1">
      <c r="A59" s="849"/>
      <c r="B59" s="619" t="s">
        <v>7184</v>
      </c>
      <c r="C59" s="1063" t="s">
        <v>1021</v>
      </c>
      <c r="D59" s="681">
        <v>8</v>
      </c>
      <c r="E59" s="607">
        <v>14</v>
      </c>
      <c r="F59" s="1065" t="s">
        <v>7185</v>
      </c>
      <c r="G59" s="494"/>
      <c r="H59" s="494" t="s">
        <v>34</v>
      </c>
      <c r="I59" s="494" t="s">
        <v>6318</v>
      </c>
      <c r="J59" s="494" t="s">
        <v>294</v>
      </c>
      <c r="K59" s="573">
        <v>0</v>
      </c>
      <c r="L59" s="358" t="s">
        <v>4589</v>
      </c>
      <c r="M59" s="357" t="s">
        <v>7184</v>
      </c>
      <c r="N59" s="357" t="s">
        <v>34</v>
      </c>
      <c r="O59" s="357" t="s">
        <v>6318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6320</v>
      </c>
      <c r="V59" s="357" t="s">
        <v>294</v>
      </c>
    </row>
    <row r="60" spans="1:22" ht="15" thickBot="1">
      <c r="A60" s="856"/>
      <c r="B60" s="619"/>
      <c r="C60" s="703" t="s">
        <v>22</v>
      </c>
      <c r="D60" s="614">
        <v>22</v>
      </c>
      <c r="E60" s="614">
        <v>32</v>
      </c>
      <c r="F60" s="70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603" t="s">
        <v>6341</v>
      </c>
      <c r="C61" s="1063" t="s">
        <v>4672</v>
      </c>
      <c r="D61" s="605">
        <v>3</v>
      </c>
      <c r="E61" s="603">
        <v>4</v>
      </c>
      <c r="F61" s="1067" t="s">
        <v>7186</v>
      </c>
      <c r="G61" s="494"/>
      <c r="H61" s="494" t="s">
        <v>6329</v>
      </c>
      <c r="I61" s="494" t="s">
        <v>294</v>
      </c>
      <c r="J61" s="494" t="s">
        <v>294</v>
      </c>
      <c r="K61" s="573">
        <v>0</v>
      </c>
      <c r="L61" s="358" t="s">
        <v>4672</v>
      </c>
      <c r="M61" s="357" t="s">
        <v>6341</v>
      </c>
      <c r="N61" s="357" t="s">
        <v>6329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6331</v>
      </c>
      <c r="U61" s="357" t="s">
        <v>294</v>
      </c>
      <c r="V61" s="357" t="s">
        <v>294</v>
      </c>
    </row>
    <row r="62" spans="1:22" ht="20.399999999999999">
      <c r="A62" s="849"/>
      <c r="B62" s="607" t="s">
        <v>7298</v>
      </c>
      <c r="C62" s="611" t="s">
        <v>325</v>
      </c>
      <c r="D62" s="609">
        <v>8</v>
      </c>
      <c r="E62" s="607">
        <v>12</v>
      </c>
      <c r="F62" s="767" t="s">
        <v>7299</v>
      </c>
      <c r="G62" s="494"/>
      <c r="H62" s="494" t="s">
        <v>35</v>
      </c>
      <c r="I62" s="494" t="s">
        <v>6318</v>
      </c>
      <c r="J62" s="494" t="s">
        <v>294</v>
      </c>
      <c r="K62" s="573">
        <v>0</v>
      </c>
      <c r="L62" s="358" t="s">
        <v>4161</v>
      </c>
      <c r="M62" s="357" t="s">
        <v>7298</v>
      </c>
      <c r="N62" s="357" t="s">
        <v>35</v>
      </c>
      <c r="O62" s="357" t="s">
        <v>6318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6320</v>
      </c>
      <c r="V62" s="357" t="s">
        <v>294</v>
      </c>
    </row>
    <row r="63" spans="1:22">
      <c r="A63" s="849"/>
      <c r="B63" s="607" t="s">
        <v>7300</v>
      </c>
      <c r="C63" s="1063" t="s">
        <v>7188</v>
      </c>
      <c r="D63" s="609">
        <v>5</v>
      </c>
      <c r="E63" s="607">
        <v>8</v>
      </c>
      <c r="F63" s="1065" t="s">
        <v>7297</v>
      </c>
      <c r="G63" s="494"/>
      <c r="H63" s="494" t="s">
        <v>7296</v>
      </c>
      <c r="I63" s="494" t="s">
        <v>294</v>
      </c>
      <c r="J63" s="494" t="s">
        <v>294</v>
      </c>
      <c r="K63" s="573">
        <v>0</v>
      </c>
      <c r="L63" s="358" t="s">
        <v>6345</v>
      </c>
      <c r="M63" s="357" t="s">
        <v>7300</v>
      </c>
      <c r="N63" s="357" t="s">
        <v>7296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6340</v>
      </c>
      <c r="U63" s="357" t="s">
        <v>294</v>
      </c>
      <c r="V63" s="357" t="s">
        <v>294</v>
      </c>
    </row>
    <row r="64" spans="1:22">
      <c r="A64" s="849"/>
      <c r="B64" s="607" t="s">
        <v>7301</v>
      </c>
      <c r="C64" s="1063" t="s">
        <v>7302</v>
      </c>
      <c r="D64" s="609">
        <v>3</v>
      </c>
      <c r="E64" s="607">
        <v>4</v>
      </c>
      <c r="F64" s="1065" t="s">
        <v>1021</v>
      </c>
      <c r="G64" s="494" t="s">
        <v>241</v>
      </c>
      <c r="H64" s="494" t="s">
        <v>7184</v>
      </c>
      <c r="I64" s="494" t="s">
        <v>294</v>
      </c>
      <c r="J64" s="494" t="s">
        <v>294</v>
      </c>
      <c r="K64" s="573">
        <v>0</v>
      </c>
      <c r="L64" s="358" t="s">
        <v>7303</v>
      </c>
      <c r="M64" s="357" t="s">
        <v>7301</v>
      </c>
      <c r="N64" s="357" t="s">
        <v>7184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4589</v>
      </c>
      <c r="U64" s="357" t="s">
        <v>294</v>
      </c>
      <c r="V64" s="357" t="s">
        <v>294</v>
      </c>
    </row>
    <row r="65" spans="1:22" ht="15" thickBot="1">
      <c r="A65" s="849"/>
      <c r="B65" s="619" t="s">
        <v>7304</v>
      </c>
      <c r="C65" s="1063" t="s">
        <v>7305</v>
      </c>
      <c r="D65" s="609">
        <v>3</v>
      </c>
      <c r="E65" s="607">
        <v>4</v>
      </c>
      <c r="F65" s="1065" t="s">
        <v>1021</v>
      </c>
      <c r="G65" s="494" t="s">
        <v>241</v>
      </c>
      <c r="H65" s="494" t="s">
        <v>7184</v>
      </c>
      <c r="I65" s="494" t="s">
        <v>294</v>
      </c>
      <c r="J65" s="494" t="s">
        <v>294</v>
      </c>
      <c r="K65" s="573">
        <v>0</v>
      </c>
      <c r="L65" s="358" t="s">
        <v>576</v>
      </c>
      <c r="M65" s="357" t="s">
        <v>7304</v>
      </c>
      <c r="N65" s="357" t="s">
        <v>7184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4589</v>
      </c>
      <c r="U65" s="357" t="s">
        <v>294</v>
      </c>
      <c r="V65" s="357" t="s">
        <v>294</v>
      </c>
    </row>
    <row r="66" spans="1:22" ht="15" thickBot="1">
      <c r="A66" s="856"/>
      <c r="B66" s="619"/>
      <c r="C66" s="703" t="s">
        <v>22</v>
      </c>
      <c r="D66" s="614">
        <v>19</v>
      </c>
      <c r="E66" s="614">
        <v>28</v>
      </c>
      <c r="F66" s="70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4">
        <v>10</v>
      </c>
      <c r="B67" s="607" t="s">
        <v>7306</v>
      </c>
      <c r="C67" s="611" t="s">
        <v>6895</v>
      </c>
      <c r="D67" s="605">
        <v>3</v>
      </c>
      <c r="E67" s="603">
        <v>4</v>
      </c>
      <c r="F67" s="1417" t="s">
        <v>7188</v>
      </c>
      <c r="G67" s="494"/>
      <c r="H67" s="494" t="s">
        <v>7300</v>
      </c>
      <c r="I67" s="494" t="s">
        <v>294</v>
      </c>
      <c r="J67" s="494" t="s">
        <v>294</v>
      </c>
      <c r="K67" s="573">
        <v>0</v>
      </c>
      <c r="L67" s="358" t="s">
        <v>6895</v>
      </c>
      <c r="M67" s="357" t="s">
        <v>7306</v>
      </c>
      <c r="N67" s="357" t="s">
        <v>7300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6345</v>
      </c>
      <c r="U67" s="357" t="s">
        <v>294</v>
      </c>
      <c r="V67" s="357" t="s">
        <v>294</v>
      </c>
    </row>
    <row r="68" spans="1:22">
      <c r="A68" s="849"/>
      <c r="B68" s="607" t="s">
        <v>7307</v>
      </c>
      <c r="C68" s="1063" t="s">
        <v>3394</v>
      </c>
      <c r="D68" s="609">
        <v>8</v>
      </c>
      <c r="E68" s="607">
        <v>12</v>
      </c>
      <c r="F68" s="1065" t="s">
        <v>325</v>
      </c>
      <c r="G68" s="494"/>
      <c r="H68" s="494" t="s">
        <v>7298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7307</v>
      </c>
      <c r="N68" s="357" t="s">
        <v>7298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849"/>
      <c r="B69" s="607" t="s">
        <v>7308</v>
      </c>
      <c r="C69" s="1063" t="s">
        <v>6897</v>
      </c>
      <c r="D69" s="609">
        <v>5</v>
      </c>
      <c r="E69" s="607">
        <v>8</v>
      </c>
      <c r="F69" s="1065" t="s">
        <v>7188</v>
      </c>
      <c r="G69" s="494"/>
      <c r="H69" s="494" t="s">
        <v>7300</v>
      </c>
      <c r="I69" s="494" t="s">
        <v>294</v>
      </c>
      <c r="J69" s="494" t="s">
        <v>294</v>
      </c>
      <c r="K69" s="573">
        <v>0</v>
      </c>
      <c r="L69" s="358" t="s">
        <v>6898</v>
      </c>
      <c r="M69" s="357" t="s">
        <v>7308</v>
      </c>
      <c r="N69" s="357" t="s">
        <v>7300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6345</v>
      </c>
      <c r="U69" s="357" t="s">
        <v>294</v>
      </c>
      <c r="V69" s="357" t="s">
        <v>294</v>
      </c>
    </row>
    <row r="70" spans="1:22">
      <c r="A70" s="849"/>
      <c r="B70" s="607" t="s">
        <v>7309</v>
      </c>
      <c r="C70" s="1063" t="s">
        <v>7310</v>
      </c>
      <c r="D70" s="609">
        <v>3</v>
      </c>
      <c r="E70" s="607">
        <v>4</v>
      </c>
      <c r="F70" s="1065" t="s">
        <v>7311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7312</v>
      </c>
      <c r="M70" s="357" t="s">
        <v>7309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849"/>
      <c r="B71" s="607" t="s">
        <v>7313</v>
      </c>
      <c r="C71" s="1063" t="s">
        <v>7314</v>
      </c>
      <c r="D71" s="609">
        <v>3</v>
      </c>
      <c r="E71" s="607">
        <v>4</v>
      </c>
      <c r="F71" s="1065" t="s">
        <v>7311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6904</v>
      </c>
      <c r="M71" s="357" t="s">
        <v>7313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856"/>
      <c r="B72" s="612"/>
      <c r="C72" s="703" t="s">
        <v>22</v>
      </c>
      <c r="D72" s="614">
        <v>19</v>
      </c>
      <c r="E72" s="614">
        <v>28</v>
      </c>
      <c r="F72" s="70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727"/>
      <c r="B73" s="1728"/>
      <c r="C73" s="1686" t="s">
        <v>111</v>
      </c>
      <c r="D73" s="631">
        <v>200</v>
      </c>
      <c r="E73" s="631">
        <v>259</v>
      </c>
      <c r="F73" s="70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A1FE0-A925-4A79-A53C-3ACD89282DA0}">
  <sheetPr codeName="Sheet106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10</v>
      </c>
      <c r="C9" s="1064" t="s">
        <v>11</v>
      </c>
      <c r="D9" s="1721">
        <v>2</v>
      </c>
      <c r="E9" s="1068">
        <v>2</v>
      </c>
      <c r="F9" s="139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860" t="s">
        <v>17</v>
      </c>
      <c r="C10" s="1292" t="s">
        <v>54</v>
      </c>
      <c r="D10" s="1714">
        <v>5</v>
      </c>
      <c r="E10" s="860">
        <v>6</v>
      </c>
      <c r="F10" s="16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60" t="s">
        <v>6785</v>
      </c>
      <c r="C11" s="1063" t="s">
        <v>6786</v>
      </c>
      <c r="D11" s="1714">
        <v>2</v>
      </c>
      <c r="E11" s="860">
        <v>4</v>
      </c>
      <c r="F11" s="16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6787</v>
      </c>
      <c r="M11" s="357" t="s">
        <v>6785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1020</v>
      </c>
      <c r="C12" s="1063" t="s">
        <v>3206</v>
      </c>
      <c r="D12" s="1714">
        <v>2</v>
      </c>
      <c r="E12" s="860">
        <v>2</v>
      </c>
      <c r="F12" s="16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860" t="s">
        <v>20</v>
      </c>
      <c r="C13" s="1063" t="s">
        <v>21</v>
      </c>
      <c r="D13" s="1714">
        <v>5</v>
      </c>
      <c r="E13" s="860">
        <v>6</v>
      </c>
      <c r="F13" s="169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>
      <c r="A14" s="515"/>
      <c r="B14" s="860" t="s">
        <v>36</v>
      </c>
      <c r="C14" s="1063" t="s">
        <v>247</v>
      </c>
      <c r="D14" s="1714">
        <v>1</v>
      </c>
      <c r="E14" s="860">
        <v>1</v>
      </c>
      <c r="F14" s="169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1131</v>
      </c>
      <c r="M14" s="357" t="s">
        <v>36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5"/>
      <c r="B15" s="860" t="s">
        <v>1043</v>
      </c>
      <c r="C15" s="1063" t="s">
        <v>1044</v>
      </c>
      <c r="D15" s="1714">
        <v>4</v>
      </c>
      <c r="E15" s="860">
        <v>6</v>
      </c>
      <c r="F15" s="1692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6280</v>
      </c>
      <c r="M15" s="357" t="s">
        <v>1043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 ht="15" thickBot="1">
      <c r="A16" s="517"/>
      <c r="B16" s="1119"/>
      <c r="C16" s="703" t="s">
        <v>22</v>
      </c>
      <c r="D16" s="1722">
        <v>21</v>
      </c>
      <c r="E16" s="1722">
        <v>27</v>
      </c>
      <c r="F16" s="1693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22</v>
      </c>
      <c r="M16" s="357" t="s">
        <v>294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602">
        <v>2</v>
      </c>
      <c r="B17" s="860" t="s">
        <v>23</v>
      </c>
      <c r="C17" s="1063" t="s">
        <v>1048</v>
      </c>
      <c r="D17" s="1721">
        <v>5</v>
      </c>
      <c r="E17" s="1068">
        <v>6</v>
      </c>
      <c r="F17" s="1694" t="s">
        <v>54</v>
      </c>
      <c r="G17" s="494"/>
      <c r="H17" s="494" t="s">
        <v>17</v>
      </c>
      <c r="I17" s="494" t="s">
        <v>294</v>
      </c>
      <c r="J17" s="494" t="s">
        <v>294</v>
      </c>
      <c r="K17" s="573">
        <v>0</v>
      </c>
      <c r="L17" s="358" t="s">
        <v>594</v>
      </c>
      <c r="M17" s="357" t="s">
        <v>23</v>
      </c>
      <c r="N17" s="357" t="s">
        <v>17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6215</v>
      </c>
      <c r="U17" s="357" t="s">
        <v>294</v>
      </c>
      <c r="V17" s="357" t="s">
        <v>294</v>
      </c>
    </row>
    <row r="18" spans="1:22">
      <c r="A18" s="515"/>
      <c r="B18" s="860" t="s">
        <v>347</v>
      </c>
      <c r="C18" s="1063" t="s">
        <v>1042</v>
      </c>
      <c r="D18" s="1714">
        <v>3</v>
      </c>
      <c r="E18" s="860">
        <v>6</v>
      </c>
      <c r="F18" s="1692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6413</v>
      </c>
      <c r="M18" s="357" t="s">
        <v>347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860" t="s">
        <v>6472</v>
      </c>
      <c r="C19" s="1063" t="s">
        <v>349</v>
      </c>
      <c r="D19" s="1714">
        <v>4</v>
      </c>
      <c r="E19" s="860">
        <v>6</v>
      </c>
      <c r="F19" s="1692" t="s">
        <v>54</v>
      </c>
      <c r="G19" s="494"/>
      <c r="H19" s="494" t="s">
        <v>17</v>
      </c>
      <c r="I19" s="494" t="s">
        <v>294</v>
      </c>
      <c r="J19" s="494" t="s">
        <v>294</v>
      </c>
      <c r="K19" s="573">
        <v>0</v>
      </c>
      <c r="L19" s="358" t="s">
        <v>6309</v>
      </c>
      <c r="M19" s="357" t="s">
        <v>6472</v>
      </c>
      <c r="N19" s="357" t="s">
        <v>17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6215</v>
      </c>
      <c r="U19" s="357" t="s">
        <v>294</v>
      </c>
      <c r="V19" s="357" t="s">
        <v>294</v>
      </c>
    </row>
    <row r="20" spans="1:22">
      <c r="A20" s="515"/>
      <c r="B20" s="860" t="s">
        <v>19</v>
      </c>
      <c r="C20" s="1063" t="s">
        <v>3226</v>
      </c>
      <c r="D20" s="1714">
        <v>2</v>
      </c>
      <c r="E20" s="860">
        <v>2</v>
      </c>
      <c r="F20" s="169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19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515"/>
      <c r="B21" s="860" t="s">
        <v>25</v>
      </c>
      <c r="C21" s="1063" t="s">
        <v>138</v>
      </c>
      <c r="D21" s="1714">
        <v>3</v>
      </c>
      <c r="E21" s="860">
        <v>4</v>
      </c>
      <c r="F21" s="1692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2100</v>
      </c>
      <c r="M21" s="357" t="s">
        <v>25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5"/>
      <c r="B22" s="860" t="s">
        <v>26</v>
      </c>
      <c r="C22" s="1063" t="s">
        <v>52</v>
      </c>
      <c r="D22" s="1714">
        <v>5</v>
      </c>
      <c r="E22" s="860">
        <v>6</v>
      </c>
      <c r="F22" s="1692" t="s">
        <v>21</v>
      </c>
      <c r="G22" s="494"/>
      <c r="H22" s="494" t="s">
        <v>20</v>
      </c>
      <c r="I22" s="494" t="s">
        <v>294</v>
      </c>
      <c r="J22" s="494" t="s">
        <v>294</v>
      </c>
      <c r="K22" s="573">
        <v>0</v>
      </c>
      <c r="L22" s="358" t="s">
        <v>3412</v>
      </c>
      <c r="M22" s="357" t="s">
        <v>26</v>
      </c>
      <c r="N22" s="357" t="s">
        <v>20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470</v>
      </c>
      <c r="U22" s="357" t="s">
        <v>294</v>
      </c>
      <c r="V22" s="357" t="s">
        <v>294</v>
      </c>
    </row>
    <row r="23" spans="1:22" ht="15" thickBot="1">
      <c r="A23" s="517"/>
      <c r="B23" s="1119"/>
      <c r="C23" s="703" t="s">
        <v>22</v>
      </c>
      <c r="D23" s="1722">
        <v>22</v>
      </c>
      <c r="E23" s="1722">
        <v>30</v>
      </c>
      <c r="F23" s="169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602">
        <v>3</v>
      </c>
      <c r="B24" s="860" t="s">
        <v>27</v>
      </c>
      <c r="C24" s="1063" t="s">
        <v>404</v>
      </c>
      <c r="D24" s="1721">
        <v>5</v>
      </c>
      <c r="E24" s="1068">
        <v>6</v>
      </c>
      <c r="F24" s="1694" t="s">
        <v>1048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598</v>
      </c>
      <c r="M24" s="357" t="s">
        <v>27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515"/>
      <c r="B25" s="860" t="s">
        <v>350</v>
      </c>
      <c r="C25" s="1063" t="s">
        <v>405</v>
      </c>
      <c r="D25" s="1714">
        <v>4</v>
      </c>
      <c r="E25" s="860">
        <v>6</v>
      </c>
      <c r="F25" s="1692" t="s">
        <v>349</v>
      </c>
      <c r="G25" s="494"/>
      <c r="H25" s="494" t="s">
        <v>6472</v>
      </c>
      <c r="I25" s="494" t="s">
        <v>294</v>
      </c>
      <c r="J25" s="494" t="s">
        <v>294</v>
      </c>
      <c r="K25" s="573">
        <v>0</v>
      </c>
      <c r="L25" s="358" t="s">
        <v>6420</v>
      </c>
      <c r="M25" s="357" t="s">
        <v>350</v>
      </c>
      <c r="N25" s="357" t="s">
        <v>6472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6309</v>
      </c>
      <c r="U25" s="357" t="s">
        <v>294</v>
      </c>
      <c r="V25" s="357" t="s">
        <v>294</v>
      </c>
    </row>
    <row r="26" spans="1:22">
      <c r="A26" s="515"/>
      <c r="B26" s="860" t="s">
        <v>61</v>
      </c>
      <c r="C26" s="1063" t="s">
        <v>62</v>
      </c>
      <c r="D26" s="1714">
        <v>4</v>
      </c>
      <c r="E26" s="860">
        <v>4</v>
      </c>
      <c r="F26" s="1692" t="s">
        <v>1048</v>
      </c>
      <c r="G26" s="494"/>
      <c r="H26" s="494" t="s">
        <v>23</v>
      </c>
      <c r="I26" s="494" t="s">
        <v>294</v>
      </c>
      <c r="J26" s="494" t="s">
        <v>294</v>
      </c>
      <c r="K26" s="573">
        <v>0</v>
      </c>
      <c r="L26" s="358" t="s">
        <v>6363</v>
      </c>
      <c r="M26" s="357" t="s">
        <v>61</v>
      </c>
      <c r="N26" s="357" t="s">
        <v>23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594</v>
      </c>
      <c r="U26" s="357" t="s">
        <v>294</v>
      </c>
      <c r="V26" s="357" t="s">
        <v>294</v>
      </c>
    </row>
    <row r="27" spans="1:22">
      <c r="A27" s="515"/>
      <c r="B27" s="860" t="s">
        <v>33</v>
      </c>
      <c r="C27" s="1063" t="s">
        <v>140</v>
      </c>
      <c r="D27" s="1714">
        <v>5</v>
      </c>
      <c r="E27" s="860">
        <v>6</v>
      </c>
      <c r="F27" s="1692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>
      <c r="A28" s="515"/>
      <c r="B28" s="860" t="s">
        <v>7094</v>
      </c>
      <c r="C28" s="1063" t="s">
        <v>7252</v>
      </c>
      <c r="D28" s="1714">
        <v>2</v>
      </c>
      <c r="E28" s="860">
        <v>4</v>
      </c>
      <c r="F28" s="1692" t="s">
        <v>1042</v>
      </c>
      <c r="G28" s="494"/>
      <c r="H28" s="494" t="s">
        <v>347</v>
      </c>
      <c r="I28" s="494" t="s">
        <v>294</v>
      </c>
      <c r="J28" s="494" t="s">
        <v>294</v>
      </c>
      <c r="K28" s="573">
        <v>0</v>
      </c>
      <c r="L28" s="358" t="s">
        <v>7096</v>
      </c>
      <c r="M28" s="357" t="s">
        <v>7094</v>
      </c>
      <c r="N28" s="357" t="s">
        <v>347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6413</v>
      </c>
      <c r="U28" s="357" t="s">
        <v>294</v>
      </c>
      <c r="V28" s="357" t="s">
        <v>294</v>
      </c>
    </row>
    <row r="29" spans="1:22" ht="15" thickBot="1">
      <c r="A29" s="515"/>
      <c r="B29" s="860" t="s">
        <v>29</v>
      </c>
      <c r="C29" s="1063" t="s">
        <v>53</v>
      </c>
      <c r="D29" s="1714">
        <v>2</v>
      </c>
      <c r="E29" s="860">
        <v>2</v>
      </c>
      <c r="F29" s="169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609</v>
      </c>
      <c r="M29" s="357" t="s">
        <v>29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 ht="15" thickBot="1">
      <c r="A30" s="517"/>
      <c r="B30" s="1119"/>
      <c r="C30" s="703" t="s">
        <v>22</v>
      </c>
      <c r="D30" s="1722">
        <v>22</v>
      </c>
      <c r="E30" s="1722">
        <v>28</v>
      </c>
      <c r="F30" s="1695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602">
        <v>4</v>
      </c>
      <c r="B31" s="860" t="s">
        <v>31</v>
      </c>
      <c r="C31" s="1063" t="s">
        <v>427</v>
      </c>
      <c r="D31" s="1721">
        <v>5</v>
      </c>
      <c r="E31" s="1068">
        <v>6</v>
      </c>
      <c r="F31" s="1694" t="s">
        <v>404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31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515"/>
      <c r="B32" s="860" t="s">
        <v>6484</v>
      </c>
      <c r="C32" s="1063" t="s">
        <v>6485</v>
      </c>
      <c r="D32" s="1714">
        <v>3</v>
      </c>
      <c r="E32" s="860">
        <v>4</v>
      </c>
      <c r="F32" s="1692" t="s">
        <v>405</v>
      </c>
      <c r="G32" s="494"/>
      <c r="H32" s="494" t="s">
        <v>350</v>
      </c>
      <c r="I32" s="494" t="s">
        <v>294</v>
      </c>
      <c r="J32" s="494" t="s">
        <v>294</v>
      </c>
      <c r="K32" s="573">
        <v>0</v>
      </c>
      <c r="L32" s="358" t="s">
        <v>6486</v>
      </c>
      <c r="M32" s="357" t="s">
        <v>6484</v>
      </c>
      <c r="N32" s="357" t="s">
        <v>350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6420</v>
      </c>
      <c r="U32" s="357" t="s">
        <v>294</v>
      </c>
      <c r="V32" s="357" t="s">
        <v>294</v>
      </c>
    </row>
    <row r="33" spans="1:22">
      <c r="A33" s="515"/>
      <c r="B33" s="860" t="s">
        <v>30</v>
      </c>
      <c r="C33" s="1063" t="s">
        <v>141</v>
      </c>
      <c r="D33" s="1714">
        <v>5</v>
      </c>
      <c r="E33" s="860">
        <v>6</v>
      </c>
      <c r="F33" s="1692" t="s">
        <v>1048</v>
      </c>
      <c r="G33" s="494"/>
      <c r="H33" s="494" t="s">
        <v>23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23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594</v>
      </c>
      <c r="U33" s="357" t="s">
        <v>294</v>
      </c>
      <c r="V33" s="357" t="s">
        <v>294</v>
      </c>
    </row>
    <row r="34" spans="1:22">
      <c r="A34" s="515"/>
      <c r="B34" s="860" t="s">
        <v>7253</v>
      </c>
      <c r="C34" s="1063" t="s">
        <v>7254</v>
      </c>
      <c r="D34" s="1714">
        <v>3</v>
      </c>
      <c r="E34" s="860">
        <v>6</v>
      </c>
      <c r="F34" s="1065" t="s">
        <v>7252</v>
      </c>
      <c r="G34" s="494"/>
      <c r="H34" s="494" t="s">
        <v>7094</v>
      </c>
      <c r="I34" s="494" t="s">
        <v>294</v>
      </c>
      <c r="J34" s="494" t="s">
        <v>294</v>
      </c>
      <c r="K34" s="573">
        <v>0</v>
      </c>
      <c r="L34" s="358" t="s">
        <v>270</v>
      </c>
      <c r="M34" s="357" t="s">
        <v>7253</v>
      </c>
      <c r="N34" s="357" t="s">
        <v>7094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7096</v>
      </c>
      <c r="U34" s="357" t="s">
        <v>294</v>
      </c>
      <c r="V34" s="357" t="s">
        <v>294</v>
      </c>
    </row>
    <row r="35" spans="1:22">
      <c r="A35" s="515"/>
      <c r="B35" s="860" t="s">
        <v>40</v>
      </c>
      <c r="C35" s="1063" t="s">
        <v>338</v>
      </c>
      <c r="D35" s="1714">
        <v>1</v>
      </c>
      <c r="E35" s="860">
        <v>1</v>
      </c>
      <c r="F35" s="1065" t="s">
        <v>247</v>
      </c>
      <c r="G35" s="494"/>
      <c r="H35" s="494" t="s">
        <v>36</v>
      </c>
      <c r="I35" s="494" t="s">
        <v>294</v>
      </c>
      <c r="J35" s="494" t="s">
        <v>294</v>
      </c>
      <c r="K35" s="573">
        <v>0</v>
      </c>
      <c r="L35" s="358" t="s">
        <v>1180</v>
      </c>
      <c r="M35" s="357" t="s">
        <v>40</v>
      </c>
      <c r="N35" s="357" t="s">
        <v>36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1131</v>
      </c>
      <c r="U35" s="357" t="s">
        <v>294</v>
      </c>
      <c r="V35" s="357" t="s">
        <v>294</v>
      </c>
    </row>
    <row r="36" spans="1:22" ht="15" thickBot="1">
      <c r="A36" s="515"/>
      <c r="B36" s="860" t="s">
        <v>6789</v>
      </c>
      <c r="C36" s="1063" t="s">
        <v>6790</v>
      </c>
      <c r="D36" s="1714">
        <v>4</v>
      </c>
      <c r="E36" s="860">
        <v>4</v>
      </c>
      <c r="F36" s="1696" t="s">
        <v>62</v>
      </c>
      <c r="G36" s="494"/>
      <c r="H36" s="494" t="s">
        <v>61</v>
      </c>
      <c r="I36" s="494" t="s">
        <v>294</v>
      </c>
      <c r="J36" s="494" t="s">
        <v>294</v>
      </c>
      <c r="K36" s="573">
        <v>0</v>
      </c>
      <c r="L36" s="358" t="s">
        <v>6790</v>
      </c>
      <c r="M36" s="357" t="s">
        <v>6789</v>
      </c>
      <c r="N36" s="357" t="s">
        <v>61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6363</v>
      </c>
      <c r="U36" s="357" t="s">
        <v>294</v>
      </c>
      <c r="V36" s="357" t="s">
        <v>294</v>
      </c>
    </row>
    <row r="37" spans="1:22" ht="15" thickBot="1">
      <c r="A37" s="517"/>
      <c r="B37" s="1119"/>
      <c r="C37" s="703" t="s">
        <v>22</v>
      </c>
      <c r="D37" s="1722">
        <v>21</v>
      </c>
      <c r="E37" s="1722">
        <v>27</v>
      </c>
      <c r="F37" s="169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>
        <v>5</v>
      </c>
      <c r="B38" s="860" t="s">
        <v>351</v>
      </c>
      <c r="C38" s="1063" t="s">
        <v>352</v>
      </c>
      <c r="D38" s="1714">
        <v>4</v>
      </c>
      <c r="E38" s="860">
        <v>4</v>
      </c>
      <c r="F38" s="1692" t="s">
        <v>427</v>
      </c>
      <c r="G38" s="494"/>
      <c r="H38" s="494" t="s">
        <v>31</v>
      </c>
      <c r="I38" s="494" t="s">
        <v>294</v>
      </c>
      <c r="J38" s="494" t="s">
        <v>294</v>
      </c>
      <c r="K38" s="573">
        <v>0</v>
      </c>
      <c r="L38" s="358" t="s">
        <v>6493</v>
      </c>
      <c r="M38" s="357" t="s">
        <v>351</v>
      </c>
      <c r="N38" s="357" t="s">
        <v>31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603</v>
      </c>
      <c r="U38" s="357" t="s">
        <v>294</v>
      </c>
      <c r="V38" s="357" t="s">
        <v>294</v>
      </c>
    </row>
    <row r="39" spans="1:22">
      <c r="A39" s="515"/>
      <c r="B39" s="860" t="s">
        <v>7255</v>
      </c>
      <c r="C39" s="1063" t="s">
        <v>6792</v>
      </c>
      <c r="D39" s="1714">
        <v>4</v>
      </c>
      <c r="E39" s="860">
        <v>4</v>
      </c>
      <c r="F39" s="1692" t="s">
        <v>6485</v>
      </c>
      <c r="G39" s="494"/>
      <c r="H39" s="494" t="s">
        <v>6484</v>
      </c>
      <c r="I39" s="494" t="s">
        <v>294</v>
      </c>
      <c r="J39" s="494" t="s">
        <v>294</v>
      </c>
      <c r="K39" s="574">
        <v>0</v>
      </c>
      <c r="L39" s="358" t="s">
        <v>6793</v>
      </c>
      <c r="M39" s="357" t="s">
        <v>7255</v>
      </c>
      <c r="N39" s="357" t="s">
        <v>6484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6486</v>
      </c>
      <c r="U39" s="357" t="s">
        <v>294</v>
      </c>
      <c r="V39" s="357" t="s">
        <v>294</v>
      </c>
    </row>
    <row r="40" spans="1:22">
      <c r="A40" s="515"/>
      <c r="B40" s="860" t="s">
        <v>7256</v>
      </c>
      <c r="C40" s="1063" t="s">
        <v>6795</v>
      </c>
      <c r="D40" s="1714">
        <v>3</v>
      </c>
      <c r="E40" s="860">
        <v>6</v>
      </c>
      <c r="F40" s="1692" t="s">
        <v>6790</v>
      </c>
      <c r="G40" s="494"/>
      <c r="H40" s="494" t="s">
        <v>6789</v>
      </c>
      <c r="I40" s="494" t="s">
        <v>294</v>
      </c>
      <c r="J40" s="494" t="s">
        <v>294</v>
      </c>
      <c r="K40" s="573">
        <v>0</v>
      </c>
      <c r="L40" s="358" t="s">
        <v>6795</v>
      </c>
      <c r="M40" s="357" t="s">
        <v>7256</v>
      </c>
      <c r="N40" s="357" t="s">
        <v>6789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6790</v>
      </c>
      <c r="U40" s="357" t="s">
        <v>294</v>
      </c>
      <c r="V40" s="357" t="s">
        <v>294</v>
      </c>
    </row>
    <row r="41" spans="1:22">
      <c r="A41" s="515"/>
      <c r="B41" s="860" t="s">
        <v>35</v>
      </c>
      <c r="C41" s="1063" t="s">
        <v>3258</v>
      </c>
      <c r="D41" s="1714">
        <v>3</v>
      </c>
      <c r="E41" s="860">
        <v>4</v>
      </c>
      <c r="F41" s="1690" t="s">
        <v>138</v>
      </c>
      <c r="G41" s="494"/>
      <c r="H41" s="494" t="s">
        <v>25</v>
      </c>
      <c r="I41" s="494" t="s">
        <v>294</v>
      </c>
      <c r="J41" s="494" t="s">
        <v>294</v>
      </c>
      <c r="K41" s="573">
        <v>0</v>
      </c>
      <c r="L41" s="358" t="s">
        <v>3259</v>
      </c>
      <c r="M41" s="357" t="s">
        <v>35</v>
      </c>
      <c r="N41" s="357" t="s">
        <v>25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2100</v>
      </c>
      <c r="U41" s="357" t="s">
        <v>294</v>
      </c>
      <c r="V41" s="357" t="s">
        <v>294</v>
      </c>
    </row>
    <row r="42" spans="1:22" ht="15" thickBot="1">
      <c r="A42" s="515"/>
      <c r="B42" s="860" t="s">
        <v>7257</v>
      </c>
      <c r="C42" s="1063" t="s">
        <v>6797</v>
      </c>
      <c r="D42" s="1714">
        <v>4</v>
      </c>
      <c r="E42" s="860">
        <v>6</v>
      </c>
      <c r="F42" s="1692" t="s">
        <v>6485</v>
      </c>
      <c r="G42" s="494"/>
      <c r="H42" s="494" t="s">
        <v>6484</v>
      </c>
      <c r="I42" s="494" t="s">
        <v>294</v>
      </c>
      <c r="J42" s="494" t="s">
        <v>294</v>
      </c>
      <c r="K42" s="573">
        <v>0</v>
      </c>
      <c r="L42" s="358" t="s">
        <v>6798</v>
      </c>
      <c r="M42" s="357" t="s">
        <v>7257</v>
      </c>
      <c r="N42" s="357" t="s">
        <v>6484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6486</v>
      </c>
      <c r="U42" s="357" t="s">
        <v>294</v>
      </c>
      <c r="V42" s="357" t="s">
        <v>294</v>
      </c>
    </row>
    <row r="43" spans="1:22" ht="15" thickBot="1">
      <c r="A43" s="517"/>
      <c r="B43" s="1119"/>
      <c r="C43" s="703" t="s">
        <v>22</v>
      </c>
      <c r="D43" s="1722">
        <v>18</v>
      </c>
      <c r="E43" s="1722">
        <v>24</v>
      </c>
      <c r="F43" s="1695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860" t="s">
        <v>6799</v>
      </c>
      <c r="C44" s="1063" t="s">
        <v>6800</v>
      </c>
      <c r="D44" s="1721">
        <v>4</v>
      </c>
      <c r="E44" s="1068">
        <v>8</v>
      </c>
      <c r="F44" s="1694" t="s">
        <v>6792</v>
      </c>
      <c r="G44" s="494"/>
      <c r="H44" s="494" t="s">
        <v>7255</v>
      </c>
      <c r="I44" s="494" t="s">
        <v>294</v>
      </c>
      <c r="J44" s="494" t="s">
        <v>294</v>
      </c>
      <c r="K44" s="573">
        <v>0</v>
      </c>
      <c r="L44" s="358" t="s">
        <v>6801</v>
      </c>
      <c r="M44" s="357" t="s">
        <v>6799</v>
      </c>
      <c r="N44" s="357" t="s">
        <v>7255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6793</v>
      </c>
      <c r="U44" s="357" t="s">
        <v>294</v>
      </c>
      <c r="V44" s="357" t="s">
        <v>294</v>
      </c>
    </row>
    <row r="45" spans="1:22">
      <c r="A45" s="515"/>
      <c r="B45" s="860" t="s">
        <v>34</v>
      </c>
      <c r="C45" s="1063" t="s">
        <v>142</v>
      </c>
      <c r="D45" s="1714">
        <v>4</v>
      </c>
      <c r="E45" s="860">
        <v>6</v>
      </c>
      <c r="F45" s="1065" t="s">
        <v>11</v>
      </c>
      <c r="G45" s="494"/>
      <c r="H45" s="494" t="s">
        <v>10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34</v>
      </c>
      <c r="N45" s="357" t="s">
        <v>10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>
      <c r="A46" s="515"/>
      <c r="B46" s="860" t="s">
        <v>7258</v>
      </c>
      <c r="C46" s="1063" t="s">
        <v>6803</v>
      </c>
      <c r="D46" s="1714">
        <v>4</v>
      </c>
      <c r="E46" s="860">
        <v>4</v>
      </c>
      <c r="F46" s="1690" t="s">
        <v>352</v>
      </c>
      <c r="G46" s="494"/>
      <c r="H46" s="494" t="s">
        <v>351</v>
      </c>
      <c r="I46" s="494" t="s">
        <v>294</v>
      </c>
      <c r="J46" s="494" t="s">
        <v>294</v>
      </c>
      <c r="K46" s="573">
        <v>0</v>
      </c>
      <c r="L46" s="358" t="s">
        <v>6803</v>
      </c>
      <c r="M46" s="357" t="s">
        <v>7258</v>
      </c>
      <c r="N46" s="357" t="s">
        <v>351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6493</v>
      </c>
      <c r="U46" s="357" t="s">
        <v>294</v>
      </c>
      <c r="V46" s="357" t="s">
        <v>294</v>
      </c>
    </row>
    <row r="47" spans="1:22">
      <c r="A47" s="515"/>
      <c r="B47" s="860" t="s">
        <v>7259</v>
      </c>
      <c r="C47" s="1063" t="s">
        <v>6805</v>
      </c>
      <c r="D47" s="1714">
        <v>4</v>
      </c>
      <c r="E47" s="860">
        <v>6</v>
      </c>
      <c r="F47" s="1692" t="s">
        <v>6797</v>
      </c>
      <c r="G47" s="494"/>
      <c r="H47" s="494" t="s">
        <v>7257</v>
      </c>
      <c r="I47" s="494" t="s">
        <v>294</v>
      </c>
      <c r="J47" s="494" t="s">
        <v>294</v>
      </c>
      <c r="K47" s="573">
        <v>0</v>
      </c>
      <c r="L47" s="358" t="s">
        <v>6806</v>
      </c>
      <c r="M47" s="357" t="s">
        <v>7259</v>
      </c>
      <c r="N47" s="357" t="s">
        <v>7257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6798</v>
      </c>
      <c r="U47" s="357" t="s">
        <v>294</v>
      </c>
      <c r="V47" s="357" t="s">
        <v>294</v>
      </c>
    </row>
    <row r="48" spans="1:22" ht="15" thickBot="1">
      <c r="A48" s="515"/>
      <c r="B48" s="860" t="s">
        <v>7260</v>
      </c>
      <c r="C48" s="1063" t="s">
        <v>6808</v>
      </c>
      <c r="D48" s="1714">
        <v>3</v>
      </c>
      <c r="E48" s="860">
        <v>4</v>
      </c>
      <c r="F48" s="1696" t="s">
        <v>6797</v>
      </c>
      <c r="G48" s="494"/>
      <c r="H48" s="494" t="s">
        <v>7257</v>
      </c>
      <c r="I48" s="494" t="s">
        <v>294</v>
      </c>
      <c r="J48" s="494" t="s">
        <v>294</v>
      </c>
      <c r="K48" s="573">
        <v>0</v>
      </c>
      <c r="L48" s="358" t="s">
        <v>6809</v>
      </c>
      <c r="M48" s="357" t="s">
        <v>7260</v>
      </c>
      <c r="N48" s="357" t="s">
        <v>7257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6798</v>
      </c>
      <c r="U48" s="357" t="s">
        <v>294</v>
      </c>
      <c r="V48" s="357" t="s">
        <v>294</v>
      </c>
    </row>
    <row r="49" spans="1:22" ht="15" thickBot="1">
      <c r="A49" s="517"/>
      <c r="B49" s="1119"/>
      <c r="C49" s="703" t="s">
        <v>22</v>
      </c>
      <c r="D49" s="1722">
        <v>19</v>
      </c>
      <c r="E49" s="1722">
        <v>28</v>
      </c>
      <c r="F49" s="1695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860" t="s">
        <v>7261</v>
      </c>
      <c r="C50" s="1063" t="s">
        <v>7262</v>
      </c>
      <c r="D50" s="1721">
        <v>5</v>
      </c>
      <c r="E50" s="1068">
        <v>8</v>
      </c>
      <c r="F50" s="1694" t="s">
        <v>6800</v>
      </c>
      <c r="G50" s="494"/>
      <c r="H50" s="494" t="s">
        <v>6799</v>
      </c>
      <c r="I50" s="494" t="s">
        <v>294</v>
      </c>
      <c r="J50" s="494" t="s">
        <v>294</v>
      </c>
      <c r="K50" s="573">
        <v>0</v>
      </c>
      <c r="L50" s="358" t="s">
        <v>6811</v>
      </c>
      <c r="M50" s="357" t="s">
        <v>7261</v>
      </c>
      <c r="N50" s="357" t="s">
        <v>6799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6801</v>
      </c>
      <c r="U50" s="357" t="s">
        <v>294</v>
      </c>
      <c r="V50" s="357" t="s">
        <v>294</v>
      </c>
    </row>
    <row r="51" spans="1:22">
      <c r="A51" s="515"/>
      <c r="B51" s="860" t="s">
        <v>7263</v>
      </c>
      <c r="C51" s="1063" t="s">
        <v>6813</v>
      </c>
      <c r="D51" s="1714">
        <v>3</v>
      </c>
      <c r="E51" s="860">
        <v>4</v>
      </c>
      <c r="F51" s="1065" t="s">
        <v>6795</v>
      </c>
      <c r="G51" s="494"/>
      <c r="H51" s="494" t="s">
        <v>7256</v>
      </c>
      <c r="I51" s="494" t="s">
        <v>294</v>
      </c>
      <c r="J51" s="494" t="s">
        <v>294</v>
      </c>
      <c r="K51" s="573">
        <v>0</v>
      </c>
      <c r="L51" s="358" t="s">
        <v>6813</v>
      </c>
      <c r="M51" s="357" t="s">
        <v>7263</v>
      </c>
      <c r="N51" s="357" t="s">
        <v>7256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6795</v>
      </c>
      <c r="U51" s="357" t="s">
        <v>294</v>
      </c>
      <c r="V51" s="357" t="s">
        <v>294</v>
      </c>
    </row>
    <row r="52" spans="1:22">
      <c r="A52" s="515"/>
      <c r="B52" s="860" t="s">
        <v>38</v>
      </c>
      <c r="C52" s="1063" t="s">
        <v>146</v>
      </c>
      <c r="D52" s="1714">
        <v>1</v>
      </c>
      <c r="E52" s="860">
        <v>1</v>
      </c>
      <c r="F52" s="1692" t="s">
        <v>3226</v>
      </c>
      <c r="G52" s="494"/>
      <c r="H52" s="494" t="s">
        <v>19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19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335</v>
      </c>
      <c r="U52" s="357" t="s">
        <v>294</v>
      </c>
      <c r="V52" s="357" t="s">
        <v>294</v>
      </c>
    </row>
    <row r="53" spans="1:22">
      <c r="A53" s="515"/>
      <c r="B53" s="860" t="s">
        <v>7264</v>
      </c>
      <c r="C53" s="1063" t="s">
        <v>6815</v>
      </c>
      <c r="D53" s="1714">
        <v>4</v>
      </c>
      <c r="E53" s="860">
        <v>4</v>
      </c>
      <c r="F53" s="1692" t="s">
        <v>6805</v>
      </c>
      <c r="G53" s="494"/>
      <c r="H53" s="494" t="s">
        <v>7259</v>
      </c>
      <c r="I53" s="494" t="s">
        <v>294</v>
      </c>
      <c r="J53" s="494" t="s">
        <v>294</v>
      </c>
      <c r="K53" s="573">
        <v>0</v>
      </c>
      <c r="L53" s="358" t="s">
        <v>6816</v>
      </c>
      <c r="M53" s="357" t="s">
        <v>7264</v>
      </c>
      <c r="N53" s="357" t="s">
        <v>7259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6806</v>
      </c>
      <c r="U53" s="357" t="s">
        <v>294</v>
      </c>
      <c r="V53" s="357" t="s">
        <v>294</v>
      </c>
    </row>
    <row r="54" spans="1:22" ht="15" thickBot="1">
      <c r="A54" s="515"/>
      <c r="B54" s="860" t="s">
        <v>6817</v>
      </c>
      <c r="C54" s="1063" t="s">
        <v>6818</v>
      </c>
      <c r="D54" s="1714">
        <v>5</v>
      </c>
      <c r="E54" s="860">
        <v>10</v>
      </c>
      <c r="F54" s="1692" t="s">
        <v>6808</v>
      </c>
      <c r="G54" s="494"/>
      <c r="H54" s="494" t="s">
        <v>7260</v>
      </c>
      <c r="I54" s="494" t="s">
        <v>294</v>
      </c>
      <c r="J54" s="494" t="s">
        <v>294</v>
      </c>
      <c r="K54" s="573">
        <v>0</v>
      </c>
      <c r="L54" s="358" t="s">
        <v>6819</v>
      </c>
      <c r="M54" s="357" t="s">
        <v>6817</v>
      </c>
      <c r="N54" s="357" t="s">
        <v>7260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6809</v>
      </c>
      <c r="U54" s="357" t="s">
        <v>294</v>
      </c>
      <c r="V54" s="357" t="s">
        <v>294</v>
      </c>
    </row>
    <row r="55" spans="1:22" ht="15" thickBot="1">
      <c r="A55" s="517"/>
      <c r="B55" s="1119"/>
      <c r="C55" s="703" t="s">
        <v>22</v>
      </c>
      <c r="D55" s="1722">
        <v>18</v>
      </c>
      <c r="E55" s="1722">
        <v>27</v>
      </c>
      <c r="F55" s="1695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860" t="s">
        <v>7265</v>
      </c>
      <c r="C56" s="1063" t="s">
        <v>6822</v>
      </c>
      <c r="D56" s="1721">
        <v>4</v>
      </c>
      <c r="E56" s="1068">
        <v>6</v>
      </c>
      <c r="F56" s="1694" t="s">
        <v>7254</v>
      </c>
      <c r="G56" s="494"/>
      <c r="H56" s="494" t="s">
        <v>7253</v>
      </c>
      <c r="I56" s="494" t="s">
        <v>294</v>
      </c>
      <c r="J56" s="494" t="s">
        <v>294</v>
      </c>
      <c r="K56" s="573">
        <v>0</v>
      </c>
      <c r="L56" s="358" t="s">
        <v>6822</v>
      </c>
      <c r="M56" s="357" t="s">
        <v>7265</v>
      </c>
      <c r="N56" s="357" t="s">
        <v>7253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270</v>
      </c>
      <c r="U56" s="357" t="s">
        <v>294</v>
      </c>
      <c r="V56" s="357" t="s">
        <v>294</v>
      </c>
    </row>
    <row r="57" spans="1:22">
      <c r="A57" s="515"/>
      <c r="B57" s="860" t="s">
        <v>7266</v>
      </c>
      <c r="C57" s="1063" t="s">
        <v>7267</v>
      </c>
      <c r="D57" s="1714">
        <v>5</v>
      </c>
      <c r="E57" s="860">
        <v>8</v>
      </c>
      <c r="F57" s="1065" t="s">
        <v>6803</v>
      </c>
      <c r="G57" s="494"/>
      <c r="H57" s="494" t="s">
        <v>7258</v>
      </c>
      <c r="I57" s="494" t="s">
        <v>294</v>
      </c>
      <c r="J57" s="494" t="s">
        <v>294</v>
      </c>
      <c r="K57" s="573">
        <v>0</v>
      </c>
      <c r="L57" s="358" t="s">
        <v>7268</v>
      </c>
      <c r="M57" s="357" t="s">
        <v>7266</v>
      </c>
      <c r="N57" s="357" t="s">
        <v>7258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6803</v>
      </c>
      <c r="U57" s="357" t="s">
        <v>294</v>
      </c>
      <c r="V57" s="357" t="s">
        <v>294</v>
      </c>
    </row>
    <row r="58" spans="1:22">
      <c r="A58" s="515"/>
      <c r="B58" s="860" t="s">
        <v>633</v>
      </c>
      <c r="C58" s="1063" t="s">
        <v>1021</v>
      </c>
      <c r="D58" s="1714">
        <v>8</v>
      </c>
      <c r="E58" s="860">
        <v>14</v>
      </c>
      <c r="F58" s="1692" t="s">
        <v>6826</v>
      </c>
      <c r="G58" s="494"/>
      <c r="H58" s="494" t="s">
        <v>34</v>
      </c>
      <c r="I58" s="494" t="s">
        <v>7263</v>
      </c>
      <c r="J58" s="494" t="s">
        <v>294</v>
      </c>
      <c r="K58" s="573">
        <v>0</v>
      </c>
      <c r="L58" s="358" t="s">
        <v>4589</v>
      </c>
      <c r="M58" s="357" t="s">
        <v>633</v>
      </c>
      <c r="N58" s="357" t="s">
        <v>34</v>
      </c>
      <c r="O58" s="357" t="s">
        <v>7263</v>
      </c>
      <c r="P58" s="357" t="s">
        <v>294</v>
      </c>
      <c r="Q58" s="357">
        <v>0</v>
      </c>
      <c r="R58" s="357">
        <v>19</v>
      </c>
      <c r="S58" s="357">
        <v>0</v>
      </c>
      <c r="T58" s="357" t="s">
        <v>1181</v>
      </c>
      <c r="U58" s="357" t="s">
        <v>6813</v>
      </c>
      <c r="V58" s="357" t="s">
        <v>294</v>
      </c>
    </row>
    <row r="59" spans="1:22" ht="15" thickBot="1">
      <c r="A59" s="515"/>
      <c r="B59" s="860" t="s">
        <v>7269</v>
      </c>
      <c r="C59" s="1063" t="s">
        <v>6829</v>
      </c>
      <c r="D59" s="1714">
        <v>5</v>
      </c>
      <c r="E59" s="860">
        <v>8</v>
      </c>
      <c r="F59" s="1692" t="s">
        <v>7262</v>
      </c>
      <c r="G59" s="494"/>
      <c r="H59" s="494" t="s">
        <v>7261</v>
      </c>
      <c r="I59" s="494" t="s">
        <v>294</v>
      </c>
      <c r="J59" s="494" t="s">
        <v>294</v>
      </c>
      <c r="K59" s="573">
        <v>0</v>
      </c>
      <c r="L59" s="358" t="s">
        <v>6829</v>
      </c>
      <c r="M59" s="357" t="s">
        <v>7269</v>
      </c>
      <c r="N59" s="357" t="s">
        <v>7261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6811</v>
      </c>
      <c r="U59" s="357" t="s">
        <v>294</v>
      </c>
      <c r="V59" s="357" t="s">
        <v>294</v>
      </c>
    </row>
    <row r="60" spans="1:22" ht="15" thickBot="1">
      <c r="A60" s="517"/>
      <c r="B60" s="1068"/>
      <c r="C60" s="703" t="s">
        <v>22</v>
      </c>
      <c r="D60" s="1723">
        <v>22</v>
      </c>
      <c r="E60" s="1723">
        <v>36</v>
      </c>
      <c r="F60" s="1695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1068" t="s">
        <v>7270</v>
      </c>
      <c r="C61" s="1063" t="s">
        <v>6832</v>
      </c>
      <c r="D61" s="1721">
        <v>3</v>
      </c>
      <c r="E61" s="1068">
        <v>4</v>
      </c>
      <c r="F61" s="1694" t="s">
        <v>6815</v>
      </c>
      <c r="G61" s="494"/>
      <c r="H61" s="494" t="s">
        <v>7264</v>
      </c>
      <c r="I61" s="494" t="s">
        <v>294</v>
      </c>
      <c r="J61" s="494" t="s">
        <v>294</v>
      </c>
      <c r="K61" s="573">
        <v>0</v>
      </c>
      <c r="L61" s="358" t="s">
        <v>6832</v>
      </c>
      <c r="M61" s="357" t="s">
        <v>7270</v>
      </c>
      <c r="N61" s="357" t="s">
        <v>7264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6816</v>
      </c>
      <c r="U61" s="357" t="s">
        <v>294</v>
      </c>
      <c r="V61" s="357" t="s">
        <v>294</v>
      </c>
    </row>
    <row r="62" spans="1:22">
      <c r="A62" s="515"/>
      <c r="B62" s="860" t="s">
        <v>7271</v>
      </c>
      <c r="C62" s="1063" t="s">
        <v>325</v>
      </c>
      <c r="D62" s="1714">
        <v>8</v>
      </c>
      <c r="E62" s="860">
        <v>12</v>
      </c>
      <c r="F62" s="1692" t="s">
        <v>7272</v>
      </c>
      <c r="G62" s="494"/>
      <c r="H62" s="494" t="s">
        <v>35</v>
      </c>
      <c r="I62" s="494" t="s">
        <v>7269</v>
      </c>
      <c r="J62" s="494" t="s">
        <v>294</v>
      </c>
      <c r="K62" s="573">
        <v>0</v>
      </c>
      <c r="L62" s="358" t="s">
        <v>4161</v>
      </c>
      <c r="M62" s="357" t="s">
        <v>7271</v>
      </c>
      <c r="N62" s="357" t="s">
        <v>35</v>
      </c>
      <c r="O62" s="357" t="s">
        <v>7269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6829</v>
      </c>
      <c r="V62" s="357" t="s">
        <v>294</v>
      </c>
    </row>
    <row r="63" spans="1:22">
      <c r="A63" s="515"/>
      <c r="B63" s="860" t="s">
        <v>7273</v>
      </c>
      <c r="C63" s="1063" t="s">
        <v>7274</v>
      </c>
      <c r="D63" s="1714">
        <v>3</v>
      </c>
      <c r="E63" s="860">
        <v>4</v>
      </c>
      <c r="F63" s="1692" t="s">
        <v>6815</v>
      </c>
      <c r="G63" s="494"/>
      <c r="H63" s="494" t="s">
        <v>7264</v>
      </c>
      <c r="I63" s="494" t="s">
        <v>294</v>
      </c>
      <c r="J63" s="494" t="s">
        <v>294</v>
      </c>
      <c r="K63" s="573">
        <v>0</v>
      </c>
      <c r="L63" s="358" t="s">
        <v>6836</v>
      </c>
      <c r="M63" s="357" t="s">
        <v>7273</v>
      </c>
      <c r="N63" s="357" t="s">
        <v>7264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6816</v>
      </c>
      <c r="U63" s="357" t="s">
        <v>294</v>
      </c>
      <c r="V63" s="357" t="s">
        <v>294</v>
      </c>
    </row>
    <row r="64" spans="1:22">
      <c r="A64" s="515"/>
      <c r="B64" s="860" t="s">
        <v>7275</v>
      </c>
      <c r="C64" s="1063" t="s">
        <v>7276</v>
      </c>
      <c r="D64" s="1714">
        <v>2</v>
      </c>
      <c r="E64" s="860">
        <v>2</v>
      </c>
      <c r="F64" s="1692" t="s">
        <v>6829</v>
      </c>
      <c r="G64" s="494"/>
      <c r="H64" s="494" t="s">
        <v>7269</v>
      </c>
      <c r="I64" s="494" t="s">
        <v>294</v>
      </c>
      <c r="J64" s="494" t="s">
        <v>294</v>
      </c>
      <c r="K64" s="573">
        <v>0</v>
      </c>
      <c r="L64" s="358" t="s">
        <v>6844</v>
      </c>
      <c r="M64" s="357" t="s">
        <v>7275</v>
      </c>
      <c r="N64" s="357" t="s">
        <v>7269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6829</v>
      </c>
      <c r="U64" s="357" t="s">
        <v>294</v>
      </c>
      <c r="V64" s="357" t="s">
        <v>294</v>
      </c>
    </row>
    <row r="65" spans="1:22">
      <c r="A65" s="515"/>
      <c r="B65" s="860" t="s">
        <v>7277</v>
      </c>
      <c r="C65" s="1063" t="s">
        <v>7278</v>
      </c>
      <c r="D65" s="1714">
        <v>3</v>
      </c>
      <c r="E65" s="860">
        <v>4</v>
      </c>
      <c r="F65" s="1692" t="s">
        <v>6813</v>
      </c>
      <c r="G65" s="494" t="s">
        <v>241</v>
      </c>
      <c r="H65" s="494" t="s">
        <v>7263</v>
      </c>
      <c r="I65" s="494" t="s">
        <v>294</v>
      </c>
      <c r="J65" s="494" t="s">
        <v>294</v>
      </c>
      <c r="K65" s="573">
        <v>0</v>
      </c>
      <c r="L65" s="358" t="s">
        <v>7279</v>
      </c>
      <c r="M65" s="357" t="s">
        <v>7277</v>
      </c>
      <c r="N65" s="357" t="s">
        <v>7263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6813</v>
      </c>
      <c r="U65" s="357" t="s">
        <v>294</v>
      </c>
      <c r="V65" s="357" t="s">
        <v>294</v>
      </c>
    </row>
    <row r="66" spans="1:22" ht="15" thickBot="1">
      <c r="A66" s="515"/>
      <c r="B66" s="1117" t="s">
        <v>7280</v>
      </c>
      <c r="C66" s="1063" t="s">
        <v>7281</v>
      </c>
      <c r="D66" s="1724">
        <v>3</v>
      </c>
      <c r="E66" s="1117">
        <v>4</v>
      </c>
      <c r="F66" s="1692" t="s">
        <v>6813</v>
      </c>
      <c r="G66" s="494" t="s">
        <v>241</v>
      </c>
      <c r="H66" s="494" t="s">
        <v>7263</v>
      </c>
      <c r="I66" s="494" t="s">
        <v>294</v>
      </c>
      <c r="J66" s="494" t="s">
        <v>294</v>
      </c>
      <c r="K66" s="573">
        <v>0</v>
      </c>
      <c r="L66" s="358" t="s">
        <v>7282</v>
      </c>
      <c r="M66" s="357" t="s">
        <v>7280</v>
      </c>
      <c r="N66" s="357" t="s">
        <v>7263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6813</v>
      </c>
      <c r="U66" s="357" t="s">
        <v>294</v>
      </c>
      <c r="V66" s="357" t="s">
        <v>294</v>
      </c>
    </row>
    <row r="67" spans="1:22" ht="15" thickBot="1">
      <c r="A67" s="517"/>
      <c r="B67" s="1117"/>
      <c r="C67" s="703" t="s">
        <v>22</v>
      </c>
      <c r="D67" s="1725">
        <v>19</v>
      </c>
      <c r="E67" s="1725">
        <v>26</v>
      </c>
      <c r="F67" s="1695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15">
        <v>10</v>
      </c>
      <c r="B68" s="860" t="s">
        <v>7283</v>
      </c>
      <c r="C68" s="1063" t="s">
        <v>3394</v>
      </c>
      <c r="D68" s="1714">
        <v>8</v>
      </c>
      <c r="E68" s="860">
        <v>12</v>
      </c>
      <c r="F68" s="1692" t="s">
        <v>325</v>
      </c>
      <c r="G68" s="494"/>
      <c r="H68" s="494" t="s">
        <v>7271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7283</v>
      </c>
      <c r="N68" s="357" t="s">
        <v>7271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860" t="s">
        <v>275</v>
      </c>
      <c r="C69" s="1063" t="s">
        <v>276</v>
      </c>
      <c r="D69" s="1714">
        <v>4</v>
      </c>
      <c r="E69" s="860">
        <v>4</v>
      </c>
      <c r="F69" s="1692" t="s">
        <v>7267</v>
      </c>
      <c r="G69" s="494"/>
      <c r="H69" s="494" t="s">
        <v>7266</v>
      </c>
      <c r="I69" s="494" t="s">
        <v>294</v>
      </c>
      <c r="J69" s="494" t="s">
        <v>294</v>
      </c>
      <c r="K69" s="573">
        <v>0</v>
      </c>
      <c r="L69" s="358" t="s">
        <v>614</v>
      </c>
      <c r="M69" s="357" t="s">
        <v>275</v>
      </c>
      <c r="N69" s="357" t="s">
        <v>7266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7268</v>
      </c>
      <c r="U69" s="357" t="s">
        <v>294</v>
      </c>
      <c r="V69" s="357" t="s">
        <v>294</v>
      </c>
    </row>
    <row r="70" spans="1:22">
      <c r="A70" s="515"/>
      <c r="B70" s="860" t="s">
        <v>7284</v>
      </c>
      <c r="C70" s="1063" t="s">
        <v>7285</v>
      </c>
      <c r="D70" s="1714">
        <v>3</v>
      </c>
      <c r="E70" s="860">
        <v>4</v>
      </c>
      <c r="F70" s="1692" t="s">
        <v>7274</v>
      </c>
      <c r="G70" s="494"/>
      <c r="H70" s="494" t="s">
        <v>7273</v>
      </c>
      <c r="I70" s="494" t="s">
        <v>294</v>
      </c>
      <c r="J70" s="494" t="s">
        <v>294</v>
      </c>
      <c r="K70" s="573">
        <v>0</v>
      </c>
      <c r="L70" s="358" t="s">
        <v>7286</v>
      </c>
      <c r="M70" s="357" t="s">
        <v>7284</v>
      </c>
      <c r="N70" s="357" t="s">
        <v>7273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6836</v>
      </c>
      <c r="U70" s="357" t="s">
        <v>294</v>
      </c>
      <c r="V70" s="357" t="s">
        <v>294</v>
      </c>
    </row>
    <row r="71" spans="1:22">
      <c r="A71" s="515"/>
      <c r="B71" s="860" t="s">
        <v>7287</v>
      </c>
      <c r="C71" s="1063" t="s">
        <v>7288</v>
      </c>
      <c r="D71" s="1714">
        <v>3</v>
      </c>
      <c r="E71" s="860">
        <v>4</v>
      </c>
      <c r="F71" s="1692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7289</v>
      </c>
      <c r="M71" s="357" t="s">
        <v>7287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5"/>
      <c r="B72" s="860" t="s">
        <v>7290</v>
      </c>
      <c r="C72" s="1063" t="s">
        <v>7291</v>
      </c>
      <c r="D72" s="1714">
        <v>3</v>
      </c>
      <c r="E72" s="860">
        <v>4</v>
      </c>
      <c r="F72" s="1692" t="s">
        <v>153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6852</v>
      </c>
      <c r="M72" s="357" t="s">
        <v>7290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 ht="15" thickBot="1">
      <c r="A73" s="517"/>
      <c r="B73" s="1119"/>
      <c r="C73" s="703" t="s">
        <v>22</v>
      </c>
      <c r="D73" s="1722">
        <v>18</v>
      </c>
      <c r="E73" s="1722">
        <v>24</v>
      </c>
      <c r="F73" s="169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1060"/>
      <c r="B74" s="1066"/>
      <c r="C74" s="1686" t="s">
        <v>111</v>
      </c>
      <c r="D74" s="1725">
        <v>200</v>
      </c>
      <c r="E74" s="1725">
        <v>277</v>
      </c>
      <c r="F74" s="1697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E42A6-F760-427E-BC84-75DD13722F14}">
  <sheetPr codeName="Sheet107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1068" t="s">
        <v>10</v>
      </c>
      <c r="C9" s="1064" t="s">
        <v>11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860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860" t="s">
        <v>6706</v>
      </c>
      <c r="C11" s="1063" t="s">
        <v>6707</v>
      </c>
      <c r="D11" s="609">
        <v>2</v>
      </c>
      <c r="E11" s="607">
        <v>2</v>
      </c>
      <c r="F11" s="171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6708</v>
      </c>
      <c r="M11" s="357" t="s">
        <v>6706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860" t="s">
        <v>25</v>
      </c>
      <c r="C12" s="1063" t="s">
        <v>138</v>
      </c>
      <c r="D12" s="609">
        <v>3</v>
      </c>
      <c r="E12" s="607">
        <v>4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2100</v>
      </c>
      <c r="M12" s="357" t="s">
        <v>25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860" t="s">
        <v>1043</v>
      </c>
      <c r="C13" s="1063" t="s">
        <v>1044</v>
      </c>
      <c r="D13" s="609">
        <v>4</v>
      </c>
      <c r="E13" s="607">
        <v>6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860" t="s">
        <v>20</v>
      </c>
      <c r="C14" s="1063" t="s">
        <v>21</v>
      </c>
      <c r="D14" s="609">
        <v>5</v>
      </c>
      <c r="E14" s="607">
        <v>6</v>
      </c>
      <c r="F14" s="13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1119"/>
      <c r="C15" s="703" t="s">
        <v>22</v>
      </c>
      <c r="D15" s="614">
        <v>21</v>
      </c>
      <c r="E15" s="614">
        <v>26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860" t="s">
        <v>23</v>
      </c>
      <c r="C16" s="1063" t="s">
        <v>1048</v>
      </c>
      <c r="D16" s="605">
        <v>5</v>
      </c>
      <c r="E16" s="603">
        <v>6</v>
      </c>
      <c r="F16" s="1067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849"/>
      <c r="B17" s="860" t="s">
        <v>7216</v>
      </c>
      <c r="C17" s="1063" t="s">
        <v>7217</v>
      </c>
      <c r="D17" s="609">
        <v>3</v>
      </c>
      <c r="E17" s="607">
        <v>6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7218</v>
      </c>
      <c r="M17" s="357" t="s">
        <v>7216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849"/>
      <c r="B18" s="860" t="s">
        <v>26</v>
      </c>
      <c r="C18" s="1063" t="s">
        <v>52</v>
      </c>
      <c r="D18" s="609">
        <v>5</v>
      </c>
      <c r="E18" s="607">
        <v>6</v>
      </c>
      <c r="F18" s="1065" t="s">
        <v>21</v>
      </c>
      <c r="G18" s="494"/>
      <c r="H18" s="494" t="s">
        <v>20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26</v>
      </c>
      <c r="N18" s="357" t="s">
        <v>20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849"/>
      <c r="B19" s="860" t="s">
        <v>6487</v>
      </c>
      <c r="C19" s="1063" t="s">
        <v>7219</v>
      </c>
      <c r="D19" s="609">
        <v>3</v>
      </c>
      <c r="E19" s="607">
        <v>4</v>
      </c>
      <c r="F19" s="1065" t="s">
        <v>1044</v>
      </c>
      <c r="G19" s="494"/>
      <c r="H19" s="494" t="s">
        <v>1043</v>
      </c>
      <c r="I19" s="494" t="s">
        <v>294</v>
      </c>
      <c r="J19" s="494" t="s">
        <v>294</v>
      </c>
      <c r="K19" s="573">
        <v>0</v>
      </c>
      <c r="L19" s="358" t="s">
        <v>6489</v>
      </c>
      <c r="M19" s="357" t="s">
        <v>6487</v>
      </c>
      <c r="N19" s="357" t="s">
        <v>1043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6280</v>
      </c>
      <c r="U19" s="357" t="s">
        <v>294</v>
      </c>
      <c r="V19" s="357" t="s">
        <v>294</v>
      </c>
    </row>
    <row r="20" spans="1:22">
      <c r="A20" s="849"/>
      <c r="B20" s="860" t="s">
        <v>36</v>
      </c>
      <c r="C20" s="1063" t="s">
        <v>247</v>
      </c>
      <c r="D20" s="609">
        <v>1</v>
      </c>
      <c r="E20" s="607">
        <v>1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849"/>
      <c r="B21" s="860" t="s">
        <v>19</v>
      </c>
      <c r="C21" s="1063" t="s">
        <v>3226</v>
      </c>
      <c r="D21" s="609">
        <v>2</v>
      </c>
      <c r="E21" s="607">
        <v>2</v>
      </c>
      <c r="F21" s="10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19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1119"/>
      <c r="C22" s="703" t="s">
        <v>22</v>
      </c>
      <c r="D22" s="614">
        <v>19</v>
      </c>
      <c r="E22" s="614">
        <v>25</v>
      </c>
      <c r="F22" s="70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860" t="s">
        <v>27</v>
      </c>
      <c r="C23" s="1063" t="s">
        <v>404</v>
      </c>
      <c r="D23" s="605">
        <v>5</v>
      </c>
      <c r="E23" s="603">
        <v>6</v>
      </c>
      <c r="F23" s="1067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849"/>
      <c r="B24" s="860" t="s">
        <v>7220</v>
      </c>
      <c r="C24" s="1063" t="s">
        <v>7221</v>
      </c>
      <c r="D24" s="609">
        <v>3</v>
      </c>
      <c r="E24" s="607">
        <v>4</v>
      </c>
      <c r="F24" s="1290" t="s">
        <v>7217</v>
      </c>
      <c r="G24" s="494"/>
      <c r="H24" s="494" t="s">
        <v>7216</v>
      </c>
      <c r="I24" s="494" t="s">
        <v>294</v>
      </c>
      <c r="J24" s="494" t="s">
        <v>294</v>
      </c>
      <c r="K24" s="573">
        <v>0</v>
      </c>
      <c r="L24" s="358" t="s">
        <v>6492</v>
      </c>
      <c r="M24" s="357" t="s">
        <v>7220</v>
      </c>
      <c r="N24" s="357" t="s">
        <v>7216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7218</v>
      </c>
      <c r="U24" s="357" t="s">
        <v>294</v>
      </c>
      <c r="V24" s="357" t="s">
        <v>294</v>
      </c>
    </row>
    <row r="25" spans="1:22">
      <c r="A25" s="849"/>
      <c r="B25" s="860" t="s">
        <v>359</v>
      </c>
      <c r="C25" s="1063" t="s">
        <v>349</v>
      </c>
      <c r="D25" s="609">
        <v>4</v>
      </c>
      <c r="E25" s="607">
        <v>6</v>
      </c>
      <c r="F25" s="1065" t="s">
        <v>1048</v>
      </c>
      <c r="G25" s="494"/>
      <c r="H25" s="494" t="s">
        <v>23</v>
      </c>
      <c r="I25" s="494" t="s">
        <v>294</v>
      </c>
      <c r="J25" s="494" t="s">
        <v>294</v>
      </c>
      <c r="K25" s="573">
        <v>0</v>
      </c>
      <c r="L25" s="358" t="s">
        <v>6309</v>
      </c>
      <c r="M25" s="357" t="s">
        <v>359</v>
      </c>
      <c r="N25" s="357" t="s">
        <v>23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594</v>
      </c>
      <c r="U25" s="357" t="s">
        <v>294</v>
      </c>
      <c r="V25" s="357" t="s">
        <v>294</v>
      </c>
    </row>
    <row r="26" spans="1:22">
      <c r="A26" s="849"/>
      <c r="B26" s="860" t="s">
        <v>40</v>
      </c>
      <c r="C26" s="1063" t="s">
        <v>6517</v>
      </c>
      <c r="D26" s="609">
        <v>1</v>
      </c>
      <c r="E26" s="607">
        <v>1</v>
      </c>
      <c r="F26" s="1065" t="s">
        <v>247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849"/>
      <c r="B27" s="860" t="s">
        <v>33</v>
      </c>
      <c r="C27" s="1063" t="s">
        <v>140</v>
      </c>
      <c r="D27" s="609">
        <v>5</v>
      </c>
      <c r="E27" s="607">
        <v>6</v>
      </c>
      <c r="F27" s="1065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49"/>
      <c r="B28" s="860" t="s">
        <v>29</v>
      </c>
      <c r="C28" s="1063" t="s">
        <v>53</v>
      </c>
      <c r="D28" s="609">
        <v>2</v>
      </c>
      <c r="E28" s="607">
        <v>2</v>
      </c>
      <c r="F28" s="106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609</v>
      </c>
      <c r="M28" s="357" t="s">
        <v>29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856"/>
      <c r="B29" s="1119"/>
      <c r="C29" s="703" t="s">
        <v>22</v>
      </c>
      <c r="D29" s="614">
        <v>20</v>
      </c>
      <c r="E29" s="614">
        <v>25</v>
      </c>
      <c r="F29" s="704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860" t="s">
        <v>350</v>
      </c>
      <c r="C30" s="1064" t="s">
        <v>405</v>
      </c>
      <c r="D30" s="605">
        <v>4</v>
      </c>
      <c r="E30" s="603">
        <v>6</v>
      </c>
      <c r="F30" s="1067" t="s">
        <v>349</v>
      </c>
      <c r="G30" s="494"/>
      <c r="H30" s="494" t="s">
        <v>359</v>
      </c>
      <c r="I30" s="494" t="s">
        <v>294</v>
      </c>
      <c r="J30" s="494" t="s">
        <v>294</v>
      </c>
      <c r="K30" s="573">
        <v>0</v>
      </c>
      <c r="L30" s="358" t="s">
        <v>6420</v>
      </c>
      <c r="M30" s="357" t="s">
        <v>350</v>
      </c>
      <c r="N30" s="357" t="s">
        <v>359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6309</v>
      </c>
      <c r="U30" s="357" t="s">
        <v>294</v>
      </c>
      <c r="V30" s="357" t="s">
        <v>294</v>
      </c>
    </row>
    <row r="31" spans="1:22">
      <c r="A31" s="849"/>
      <c r="B31" s="860" t="s">
        <v>31</v>
      </c>
      <c r="C31" s="1063" t="s">
        <v>427</v>
      </c>
      <c r="D31" s="609">
        <v>5</v>
      </c>
      <c r="E31" s="607">
        <v>6</v>
      </c>
      <c r="F31" s="1065" t="s">
        <v>404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31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849"/>
      <c r="B32" s="860" t="s">
        <v>30</v>
      </c>
      <c r="C32" s="1063" t="s">
        <v>141</v>
      </c>
      <c r="D32" s="609">
        <v>5</v>
      </c>
      <c r="E32" s="607">
        <v>6</v>
      </c>
      <c r="F32" s="1065" t="s">
        <v>1048</v>
      </c>
      <c r="G32" s="494"/>
      <c r="H32" s="494" t="s">
        <v>23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23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594</v>
      </c>
      <c r="U32" s="357" t="s">
        <v>294</v>
      </c>
      <c r="V32" s="357" t="s">
        <v>294</v>
      </c>
    </row>
    <row r="33" spans="1:22">
      <c r="A33" s="849"/>
      <c r="B33" s="860" t="s">
        <v>6497</v>
      </c>
      <c r="C33" s="1063" t="s">
        <v>6498</v>
      </c>
      <c r="D33" s="609">
        <v>4</v>
      </c>
      <c r="E33" s="607">
        <v>6</v>
      </c>
      <c r="F33" s="1065" t="s">
        <v>349</v>
      </c>
      <c r="G33" s="494"/>
      <c r="H33" s="494" t="s">
        <v>359</v>
      </c>
      <c r="I33" s="494" t="s">
        <v>294</v>
      </c>
      <c r="J33" s="494" t="s">
        <v>294</v>
      </c>
      <c r="K33" s="573">
        <v>0</v>
      </c>
      <c r="L33" s="358" t="s">
        <v>6499</v>
      </c>
      <c r="M33" s="357" t="s">
        <v>6497</v>
      </c>
      <c r="N33" s="357" t="s">
        <v>359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6309</v>
      </c>
      <c r="U33" s="357" t="s">
        <v>294</v>
      </c>
      <c r="V33" s="357" t="s">
        <v>294</v>
      </c>
    </row>
    <row r="34" spans="1:22" ht="15" thickBot="1">
      <c r="A34" s="849"/>
      <c r="B34" s="860" t="s">
        <v>7222</v>
      </c>
      <c r="C34" s="1066" t="s">
        <v>6710</v>
      </c>
      <c r="D34" s="681">
        <v>3</v>
      </c>
      <c r="E34" s="619">
        <v>4</v>
      </c>
      <c r="F34" s="1065" t="s">
        <v>1048</v>
      </c>
      <c r="G34" s="494"/>
      <c r="H34" s="494" t="s">
        <v>23</v>
      </c>
      <c r="I34" s="494" t="s">
        <v>294</v>
      </c>
      <c r="J34" s="494" t="s">
        <v>294</v>
      </c>
      <c r="K34" s="573">
        <v>0</v>
      </c>
      <c r="L34" s="358" t="s">
        <v>6482</v>
      </c>
      <c r="M34" s="357" t="s">
        <v>7222</v>
      </c>
      <c r="N34" s="357" t="s">
        <v>23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594</v>
      </c>
      <c r="U34" s="357" t="s">
        <v>294</v>
      </c>
      <c r="V34" s="357" t="s">
        <v>294</v>
      </c>
    </row>
    <row r="35" spans="1:22" ht="15" thickBot="1">
      <c r="A35" s="856"/>
      <c r="B35" s="1119"/>
      <c r="C35" s="1336" t="s">
        <v>22</v>
      </c>
      <c r="D35" s="631">
        <v>21</v>
      </c>
      <c r="E35" s="631">
        <v>28</v>
      </c>
      <c r="F35" s="70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849">
        <v>5</v>
      </c>
      <c r="B36" s="860" t="s">
        <v>6711</v>
      </c>
      <c r="C36" s="1063" t="s">
        <v>6712</v>
      </c>
      <c r="D36" s="605">
        <v>5</v>
      </c>
      <c r="E36" s="603">
        <v>8</v>
      </c>
      <c r="F36" s="1065" t="s">
        <v>7221</v>
      </c>
      <c r="G36" s="494"/>
      <c r="H36" s="494" t="s">
        <v>7220</v>
      </c>
      <c r="I36" s="494" t="s">
        <v>294</v>
      </c>
      <c r="J36" s="494" t="s">
        <v>294</v>
      </c>
      <c r="K36" s="573">
        <v>0</v>
      </c>
      <c r="L36" s="358" t="s">
        <v>6713</v>
      </c>
      <c r="M36" s="357" t="s">
        <v>6711</v>
      </c>
      <c r="N36" s="357" t="s">
        <v>7220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6492</v>
      </c>
      <c r="U36" s="357" t="s">
        <v>294</v>
      </c>
      <c r="V36" s="357" t="s">
        <v>294</v>
      </c>
    </row>
    <row r="37" spans="1:22">
      <c r="A37" s="849"/>
      <c r="B37" s="860" t="s">
        <v>351</v>
      </c>
      <c r="C37" s="1063" t="s">
        <v>352</v>
      </c>
      <c r="D37" s="609">
        <v>4</v>
      </c>
      <c r="E37" s="607">
        <v>4</v>
      </c>
      <c r="F37" s="1065" t="s">
        <v>427</v>
      </c>
      <c r="G37" s="494"/>
      <c r="H37" s="494" t="s">
        <v>31</v>
      </c>
      <c r="I37" s="494" t="s">
        <v>294</v>
      </c>
      <c r="J37" s="494" t="s">
        <v>294</v>
      </c>
      <c r="K37" s="574">
        <v>0</v>
      </c>
      <c r="L37" s="358" t="s">
        <v>6493</v>
      </c>
      <c r="M37" s="357" t="s">
        <v>351</v>
      </c>
      <c r="N37" s="357" t="s">
        <v>31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603</v>
      </c>
      <c r="U37" s="357" t="s">
        <v>294</v>
      </c>
      <c r="V37" s="357" t="s">
        <v>294</v>
      </c>
    </row>
    <row r="38" spans="1:22">
      <c r="A38" s="849"/>
      <c r="B38" s="860" t="s">
        <v>7223</v>
      </c>
      <c r="C38" s="1063" t="s">
        <v>7224</v>
      </c>
      <c r="D38" s="609">
        <v>3</v>
      </c>
      <c r="E38" s="607">
        <v>4</v>
      </c>
      <c r="F38" s="1065" t="s">
        <v>6498</v>
      </c>
      <c r="G38" s="494"/>
      <c r="H38" s="494" t="s">
        <v>6497</v>
      </c>
      <c r="I38" s="494" t="s">
        <v>294</v>
      </c>
      <c r="J38" s="494" t="s">
        <v>294</v>
      </c>
      <c r="K38" s="573">
        <v>0</v>
      </c>
      <c r="L38" s="358" t="s">
        <v>6511</v>
      </c>
      <c r="M38" s="357" t="s">
        <v>7223</v>
      </c>
      <c r="N38" s="357" t="s">
        <v>6497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6499</v>
      </c>
      <c r="U38" s="357" t="s">
        <v>294</v>
      </c>
      <c r="V38" s="357" t="s">
        <v>294</v>
      </c>
    </row>
    <row r="39" spans="1:22">
      <c r="A39" s="849"/>
      <c r="B39" s="860" t="s">
        <v>6725</v>
      </c>
      <c r="C39" s="1063" t="s">
        <v>6726</v>
      </c>
      <c r="D39" s="609">
        <v>4</v>
      </c>
      <c r="E39" s="607">
        <v>6</v>
      </c>
      <c r="F39" s="1065" t="s">
        <v>7219</v>
      </c>
      <c r="G39" s="494"/>
      <c r="H39" s="494" t="s">
        <v>6487</v>
      </c>
      <c r="I39" s="494" t="s">
        <v>294</v>
      </c>
      <c r="J39" s="494" t="s">
        <v>294</v>
      </c>
      <c r="K39" s="574">
        <v>0</v>
      </c>
      <c r="L39" s="358" t="s">
        <v>6727</v>
      </c>
      <c r="M39" s="357" t="s">
        <v>6725</v>
      </c>
      <c r="N39" s="357" t="s">
        <v>6487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6489</v>
      </c>
      <c r="U39" s="357" t="s">
        <v>294</v>
      </c>
      <c r="V39" s="357" t="s">
        <v>294</v>
      </c>
    </row>
    <row r="40" spans="1:22" ht="15" thickBot="1">
      <c r="A40" s="849"/>
      <c r="B40" s="860" t="s">
        <v>7225</v>
      </c>
      <c r="C40" s="1688" t="s">
        <v>6715</v>
      </c>
      <c r="D40" s="609">
        <v>3</v>
      </c>
      <c r="E40" s="607">
        <v>4</v>
      </c>
      <c r="F40" s="1065" t="s">
        <v>7219</v>
      </c>
      <c r="G40" s="494"/>
      <c r="H40" s="494" t="s">
        <v>6487</v>
      </c>
      <c r="I40" s="494" t="s">
        <v>294</v>
      </c>
      <c r="J40" s="494" t="s">
        <v>294</v>
      </c>
      <c r="K40" s="573">
        <v>0</v>
      </c>
      <c r="L40" s="358" t="s">
        <v>6716</v>
      </c>
      <c r="M40" s="357" t="s">
        <v>7225</v>
      </c>
      <c r="N40" s="357" t="s">
        <v>6487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6489</v>
      </c>
      <c r="U40" s="357" t="s">
        <v>294</v>
      </c>
      <c r="V40" s="357" t="s">
        <v>294</v>
      </c>
    </row>
    <row r="41" spans="1:22" ht="15" thickBot="1">
      <c r="A41" s="856"/>
      <c r="B41" s="1119"/>
      <c r="C41" s="703" t="s">
        <v>22</v>
      </c>
      <c r="D41" s="614">
        <v>19</v>
      </c>
      <c r="E41" s="614">
        <v>26</v>
      </c>
      <c r="F41" s="70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844">
        <v>6</v>
      </c>
      <c r="B42" s="860" t="s">
        <v>6719</v>
      </c>
      <c r="C42" s="1063" t="s">
        <v>6720</v>
      </c>
      <c r="D42" s="605">
        <v>3</v>
      </c>
      <c r="E42" s="603">
        <v>4</v>
      </c>
      <c r="F42" s="1687" t="s">
        <v>6715</v>
      </c>
      <c r="G42" s="494"/>
      <c r="H42" s="494" t="s">
        <v>7225</v>
      </c>
      <c r="I42" s="494" t="s">
        <v>294</v>
      </c>
      <c r="J42" s="494" t="s">
        <v>294</v>
      </c>
      <c r="K42" s="573">
        <v>0</v>
      </c>
      <c r="L42" s="358" t="s">
        <v>6721</v>
      </c>
      <c r="M42" s="357" t="s">
        <v>6719</v>
      </c>
      <c r="N42" s="357" t="s">
        <v>7225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6716</v>
      </c>
      <c r="U42" s="357" t="s">
        <v>294</v>
      </c>
      <c r="V42" s="357" t="s">
        <v>294</v>
      </c>
    </row>
    <row r="43" spans="1:22">
      <c r="A43" s="849"/>
      <c r="B43" s="860" t="s">
        <v>35</v>
      </c>
      <c r="C43" s="1063" t="s">
        <v>3258</v>
      </c>
      <c r="D43" s="609">
        <v>3</v>
      </c>
      <c r="E43" s="607">
        <v>4</v>
      </c>
      <c r="F43" s="1065" t="s">
        <v>138</v>
      </c>
      <c r="G43" s="494"/>
      <c r="H43" s="494" t="s">
        <v>25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35</v>
      </c>
      <c r="N43" s="357" t="s">
        <v>25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849"/>
      <c r="B44" s="860" t="s">
        <v>6530</v>
      </c>
      <c r="C44" s="1063" t="s">
        <v>6733</v>
      </c>
      <c r="D44" s="609">
        <v>4</v>
      </c>
      <c r="E44" s="607">
        <v>6</v>
      </c>
      <c r="F44" s="1065" t="s">
        <v>7224</v>
      </c>
      <c r="G44" s="494"/>
      <c r="H44" s="494" t="s">
        <v>7223</v>
      </c>
      <c r="I44" s="494" t="s">
        <v>294</v>
      </c>
      <c r="J44" s="494" t="s">
        <v>294</v>
      </c>
      <c r="K44" s="573">
        <v>0</v>
      </c>
      <c r="L44" s="358" t="s">
        <v>6532</v>
      </c>
      <c r="M44" s="357" t="s">
        <v>6530</v>
      </c>
      <c r="N44" s="357" t="s">
        <v>7223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6511</v>
      </c>
      <c r="U44" s="357" t="s">
        <v>294</v>
      </c>
      <c r="V44" s="357" t="s">
        <v>294</v>
      </c>
    </row>
    <row r="45" spans="1:22">
      <c r="A45" s="849"/>
      <c r="B45" s="860" t="s">
        <v>6722</v>
      </c>
      <c r="C45" s="1063" t="s">
        <v>6723</v>
      </c>
      <c r="D45" s="609">
        <v>5</v>
      </c>
      <c r="E45" s="607">
        <v>8</v>
      </c>
      <c r="F45" s="1689" t="s">
        <v>6712</v>
      </c>
      <c r="G45" s="494"/>
      <c r="H45" s="494" t="s">
        <v>6711</v>
      </c>
      <c r="I45" s="494" t="s">
        <v>294</v>
      </c>
      <c r="J45" s="494" t="s">
        <v>294</v>
      </c>
      <c r="K45" s="573">
        <v>0</v>
      </c>
      <c r="L45" s="358" t="s">
        <v>6724</v>
      </c>
      <c r="M45" s="357" t="s">
        <v>6722</v>
      </c>
      <c r="N45" s="357" t="s">
        <v>6711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6713</v>
      </c>
      <c r="U45" s="357" t="s">
        <v>294</v>
      </c>
      <c r="V45" s="357" t="s">
        <v>294</v>
      </c>
    </row>
    <row r="46" spans="1:22">
      <c r="A46" s="849"/>
      <c r="B46" s="860" t="s">
        <v>7226</v>
      </c>
      <c r="C46" s="1063" t="s">
        <v>7227</v>
      </c>
      <c r="D46" s="609">
        <v>3</v>
      </c>
      <c r="E46" s="607">
        <v>4</v>
      </c>
      <c r="F46" s="1065" t="s">
        <v>6498</v>
      </c>
      <c r="G46" s="494"/>
      <c r="H46" s="494" t="s">
        <v>6497</v>
      </c>
      <c r="I46" s="494" t="s">
        <v>294</v>
      </c>
      <c r="J46" s="494" t="s">
        <v>294</v>
      </c>
      <c r="K46" s="573">
        <v>0</v>
      </c>
      <c r="L46" s="358" t="s">
        <v>6718</v>
      </c>
      <c r="M46" s="357" t="s">
        <v>7226</v>
      </c>
      <c r="N46" s="357" t="s">
        <v>6497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6499</v>
      </c>
      <c r="U46" s="357" t="s">
        <v>294</v>
      </c>
      <c r="V46" s="357" t="s">
        <v>294</v>
      </c>
    </row>
    <row r="47" spans="1:22" ht="15" thickBot="1">
      <c r="A47" s="849"/>
      <c r="B47" s="860" t="s">
        <v>6737</v>
      </c>
      <c r="C47" s="1066" t="s">
        <v>6738</v>
      </c>
      <c r="D47" s="609">
        <v>4</v>
      </c>
      <c r="E47" s="607">
        <v>6</v>
      </c>
      <c r="F47" s="1065" t="s">
        <v>6712</v>
      </c>
      <c r="G47" s="494"/>
      <c r="H47" s="494" t="s">
        <v>6711</v>
      </c>
      <c r="I47" s="494" t="s">
        <v>294</v>
      </c>
      <c r="J47" s="494" t="s">
        <v>294</v>
      </c>
      <c r="K47" s="573">
        <v>0</v>
      </c>
      <c r="L47" s="358" t="s">
        <v>6738</v>
      </c>
      <c r="M47" s="357" t="s">
        <v>6737</v>
      </c>
      <c r="N47" s="357" t="s">
        <v>6711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6713</v>
      </c>
      <c r="U47" s="357" t="s">
        <v>294</v>
      </c>
      <c r="V47" s="357" t="s">
        <v>294</v>
      </c>
    </row>
    <row r="48" spans="1:22" ht="15" thickBot="1">
      <c r="A48" s="856"/>
      <c r="B48" s="1119"/>
      <c r="C48" s="703" t="s">
        <v>22</v>
      </c>
      <c r="D48" s="614">
        <v>22</v>
      </c>
      <c r="E48" s="614">
        <v>32</v>
      </c>
      <c r="F48" s="70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844">
        <v>7</v>
      </c>
      <c r="B49" s="860" t="s">
        <v>6731</v>
      </c>
      <c r="C49" s="1064" t="s">
        <v>6732</v>
      </c>
      <c r="D49" s="609">
        <v>4</v>
      </c>
      <c r="E49" s="607">
        <v>6</v>
      </c>
      <c r="F49" s="1067" t="s">
        <v>6723</v>
      </c>
      <c r="G49" s="494"/>
      <c r="H49" s="494" t="s">
        <v>6722</v>
      </c>
      <c r="I49" s="494" t="s">
        <v>294</v>
      </c>
      <c r="J49" s="494" t="s">
        <v>294</v>
      </c>
      <c r="K49" s="573">
        <v>0</v>
      </c>
      <c r="L49" s="358" t="s">
        <v>6732</v>
      </c>
      <c r="M49" s="357" t="s">
        <v>6731</v>
      </c>
      <c r="N49" s="357" t="s">
        <v>6722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6724</v>
      </c>
      <c r="U49" s="357" t="s">
        <v>294</v>
      </c>
      <c r="V49" s="357" t="s">
        <v>294</v>
      </c>
    </row>
    <row r="50" spans="1:22">
      <c r="A50" s="849"/>
      <c r="B50" s="860" t="s">
        <v>7228</v>
      </c>
      <c r="C50" s="1063" t="s">
        <v>6740</v>
      </c>
      <c r="D50" s="609">
        <v>3</v>
      </c>
      <c r="E50" s="607">
        <v>4</v>
      </c>
      <c r="F50" s="1065" t="s">
        <v>6733</v>
      </c>
      <c r="G50" s="494"/>
      <c r="H50" s="494" t="s">
        <v>6530</v>
      </c>
      <c r="I50" s="494" t="s">
        <v>294</v>
      </c>
      <c r="J50" s="494" t="s">
        <v>294</v>
      </c>
      <c r="K50" s="573">
        <v>0</v>
      </c>
      <c r="L50" s="358" t="s">
        <v>6741</v>
      </c>
      <c r="M50" s="357" t="s">
        <v>7228</v>
      </c>
      <c r="N50" s="357" t="s">
        <v>6530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6532</v>
      </c>
      <c r="U50" s="357" t="s">
        <v>294</v>
      </c>
      <c r="V50" s="357" t="s">
        <v>294</v>
      </c>
    </row>
    <row r="51" spans="1:22">
      <c r="A51" s="849"/>
      <c r="B51" s="860" t="s">
        <v>38</v>
      </c>
      <c r="C51" s="1063" t="s">
        <v>146</v>
      </c>
      <c r="D51" s="609">
        <v>1</v>
      </c>
      <c r="E51" s="607">
        <v>1</v>
      </c>
      <c r="F51" s="1065" t="s">
        <v>3226</v>
      </c>
      <c r="G51" s="494"/>
      <c r="H51" s="494" t="s">
        <v>19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849"/>
      <c r="B52" s="860" t="s">
        <v>6507</v>
      </c>
      <c r="C52" s="1063" t="s">
        <v>6508</v>
      </c>
      <c r="D52" s="609">
        <v>4</v>
      </c>
      <c r="E52" s="607">
        <v>6</v>
      </c>
      <c r="F52" s="1065" t="s">
        <v>6498</v>
      </c>
      <c r="G52" s="494"/>
      <c r="H52" s="494" t="s">
        <v>6497</v>
      </c>
      <c r="I52" s="494" t="s">
        <v>294</v>
      </c>
      <c r="J52" s="494" t="s">
        <v>294</v>
      </c>
      <c r="K52" s="573">
        <v>0</v>
      </c>
      <c r="L52" s="358" t="s">
        <v>6508</v>
      </c>
      <c r="M52" s="357" t="s">
        <v>6507</v>
      </c>
      <c r="N52" s="357" t="s">
        <v>6497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6499</v>
      </c>
      <c r="U52" s="357" t="s">
        <v>294</v>
      </c>
      <c r="V52" s="357" t="s">
        <v>294</v>
      </c>
    </row>
    <row r="53" spans="1:22">
      <c r="A53" s="849"/>
      <c r="B53" s="860" t="s">
        <v>6734</v>
      </c>
      <c r="C53" s="1063" t="s">
        <v>7229</v>
      </c>
      <c r="D53" s="609">
        <v>3</v>
      </c>
      <c r="E53" s="607">
        <v>4</v>
      </c>
      <c r="F53" s="1065" t="s">
        <v>6715</v>
      </c>
      <c r="G53" s="494"/>
      <c r="H53" s="494" t="s">
        <v>7225</v>
      </c>
      <c r="I53" s="494" t="s">
        <v>294</v>
      </c>
      <c r="J53" s="494" t="s">
        <v>294</v>
      </c>
      <c r="K53" s="573">
        <v>0</v>
      </c>
      <c r="L53" s="358" t="s">
        <v>6736</v>
      </c>
      <c r="M53" s="357" t="s">
        <v>6734</v>
      </c>
      <c r="N53" s="357" t="s">
        <v>7225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6716</v>
      </c>
      <c r="U53" s="357" t="s">
        <v>294</v>
      </c>
      <c r="V53" s="357" t="s">
        <v>294</v>
      </c>
    </row>
    <row r="54" spans="1:22" ht="15" thickBot="1">
      <c r="A54" s="849"/>
      <c r="B54" s="860" t="s">
        <v>6742</v>
      </c>
      <c r="C54" s="1063" t="s">
        <v>6743</v>
      </c>
      <c r="D54" s="609">
        <v>3</v>
      </c>
      <c r="E54" s="607">
        <v>4</v>
      </c>
      <c r="F54" s="1069" t="s">
        <v>6738</v>
      </c>
      <c r="G54" s="494"/>
      <c r="H54" s="494" t="s">
        <v>6737</v>
      </c>
      <c r="I54" s="494" t="s">
        <v>294</v>
      </c>
      <c r="J54" s="494" t="s">
        <v>294</v>
      </c>
      <c r="K54" s="573">
        <v>0</v>
      </c>
      <c r="L54" s="358" t="s">
        <v>6743</v>
      </c>
      <c r="M54" s="357" t="s">
        <v>6742</v>
      </c>
      <c r="N54" s="357" t="s">
        <v>6737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6738</v>
      </c>
      <c r="U54" s="357" t="s">
        <v>294</v>
      </c>
      <c r="V54" s="357" t="s">
        <v>294</v>
      </c>
    </row>
    <row r="55" spans="1:22" ht="15" thickBot="1">
      <c r="A55" s="856"/>
      <c r="B55" s="1119"/>
      <c r="C55" s="703" t="s">
        <v>22</v>
      </c>
      <c r="D55" s="614">
        <v>18</v>
      </c>
      <c r="E55" s="614">
        <v>25</v>
      </c>
      <c r="F55" s="70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844">
        <v>8</v>
      </c>
      <c r="B56" s="860" t="s">
        <v>7230</v>
      </c>
      <c r="C56" s="1063" t="s">
        <v>6753</v>
      </c>
      <c r="D56" s="605">
        <v>4</v>
      </c>
      <c r="E56" s="603">
        <v>6</v>
      </c>
      <c r="F56" s="1067" t="s">
        <v>6740</v>
      </c>
      <c r="G56" s="494"/>
      <c r="H56" s="494" t="s">
        <v>7228</v>
      </c>
      <c r="I56" s="494" t="s">
        <v>294</v>
      </c>
      <c r="J56" s="494" t="s">
        <v>294</v>
      </c>
      <c r="K56" s="573">
        <v>0</v>
      </c>
      <c r="L56" s="358" t="s">
        <v>6753</v>
      </c>
      <c r="M56" s="357" t="s">
        <v>7230</v>
      </c>
      <c r="N56" s="357" t="s">
        <v>7228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6741</v>
      </c>
      <c r="U56" s="357" t="s">
        <v>294</v>
      </c>
      <c r="V56" s="357" t="s">
        <v>294</v>
      </c>
    </row>
    <row r="57" spans="1:22">
      <c r="A57" s="849"/>
      <c r="B57" s="860" t="s">
        <v>7231</v>
      </c>
      <c r="C57" s="1063" t="s">
        <v>7232</v>
      </c>
      <c r="D57" s="609">
        <v>2</v>
      </c>
      <c r="E57" s="607">
        <v>2</v>
      </c>
      <c r="F57" s="1065" t="s">
        <v>7229</v>
      </c>
      <c r="G57" s="494"/>
      <c r="H57" s="494" t="s">
        <v>6734</v>
      </c>
      <c r="I57" s="494" t="s">
        <v>294</v>
      </c>
      <c r="J57" s="494" t="s">
        <v>294</v>
      </c>
      <c r="K57" s="573">
        <v>0</v>
      </c>
      <c r="L57" s="358" t="s">
        <v>7233</v>
      </c>
      <c r="M57" s="357" t="s">
        <v>7231</v>
      </c>
      <c r="N57" s="357" t="s">
        <v>6734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6736</v>
      </c>
      <c r="U57" s="357" t="s">
        <v>294</v>
      </c>
      <c r="V57" s="357" t="s">
        <v>294</v>
      </c>
    </row>
    <row r="58" spans="1:22">
      <c r="A58" s="849"/>
      <c r="B58" s="860" t="s">
        <v>7234</v>
      </c>
      <c r="C58" s="1063" t="s">
        <v>7235</v>
      </c>
      <c r="D58" s="609">
        <v>4</v>
      </c>
      <c r="E58" s="607">
        <v>8</v>
      </c>
      <c r="F58" s="1065" t="s">
        <v>6732</v>
      </c>
      <c r="G58" s="494"/>
      <c r="H58" s="494" t="s">
        <v>6731</v>
      </c>
      <c r="I58" s="494" t="s">
        <v>294</v>
      </c>
      <c r="J58" s="494" t="s">
        <v>294</v>
      </c>
      <c r="K58" s="573">
        <v>0</v>
      </c>
      <c r="L58" s="358" t="s">
        <v>6746</v>
      </c>
      <c r="M58" s="357" t="s">
        <v>7234</v>
      </c>
      <c r="N58" s="357" t="s">
        <v>6731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6732</v>
      </c>
      <c r="U58" s="357" t="s">
        <v>294</v>
      </c>
      <c r="V58" s="357" t="s">
        <v>294</v>
      </c>
    </row>
    <row r="59" spans="1:22">
      <c r="A59" s="849"/>
      <c r="B59" s="860" t="s">
        <v>1045</v>
      </c>
      <c r="C59" s="1063" t="s">
        <v>1021</v>
      </c>
      <c r="D59" s="609">
        <v>8</v>
      </c>
      <c r="E59" s="607">
        <v>14</v>
      </c>
      <c r="F59" s="1065" t="s">
        <v>6738</v>
      </c>
      <c r="G59" s="494"/>
      <c r="H59" s="494" t="s">
        <v>6737</v>
      </c>
      <c r="I59" s="494" t="s">
        <v>294</v>
      </c>
      <c r="J59" s="494" t="s">
        <v>294</v>
      </c>
      <c r="K59" s="573">
        <v>0</v>
      </c>
      <c r="L59" s="358" t="s">
        <v>4589</v>
      </c>
      <c r="M59" s="357" t="s">
        <v>1045</v>
      </c>
      <c r="N59" s="357" t="s">
        <v>6737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6738</v>
      </c>
      <c r="U59" s="357" t="s">
        <v>294</v>
      </c>
      <c r="V59" s="357" t="s">
        <v>294</v>
      </c>
    </row>
    <row r="60" spans="1:22" ht="15" thickBot="1">
      <c r="A60" s="849"/>
      <c r="B60" s="860" t="s">
        <v>7236</v>
      </c>
      <c r="C60" s="1063" t="s">
        <v>7237</v>
      </c>
      <c r="D60" s="609">
        <v>3</v>
      </c>
      <c r="E60" s="607">
        <v>4</v>
      </c>
      <c r="F60" s="1065" t="s">
        <v>6508</v>
      </c>
      <c r="G60" s="494"/>
      <c r="H60" s="494" t="s">
        <v>6507</v>
      </c>
      <c r="I60" s="494" t="s">
        <v>294</v>
      </c>
      <c r="J60" s="494" t="s">
        <v>294</v>
      </c>
      <c r="K60" s="573">
        <v>0</v>
      </c>
      <c r="L60" s="358" t="s">
        <v>6750</v>
      </c>
      <c r="M60" s="357" t="s">
        <v>7236</v>
      </c>
      <c r="N60" s="357" t="s">
        <v>6507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6508</v>
      </c>
      <c r="U60" s="357" t="s">
        <v>294</v>
      </c>
      <c r="V60" s="357" t="s">
        <v>294</v>
      </c>
    </row>
    <row r="61" spans="1:22" ht="15" thickBot="1">
      <c r="A61" s="856"/>
      <c r="B61" s="1119"/>
      <c r="C61" s="703" t="s">
        <v>22</v>
      </c>
      <c r="D61" s="614">
        <v>21</v>
      </c>
      <c r="E61" s="614">
        <v>34</v>
      </c>
      <c r="F61" s="70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844">
        <v>9</v>
      </c>
      <c r="B62" s="860" t="s">
        <v>7238</v>
      </c>
      <c r="C62" s="1063" t="s">
        <v>7239</v>
      </c>
      <c r="D62" s="605">
        <v>3</v>
      </c>
      <c r="E62" s="603">
        <v>4</v>
      </c>
      <c r="F62" s="1067" t="s">
        <v>7237</v>
      </c>
      <c r="G62" s="494"/>
      <c r="H62" s="494" t="s">
        <v>7236</v>
      </c>
      <c r="I62" s="494" t="s">
        <v>294</v>
      </c>
      <c r="J62" s="494" t="s">
        <v>294</v>
      </c>
      <c r="K62" s="573">
        <v>0</v>
      </c>
      <c r="L62" s="358" t="s">
        <v>6768</v>
      </c>
      <c r="M62" s="357" t="s">
        <v>7238</v>
      </c>
      <c r="N62" s="357" t="s">
        <v>7236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6750</v>
      </c>
      <c r="U62" s="357" t="s">
        <v>294</v>
      </c>
      <c r="V62" s="357" t="s">
        <v>294</v>
      </c>
    </row>
    <row r="63" spans="1:22" ht="21.6">
      <c r="A63" s="849"/>
      <c r="B63" s="860" t="s">
        <v>7240</v>
      </c>
      <c r="C63" s="608" t="s">
        <v>325</v>
      </c>
      <c r="D63" s="609">
        <v>8</v>
      </c>
      <c r="E63" s="607">
        <v>14</v>
      </c>
      <c r="F63" s="1418" t="s">
        <v>7241</v>
      </c>
      <c r="G63" s="494"/>
      <c r="H63" s="494" t="s">
        <v>35</v>
      </c>
      <c r="I63" s="494" t="s">
        <v>7234</v>
      </c>
      <c r="J63" s="494" t="s">
        <v>294</v>
      </c>
      <c r="K63" s="573">
        <v>0</v>
      </c>
      <c r="L63" s="358" t="s">
        <v>4161</v>
      </c>
      <c r="M63" s="357" t="s">
        <v>7240</v>
      </c>
      <c r="N63" s="357" t="s">
        <v>35</v>
      </c>
      <c r="O63" s="357" t="s">
        <v>7234</v>
      </c>
      <c r="P63" s="357" t="s">
        <v>294</v>
      </c>
      <c r="Q63" s="357">
        <v>0</v>
      </c>
      <c r="R63" s="357">
        <v>37</v>
      </c>
      <c r="S63" s="357">
        <v>0</v>
      </c>
      <c r="T63" s="357" t="s">
        <v>3259</v>
      </c>
      <c r="U63" s="357" t="s">
        <v>6746</v>
      </c>
      <c r="V63" s="357" t="s">
        <v>294</v>
      </c>
    </row>
    <row r="64" spans="1:22">
      <c r="A64" s="849"/>
      <c r="B64" s="860" t="s">
        <v>7242</v>
      </c>
      <c r="C64" s="1063" t="s">
        <v>6756</v>
      </c>
      <c r="D64" s="609">
        <v>7</v>
      </c>
      <c r="E64" s="607">
        <v>12</v>
      </c>
      <c r="F64" s="1065" t="s">
        <v>7237</v>
      </c>
      <c r="G64" s="494"/>
      <c r="H64" s="494" t="s">
        <v>7236</v>
      </c>
      <c r="I64" s="494" t="s">
        <v>294</v>
      </c>
      <c r="J64" s="494" t="s">
        <v>294</v>
      </c>
      <c r="K64" s="573">
        <v>0</v>
      </c>
      <c r="L64" s="358" t="s">
        <v>6756</v>
      </c>
      <c r="M64" s="357" t="s">
        <v>7242</v>
      </c>
      <c r="N64" s="357" t="s">
        <v>7236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6750</v>
      </c>
      <c r="U64" s="357" t="s">
        <v>294</v>
      </c>
      <c r="V64" s="357" t="s">
        <v>294</v>
      </c>
    </row>
    <row r="65" spans="1:22">
      <c r="A65" s="849"/>
      <c r="B65" s="860" t="s">
        <v>6757</v>
      </c>
      <c r="C65" s="1063" t="s">
        <v>6758</v>
      </c>
      <c r="D65" s="609">
        <v>3</v>
      </c>
      <c r="E65" s="607">
        <v>4</v>
      </c>
      <c r="F65" s="1065" t="s">
        <v>7229</v>
      </c>
      <c r="G65" s="494" t="s">
        <v>241</v>
      </c>
      <c r="H65" s="494" t="s">
        <v>6734</v>
      </c>
      <c r="I65" s="494" t="s">
        <v>294</v>
      </c>
      <c r="J65" s="494" t="s">
        <v>294</v>
      </c>
      <c r="K65" s="573">
        <v>0</v>
      </c>
      <c r="L65" s="358" t="s">
        <v>6759</v>
      </c>
      <c r="M65" s="357" t="s">
        <v>6757</v>
      </c>
      <c r="N65" s="357" t="s">
        <v>6734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6736</v>
      </c>
      <c r="U65" s="357" t="s">
        <v>294</v>
      </c>
      <c r="V65" s="357" t="s">
        <v>294</v>
      </c>
    </row>
    <row r="66" spans="1:22">
      <c r="A66" s="849"/>
      <c r="B66" s="860" t="s">
        <v>6760</v>
      </c>
      <c r="C66" s="1063" t="s">
        <v>6761</v>
      </c>
      <c r="D66" s="609">
        <v>3</v>
      </c>
      <c r="E66" s="607">
        <v>4</v>
      </c>
      <c r="F66" s="1065" t="s">
        <v>7229</v>
      </c>
      <c r="G66" s="494" t="s">
        <v>241</v>
      </c>
      <c r="H66" s="494" t="s">
        <v>6734</v>
      </c>
      <c r="I66" s="494" t="s">
        <v>294</v>
      </c>
      <c r="J66" s="494" t="s">
        <v>294</v>
      </c>
      <c r="K66" s="573">
        <v>0</v>
      </c>
      <c r="L66" s="358" t="s">
        <v>6762</v>
      </c>
      <c r="M66" s="357" t="s">
        <v>6760</v>
      </c>
      <c r="N66" s="357" t="s">
        <v>6734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6736</v>
      </c>
      <c r="U66" s="357" t="s">
        <v>294</v>
      </c>
      <c r="V66" s="357" t="s">
        <v>294</v>
      </c>
    </row>
    <row r="67" spans="1:22" ht="15" thickBot="1">
      <c r="A67" s="849"/>
      <c r="B67" s="1117" t="s">
        <v>6775</v>
      </c>
      <c r="C67" s="1063" t="s">
        <v>6776</v>
      </c>
      <c r="D67" s="609">
        <v>3</v>
      </c>
      <c r="E67" s="607">
        <v>4</v>
      </c>
      <c r="F67" s="1065" t="s">
        <v>7229</v>
      </c>
      <c r="G67" s="494" t="s">
        <v>241</v>
      </c>
      <c r="H67" s="494" t="s">
        <v>6734</v>
      </c>
      <c r="I67" s="494" t="s">
        <v>294</v>
      </c>
      <c r="J67" s="494" t="s">
        <v>294</v>
      </c>
      <c r="K67" s="573">
        <v>0</v>
      </c>
      <c r="L67" s="358" t="s">
        <v>6778</v>
      </c>
      <c r="M67" s="357" t="s">
        <v>6775</v>
      </c>
      <c r="N67" s="357" t="s">
        <v>6734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6736</v>
      </c>
      <c r="U67" s="357" t="s">
        <v>294</v>
      </c>
      <c r="V67" s="357" t="s">
        <v>294</v>
      </c>
    </row>
    <row r="68" spans="1:22" ht="15" thickBot="1">
      <c r="A68" s="856"/>
      <c r="B68" s="1117"/>
      <c r="C68" s="703" t="s">
        <v>22</v>
      </c>
      <c r="D68" s="614">
        <v>21</v>
      </c>
      <c r="E68" s="614">
        <v>34</v>
      </c>
      <c r="F68" s="70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849">
        <v>10</v>
      </c>
      <c r="B69" s="860" t="s">
        <v>7243</v>
      </c>
      <c r="C69" s="1063" t="s">
        <v>3394</v>
      </c>
      <c r="D69" s="609">
        <v>8</v>
      </c>
      <c r="E69" s="607">
        <v>14</v>
      </c>
      <c r="F69" s="1065" t="s">
        <v>325</v>
      </c>
      <c r="G69" s="494"/>
      <c r="H69" s="494" t="s">
        <v>7240</v>
      </c>
      <c r="I69" s="494" t="s">
        <v>294</v>
      </c>
      <c r="J69" s="494" t="s">
        <v>294</v>
      </c>
      <c r="K69" s="573">
        <v>0</v>
      </c>
      <c r="L69" s="358" t="s">
        <v>3396</v>
      </c>
      <c r="M69" s="357" t="s">
        <v>7243</v>
      </c>
      <c r="N69" s="357" t="s">
        <v>7240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4161</v>
      </c>
      <c r="U69" s="357" t="s">
        <v>294</v>
      </c>
      <c r="V69" s="357" t="s">
        <v>294</v>
      </c>
    </row>
    <row r="70" spans="1:22">
      <c r="A70" s="849"/>
      <c r="B70" s="860" t="s">
        <v>7244</v>
      </c>
      <c r="C70" s="1063" t="s">
        <v>6771</v>
      </c>
      <c r="D70" s="609">
        <v>3</v>
      </c>
      <c r="E70" s="607">
        <v>4</v>
      </c>
      <c r="F70" s="1065" t="s">
        <v>6756</v>
      </c>
      <c r="G70" s="494"/>
      <c r="H70" s="494" t="s">
        <v>7242</v>
      </c>
      <c r="I70" s="494" t="s">
        <v>294</v>
      </c>
      <c r="J70" s="494" t="s">
        <v>294</v>
      </c>
      <c r="K70" s="573">
        <v>0</v>
      </c>
      <c r="L70" s="358" t="s">
        <v>6771</v>
      </c>
      <c r="M70" s="357" t="s">
        <v>7244</v>
      </c>
      <c r="N70" s="357" t="s">
        <v>7242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6756</v>
      </c>
      <c r="U70" s="357" t="s">
        <v>294</v>
      </c>
      <c r="V70" s="357" t="s">
        <v>294</v>
      </c>
    </row>
    <row r="71" spans="1:22">
      <c r="A71" s="849"/>
      <c r="B71" s="860" t="s">
        <v>7245</v>
      </c>
      <c r="C71" s="611" t="s">
        <v>6773</v>
      </c>
      <c r="D71" s="609">
        <v>6</v>
      </c>
      <c r="E71" s="607">
        <v>10</v>
      </c>
      <c r="F71" s="729" t="s">
        <v>6753</v>
      </c>
      <c r="G71" s="494"/>
      <c r="H71" s="494" t="s">
        <v>7230</v>
      </c>
      <c r="I71" s="494" t="s">
        <v>294</v>
      </c>
      <c r="J71" s="494" t="s">
        <v>294</v>
      </c>
      <c r="K71" s="573">
        <v>0</v>
      </c>
      <c r="L71" s="358" t="s">
        <v>6774</v>
      </c>
      <c r="M71" s="357" t="s">
        <v>7245</v>
      </c>
      <c r="N71" s="357" t="s">
        <v>7230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6753</v>
      </c>
      <c r="U71" s="357" t="s">
        <v>294</v>
      </c>
      <c r="V71" s="357" t="s">
        <v>294</v>
      </c>
    </row>
    <row r="72" spans="1:22">
      <c r="A72" s="849"/>
      <c r="B72" s="860" t="s">
        <v>7246</v>
      </c>
      <c r="C72" s="1063" t="s">
        <v>7247</v>
      </c>
      <c r="D72" s="609">
        <v>3</v>
      </c>
      <c r="E72" s="607">
        <v>4</v>
      </c>
      <c r="F72" s="1065" t="s">
        <v>6698</v>
      </c>
      <c r="G72" s="494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 t="s">
        <v>6765</v>
      </c>
      <c r="M72" s="357" t="s">
        <v>7246</v>
      </c>
      <c r="N72" s="357" t="s">
        <v>241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153</v>
      </c>
      <c r="U72" s="357" t="s">
        <v>294</v>
      </c>
      <c r="V72" s="357" t="s">
        <v>294</v>
      </c>
    </row>
    <row r="73" spans="1:22">
      <c r="A73" s="849"/>
      <c r="B73" s="860" t="s">
        <v>7248</v>
      </c>
      <c r="C73" s="1063" t="s">
        <v>7249</v>
      </c>
      <c r="D73" s="609">
        <v>3</v>
      </c>
      <c r="E73" s="607">
        <v>4</v>
      </c>
      <c r="F73" s="1065" t="s">
        <v>6698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6781</v>
      </c>
      <c r="M73" s="357" t="s">
        <v>7248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849"/>
      <c r="B74" s="1117" t="s">
        <v>7250</v>
      </c>
      <c r="C74" s="1063" t="s">
        <v>7251</v>
      </c>
      <c r="D74" s="609">
        <v>3</v>
      </c>
      <c r="E74" s="607">
        <v>4</v>
      </c>
      <c r="F74" s="1065" t="s">
        <v>6698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6784</v>
      </c>
      <c r="M74" s="357" t="s">
        <v>7250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 ht="15" thickBot="1">
      <c r="A75" s="856"/>
      <c r="B75" s="1718"/>
      <c r="C75" s="837" t="s">
        <v>22</v>
      </c>
      <c r="D75" s="726">
        <v>20</v>
      </c>
      <c r="E75" s="726">
        <v>32</v>
      </c>
      <c r="F75" s="872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870"/>
      <c r="B76" s="870"/>
      <c r="C76" s="1719" t="s">
        <v>111</v>
      </c>
      <c r="D76" s="725">
        <v>202</v>
      </c>
      <c r="E76" s="725">
        <v>287</v>
      </c>
      <c r="F76" s="1720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111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2A1FD-87ED-4A4F-9D03-9C4EF3CA7DAD}">
  <sheetPr codeName="Sheet108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10</v>
      </c>
      <c r="C9" s="1291" t="s">
        <v>11</v>
      </c>
      <c r="D9" s="605">
        <v>2</v>
      </c>
      <c r="E9" s="605">
        <v>2</v>
      </c>
      <c r="F9" s="143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860" t="s">
        <v>17</v>
      </c>
      <c r="C10" s="1292" t="s">
        <v>54</v>
      </c>
      <c r="D10" s="609">
        <v>5</v>
      </c>
      <c r="E10" s="609">
        <v>6</v>
      </c>
      <c r="F10" s="1431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60" t="s">
        <v>392</v>
      </c>
      <c r="C11" s="1292" t="s">
        <v>6646</v>
      </c>
      <c r="D11" s="609">
        <v>4</v>
      </c>
      <c r="E11" s="609">
        <v>4</v>
      </c>
      <c r="F11" s="1431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6647</v>
      </c>
      <c r="M11" s="357" t="s">
        <v>392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377</v>
      </c>
      <c r="C12" s="1292" t="s">
        <v>6648</v>
      </c>
      <c r="D12" s="609">
        <v>3</v>
      </c>
      <c r="E12" s="609">
        <v>4</v>
      </c>
      <c r="F12" s="1431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6649</v>
      </c>
      <c r="M12" s="357" t="s">
        <v>377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860" t="s">
        <v>36</v>
      </c>
      <c r="C13" s="1292" t="s">
        <v>247</v>
      </c>
      <c r="D13" s="609">
        <v>1</v>
      </c>
      <c r="E13" s="609">
        <v>1</v>
      </c>
      <c r="F13" s="143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1131</v>
      </c>
      <c r="M13" s="357" t="s">
        <v>36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860" t="s">
        <v>20</v>
      </c>
      <c r="C14" s="1292" t="s">
        <v>21</v>
      </c>
      <c r="D14" s="681">
        <v>5</v>
      </c>
      <c r="E14" s="681">
        <v>6</v>
      </c>
      <c r="F14" s="1713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612"/>
      <c r="C15" s="703" t="s">
        <v>22</v>
      </c>
      <c r="D15" s="631">
        <v>20</v>
      </c>
      <c r="E15" s="631">
        <v>23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1068" t="s">
        <v>23</v>
      </c>
      <c r="C16" s="1063" t="s">
        <v>1048</v>
      </c>
      <c r="D16" s="609">
        <v>5</v>
      </c>
      <c r="E16" s="603">
        <v>6</v>
      </c>
      <c r="F16" s="1067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607" t="s">
        <v>1043</v>
      </c>
      <c r="C17" s="608" t="s">
        <v>1044</v>
      </c>
      <c r="D17" s="609">
        <v>4</v>
      </c>
      <c r="E17" s="607">
        <v>6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6280</v>
      </c>
      <c r="M17" s="357" t="s">
        <v>1043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607" t="s">
        <v>347</v>
      </c>
      <c r="C18" s="611" t="s">
        <v>7201</v>
      </c>
      <c r="D18" s="609">
        <v>3</v>
      </c>
      <c r="E18" s="607">
        <v>6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6413</v>
      </c>
      <c r="M18" s="357" t="s">
        <v>347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860" t="s">
        <v>25</v>
      </c>
      <c r="C19" s="1063" t="s">
        <v>138</v>
      </c>
      <c r="D19" s="609">
        <v>3</v>
      </c>
      <c r="E19" s="607">
        <v>4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860" t="s">
        <v>19</v>
      </c>
      <c r="C20" s="1063" t="s">
        <v>3226</v>
      </c>
      <c r="D20" s="609">
        <v>2</v>
      </c>
      <c r="E20" s="607">
        <v>2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19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1117" t="s">
        <v>26</v>
      </c>
      <c r="C21" s="1063" t="s">
        <v>52</v>
      </c>
      <c r="D21" s="609">
        <v>5</v>
      </c>
      <c r="E21" s="607">
        <v>6</v>
      </c>
      <c r="F21" s="1065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612"/>
      <c r="C22" s="703" t="s">
        <v>22</v>
      </c>
      <c r="D22" s="614">
        <v>22</v>
      </c>
      <c r="E22" s="614">
        <v>30</v>
      </c>
      <c r="F22" s="106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1068" t="s">
        <v>27</v>
      </c>
      <c r="C23" s="1063" t="s">
        <v>403</v>
      </c>
      <c r="D23" s="609">
        <v>5</v>
      </c>
      <c r="E23" s="603">
        <v>6</v>
      </c>
      <c r="F23" s="1687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515"/>
      <c r="B24" s="860" t="s">
        <v>1052</v>
      </c>
      <c r="C24" s="1292" t="s">
        <v>1053</v>
      </c>
      <c r="D24" s="609">
        <v>4</v>
      </c>
      <c r="E24" s="607">
        <v>6</v>
      </c>
      <c r="F24" s="1065" t="s">
        <v>1044</v>
      </c>
      <c r="G24" s="494"/>
      <c r="H24" s="494" t="s">
        <v>1043</v>
      </c>
      <c r="I24" s="494" t="s">
        <v>294</v>
      </c>
      <c r="J24" s="494" t="s">
        <v>294</v>
      </c>
      <c r="K24" s="573">
        <v>0</v>
      </c>
      <c r="L24" s="358" t="s">
        <v>6417</v>
      </c>
      <c r="M24" s="357" t="s">
        <v>1052</v>
      </c>
      <c r="N24" s="357" t="s">
        <v>1043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6280</v>
      </c>
      <c r="U24" s="357" t="s">
        <v>294</v>
      </c>
      <c r="V24" s="357" t="s">
        <v>294</v>
      </c>
    </row>
    <row r="25" spans="1:22">
      <c r="A25" s="515"/>
      <c r="B25" s="860" t="s">
        <v>378</v>
      </c>
      <c r="C25" s="1063" t="s">
        <v>379</v>
      </c>
      <c r="D25" s="1714">
        <v>3</v>
      </c>
      <c r="E25" s="860">
        <v>4</v>
      </c>
      <c r="F25" s="1065" t="s">
        <v>6648</v>
      </c>
      <c r="G25" s="494"/>
      <c r="H25" s="494" t="s">
        <v>377</v>
      </c>
      <c r="I25" s="494" t="s">
        <v>294</v>
      </c>
      <c r="J25" s="494" t="s">
        <v>294</v>
      </c>
      <c r="K25" s="573">
        <v>0</v>
      </c>
      <c r="L25" s="358" t="s">
        <v>1073</v>
      </c>
      <c r="M25" s="357" t="s">
        <v>378</v>
      </c>
      <c r="N25" s="357" t="s">
        <v>377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6649</v>
      </c>
      <c r="U25" s="357" t="s">
        <v>294</v>
      </c>
      <c r="V25" s="357" t="s">
        <v>294</v>
      </c>
    </row>
    <row r="26" spans="1:22">
      <c r="A26" s="515"/>
      <c r="B26" s="860" t="s">
        <v>33</v>
      </c>
      <c r="C26" s="1063" t="s">
        <v>140</v>
      </c>
      <c r="D26" s="609">
        <v>5</v>
      </c>
      <c r="E26" s="607">
        <v>6</v>
      </c>
      <c r="F26" s="1065" t="s">
        <v>52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>
      <c r="A27" s="515"/>
      <c r="B27" s="860" t="s">
        <v>29</v>
      </c>
      <c r="C27" s="1063" t="s">
        <v>53</v>
      </c>
      <c r="D27" s="609">
        <v>2</v>
      </c>
      <c r="E27" s="607">
        <v>2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1117" t="s">
        <v>40</v>
      </c>
      <c r="C28" s="1063" t="s">
        <v>338</v>
      </c>
      <c r="D28" s="609">
        <v>1</v>
      </c>
      <c r="E28" s="607">
        <v>1</v>
      </c>
      <c r="F28" s="1065" t="s">
        <v>247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517"/>
      <c r="B29" s="612"/>
      <c r="C29" s="703" t="s">
        <v>22</v>
      </c>
      <c r="D29" s="624">
        <v>20</v>
      </c>
      <c r="E29" s="624">
        <v>25</v>
      </c>
      <c r="F29" s="773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860" t="s">
        <v>359</v>
      </c>
      <c r="C30" s="1291" t="s">
        <v>349</v>
      </c>
      <c r="D30" s="605">
        <v>4</v>
      </c>
      <c r="E30" s="605">
        <v>6</v>
      </c>
      <c r="F30" s="1715" t="s">
        <v>1048</v>
      </c>
      <c r="G30" s="494"/>
      <c r="H30" s="494" t="s">
        <v>23</v>
      </c>
      <c r="I30" s="494" t="s">
        <v>294</v>
      </c>
      <c r="J30" s="494" t="s">
        <v>294</v>
      </c>
      <c r="K30" s="573">
        <v>0</v>
      </c>
      <c r="L30" s="358" t="s">
        <v>6309</v>
      </c>
      <c r="M30" s="357" t="s">
        <v>359</v>
      </c>
      <c r="N30" s="357" t="s">
        <v>23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594</v>
      </c>
      <c r="U30" s="357" t="s">
        <v>294</v>
      </c>
      <c r="V30" s="357" t="s">
        <v>294</v>
      </c>
    </row>
    <row r="31" spans="1:22">
      <c r="A31" s="515"/>
      <c r="B31" s="860" t="s">
        <v>31</v>
      </c>
      <c r="C31" s="1292" t="s">
        <v>6483</v>
      </c>
      <c r="D31" s="609">
        <v>5</v>
      </c>
      <c r="E31" s="609">
        <v>6</v>
      </c>
      <c r="F31" s="1065" t="s">
        <v>403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31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515"/>
      <c r="B32" s="607" t="s">
        <v>1068</v>
      </c>
      <c r="C32" s="608" t="s">
        <v>1069</v>
      </c>
      <c r="D32" s="609">
        <v>5</v>
      </c>
      <c r="E32" s="609">
        <v>8</v>
      </c>
      <c r="F32" s="1290" t="s">
        <v>1053</v>
      </c>
      <c r="G32" s="494"/>
      <c r="H32" s="494" t="s">
        <v>1052</v>
      </c>
      <c r="I32" s="494" t="s">
        <v>294</v>
      </c>
      <c r="J32" s="494" t="s">
        <v>294</v>
      </c>
      <c r="K32" s="573">
        <v>0</v>
      </c>
      <c r="L32" s="358" t="s">
        <v>7202</v>
      </c>
      <c r="M32" s="357" t="s">
        <v>1068</v>
      </c>
      <c r="N32" s="357" t="s">
        <v>1052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6417</v>
      </c>
      <c r="U32" s="357" t="s">
        <v>294</v>
      </c>
      <c r="V32" s="357" t="s">
        <v>294</v>
      </c>
    </row>
    <row r="33" spans="1:22">
      <c r="A33" s="515"/>
      <c r="B33" s="860" t="s">
        <v>30</v>
      </c>
      <c r="C33" s="1292" t="s">
        <v>141</v>
      </c>
      <c r="D33" s="609">
        <v>5</v>
      </c>
      <c r="E33" s="609">
        <v>6</v>
      </c>
      <c r="F33" s="1716" t="s">
        <v>1048</v>
      </c>
      <c r="G33" s="494"/>
      <c r="H33" s="494" t="s">
        <v>23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23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594</v>
      </c>
      <c r="U33" s="357" t="s">
        <v>294</v>
      </c>
      <c r="V33" s="357" t="s">
        <v>294</v>
      </c>
    </row>
    <row r="34" spans="1:22" ht="15" thickBot="1">
      <c r="A34" s="515"/>
      <c r="B34" s="860" t="s">
        <v>1070</v>
      </c>
      <c r="C34" s="1330" t="s">
        <v>393</v>
      </c>
      <c r="D34" s="681">
        <v>3</v>
      </c>
      <c r="E34" s="681">
        <v>6</v>
      </c>
      <c r="F34" s="617" t="s">
        <v>7201</v>
      </c>
      <c r="G34" s="494"/>
      <c r="H34" s="494" t="s">
        <v>347</v>
      </c>
      <c r="I34" s="494" t="s">
        <v>294</v>
      </c>
      <c r="J34" s="494" t="s">
        <v>294</v>
      </c>
      <c r="K34" s="573">
        <v>0</v>
      </c>
      <c r="L34" s="358" t="s">
        <v>6654</v>
      </c>
      <c r="M34" s="357" t="s">
        <v>1070</v>
      </c>
      <c r="N34" s="357" t="s">
        <v>347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6413</v>
      </c>
      <c r="U34" s="357" t="s">
        <v>294</v>
      </c>
      <c r="V34" s="357" t="s">
        <v>294</v>
      </c>
    </row>
    <row r="35" spans="1:22" ht="15" thickBot="1">
      <c r="A35" s="517"/>
      <c r="B35" s="612"/>
      <c r="C35" s="1336" t="s">
        <v>22</v>
      </c>
      <c r="D35" s="631">
        <v>22</v>
      </c>
      <c r="E35" s="631">
        <v>32</v>
      </c>
      <c r="F35" s="773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860" t="s">
        <v>400</v>
      </c>
      <c r="C36" s="1063" t="s">
        <v>1071</v>
      </c>
      <c r="D36" s="609">
        <v>4</v>
      </c>
      <c r="E36" s="607">
        <v>6</v>
      </c>
      <c r="F36" s="1065" t="s">
        <v>1069</v>
      </c>
      <c r="G36" s="494"/>
      <c r="H36" s="494" t="s">
        <v>1068</v>
      </c>
      <c r="I36" s="494" t="s">
        <v>294</v>
      </c>
      <c r="J36" s="494" t="s">
        <v>294</v>
      </c>
      <c r="K36" s="573">
        <v>0</v>
      </c>
      <c r="L36" s="358" t="s">
        <v>1071</v>
      </c>
      <c r="M36" s="357" t="s">
        <v>400</v>
      </c>
      <c r="N36" s="357" t="s">
        <v>1068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7202</v>
      </c>
      <c r="U36" s="357" t="s">
        <v>294</v>
      </c>
      <c r="V36" s="357" t="s">
        <v>294</v>
      </c>
    </row>
    <row r="37" spans="1:22">
      <c r="A37" s="515"/>
      <c r="B37" s="860" t="s">
        <v>1072</v>
      </c>
      <c r="C37" s="1063" t="s">
        <v>7203</v>
      </c>
      <c r="D37" s="609">
        <v>3</v>
      </c>
      <c r="E37" s="607">
        <v>4</v>
      </c>
      <c r="F37" s="617" t="s">
        <v>7201</v>
      </c>
      <c r="G37" s="494"/>
      <c r="H37" s="494" t="s">
        <v>347</v>
      </c>
      <c r="I37" s="494" t="s">
        <v>294</v>
      </c>
      <c r="J37" s="494" t="s">
        <v>294</v>
      </c>
      <c r="K37" s="574">
        <v>0</v>
      </c>
      <c r="L37" s="358" t="s">
        <v>6657</v>
      </c>
      <c r="M37" s="357" t="s">
        <v>1072</v>
      </c>
      <c r="N37" s="357" t="s">
        <v>347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6413</v>
      </c>
      <c r="U37" s="357" t="s">
        <v>294</v>
      </c>
      <c r="V37" s="357" t="s">
        <v>294</v>
      </c>
    </row>
    <row r="38" spans="1:22">
      <c r="A38" s="515"/>
      <c r="B38" s="860" t="s">
        <v>380</v>
      </c>
      <c r="C38" s="1063" t="s">
        <v>381</v>
      </c>
      <c r="D38" s="609">
        <v>4</v>
      </c>
      <c r="E38" s="607">
        <v>6</v>
      </c>
      <c r="F38" s="1065" t="s">
        <v>379</v>
      </c>
      <c r="G38" s="494"/>
      <c r="H38" s="494" t="s">
        <v>378</v>
      </c>
      <c r="I38" s="494" t="s">
        <v>294</v>
      </c>
      <c r="J38" s="494" t="s">
        <v>294</v>
      </c>
      <c r="K38" s="573">
        <v>0</v>
      </c>
      <c r="L38" s="358" t="s">
        <v>1081</v>
      </c>
      <c r="M38" s="357" t="s">
        <v>380</v>
      </c>
      <c r="N38" s="357" t="s">
        <v>378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1073</v>
      </c>
      <c r="U38" s="357" t="s">
        <v>294</v>
      </c>
      <c r="V38" s="357" t="s">
        <v>294</v>
      </c>
    </row>
    <row r="39" spans="1:22">
      <c r="A39" s="515"/>
      <c r="B39" s="860" t="s">
        <v>34</v>
      </c>
      <c r="C39" s="1063" t="s">
        <v>142</v>
      </c>
      <c r="D39" s="609">
        <v>4</v>
      </c>
      <c r="E39" s="607">
        <v>6</v>
      </c>
      <c r="F39" s="1290" t="s">
        <v>11</v>
      </c>
      <c r="G39" s="494"/>
      <c r="H39" s="494" t="s">
        <v>10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34</v>
      </c>
      <c r="N39" s="357" t="s">
        <v>10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>
      <c r="A40" s="515"/>
      <c r="B40" s="860" t="s">
        <v>1020</v>
      </c>
      <c r="C40" s="1063" t="s">
        <v>3206</v>
      </c>
      <c r="D40" s="609">
        <v>2</v>
      </c>
      <c r="E40" s="607">
        <v>2</v>
      </c>
      <c r="F40" s="1065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3207</v>
      </c>
      <c r="M40" s="357" t="s">
        <v>1020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515"/>
      <c r="B41" s="860" t="s">
        <v>350</v>
      </c>
      <c r="C41" s="1063" t="s">
        <v>6476</v>
      </c>
      <c r="D41" s="609">
        <v>4</v>
      </c>
      <c r="E41" s="607">
        <v>6</v>
      </c>
      <c r="F41" s="1069" t="s">
        <v>349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6420</v>
      </c>
      <c r="M41" s="357" t="s">
        <v>350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517"/>
      <c r="B42" s="603"/>
      <c r="C42" s="703" t="s">
        <v>22</v>
      </c>
      <c r="D42" s="614">
        <v>21</v>
      </c>
      <c r="E42" s="614">
        <v>30</v>
      </c>
      <c r="F42" s="773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1068" t="s">
        <v>1074</v>
      </c>
      <c r="C43" s="1291" t="s">
        <v>394</v>
      </c>
      <c r="D43" s="1068">
        <v>3</v>
      </c>
      <c r="E43" s="1068">
        <v>4</v>
      </c>
      <c r="F43" s="1065" t="s">
        <v>6476</v>
      </c>
      <c r="G43" s="494"/>
      <c r="H43" s="494" t="s">
        <v>350</v>
      </c>
      <c r="I43" s="494" t="s">
        <v>294</v>
      </c>
      <c r="J43" s="494" t="s">
        <v>294</v>
      </c>
      <c r="K43" s="573">
        <v>0</v>
      </c>
      <c r="L43" s="358" t="s">
        <v>6659</v>
      </c>
      <c r="M43" s="357" t="s">
        <v>1074</v>
      </c>
      <c r="N43" s="357" t="s">
        <v>350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6420</v>
      </c>
      <c r="U43" s="357" t="s">
        <v>294</v>
      </c>
      <c r="V43" s="357" t="s">
        <v>294</v>
      </c>
    </row>
    <row r="44" spans="1:22">
      <c r="A44" s="515"/>
      <c r="B44" s="860" t="s">
        <v>35</v>
      </c>
      <c r="C44" s="1292" t="s">
        <v>145</v>
      </c>
      <c r="D44" s="860">
        <v>3</v>
      </c>
      <c r="E44" s="860">
        <v>4</v>
      </c>
      <c r="F44" s="1065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15"/>
      <c r="B45" s="860" t="s">
        <v>1075</v>
      </c>
      <c r="C45" s="1292" t="s">
        <v>1076</v>
      </c>
      <c r="D45" s="860">
        <v>6</v>
      </c>
      <c r="E45" s="860">
        <v>8</v>
      </c>
      <c r="F45" s="1065" t="s">
        <v>1071</v>
      </c>
      <c r="G45" s="494"/>
      <c r="H45" s="494" t="s">
        <v>400</v>
      </c>
      <c r="I45" s="494" t="s">
        <v>294</v>
      </c>
      <c r="J45" s="494" t="s">
        <v>294</v>
      </c>
      <c r="K45" s="573">
        <v>0</v>
      </c>
      <c r="L45" s="358" t="s">
        <v>1076</v>
      </c>
      <c r="M45" s="357" t="s">
        <v>1075</v>
      </c>
      <c r="N45" s="357" t="s">
        <v>400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1071</v>
      </c>
      <c r="U45" s="357" t="s">
        <v>294</v>
      </c>
      <c r="V45" s="357" t="s">
        <v>294</v>
      </c>
    </row>
    <row r="46" spans="1:22">
      <c r="A46" s="515"/>
      <c r="B46" s="860" t="s">
        <v>1077</v>
      </c>
      <c r="C46" s="1292" t="s">
        <v>1078</v>
      </c>
      <c r="D46" s="860">
        <v>3</v>
      </c>
      <c r="E46" s="860">
        <v>4</v>
      </c>
      <c r="F46" s="1065" t="s">
        <v>393</v>
      </c>
      <c r="G46" s="494"/>
      <c r="H46" s="494" t="s">
        <v>1070</v>
      </c>
      <c r="I46" s="494" t="s">
        <v>294</v>
      </c>
      <c r="J46" s="494" t="s">
        <v>294</v>
      </c>
      <c r="K46" s="573">
        <v>0</v>
      </c>
      <c r="L46" s="358" t="s">
        <v>7204</v>
      </c>
      <c r="M46" s="357" t="s">
        <v>1077</v>
      </c>
      <c r="N46" s="357" t="s">
        <v>1070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6654</v>
      </c>
      <c r="U46" s="357" t="s">
        <v>294</v>
      </c>
      <c r="V46" s="357" t="s">
        <v>294</v>
      </c>
    </row>
    <row r="47" spans="1:22">
      <c r="A47" s="515"/>
      <c r="B47" s="860" t="s">
        <v>395</v>
      </c>
      <c r="C47" s="1292" t="s">
        <v>6673</v>
      </c>
      <c r="D47" s="860">
        <v>3</v>
      </c>
      <c r="E47" s="860">
        <v>4</v>
      </c>
      <c r="F47" s="1065" t="s">
        <v>7203</v>
      </c>
      <c r="G47" s="494"/>
      <c r="H47" s="494" t="s">
        <v>1072</v>
      </c>
      <c r="I47" s="494" t="s">
        <v>294</v>
      </c>
      <c r="J47" s="494" t="s">
        <v>294</v>
      </c>
      <c r="K47" s="573">
        <v>0</v>
      </c>
      <c r="L47" s="358" t="s">
        <v>1100</v>
      </c>
      <c r="M47" s="357" t="s">
        <v>395</v>
      </c>
      <c r="N47" s="357" t="s">
        <v>1072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6657</v>
      </c>
      <c r="U47" s="357" t="s">
        <v>294</v>
      </c>
      <c r="V47" s="357" t="s">
        <v>294</v>
      </c>
    </row>
    <row r="48" spans="1:22" ht="15" thickBot="1">
      <c r="A48" s="515"/>
      <c r="B48" s="1117" t="s">
        <v>1079</v>
      </c>
      <c r="C48" s="1292" t="s">
        <v>1080</v>
      </c>
      <c r="D48" s="860">
        <v>3</v>
      </c>
      <c r="E48" s="860">
        <v>4</v>
      </c>
      <c r="F48" s="1065" t="s">
        <v>381</v>
      </c>
      <c r="G48" s="494"/>
      <c r="H48" s="494" t="s">
        <v>380</v>
      </c>
      <c r="I48" s="494" t="s">
        <v>294</v>
      </c>
      <c r="J48" s="494" t="s">
        <v>294</v>
      </c>
      <c r="K48" s="573">
        <v>0</v>
      </c>
      <c r="L48" s="358" t="s">
        <v>1080</v>
      </c>
      <c r="M48" s="357" t="s">
        <v>1079</v>
      </c>
      <c r="N48" s="357" t="s">
        <v>380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1081</v>
      </c>
      <c r="U48" s="357" t="s">
        <v>294</v>
      </c>
      <c r="V48" s="357" t="s">
        <v>294</v>
      </c>
    </row>
    <row r="49" spans="1:22" ht="15" thickBot="1">
      <c r="A49" s="517"/>
      <c r="B49" s="619"/>
      <c r="C49" s="703" t="s">
        <v>22</v>
      </c>
      <c r="D49" s="614">
        <v>21</v>
      </c>
      <c r="E49" s="614">
        <v>28</v>
      </c>
      <c r="F49" s="773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860" t="s">
        <v>383</v>
      </c>
      <c r="C50" s="1063" t="s">
        <v>7205</v>
      </c>
      <c r="D50" s="605">
        <v>4</v>
      </c>
      <c r="E50" s="603">
        <v>4</v>
      </c>
      <c r="F50" s="1290" t="s">
        <v>1078</v>
      </c>
      <c r="G50" s="494"/>
      <c r="H50" s="494" t="s">
        <v>1077</v>
      </c>
      <c r="I50" s="494" t="s">
        <v>294</v>
      </c>
      <c r="J50" s="494" t="s">
        <v>294</v>
      </c>
      <c r="K50" s="573">
        <v>0</v>
      </c>
      <c r="L50" s="358" t="s">
        <v>6683</v>
      </c>
      <c r="M50" s="357" t="s">
        <v>383</v>
      </c>
      <c r="N50" s="357" t="s">
        <v>1077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7204</v>
      </c>
      <c r="U50" s="357" t="s">
        <v>294</v>
      </c>
      <c r="V50" s="357" t="s">
        <v>294</v>
      </c>
    </row>
    <row r="51" spans="1:22">
      <c r="A51" s="515"/>
      <c r="B51" s="860" t="s">
        <v>38</v>
      </c>
      <c r="C51" s="1063" t="s">
        <v>146</v>
      </c>
      <c r="D51" s="609">
        <v>1</v>
      </c>
      <c r="E51" s="607">
        <v>1</v>
      </c>
      <c r="F51" s="1065" t="s">
        <v>3226</v>
      </c>
      <c r="G51" s="494"/>
      <c r="H51" s="494" t="s">
        <v>19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515"/>
      <c r="B52" s="860" t="s">
        <v>384</v>
      </c>
      <c r="C52" s="1063" t="s">
        <v>397</v>
      </c>
      <c r="D52" s="609">
        <v>4</v>
      </c>
      <c r="E52" s="607">
        <v>6</v>
      </c>
      <c r="F52" s="1065" t="s">
        <v>394</v>
      </c>
      <c r="G52" s="494"/>
      <c r="H52" s="494" t="s">
        <v>1074</v>
      </c>
      <c r="I52" s="494" t="s">
        <v>294</v>
      </c>
      <c r="J52" s="494" t="s">
        <v>294</v>
      </c>
      <c r="K52" s="573">
        <v>0</v>
      </c>
      <c r="L52" s="358" t="s">
        <v>397</v>
      </c>
      <c r="M52" s="357" t="s">
        <v>384</v>
      </c>
      <c r="N52" s="357" t="s">
        <v>1074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6659</v>
      </c>
      <c r="U52" s="357" t="s">
        <v>294</v>
      </c>
      <c r="V52" s="357" t="s">
        <v>294</v>
      </c>
    </row>
    <row r="53" spans="1:22">
      <c r="A53" s="515"/>
      <c r="B53" s="860" t="s">
        <v>1055</v>
      </c>
      <c r="C53" s="1063" t="s">
        <v>1056</v>
      </c>
      <c r="D53" s="609">
        <v>3</v>
      </c>
      <c r="E53" s="607">
        <v>4</v>
      </c>
      <c r="F53" s="1290" t="s">
        <v>6673</v>
      </c>
      <c r="G53" s="494"/>
      <c r="H53" s="494" t="s">
        <v>395</v>
      </c>
      <c r="I53" s="494" t="s">
        <v>294</v>
      </c>
      <c r="J53" s="494" t="s">
        <v>294</v>
      </c>
      <c r="K53" s="573">
        <v>0</v>
      </c>
      <c r="L53" s="358" t="s">
        <v>6462</v>
      </c>
      <c r="M53" s="357" t="s">
        <v>1055</v>
      </c>
      <c r="N53" s="357" t="s">
        <v>395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1100</v>
      </c>
      <c r="U53" s="357" t="s">
        <v>294</v>
      </c>
      <c r="V53" s="357" t="s">
        <v>294</v>
      </c>
    </row>
    <row r="54" spans="1:22">
      <c r="A54" s="515"/>
      <c r="B54" s="860" t="s">
        <v>1082</v>
      </c>
      <c r="C54" s="1063" t="s">
        <v>1083</v>
      </c>
      <c r="D54" s="609">
        <v>4</v>
      </c>
      <c r="E54" s="607">
        <v>6</v>
      </c>
      <c r="F54" s="1065" t="s">
        <v>1080</v>
      </c>
      <c r="G54" s="494"/>
      <c r="H54" s="494" t="s">
        <v>1079</v>
      </c>
      <c r="I54" s="494" t="s">
        <v>294</v>
      </c>
      <c r="J54" s="494" t="s">
        <v>294</v>
      </c>
      <c r="K54" s="573">
        <v>0</v>
      </c>
      <c r="L54" s="358" t="s">
        <v>7206</v>
      </c>
      <c r="M54" s="357" t="s">
        <v>1082</v>
      </c>
      <c r="N54" s="357" t="s">
        <v>1079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1080</v>
      </c>
      <c r="U54" s="357" t="s">
        <v>294</v>
      </c>
      <c r="V54" s="357" t="s">
        <v>294</v>
      </c>
    </row>
    <row r="55" spans="1:22" ht="15" thickBot="1">
      <c r="A55" s="515"/>
      <c r="B55" s="860" t="s">
        <v>385</v>
      </c>
      <c r="C55" s="1063" t="s">
        <v>386</v>
      </c>
      <c r="D55" s="681">
        <v>3</v>
      </c>
      <c r="E55" s="607">
        <v>4</v>
      </c>
      <c r="F55" s="1065" t="s">
        <v>145</v>
      </c>
      <c r="G55" s="494"/>
      <c r="H55" s="494" t="s">
        <v>35</v>
      </c>
      <c r="I55" s="494" t="s">
        <v>294</v>
      </c>
      <c r="J55" s="494" t="s">
        <v>294</v>
      </c>
      <c r="K55" s="573">
        <v>0</v>
      </c>
      <c r="L55" s="358" t="s">
        <v>6679</v>
      </c>
      <c r="M55" s="357" t="s">
        <v>385</v>
      </c>
      <c r="N55" s="357" t="s">
        <v>35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3259</v>
      </c>
      <c r="U55" s="357" t="s">
        <v>294</v>
      </c>
      <c r="V55" s="357" t="s">
        <v>294</v>
      </c>
    </row>
    <row r="56" spans="1:22" ht="15" thickBot="1">
      <c r="A56" s="517"/>
      <c r="B56" s="612"/>
      <c r="C56" s="1334" t="s">
        <v>22</v>
      </c>
      <c r="D56" s="614">
        <v>19</v>
      </c>
      <c r="E56" s="614">
        <v>25</v>
      </c>
      <c r="F56" s="773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860" t="s">
        <v>7207</v>
      </c>
      <c r="C57" s="1064" t="s">
        <v>7208</v>
      </c>
      <c r="D57" s="605">
        <v>3</v>
      </c>
      <c r="E57" s="603">
        <v>4</v>
      </c>
      <c r="F57" s="1290" t="s">
        <v>1078</v>
      </c>
      <c r="G57" s="494"/>
      <c r="H57" s="494" t="s">
        <v>1077</v>
      </c>
      <c r="I57" s="494" t="s">
        <v>294</v>
      </c>
      <c r="J57" s="494" t="s">
        <v>294</v>
      </c>
      <c r="K57" s="573">
        <v>0</v>
      </c>
      <c r="L57" s="358" t="s">
        <v>6677</v>
      </c>
      <c r="M57" s="357" t="s">
        <v>7207</v>
      </c>
      <c r="N57" s="357" t="s">
        <v>1077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7204</v>
      </c>
      <c r="U57" s="357" t="s">
        <v>294</v>
      </c>
      <c r="V57" s="357" t="s">
        <v>294</v>
      </c>
    </row>
    <row r="58" spans="1:22">
      <c r="A58" s="515"/>
      <c r="B58" s="860" t="s">
        <v>1084</v>
      </c>
      <c r="C58" s="1063" t="s">
        <v>1085</v>
      </c>
      <c r="D58" s="609">
        <v>4</v>
      </c>
      <c r="E58" s="607">
        <v>6</v>
      </c>
      <c r="F58" s="1065" t="s">
        <v>1083</v>
      </c>
      <c r="G58" s="494"/>
      <c r="H58" s="494" t="s">
        <v>1082</v>
      </c>
      <c r="I58" s="494" t="s">
        <v>294</v>
      </c>
      <c r="J58" s="494" t="s">
        <v>294</v>
      </c>
      <c r="K58" s="573">
        <v>0</v>
      </c>
      <c r="L58" s="358" t="s">
        <v>1085</v>
      </c>
      <c r="M58" s="357" t="s">
        <v>1084</v>
      </c>
      <c r="N58" s="357" t="s">
        <v>1082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7206</v>
      </c>
      <c r="U58" s="357" t="s">
        <v>294</v>
      </c>
      <c r="V58" s="357" t="s">
        <v>294</v>
      </c>
    </row>
    <row r="59" spans="1:22">
      <c r="A59" s="515"/>
      <c r="B59" s="860" t="s">
        <v>387</v>
      </c>
      <c r="C59" s="1063" t="s">
        <v>388</v>
      </c>
      <c r="D59" s="609">
        <v>4</v>
      </c>
      <c r="E59" s="607">
        <v>6</v>
      </c>
      <c r="F59" s="1065" t="s">
        <v>386</v>
      </c>
      <c r="G59" s="494"/>
      <c r="H59" s="494" t="s">
        <v>385</v>
      </c>
      <c r="I59" s="494" t="s">
        <v>294</v>
      </c>
      <c r="J59" s="494" t="s">
        <v>294</v>
      </c>
      <c r="K59" s="573">
        <v>0</v>
      </c>
      <c r="L59" s="358" t="s">
        <v>6692</v>
      </c>
      <c r="M59" s="357" t="s">
        <v>387</v>
      </c>
      <c r="N59" s="357" t="s">
        <v>385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6679</v>
      </c>
      <c r="U59" s="357" t="s">
        <v>294</v>
      </c>
      <c r="V59" s="357" t="s">
        <v>294</v>
      </c>
    </row>
    <row r="60" spans="1:22" ht="15" thickBot="1">
      <c r="A60" s="515"/>
      <c r="B60" s="860" t="s">
        <v>1045</v>
      </c>
      <c r="C60" s="1066" t="s">
        <v>5502</v>
      </c>
      <c r="D60" s="681">
        <v>8</v>
      </c>
      <c r="E60" s="619">
        <v>14</v>
      </c>
      <c r="F60" s="1065" t="s">
        <v>6684</v>
      </c>
      <c r="G60" s="494"/>
      <c r="H60" s="494" t="s">
        <v>34</v>
      </c>
      <c r="I60" s="494" t="s">
        <v>395</v>
      </c>
      <c r="J60" s="494" t="s">
        <v>294</v>
      </c>
      <c r="K60" s="573">
        <v>0</v>
      </c>
      <c r="L60" s="358" t="s">
        <v>4589</v>
      </c>
      <c r="M60" s="357" t="s">
        <v>1045</v>
      </c>
      <c r="N60" s="357" t="s">
        <v>34</v>
      </c>
      <c r="O60" s="357" t="s">
        <v>395</v>
      </c>
      <c r="P60" s="357" t="s">
        <v>294</v>
      </c>
      <c r="Q60" s="357">
        <v>0</v>
      </c>
      <c r="R60" s="357">
        <v>19</v>
      </c>
      <c r="S60" s="357">
        <v>0</v>
      </c>
      <c r="T60" s="357" t="s">
        <v>1181</v>
      </c>
      <c r="U60" s="357" t="s">
        <v>1100</v>
      </c>
      <c r="V60" s="357" t="s">
        <v>294</v>
      </c>
    </row>
    <row r="61" spans="1:22" ht="15" thickBot="1">
      <c r="A61" s="517"/>
      <c r="B61" s="612"/>
      <c r="C61" s="1336" t="s">
        <v>22</v>
      </c>
      <c r="D61" s="631">
        <v>19</v>
      </c>
      <c r="E61" s="631">
        <v>30</v>
      </c>
      <c r="F61" s="773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02">
        <v>9</v>
      </c>
      <c r="B62" s="1068" t="s">
        <v>410</v>
      </c>
      <c r="C62" s="1063" t="s">
        <v>1054</v>
      </c>
      <c r="D62" s="605">
        <v>4</v>
      </c>
      <c r="E62" s="603">
        <v>4</v>
      </c>
      <c r="F62" s="1065" t="s">
        <v>386</v>
      </c>
      <c r="G62" s="494" t="s">
        <v>241</v>
      </c>
      <c r="H62" s="494" t="s">
        <v>385</v>
      </c>
      <c r="I62" s="494" t="s">
        <v>294</v>
      </c>
      <c r="J62" s="494" t="s">
        <v>294</v>
      </c>
      <c r="K62" s="573">
        <v>0</v>
      </c>
      <c r="L62" s="358" t="s">
        <v>1054</v>
      </c>
      <c r="M62" s="357" t="s">
        <v>410</v>
      </c>
      <c r="N62" s="357" t="s">
        <v>385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6679</v>
      </c>
      <c r="U62" s="357" t="s">
        <v>294</v>
      </c>
      <c r="V62" s="357" t="s">
        <v>294</v>
      </c>
    </row>
    <row r="63" spans="1:22">
      <c r="A63" s="515"/>
      <c r="B63" s="860" t="s">
        <v>1086</v>
      </c>
      <c r="C63" s="611" t="s">
        <v>1087</v>
      </c>
      <c r="D63" s="609">
        <v>4</v>
      </c>
      <c r="E63" s="607">
        <v>4</v>
      </c>
      <c r="F63" s="1065" t="s">
        <v>386</v>
      </c>
      <c r="G63" s="494" t="s">
        <v>241</v>
      </c>
      <c r="H63" s="494" t="s">
        <v>385</v>
      </c>
      <c r="I63" s="494" t="s">
        <v>294</v>
      </c>
      <c r="J63" s="494" t="s">
        <v>294</v>
      </c>
      <c r="K63" s="573">
        <v>0</v>
      </c>
      <c r="L63" s="358" t="s">
        <v>6704</v>
      </c>
      <c r="M63" s="357" t="s">
        <v>1086</v>
      </c>
      <c r="N63" s="357" t="s">
        <v>385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6679</v>
      </c>
      <c r="U63" s="357" t="s">
        <v>294</v>
      </c>
      <c r="V63" s="357" t="s">
        <v>294</v>
      </c>
    </row>
    <row r="64" spans="1:22">
      <c r="A64" s="515"/>
      <c r="B64" s="860" t="s">
        <v>7209</v>
      </c>
      <c r="C64" s="1063" t="s">
        <v>325</v>
      </c>
      <c r="D64" s="609">
        <v>8</v>
      </c>
      <c r="E64" s="607">
        <v>14</v>
      </c>
      <c r="F64" s="1065" t="s">
        <v>7210</v>
      </c>
      <c r="G64" s="494"/>
      <c r="H64" s="494" t="s">
        <v>35</v>
      </c>
      <c r="I64" s="494" t="s">
        <v>7207</v>
      </c>
      <c r="J64" s="494" t="s">
        <v>294</v>
      </c>
      <c r="K64" s="573">
        <v>0</v>
      </c>
      <c r="L64" s="358" t="s">
        <v>4161</v>
      </c>
      <c r="M64" s="357" t="s">
        <v>7209</v>
      </c>
      <c r="N64" s="357" t="s">
        <v>35</v>
      </c>
      <c r="O64" s="357" t="s">
        <v>7207</v>
      </c>
      <c r="P64" s="357" t="s">
        <v>294</v>
      </c>
      <c r="Q64" s="357">
        <v>0</v>
      </c>
      <c r="R64" s="357">
        <v>36</v>
      </c>
      <c r="S64" s="357">
        <v>0</v>
      </c>
      <c r="T64" s="357" t="s">
        <v>3259</v>
      </c>
      <c r="U64" s="357" t="s">
        <v>6677</v>
      </c>
      <c r="V64" s="357" t="s">
        <v>294</v>
      </c>
    </row>
    <row r="65" spans="1:22">
      <c r="A65" s="515"/>
      <c r="B65" s="860" t="s">
        <v>1088</v>
      </c>
      <c r="C65" s="611" t="s">
        <v>7211</v>
      </c>
      <c r="D65" s="609">
        <v>3</v>
      </c>
      <c r="E65" s="607">
        <v>4</v>
      </c>
      <c r="F65" s="1065" t="s">
        <v>388</v>
      </c>
      <c r="G65" s="494"/>
      <c r="H65" s="494" t="s">
        <v>387</v>
      </c>
      <c r="I65" s="494" t="s">
        <v>294</v>
      </c>
      <c r="J65" s="494" t="s">
        <v>294</v>
      </c>
      <c r="K65" s="573">
        <v>0</v>
      </c>
      <c r="L65" s="358" t="s">
        <v>1103</v>
      </c>
      <c r="M65" s="357" t="s">
        <v>1088</v>
      </c>
      <c r="N65" s="357" t="s">
        <v>387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6692</v>
      </c>
      <c r="U65" s="357" t="s">
        <v>294</v>
      </c>
      <c r="V65" s="357" t="s">
        <v>294</v>
      </c>
    </row>
    <row r="66" spans="1:22" ht="15" thickBot="1">
      <c r="A66" s="515"/>
      <c r="B66" s="1117" t="s">
        <v>1089</v>
      </c>
      <c r="C66" s="1063" t="s">
        <v>1090</v>
      </c>
      <c r="D66" s="681">
        <v>3</v>
      </c>
      <c r="E66" s="619">
        <v>4</v>
      </c>
      <c r="F66" s="1065" t="s">
        <v>1085</v>
      </c>
      <c r="G66" s="494"/>
      <c r="H66" s="494" t="s">
        <v>1084</v>
      </c>
      <c r="I66" s="494" t="s">
        <v>294</v>
      </c>
      <c r="J66" s="494" t="s">
        <v>294</v>
      </c>
      <c r="K66" s="573">
        <v>0</v>
      </c>
      <c r="L66" s="358" t="s">
        <v>7212</v>
      </c>
      <c r="M66" s="357" t="s">
        <v>1089</v>
      </c>
      <c r="N66" s="357" t="s">
        <v>1084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1085</v>
      </c>
      <c r="U66" s="357" t="s">
        <v>294</v>
      </c>
      <c r="V66" s="357" t="s">
        <v>294</v>
      </c>
    </row>
    <row r="67" spans="1:22" ht="15" thickBot="1">
      <c r="A67" s="517"/>
      <c r="B67" s="619"/>
      <c r="C67" s="703" t="s">
        <v>22</v>
      </c>
      <c r="D67" s="614">
        <v>18</v>
      </c>
      <c r="E67" s="614">
        <v>26</v>
      </c>
      <c r="F67" s="773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02">
        <v>10</v>
      </c>
      <c r="B68" s="603" t="s">
        <v>1091</v>
      </c>
      <c r="C68" s="1063" t="s">
        <v>1092</v>
      </c>
      <c r="D68" s="605">
        <v>4</v>
      </c>
      <c r="E68" s="603">
        <v>4</v>
      </c>
      <c r="F68" s="1067" t="s">
        <v>353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7213</v>
      </c>
      <c r="M68" s="357" t="s">
        <v>1091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515"/>
      <c r="B69" s="860" t="s">
        <v>7214</v>
      </c>
      <c r="C69" s="611" t="s">
        <v>401</v>
      </c>
      <c r="D69" s="609">
        <v>4</v>
      </c>
      <c r="E69" s="607">
        <v>4</v>
      </c>
      <c r="F69" s="1065" t="s">
        <v>353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 t="s">
        <v>6701</v>
      </c>
      <c r="M69" s="357" t="s">
        <v>7214</v>
      </c>
      <c r="N69" s="357" t="s">
        <v>241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153</v>
      </c>
      <c r="U69" s="357" t="s">
        <v>294</v>
      </c>
      <c r="V69" s="357" t="s">
        <v>294</v>
      </c>
    </row>
    <row r="70" spans="1:22">
      <c r="A70" s="515"/>
      <c r="B70" s="860" t="s">
        <v>7215</v>
      </c>
      <c r="C70" s="1063" t="s">
        <v>3394</v>
      </c>
      <c r="D70" s="609">
        <v>8</v>
      </c>
      <c r="E70" s="607">
        <v>14</v>
      </c>
      <c r="F70" s="1065" t="s">
        <v>325</v>
      </c>
      <c r="G70" s="494"/>
      <c r="H70" s="494" t="s">
        <v>7209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7215</v>
      </c>
      <c r="N70" s="357" t="s">
        <v>7209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15"/>
      <c r="B71" s="1117" t="s">
        <v>1093</v>
      </c>
      <c r="C71" s="1063" t="s">
        <v>389</v>
      </c>
      <c r="D71" s="609">
        <v>6</v>
      </c>
      <c r="E71" s="607">
        <v>8</v>
      </c>
      <c r="F71" s="1069" t="s">
        <v>1085</v>
      </c>
      <c r="G71" s="494"/>
      <c r="H71" s="494" t="s">
        <v>1084</v>
      </c>
      <c r="I71" s="494" t="s">
        <v>294</v>
      </c>
      <c r="J71" s="494" t="s">
        <v>294</v>
      </c>
      <c r="K71" s="573">
        <v>0</v>
      </c>
      <c r="L71" s="358" t="s">
        <v>389</v>
      </c>
      <c r="M71" s="357" t="s">
        <v>1093</v>
      </c>
      <c r="N71" s="357" t="s">
        <v>1084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1085</v>
      </c>
      <c r="U71" s="357" t="s">
        <v>294</v>
      </c>
      <c r="V71" s="357" t="s">
        <v>294</v>
      </c>
    </row>
    <row r="72" spans="1:22" ht="15" thickBot="1">
      <c r="A72" s="517"/>
      <c r="B72" s="612"/>
      <c r="C72" s="703" t="s">
        <v>22</v>
      </c>
      <c r="D72" s="614">
        <v>18</v>
      </c>
      <c r="E72" s="614">
        <v>26</v>
      </c>
      <c r="F72" s="773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97"/>
      <c r="B73" s="771"/>
      <c r="C73" s="1685" t="s">
        <v>111</v>
      </c>
      <c r="D73" s="631">
        <v>200</v>
      </c>
      <c r="E73" s="631">
        <v>275</v>
      </c>
      <c r="F73" s="70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FEB7-65F2-4D15-8206-47F5C63B5F0E}">
  <sheetPr codeName="Sheet109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1068" t="s">
        <v>10</v>
      </c>
      <c r="C9" s="1064" t="s">
        <v>11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860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860" t="s">
        <v>6564</v>
      </c>
      <c r="C11" s="1063" t="s">
        <v>6565</v>
      </c>
      <c r="D11" s="609">
        <v>2</v>
      </c>
      <c r="E11" s="607">
        <v>2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6566</v>
      </c>
      <c r="M11" s="357" t="s">
        <v>6564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860" t="s">
        <v>1043</v>
      </c>
      <c r="C12" s="1063" t="s">
        <v>1044</v>
      </c>
      <c r="D12" s="609">
        <v>4</v>
      </c>
      <c r="E12" s="607">
        <v>6</v>
      </c>
      <c r="F12" s="1065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6280</v>
      </c>
      <c r="M12" s="357" t="s">
        <v>1043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860" t="s">
        <v>1020</v>
      </c>
      <c r="C13" s="1063" t="s">
        <v>3206</v>
      </c>
      <c r="D13" s="609">
        <v>2</v>
      </c>
      <c r="E13" s="607">
        <v>2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860" t="s">
        <v>20</v>
      </c>
      <c r="C14" s="1063" t="s">
        <v>21</v>
      </c>
      <c r="D14" s="609">
        <v>5</v>
      </c>
      <c r="E14" s="607">
        <v>6</v>
      </c>
      <c r="F14" s="13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1119"/>
      <c r="C15" s="703" t="s">
        <v>22</v>
      </c>
      <c r="D15" s="614">
        <v>20</v>
      </c>
      <c r="E15" s="614">
        <v>24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860" t="s">
        <v>23</v>
      </c>
      <c r="C16" s="1063" t="s">
        <v>7166</v>
      </c>
      <c r="D16" s="609">
        <v>5</v>
      </c>
      <c r="E16" s="603">
        <v>6</v>
      </c>
      <c r="F16" s="1067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849"/>
      <c r="B17" s="860" t="s">
        <v>7167</v>
      </c>
      <c r="C17" s="1063" t="s">
        <v>6573</v>
      </c>
      <c r="D17" s="609">
        <v>3</v>
      </c>
      <c r="E17" s="607">
        <v>4</v>
      </c>
      <c r="F17" s="1065" t="s">
        <v>1044</v>
      </c>
      <c r="G17" s="494"/>
      <c r="H17" s="494" t="s">
        <v>1043</v>
      </c>
      <c r="I17" s="494" t="s">
        <v>294</v>
      </c>
      <c r="J17" s="494" t="s">
        <v>294</v>
      </c>
      <c r="K17" s="573">
        <v>0</v>
      </c>
      <c r="L17" s="358" t="s">
        <v>6574</v>
      </c>
      <c r="M17" s="357" t="s">
        <v>7167</v>
      </c>
      <c r="N17" s="357" t="s">
        <v>1043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6280</v>
      </c>
      <c r="U17" s="357" t="s">
        <v>294</v>
      </c>
      <c r="V17" s="357" t="s">
        <v>294</v>
      </c>
    </row>
    <row r="18" spans="1:22">
      <c r="A18" s="849"/>
      <c r="B18" s="860" t="s">
        <v>377</v>
      </c>
      <c r="C18" s="1063" t="s">
        <v>6648</v>
      </c>
      <c r="D18" s="609">
        <v>3</v>
      </c>
      <c r="E18" s="607">
        <v>4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6649</v>
      </c>
      <c r="M18" s="357" t="s">
        <v>377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860" t="s">
        <v>29</v>
      </c>
      <c r="C19" s="1063" t="s">
        <v>53</v>
      </c>
      <c r="D19" s="609">
        <v>2</v>
      </c>
      <c r="E19" s="607">
        <v>2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849"/>
      <c r="B20" s="860" t="s">
        <v>26</v>
      </c>
      <c r="C20" s="1063" t="s">
        <v>52</v>
      </c>
      <c r="D20" s="609">
        <v>5</v>
      </c>
      <c r="E20" s="607">
        <v>6</v>
      </c>
      <c r="F20" s="1065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49"/>
      <c r="B21" s="860" t="s">
        <v>36</v>
      </c>
      <c r="C21" s="1063" t="s">
        <v>247</v>
      </c>
      <c r="D21" s="609">
        <v>1</v>
      </c>
      <c r="E21" s="607">
        <v>1</v>
      </c>
      <c r="F21" s="10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1131</v>
      </c>
      <c r="M21" s="357" t="s">
        <v>36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1119"/>
      <c r="C22" s="703" t="s">
        <v>22</v>
      </c>
      <c r="D22" s="624">
        <v>19</v>
      </c>
      <c r="E22" s="624">
        <v>23</v>
      </c>
      <c r="F22" s="704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860" t="s">
        <v>27</v>
      </c>
      <c r="C23" s="1063" t="s">
        <v>404</v>
      </c>
      <c r="D23" s="605">
        <v>5</v>
      </c>
      <c r="E23" s="603">
        <v>6</v>
      </c>
      <c r="F23" s="1067" t="s">
        <v>7166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849"/>
      <c r="B24" s="860" t="s">
        <v>7168</v>
      </c>
      <c r="C24" s="1063" t="s">
        <v>6576</v>
      </c>
      <c r="D24" s="609">
        <v>3</v>
      </c>
      <c r="E24" s="607">
        <v>4</v>
      </c>
      <c r="F24" s="1065" t="s">
        <v>6573</v>
      </c>
      <c r="G24" s="494"/>
      <c r="H24" s="494" t="s">
        <v>7167</v>
      </c>
      <c r="I24" s="494" t="s">
        <v>294</v>
      </c>
      <c r="J24" s="494" t="s">
        <v>294</v>
      </c>
      <c r="K24" s="573">
        <v>0</v>
      </c>
      <c r="L24" s="358" t="s">
        <v>6577</v>
      </c>
      <c r="M24" s="357" t="s">
        <v>7168</v>
      </c>
      <c r="N24" s="357" t="s">
        <v>7167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6574</v>
      </c>
      <c r="U24" s="357" t="s">
        <v>294</v>
      </c>
      <c r="V24" s="357" t="s">
        <v>294</v>
      </c>
    </row>
    <row r="25" spans="1:22">
      <c r="A25" s="849"/>
      <c r="B25" s="860" t="s">
        <v>359</v>
      </c>
      <c r="C25" s="1063" t="s">
        <v>349</v>
      </c>
      <c r="D25" s="609">
        <v>4</v>
      </c>
      <c r="E25" s="607">
        <v>6</v>
      </c>
      <c r="F25" s="1065" t="s">
        <v>7166</v>
      </c>
      <c r="G25" s="494"/>
      <c r="H25" s="494" t="s">
        <v>23</v>
      </c>
      <c r="I25" s="494" t="s">
        <v>294</v>
      </c>
      <c r="J25" s="494" t="s">
        <v>294</v>
      </c>
      <c r="K25" s="573">
        <v>0</v>
      </c>
      <c r="L25" s="358" t="s">
        <v>6309</v>
      </c>
      <c r="M25" s="357" t="s">
        <v>359</v>
      </c>
      <c r="N25" s="357" t="s">
        <v>23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594</v>
      </c>
      <c r="U25" s="357" t="s">
        <v>294</v>
      </c>
      <c r="V25" s="357" t="s">
        <v>294</v>
      </c>
    </row>
    <row r="26" spans="1:22">
      <c r="A26" s="849"/>
      <c r="B26" s="860" t="s">
        <v>6285</v>
      </c>
      <c r="C26" s="1063" t="s">
        <v>6858</v>
      </c>
      <c r="D26" s="609">
        <v>3</v>
      </c>
      <c r="E26" s="607">
        <v>4</v>
      </c>
      <c r="F26" s="1290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6287</v>
      </c>
      <c r="M26" s="357" t="s">
        <v>6285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849"/>
      <c r="B27" s="860" t="s">
        <v>33</v>
      </c>
      <c r="C27" s="1063" t="s">
        <v>140</v>
      </c>
      <c r="D27" s="609">
        <v>5</v>
      </c>
      <c r="E27" s="607">
        <v>6</v>
      </c>
      <c r="F27" s="1065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49"/>
      <c r="B28" s="860" t="s">
        <v>40</v>
      </c>
      <c r="C28" s="1063" t="s">
        <v>6517</v>
      </c>
      <c r="D28" s="681">
        <v>1</v>
      </c>
      <c r="E28" s="619">
        <v>1</v>
      </c>
      <c r="F28" s="1069" t="s">
        <v>247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856"/>
      <c r="B29" s="1119"/>
      <c r="C29" s="703" t="s">
        <v>22</v>
      </c>
      <c r="D29" s="631">
        <v>21</v>
      </c>
      <c r="E29" s="631">
        <v>27</v>
      </c>
      <c r="F29" s="70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860" t="s">
        <v>31</v>
      </c>
      <c r="C30" s="1063" t="s">
        <v>427</v>
      </c>
      <c r="D30" s="605">
        <v>5</v>
      </c>
      <c r="E30" s="603">
        <v>6</v>
      </c>
      <c r="F30" s="1067" t="s">
        <v>404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849"/>
      <c r="B31" s="860" t="s">
        <v>358</v>
      </c>
      <c r="C31" s="1063" t="s">
        <v>426</v>
      </c>
      <c r="D31" s="609">
        <v>3</v>
      </c>
      <c r="E31" s="607">
        <v>4</v>
      </c>
      <c r="F31" s="1065" t="s">
        <v>6565</v>
      </c>
      <c r="G31" s="494"/>
      <c r="H31" s="494" t="s">
        <v>6564</v>
      </c>
      <c r="I31" s="494" t="s">
        <v>294</v>
      </c>
      <c r="J31" s="494" t="s">
        <v>294</v>
      </c>
      <c r="K31" s="573">
        <v>0</v>
      </c>
      <c r="L31" s="358" t="s">
        <v>6307</v>
      </c>
      <c r="M31" s="357" t="s">
        <v>358</v>
      </c>
      <c r="N31" s="357" t="s">
        <v>6564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6566</v>
      </c>
      <c r="U31" s="357" t="s">
        <v>294</v>
      </c>
      <c r="V31" s="357" t="s">
        <v>294</v>
      </c>
    </row>
    <row r="32" spans="1:22">
      <c r="A32" s="849"/>
      <c r="B32" s="860" t="s">
        <v>409</v>
      </c>
      <c r="C32" s="1063" t="s">
        <v>414</v>
      </c>
      <c r="D32" s="609">
        <v>3</v>
      </c>
      <c r="E32" s="607">
        <v>4</v>
      </c>
      <c r="F32" s="1065" t="s">
        <v>349</v>
      </c>
      <c r="G32" s="494"/>
      <c r="H32" s="494" t="s">
        <v>359</v>
      </c>
      <c r="I32" s="494" t="s">
        <v>294</v>
      </c>
      <c r="J32" s="494" t="s">
        <v>294</v>
      </c>
      <c r="K32" s="573">
        <v>0</v>
      </c>
      <c r="L32" s="358" t="s">
        <v>739</v>
      </c>
      <c r="M32" s="357" t="s">
        <v>409</v>
      </c>
      <c r="N32" s="357" t="s">
        <v>359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6309</v>
      </c>
      <c r="U32" s="357" t="s">
        <v>294</v>
      </c>
      <c r="V32" s="357" t="s">
        <v>294</v>
      </c>
    </row>
    <row r="33" spans="1:22">
      <c r="A33" s="849"/>
      <c r="B33" s="860" t="s">
        <v>25</v>
      </c>
      <c r="C33" s="1063" t="s">
        <v>138</v>
      </c>
      <c r="D33" s="609">
        <v>3</v>
      </c>
      <c r="E33" s="607">
        <v>4</v>
      </c>
      <c r="F33" s="1065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2100</v>
      </c>
      <c r="M33" s="357" t="s">
        <v>25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849"/>
      <c r="B34" s="860" t="s">
        <v>19</v>
      </c>
      <c r="C34" s="1063" t="s">
        <v>3226</v>
      </c>
      <c r="D34" s="609">
        <v>2</v>
      </c>
      <c r="E34" s="607">
        <v>2</v>
      </c>
      <c r="F34" s="106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335</v>
      </c>
      <c r="M34" s="357" t="s">
        <v>19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849"/>
      <c r="B35" s="860" t="s">
        <v>30</v>
      </c>
      <c r="C35" s="1063" t="s">
        <v>141</v>
      </c>
      <c r="D35" s="681">
        <v>5</v>
      </c>
      <c r="E35" s="619">
        <v>6</v>
      </c>
      <c r="F35" s="1065" t="s">
        <v>7166</v>
      </c>
      <c r="G35" s="494"/>
      <c r="H35" s="494" t="s">
        <v>23</v>
      </c>
      <c r="I35" s="494" t="s">
        <v>294</v>
      </c>
      <c r="J35" s="494" t="s">
        <v>294</v>
      </c>
      <c r="K35" s="573">
        <v>0</v>
      </c>
      <c r="L35" s="358" t="s">
        <v>604</v>
      </c>
      <c r="M35" s="357" t="s">
        <v>30</v>
      </c>
      <c r="N35" s="357" t="s">
        <v>23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594</v>
      </c>
      <c r="U35" s="357" t="s">
        <v>294</v>
      </c>
      <c r="V35" s="357" t="s">
        <v>294</v>
      </c>
    </row>
    <row r="36" spans="1:22" ht="15" thickBot="1">
      <c r="A36" s="856"/>
      <c r="B36" s="1119"/>
      <c r="C36" s="703" t="s">
        <v>22</v>
      </c>
      <c r="D36" s="1121">
        <v>21</v>
      </c>
      <c r="E36" s="1121">
        <v>26</v>
      </c>
      <c r="F36" s="704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4">
        <v>5</v>
      </c>
      <c r="B37" s="1068" t="s">
        <v>7169</v>
      </c>
      <c r="C37" s="1063" t="s">
        <v>6297</v>
      </c>
      <c r="D37" s="605">
        <v>4</v>
      </c>
      <c r="E37" s="603">
        <v>4</v>
      </c>
      <c r="F37" s="1067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6298</v>
      </c>
      <c r="M37" s="357" t="s">
        <v>7169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849"/>
      <c r="B38" s="860" t="s">
        <v>7170</v>
      </c>
      <c r="C38" s="1063" t="s">
        <v>7171</v>
      </c>
      <c r="D38" s="609">
        <v>3</v>
      </c>
      <c r="E38" s="607">
        <v>4</v>
      </c>
      <c r="F38" s="1065" t="s">
        <v>141</v>
      </c>
      <c r="G38" s="494"/>
      <c r="H38" s="494" t="s">
        <v>30</v>
      </c>
      <c r="I38" s="494" t="s">
        <v>294</v>
      </c>
      <c r="J38" s="494" t="s">
        <v>294</v>
      </c>
      <c r="K38" s="573">
        <v>0</v>
      </c>
      <c r="L38" s="358" t="s">
        <v>6293</v>
      </c>
      <c r="M38" s="357" t="s">
        <v>7170</v>
      </c>
      <c r="N38" s="357" t="s">
        <v>30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604</v>
      </c>
      <c r="U38" s="357" t="s">
        <v>294</v>
      </c>
      <c r="V38" s="357" t="s">
        <v>294</v>
      </c>
    </row>
    <row r="39" spans="1:22">
      <c r="A39" s="849"/>
      <c r="B39" s="860" t="s">
        <v>6594</v>
      </c>
      <c r="C39" s="1063" t="s">
        <v>7172</v>
      </c>
      <c r="D39" s="609">
        <v>3</v>
      </c>
      <c r="E39" s="607">
        <v>4</v>
      </c>
      <c r="F39" s="1065" t="s">
        <v>414</v>
      </c>
      <c r="G39" s="494"/>
      <c r="H39" s="494" t="s">
        <v>409</v>
      </c>
      <c r="I39" s="494" t="s">
        <v>294</v>
      </c>
      <c r="J39" s="494" t="s">
        <v>294</v>
      </c>
      <c r="K39" s="574">
        <v>0</v>
      </c>
      <c r="L39" s="358" t="s">
        <v>6596</v>
      </c>
      <c r="M39" s="357" t="s">
        <v>6594</v>
      </c>
      <c r="N39" s="357" t="s">
        <v>409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739</v>
      </c>
      <c r="U39" s="357" t="s">
        <v>294</v>
      </c>
      <c r="V39" s="357" t="s">
        <v>294</v>
      </c>
    </row>
    <row r="40" spans="1:22">
      <c r="A40" s="849"/>
      <c r="B40" s="607" t="s">
        <v>7173</v>
      </c>
      <c r="C40" s="608" t="s">
        <v>6588</v>
      </c>
      <c r="D40" s="609">
        <v>4</v>
      </c>
      <c r="E40" s="607">
        <v>6</v>
      </c>
      <c r="F40" s="1418" t="s">
        <v>6576</v>
      </c>
      <c r="G40" s="494"/>
      <c r="H40" s="494" t="s">
        <v>7168</v>
      </c>
      <c r="I40" s="494" t="s">
        <v>294</v>
      </c>
      <c r="J40" s="494" t="s">
        <v>294</v>
      </c>
      <c r="K40" s="573">
        <v>0</v>
      </c>
      <c r="L40" s="358" t="s">
        <v>6589</v>
      </c>
      <c r="M40" s="357" t="s">
        <v>7173</v>
      </c>
      <c r="N40" s="357" t="s">
        <v>7168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6577</v>
      </c>
      <c r="U40" s="357" t="s">
        <v>294</v>
      </c>
      <c r="V40" s="357" t="s">
        <v>294</v>
      </c>
    </row>
    <row r="41" spans="1:22">
      <c r="A41" s="849"/>
      <c r="B41" s="607" t="s">
        <v>35</v>
      </c>
      <c r="C41" s="611" t="s">
        <v>3258</v>
      </c>
      <c r="D41" s="609">
        <v>3</v>
      </c>
      <c r="E41" s="607">
        <v>4</v>
      </c>
      <c r="F41" s="1065" t="s">
        <v>138</v>
      </c>
      <c r="G41" s="494"/>
      <c r="H41" s="494" t="s">
        <v>25</v>
      </c>
      <c r="I41" s="494" t="s">
        <v>294</v>
      </c>
      <c r="J41" s="494" t="s">
        <v>294</v>
      </c>
      <c r="K41" s="573">
        <v>0</v>
      </c>
      <c r="L41" s="358" t="s">
        <v>3259</v>
      </c>
      <c r="M41" s="357" t="s">
        <v>35</v>
      </c>
      <c r="N41" s="357" t="s">
        <v>25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2100</v>
      </c>
      <c r="U41" s="357" t="s">
        <v>294</v>
      </c>
      <c r="V41" s="357" t="s">
        <v>294</v>
      </c>
    </row>
    <row r="42" spans="1:22" ht="15" thickBot="1">
      <c r="A42" s="849"/>
      <c r="B42" s="607" t="s">
        <v>34</v>
      </c>
      <c r="C42" s="611" t="s">
        <v>142</v>
      </c>
      <c r="D42" s="609">
        <v>4</v>
      </c>
      <c r="E42" s="607">
        <v>6</v>
      </c>
      <c r="F42" s="1065" t="s">
        <v>11</v>
      </c>
      <c r="G42" s="494"/>
      <c r="H42" s="494" t="s">
        <v>10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34</v>
      </c>
      <c r="N42" s="357" t="s">
        <v>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856"/>
      <c r="B43" s="1119"/>
      <c r="C43" s="703" t="s">
        <v>22</v>
      </c>
      <c r="D43" s="614">
        <v>21</v>
      </c>
      <c r="E43" s="614">
        <v>28</v>
      </c>
      <c r="F43" s="704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860" t="s">
        <v>38</v>
      </c>
      <c r="C44" s="1063" t="s">
        <v>146</v>
      </c>
      <c r="D44" s="609">
        <v>1</v>
      </c>
      <c r="E44" s="603">
        <v>1</v>
      </c>
      <c r="F44" s="1067" t="s">
        <v>3226</v>
      </c>
      <c r="G44" s="494"/>
      <c r="H44" s="494" t="s">
        <v>19</v>
      </c>
      <c r="I44" s="494" t="s">
        <v>294</v>
      </c>
      <c r="J44" s="494" t="s">
        <v>294</v>
      </c>
      <c r="K44" s="573">
        <v>0</v>
      </c>
      <c r="L44" s="358" t="s">
        <v>331</v>
      </c>
      <c r="M44" s="357" t="s">
        <v>38</v>
      </c>
      <c r="N44" s="357" t="s">
        <v>19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335</v>
      </c>
      <c r="U44" s="357" t="s">
        <v>294</v>
      </c>
      <c r="V44" s="357" t="s">
        <v>294</v>
      </c>
    </row>
    <row r="45" spans="1:22">
      <c r="A45" s="849"/>
      <c r="B45" s="860" t="s">
        <v>6590</v>
      </c>
      <c r="C45" s="1063" t="s">
        <v>6591</v>
      </c>
      <c r="D45" s="609">
        <v>5</v>
      </c>
      <c r="E45" s="607">
        <v>6</v>
      </c>
      <c r="F45" s="1065" t="s">
        <v>414</v>
      </c>
      <c r="G45" s="494"/>
      <c r="H45" s="494" t="s">
        <v>409</v>
      </c>
      <c r="I45" s="494" t="s">
        <v>294</v>
      </c>
      <c r="J45" s="494" t="s">
        <v>294</v>
      </c>
      <c r="K45" s="573">
        <v>0</v>
      </c>
      <c r="L45" s="358" t="s">
        <v>6591</v>
      </c>
      <c r="M45" s="357" t="s">
        <v>6590</v>
      </c>
      <c r="N45" s="357" t="s">
        <v>409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739</v>
      </c>
      <c r="U45" s="357" t="s">
        <v>294</v>
      </c>
      <c r="V45" s="357" t="s">
        <v>294</v>
      </c>
    </row>
    <row r="46" spans="1:22">
      <c r="A46" s="849"/>
      <c r="B46" s="860" t="s">
        <v>7174</v>
      </c>
      <c r="C46" s="1063" t="s">
        <v>6593</v>
      </c>
      <c r="D46" s="609">
        <v>4</v>
      </c>
      <c r="E46" s="607">
        <v>4</v>
      </c>
      <c r="F46" s="1290" t="s">
        <v>6297</v>
      </c>
      <c r="G46" s="494"/>
      <c r="H46" s="494" t="s">
        <v>7169</v>
      </c>
      <c r="I46" s="494" t="s">
        <v>294</v>
      </c>
      <c r="J46" s="494" t="s">
        <v>294</v>
      </c>
      <c r="K46" s="573">
        <v>0</v>
      </c>
      <c r="L46" s="358" t="s">
        <v>6306</v>
      </c>
      <c r="M46" s="357" t="s">
        <v>7174</v>
      </c>
      <c r="N46" s="357" t="s">
        <v>7169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6298</v>
      </c>
      <c r="U46" s="357" t="s">
        <v>294</v>
      </c>
      <c r="V46" s="357" t="s">
        <v>294</v>
      </c>
    </row>
    <row r="47" spans="1:22">
      <c r="A47" s="849"/>
      <c r="B47" s="860" t="s">
        <v>7175</v>
      </c>
      <c r="C47" s="1332" t="s">
        <v>6862</v>
      </c>
      <c r="D47" s="609">
        <v>3</v>
      </c>
      <c r="E47" s="607">
        <v>4</v>
      </c>
      <c r="F47" s="1065" t="s">
        <v>7176</v>
      </c>
      <c r="G47" s="494"/>
      <c r="H47" s="494" t="s">
        <v>6285</v>
      </c>
      <c r="I47" s="494" t="s">
        <v>294</v>
      </c>
      <c r="J47" s="494" t="s">
        <v>294</v>
      </c>
      <c r="K47" s="573">
        <v>80</v>
      </c>
      <c r="L47" s="358" t="s">
        <v>6302</v>
      </c>
      <c r="M47" s="357" t="s">
        <v>7175</v>
      </c>
      <c r="N47" s="357" t="s">
        <v>6285</v>
      </c>
      <c r="O47" s="357" t="s">
        <v>294</v>
      </c>
      <c r="P47" s="357" t="s">
        <v>294</v>
      </c>
      <c r="Q47" s="357">
        <v>80</v>
      </c>
      <c r="R47" s="357">
        <v>26</v>
      </c>
      <c r="S47" s="357">
        <v>0</v>
      </c>
      <c r="T47" s="357" t="s">
        <v>6287</v>
      </c>
      <c r="U47" s="357" t="s">
        <v>6303</v>
      </c>
      <c r="V47" s="357" t="s">
        <v>294</v>
      </c>
    </row>
    <row r="48" spans="1:22" ht="15" thickBot="1">
      <c r="A48" s="849"/>
      <c r="B48" s="860" t="s">
        <v>6597</v>
      </c>
      <c r="C48" s="1063" t="s">
        <v>6598</v>
      </c>
      <c r="D48" s="681">
        <v>5</v>
      </c>
      <c r="E48" s="619">
        <v>6</v>
      </c>
      <c r="F48" s="1069" t="s">
        <v>6588</v>
      </c>
      <c r="G48" s="494"/>
      <c r="H48" s="494" t="s">
        <v>7173</v>
      </c>
      <c r="I48" s="494" t="s">
        <v>294</v>
      </c>
      <c r="J48" s="494" t="s">
        <v>294</v>
      </c>
      <c r="K48" s="573">
        <v>0</v>
      </c>
      <c r="L48" s="358" t="s">
        <v>6599</v>
      </c>
      <c r="M48" s="357" t="s">
        <v>6597</v>
      </c>
      <c r="N48" s="357" t="s">
        <v>7173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6589</v>
      </c>
      <c r="U48" s="357" t="s">
        <v>294</v>
      </c>
      <c r="V48" s="357" t="s">
        <v>294</v>
      </c>
    </row>
    <row r="49" spans="1:22" ht="15" thickBot="1">
      <c r="A49" s="856"/>
      <c r="B49" s="1119"/>
      <c r="C49" s="703" t="s">
        <v>22</v>
      </c>
      <c r="D49" s="1121">
        <v>18</v>
      </c>
      <c r="E49" s="1121">
        <v>21</v>
      </c>
      <c r="F49" s="702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844">
        <v>7</v>
      </c>
      <c r="B50" s="1068" t="s">
        <v>7177</v>
      </c>
      <c r="C50" s="1063" t="s">
        <v>6316</v>
      </c>
      <c r="D50" s="605">
        <v>5</v>
      </c>
      <c r="E50" s="603">
        <v>6</v>
      </c>
      <c r="F50" s="1067" t="s">
        <v>427</v>
      </c>
      <c r="G50" s="494"/>
      <c r="H50" s="494" t="s">
        <v>31</v>
      </c>
      <c r="I50" s="494" t="s">
        <v>294</v>
      </c>
      <c r="J50" s="494" t="s">
        <v>294</v>
      </c>
      <c r="K50" s="573">
        <v>0</v>
      </c>
      <c r="L50" s="358" t="s">
        <v>6317</v>
      </c>
      <c r="M50" s="357" t="s">
        <v>7177</v>
      </c>
      <c r="N50" s="357" t="s">
        <v>31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603</v>
      </c>
      <c r="U50" s="357" t="s">
        <v>294</v>
      </c>
      <c r="V50" s="357" t="s">
        <v>294</v>
      </c>
    </row>
    <row r="51" spans="1:22">
      <c r="A51" s="849"/>
      <c r="B51" s="860" t="s">
        <v>6321</v>
      </c>
      <c r="C51" s="1063" t="s">
        <v>363</v>
      </c>
      <c r="D51" s="609">
        <v>3</v>
      </c>
      <c r="E51" s="607">
        <v>4</v>
      </c>
      <c r="F51" s="1065" t="s">
        <v>6297</v>
      </c>
      <c r="G51" s="494"/>
      <c r="H51" s="494" t="s">
        <v>7169</v>
      </c>
      <c r="I51" s="494" t="s">
        <v>294</v>
      </c>
      <c r="J51" s="494" t="s">
        <v>294</v>
      </c>
      <c r="K51" s="573">
        <v>0</v>
      </c>
      <c r="L51" s="358" t="s">
        <v>574</v>
      </c>
      <c r="M51" s="357" t="s">
        <v>6321</v>
      </c>
      <c r="N51" s="357" t="s">
        <v>7169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6298</v>
      </c>
      <c r="U51" s="357" t="s">
        <v>294</v>
      </c>
      <c r="V51" s="357" t="s">
        <v>294</v>
      </c>
    </row>
    <row r="52" spans="1:22">
      <c r="A52" s="849"/>
      <c r="B52" s="860" t="s">
        <v>6600</v>
      </c>
      <c r="C52" s="1063" t="s">
        <v>6601</v>
      </c>
      <c r="D52" s="609">
        <v>5</v>
      </c>
      <c r="E52" s="607">
        <v>6</v>
      </c>
      <c r="F52" s="1065" t="s">
        <v>6591</v>
      </c>
      <c r="G52" s="494"/>
      <c r="H52" s="494" t="s">
        <v>6590</v>
      </c>
      <c r="I52" s="494" t="s">
        <v>294</v>
      </c>
      <c r="J52" s="494" t="s">
        <v>294</v>
      </c>
      <c r="K52" s="573">
        <v>0</v>
      </c>
      <c r="L52" s="358" t="s">
        <v>6601</v>
      </c>
      <c r="M52" s="357" t="s">
        <v>6600</v>
      </c>
      <c r="N52" s="357" t="s">
        <v>6590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6591</v>
      </c>
      <c r="U52" s="357" t="s">
        <v>294</v>
      </c>
      <c r="V52" s="357" t="s">
        <v>294</v>
      </c>
    </row>
    <row r="53" spans="1:22">
      <c r="A53" s="849"/>
      <c r="B53" s="860" t="s">
        <v>7178</v>
      </c>
      <c r="C53" s="1063" t="s">
        <v>6319</v>
      </c>
      <c r="D53" s="609">
        <v>4</v>
      </c>
      <c r="E53" s="607">
        <v>4</v>
      </c>
      <c r="F53" s="1065" t="s">
        <v>6598</v>
      </c>
      <c r="G53" s="494"/>
      <c r="H53" s="494" t="s">
        <v>6597</v>
      </c>
      <c r="I53" s="494" t="s">
        <v>294</v>
      </c>
      <c r="J53" s="494" t="s">
        <v>294</v>
      </c>
      <c r="K53" s="573">
        <v>0</v>
      </c>
      <c r="L53" s="358" t="s">
        <v>6320</v>
      </c>
      <c r="M53" s="357" t="s">
        <v>7178</v>
      </c>
      <c r="N53" s="357" t="s">
        <v>6597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6599</v>
      </c>
      <c r="U53" s="357" t="s">
        <v>294</v>
      </c>
      <c r="V53" s="357" t="s">
        <v>294</v>
      </c>
    </row>
    <row r="54" spans="1:22" ht="15" thickBot="1">
      <c r="A54" s="849"/>
      <c r="B54" s="1117" t="s">
        <v>7179</v>
      </c>
      <c r="C54" s="1063" t="s">
        <v>6999</v>
      </c>
      <c r="D54" s="681">
        <v>5</v>
      </c>
      <c r="E54" s="619">
        <v>6</v>
      </c>
      <c r="F54" s="1065" t="s">
        <v>6862</v>
      </c>
      <c r="G54" s="494"/>
      <c r="H54" s="494" t="s">
        <v>7175</v>
      </c>
      <c r="I54" s="494" t="s">
        <v>294</v>
      </c>
      <c r="J54" s="494" t="s">
        <v>294</v>
      </c>
      <c r="K54" s="573">
        <v>0</v>
      </c>
      <c r="L54" s="358" t="s">
        <v>7000</v>
      </c>
      <c r="M54" s="357" t="s">
        <v>7179</v>
      </c>
      <c r="N54" s="357" t="s">
        <v>7175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6302</v>
      </c>
      <c r="U54" s="357" t="s">
        <v>294</v>
      </c>
      <c r="V54" s="357" t="s">
        <v>294</v>
      </c>
    </row>
    <row r="55" spans="1:22" ht="15" thickBot="1">
      <c r="A55" s="856"/>
      <c r="B55" s="1119"/>
      <c r="C55" s="703" t="s">
        <v>22</v>
      </c>
      <c r="D55" s="614">
        <v>22</v>
      </c>
      <c r="E55" s="614">
        <v>26</v>
      </c>
      <c r="F55" s="70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844">
        <v>8</v>
      </c>
      <c r="B56" s="1068" t="s">
        <v>7180</v>
      </c>
      <c r="C56" s="1064" t="s">
        <v>6611</v>
      </c>
      <c r="D56" s="605">
        <v>4</v>
      </c>
      <c r="E56" s="607">
        <v>6</v>
      </c>
      <c r="F56" s="1067" t="s">
        <v>6601</v>
      </c>
      <c r="G56" s="494"/>
      <c r="H56" s="494" t="s">
        <v>6600</v>
      </c>
      <c r="I56" s="494" t="s">
        <v>294</v>
      </c>
      <c r="J56" s="494" t="s">
        <v>294</v>
      </c>
      <c r="K56" s="573">
        <v>0</v>
      </c>
      <c r="L56" s="358" t="s">
        <v>6612</v>
      </c>
      <c r="M56" s="357" t="s">
        <v>7180</v>
      </c>
      <c r="N56" s="357" t="s">
        <v>6600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6601</v>
      </c>
      <c r="U56" s="357" t="s">
        <v>294</v>
      </c>
      <c r="V56" s="357" t="s">
        <v>294</v>
      </c>
    </row>
    <row r="57" spans="1:22">
      <c r="A57" s="849"/>
      <c r="B57" s="860" t="s">
        <v>5149</v>
      </c>
      <c r="C57" s="1063" t="s">
        <v>4602</v>
      </c>
      <c r="D57" s="609">
        <v>3</v>
      </c>
      <c r="E57" s="607">
        <v>4</v>
      </c>
      <c r="F57" s="1065" t="s">
        <v>6598</v>
      </c>
      <c r="G57" s="494"/>
      <c r="H57" s="494" t="s">
        <v>6597</v>
      </c>
      <c r="I57" s="494" t="s">
        <v>294</v>
      </c>
      <c r="J57" s="494" t="s">
        <v>294</v>
      </c>
      <c r="K57" s="573">
        <v>0</v>
      </c>
      <c r="L57" s="358" t="s">
        <v>4742</v>
      </c>
      <c r="M57" s="357" t="s">
        <v>5149</v>
      </c>
      <c r="N57" s="357" t="s">
        <v>6597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6599</v>
      </c>
      <c r="U57" s="357" t="s">
        <v>294</v>
      </c>
      <c r="V57" s="357" t="s">
        <v>294</v>
      </c>
    </row>
    <row r="58" spans="1:22">
      <c r="A58" s="849"/>
      <c r="B58" s="860" t="s">
        <v>7181</v>
      </c>
      <c r="C58" s="1063" t="s">
        <v>7182</v>
      </c>
      <c r="D58" s="609">
        <v>4</v>
      </c>
      <c r="E58" s="607">
        <v>6</v>
      </c>
      <c r="F58" s="1065" t="s">
        <v>6319</v>
      </c>
      <c r="G58" s="494"/>
      <c r="H58" s="494" t="s">
        <v>7178</v>
      </c>
      <c r="I58" s="494" t="s">
        <v>294</v>
      </c>
      <c r="J58" s="494" t="s">
        <v>294</v>
      </c>
      <c r="K58" s="573">
        <v>0</v>
      </c>
      <c r="L58" s="358" t="s">
        <v>7183</v>
      </c>
      <c r="M58" s="357" t="s">
        <v>7181</v>
      </c>
      <c r="N58" s="357" t="s">
        <v>7178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6320</v>
      </c>
      <c r="U58" s="357" t="s">
        <v>294</v>
      </c>
      <c r="V58" s="357" t="s">
        <v>294</v>
      </c>
    </row>
    <row r="59" spans="1:22" ht="15" thickBot="1">
      <c r="A59" s="849"/>
      <c r="B59" s="1117" t="s">
        <v>7184</v>
      </c>
      <c r="C59" s="1066" t="s">
        <v>1021</v>
      </c>
      <c r="D59" s="681">
        <v>8</v>
      </c>
      <c r="E59" s="619">
        <v>14</v>
      </c>
      <c r="F59" s="1069" t="s">
        <v>7185</v>
      </c>
      <c r="G59" s="494"/>
      <c r="H59" s="494" t="s">
        <v>34</v>
      </c>
      <c r="I59" s="494" t="s">
        <v>7178</v>
      </c>
      <c r="J59" s="494" t="s">
        <v>294</v>
      </c>
      <c r="K59" s="573">
        <v>0</v>
      </c>
      <c r="L59" s="358" t="s">
        <v>4589</v>
      </c>
      <c r="M59" s="357" t="s">
        <v>7184</v>
      </c>
      <c r="N59" s="357" t="s">
        <v>34</v>
      </c>
      <c r="O59" s="357" t="s">
        <v>7178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6320</v>
      </c>
      <c r="V59" s="357" t="s">
        <v>294</v>
      </c>
    </row>
    <row r="60" spans="1:22" ht="15" thickBot="1">
      <c r="A60" s="856"/>
      <c r="B60" s="1119"/>
      <c r="C60" s="703" t="s">
        <v>22</v>
      </c>
      <c r="D60" s="631">
        <v>19</v>
      </c>
      <c r="E60" s="631">
        <v>30</v>
      </c>
      <c r="F60" s="702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1068" t="s">
        <v>6329</v>
      </c>
      <c r="C61" s="1063" t="s">
        <v>7186</v>
      </c>
      <c r="D61" s="609">
        <v>3</v>
      </c>
      <c r="E61" s="607">
        <v>4</v>
      </c>
      <c r="F61" s="1065" t="s">
        <v>7182</v>
      </c>
      <c r="G61" s="494"/>
      <c r="H61" s="494" t="s">
        <v>7181</v>
      </c>
      <c r="I61" s="494" t="s">
        <v>294</v>
      </c>
      <c r="J61" s="494" t="s">
        <v>294</v>
      </c>
      <c r="K61" s="573">
        <v>0</v>
      </c>
      <c r="L61" s="358" t="s">
        <v>6331</v>
      </c>
      <c r="M61" s="357" t="s">
        <v>6329</v>
      </c>
      <c r="N61" s="357" t="s">
        <v>7181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7183</v>
      </c>
      <c r="U61" s="357" t="s">
        <v>294</v>
      </c>
      <c r="V61" s="357" t="s">
        <v>294</v>
      </c>
    </row>
    <row r="62" spans="1:22">
      <c r="A62" s="849"/>
      <c r="B62" s="860" t="s">
        <v>7187</v>
      </c>
      <c r="C62" s="1063" t="s">
        <v>7188</v>
      </c>
      <c r="D62" s="609">
        <v>5</v>
      </c>
      <c r="E62" s="607">
        <v>8</v>
      </c>
      <c r="F62" s="1065" t="s">
        <v>7182</v>
      </c>
      <c r="G62" s="494"/>
      <c r="H62" s="494" t="s">
        <v>7181</v>
      </c>
      <c r="I62" s="494" t="s">
        <v>294</v>
      </c>
      <c r="J62" s="494" t="s">
        <v>294</v>
      </c>
      <c r="K62" s="573">
        <v>0</v>
      </c>
      <c r="L62" s="358" t="s">
        <v>6345</v>
      </c>
      <c r="M62" s="357" t="s">
        <v>7187</v>
      </c>
      <c r="N62" s="357" t="s">
        <v>7181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7183</v>
      </c>
      <c r="U62" s="357" t="s">
        <v>294</v>
      </c>
      <c r="V62" s="357" t="s">
        <v>294</v>
      </c>
    </row>
    <row r="63" spans="1:22">
      <c r="A63" s="849"/>
      <c r="B63" s="860" t="s">
        <v>7189</v>
      </c>
      <c r="C63" s="1063" t="s">
        <v>5831</v>
      </c>
      <c r="D63" s="609">
        <v>8</v>
      </c>
      <c r="E63" s="607">
        <v>12</v>
      </c>
      <c r="F63" s="1065" t="s">
        <v>7190</v>
      </c>
      <c r="G63" s="494"/>
      <c r="H63" s="494" t="s">
        <v>35</v>
      </c>
      <c r="I63" s="494" t="s">
        <v>7180</v>
      </c>
      <c r="J63" s="494" t="s">
        <v>294</v>
      </c>
      <c r="K63" s="573">
        <v>0</v>
      </c>
      <c r="L63" s="358" t="s">
        <v>4161</v>
      </c>
      <c r="M63" s="357" t="s">
        <v>7189</v>
      </c>
      <c r="N63" s="357" t="s">
        <v>35</v>
      </c>
      <c r="O63" s="357" t="s">
        <v>7180</v>
      </c>
      <c r="P63" s="357" t="s">
        <v>294</v>
      </c>
      <c r="Q63" s="357">
        <v>0</v>
      </c>
      <c r="R63" s="357">
        <v>38</v>
      </c>
      <c r="S63" s="357">
        <v>0</v>
      </c>
      <c r="T63" s="357" t="s">
        <v>3259</v>
      </c>
      <c r="U63" s="357" t="s">
        <v>6612</v>
      </c>
      <c r="V63" s="357" t="s">
        <v>294</v>
      </c>
    </row>
    <row r="64" spans="1:22">
      <c r="A64" s="849"/>
      <c r="B64" s="860" t="s">
        <v>7191</v>
      </c>
      <c r="C64" s="1063" t="s">
        <v>7192</v>
      </c>
      <c r="D64" s="609">
        <v>3</v>
      </c>
      <c r="E64" s="607">
        <v>4</v>
      </c>
      <c r="F64" s="1065" t="s">
        <v>1021</v>
      </c>
      <c r="G64" s="494" t="s">
        <v>241</v>
      </c>
      <c r="H64" s="494" t="s">
        <v>7184</v>
      </c>
      <c r="I64" s="494" t="s">
        <v>294</v>
      </c>
      <c r="J64" s="494" t="s">
        <v>294</v>
      </c>
      <c r="K64" s="573">
        <v>0</v>
      </c>
      <c r="L64" s="358" t="s">
        <v>7192</v>
      </c>
      <c r="M64" s="357" t="s">
        <v>7191</v>
      </c>
      <c r="N64" s="357" t="s">
        <v>7184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4589</v>
      </c>
      <c r="U64" s="357" t="s">
        <v>294</v>
      </c>
      <c r="V64" s="357" t="s">
        <v>294</v>
      </c>
    </row>
    <row r="65" spans="1:22" ht="15" thickBot="1">
      <c r="A65" s="849"/>
      <c r="B65" s="1117" t="s">
        <v>7193</v>
      </c>
      <c r="C65" s="1063" t="s">
        <v>7194</v>
      </c>
      <c r="D65" s="609">
        <v>3</v>
      </c>
      <c r="E65" s="607">
        <v>4</v>
      </c>
      <c r="F65" s="1065" t="s">
        <v>1021</v>
      </c>
      <c r="G65" s="494" t="s">
        <v>241</v>
      </c>
      <c r="H65" s="494" t="s">
        <v>7184</v>
      </c>
      <c r="I65" s="494" t="s">
        <v>294</v>
      </c>
      <c r="J65" s="494" t="s">
        <v>294</v>
      </c>
      <c r="K65" s="573">
        <v>0</v>
      </c>
      <c r="L65" s="358" t="s">
        <v>6633</v>
      </c>
      <c r="M65" s="357" t="s">
        <v>7193</v>
      </c>
      <c r="N65" s="357" t="s">
        <v>7184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4589</v>
      </c>
      <c r="U65" s="357" t="s">
        <v>294</v>
      </c>
      <c r="V65" s="357" t="s">
        <v>294</v>
      </c>
    </row>
    <row r="66" spans="1:22" ht="15" thickBot="1">
      <c r="A66" s="856"/>
      <c r="B66" s="1068"/>
      <c r="C66" s="1334" t="s">
        <v>22</v>
      </c>
      <c r="D66" s="624">
        <v>19</v>
      </c>
      <c r="E66" s="624">
        <v>28</v>
      </c>
      <c r="F66" s="70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4">
        <v>10</v>
      </c>
      <c r="B67" s="1068" t="s">
        <v>7195</v>
      </c>
      <c r="C67" s="1064" t="s">
        <v>3394</v>
      </c>
      <c r="D67" s="605">
        <v>8</v>
      </c>
      <c r="E67" s="603">
        <v>12</v>
      </c>
      <c r="F67" s="1067" t="s">
        <v>5831</v>
      </c>
      <c r="G67" s="494"/>
      <c r="H67" s="494" t="s">
        <v>7189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7195</v>
      </c>
      <c r="N67" s="357" t="s">
        <v>7189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>
      <c r="A68" s="849"/>
      <c r="B68" s="860" t="s">
        <v>6346</v>
      </c>
      <c r="C68" s="1063" t="s">
        <v>6895</v>
      </c>
      <c r="D68" s="609">
        <v>3</v>
      </c>
      <c r="E68" s="607">
        <v>4</v>
      </c>
      <c r="F68" s="1065" t="s">
        <v>7188</v>
      </c>
      <c r="G68" s="494"/>
      <c r="H68" s="494" t="s">
        <v>7187</v>
      </c>
      <c r="I68" s="494" t="s">
        <v>294</v>
      </c>
      <c r="J68" s="494" t="s">
        <v>294</v>
      </c>
      <c r="K68" s="573">
        <v>0</v>
      </c>
      <c r="L68" s="358" t="s">
        <v>6895</v>
      </c>
      <c r="M68" s="357" t="s">
        <v>6346</v>
      </c>
      <c r="N68" s="357" t="s">
        <v>7187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6345</v>
      </c>
      <c r="U68" s="357" t="s">
        <v>294</v>
      </c>
      <c r="V68" s="357" t="s">
        <v>294</v>
      </c>
    </row>
    <row r="69" spans="1:22">
      <c r="A69" s="849"/>
      <c r="B69" s="860" t="s">
        <v>7196</v>
      </c>
      <c r="C69" s="1063" t="s">
        <v>6645</v>
      </c>
      <c r="D69" s="609">
        <v>6</v>
      </c>
      <c r="E69" s="607">
        <v>8</v>
      </c>
      <c r="F69" s="1065" t="s">
        <v>7197</v>
      </c>
      <c r="G69" s="494"/>
      <c r="H69" s="494" t="s">
        <v>7180</v>
      </c>
      <c r="I69" s="494" t="s">
        <v>6329</v>
      </c>
      <c r="J69" s="494" t="s">
        <v>294</v>
      </c>
      <c r="K69" s="573">
        <v>0</v>
      </c>
      <c r="L69" s="358" t="s">
        <v>6645</v>
      </c>
      <c r="M69" s="357" t="s">
        <v>7196</v>
      </c>
      <c r="N69" s="357" t="s">
        <v>7180</v>
      </c>
      <c r="O69" s="357" t="s">
        <v>6329</v>
      </c>
      <c r="P69" s="357" t="s">
        <v>294</v>
      </c>
      <c r="Q69" s="357">
        <v>0</v>
      </c>
      <c r="R69" s="357">
        <v>46</v>
      </c>
      <c r="S69" s="357">
        <v>0</v>
      </c>
      <c r="T69" s="357" t="s">
        <v>6612</v>
      </c>
      <c r="U69" s="357" t="s">
        <v>6331</v>
      </c>
      <c r="V69" s="357" t="s">
        <v>294</v>
      </c>
    </row>
    <row r="70" spans="1:22">
      <c r="A70" s="849"/>
      <c r="B70" s="860" t="s">
        <v>6341</v>
      </c>
      <c r="C70" s="1063" t="s">
        <v>4672</v>
      </c>
      <c r="D70" s="609">
        <v>3</v>
      </c>
      <c r="E70" s="607">
        <v>4</v>
      </c>
      <c r="F70" s="1065" t="s">
        <v>7182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4672</v>
      </c>
      <c r="M70" s="357" t="s">
        <v>6341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7183</v>
      </c>
      <c r="U70" s="357" t="s">
        <v>294</v>
      </c>
      <c r="V70" s="357" t="s">
        <v>294</v>
      </c>
    </row>
    <row r="71" spans="1:22" ht="15" thickBot="1">
      <c r="A71" s="849"/>
      <c r="B71" s="860" t="s">
        <v>7198</v>
      </c>
      <c r="C71" s="1063" t="s">
        <v>7199</v>
      </c>
      <c r="D71" s="681">
        <v>3</v>
      </c>
      <c r="E71" s="619">
        <v>4</v>
      </c>
      <c r="F71" s="1069" t="s">
        <v>7182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7200</v>
      </c>
      <c r="M71" s="357" t="s">
        <v>7198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7183</v>
      </c>
      <c r="U71" s="357" t="s">
        <v>294</v>
      </c>
      <c r="V71" s="357" t="s">
        <v>294</v>
      </c>
    </row>
    <row r="72" spans="1:22" ht="15" thickBot="1">
      <c r="A72" s="856"/>
      <c r="B72" s="1119"/>
      <c r="C72" s="703" t="s">
        <v>22</v>
      </c>
      <c r="D72" s="631">
        <v>20</v>
      </c>
      <c r="E72" s="614">
        <v>28</v>
      </c>
      <c r="F72" s="702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70"/>
      <c r="B73" s="1117"/>
      <c r="C73" s="1686" t="s">
        <v>111</v>
      </c>
      <c r="D73" s="1712">
        <v>200</v>
      </c>
      <c r="E73" s="1712">
        <v>261</v>
      </c>
      <c r="F73" s="106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BBAAD-CEF1-4F6A-B7F6-44545305A534}">
  <sheetPr codeName="Sheet110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1064" t="s">
        <v>438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56</v>
      </c>
      <c r="C11" s="1063" t="s">
        <v>57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6216</v>
      </c>
      <c r="M11" s="357" t="s">
        <v>56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19</v>
      </c>
      <c r="C12" s="1063" t="s">
        <v>335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27"/>
      <c r="B13" s="607" t="s">
        <v>20</v>
      </c>
      <c r="C13" s="1063" t="s">
        <v>3543</v>
      </c>
      <c r="D13" s="609">
        <v>5</v>
      </c>
      <c r="E13" s="607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8"/>
      <c r="B14" s="612"/>
      <c r="C14" s="703" t="s">
        <v>22</v>
      </c>
      <c r="D14" s="614">
        <v>18</v>
      </c>
      <c r="E14" s="614">
        <v>20</v>
      </c>
      <c r="F14" s="704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526">
        <v>2</v>
      </c>
      <c r="B15" s="607" t="s">
        <v>23</v>
      </c>
      <c r="C15" s="1063" t="s">
        <v>55</v>
      </c>
      <c r="D15" s="605">
        <v>5</v>
      </c>
      <c r="E15" s="603">
        <v>6</v>
      </c>
      <c r="F15" s="1067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527"/>
      <c r="B16" s="607" t="s">
        <v>626</v>
      </c>
      <c r="C16" s="1063" t="s">
        <v>58</v>
      </c>
      <c r="D16" s="609">
        <v>5</v>
      </c>
      <c r="E16" s="607">
        <v>6</v>
      </c>
      <c r="F16" s="106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58</v>
      </c>
      <c r="M16" s="357" t="s">
        <v>626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27"/>
      <c r="B17" s="607" t="s">
        <v>25</v>
      </c>
      <c r="C17" s="1063" t="s">
        <v>138</v>
      </c>
      <c r="D17" s="609">
        <v>3</v>
      </c>
      <c r="E17" s="607">
        <v>4</v>
      </c>
      <c r="F17" s="1290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25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 ht="15" thickBot="1">
      <c r="A18" s="527"/>
      <c r="B18" s="607" t="s">
        <v>26</v>
      </c>
      <c r="C18" s="1063" t="s">
        <v>52</v>
      </c>
      <c r="D18" s="609">
        <v>5</v>
      </c>
      <c r="E18" s="607">
        <v>6</v>
      </c>
      <c r="F18" s="1065" t="s">
        <v>3543</v>
      </c>
      <c r="G18" s="494"/>
      <c r="H18" s="494" t="s">
        <v>20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26</v>
      </c>
      <c r="N18" s="357" t="s">
        <v>20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 ht="15" thickBot="1">
      <c r="A19" s="528"/>
      <c r="B19" s="612"/>
      <c r="C19" s="703" t="s">
        <v>22</v>
      </c>
      <c r="D19" s="614">
        <v>18</v>
      </c>
      <c r="E19" s="614">
        <v>22</v>
      </c>
      <c r="F19" s="704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22</v>
      </c>
      <c r="M19" s="357" t="s">
        <v>294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6">
        <v>3</v>
      </c>
      <c r="B20" s="607" t="s">
        <v>27</v>
      </c>
      <c r="C20" s="1063" t="s">
        <v>403</v>
      </c>
      <c r="D20" s="605">
        <v>5</v>
      </c>
      <c r="E20" s="603">
        <v>6</v>
      </c>
      <c r="F20" s="1067" t="s">
        <v>55</v>
      </c>
      <c r="G20" s="494"/>
      <c r="H20" s="494" t="s">
        <v>23</v>
      </c>
      <c r="I20" s="494" t="s">
        <v>294</v>
      </c>
      <c r="J20" s="494" t="s">
        <v>294</v>
      </c>
      <c r="K20" s="573">
        <v>0</v>
      </c>
      <c r="L20" s="358" t="s">
        <v>598</v>
      </c>
      <c r="M20" s="357" t="s">
        <v>27</v>
      </c>
      <c r="N20" s="357" t="s">
        <v>23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594</v>
      </c>
      <c r="U20" s="357" t="s">
        <v>294</v>
      </c>
      <c r="V20" s="357" t="s">
        <v>294</v>
      </c>
    </row>
    <row r="21" spans="1:22">
      <c r="A21" s="527"/>
      <c r="B21" s="607" t="s">
        <v>59</v>
      </c>
      <c r="C21" s="1063" t="s">
        <v>60</v>
      </c>
      <c r="D21" s="609">
        <v>5</v>
      </c>
      <c r="E21" s="607">
        <v>8</v>
      </c>
      <c r="F21" s="10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599</v>
      </c>
      <c r="M21" s="357" t="s">
        <v>59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27"/>
      <c r="B22" s="607" t="s">
        <v>61</v>
      </c>
      <c r="C22" s="1063" t="s">
        <v>62</v>
      </c>
      <c r="D22" s="609">
        <v>4</v>
      </c>
      <c r="E22" s="607">
        <v>4</v>
      </c>
      <c r="F22" s="1065" t="s">
        <v>55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6363</v>
      </c>
      <c r="M22" s="357" t="s">
        <v>61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527"/>
      <c r="B23" s="607" t="s">
        <v>63</v>
      </c>
      <c r="C23" s="1063" t="s">
        <v>7151</v>
      </c>
      <c r="D23" s="609">
        <v>3</v>
      </c>
      <c r="E23" s="607">
        <v>4</v>
      </c>
      <c r="F23" s="1065" t="s">
        <v>54</v>
      </c>
      <c r="G23" s="494"/>
      <c r="H23" s="494" t="s">
        <v>17</v>
      </c>
      <c r="I23" s="494" t="s">
        <v>294</v>
      </c>
      <c r="J23" s="494" t="s">
        <v>294</v>
      </c>
      <c r="K23" s="573">
        <v>0</v>
      </c>
      <c r="L23" s="358" t="s">
        <v>600</v>
      </c>
      <c r="M23" s="357" t="s">
        <v>63</v>
      </c>
      <c r="N23" s="357" t="s">
        <v>17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6215</v>
      </c>
      <c r="U23" s="357" t="s">
        <v>294</v>
      </c>
      <c r="V23" s="357" t="s">
        <v>294</v>
      </c>
    </row>
    <row r="24" spans="1:22" ht="15" thickBot="1">
      <c r="A24" s="527"/>
      <c r="B24" s="607" t="s">
        <v>33</v>
      </c>
      <c r="C24" s="1063" t="s">
        <v>140</v>
      </c>
      <c r="D24" s="609">
        <v>5</v>
      </c>
      <c r="E24" s="607">
        <v>6</v>
      </c>
      <c r="F24" s="1069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 ht="15" thickBot="1">
      <c r="A25" s="528"/>
      <c r="B25" s="612"/>
      <c r="C25" s="703" t="s">
        <v>22</v>
      </c>
      <c r="D25" s="614">
        <v>22</v>
      </c>
      <c r="E25" s="614">
        <v>28</v>
      </c>
      <c r="F25" s="132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22</v>
      </c>
      <c r="M25" s="357" t="s">
        <v>294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26">
        <v>4</v>
      </c>
      <c r="B26" s="607" t="s">
        <v>65</v>
      </c>
      <c r="C26" s="1064" t="s">
        <v>66</v>
      </c>
      <c r="D26" s="605">
        <v>4</v>
      </c>
      <c r="E26" s="603">
        <v>6</v>
      </c>
      <c r="F26" s="1067" t="s">
        <v>60</v>
      </c>
      <c r="G26" s="494"/>
      <c r="H26" s="494" t="s">
        <v>59</v>
      </c>
      <c r="I26" s="494" t="s">
        <v>294</v>
      </c>
      <c r="J26" s="494" t="s">
        <v>294</v>
      </c>
      <c r="K26" s="573">
        <v>0</v>
      </c>
      <c r="L26" s="358" t="s">
        <v>66</v>
      </c>
      <c r="M26" s="357" t="s">
        <v>65</v>
      </c>
      <c r="N26" s="357" t="s">
        <v>59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599</v>
      </c>
      <c r="U26" s="357" t="s">
        <v>294</v>
      </c>
      <c r="V26" s="357" t="s">
        <v>294</v>
      </c>
    </row>
    <row r="27" spans="1:22">
      <c r="A27" s="527"/>
      <c r="B27" s="607" t="s">
        <v>31</v>
      </c>
      <c r="C27" s="1688" t="s">
        <v>6483</v>
      </c>
      <c r="D27" s="609">
        <v>5</v>
      </c>
      <c r="E27" s="607">
        <v>6</v>
      </c>
      <c r="F27" s="1065" t="s">
        <v>403</v>
      </c>
      <c r="G27" s="494"/>
      <c r="H27" s="494" t="s">
        <v>27</v>
      </c>
      <c r="I27" s="494" t="s">
        <v>294</v>
      </c>
      <c r="J27" s="494" t="s">
        <v>294</v>
      </c>
      <c r="K27" s="573">
        <v>0</v>
      </c>
      <c r="L27" s="358" t="s">
        <v>603</v>
      </c>
      <c r="M27" s="357" t="s">
        <v>31</v>
      </c>
      <c r="N27" s="357" t="s">
        <v>27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598</v>
      </c>
      <c r="U27" s="357" t="s">
        <v>294</v>
      </c>
      <c r="V27" s="357" t="s">
        <v>294</v>
      </c>
    </row>
    <row r="28" spans="1:22">
      <c r="A28" s="527"/>
      <c r="B28" s="607" t="s">
        <v>30</v>
      </c>
      <c r="C28" s="1063" t="s">
        <v>141</v>
      </c>
      <c r="D28" s="609">
        <v>5</v>
      </c>
      <c r="E28" s="607">
        <v>6</v>
      </c>
      <c r="F28" s="1065" t="s">
        <v>55</v>
      </c>
      <c r="G28" s="494"/>
      <c r="H28" s="494" t="s">
        <v>23</v>
      </c>
      <c r="I28" s="494" t="s">
        <v>294</v>
      </c>
      <c r="J28" s="494" t="s">
        <v>294</v>
      </c>
      <c r="K28" s="573">
        <v>0</v>
      </c>
      <c r="L28" s="358" t="s">
        <v>604</v>
      </c>
      <c r="M28" s="357" t="s">
        <v>30</v>
      </c>
      <c r="N28" s="357" t="s">
        <v>23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594</v>
      </c>
      <c r="U28" s="357" t="s">
        <v>294</v>
      </c>
      <c r="V28" s="357" t="s">
        <v>294</v>
      </c>
    </row>
    <row r="29" spans="1:22">
      <c r="A29" s="527"/>
      <c r="B29" s="607" t="s">
        <v>67</v>
      </c>
      <c r="C29" s="1063" t="s">
        <v>7152</v>
      </c>
      <c r="D29" s="609">
        <v>4</v>
      </c>
      <c r="E29" s="607">
        <v>6</v>
      </c>
      <c r="F29" s="1065" t="s">
        <v>403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6368</v>
      </c>
      <c r="M29" s="357" t="s">
        <v>67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 ht="15" thickBot="1">
      <c r="A30" s="527"/>
      <c r="B30" s="607" t="s">
        <v>69</v>
      </c>
      <c r="C30" s="1066" t="s">
        <v>7153</v>
      </c>
      <c r="D30" s="681">
        <v>4</v>
      </c>
      <c r="E30" s="619">
        <v>6</v>
      </c>
      <c r="F30" s="1069" t="s">
        <v>7151</v>
      </c>
      <c r="G30" s="494"/>
      <c r="H30" s="494" t="s">
        <v>63</v>
      </c>
      <c r="I30" s="494" t="s">
        <v>294</v>
      </c>
      <c r="J30" s="494" t="s">
        <v>294</v>
      </c>
      <c r="K30" s="573">
        <v>0</v>
      </c>
      <c r="L30" s="358" t="s">
        <v>295</v>
      </c>
      <c r="M30" s="357" t="s">
        <v>69</v>
      </c>
      <c r="N30" s="357" t="s">
        <v>63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600</v>
      </c>
      <c r="U30" s="357" t="s">
        <v>294</v>
      </c>
      <c r="V30" s="357" t="s">
        <v>294</v>
      </c>
    </row>
    <row r="31" spans="1:22" ht="15" thickBot="1">
      <c r="A31" s="528"/>
      <c r="B31" s="612"/>
      <c r="C31" s="1336" t="s">
        <v>22</v>
      </c>
      <c r="D31" s="631">
        <v>22</v>
      </c>
      <c r="E31" s="631">
        <v>30</v>
      </c>
      <c r="F31" s="702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22</v>
      </c>
      <c r="M31" s="357" t="s">
        <v>294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27">
        <v>5</v>
      </c>
      <c r="B32" s="607" t="s">
        <v>70</v>
      </c>
      <c r="C32" s="1063" t="s">
        <v>71</v>
      </c>
      <c r="D32" s="609">
        <v>5</v>
      </c>
      <c r="E32" s="607">
        <v>8</v>
      </c>
      <c r="F32" s="1065" t="s">
        <v>60</v>
      </c>
      <c r="G32" s="494"/>
      <c r="H32" s="494" t="s">
        <v>59</v>
      </c>
      <c r="I32" s="494" t="s">
        <v>294</v>
      </c>
      <c r="J32" s="494" t="s">
        <v>294</v>
      </c>
      <c r="K32" s="573">
        <v>0</v>
      </c>
      <c r="L32" s="358" t="s">
        <v>605</v>
      </c>
      <c r="M32" s="357" t="s">
        <v>70</v>
      </c>
      <c r="N32" s="357" t="s">
        <v>59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599</v>
      </c>
      <c r="U32" s="357" t="s">
        <v>294</v>
      </c>
      <c r="V32" s="357" t="s">
        <v>294</v>
      </c>
    </row>
    <row r="33" spans="1:22">
      <c r="A33" s="527"/>
      <c r="B33" s="607" t="s">
        <v>72</v>
      </c>
      <c r="C33" s="1063" t="s">
        <v>73</v>
      </c>
      <c r="D33" s="609">
        <v>4</v>
      </c>
      <c r="E33" s="607">
        <v>6</v>
      </c>
      <c r="F33" s="1065" t="s">
        <v>66</v>
      </c>
      <c r="G33" s="494"/>
      <c r="H33" s="494" t="s">
        <v>65</v>
      </c>
      <c r="I33" s="494" t="s">
        <v>294</v>
      </c>
      <c r="J33" s="494" t="s">
        <v>294</v>
      </c>
      <c r="K33" s="573">
        <v>0</v>
      </c>
      <c r="L33" s="358" t="s">
        <v>73</v>
      </c>
      <c r="M33" s="357" t="s">
        <v>72</v>
      </c>
      <c r="N33" s="357" t="s">
        <v>65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66</v>
      </c>
      <c r="U33" s="357" t="s">
        <v>294</v>
      </c>
      <c r="V33" s="357" t="s">
        <v>294</v>
      </c>
    </row>
    <row r="34" spans="1:22">
      <c r="A34" s="527"/>
      <c r="B34" s="607" t="s">
        <v>74</v>
      </c>
      <c r="C34" s="1063" t="s">
        <v>75</v>
      </c>
      <c r="D34" s="609">
        <v>4</v>
      </c>
      <c r="E34" s="607">
        <v>6</v>
      </c>
      <c r="F34" s="1065" t="s">
        <v>62</v>
      </c>
      <c r="G34" s="494"/>
      <c r="H34" s="494" t="s">
        <v>61</v>
      </c>
      <c r="I34" s="494" t="s">
        <v>294</v>
      </c>
      <c r="J34" s="494" t="s">
        <v>294</v>
      </c>
      <c r="K34" s="573">
        <v>0</v>
      </c>
      <c r="L34" s="358" t="s">
        <v>6370</v>
      </c>
      <c r="M34" s="357" t="s">
        <v>74</v>
      </c>
      <c r="N34" s="357" t="s">
        <v>61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6363</v>
      </c>
      <c r="U34" s="357" t="s">
        <v>294</v>
      </c>
      <c r="V34" s="357" t="s">
        <v>294</v>
      </c>
    </row>
    <row r="35" spans="1:22">
      <c r="A35" s="527"/>
      <c r="B35" s="607" t="s">
        <v>80</v>
      </c>
      <c r="C35" s="1063" t="s">
        <v>81</v>
      </c>
      <c r="D35" s="609">
        <v>4</v>
      </c>
      <c r="E35" s="607">
        <v>6</v>
      </c>
      <c r="F35" s="1689" t="s">
        <v>66</v>
      </c>
      <c r="G35" s="494"/>
      <c r="H35" s="494" t="s">
        <v>65</v>
      </c>
      <c r="I35" s="494" t="s">
        <v>294</v>
      </c>
      <c r="J35" s="494" t="s">
        <v>294</v>
      </c>
      <c r="K35" s="573">
        <v>0</v>
      </c>
      <c r="L35" s="358" t="s">
        <v>570</v>
      </c>
      <c r="M35" s="357" t="s">
        <v>80</v>
      </c>
      <c r="N35" s="357" t="s">
        <v>65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</v>
      </c>
      <c r="U35" s="357" t="s">
        <v>294</v>
      </c>
      <c r="V35" s="357" t="s">
        <v>294</v>
      </c>
    </row>
    <row r="36" spans="1:22">
      <c r="A36" s="527"/>
      <c r="B36" s="607" t="s">
        <v>18</v>
      </c>
      <c r="C36" s="1063" t="s">
        <v>3567</v>
      </c>
      <c r="D36" s="609">
        <v>2</v>
      </c>
      <c r="E36" s="607">
        <v>2</v>
      </c>
      <c r="F36" s="1689" t="s">
        <v>294</v>
      </c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608</v>
      </c>
      <c r="M36" s="357" t="s">
        <v>18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 ht="15" thickBot="1">
      <c r="A37" s="527"/>
      <c r="B37" s="607" t="s">
        <v>29</v>
      </c>
      <c r="C37" s="1063" t="s">
        <v>53</v>
      </c>
      <c r="D37" s="609">
        <v>2</v>
      </c>
      <c r="E37" s="607">
        <v>2</v>
      </c>
      <c r="F37" s="1689" t="s">
        <v>294</v>
      </c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609</v>
      </c>
      <c r="M37" s="357" t="s">
        <v>29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28"/>
      <c r="B38" s="612"/>
      <c r="C38" s="703" t="s">
        <v>22</v>
      </c>
      <c r="D38" s="614">
        <v>21</v>
      </c>
      <c r="E38" s="614">
        <v>30</v>
      </c>
      <c r="F38" s="70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26">
        <v>6</v>
      </c>
      <c r="B39" s="603" t="s">
        <v>76</v>
      </c>
      <c r="C39" s="1064" t="s">
        <v>77</v>
      </c>
      <c r="D39" s="605">
        <v>4</v>
      </c>
      <c r="E39" s="603">
        <v>6</v>
      </c>
      <c r="F39" s="1067" t="s">
        <v>73</v>
      </c>
      <c r="G39" s="494"/>
      <c r="H39" s="494" t="s">
        <v>72</v>
      </c>
      <c r="I39" s="494" t="s">
        <v>294</v>
      </c>
      <c r="J39" s="494" t="s">
        <v>294</v>
      </c>
      <c r="K39" s="574">
        <v>0</v>
      </c>
      <c r="L39" s="358" t="s">
        <v>77</v>
      </c>
      <c r="M39" s="357" t="s">
        <v>76</v>
      </c>
      <c r="N39" s="357" t="s">
        <v>72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73</v>
      </c>
      <c r="U39" s="357" t="s">
        <v>294</v>
      </c>
      <c r="V39" s="357" t="s">
        <v>294</v>
      </c>
    </row>
    <row r="40" spans="1:22">
      <c r="A40" s="527"/>
      <c r="B40" s="607" t="s">
        <v>34</v>
      </c>
      <c r="C40" s="1063" t="s">
        <v>142</v>
      </c>
      <c r="D40" s="609">
        <v>4</v>
      </c>
      <c r="E40" s="607">
        <v>6</v>
      </c>
      <c r="F40" s="1290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7"/>
      <c r="B41" s="607" t="s">
        <v>36</v>
      </c>
      <c r="C41" s="1063" t="s">
        <v>247</v>
      </c>
      <c r="D41" s="609">
        <v>1</v>
      </c>
      <c r="E41" s="607">
        <v>1</v>
      </c>
      <c r="F41" s="1290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1131</v>
      </c>
      <c r="M41" s="357" t="s">
        <v>36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27"/>
      <c r="B42" s="607" t="s">
        <v>78</v>
      </c>
      <c r="C42" s="1063" t="s">
        <v>79</v>
      </c>
      <c r="D42" s="609">
        <v>5</v>
      </c>
      <c r="E42" s="607">
        <v>8</v>
      </c>
      <c r="F42" s="1290" t="s">
        <v>71</v>
      </c>
      <c r="G42" s="494"/>
      <c r="H42" s="494" t="s">
        <v>70</v>
      </c>
      <c r="I42" s="494" t="s">
        <v>294</v>
      </c>
      <c r="J42" s="494" t="s">
        <v>294</v>
      </c>
      <c r="K42" s="573">
        <v>0</v>
      </c>
      <c r="L42" s="358" t="s">
        <v>6250</v>
      </c>
      <c r="M42" s="357" t="s">
        <v>78</v>
      </c>
      <c r="N42" s="357" t="s">
        <v>70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605</v>
      </c>
      <c r="U42" s="357" t="s">
        <v>294</v>
      </c>
      <c r="V42" s="357" t="s">
        <v>294</v>
      </c>
    </row>
    <row r="43" spans="1:22">
      <c r="A43" s="527"/>
      <c r="B43" s="607" t="s">
        <v>85</v>
      </c>
      <c r="C43" s="1063" t="s">
        <v>86</v>
      </c>
      <c r="D43" s="609">
        <v>4</v>
      </c>
      <c r="E43" s="607">
        <v>6</v>
      </c>
      <c r="F43" s="1065" t="s">
        <v>81</v>
      </c>
      <c r="G43" s="494"/>
      <c r="H43" s="494" t="s">
        <v>80</v>
      </c>
      <c r="I43" s="494" t="s">
        <v>294</v>
      </c>
      <c r="J43" s="494" t="s">
        <v>294</v>
      </c>
      <c r="K43" s="573">
        <v>0</v>
      </c>
      <c r="L43" s="358" t="s">
        <v>6378</v>
      </c>
      <c r="M43" s="357" t="s">
        <v>85</v>
      </c>
      <c r="N43" s="357" t="s">
        <v>80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570</v>
      </c>
      <c r="U43" s="357" t="s">
        <v>294</v>
      </c>
      <c r="V43" s="357" t="s">
        <v>294</v>
      </c>
    </row>
    <row r="44" spans="1:22" ht="15" thickBot="1">
      <c r="A44" s="527"/>
      <c r="B44" s="619" t="s">
        <v>82</v>
      </c>
      <c r="C44" s="1066" t="s">
        <v>270</v>
      </c>
      <c r="D44" s="609">
        <v>4</v>
      </c>
      <c r="E44" s="607">
        <v>6</v>
      </c>
      <c r="F44" s="1065" t="s">
        <v>75</v>
      </c>
      <c r="G44" s="494"/>
      <c r="H44" s="494" t="s">
        <v>74</v>
      </c>
      <c r="I44" s="494" t="s">
        <v>294</v>
      </c>
      <c r="J44" s="494" t="s">
        <v>294</v>
      </c>
      <c r="K44" s="573">
        <v>0</v>
      </c>
      <c r="L44" s="358" t="s">
        <v>270</v>
      </c>
      <c r="M44" s="357" t="s">
        <v>82</v>
      </c>
      <c r="N44" s="357" t="s">
        <v>74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6370</v>
      </c>
      <c r="U44" s="357" t="s">
        <v>294</v>
      </c>
      <c r="V44" s="357" t="s">
        <v>294</v>
      </c>
    </row>
    <row r="45" spans="1:22" ht="15" thickBot="1">
      <c r="A45" s="528"/>
      <c r="B45" s="612"/>
      <c r="C45" s="703" t="s">
        <v>22</v>
      </c>
      <c r="D45" s="614">
        <v>22</v>
      </c>
      <c r="E45" s="614">
        <v>33</v>
      </c>
      <c r="F45" s="701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602">
        <v>7</v>
      </c>
      <c r="B46" s="607" t="s">
        <v>83</v>
      </c>
      <c r="C46" s="1063" t="s">
        <v>84</v>
      </c>
      <c r="D46" s="605">
        <v>4</v>
      </c>
      <c r="E46" s="603">
        <v>6</v>
      </c>
      <c r="F46" s="1067" t="s">
        <v>270</v>
      </c>
      <c r="G46" s="494"/>
      <c r="H46" s="494" t="s">
        <v>82</v>
      </c>
      <c r="I46" s="494" t="s">
        <v>294</v>
      </c>
      <c r="J46" s="494" t="s">
        <v>294</v>
      </c>
      <c r="K46" s="573">
        <v>0</v>
      </c>
      <c r="L46" s="358" t="s">
        <v>84</v>
      </c>
      <c r="M46" s="357" t="s">
        <v>83</v>
      </c>
      <c r="N46" s="357" t="s">
        <v>82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270</v>
      </c>
      <c r="U46" s="357" t="s">
        <v>294</v>
      </c>
      <c r="V46" s="357" t="s">
        <v>294</v>
      </c>
    </row>
    <row r="47" spans="1:22">
      <c r="A47" s="515"/>
      <c r="B47" s="607" t="s">
        <v>329</v>
      </c>
      <c r="C47" s="1063" t="s">
        <v>7154</v>
      </c>
      <c r="D47" s="609">
        <v>3</v>
      </c>
      <c r="E47" s="607">
        <v>4</v>
      </c>
      <c r="F47" s="1065" t="s">
        <v>81</v>
      </c>
      <c r="G47" s="494"/>
      <c r="H47" s="494" t="s">
        <v>80</v>
      </c>
      <c r="I47" s="494" t="s">
        <v>294</v>
      </c>
      <c r="J47" s="494" t="s">
        <v>294</v>
      </c>
      <c r="K47" s="573">
        <v>0</v>
      </c>
      <c r="L47" s="358" t="s">
        <v>611</v>
      </c>
      <c r="M47" s="357" t="s">
        <v>329</v>
      </c>
      <c r="N47" s="357" t="s">
        <v>80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570</v>
      </c>
      <c r="U47" s="357" t="s">
        <v>294</v>
      </c>
      <c r="V47" s="357" t="s">
        <v>294</v>
      </c>
    </row>
    <row r="48" spans="1:22">
      <c r="A48" s="515"/>
      <c r="B48" s="607" t="s">
        <v>87</v>
      </c>
      <c r="C48" s="1063" t="s">
        <v>88</v>
      </c>
      <c r="D48" s="609">
        <v>4</v>
      </c>
      <c r="E48" s="607">
        <v>6</v>
      </c>
      <c r="F48" s="1065" t="s">
        <v>270</v>
      </c>
      <c r="G48" s="494"/>
      <c r="H48" s="494" t="s">
        <v>82</v>
      </c>
      <c r="I48" s="494" t="s">
        <v>294</v>
      </c>
      <c r="J48" s="494" t="s">
        <v>294</v>
      </c>
      <c r="K48" s="573">
        <v>0</v>
      </c>
      <c r="L48" s="358" t="s">
        <v>88</v>
      </c>
      <c r="M48" s="357" t="s">
        <v>87</v>
      </c>
      <c r="N48" s="357" t="s">
        <v>82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270</v>
      </c>
      <c r="U48" s="357" t="s">
        <v>294</v>
      </c>
      <c r="V48" s="357" t="s">
        <v>294</v>
      </c>
    </row>
    <row r="49" spans="1:22">
      <c r="A49" s="515"/>
      <c r="B49" s="607" t="s">
        <v>89</v>
      </c>
      <c r="C49" s="1063" t="s">
        <v>90</v>
      </c>
      <c r="D49" s="609">
        <v>5</v>
      </c>
      <c r="E49" s="607">
        <v>8</v>
      </c>
      <c r="F49" s="1065" t="s">
        <v>79</v>
      </c>
      <c r="G49" s="494"/>
      <c r="H49" s="494" t="s">
        <v>78</v>
      </c>
      <c r="I49" s="494" t="s">
        <v>294</v>
      </c>
      <c r="J49" s="494" t="s">
        <v>294</v>
      </c>
      <c r="K49" s="573">
        <v>0</v>
      </c>
      <c r="L49" s="358" t="s">
        <v>90</v>
      </c>
      <c r="M49" s="357" t="s">
        <v>89</v>
      </c>
      <c r="N49" s="357" t="s">
        <v>78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6250</v>
      </c>
      <c r="U49" s="357" t="s">
        <v>294</v>
      </c>
      <c r="V49" s="357" t="s">
        <v>294</v>
      </c>
    </row>
    <row r="50" spans="1:22">
      <c r="A50" s="515"/>
      <c r="B50" s="607" t="s">
        <v>35</v>
      </c>
      <c r="C50" s="1063" t="s">
        <v>145</v>
      </c>
      <c r="D50" s="609">
        <v>3</v>
      </c>
      <c r="E50" s="607">
        <v>4</v>
      </c>
      <c r="F50" s="1065" t="s">
        <v>138</v>
      </c>
      <c r="G50" s="494"/>
      <c r="H50" s="494" t="s">
        <v>25</v>
      </c>
      <c r="I50" s="494" t="s">
        <v>294</v>
      </c>
      <c r="J50" s="494" t="s">
        <v>294</v>
      </c>
      <c r="K50" s="573">
        <v>0</v>
      </c>
      <c r="L50" s="358" t="s">
        <v>3259</v>
      </c>
      <c r="M50" s="357" t="s">
        <v>35</v>
      </c>
      <c r="N50" s="357" t="s">
        <v>25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2100</v>
      </c>
      <c r="U50" s="357" t="s">
        <v>294</v>
      </c>
      <c r="V50" s="357" t="s">
        <v>294</v>
      </c>
    </row>
    <row r="51" spans="1:22" ht="15" thickBot="1">
      <c r="A51" s="515"/>
      <c r="B51" s="607" t="s">
        <v>38</v>
      </c>
      <c r="C51" s="1063" t="s">
        <v>146</v>
      </c>
      <c r="D51" s="609">
        <v>1</v>
      </c>
      <c r="E51" s="607">
        <v>1</v>
      </c>
      <c r="F51" s="1065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 ht="15" thickBot="1">
      <c r="A52" s="517"/>
      <c r="B52" s="612"/>
      <c r="C52" s="703" t="s">
        <v>22</v>
      </c>
      <c r="D52" s="614">
        <v>20</v>
      </c>
      <c r="E52" s="614">
        <v>29</v>
      </c>
      <c r="F52" s="701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8</v>
      </c>
      <c r="B53" s="607" t="s">
        <v>97</v>
      </c>
      <c r="C53" s="1064" t="s">
        <v>7155</v>
      </c>
      <c r="D53" s="605">
        <v>4</v>
      </c>
      <c r="E53" s="603">
        <v>6</v>
      </c>
      <c r="F53" s="1067" t="s">
        <v>79</v>
      </c>
      <c r="G53" s="494"/>
      <c r="H53" s="494" t="s">
        <v>78</v>
      </c>
      <c r="I53" s="494" t="s">
        <v>294</v>
      </c>
      <c r="J53" s="494" t="s">
        <v>294</v>
      </c>
      <c r="K53" s="573">
        <v>0</v>
      </c>
      <c r="L53" s="358" t="s">
        <v>98</v>
      </c>
      <c r="M53" s="357" t="s">
        <v>97</v>
      </c>
      <c r="N53" s="357" t="s">
        <v>78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6250</v>
      </c>
      <c r="U53" s="357" t="s">
        <v>294</v>
      </c>
      <c r="V53" s="357" t="s">
        <v>294</v>
      </c>
    </row>
    <row r="54" spans="1:22">
      <c r="A54" s="515"/>
      <c r="B54" s="607" t="s">
        <v>93</v>
      </c>
      <c r="C54" s="1063" t="s">
        <v>94</v>
      </c>
      <c r="D54" s="609">
        <v>4</v>
      </c>
      <c r="E54" s="607">
        <v>6</v>
      </c>
      <c r="F54" s="1065" t="s">
        <v>88</v>
      </c>
      <c r="G54" s="494"/>
      <c r="H54" s="494" t="s">
        <v>87</v>
      </c>
      <c r="I54" s="494" t="s">
        <v>294</v>
      </c>
      <c r="J54" s="494" t="s">
        <v>294</v>
      </c>
      <c r="K54" s="573">
        <v>0</v>
      </c>
      <c r="L54" s="358" t="s">
        <v>94</v>
      </c>
      <c r="M54" s="357" t="s">
        <v>93</v>
      </c>
      <c r="N54" s="357" t="s">
        <v>87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88</v>
      </c>
      <c r="U54" s="357" t="s">
        <v>294</v>
      </c>
      <c r="V54" s="357" t="s">
        <v>294</v>
      </c>
    </row>
    <row r="55" spans="1:22">
      <c r="A55" s="515"/>
      <c r="B55" s="607" t="s">
        <v>95</v>
      </c>
      <c r="C55" s="1063" t="s">
        <v>7156</v>
      </c>
      <c r="D55" s="609">
        <v>5</v>
      </c>
      <c r="E55" s="607">
        <v>8</v>
      </c>
      <c r="F55" s="1065" t="s">
        <v>90</v>
      </c>
      <c r="G55" s="494"/>
      <c r="H55" s="494" t="s">
        <v>89</v>
      </c>
      <c r="I55" s="494" t="s">
        <v>294</v>
      </c>
      <c r="J55" s="494" t="s">
        <v>294</v>
      </c>
      <c r="K55" s="573">
        <v>0</v>
      </c>
      <c r="L55" s="358" t="s">
        <v>96</v>
      </c>
      <c r="M55" s="357" t="s">
        <v>95</v>
      </c>
      <c r="N55" s="357" t="s">
        <v>89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90</v>
      </c>
      <c r="U55" s="357" t="s">
        <v>294</v>
      </c>
      <c r="V55" s="357" t="s">
        <v>294</v>
      </c>
    </row>
    <row r="56" spans="1:22">
      <c r="A56" s="515"/>
      <c r="B56" s="607" t="s">
        <v>103</v>
      </c>
      <c r="C56" s="1063" t="s">
        <v>333</v>
      </c>
      <c r="D56" s="609">
        <v>4</v>
      </c>
      <c r="E56" s="607">
        <v>6</v>
      </c>
      <c r="F56" s="1065" t="s">
        <v>6259</v>
      </c>
      <c r="G56" s="494"/>
      <c r="H56" s="494" t="s">
        <v>34</v>
      </c>
      <c r="I56" s="494" t="s">
        <v>89</v>
      </c>
      <c r="J56" s="494" t="s">
        <v>294</v>
      </c>
      <c r="K56" s="573">
        <v>0</v>
      </c>
      <c r="L56" s="358" t="s">
        <v>4861</v>
      </c>
      <c r="M56" s="357" t="s">
        <v>103</v>
      </c>
      <c r="N56" s="357" t="s">
        <v>34</v>
      </c>
      <c r="O56" s="357" t="s">
        <v>89</v>
      </c>
      <c r="P56" s="357" t="s">
        <v>294</v>
      </c>
      <c r="Q56" s="357">
        <v>0</v>
      </c>
      <c r="R56" s="357">
        <v>19</v>
      </c>
      <c r="S56" s="357">
        <v>0</v>
      </c>
      <c r="T56" s="357" t="s">
        <v>1181</v>
      </c>
      <c r="U56" s="357" t="s">
        <v>90</v>
      </c>
      <c r="V56" s="357" t="s">
        <v>294</v>
      </c>
    </row>
    <row r="57" spans="1:22">
      <c r="A57" s="515"/>
      <c r="B57" s="607" t="s">
        <v>99</v>
      </c>
      <c r="C57" s="1063" t="s">
        <v>100</v>
      </c>
      <c r="D57" s="609">
        <v>4</v>
      </c>
      <c r="E57" s="607">
        <v>6</v>
      </c>
      <c r="F57" s="1065" t="s">
        <v>270</v>
      </c>
      <c r="G57" s="494"/>
      <c r="H57" s="494" t="s">
        <v>82</v>
      </c>
      <c r="I57" s="494" t="s">
        <v>294</v>
      </c>
      <c r="J57" s="494" t="s">
        <v>294</v>
      </c>
      <c r="K57" s="573">
        <v>0</v>
      </c>
      <c r="L57" s="358" t="s">
        <v>615</v>
      </c>
      <c r="M57" s="357" t="s">
        <v>99</v>
      </c>
      <c r="N57" s="357" t="s">
        <v>82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270</v>
      </c>
      <c r="U57" s="357" t="s">
        <v>294</v>
      </c>
      <c r="V57" s="357" t="s">
        <v>294</v>
      </c>
    </row>
    <row r="58" spans="1:22" ht="15" thickBot="1">
      <c r="A58" s="515"/>
      <c r="B58" s="607" t="s">
        <v>40</v>
      </c>
      <c r="C58" s="1066" t="s">
        <v>338</v>
      </c>
      <c r="D58" s="609">
        <v>1</v>
      </c>
      <c r="E58" s="607">
        <v>1</v>
      </c>
      <c r="F58" s="1065" t="s">
        <v>247</v>
      </c>
      <c r="G58" s="494"/>
      <c r="H58" s="494" t="s">
        <v>36</v>
      </c>
      <c r="I58" s="494" t="s">
        <v>294</v>
      </c>
      <c r="J58" s="494" t="s">
        <v>294</v>
      </c>
      <c r="K58" s="573">
        <v>0</v>
      </c>
      <c r="L58" s="358" t="s">
        <v>1180</v>
      </c>
      <c r="M58" s="357" t="s">
        <v>40</v>
      </c>
      <c r="N58" s="357" t="s">
        <v>36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1131</v>
      </c>
      <c r="U58" s="357" t="s">
        <v>294</v>
      </c>
      <c r="V58" s="357" t="s">
        <v>294</v>
      </c>
    </row>
    <row r="59" spans="1:22" ht="15" thickBot="1">
      <c r="A59" s="517"/>
      <c r="B59" s="612"/>
      <c r="C59" s="703" t="s">
        <v>22</v>
      </c>
      <c r="D59" s="614">
        <v>22</v>
      </c>
      <c r="E59" s="614">
        <v>33</v>
      </c>
      <c r="F59" s="70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9</v>
      </c>
      <c r="B60" s="607" t="s">
        <v>101</v>
      </c>
      <c r="C60" s="1063" t="s">
        <v>102</v>
      </c>
      <c r="D60" s="609">
        <v>4</v>
      </c>
      <c r="E60" s="607">
        <v>6</v>
      </c>
      <c r="F60" s="1065" t="s">
        <v>86</v>
      </c>
      <c r="G60" s="494"/>
      <c r="H60" s="494" t="s">
        <v>85</v>
      </c>
      <c r="I60" s="494" t="s">
        <v>294</v>
      </c>
      <c r="J60" s="494" t="s">
        <v>294</v>
      </c>
      <c r="K60" s="573">
        <v>0</v>
      </c>
      <c r="L60" s="358" t="s">
        <v>617</v>
      </c>
      <c r="M60" s="357" t="s">
        <v>101</v>
      </c>
      <c r="N60" s="357" t="s">
        <v>85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6378</v>
      </c>
      <c r="U60" s="357" t="s">
        <v>294</v>
      </c>
      <c r="V60" s="357" t="s">
        <v>294</v>
      </c>
    </row>
    <row r="61" spans="1:22">
      <c r="A61" s="515"/>
      <c r="B61" s="607" t="s">
        <v>332</v>
      </c>
      <c r="C61" s="1063" t="s">
        <v>147</v>
      </c>
      <c r="D61" s="609">
        <v>5</v>
      </c>
      <c r="E61" s="607">
        <v>8</v>
      </c>
      <c r="F61" s="1065" t="s">
        <v>7157</v>
      </c>
      <c r="G61" s="494"/>
      <c r="H61" s="494" t="s">
        <v>35</v>
      </c>
      <c r="I61" s="494" t="s">
        <v>97</v>
      </c>
      <c r="J61" s="494" t="s">
        <v>294</v>
      </c>
      <c r="K61" s="573">
        <v>0</v>
      </c>
      <c r="L61" s="358" t="s">
        <v>1153</v>
      </c>
      <c r="M61" s="357" t="s">
        <v>332</v>
      </c>
      <c r="N61" s="357" t="s">
        <v>35</v>
      </c>
      <c r="O61" s="357" t="s">
        <v>97</v>
      </c>
      <c r="P61" s="357" t="s">
        <v>294</v>
      </c>
      <c r="Q61" s="357">
        <v>0</v>
      </c>
      <c r="R61" s="357">
        <v>36</v>
      </c>
      <c r="S61" s="357">
        <v>0</v>
      </c>
      <c r="T61" s="357" t="s">
        <v>3259</v>
      </c>
      <c r="U61" s="357" t="s">
        <v>98</v>
      </c>
      <c r="V61" s="357" t="s">
        <v>294</v>
      </c>
    </row>
    <row r="62" spans="1:22">
      <c r="A62" s="515"/>
      <c r="B62" s="607" t="s">
        <v>148</v>
      </c>
      <c r="C62" s="1063" t="s">
        <v>457</v>
      </c>
      <c r="D62" s="609">
        <v>3</v>
      </c>
      <c r="E62" s="607">
        <v>4</v>
      </c>
      <c r="F62" s="1065" t="s">
        <v>77</v>
      </c>
      <c r="G62" s="494" t="s">
        <v>241</v>
      </c>
      <c r="H62" s="494" t="s">
        <v>76</v>
      </c>
      <c r="I62" s="494" t="s">
        <v>294</v>
      </c>
      <c r="J62" s="494" t="s">
        <v>294</v>
      </c>
      <c r="K62" s="573">
        <v>0</v>
      </c>
      <c r="L62" s="358" t="s">
        <v>457</v>
      </c>
      <c r="M62" s="357" t="s">
        <v>148</v>
      </c>
      <c r="N62" s="357" t="s">
        <v>76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77</v>
      </c>
      <c r="U62" s="357" t="s">
        <v>294</v>
      </c>
      <c r="V62" s="357" t="s">
        <v>294</v>
      </c>
    </row>
    <row r="63" spans="1:22">
      <c r="A63" s="515"/>
      <c r="B63" s="607" t="s">
        <v>149</v>
      </c>
      <c r="C63" s="1063" t="s">
        <v>7158</v>
      </c>
      <c r="D63" s="609">
        <v>3</v>
      </c>
      <c r="E63" s="607">
        <v>4</v>
      </c>
      <c r="F63" s="1065" t="s">
        <v>77</v>
      </c>
      <c r="G63" s="494" t="s">
        <v>241</v>
      </c>
      <c r="H63" s="494" t="s">
        <v>76</v>
      </c>
      <c r="I63" s="494" t="s">
        <v>294</v>
      </c>
      <c r="J63" s="494" t="s">
        <v>294</v>
      </c>
      <c r="K63" s="573">
        <v>0</v>
      </c>
      <c r="L63" s="358" t="s">
        <v>7159</v>
      </c>
      <c r="M63" s="357" t="s">
        <v>149</v>
      </c>
      <c r="N63" s="357" t="s">
        <v>76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77</v>
      </c>
      <c r="U63" s="357" t="s">
        <v>294</v>
      </c>
      <c r="V63" s="357" t="s">
        <v>294</v>
      </c>
    </row>
    <row r="64" spans="1:22">
      <c r="A64" s="515"/>
      <c r="B64" s="607" t="s">
        <v>91</v>
      </c>
      <c r="C64" s="1063" t="s">
        <v>7160</v>
      </c>
      <c r="D64" s="609">
        <v>5</v>
      </c>
      <c r="E64" s="607">
        <v>6</v>
      </c>
      <c r="F64" s="1065" t="s">
        <v>7154</v>
      </c>
      <c r="G64" s="494"/>
      <c r="H64" s="494" t="s">
        <v>329</v>
      </c>
      <c r="I64" s="494" t="s">
        <v>294</v>
      </c>
      <c r="J64" s="494" t="s">
        <v>294</v>
      </c>
      <c r="K64" s="573">
        <v>0</v>
      </c>
      <c r="L64" s="358" t="s">
        <v>92</v>
      </c>
      <c r="M64" s="357" t="s">
        <v>91</v>
      </c>
      <c r="N64" s="357" t="s">
        <v>329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611</v>
      </c>
      <c r="U64" s="357" t="s">
        <v>294</v>
      </c>
      <c r="V64" s="357" t="s">
        <v>294</v>
      </c>
    </row>
    <row r="65" spans="1:22" ht="15" thickBot="1">
      <c r="A65" s="515"/>
      <c r="B65" s="607" t="s">
        <v>104</v>
      </c>
      <c r="C65" s="1063" t="s">
        <v>7161</v>
      </c>
      <c r="D65" s="609">
        <v>4</v>
      </c>
      <c r="E65" s="607">
        <v>6</v>
      </c>
      <c r="F65" s="1065" t="s">
        <v>7156</v>
      </c>
      <c r="G65" s="494"/>
      <c r="H65" s="494" t="s">
        <v>95</v>
      </c>
      <c r="I65" s="494" t="s">
        <v>294</v>
      </c>
      <c r="J65" s="494" t="s">
        <v>294</v>
      </c>
      <c r="K65" s="573">
        <v>0</v>
      </c>
      <c r="L65" s="358" t="s">
        <v>6268</v>
      </c>
      <c r="M65" s="357" t="s">
        <v>104</v>
      </c>
      <c r="N65" s="357" t="s">
        <v>95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96</v>
      </c>
      <c r="U65" s="357" t="s">
        <v>294</v>
      </c>
      <c r="V65" s="357" t="s">
        <v>294</v>
      </c>
    </row>
    <row r="66" spans="1:22" ht="15" thickBot="1">
      <c r="A66" s="517"/>
      <c r="B66" s="619"/>
      <c r="C66" s="703" t="s">
        <v>22</v>
      </c>
      <c r="D66" s="614">
        <v>21</v>
      </c>
      <c r="E66" s="614">
        <v>30</v>
      </c>
      <c r="F66" s="70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607" t="s">
        <v>106</v>
      </c>
      <c r="C67" s="1063" t="s">
        <v>423</v>
      </c>
      <c r="D67" s="609">
        <v>5</v>
      </c>
      <c r="E67" s="607">
        <v>6</v>
      </c>
      <c r="F67" s="1065" t="s">
        <v>7155</v>
      </c>
      <c r="G67" s="494"/>
      <c r="H67" s="494" t="s">
        <v>97</v>
      </c>
      <c r="I67" s="494" t="s">
        <v>294</v>
      </c>
      <c r="J67" s="494" t="s">
        <v>294</v>
      </c>
      <c r="K67" s="573">
        <v>0</v>
      </c>
      <c r="L67" s="358" t="s">
        <v>423</v>
      </c>
      <c r="M67" s="357" t="s">
        <v>106</v>
      </c>
      <c r="N67" s="357" t="s">
        <v>97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98</v>
      </c>
      <c r="U67" s="357" t="s">
        <v>294</v>
      </c>
      <c r="V67" s="357" t="s">
        <v>294</v>
      </c>
    </row>
    <row r="68" spans="1:22">
      <c r="A68" s="527"/>
      <c r="B68" s="607" t="s">
        <v>334</v>
      </c>
      <c r="C68" s="1063" t="s">
        <v>151</v>
      </c>
      <c r="D68" s="609">
        <v>5</v>
      </c>
      <c r="E68" s="607">
        <v>8</v>
      </c>
      <c r="F68" s="1065" t="s">
        <v>147</v>
      </c>
      <c r="G68" s="494"/>
      <c r="H68" s="494" t="s">
        <v>332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334</v>
      </c>
      <c r="N68" s="357" t="s">
        <v>332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27"/>
      <c r="B69" s="607" t="s">
        <v>107</v>
      </c>
      <c r="C69" s="1063" t="s">
        <v>7162</v>
      </c>
      <c r="D69" s="609">
        <v>5</v>
      </c>
      <c r="E69" s="607">
        <v>6</v>
      </c>
      <c r="F69" s="1065" t="s">
        <v>7161</v>
      </c>
      <c r="G69" s="494"/>
      <c r="H69" s="494" t="s">
        <v>104</v>
      </c>
      <c r="I69" s="494" t="s">
        <v>294</v>
      </c>
      <c r="J69" s="494" t="s">
        <v>294</v>
      </c>
      <c r="K69" s="573">
        <v>0</v>
      </c>
      <c r="L69" s="358" t="s">
        <v>623</v>
      </c>
      <c r="M69" s="357" t="s">
        <v>107</v>
      </c>
      <c r="N69" s="357" t="s">
        <v>104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6268</v>
      </c>
      <c r="U69" s="357" t="s">
        <v>294</v>
      </c>
      <c r="V69" s="357" t="s">
        <v>294</v>
      </c>
    </row>
    <row r="70" spans="1:22">
      <c r="A70" s="527"/>
      <c r="B70" s="607" t="s">
        <v>152</v>
      </c>
      <c r="C70" s="1063" t="s">
        <v>7163</v>
      </c>
      <c r="D70" s="609">
        <v>3</v>
      </c>
      <c r="E70" s="607">
        <v>4</v>
      </c>
      <c r="F70" s="1065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7164</v>
      </c>
      <c r="M70" s="357" t="s">
        <v>152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527"/>
      <c r="B71" s="607" t="s">
        <v>154</v>
      </c>
      <c r="C71" s="1063" t="s">
        <v>7165</v>
      </c>
      <c r="D71" s="609">
        <v>3</v>
      </c>
      <c r="E71" s="607">
        <v>4</v>
      </c>
      <c r="F71" s="1065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3154</v>
      </c>
      <c r="M71" s="357" t="s">
        <v>154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28"/>
      <c r="B72" s="1710"/>
      <c r="C72" s="703" t="s">
        <v>22</v>
      </c>
      <c r="D72" s="614">
        <v>18</v>
      </c>
      <c r="E72" s="614">
        <v>24</v>
      </c>
      <c r="F72" s="70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711"/>
      <c r="B73" s="1066"/>
      <c r="C73" s="1686" t="s">
        <v>111</v>
      </c>
      <c r="D73" s="631">
        <v>204</v>
      </c>
      <c r="E73" s="631">
        <v>279</v>
      </c>
      <c r="F73" s="70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8381-09B6-45DB-8D61-75DDF523D330}">
  <sheetPr codeName="Sheet111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10</v>
      </c>
      <c r="C9" s="1064" t="s">
        <v>438</v>
      </c>
      <c r="D9" s="605">
        <v>2</v>
      </c>
      <c r="E9" s="603">
        <v>2</v>
      </c>
      <c r="F9" s="139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17</v>
      </c>
      <c r="C10" s="1292" t="s">
        <v>54</v>
      </c>
      <c r="D10" s="609">
        <v>5</v>
      </c>
      <c r="E10" s="607">
        <v>6</v>
      </c>
      <c r="F10" s="16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7091</v>
      </c>
      <c r="C11" s="1063" t="s">
        <v>7092</v>
      </c>
      <c r="D11" s="609">
        <v>4</v>
      </c>
      <c r="E11" s="607">
        <v>4</v>
      </c>
      <c r="F11" s="16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7093</v>
      </c>
      <c r="M11" s="357" t="s">
        <v>7091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19</v>
      </c>
      <c r="C12" s="1063" t="s">
        <v>335</v>
      </c>
      <c r="D12" s="609">
        <v>2</v>
      </c>
      <c r="E12" s="607">
        <v>2</v>
      </c>
      <c r="F12" s="16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20</v>
      </c>
      <c r="C13" s="1063" t="s">
        <v>3543</v>
      </c>
      <c r="D13" s="609">
        <v>5</v>
      </c>
      <c r="E13" s="607">
        <v>6</v>
      </c>
      <c r="F13" s="169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607" t="s">
        <v>6569</v>
      </c>
      <c r="C14" s="1688" t="s">
        <v>6570</v>
      </c>
      <c r="D14" s="609">
        <v>4</v>
      </c>
      <c r="E14" s="607">
        <v>6</v>
      </c>
      <c r="F14" s="1692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6571</v>
      </c>
      <c r="M14" s="357" t="s">
        <v>6569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612"/>
      <c r="C15" s="703" t="s">
        <v>22</v>
      </c>
      <c r="D15" s="614">
        <v>22</v>
      </c>
      <c r="E15" s="614">
        <v>26</v>
      </c>
      <c r="F15" s="169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07" t="s">
        <v>23</v>
      </c>
      <c r="C16" s="1063" t="s">
        <v>55</v>
      </c>
      <c r="D16" s="605">
        <v>5</v>
      </c>
      <c r="E16" s="603">
        <v>6</v>
      </c>
      <c r="F16" s="1694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607" t="s">
        <v>6472</v>
      </c>
      <c r="C17" s="1063" t="s">
        <v>349</v>
      </c>
      <c r="D17" s="609">
        <v>4</v>
      </c>
      <c r="E17" s="607">
        <v>6</v>
      </c>
      <c r="F17" s="1692" t="s">
        <v>54</v>
      </c>
      <c r="G17" s="494"/>
      <c r="H17" s="494" t="s">
        <v>17</v>
      </c>
      <c r="I17" s="494" t="s">
        <v>294</v>
      </c>
      <c r="J17" s="494" t="s">
        <v>294</v>
      </c>
      <c r="K17" s="573">
        <v>0</v>
      </c>
      <c r="L17" s="358" t="s">
        <v>6309</v>
      </c>
      <c r="M17" s="357" t="s">
        <v>6472</v>
      </c>
      <c r="N17" s="357" t="s">
        <v>17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6215</v>
      </c>
      <c r="U17" s="357" t="s">
        <v>294</v>
      </c>
      <c r="V17" s="357" t="s">
        <v>294</v>
      </c>
    </row>
    <row r="18" spans="1:22">
      <c r="A18" s="515"/>
      <c r="B18" s="607" t="s">
        <v>7094</v>
      </c>
      <c r="C18" s="1063" t="s">
        <v>7095</v>
      </c>
      <c r="D18" s="609">
        <v>2</v>
      </c>
      <c r="E18" s="607">
        <v>4</v>
      </c>
      <c r="F18" s="1692" t="s">
        <v>7092</v>
      </c>
      <c r="G18" s="494"/>
      <c r="H18" s="494" t="s">
        <v>7091</v>
      </c>
      <c r="I18" s="494" t="s">
        <v>294</v>
      </c>
      <c r="J18" s="494" t="s">
        <v>294</v>
      </c>
      <c r="K18" s="573">
        <v>0</v>
      </c>
      <c r="L18" s="358" t="s">
        <v>7096</v>
      </c>
      <c r="M18" s="357" t="s">
        <v>7094</v>
      </c>
      <c r="N18" s="357" t="s">
        <v>7091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7093</v>
      </c>
      <c r="U18" s="357" t="s">
        <v>294</v>
      </c>
      <c r="V18" s="357" t="s">
        <v>294</v>
      </c>
    </row>
    <row r="19" spans="1:22">
      <c r="A19" s="515"/>
      <c r="B19" s="607" t="s">
        <v>25</v>
      </c>
      <c r="C19" s="1063" t="s">
        <v>138</v>
      </c>
      <c r="D19" s="609">
        <v>3</v>
      </c>
      <c r="E19" s="607">
        <v>4</v>
      </c>
      <c r="F19" s="169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607" t="s">
        <v>26</v>
      </c>
      <c r="C20" s="1063" t="s">
        <v>52</v>
      </c>
      <c r="D20" s="609">
        <v>5</v>
      </c>
      <c r="E20" s="607">
        <v>6</v>
      </c>
      <c r="F20" s="1692" t="s">
        <v>3543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612"/>
      <c r="C21" s="703" t="s">
        <v>22</v>
      </c>
      <c r="D21" s="614">
        <v>19</v>
      </c>
      <c r="E21" s="614">
        <v>26</v>
      </c>
      <c r="F21" s="169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607" t="s">
        <v>27</v>
      </c>
      <c r="C22" s="1063" t="s">
        <v>403</v>
      </c>
      <c r="D22" s="605">
        <v>5</v>
      </c>
      <c r="E22" s="603">
        <v>6</v>
      </c>
      <c r="F22" s="1694" t="s">
        <v>55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515"/>
      <c r="B23" s="607" t="s">
        <v>350</v>
      </c>
      <c r="C23" s="1063" t="s">
        <v>7097</v>
      </c>
      <c r="D23" s="609">
        <v>4</v>
      </c>
      <c r="E23" s="607">
        <v>6</v>
      </c>
      <c r="F23" s="1692" t="s">
        <v>349</v>
      </c>
      <c r="G23" s="494"/>
      <c r="H23" s="494" t="s">
        <v>6472</v>
      </c>
      <c r="I23" s="494" t="s">
        <v>294</v>
      </c>
      <c r="J23" s="494" t="s">
        <v>294</v>
      </c>
      <c r="K23" s="573">
        <v>0</v>
      </c>
      <c r="L23" s="358" t="s">
        <v>6420</v>
      </c>
      <c r="M23" s="357" t="s">
        <v>350</v>
      </c>
      <c r="N23" s="357" t="s">
        <v>6472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6309</v>
      </c>
      <c r="U23" s="357" t="s">
        <v>294</v>
      </c>
      <c r="V23" s="357" t="s">
        <v>294</v>
      </c>
    </row>
    <row r="24" spans="1:22">
      <c r="A24" s="515"/>
      <c r="B24" s="607" t="s">
        <v>347</v>
      </c>
      <c r="C24" s="1063" t="s">
        <v>348</v>
      </c>
      <c r="D24" s="609">
        <v>3</v>
      </c>
      <c r="E24" s="607">
        <v>6</v>
      </c>
      <c r="F24" s="1692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6413</v>
      </c>
      <c r="M24" s="357" t="s">
        <v>347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607" t="s">
        <v>33</v>
      </c>
      <c r="C25" s="1063" t="s">
        <v>140</v>
      </c>
      <c r="D25" s="609">
        <v>5</v>
      </c>
      <c r="E25" s="607">
        <v>6</v>
      </c>
      <c r="F25" s="1692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607" t="s">
        <v>18</v>
      </c>
      <c r="C26" s="1063" t="s">
        <v>3567</v>
      </c>
      <c r="D26" s="609">
        <v>2</v>
      </c>
      <c r="E26" s="607">
        <v>2</v>
      </c>
      <c r="F26" s="1692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608</v>
      </c>
      <c r="M26" s="357" t="s">
        <v>18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607" t="s">
        <v>29</v>
      </c>
      <c r="C27" s="1063" t="s">
        <v>53</v>
      </c>
      <c r="D27" s="609">
        <v>2</v>
      </c>
      <c r="E27" s="607">
        <v>2</v>
      </c>
      <c r="F27" s="169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7"/>
      <c r="B28" s="612"/>
      <c r="C28" s="703" t="s">
        <v>22</v>
      </c>
      <c r="D28" s="614">
        <v>21</v>
      </c>
      <c r="E28" s="614">
        <v>28</v>
      </c>
      <c r="F28" s="169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607" t="s">
        <v>6484</v>
      </c>
      <c r="C29" s="1063" t="s">
        <v>6485</v>
      </c>
      <c r="D29" s="605">
        <v>3</v>
      </c>
      <c r="E29" s="607">
        <v>4</v>
      </c>
      <c r="F29" s="1694" t="s">
        <v>7097</v>
      </c>
      <c r="G29" s="494"/>
      <c r="H29" s="494" t="s">
        <v>350</v>
      </c>
      <c r="I29" s="494" t="s">
        <v>294</v>
      </c>
      <c r="J29" s="494" t="s">
        <v>294</v>
      </c>
      <c r="K29" s="573">
        <v>0</v>
      </c>
      <c r="L29" s="358" t="s">
        <v>6486</v>
      </c>
      <c r="M29" s="357" t="s">
        <v>6484</v>
      </c>
      <c r="N29" s="357" t="s">
        <v>350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6420</v>
      </c>
      <c r="U29" s="357" t="s">
        <v>294</v>
      </c>
      <c r="V29" s="357" t="s">
        <v>294</v>
      </c>
    </row>
    <row r="30" spans="1:22">
      <c r="A30" s="515"/>
      <c r="B30" s="607" t="s">
        <v>31</v>
      </c>
      <c r="C30" s="1063" t="s">
        <v>6483</v>
      </c>
      <c r="D30" s="609">
        <v>5</v>
      </c>
      <c r="E30" s="607">
        <v>6</v>
      </c>
      <c r="F30" s="1692" t="s">
        <v>403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515"/>
      <c r="B31" s="607" t="s">
        <v>30</v>
      </c>
      <c r="C31" s="1063" t="s">
        <v>141</v>
      </c>
      <c r="D31" s="609">
        <v>5</v>
      </c>
      <c r="E31" s="607">
        <v>6</v>
      </c>
      <c r="F31" s="1692" t="s">
        <v>55</v>
      </c>
      <c r="G31" s="494"/>
      <c r="H31" s="494" t="s">
        <v>23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23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594</v>
      </c>
      <c r="U31" s="357" t="s">
        <v>294</v>
      </c>
      <c r="V31" s="357" t="s">
        <v>294</v>
      </c>
    </row>
    <row r="32" spans="1:22">
      <c r="A32" s="515"/>
      <c r="B32" s="607" t="s">
        <v>7098</v>
      </c>
      <c r="C32" s="1063" t="s">
        <v>7099</v>
      </c>
      <c r="D32" s="609">
        <v>3</v>
      </c>
      <c r="E32" s="607">
        <v>4</v>
      </c>
      <c r="F32" s="1692" t="s">
        <v>7097</v>
      </c>
      <c r="G32" s="494"/>
      <c r="H32" s="494" t="s">
        <v>350</v>
      </c>
      <c r="I32" s="494" t="s">
        <v>294</v>
      </c>
      <c r="J32" s="494" t="s">
        <v>294</v>
      </c>
      <c r="K32" s="573">
        <v>0</v>
      </c>
      <c r="L32" s="358" t="s">
        <v>7099</v>
      </c>
      <c r="M32" s="357" t="s">
        <v>7098</v>
      </c>
      <c r="N32" s="357" t="s">
        <v>350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6420</v>
      </c>
      <c r="U32" s="357" t="s">
        <v>294</v>
      </c>
      <c r="V32" s="357" t="s">
        <v>294</v>
      </c>
    </row>
    <row r="33" spans="1:22" ht="15" thickBot="1">
      <c r="A33" s="515"/>
      <c r="B33" s="607" t="s">
        <v>7100</v>
      </c>
      <c r="C33" s="1063" t="s">
        <v>7101</v>
      </c>
      <c r="D33" s="609">
        <v>5</v>
      </c>
      <c r="E33" s="607">
        <v>6</v>
      </c>
      <c r="F33" s="1696" t="s">
        <v>7097</v>
      </c>
      <c r="G33" s="494"/>
      <c r="H33" s="494" t="s">
        <v>350</v>
      </c>
      <c r="I33" s="494" t="s">
        <v>294</v>
      </c>
      <c r="J33" s="494" t="s">
        <v>294</v>
      </c>
      <c r="K33" s="573">
        <v>0</v>
      </c>
      <c r="L33" s="358" t="s">
        <v>7102</v>
      </c>
      <c r="M33" s="357" t="s">
        <v>7100</v>
      </c>
      <c r="N33" s="357" t="s">
        <v>350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6420</v>
      </c>
      <c r="U33" s="357" t="s">
        <v>294</v>
      </c>
      <c r="V33" s="357" t="s">
        <v>294</v>
      </c>
    </row>
    <row r="34" spans="1:22" ht="15" thickBot="1">
      <c r="A34" s="517"/>
      <c r="B34" s="612"/>
      <c r="C34" s="703" t="s">
        <v>22</v>
      </c>
      <c r="D34" s="614">
        <v>21</v>
      </c>
      <c r="E34" s="614">
        <v>26</v>
      </c>
      <c r="F34" s="169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15">
        <v>5</v>
      </c>
      <c r="B35" s="607" t="s">
        <v>351</v>
      </c>
      <c r="C35" s="1063" t="s">
        <v>352</v>
      </c>
      <c r="D35" s="609">
        <v>4</v>
      </c>
      <c r="E35" s="607">
        <v>4</v>
      </c>
      <c r="F35" s="1692" t="s">
        <v>6483</v>
      </c>
      <c r="G35" s="494"/>
      <c r="H35" s="494" t="s">
        <v>31</v>
      </c>
      <c r="I35" s="494" t="s">
        <v>294</v>
      </c>
      <c r="J35" s="494" t="s">
        <v>294</v>
      </c>
      <c r="K35" s="573">
        <v>0</v>
      </c>
      <c r="L35" s="358" t="s">
        <v>6493</v>
      </c>
      <c r="M35" s="357" t="s">
        <v>351</v>
      </c>
      <c r="N35" s="357" t="s">
        <v>31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603</v>
      </c>
      <c r="U35" s="357" t="s">
        <v>294</v>
      </c>
      <c r="V35" s="357" t="s">
        <v>294</v>
      </c>
    </row>
    <row r="36" spans="1:22">
      <c r="A36" s="515"/>
      <c r="B36" s="607" t="s">
        <v>7103</v>
      </c>
      <c r="C36" s="1063" t="s">
        <v>7104</v>
      </c>
      <c r="D36" s="609">
        <v>4</v>
      </c>
      <c r="E36" s="607">
        <v>6</v>
      </c>
      <c r="F36" s="1692" t="s">
        <v>6485</v>
      </c>
      <c r="G36" s="494"/>
      <c r="H36" s="494" t="s">
        <v>6484</v>
      </c>
      <c r="I36" s="494" t="s">
        <v>294</v>
      </c>
      <c r="J36" s="494" t="s">
        <v>294</v>
      </c>
      <c r="K36" s="573">
        <v>0</v>
      </c>
      <c r="L36" s="358" t="s">
        <v>7105</v>
      </c>
      <c r="M36" s="357" t="s">
        <v>7103</v>
      </c>
      <c r="N36" s="357" t="s">
        <v>6484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6486</v>
      </c>
      <c r="U36" s="357" t="s">
        <v>294</v>
      </c>
      <c r="V36" s="357" t="s">
        <v>294</v>
      </c>
    </row>
    <row r="37" spans="1:22">
      <c r="A37" s="515"/>
      <c r="B37" s="607" t="s">
        <v>7106</v>
      </c>
      <c r="C37" s="1063" t="s">
        <v>7107</v>
      </c>
      <c r="D37" s="609">
        <v>5</v>
      </c>
      <c r="E37" s="607">
        <v>6</v>
      </c>
      <c r="F37" s="1692" t="s">
        <v>7101</v>
      </c>
      <c r="G37" s="494"/>
      <c r="H37" s="494" t="s">
        <v>7100</v>
      </c>
      <c r="I37" s="494" t="s">
        <v>294</v>
      </c>
      <c r="J37" s="494" t="s">
        <v>294</v>
      </c>
      <c r="K37" s="574">
        <v>0</v>
      </c>
      <c r="L37" s="358" t="s">
        <v>7108</v>
      </c>
      <c r="M37" s="357" t="s">
        <v>7106</v>
      </c>
      <c r="N37" s="357" t="s">
        <v>7100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7102</v>
      </c>
      <c r="U37" s="357" t="s">
        <v>294</v>
      </c>
      <c r="V37" s="357" t="s">
        <v>294</v>
      </c>
    </row>
    <row r="38" spans="1:22">
      <c r="A38" s="515"/>
      <c r="B38" s="607" t="s">
        <v>34</v>
      </c>
      <c r="C38" s="1063" t="s">
        <v>142</v>
      </c>
      <c r="D38" s="609">
        <v>4</v>
      </c>
      <c r="E38" s="607">
        <v>6</v>
      </c>
      <c r="F38" s="169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15"/>
      <c r="B39" s="607" t="s">
        <v>7109</v>
      </c>
      <c r="C39" s="1063" t="s">
        <v>7110</v>
      </c>
      <c r="D39" s="609">
        <v>5</v>
      </c>
      <c r="E39" s="607">
        <v>6</v>
      </c>
      <c r="F39" s="1692" t="s">
        <v>6485</v>
      </c>
      <c r="G39" s="494"/>
      <c r="H39" s="494" t="s">
        <v>6484</v>
      </c>
      <c r="I39" s="494" t="s">
        <v>294</v>
      </c>
      <c r="J39" s="494" t="s">
        <v>294</v>
      </c>
      <c r="K39" s="574">
        <v>0</v>
      </c>
      <c r="L39" s="358" t="s">
        <v>7111</v>
      </c>
      <c r="M39" s="357" t="s">
        <v>7109</v>
      </c>
      <c r="N39" s="357" t="s">
        <v>6484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6486</v>
      </c>
      <c r="U39" s="357" t="s">
        <v>294</v>
      </c>
      <c r="V39" s="357" t="s">
        <v>294</v>
      </c>
    </row>
    <row r="40" spans="1:22" ht="15" thickBot="1">
      <c r="A40" s="517"/>
      <c r="B40" s="612"/>
      <c r="C40" s="703" t="s">
        <v>22</v>
      </c>
      <c r="D40" s="614">
        <v>22</v>
      </c>
      <c r="E40" s="614">
        <v>28</v>
      </c>
      <c r="F40" s="1695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607" t="s">
        <v>6802</v>
      </c>
      <c r="C41" s="1063" t="s">
        <v>6803</v>
      </c>
      <c r="D41" s="605">
        <v>5</v>
      </c>
      <c r="E41" s="603">
        <v>6</v>
      </c>
      <c r="F41" s="1694" t="s">
        <v>352</v>
      </c>
      <c r="G41" s="494"/>
      <c r="H41" s="494" t="s">
        <v>351</v>
      </c>
      <c r="I41" s="494" t="s">
        <v>294</v>
      </c>
      <c r="J41" s="494" t="s">
        <v>294</v>
      </c>
      <c r="K41" s="573">
        <v>0</v>
      </c>
      <c r="L41" s="358" t="s">
        <v>6803</v>
      </c>
      <c r="M41" s="357" t="s">
        <v>6802</v>
      </c>
      <c r="N41" s="357" t="s">
        <v>351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6493</v>
      </c>
      <c r="U41" s="357" t="s">
        <v>294</v>
      </c>
      <c r="V41" s="357" t="s">
        <v>294</v>
      </c>
    </row>
    <row r="42" spans="1:22">
      <c r="A42" s="515"/>
      <c r="B42" s="607" t="s">
        <v>35</v>
      </c>
      <c r="C42" s="1063" t="s">
        <v>7112</v>
      </c>
      <c r="D42" s="609">
        <v>3</v>
      </c>
      <c r="E42" s="607">
        <v>4</v>
      </c>
      <c r="F42" s="1065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515"/>
      <c r="B43" s="607" t="s">
        <v>36</v>
      </c>
      <c r="C43" s="1063" t="s">
        <v>406</v>
      </c>
      <c r="D43" s="609">
        <v>1</v>
      </c>
      <c r="E43" s="607">
        <v>1</v>
      </c>
      <c r="F43" s="1690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1131</v>
      </c>
      <c r="M43" s="357" t="s">
        <v>36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15"/>
      <c r="B44" s="607" t="s">
        <v>7113</v>
      </c>
      <c r="C44" s="1063" t="s">
        <v>7114</v>
      </c>
      <c r="D44" s="609">
        <v>5</v>
      </c>
      <c r="E44" s="607">
        <v>6</v>
      </c>
      <c r="F44" s="1692" t="s">
        <v>7110</v>
      </c>
      <c r="G44" s="494"/>
      <c r="H44" s="494" t="s">
        <v>7109</v>
      </c>
      <c r="I44" s="494" t="s">
        <v>294</v>
      </c>
      <c r="J44" s="494" t="s">
        <v>294</v>
      </c>
      <c r="K44" s="573">
        <v>0</v>
      </c>
      <c r="L44" s="358" t="s">
        <v>7114</v>
      </c>
      <c r="M44" s="357" t="s">
        <v>7113</v>
      </c>
      <c r="N44" s="357" t="s">
        <v>7109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7111</v>
      </c>
      <c r="U44" s="357" t="s">
        <v>294</v>
      </c>
      <c r="V44" s="357" t="s">
        <v>294</v>
      </c>
    </row>
    <row r="45" spans="1:22" ht="15" thickBot="1">
      <c r="A45" s="515"/>
      <c r="B45" s="607" t="s">
        <v>7115</v>
      </c>
      <c r="C45" s="1063" t="s">
        <v>7116</v>
      </c>
      <c r="D45" s="609">
        <v>6</v>
      </c>
      <c r="E45" s="607">
        <v>8</v>
      </c>
      <c r="F45" s="1692" t="s">
        <v>7101</v>
      </c>
      <c r="G45" s="494"/>
      <c r="H45" s="494" t="s">
        <v>7100</v>
      </c>
      <c r="I45" s="494" t="s">
        <v>294</v>
      </c>
      <c r="J45" s="494" t="s">
        <v>294</v>
      </c>
      <c r="K45" s="573">
        <v>0</v>
      </c>
      <c r="L45" s="358" t="s">
        <v>7117</v>
      </c>
      <c r="M45" s="357" t="s">
        <v>7115</v>
      </c>
      <c r="N45" s="357" t="s">
        <v>7100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7102</v>
      </c>
      <c r="U45" s="357" t="s">
        <v>294</v>
      </c>
      <c r="V45" s="357" t="s">
        <v>294</v>
      </c>
    </row>
    <row r="46" spans="1:22" ht="15" thickBot="1">
      <c r="A46" s="517"/>
      <c r="B46" s="612"/>
      <c r="C46" s="703" t="s">
        <v>22</v>
      </c>
      <c r="D46" s="614">
        <v>20</v>
      </c>
      <c r="E46" s="614">
        <v>25</v>
      </c>
      <c r="F46" s="1695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02">
        <v>7</v>
      </c>
      <c r="B47" s="607" t="s">
        <v>7118</v>
      </c>
      <c r="C47" s="1063" t="s">
        <v>7119</v>
      </c>
      <c r="D47" s="605">
        <v>4</v>
      </c>
      <c r="E47" s="603">
        <v>6</v>
      </c>
      <c r="F47" s="1694" t="s">
        <v>7101</v>
      </c>
      <c r="G47" s="494"/>
      <c r="H47" s="494" t="s">
        <v>7100</v>
      </c>
      <c r="I47" s="494" t="s">
        <v>294</v>
      </c>
      <c r="J47" s="494" t="s">
        <v>294</v>
      </c>
      <c r="K47" s="573">
        <v>0</v>
      </c>
      <c r="L47" s="358" t="s">
        <v>7120</v>
      </c>
      <c r="M47" s="357" t="s">
        <v>7118</v>
      </c>
      <c r="N47" s="357" t="s">
        <v>7100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7102</v>
      </c>
      <c r="U47" s="357" t="s">
        <v>294</v>
      </c>
      <c r="V47" s="357" t="s">
        <v>294</v>
      </c>
    </row>
    <row r="48" spans="1:22">
      <c r="A48" s="515"/>
      <c r="B48" s="607" t="s">
        <v>7121</v>
      </c>
      <c r="C48" s="1063" t="s">
        <v>7122</v>
      </c>
      <c r="D48" s="609">
        <v>5</v>
      </c>
      <c r="E48" s="607">
        <v>6</v>
      </c>
      <c r="F48" s="1692" t="s">
        <v>7104</v>
      </c>
      <c r="G48" s="494"/>
      <c r="H48" s="494" t="s">
        <v>7103</v>
      </c>
      <c r="I48" s="494" t="s">
        <v>294</v>
      </c>
      <c r="J48" s="494" t="s">
        <v>294</v>
      </c>
      <c r="K48" s="573">
        <v>0</v>
      </c>
      <c r="L48" s="358" t="s">
        <v>7123</v>
      </c>
      <c r="M48" s="357" t="s">
        <v>7121</v>
      </c>
      <c r="N48" s="357" t="s">
        <v>7103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7105</v>
      </c>
      <c r="U48" s="357" t="s">
        <v>294</v>
      </c>
      <c r="V48" s="357" t="s">
        <v>294</v>
      </c>
    </row>
    <row r="49" spans="1:22">
      <c r="A49" s="515"/>
      <c r="B49" s="607" t="s">
        <v>40</v>
      </c>
      <c r="C49" s="1063" t="s">
        <v>3453</v>
      </c>
      <c r="D49" s="609">
        <v>1</v>
      </c>
      <c r="E49" s="607">
        <v>1</v>
      </c>
      <c r="F49" s="1692" t="s">
        <v>406</v>
      </c>
      <c r="G49" s="494"/>
      <c r="H49" s="494" t="s">
        <v>36</v>
      </c>
      <c r="I49" s="494" t="s">
        <v>294</v>
      </c>
      <c r="J49" s="494" t="s">
        <v>294</v>
      </c>
      <c r="K49" s="573">
        <v>0</v>
      </c>
      <c r="L49" s="358" t="s">
        <v>1180</v>
      </c>
      <c r="M49" s="357" t="s">
        <v>40</v>
      </c>
      <c r="N49" s="357" t="s">
        <v>36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1131</v>
      </c>
      <c r="U49" s="357" t="s">
        <v>294</v>
      </c>
      <c r="V49" s="357" t="s">
        <v>294</v>
      </c>
    </row>
    <row r="50" spans="1:22">
      <c r="A50" s="515"/>
      <c r="B50" s="607" t="s">
        <v>38</v>
      </c>
      <c r="C50" s="1063" t="s">
        <v>146</v>
      </c>
      <c r="D50" s="609">
        <v>1</v>
      </c>
      <c r="E50" s="607">
        <v>1</v>
      </c>
      <c r="F50" s="169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15"/>
      <c r="B51" s="607" t="s">
        <v>7124</v>
      </c>
      <c r="C51" s="1063" t="s">
        <v>7125</v>
      </c>
      <c r="D51" s="609">
        <v>4</v>
      </c>
      <c r="E51" s="607">
        <v>6</v>
      </c>
      <c r="F51" s="1692" t="s">
        <v>7110</v>
      </c>
      <c r="G51" s="494"/>
      <c r="H51" s="494" t="s">
        <v>7109</v>
      </c>
      <c r="I51" s="494" t="s">
        <v>294</v>
      </c>
      <c r="J51" s="494" t="s">
        <v>294</v>
      </c>
      <c r="K51" s="573">
        <v>0</v>
      </c>
      <c r="L51" s="358" t="s">
        <v>7126</v>
      </c>
      <c r="M51" s="357" t="s">
        <v>7124</v>
      </c>
      <c r="N51" s="357" t="s">
        <v>7109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7111</v>
      </c>
      <c r="U51" s="357" t="s">
        <v>294</v>
      </c>
      <c r="V51" s="357" t="s">
        <v>294</v>
      </c>
    </row>
    <row r="52" spans="1:22" ht="15" thickBot="1">
      <c r="A52" s="515"/>
      <c r="B52" s="607" t="s">
        <v>6823</v>
      </c>
      <c r="C52" s="1063" t="s">
        <v>6825</v>
      </c>
      <c r="D52" s="609">
        <v>5</v>
      </c>
      <c r="E52" s="607">
        <v>6</v>
      </c>
      <c r="F52" s="1692" t="s">
        <v>7114</v>
      </c>
      <c r="G52" s="494"/>
      <c r="H52" s="494" t="s">
        <v>7113</v>
      </c>
      <c r="I52" s="494" t="s">
        <v>294</v>
      </c>
      <c r="J52" s="494" t="s">
        <v>294</v>
      </c>
      <c r="K52" s="573">
        <v>0</v>
      </c>
      <c r="L52" s="358" t="s">
        <v>6825</v>
      </c>
      <c r="M52" s="357" t="s">
        <v>6823</v>
      </c>
      <c r="N52" s="357" t="s">
        <v>7113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7114</v>
      </c>
      <c r="U52" s="357" t="s">
        <v>294</v>
      </c>
      <c r="V52" s="357" t="s">
        <v>294</v>
      </c>
    </row>
    <row r="53" spans="1:22" ht="15" thickBot="1">
      <c r="A53" s="517"/>
      <c r="B53" s="612"/>
      <c r="C53" s="703" t="s">
        <v>22</v>
      </c>
      <c r="D53" s="614">
        <v>20</v>
      </c>
      <c r="E53" s="614">
        <v>26</v>
      </c>
      <c r="F53" s="1695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602">
        <v>8</v>
      </c>
      <c r="B54" s="607" t="s">
        <v>7127</v>
      </c>
      <c r="C54" s="1063" t="s">
        <v>7128</v>
      </c>
      <c r="D54" s="605">
        <v>5</v>
      </c>
      <c r="E54" s="603">
        <v>8</v>
      </c>
      <c r="F54" s="1694" t="s">
        <v>7122</v>
      </c>
      <c r="G54" s="494"/>
      <c r="H54" s="494" t="s">
        <v>7121</v>
      </c>
      <c r="I54" s="494" t="s">
        <v>294</v>
      </c>
      <c r="J54" s="494" t="s">
        <v>294</v>
      </c>
      <c r="K54" s="573">
        <v>0</v>
      </c>
      <c r="L54" s="358" t="s">
        <v>7129</v>
      </c>
      <c r="M54" s="357" t="s">
        <v>7127</v>
      </c>
      <c r="N54" s="357" t="s">
        <v>7121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7123</v>
      </c>
      <c r="U54" s="357" t="s">
        <v>294</v>
      </c>
      <c r="V54" s="357" t="s">
        <v>294</v>
      </c>
    </row>
    <row r="55" spans="1:22">
      <c r="A55" s="515"/>
      <c r="B55" s="607" t="s">
        <v>7130</v>
      </c>
      <c r="C55" s="1063" t="s">
        <v>7131</v>
      </c>
      <c r="D55" s="609">
        <v>4</v>
      </c>
      <c r="E55" s="607">
        <v>6</v>
      </c>
      <c r="F55" s="1692" t="s">
        <v>7122</v>
      </c>
      <c r="G55" s="494"/>
      <c r="H55" s="494" t="s">
        <v>7121</v>
      </c>
      <c r="I55" s="494" t="s">
        <v>294</v>
      </c>
      <c r="J55" s="494" t="s">
        <v>294</v>
      </c>
      <c r="K55" s="573">
        <v>0</v>
      </c>
      <c r="L55" s="358" t="s">
        <v>7131</v>
      </c>
      <c r="M55" s="357" t="s">
        <v>7130</v>
      </c>
      <c r="N55" s="357" t="s">
        <v>7121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7123</v>
      </c>
      <c r="U55" s="357" t="s">
        <v>294</v>
      </c>
      <c r="V55" s="357" t="s">
        <v>294</v>
      </c>
    </row>
    <row r="56" spans="1:22">
      <c r="A56" s="515"/>
      <c r="B56" s="607" t="s">
        <v>6812</v>
      </c>
      <c r="C56" s="1063" t="s">
        <v>7132</v>
      </c>
      <c r="D56" s="609">
        <v>4</v>
      </c>
      <c r="E56" s="607">
        <v>6</v>
      </c>
      <c r="F56" s="1692" t="s">
        <v>6825</v>
      </c>
      <c r="G56" s="494"/>
      <c r="H56" s="494" t="s">
        <v>6823</v>
      </c>
      <c r="I56" s="494" t="s">
        <v>294</v>
      </c>
      <c r="J56" s="494" t="s">
        <v>294</v>
      </c>
      <c r="K56" s="573">
        <v>0</v>
      </c>
      <c r="L56" s="358" t="s">
        <v>6813</v>
      </c>
      <c r="M56" s="357" t="s">
        <v>6812</v>
      </c>
      <c r="N56" s="357" t="s">
        <v>6823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6825</v>
      </c>
      <c r="U56" s="357" t="s">
        <v>294</v>
      </c>
      <c r="V56" s="357" t="s">
        <v>294</v>
      </c>
    </row>
    <row r="57" spans="1:22">
      <c r="A57" s="515"/>
      <c r="B57" s="607" t="s">
        <v>103</v>
      </c>
      <c r="C57" s="1063" t="s">
        <v>333</v>
      </c>
      <c r="D57" s="609">
        <v>4</v>
      </c>
      <c r="E57" s="607">
        <v>6</v>
      </c>
      <c r="F57" s="1692" t="s">
        <v>7133</v>
      </c>
      <c r="G57" s="494"/>
      <c r="H57" s="494" t="s">
        <v>34</v>
      </c>
      <c r="I57" s="494" t="s">
        <v>6823</v>
      </c>
      <c r="J57" s="494" t="s">
        <v>294</v>
      </c>
      <c r="K57" s="573">
        <v>0</v>
      </c>
      <c r="L57" s="358" t="s">
        <v>4861</v>
      </c>
      <c r="M57" s="357" t="s">
        <v>103</v>
      </c>
      <c r="N57" s="357" t="s">
        <v>34</v>
      </c>
      <c r="O57" s="357" t="s">
        <v>6823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6825</v>
      </c>
      <c r="V57" s="357" t="s">
        <v>294</v>
      </c>
    </row>
    <row r="58" spans="1:22" ht="15" thickBot="1">
      <c r="A58" s="515"/>
      <c r="B58" s="607" t="s">
        <v>6830</v>
      </c>
      <c r="C58" s="1063" t="s">
        <v>6831</v>
      </c>
      <c r="D58" s="609">
        <v>4</v>
      </c>
      <c r="E58" s="607">
        <v>6</v>
      </c>
      <c r="F58" s="1692" t="s">
        <v>7122</v>
      </c>
      <c r="G58" s="494"/>
      <c r="H58" s="494" t="s">
        <v>7121</v>
      </c>
      <c r="I58" s="494" t="s">
        <v>294</v>
      </c>
      <c r="J58" s="494" t="s">
        <v>294</v>
      </c>
      <c r="K58" s="573">
        <v>0</v>
      </c>
      <c r="L58" s="358" t="s">
        <v>6832</v>
      </c>
      <c r="M58" s="357" t="s">
        <v>6830</v>
      </c>
      <c r="N58" s="357" t="s">
        <v>7121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7123</v>
      </c>
      <c r="U58" s="357" t="s">
        <v>294</v>
      </c>
      <c r="V58" s="357" t="s">
        <v>294</v>
      </c>
    </row>
    <row r="59" spans="1:22" ht="15" thickBot="1">
      <c r="A59" s="517"/>
      <c r="B59" s="612"/>
      <c r="C59" s="703" t="s">
        <v>22</v>
      </c>
      <c r="D59" s="614">
        <v>21</v>
      </c>
      <c r="E59" s="614">
        <v>32</v>
      </c>
      <c r="F59" s="1695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9</v>
      </c>
      <c r="B60" s="607" t="s">
        <v>7134</v>
      </c>
      <c r="C60" s="1063" t="s">
        <v>276</v>
      </c>
      <c r="D60" s="605">
        <v>4</v>
      </c>
      <c r="E60" s="603">
        <v>6</v>
      </c>
      <c r="F60" s="1065" t="s">
        <v>6831</v>
      </c>
      <c r="G60" s="494"/>
      <c r="H60" s="494" t="s">
        <v>6830</v>
      </c>
      <c r="I60" s="494" t="s">
        <v>294</v>
      </c>
      <c r="J60" s="494" t="s">
        <v>294</v>
      </c>
      <c r="K60" s="573">
        <v>0</v>
      </c>
      <c r="L60" s="358" t="s">
        <v>614</v>
      </c>
      <c r="M60" s="357" t="s">
        <v>7134</v>
      </c>
      <c r="N60" s="357" t="s">
        <v>6830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6832</v>
      </c>
      <c r="U60" s="357" t="s">
        <v>294</v>
      </c>
      <c r="V60" s="357" t="s">
        <v>294</v>
      </c>
    </row>
    <row r="61" spans="1:22">
      <c r="A61" s="515"/>
      <c r="B61" s="607" t="s">
        <v>332</v>
      </c>
      <c r="C61" s="1063" t="s">
        <v>147</v>
      </c>
      <c r="D61" s="609">
        <v>5</v>
      </c>
      <c r="E61" s="607">
        <v>8</v>
      </c>
      <c r="F61" s="1692" t="s">
        <v>7135</v>
      </c>
      <c r="G61" s="494"/>
      <c r="H61" s="494" t="s">
        <v>35</v>
      </c>
      <c r="I61" s="494" t="s">
        <v>7121</v>
      </c>
      <c r="J61" s="494" t="s">
        <v>294</v>
      </c>
      <c r="K61" s="573">
        <v>0</v>
      </c>
      <c r="L61" s="358" t="s">
        <v>1153</v>
      </c>
      <c r="M61" s="357" t="s">
        <v>332</v>
      </c>
      <c r="N61" s="357" t="s">
        <v>35</v>
      </c>
      <c r="O61" s="357" t="s">
        <v>7121</v>
      </c>
      <c r="P61" s="357" t="s">
        <v>294</v>
      </c>
      <c r="Q61" s="357">
        <v>0</v>
      </c>
      <c r="R61" s="357">
        <v>38</v>
      </c>
      <c r="S61" s="357">
        <v>0</v>
      </c>
      <c r="T61" s="357" t="s">
        <v>3259</v>
      </c>
      <c r="U61" s="357" t="s">
        <v>7123</v>
      </c>
      <c r="V61" s="357" t="s">
        <v>294</v>
      </c>
    </row>
    <row r="62" spans="1:22">
      <c r="A62" s="515"/>
      <c r="B62" s="607" t="s">
        <v>7136</v>
      </c>
      <c r="C62" s="1063" t="s">
        <v>7137</v>
      </c>
      <c r="D62" s="609">
        <v>4</v>
      </c>
      <c r="E62" s="607">
        <v>4</v>
      </c>
      <c r="F62" s="1692" t="s">
        <v>333</v>
      </c>
      <c r="G62" s="494"/>
      <c r="H62" s="494" t="s">
        <v>103</v>
      </c>
      <c r="I62" s="494" t="s">
        <v>294</v>
      </c>
      <c r="J62" s="494" t="s">
        <v>294</v>
      </c>
      <c r="K62" s="573">
        <v>0</v>
      </c>
      <c r="L62" s="358" t="s">
        <v>7138</v>
      </c>
      <c r="M62" s="357" t="s">
        <v>7136</v>
      </c>
      <c r="N62" s="357" t="s">
        <v>103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4861</v>
      </c>
      <c r="U62" s="357" t="s">
        <v>294</v>
      </c>
      <c r="V62" s="357" t="s">
        <v>294</v>
      </c>
    </row>
    <row r="63" spans="1:22">
      <c r="A63" s="515"/>
      <c r="B63" s="607" t="s">
        <v>7139</v>
      </c>
      <c r="C63" s="1063" t="s">
        <v>7140</v>
      </c>
      <c r="D63" s="609">
        <v>4</v>
      </c>
      <c r="E63" s="607">
        <v>6</v>
      </c>
      <c r="F63" s="1692" t="s">
        <v>7131</v>
      </c>
      <c r="G63" s="494"/>
      <c r="H63" s="494" t="s">
        <v>7130</v>
      </c>
      <c r="I63" s="494" t="s">
        <v>294</v>
      </c>
      <c r="J63" s="494" t="s">
        <v>294</v>
      </c>
      <c r="K63" s="573">
        <v>0</v>
      </c>
      <c r="L63" s="358" t="s">
        <v>7141</v>
      </c>
      <c r="M63" s="357" t="s">
        <v>7139</v>
      </c>
      <c r="N63" s="357" t="s">
        <v>7130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7131</v>
      </c>
      <c r="U63" s="357" t="s">
        <v>294</v>
      </c>
      <c r="V63" s="357" t="s">
        <v>294</v>
      </c>
    </row>
    <row r="64" spans="1:22">
      <c r="A64" s="515"/>
      <c r="B64" s="607" t="s">
        <v>6837</v>
      </c>
      <c r="C64" s="1063" t="s">
        <v>6838</v>
      </c>
      <c r="D64" s="609">
        <v>4</v>
      </c>
      <c r="E64" s="607">
        <v>4</v>
      </c>
      <c r="F64" s="1692" t="s">
        <v>7132</v>
      </c>
      <c r="G64" s="494" t="s">
        <v>241</v>
      </c>
      <c r="H64" s="494" t="s">
        <v>6812</v>
      </c>
      <c r="I64" s="494" t="s">
        <v>294</v>
      </c>
      <c r="J64" s="494" t="s">
        <v>294</v>
      </c>
      <c r="K64" s="573">
        <v>0</v>
      </c>
      <c r="L64" s="358" t="s">
        <v>6839</v>
      </c>
      <c r="M64" s="357" t="s">
        <v>6837</v>
      </c>
      <c r="N64" s="357" t="s">
        <v>6812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6813</v>
      </c>
      <c r="U64" s="357" t="s">
        <v>294</v>
      </c>
      <c r="V64" s="357" t="s">
        <v>294</v>
      </c>
    </row>
    <row r="65" spans="1:22" ht="15" thickBot="1">
      <c r="A65" s="515"/>
      <c r="B65" s="607" t="s">
        <v>7142</v>
      </c>
      <c r="C65" s="1063" t="s">
        <v>7143</v>
      </c>
      <c r="D65" s="609">
        <v>4</v>
      </c>
      <c r="E65" s="607">
        <v>4</v>
      </c>
      <c r="F65" s="1692" t="s">
        <v>7132</v>
      </c>
      <c r="G65" s="494" t="s">
        <v>241</v>
      </c>
      <c r="H65" s="494" t="s">
        <v>6812</v>
      </c>
      <c r="I65" s="494" t="s">
        <v>294</v>
      </c>
      <c r="J65" s="494" t="s">
        <v>294</v>
      </c>
      <c r="K65" s="573">
        <v>0</v>
      </c>
      <c r="L65" s="358" t="s">
        <v>7144</v>
      </c>
      <c r="M65" s="357" t="s">
        <v>7142</v>
      </c>
      <c r="N65" s="357" t="s">
        <v>6812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6813</v>
      </c>
      <c r="U65" s="357" t="s">
        <v>294</v>
      </c>
      <c r="V65" s="357" t="s">
        <v>294</v>
      </c>
    </row>
    <row r="66" spans="1:22" ht="15" thickBot="1">
      <c r="A66" s="517"/>
      <c r="B66" s="612"/>
      <c r="C66" s="703" t="s">
        <v>22</v>
      </c>
      <c r="D66" s="614">
        <v>21</v>
      </c>
      <c r="E66" s="614">
        <v>28</v>
      </c>
      <c r="F66" s="169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607" t="s">
        <v>7145</v>
      </c>
      <c r="C67" s="1064" t="s">
        <v>7146</v>
      </c>
      <c r="D67" s="605">
        <v>5</v>
      </c>
      <c r="E67" s="603">
        <v>6</v>
      </c>
      <c r="F67" s="1065" t="s">
        <v>276</v>
      </c>
      <c r="G67" s="494"/>
      <c r="H67" s="494" t="s">
        <v>7134</v>
      </c>
      <c r="I67" s="494" t="s">
        <v>294</v>
      </c>
      <c r="J67" s="494" t="s">
        <v>294</v>
      </c>
      <c r="K67" s="573">
        <v>0</v>
      </c>
      <c r="L67" s="358" t="s">
        <v>7147</v>
      </c>
      <c r="M67" s="357" t="s">
        <v>7145</v>
      </c>
      <c r="N67" s="357" t="s">
        <v>7134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614</v>
      </c>
      <c r="U67" s="357" t="s">
        <v>294</v>
      </c>
      <c r="V67" s="357" t="s">
        <v>294</v>
      </c>
    </row>
    <row r="68" spans="1:22">
      <c r="A68" s="515"/>
      <c r="B68" s="607" t="s">
        <v>334</v>
      </c>
      <c r="C68" s="1063" t="s">
        <v>151</v>
      </c>
      <c r="D68" s="609">
        <v>5</v>
      </c>
      <c r="E68" s="607">
        <v>8</v>
      </c>
      <c r="F68" s="1692" t="s">
        <v>147</v>
      </c>
      <c r="G68" s="494"/>
      <c r="H68" s="494" t="s">
        <v>332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334</v>
      </c>
      <c r="N68" s="357" t="s">
        <v>332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607" t="s">
        <v>6845</v>
      </c>
      <c r="C69" s="1063" t="s">
        <v>6846</v>
      </c>
      <c r="D69" s="609">
        <v>4</v>
      </c>
      <c r="E69" s="607">
        <v>6</v>
      </c>
      <c r="F69" s="1065" t="s">
        <v>7122</v>
      </c>
      <c r="G69" s="494"/>
      <c r="H69" s="494" t="s">
        <v>7121</v>
      </c>
      <c r="I69" s="494" t="s">
        <v>294</v>
      </c>
      <c r="J69" s="494" t="s">
        <v>294</v>
      </c>
      <c r="K69" s="573">
        <v>0</v>
      </c>
      <c r="L69" s="358" t="s">
        <v>6846</v>
      </c>
      <c r="M69" s="357" t="s">
        <v>6845</v>
      </c>
      <c r="N69" s="357" t="s">
        <v>7121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7123</v>
      </c>
      <c r="U69" s="357" t="s">
        <v>294</v>
      </c>
      <c r="V69" s="357" t="s">
        <v>294</v>
      </c>
    </row>
    <row r="70" spans="1:22">
      <c r="A70" s="515"/>
      <c r="B70" s="607" t="s">
        <v>6847</v>
      </c>
      <c r="C70" s="1063" t="s">
        <v>6848</v>
      </c>
      <c r="D70" s="609">
        <v>4</v>
      </c>
      <c r="E70" s="607">
        <v>4</v>
      </c>
      <c r="F70" s="1692" t="s">
        <v>4875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6849</v>
      </c>
      <c r="M70" s="357" t="s">
        <v>6847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515"/>
      <c r="B71" s="607" t="s">
        <v>7148</v>
      </c>
      <c r="C71" s="1066" t="s">
        <v>7149</v>
      </c>
      <c r="D71" s="609">
        <v>4</v>
      </c>
      <c r="E71" s="607">
        <v>4</v>
      </c>
      <c r="F71" s="1696" t="s">
        <v>4875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7150</v>
      </c>
      <c r="M71" s="357" t="s">
        <v>7148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612"/>
      <c r="C72" s="703" t="s">
        <v>22</v>
      </c>
      <c r="D72" s="614">
        <v>18</v>
      </c>
      <c r="E72" s="614">
        <v>24</v>
      </c>
      <c r="F72" s="1695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64"/>
      <c r="B73" s="619"/>
      <c r="C73" s="1686" t="s">
        <v>111</v>
      </c>
      <c r="D73" s="631">
        <v>205</v>
      </c>
      <c r="E73" s="631">
        <v>269</v>
      </c>
      <c r="F73" s="1696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B80CB-A9CD-4180-9D4B-E40E4FE89F42}">
  <sheetPr codeName="Sheet112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700">
        <v>1</v>
      </c>
      <c r="B9" s="1068" t="s">
        <v>10</v>
      </c>
      <c r="C9" s="1064" t="s">
        <v>438</v>
      </c>
      <c r="D9" s="605">
        <v>2</v>
      </c>
      <c r="E9" s="603">
        <v>2</v>
      </c>
      <c r="F9" s="1701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702"/>
      <c r="B10" s="860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702"/>
      <c r="B11" s="860" t="s">
        <v>7022</v>
      </c>
      <c r="C11" s="1063" t="s">
        <v>7023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7024</v>
      </c>
      <c r="M11" s="357" t="s">
        <v>7022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702"/>
      <c r="B12" s="860" t="s">
        <v>19</v>
      </c>
      <c r="C12" s="1063" t="s">
        <v>335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702"/>
      <c r="B13" s="860" t="s">
        <v>354</v>
      </c>
      <c r="C13" s="1063" t="s">
        <v>355</v>
      </c>
      <c r="D13" s="609">
        <v>3</v>
      </c>
      <c r="E13" s="607">
        <v>4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6282</v>
      </c>
      <c r="M13" s="357" t="s">
        <v>354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702"/>
      <c r="B14" s="860" t="s">
        <v>20</v>
      </c>
      <c r="C14" s="1063" t="s">
        <v>3543</v>
      </c>
      <c r="D14" s="609">
        <v>5</v>
      </c>
      <c r="E14" s="607">
        <v>6</v>
      </c>
      <c r="F14" s="129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1703"/>
      <c r="B15" s="612"/>
      <c r="C15" s="703" t="s">
        <v>22</v>
      </c>
      <c r="D15" s="614">
        <v>21</v>
      </c>
      <c r="E15" s="614">
        <v>24</v>
      </c>
      <c r="F15" s="1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700">
        <v>2</v>
      </c>
      <c r="B16" s="860" t="s">
        <v>23</v>
      </c>
      <c r="C16" s="1063" t="s">
        <v>55</v>
      </c>
      <c r="D16" s="605">
        <v>5</v>
      </c>
      <c r="E16" s="603">
        <v>6</v>
      </c>
      <c r="F16" s="1299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1702"/>
      <c r="B17" s="860" t="s">
        <v>6472</v>
      </c>
      <c r="C17" s="1063" t="s">
        <v>349</v>
      </c>
      <c r="D17" s="609">
        <v>4</v>
      </c>
      <c r="E17" s="607">
        <v>6</v>
      </c>
      <c r="F17" s="1290" t="s">
        <v>54</v>
      </c>
      <c r="G17" s="494"/>
      <c r="H17" s="494" t="s">
        <v>17</v>
      </c>
      <c r="I17" s="494" t="s">
        <v>294</v>
      </c>
      <c r="J17" s="494" t="s">
        <v>294</v>
      </c>
      <c r="K17" s="573">
        <v>0</v>
      </c>
      <c r="L17" s="358" t="s">
        <v>6309</v>
      </c>
      <c r="M17" s="357" t="s">
        <v>6472</v>
      </c>
      <c r="N17" s="357" t="s">
        <v>17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6215</v>
      </c>
      <c r="U17" s="357" t="s">
        <v>294</v>
      </c>
      <c r="V17" s="357" t="s">
        <v>294</v>
      </c>
    </row>
    <row r="18" spans="1:22">
      <c r="A18" s="1702"/>
      <c r="B18" s="860" t="s">
        <v>347</v>
      </c>
      <c r="C18" s="1063" t="s">
        <v>348</v>
      </c>
      <c r="D18" s="609">
        <v>3</v>
      </c>
      <c r="E18" s="607">
        <v>6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6413</v>
      </c>
      <c r="M18" s="357" t="s">
        <v>347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702"/>
      <c r="B19" s="860" t="s">
        <v>25</v>
      </c>
      <c r="C19" s="1063" t="s">
        <v>138</v>
      </c>
      <c r="D19" s="609">
        <v>3</v>
      </c>
      <c r="E19" s="607">
        <v>4</v>
      </c>
      <c r="F19" s="1290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1702"/>
      <c r="B20" s="860" t="s">
        <v>26</v>
      </c>
      <c r="C20" s="1063" t="s">
        <v>417</v>
      </c>
      <c r="D20" s="609">
        <v>5</v>
      </c>
      <c r="E20" s="607">
        <v>6</v>
      </c>
      <c r="F20" s="1331" t="s">
        <v>3543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1703"/>
      <c r="B21" s="612"/>
      <c r="C21" s="703" t="s">
        <v>22</v>
      </c>
      <c r="D21" s="624">
        <v>20</v>
      </c>
      <c r="E21" s="624">
        <v>28</v>
      </c>
      <c r="F21" s="170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700">
        <v>3</v>
      </c>
      <c r="B22" s="860" t="s">
        <v>27</v>
      </c>
      <c r="C22" s="1063" t="s">
        <v>403</v>
      </c>
      <c r="D22" s="605">
        <v>5</v>
      </c>
      <c r="E22" s="603">
        <v>6</v>
      </c>
      <c r="F22" s="1299" t="s">
        <v>55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1702"/>
      <c r="B23" s="860" t="s">
        <v>7025</v>
      </c>
      <c r="C23" s="1063" t="s">
        <v>7026</v>
      </c>
      <c r="D23" s="609">
        <v>3</v>
      </c>
      <c r="E23" s="607">
        <v>4</v>
      </c>
      <c r="F23" s="1290" t="s">
        <v>348</v>
      </c>
      <c r="G23" s="494"/>
      <c r="H23" s="494" t="s">
        <v>347</v>
      </c>
      <c r="I23" s="494" t="s">
        <v>294</v>
      </c>
      <c r="J23" s="494" t="s">
        <v>294</v>
      </c>
      <c r="K23" s="573">
        <v>0</v>
      </c>
      <c r="L23" s="358" t="s">
        <v>7027</v>
      </c>
      <c r="M23" s="357" t="s">
        <v>7025</v>
      </c>
      <c r="N23" s="357" t="s">
        <v>347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6413</v>
      </c>
      <c r="U23" s="357" t="s">
        <v>294</v>
      </c>
      <c r="V23" s="357" t="s">
        <v>294</v>
      </c>
    </row>
    <row r="24" spans="1:22">
      <c r="A24" s="1702"/>
      <c r="B24" s="860" t="s">
        <v>30</v>
      </c>
      <c r="C24" s="1063" t="s">
        <v>141</v>
      </c>
      <c r="D24" s="609">
        <v>5</v>
      </c>
      <c r="E24" s="607">
        <v>6</v>
      </c>
      <c r="F24" s="1290" t="s">
        <v>55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604</v>
      </c>
      <c r="M24" s="357" t="s">
        <v>30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1702"/>
      <c r="B25" s="860" t="s">
        <v>33</v>
      </c>
      <c r="C25" s="1063" t="s">
        <v>140</v>
      </c>
      <c r="D25" s="609">
        <v>5</v>
      </c>
      <c r="E25" s="607">
        <v>6</v>
      </c>
      <c r="F25" s="1290" t="s">
        <v>417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1702"/>
      <c r="B26" s="860" t="s">
        <v>29</v>
      </c>
      <c r="C26" s="1063" t="s">
        <v>53</v>
      </c>
      <c r="D26" s="609">
        <v>2</v>
      </c>
      <c r="E26" s="607">
        <v>2</v>
      </c>
      <c r="F26" s="1290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1702"/>
      <c r="B27" s="860" t="s">
        <v>18</v>
      </c>
      <c r="C27" s="1063" t="s">
        <v>3739</v>
      </c>
      <c r="D27" s="609">
        <v>2</v>
      </c>
      <c r="E27" s="607">
        <v>2</v>
      </c>
      <c r="F27" s="1331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608</v>
      </c>
      <c r="M27" s="357" t="s">
        <v>18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1703"/>
      <c r="B28" s="612"/>
      <c r="C28" s="703" t="s">
        <v>22</v>
      </c>
      <c r="D28" s="614">
        <v>22</v>
      </c>
      <c r="E28" s="614">
        <v>26</v>
      </c>
      <c r="F28" s="170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700">
        <v>4</v>
      </c>
      <c r="B29" s="860" t="s">
        <v>31</v>
      </c>
      <c r="C29" s="1063" t="s">
        <v>32</v>
      </c>
      <c r="D29" s="605">
        <v>5</v>
      </c>
      <c r="E29" s="603">
        <v>6</v>
      </c>
      <c r="F29" s="1290" t="s">
        <v>403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31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1702"/>
      <c r="B30" s="860" t="s">
        <v>356</v>
      </c>
      <c r="C30" s="1063" t="s">
        <v>357</v>
      </c>
      <c r="D30" s="609">
        <v>3</v>
      </c>
      <c r="E30" s="607">
        <v>4</v>
      </c>
      <c r="F30" s="1290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6284</v>
      </c>
      <c r="M30" s="357" t="s">
        <v>356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1702"/>
      <c r="B31" s="860" t="s">
        <v>7028</v>
      </c>
      <c r="C31" s="1063" t="s">
        <v>418</v>
      </c>
      <c r="D31" s="609">
        <v>5</v>
      </c>
      <c r="E31" s="607">
        <v>8</v>
      </c>
      <c r="F31" s="1065" t="s">
        <v>141</v>
      </c>
      <c r="G31" s="494"/>
      <c r="H31" s="494" t="s">
        <v>30</v>
      </c>
      <c r="I31" s="494" t="s">
        <v>294</v>
      </c>
      <c r="J31" s="494" t="s">
        <v>294</v>
      </c>
      <c r="K31" s="573">
        <v>0</v>
      </c>
      <c r="L31" s="358" t="s">
        <v>6419</v>
      </c>
      <c r="M31" s="357" t="s">
        <v>7028</v>
      </c>
      <c r="N31" s="357" t="s">
        <v>30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604</v>
      </c>
      <c r="U31" s="357" t="s">
        <v>294</v>
      </c>
      <c r="V31" s="357" t="s">
        <v>294</v>
      </c>
    </row>
    <row r="32" spans="1:22">
      <c r="A32" s="1702"/>
      <c r="B32" s="860" t="s">
        <v>7029</v>
      </c>
      <c r="C32" s="1063" t="s">
        <v>7030</v>
      </c>
      <c r="D32" s="609">
        <v>4</v>
      </c>
      <c r="E32" s="607">
        <v>4</v>
      </c>
      <c r="F32" s="1290" t="s">
        <v>7026</v>
      </c>
      <c r="G32" s="494"/>
      <c r="H32" s="494" t="s">
        <v>7025</v>
      </c>
      <c r="I32" s="494" t="s">
        <v>294</v>
      </c>
      <c r="J32" s="494" t="s">
        <v>294</v>
      </c>
      <c r="K32" s="573">
        <v>0</v>
      </c>
      <c r="L32" s="358" t="s">
        <v>7030</v>
      </c>
      <c r="M32" s="357" t="s">
        <v>7029</v>
      </c>
      <c r="N32" s="357" t="s">
        <v>7025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7027</v>
      </c>
      <c r="U32" s="357" t="s">
        <v>294</v>
      </c>
      <c r="V32" s="357" t="s">
        <v>294</v>
      </c>
    </row>
    <row r="33" spans="1:22" ht="15" thickBot="1">
      <c r="A33" s="1702"/>
      <c r="B33" s="860" t="s">
        <v>7031</v>
      </c>
      <c r="C33" s="1063" t="s">
        <v>7032</v>
      </c>
      <c r="D33" s="609">
        <v>5</v>
      </c>
      <c r="E33" s="607">
        <v>8</v>
      </c>
      <c r="F33" s="1065" t="s">
        <v>7023</v>
      </c>
      <c r="G33" s="494"/>
      <c r="H33" s="494" t="s">
        <v>7022</v>
      </c>
      <c r="I33" s="494" t="s">
        <v>294</v>
      </c>
      <c r="J33" s="494" t="s">
        <v>294</v>
      </c>
      <c r="K33" s="573">
        <v>0</v>
      </c>
      <c r="L33" s="358" t="s">
        <v>7032</v>
      </c>
      <c r="M33" s="357" t="s">
        <v>7031</v>
      </c>
      <c r="N33" s="357" t="s">
        <v>7022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7024</v>
      </c>
      <c r="U33" s="357" t="s">
        <v>294</v>
      </c>
      <c r="V33" s="357" t="s">
        <v>294</v>
      </c>
    </row>
    <row r="34" spans="1:22" ht="15" thickBot="1">
      <c r="A34" s="1703"/>
      <c r="B34" s="612"/>
      <c r="C34" s="703" t="s">
        <v>22</v>
      </c>
      <c r="D34" s="614">
        <v>22</v>
      </c>
      <c r="E34" s="614">
        <v>30</v>
      </c>
      <c r="F34" s="1704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1700">
        <v>5</v>
      </c>
      <c r="B35" s="860" t="s">
        <v>7033</v>
      </c>
      <c r="C35" s="1063" t="s">
        <v>7034</v>
      </c>
      <c r="D35" s="605">
        <v>5</v>
      </c>
      <c r="E35" s="607">
        <v>6</v>
      </c>
      <c r="F35" s="1290" t="s">
        <v>7032</v>
      </c>
      <c r="G35" s="494"/>
      <c r="H35" s="494" t="s">
        <v>7031</v>
      </c>
      <c r="I35" s="494" t="s">
        <v>294</v>
      </c>
      <c r="J35" s="494" t="s">
        <v>294</v>
      </c>
      <c r="K35" s="573">
        <v>0</v>
      </c>
      <c r="L35" s="358" t="s">
        <v>7034</v>
      </c>
      <c r="M35" s="357" t="s">
        <v>7033</v>
      </c>
      <c r="N35" s="357" t="s">
        <v>7031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7032</v>
      </c>
      <c r="U35" s="357" t="s">
        <v>294</v>
      </c>
      <c r="V35" s="357" t="s">
        <v>294</v>
      </c>
    </row>
    <row r="36" spans="1:22">
      <c r="A36" s="1702"/>
      <c r="B36" s="860" t="s">
        <v>6985</v>
      </c>
      <c r="C36" s="1063" t="s">
        <v>6986</v>
      </c>
      <c r="D36" s="609">
        <v>4</v>
      </c>
      <c r="E36" s="607">
        <v>6</v>
      </c>
      <c r="F36" s="1290" t="s">
        <v>403</v>
      </c>
      <c r="G36" s="494"/>
      <c r="H36" s="494" t="s">
        <v>27</v>
      </c>
      <c r="I36" s="494" t="s">
        <v>294</v>
      </c>
      <c r="J36" s="494" t="s">
        <v>294</v>
      </c>
      <c r="K36" s="573">
        <v>0</v>
      </c>
      <c r="L36" s="358" t="s">
        <v>6426</v>
      </c>
      <c r="M36" s="357" t="s">
        <v>6985</v>
      </c>
      <c r="N36" s="357" t="s">
        <v>27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598</v>
      </c>
      <c r="U36" s="357" t="s">
        <v>294</v>
      </c>
      <c r="V36" s="357" t="s">
        <v>294</v>
      </c>
    </row>
    <row r="37" spans="1:22">
      <c r="A37" s="1702"/>
      <c r="B37" s="860" t="s">
        <v>34</v>
      </c>
      <c r="C37" s="1063" t="s">
        <v>142</v>
      </c>
      <c r="D37" s="609">
        <v>4</v>
      </c>
      <c r="E37" s="607">
        <v>6</v>
      </c>
      <c r="F37" s="1290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1702"/>
      <c r="B38" s="860" t="s">
        <v>358</v>
      </c>
      <c r="C38" s="1063" t="s">
        <v>6856</v>
      </c>
      <c r="D38" s="609">
        <v>3</v>
      </c>
      <c r="E38" s="607">
        <v>4</v>
      </c>
      <c r="F38" s="1290" t="s">
        <v>357</v>
      </c>
      <c r="G38" s="494"/>
      <c r="H38" s="494" t="s">
        <v>356</v>
      </c>
      <c r="I38" s="494" t="s">
        <v>294</v>
      </c>
      <c r="J38" s="494" t="s">
        <v>294</v>
      </c>
      <c r="K38" s="573">
        <v>0</v>
      </c>
      <c r="L38" s="358" t="s">
        <v>6307</v>
      </c>
      <c r="M38" s="357" t="s">
        <v>358</v>
      </c>
      <c r="N38" s="357" t="s">
        <v>356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6284</v>
      </c>
      <c r="U38" s="357" t="s">
        <v>294</v>
      </c>
      <c r="V38" s="357" t="s">
        <v>294</v>
      </c>
    </row>
    <row r="39" spans="1:22" ht="15" thickBot="1">
      <c r="A39" s="1702"/>
      <c r="B39" s="860" t="s">
        <v>7035</v>
      </c>
      <c r="C39" s="1063" t="s">
        <v>7036</v>
      </c>
      <c r="D39" s="609">
        <v>5</v>
      </c>
      <c r="E39" s="607">
        <v>6</v>
      </c>
      <c r="F39" s="1290" t="s">
        <v>7030</v>
      </c>
      <c r="G39" s="494"/>
      <c r="H39" s="494" t="s">
        <v>7029</v>
      </c>
      <c r="I39" s="494" t="s">
        <v>294</v>
      </c>
      <c r="J39" s="494" t="s">
        <v>294</v>
      </c>
      <c r="K39" s="574">
        <v>0</v>
      </c>
      <c r="L39" s="358" t="s">
        <v>7037</v>
      </c>
      <c r="M39" s="357" t="s">
        <v>7035</v>
      </c>
      <c r="N39" s="357" t="s">
        <v>7029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7030</v>
      </c>
      <c r="U39" s="357" t="s">
        <v>294</v>
      </c>
      <c r="V39" s="357" t="s">
        <v>294</v>
      </c>
    </row>
    <row r="40" spans="1:22" ht="15" thickBot="1">
      <c r="A40" s="1703"/>
      <c r="B40" s="612"/>
      <c r="C40" s="703" t="s">
        <v>22</v>
      </c>
      <c r="D40" s="614">
        <v>21</v>
      </c>
      <c r="E40" s="614">
        <v>28</v>
      </c>
      <c r="F40" s="1704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1700">
        <v>6</v>
      </c>
      <c r="B41" s="860" t="s">
        <v>7038</v>
      </c>
      <c r="C41" s="1063" t="s">
        <v>7039</v>
      </c>
      <c r="D41" s="605">
        <v>5</v>
      </c>
      <c r="E41" s="603">
        <v>6</v>
      </c>
      <c r="F41" s="1290" t="s">
        <v>6986</v>
      </c>
      <c r="G41" s="494"/>
      <c r="H41" s="494" t="s">
        <v>6985</v>
      </c>
      <c r="I41" s="494" t="s">
        <v>294</v>
      </c>
      <c r="J41" s="494" t="s">
        <v>294</v>
      </c>
      <c r="K41" s="573">
        <v>0</v>
      </c>
      <c r="L41" s="358" t="s">
        <v>7040</v>
      </c>
      <c r="M41" s="357" t="s">
        <v>7038</v>
      </c>
      <c r="N41" s="357" t="s">
        <v>6985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6426</v>
      </c>
      <c r="U41" s="357" t="s">
        <v>294</v>
      </c>
      <c r="V41" s="357" t="s">
        <v>294</v>
      </c>
    </row>
    <row r="42" spans="1:22">
      <c r="A42" s="1702"/>
      <c r="B42" s="860" t="s">
        <v>35</v>
      </c>
      <c r="C42" s="1063" t="s">
        <v>3258</v>
      </c>
      <c r="D42" s="609">
        <v>3</v>
      </c>
      <c r="E42" s="607">
        <v>4</v>
      </c>
      <c r="F42" s="1065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1702"/>
      <c r="B43" s="860" t="s">
        <v>36</v>
      </c>
      <c r="C43" s="1063" t="s">
        <v>247</v>
      </c>
      <c r="D43" s="609">
        <v>1</v>
      </c>
      <c r="E43" s="607">
        <v>1</v>
      </c>
      <c r="F43" s="1290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1131</v>
      </c>
      <c r="M43" s="357" t="s">
        <v>36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702"/>
      <c r="B44" s="860" t="s">
        <v>6989</v>
      </c>
      <c r="C44" s="1063" t="s">
        <v>6990</v>
      </c>
      <c r="D44" s="609">
        <v>4</v>
      </c>
      <c r="E44" s="607">
        <v>6</v>
      </c>
      <c r="F44" s="1290" t="s">
        <v>6986</v>
      </c>
      <c r="G44" s="494"/>
      <c r="H44" s="494" t="s">
        <v>6985</v>
      </c>
      <c r="I44" s="494" t="s">
        <v>294</v>
      </c>
      <c r="J44" s="494" t="s">
        <v>294</v>
      </c>
      <c r="K44" s="573">
        <v>0</v>
      </c>
      <c r="L44" s="358" t="s">
        <v>6436</v>
      </c>
      <c r="M44" s="357" t="s">
        <v>6989</v>
      </c>
      <c r="N44" s="357" t="s">
        <v>6985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6426</v>
      </c>
      <c r="U44" s="357" t="s">
        <v>294</v>
      </c>
      <c r="V44" s="357" t="s">
        <v>294</v>
      </c>
    </row>
    <row r="45" spans="1:22">
      <c r="A45" s="1702"/>
      <c r="B45" s="860" t="s">
        <v>7041</v>
      </c>
      <c r="C45" s="1063" t="s">
        <v>7042</v>
      </c>
      <c r="D45" s="609">
        <v>4</v>
      </c>
      <c r="E45" s="607">
        <v>4</v>
      </c>
      <c r="F45" s="1290" t="s">
        <v>7036</v>
      </c>
      <c r="G45" s="494"/>
      <c r="H45" s="494" t="s">
        <v>7035</v>
      </c>
      <c r="I45" s="494" t="s">
        <v>294</v>
      </c>
      <c r="J45" s="494" t="s">
        <v>294</v>
      </c>
      <c r="K45" s="573">
        <v>0</v>
      </c>
      <c r="L45" s="358" t="s">
        <v>7042</v>
      </c>
      <c r="M45" s="357" t="s">
        <v>7041</v>
      </c>
      <c r="N45" s="357" t="s">
        <v>7035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7037</v>
      </c>
      <c r="U45" s="357" t="s">
        <v>294</v>
      </c>
      <c r="V45" s="357" t="s">
        <v>294</v>
      </c>
    </row>
    <row r="46" spans="1:22" ht="15" thickBot="1">
      <c r="A46" s="1702"/>
      <c r="B46" s="860" t="s">
        <v>7043</v>
      </c>
      <c r="C46" s="1063" t="s">
        <v>7044</v>
      </c>
      <c r="D46" s="609">
        <v>4</v>
      </c>
      <c r="E46" s="607">
        <v>4</v>
      </c>
      <c r="F46" s="1065" t="s">
        <v>6856</v>
      </c>
      <c r="G46" s="494"/>
      <c r="H46" s="494" t="s">
        <v>358</v>
      </c>
      <c r="I46" s="494" t="s">
        <v>294</v>
      </c>
      <c r="J46" s="494" t="s">
        <v>294</v>
      </c>
      <c r="K46" s="573">
        <v>0</v>
      </c>
      <c r="L46" s="358" t="s">
        <v>7045</v>
      </c>
      <c r="M46" s="357" t="s">
        <v>7043</v>
      </c>
      <c r="N46" s="357" t="s">
        <v>358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6307</v>
      </c>
      <c r="U46" s="357" t="s">
        <v>294</v>
      </c>
      <c r="V46" s="357" t="s">
        <v>294</v>
      </c>
    </row>
    <row r="47" spans="1:22" ht="15" thickBot="1">
      <c r="A47" s="1703"/>
      <c r="B47" s="612"/>
      <c r="C47" s="703" t="s">
        <v>22</v>
      </c>
      <c r="D47" s="624">
        <v>21</v>
      </c>
      <c r="E47" s="624">
        <v>25</v>
      </c>
      <c r="F47" s="1704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1700">
        <v>7</v>
      </c>
      <c r="B48" s="860" t="s">
        <v>7046</v>
      </c>
      <c r="C48" s="1063" t="s">
        <v>7047</v>
      </c>
      <c r="D48" s="605">
        <v>4</v>
      </c>
      <c r="E48" s="603">
        <v>6</v>
      </c>
      <c r="F48" s="1290" t="s">
        <v>7039</v>
      </c>
      <c r="G48" s="494"/>
      <c r="H48" s="494" t="s">
        <v>7038</v>
      </c>
      <c r="I48" s="494" t="s">
        <v>294</v>
      </c>
      <c r="J48" s="494" t="s">
        <v>294</v>
      </c>
      <c r="K48" s="573">
        <v>0</v>
      </c>
      <c r="L48" s="358" t="s">
        <v>7048</v>
      </c>
      <c r="M48" s="357" t="s">
        <v>7046</v>
      </c>
      <c r="N48" s="357" t="s">
        <v>7038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7040</v>
      </c>
      <c r="U48" s="357" t="s">
        <v>294</v>
      </c>
      <c r="V48" s="357" t="s">
        <v>294</v>
      </c>
    </row>
    <row r="49" spans="1:22">
      <c r="A49" s="1702"/>
      <c r="B49" s="860" t="s">
        <v>7049</v>
      </c>
      <c r="C49" s="1063" t="s">
        <v>7050</v>
      </c>
      <c r="D49" s="609">
        <v>4</v>
      </c>
      <c r="E49" s="607">
        <v>4</v>
      </c>
      <c r="F49" s="1290" t="s">
        <v>7039</v>
      </c>
      <c r="G49" s="494"/>
      <c r="H49" s="494" t="s">
        <v>7038</v>
      </c>
      <c r="I49" s="494" t="s">
        <v>294</v>
      </c>
      <c r="J49" s="494" t="s">
        <v>294</v>
      </c>
      <c r="K49" s="573">
        <v>0</v>
      </c>
      <c r="L49" s="358" t="s">
        <v>7051</v>
      </c>
      <c r="M49" s="357" t="s">
        <v>7049</v>
      </c>
      <c r="N49" s="357" t="s">
        <v>7038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7040</v>
      </c>
      <c r="U49" s="357" t="s">
        <v>294</v>
      </c>
      <c r="V49" s="357" t="s">
        <v>294</v>
      </c>
    </row>
    <row r="50" spans="1:22">
      <c r="A50" s="1702"/>
      <c r="B50" s="860" t="s">
        <v>40</v>
      </c>
      <c r="C50" s="1063" t="s">
        <v>338</v>
      </c>
      <c r="D50" s="609">
        <v>1</v>
      </c>
      <c r="E50" s="607">
        <v>1</v>
      </c>
      <c r="F50" s="1065" t="s">
        <v>247</v>
      </c>
      <c r="G50" s="494"/>
      <c r="H50" s="494" t="s">
        <v>36</v>
      </c>
      <c r="I50" s="494" t="s">
        <v>294</v>
      </c>
      <c r="J50" s="494" t="s">
        <v>294</v>
      </c>
      <c r="K50" s="573">
        <v>0</v>
      </c>
      <c r="L50" s="358" t="s">
        <v>1180</v>
      </c>
      <c r="M50" s="357" t="s">
        <v>40</v>
      </c>
      <c r="N50" s="357" t="s">
        <v>36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1131</v>
      </c>
      <c r="U50" s="357" t="s">
        <v>294</v>
      </c>
      <c r="V50" s="357" t="s">
        <v>294</v>
      </c>
    </row>
    <row r="51" spans="1:22">
      <c r="A51" s="1702"/>
      <c r="B51" s="860" t="s">
        <v>7052</v>
      </c>
      <c r="C51" s="1063" t="s">
        <v>7053</v>
      </c>
      <c r="D51" s="609">
        <v>3</v>
      </c>
      <c r="E51" s="607">
        <v>4</v>
      </c>
      <c r="F51" s="1290" t="s">
        <v>6990</v>
      </c>
      <c r="G51" s="494"/>
      <c r="H51" s="494" t="s">
        <v>6989</v>
      </c>
      <c r="I51" s="494" t="s">
        <v>294</v>
      </c>
      <c r="J51" s="494" t="s">
        <v>294</v>
      </c>
      <c r="K51" s="573">
        <v>0</v>
      </c>
      <c r="L51" s="358" t="s">
        <v>7054</v>
      </c>
      <c r="M51" s="357" t="s">
        <v>7052</v>
      </c>
      <c r="N51" s="357" t="s">
        <v>6989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6436</v>
      </c>
      <c r="U51" s="357" t="s">
        <v>294</v>
      </c>
      <c r="V51" s="357" t="s">
        <v>294</v>
      </c>
    </row>
    <row r="52" spans="1:22">
      <c r="A52" s="1702"/>
      <c r="B52" s="860" t="s">
        <v>38</v>
      </c>
      <c r="C52" s="1063" t="s">
        <v>146</v>
      </c>
      <c r="D52" s="609">
        <v>1</v>
      </c>
      <c r="E52" s="607">
        <v>1</v>
      </c>
      <c r="F52" s="1290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 ht="15" thickBot="1">
      <c r="A53" s="1702"/>
      <c r="B53" s="860" t="s">
        <v>7055</v>
      </c>
      <c r="C53" s="1063" t="s">
        <v>7056</v>
      </c>
      <c r="D53" s="609">
        <v>5</v>
      </c>
      <c r="E53" s="607">
        <v>6</v>
      </c>
      <c r="F53" s="1290" t="s">
        <v>7044</v>
      </c>
      <c r="G53" s="494"/>
      <c r="H53" s="494" t="s">
        <v>7043</v>
      </c>
      <c r="I53" s="494" t="s">
        <v>294</v>
      </c>
      <c r="J53" s="494" t="s">
        <v>294</v>
      </c>
      <c r="K53" s="573">
        <v>0</v>
      </c>
      <c r="L53" s="358" t="s">
        <v>7056</v>
      </c>
      <c r="M53" s="357" t="s">
        <v>7055</v>
      </c>
      <c r="N53" s="357" t="s">
        <v>7043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7045</v>
      </c>
      <c r="U53" s="357" t="s">
        <v>294</v>
      </c>
      <c r="V53" s="357" t="s">
        <v>294</v>
      </c>
    </row>
    <row r="54" spans="1:22" ht="15" thickBot="1">
      <c r="A54" s="1703"/>
      <c r="B54" s="612"/>
      <c r="C54" s="703" t="s">
        <v>22</v>
      </c>
      <c r="D54" s="614">
        <v>18</v>
      </c>
      <c r="E54" s="614">
        <v>22</v>
      </c>
      <c r="F54" s="1704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1702">
        <v>8</v>
      </c>
      <c r="B55" s="860" t="s">
        <v>7057</v>
      </c>
      <c r="C55" s="1063" t="s">
        <v>7058</v>
      </c>
      <c r="D55" s="609">
        <v>4</v>
      </c>
      <c r="E55" s="607">
        <v>4</v>
      </c>
      <c r="F55" s="1065" t="s">
        <v>7053</v>
      </c>
      <c r="G55" s="494"/>
      <c r="H55" s="494" t="s">
        <v>7052</v>
      </c>
      <c r="I55" s="494" t="s">
        <v>294</v>
      </c>
      <c r="J55" s="494" t="s">
        <v>294</v>
      </c>
      <c r="K55" s="573">
        <v>0</v>
      </c>
      <c r="L55" s="358" t="s">
        <v>7059</v>
      </c>
      <c r="M55" s="357" t="s">
        <v>7057</v>
      </c>
      <c r="N55" s="357" t="s">
        <v>7052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7054</v>
      </c>
      <c r="U55" s="357" t="s">
        <v>294</v>
      </c>
      <c r="V55" s="357" t="s">
        <v>294</v>
      </c>
    </row>
    <row r="56" spans="1:22">
      <c r="A56" s="1702"/>
      <c r="B56" s="860" t="s">
        <v>6622</v>
      </c>
      <c r="C56" s="1063" t="s">
        <v>333</v>
      </c>
      <c r="D56" s="609">
        <v>4</v>
      </c>
      <c r="E56" s="607">
        <v>6</v>
      </c>
      <c r="F56" s="1290" t="s">
        <v>7060</v>
      </c>
      <c r="G56" s="494"/>
      <c r="H56" s="494" t="s">
        <v>34</v>
      </c>
      <c r="I56" s="494" t="s">
        <v>7046</v>
      </c>
      <c r="J56" s="494" t="s">
        <v>294</v>
      </c>
      <c r="K56" s="573">
        <v>0</v>
      </c>
      <c r="L56" s="358" t="s">
        <v>4861</v>
      </c>
      <c r="M56" s="357" t="s">
        <v>6622</v>
      </c>
      <c r="N56" s="357" t="s">
        <v>34</v>
      </c>
      <c r="O56" s="357" t="s">
        <v>7046</v>
      </c>
      <c r="P56" s="357" t="s">
        <v>294</v>
      </c>
      <c r="Q56" s="357">
        <v>0</v>
      </c>
      <c r="R56" s="357">
        <v>19</v>
      </c>
      <c r="S56" s="357">
        <v>0</v>
      </c>
      <c r="T56" s="357" t="s">
        <v>1181</v>
      </c>
      <c r="U56" s="357" t="s">
        <v>7048</v>
      </c>
      <c r="V56" s="357" t="s">
        <v>294</v>
      </c>
    </row>
    <row r="57" spans="1:22">
      <c r="A57" s="1702"/>
      <c r="B57" s="860" t="s">
        <v>7061</v>
      </c>
      <c r="C57" s="1063" t="s">
        <v>7062</v>
      </c>
      <c r="D57" s="609">
        <v>6</v>
      </c>
      <c r="E57" s="607">
        <v>8</v>
      </c>
      <c r="F57" s="1707" t="s">
        <v>7047</v>
      </c>
      <c r="G57" s="494"/>
      <c r="H57" s="494" t="s">
        <v>7046</v>
      </c>
      <c r="I57" s="494" t="s">
        <v>294</v>
      </c>
      <c r="J57" s="494" t="s">
        <v>294</v>
      </c>
      <c r="K57" s="573">
        <v>0</v>
      </c>
      <c r="L57" s="358" t="s">
        <v>7063</v>
      </c>
      <c r="M57" s="357" t="s">
        <v>7061</v>
      </c>
      <c r="N57" s="357" t="s">
        <v>7046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7048</v>
      </c>
      <c r="U57" s="357" t="s">
        <v>294</v>
      </c>
      <c r="V57" s="357" t="s">
        <v>294</v>
      </c>
    </row>
    <row r="58" spans="1:22" ht="15" thickBot="1">
      <c r="A58" s="1702"/>
      <c r="B58" s="860" t="s">
        <v>7064</v>
      </c>
      <c r="C58" s="1063" t="s">
        <v>7065</v>
      </c>
      <c r="D58" s="609">
        <v>4</v>
      </c>
      <c r="E58" s="619">
        <v>4</v>
      </c>
      <c r="F58" s="1290" t="s">
        <v>7044</v>
      </c>
      <c r="G58" s="494"/>
      <c r="H58" s="494" t="s">
        <v>7043</v>
      </c>
      <c r="I58" s="494" t="s">
        <v>294</v>
      </c>
      <c r="J58" s="494" t="s">
        <v>294</v>
      </c>
      <c r="K58" s="573">
        <v>0</v>
      </c>
      <c r="L58" s="358" t="s">
        <v>7066</v>
      </c>
      <c r="M58" s="357" t="s">
        <v>7064</v>
      </c>
      <c r="N58" s="357" t="s">
        <v>7043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7045</v>
      </c>
      <c r="U58" s="357" t="s">
        <v>294</v>
      </c>
      <c r="V58" s="357" t="s">
        <v>294</v>
      </c>
    </row>
    <row r="59" spans="1:22" ht="15" thickBot="1">
      <c r="A59" s="1703"/>
      <c r="B59" s="612"/>
      <c r="C59" s="703" t="s">
        <v>22</v>
      </c>
      <c r="D59" s="624">
        <v>18</v>
      </c>
      <c r="E59" s="614">
        <v>22</v>
      </c>
      <c r="F59" s="1704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1700">
        <v>9</v>
      </c>
      <c r="B60" s="860" t="s">
        <v>7067</v>
      </c>
      <c r="C60" s="1063" t="s">
        <v>7068</v>
      </c>
      <c r="D60" s="605">
        <v>5</v>
      </c>
      <c r="E60" s="603">
        <v>6</v>
      </c>
      <c r="F60" s="1290" t="s">
        <v>7065</v>
      </c>
      <c r="G60" s="494"/>
      <c r="H60" s="494" t="s">
        <v>7064</v>
      </c>
      <c r="I60" s="494" t="s">
        <v>294</v>
      </c>
      <c r="J60" s="494" t="s">
        <v>294</v>
      </c>
      <c r="K60" s="573">
        <v>0</v>
      </c>
      <c r="L60" s="358" t="s">
        <v>7069</v>
      </c>
      <c r="M60" s="357" t="s">
        <v>7067</v>
      </c>
      <c r="N60" s="357" t="s">
        <v>7064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7066</v>
      </c>
      <c r="U60" s="357" t="s">
        <v>294</v>
      </c>
      <c r="V60" s="357" t="s">
        <v>294</v>
      </c>
    </row>
    <row r="61" spans="1:22">
      <c r="A61" s="1702"/>
      <c r="B61" s="607" t="s">
        <v>4853</v>
      </c>
      <c r="C61" s="1063" t="s">
        <v>7070</v>
      </c>
      <c r="D61" s="609">
        <v>4</v>
      </c>
      <c r="E61" s="607">
        <v>4</v>
      </c>
      <c r="F61" s="1290" t="s">
        <v>7047</v>
      </c>
      <c r="G61" s="494"/>
      <c r="H61" s="494" t="s">
        <v>7046</v>
      </c>
      <c r="I61" s="494" t="s">
        <v>294</v>
      </c>
      <c r="J61" s="494" t="s">
        <v>294</v>
      </c>
      <c r="K61" s="573">
        <v>0</v>
      </c>
      <c r="L61" s="358" t="s">
        <v>4855</v>
      </c>
      <c r="M61" s="357" t="s">
        <v>4853</v>
      </c>
      <c r="N61" s="357" t="s">
        <v>7046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7048</v>
      </c>
      <c r="U61" s="357" t="s">
        <v>294</v>
      </c>
      <c r="V61" s="357" t="s">
        <v>294</v>
      </c>
    </row>
    <row r="62" spans="1:22">
      <c r="A62" s="1702"/>
      <c r="B62" s="860" t="s">
        <v>6887</v>
      </c>
      <c r="C62" s="1063" t="s">
        <v>147</v>
      </c>
      <c r="D62" s="609">
        <v>5</v>
      </c>
      <c r="E62" s="607">
        <v>8</v>
      </c>
      <c r="F62" s="1290" t="s">
        <v>7071</v>
      </c>
      <c r="G62" s="494"/>
      <c r="H62" s="494" t="s">
        <v>35</v>
      </c>
      <c r="I62" s="494" t="s">
        <v>7057</v>
      </c>
      <c r="J62" s="494" t="s">
        <v>294</v>
      </c>
      <c r="K62" s="573">
        <v>0</v>
      </c>
      <c r="L62" s="358" t="s">
        <v>1153</v>
      </c>
      <c r="M62" s="357" t="s">
        <v>6887</v>
      </c>
      <c r="N62" s="357" t="s">
        <v>35</v>
      </c>
      <c r="O62" s="357" t="s">
        <v>7057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7059</v>
      </c>
      <c r="V62" s="357" t="s">
        <v>294</v>
      </c>
    </row>
    <row r="63" spans="1:22">
      <c r="A63" s="1702"/>
      <c r="B63" s="860" t="s">
        <v>7072</v>
      </c>
      <c r="C63" s="1063" t="s">
        <v>7073</v>
      </c>
      <c r="D63" s="609">
        <v>4</v>
      </c>
      <c r="E63" s="607">
        <v>6</v>
      </c>
      <c r="F63" s="1707" t="s">
        <v>7065</v>
      </c>
      <c r="G63" s="494"/>
      <c r="H63" s="494" t="s">
        <v>7064</v>
      </c>
      <c r="I63" s="494" t="s">
        <v>294</v>
      </c>
      <c r="J63" s="494" t="s">
        <v>294</v>
      </c>
      <c r="K63" s="573">
        <v>0</v>
      </c>
      <c r="L63" s="358" t="s">
        <v>7074</v>
      </c>
      <c r="M63" s="357" t="s">
        <v>7072</v>
      </c>
      <c r="N63" s="357" t="s">
        <v>7064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7066</v>
      </c>
      <c r="U63" s="357" t="s">
        <v>294</v>
      </c>
      <c r="V63" s="357" t="s">
        <v>294</v>
      </c>
    </row>
    <row r="64" spans="1:22">
      <c r="A64" s="1702"/>
      <c r="B64" s="860" t="s">
        <v>7018</v>
      </c>
      <c r="C64" s="1063" t="s">
        <v>7075</v>
      </c>
      <c r="D64" s="609">
        <v>4</v>
      </c>
      <c r="E64" s="607">
        <v>4</v>
      </c>
      <c r="F64" s="1290" t="s">
        <v>7056</v>
      </c>
      <c r="G64" s="494" t="s">
        <v>241</v>
      </c>
      <c r="H64" s="494" t="s">
        <v>7055</v>
      </c>
      <c r="I64" s="494" t="s">
        <v>294</v>
      </c>
      <c r="J64" s="494" t="s">
        <v>294</v>
      </c>
      <c r="K64" s="573">
        <v>0</v>
      </c>
      <c r="L64" s="358" t="s">
        <v>7020</v>
      </c>
      <c r="M64" s="357" t="s">
        <v>7018</v>
      </c>
      <c r="N64" s="357" t="s">
        <v>7055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7056</v>
      </c>
      <c r="U64" s="357" t="s">
        <v>294</v>
      </c>
      <c r="V64" s="357" t="s">
        <v>294</v>
      </c>
    </row>
    <row r="65" spans="1:22" ht="15" thickBot="1">
      <c r="A65" s="1702"/>
      <c r="B65" s="860" t="s">
        <v>7076</v>
      </c>
      <c r="C65" s="1063" t="s">
        <v>7077</v>
      </c>
      <c r="D65" s="681">
        <v>4</v>
      </c>
      <c r="E65" s="607">
        <v>4</v>
      </c>
      <c r="F65" s="1290" t="s">
        <v>7056</v>
      </c>
      <c r="G65" s="494" t="s">
        <v>241</v>
      </c>
      <c r="H65" s="494" t="s">
        <v>7055</v>
      </c>
      <c r="I65" s="494" t="s">
        <v>294</v>
      </c>
      <c r="J65" s="494" t="s">
        <v>294</v>
      </c>
      <c r="K65" s="573">
        <v>0</v>
      </c>
      <c r="L65" s="358" t="s">
        <v>7078</v>
      </c>
      <c r="M65" s="357" t="s">
        <v>7076</v>
      </c>
      <c r="N65" s="357" t="s">
        <v>7055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7056</v>
      </c>
      <c r="U65" s="357" t="s">
        <v>294</v>
      </c>
      <c r="V65" s="357" t="s">
        <v>294</v>
      </c>
    </row>
    <row r="66" spans="1:22" ht="15" thickBot="1">
      <c r="A66" s="1703"/>
      <c r="B66" s="612"/>
      <c r="C66" s="703" t="s">
        <v>22</v>
      </c>
      <c r="D66" s="631">
        <v>22</v>
      </c>
      <c r="E66" s="614">
        <v>28</v>
      </c>
      <c r="F66" s="170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700">
        <v>10</v>
      </c>
      <c r="B67" s="860" t="s">
        <v>7079</v>
      </c>
      <c r="C67" s="1064" t="s">
        <v>7080</v>
      </c>
      <c r="D67" s="605">
        <v>6</v>
      </c>
      <c r="E67" s="603">
        <v>8</v>
      </c>
      <c r="F67" s="1707" t="s">
        <v>7058</v>
      </c>
      <c r="G67" s="494"/>
      <c r="H67" s="494" t="s">
        <v>7057</v>
      </c>
      <c r="I67" s="494" t="s">
        <v>294</v>
      </c>
      <c r="J67" s="494" t="s">
        <v>294</v>
      </c>
      <c r="K67" s="573">
        <v>0</v>
      </c>
      <c r="L67" s="358" t="s">
        <v>7081</v>
      </c>
      <c r="M67" s="357" t="s">
        <v>7079</v>
      </c>
      <c r="N67" s="357" t="s">
        <v>7057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7059</v>
      </c>
      <c r="U67" s="357" t="s">
        <v>294</v>
      </c>
      <c r="V67" s="357" t="s">
        <v>294</v>
      </c>
    </row>
    <row r="68" spans="1:22">
      <c r="A68" s="1702"/>
      <c r="B68" s="860" t="s">
        <v>6634</v>
      </c>
      <c r="C68" s="1063" t="s">
        <v>151</v>
      </c>
      <c r="D68" s="609">
        <v>5</v>
      </c>
      <c r="E68" s="607">
        <v>8</v>
      </c>
      <c r="F68" s="1290" t="s">
        <v>147</v>
      </c>
      <c r="G68" s="494"/>
      <c r="H68" s="494" t="s">
        <v>6887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6634</v>
      </c>
      <c r="N68" s="357" t="s">
        <v>6887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1702"/>
      <c r="B69" s="860" t="s">
        <v>7082</v>
      </c>
      <c r="C69" s="1063" t="s">
        <v>7083</v>
      </c>
      <c r="D69" s="609">
        <v>4</v>
      </c>
      <c r="E69" s="607">
        <v>6</v>
      </c>
      <c r="F69" s="1290" t="s">
        <v>7070</v>
      </c>
      <c r="G69" s="494"/>
      <c r="H69" s="494" t="s">
        <v>4853</v>
      </c>
      <c r="I69" s="494" t="s">
        <v>294</v>
      </c>
      <c r="J69" s="494" t="s">
        <v>294</v>
      </c>
      <c r="K69" s="573">
        <v>0</v>
      </c>
      <c r="L69" s="358" t="s">
        <v>7084</v>
      </c>
      <c r="M69" s="357" t="s">
        <v>7082</v>
      </c>
      <c r="N69" s="357" t="s">
        <v>4853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4855</v>
      </c>
      <c r="U69" s="357" t="s">
        <v>294</v>
      </c>
      <c r="V69" s="357" t="s">
        <v>294</v>
      </c>
    </row>
    <row r="70" spans="1:22">
      <c r="A70" s="1702"/>
      <c r="B70" s="860" t="s">
        <v>7085</v>
      </c>
      <c r="C70" s="1063" t="s">
        <v>7086</v>
      </c>
      <c r="D70" s="609">
        <v>4</v>
      </c>
      <c r="E70" s="607">
        <v>4</v>
      </c>
      <c r="F70" s="1290" t="s">
        <v>6562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7087</v>
      </c>
      <c r="M70" s="357" t="s">
        <v>7085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1702"/>
      <c r="B71" s="860" t="s">
        <v>7088</v>
      </c>
      <c r="C71" s="1063" t="s">
        <v>7089</v>
      </c>
      <c r="D71" s="609">
        <v>4</v>
      </c>
      <c r="E71" s="607">
        <v>4</v>
      </c>
      <c r="F71" s="1290" t="s">
        <v>6562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7090</v>
      </c>
      <c r="M71" s="357" t="s">
        <v>7088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1703"/>
      <c r="B72" s="1708"/>
      <c r="C72" s="703" t="s">
        <v>22</v>
      </c>
      <c r="D72" s="614">
        <v>19</v>
      </c>
      <c r="E72" s="614">
        <v>26</v>
      </c>
      <c r="F72" s="1704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0"/>
      <c r="B73" s="628"/>
      <c r="C73" s="1686" t="s">
        <v>111</v>
      </c>
      <c r="D73" s="631">
        <v>204</v>
      </c>
      <c r="E73" s="614">
        <v>259</v>
      </c>
      <c r="F73" s="170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43A6D-E2B9-4F60-9010-A7F5DB78EF1A}">
  <sheetPr codeName="Sheet113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10</v>
      </c>
      <c r="C9" s="1064" t="s">
        <v>438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860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60" t="s">
        <v>6982</v>
      </c>
      <c r="C11" s="1063" t="s">
        <v>416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6412</v>
      </c>
      <c r="M11" s="357" t="s">
        <v>6982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19</v>
      </c>
      <c r="C12" s="1063" t="s">
        <v>335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860" t="s">
        <v>6477</v>
      </c>
      <c r="C13" s="1063" t="s">
        <v>6478</v>
      </c>
      <c r="D13" s="609">
        <v>4</v>
      </c>
      <c r="E13" s="607">
        <v>6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6479</v>
      </c>
      <c r="M13" s="357" t="s">
        <v>6477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860" t="s">
        <v>20</v>
      </c>
      <c r="C14" s="1063" t="s">
        <v>3543</v>
      </c>
      <c r="D14" s="609">
        <v>5</v>
      </c>
      <c r="E14" s="607">
        <v>6</v>
      </c>
      <c r="F14" s="13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612"/>
      <c r="C15" s="703" t="s">
        <v>22</v>
      </c>
      <c r="D15" s="614">
        <v>22</v>
      </c>
      <c r="E15" s="614">
        <v>26</v>
      </c>
      <c r="F15" s="70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860" t="s">
        <v>23</v>
      </c>
      <c r="C16" s="1291" t="s">
        <v>55</v>
      </c>
      <c r="D16" s="605">
        <v>5</v>
      </c>
      <c r="E16" s="603">
        <v>6</v>
      </c>
      <c r="F16" s="1067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860" t="s">
        <v>354</v>
      </c>
      <c r="C17" s="1063" t="s">
        <v>355</v>
      </c>
      <c r="D17" s="609">
        <v>3</v>
      </c>
      <c r="E17" s="607">
        <v>4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6282</v>
      </c>
      <c r="M17" s="357" t="s">
        <v>354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860" t="s">
        <v>347</v>
      </c>
      <c r="C18" s="1063" t="s">
        <v>348</v>
      </c>
      <c r="D18" s="609">
        <v>3</v>
      </c>
      <c r="E18" s="607">
        <v>6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6413</v>
      </c>
      <c r="M18" s="357" t="s">
        <v>347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860" t="s">
        <v>25</v>
      </c>
      <c r="C19" s="1063" t="s">
        <v>3733</v>
      </c>
      <c r="D19" s="609">
        <v>3</v>
      </c>
      <c r="E19" s="607">
        <v>4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860" t="s">
        <v>356</v>
      </c>
      <c r="C20" s="1063" t="s">
        <v>357</v>
      </c>
      <c r="D20" s="609">
        <v>3</v>
      </c>
      <c r="E20" s="607">
        <v>4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6284</v>
      </c>
      <c r="M20" s="357" t="s">
        <v>356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860" t="s">
        <v>26</v>
      </c>
      <c r="C21" s="1063" t="s">
        <v>417</v>
      </c>
      <c r="D21" s="609">
        <v>5</v>
      </c>
      <c r="E21" s="607">
        <v>6</v>
      </c>
      <c r="F21" s="1065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612"/>
      <c r="C22" s="703" t="s">
        <v>22</v>
      </c>
      <c r="D22" s="614">
        <v>22</v>
      </c>
      <c r="E22" s="614">
        <v>30</v>
      </c>
      <c r="F22" s="704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860" t="s">
        <v>27</v>
      </c>
      <c r="C23" s="1064" t="s">
        <v>28</v>
      </c>
      <c r="D23" s="605">
        <v>5</v>
      </c>
      <c r="E23" s="603">
        <v>6</v>
      </c>
      <c r="F23" s="1067" t="s">
        <v>55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515"/>
      <c r="B24" s="860" t="s">
        <v>359</v>
      </c>
      <c r="C24" s="1063" t="s">
        <v>349</v>
      </c>
      <c r="D24" s="609">
        <v>4</v>
      </c>
      <c r="E24" s="607">
        <v>6</v>
      </c>
      <c r="F24" s="1065" t="s">
        <v>55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515"/>
      <c r="B25" s="860" t="s">
        <v>6650</v>
      </c>
      <c r="C25" s="1063" t="s">
        <v>6983</v>
      </c>
      <c r="D25" s="609">
        <v>4</v>
      </c>
      <c r="E25" s="607">
        <v>6</v>
      </c>
      <c r="F25" s="1065" t="s">
        <v>6478</v>
      </c>
      <c r="G25" s="494"/>
      <c r="H25" s="494" t="s">
        <v>6477</v>
      </c>
      <c r="I25" s="494" t="s">
        <v>294</v>
      </c>
      <c r="J25" s="494" t="s">
        <v>294</v>
      </c>
      <c r="K25" s="573">
        <v>0</v>
      </c>
      <c r="L25" s="358" t="s">
        <v>6652</v>
      </c>
      <c r="M25" s="357" t="s">
        <v>6650</v>
      </c>
      <c r="N25" s="357" t="s">
        <v>6477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6479</v>
      </c>
      <c r="U25" s="357" t="s">
        <v>294</v>
      </c>
      <c r="V25" s="357" t="s">
        <v>294</v>
      </c>
    </row>
    <row r="26" spans="1:22">
      <c r="A26" s="515"/>
      <c r="B26" s="860" t="s">
        <v>18</v>
      </c>
      <c r="C26" s="1063" t="s">
        <v>3739</v>
      </c>
      <c r="D26" s="609">
        <v>2</v>
      </c>
      <c r="E26" s="607">
        <v>2</v>
      </c>
      <c r="F26" s="1065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608</v>
      </c>
      <c r="M26" s="357" t="s">
        <v>18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860" t="s">
        <v>29</v>
      </c>
      <c r="C27" s="1063" t="s">
        <v>3732</v>
      </c>
      <c r="D27" s="609">
        <v>2</v>
      </c>
      <c r="E27" s="607">
        <v>2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860" t="s">
        <v>33</v>
      </c>
      <c r="C28" s="1066" t="s">
        <v>140</v>
      </c>
      <c r="D28" s="681">
        <v>5</v>
      </c>
      <c r="E28" s="619">
        <v>6</v>
      </c>
      <c r="F28" s="1069" t="s">
        <v>417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612"/>
      <c r="C29" s="1336" t="s">
        <v>22</v>
      </c>
      <c r="D29" s="631">
        <v>22</v>
      </c>
      <c r="E29" s="631">
        <v>28</v>
      </c>
      <c r="F29" s="70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860" t="s">
        <v>31</v>
      </c>
      <c r="C30" s="1063" t="s">
        <v>32</v>
      </c>
      <c r="D30" s="609">
        <v>5</v>
      </c>
      <c r="E30" s="607">
        <v>6</v>
      </c>
      <c r="F30" s="1065" t="s">
        <v>28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515"/>
      <c r="B31" s="860" t="s">
        <v>34</v>
      </c>
      <c r="C31" s="1063" t="s">
        <v>142</v>
      </c>
      <c r="D31" s="609">
        <v>4</v>
      </c>
      <c r="E31" s="607">
        <v>6</v>
      </c>
      <c r="F31" s="1065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1181</v>
      </c>
      <c r="M31" s="357" t="s">
        <v>34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15"/>
      <c r="B32" s="860" t="s">
        <v>30</v>
      </c>
      <c r="C32" s="1063" t="s">
        <v>141</v>
      </c>
      <c r="D32" s="609">
        <v>5</v>
      </c>
      <c r="E32" s="607">
        <v>6</v>
      </c>
      <c r="F32" s="1065" t="s">
        <v>55</v>
      </c>
      <c r="G32" s="494"/>
      <c r="H32" s="494" t="s">
        <v>23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23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594</v>
      </c>
      <c r="U32" s="357" t="s">
        <v>294</v>
      </c>
      <c r="V32" s="357" t="s">
        <v>294</v>
      </c>
    </row>
    <row r="33" spans="1:22">
      <c r="A33" s="515"/>
      <c r="B33" s="860" t="s">
        <v>350</v>
      </c>
      <c r="C33" s="1063" t="s">
        <v>6476</v>
      </c>
      <c r="D33" s="609">
        <v>4</v>
      </c>
      <c r="E33" s="607">
        <v>6</v>
      </c>
      <c r="F33" s="1065" t="s">
        <v>349</v>
      </c>
      <c r="G33" s="494"/>
      <c r="H33" s="494" t="s">
        <v>359</v>
      </c>
      <c r="I33" s="494" t="s">
        <v>294</v>
      </c>
      <c r="J33" s="494" t="s">
        <v>294</v>
      </c>
      <c r="K33" s="573">
        <v>0</v>
      </c>
      <c r="L33" s="358" t="s">
        <v>6420</v>
      </c>
      <c r="M33" s="357" t="s">
        <v>350</v>
      </c>
      <c r="N33" s="357" t="s">
        <v>359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6309</v>
      </c>
      <c r="U33" s="357" t="s">
        <v>294</v>
      </c>
      <c r="V33" s="357" t="s">
        <v>294</v>
      </c>
    </row>
    <row r="34" spans="1:22" ht="15" thickBot="1">
      <c r="A34" s="515"/>
      <c r="B34" s="860" t="s">
        <v>6430</v>
      </c>
      <c r="C34" s="611" t="s">
        <v>6984</v>
      </c>
      <c r="D34" s="609">
        <v>3</v>
      </c>
      <c r="E34" s="607">
        <v>4</v>
      </c>
      <c r="F34" s="1065" t="s">
        <v>349</v>
      </c>
      <c r="G34" s="494"/>
      <c r="H34" s="494" t="s">
        <v>359</v>
      </c>
      <c r="I34" s="494" t="s">
        <v>294</v>
      </c>
      <c r="J34" s="494" t="s">
        <v>294</v>
      </c>
      <c r="K34" s="573">
        <v>0</v>
      </c>
      <c r="L34" s="358" t="s">
        <v>6432</v>
      </c>
      <c r="M34" s="357" t="s">
        <v>6430</v>
      </c>
      <c r="N34" s="357" t="s">
        <v>359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6309</v>
      </c>
      <c r="U34" s="357" t="s">
        <v>294</v>
      </c>
      <c r="V34" s="357" t="s">
        <v>294</v>
      </c>
    </row>
    <row r="35" spans="1:22" ht="15" thickBot="1">
      <c r="A35" s="517"/>
      <c r="B35" s="612"/>
      <c r="C35" s="703" t="s">
        <v>22</v>
      </c>
      <c r="D35" s="614">
        <v>21</v>
      </c>
      <c r="E35" s="614">
        <v>28</v>
      </c>
      <c r="F35" s="70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602">
        <v>5</v>
      </c>
      <c r="B36" s="860" t="s">
        <v>360</v>
      </c>
      <c r="C36" s="1064" t="s">
        <v>364</v>
      </c>
      <c r="D36" s="605">
        <v>4</v>
      </c>
      <c r="E36" s="603">
        <v>4</v>
      </c>
      <c r="F36" s="106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6298</v>
      </c>
      <c r="M36" s="357" t="s">
        <v>360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/>
      <c r="B37" s="860" t="s">
        <v>422</v>
      </c>
      <c r="C37" s="1688" t="s">
        <v>418</v>
      </c>
      <c r="D37" s="609">
        <v>4</v>
      </c>
      <c r="E37" s="607">
        <v>6</v>
      </c>
      <c r="F37" s="1065" t="s">
        <v>141</v>
      </c>
      <c r="G37" s="494"/>
      <c r="H37" s="494" t="s">
        <v>30</v>
      </c>
      <c r="I37" s="494" t="s">
        <v>294</v>
      </c>
      <c r="J37" s="494" t="s">
        <v>294</v>
      </c>
      <c r="K37" s="574">
        <v>0</v>
      </c>
      <c r="L37" s="358" t="s">
        <v>6419</v>
      </c>
      <c r="M37" s="357" t="s">
        <v>422</v>
      </c>
      <c r="N37" s="357" t="s">
        <v>30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604</v>
      </c>
      <c r="U37" s="357" t="s">
        <v>294</v>
      </c>
      <c r="V37" s="357" t="s">
        <v>294</v>
      </c>
    </row>
    <row r="38" spans="1:22">
      <c r="A38" s="515"/>
      <c r="B38" s="860" t="s">
        <v>6985</v>
      </c>
      <c r="C38" s="1063" t="s">
        <v>6986</v>
      </c>
      <c r="D38" s="609">
        <v>4</v>
      </c>
      <c r="E38" s="607">
        <v>6</v>
      </c>
      <c r="F38" s="1065" t="s">
        <v>28</v>
      </c>
      <c r="G38" s="494"/>
      <c r="H38" s="494" t="s">
        <v>27</v>
      </c>
      <c r="I38" s="494" t="s">
        <v>294</v>
      </c>
      <c r="J38" s="494" t="s">
        <v>294</v>
      </c>
      <c r="K38" s="573">
        <v>0</v>
      </c>
      <c r="L38" s="358" t="s">
        <v>6426</v>
      </c>
      <c r="M38" s="357" t="s">
        <v>6985</v>
      </c>
      <c r="N38" s="357" t="s">
        <v>27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598</v>
      </c>
      <c r="U38" s="357" t="s">
        <v>294</v>
      </c>
      <c r="V38" s="357" t="s">
        <v>294</v>
      </c>
    </row>
    <row r="39" spans="1:22">
      <c r="A39" s="515"/>
      <c r="B39" s="860" t="s">
        <v>6987</v>
      </c>
      <c r="C39" s="1063" t="s">
        <v>352</v>
      </c>
      <c r="D39" s="609">
        <v>5</v>
      </c>
      <c r="E39" s="607">
        <v>6</v>
      </c>
      <c r="F39" s="1065" t="s">
        <v>32</v>
      </c>
      <c r="G39" s="494"/>
      <c r="H39" s="494" t="s">
        <v>31</v>
      </c>
      <c r="I39" s="494" t="s">
        <v>294</v>
      </c>
      <c r="J39" s="494" t="s">
        <v>294</v>
      </c>
      <c r="K39" s="574">
        <v>0</v>
      </c>
      <c r="L39" s="358" t="s">
        <v>6493</v>
      </c>
      <c r="M39" s="357" t="s">
        <v>6987</v>
      </c>
      <c r="N39" s="357" t="s">
        <v>31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603</v>
      </c>
      <c r="U39" s="357" t="s">
        <v>294</v>
      </c>
      <c r="V39" s="357" t="s">
        <v>294</v>
      </c>
    </row>
    <row r="40" spans="1:22" ht="15" thickBot="1">
      <c r="A40" s="515"/>
      <c r="B40" s="860" t="s">
        <v>358</v>
      </c>
      <c r="C40" s="1066" t="s">
        <v>6856</v>
      </c>
      <c r="D40" s="681">
        <v>3</v>
      </c>
      <c r="E40" s="619">
        <v>4</v>
      </c>
      <c r="F40" s="1069" t="s">
        <v>357</v>
      </c>
      <c r="G40" s="494"/>
      <c r="H40" s="494" t="s">
        <v>356</v>
      </c>
      <c r="I40" s="494" t="s">
        <v>294</v>
      </c>
      <c r="J40" s="494" t="s">
        <v>294</v>
      </c>
      <c r="K40" s="573">
        <v>0</v>
      </c>
      <c r="L40" s="358" t="s">
        <v>6307</v>
      </c>
      <c r="M40" s="357" t="s">
        <v>358</v>
      </c>
      <c r="N40" s="357" t="s">
        <v>356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6284</v>
      </c>
      <c r="U40" s="357" t="s">
        <v>294</v>
      </c>
      <c r="V40" s="357" t="s">
        <v>294</v>
      </c>
    </row>
    <row r="41" spans="1:22" ht="15" thickBot="1">
      <c r="A41" s="517"/>
      <c r="B41" s="612"/>
      <c r="C41" s="1698" t="s">
        <v>22</v>
      </c>
      <c r="D41" s="1121">
        <v>20</v>
      </c>
      <c r="E41" s="1121">
        <v>26</v>
      </c>
      <c r="F41" s="1328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02">
        <v>6</v>
      </c>
      <c r="B42" s="860" t="s">
        <v>6988</v>
      </c>
      <c r="C42" s="1064" t="s">
        <v>4801</v>
      </c>
      <c r="D42" s="605">
        <v>5</v>
      </c>
      <c r="E42" s="603">
        <v>8</v>
      </c>
      <c r="F42" s="1067" t="s">
        <v>6856</v>
      </c>
      <c r="G42" s="494"/>
      <c r="H42" s="494" t="s">
        <v>358</v>
      </c>
      <c r="I42" s="494" t="s">
        <v>294</v>
      </c>
      <c r="J42" s="494" t="s">
        <v>294</v>
      </c>
      <c r="K42" s="573">
        <v>0</v>
      </c>
      <c r="L42" s="358" t="s">
        <v>2119</v>
      </c>
      <c r="M42" s="357" t="s">
        <v>6988</v>
      </c>
      <c r="N42" s="357" t="s">
        <v>358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6307</v>
      </c>
      <c r="U42" s="357" t="s">
        <v>294</v>
      </c>
      <c r="V42" s="357" t="s">
        <v>294</v>
      </c>
    </row>
    <row r="43" spans="1:22">
      <c r="A43" s="515"/>
      <c r="B43" s="860" t="s">
        <v>35</v>
      </c>
      <c r="C43" s="1063" t="s">
        <v>145</v>
      </c>
      <c r="D43" s="609">
        <v>3</v>
      </c>
      <c r="E43" s="607">
        <v>4</v>
      </c>
      <c r="F43" s="1290" t="s">
        <v>3733</v>
      </c>
      <c r="G43" s="494"/>
      <c r="H43" s="494" t="s">
        <v>25</v>
      </c>
      <c r="I43" s="494" t="s">
        <v>294</v>
      </c>
      <c r="J43" s="494" t="s">
        <v>294</v>
      </c>
      <c r="K43" s="573">
        <v>0</v>
      </c>
      <c r="L43" s="358" t="s">
        <v>3259</v>
      </c>
      <c r="M43" s="357" t="s">
        <v>35</v>
      </c>
      <c r="N43" s="357" t="s">
        <v>25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2100</v>
      </c>
      <c r="U43" s="357" t="s">
        <v>294</v>
      </c>
      <c r="V43" s="357" t="s">
        <v>294</v>
      </c>
    </row>
    <row r="44" spans="1:22">
      <c r="A44" s="515"/>
      <c r="B44" s="860" t="s">
        <v>6989</v>
      </c>
      <c r="C44" s="1063" t="s">
        <v>6990</v>
      </c>
      <c r="D44" s="609">
        <v>4</v>
      </c>
      <c r="E44" s="607">
        <v>6</v>
      </c>
      <c r="F44" s="1290" t="s">
        <v>6986</v>
      </c>
      <c r="G44" s="494"/>
      <c r="H44" s="494" t="s">
        <v>6985</v>
      </c>
      <c r="I44" s="494" t="s">
        <v>294</v>
      </c>
      <c r="J44" s="494" t="s">
        <v>294</v>
      </c>
      <c r="K44" s="573">
        <v>0</v>
      </c>
      <c r="L44" s="358" t="s">
        <v>6436</v>
      </c>
      <c r="M44" s="357" t="s">
        <v>6989</v>
      </c>
      <c r="N44" s="357" t="s">
        <v>6985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6426</v>
      </c>
      <c r="U44" s="357" t="s">
        <v>294</v>
      </c>
      <c r="V44" s="357" t="s">
        <v>294</v>
      </c>
    </row>
    <row r="45" spans="1:22">
      <c r="A45" s="515"/>
      <c r="B45" s="860" t="s">
        <v>6991</v>
      </c>
      <c r="C45" s="1063" t="s">
        <v>6992</v>
      </c>
      <c r="D45" s="609">
        <v>4</v>
      </c>
      <c r="E45" s="607">
        <v>6</v>
      </c>
      <c r="F45" s="1699" t="s">
        <v>418</v>
      </c>
      <c r="G45" s="494"/>
      <c r="H45" s="494" t="s">
        <v>422</v>
      </c>
      <c r="I45" s="494" t="s">
        <v>294</v>
      </c>
      <c r="J45" s="494" t="s">
        <v>294</v>
      </c>
      <c r="K45" s="573">
        <v>0</v>
      </c>
      <c r="L45" s="358" t="s">
        <v>6423</v>
      </c>
      <c r="M45" s="357" t="s">
        <v>6991</v>
      </c>
      <c r="N45" s="357" t="s">
        <v>422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6419</v>
      </c>
      <c r="U45" s="357" t="s">
        <v>294</v>
      </c>
      <c r="V45" s="357" t="s">
        <v>294</v>
      </c>
    </row>
    <row r="46" spans="1:22">
      <c r="A46" s="515"/>
      <c r="B46" s="860" t="s">
        <v>6581</v>
      </c>
      <c r="C46" s="1063" t="s">
        <v>425</v>
      </c>
      <c r="D46" s="609">
        <v>4</v>
      </c>
      <c r="E46" s="607">
        <v>6</v>
      </c>
      <c r="F46" s="1065" t="s">
        <v>349</v>
      </c>
      <c r="G46" s="494"/>
      <c r="H46" s="494" t="s">
        <v>359</v>
      </c>
      <c r="I46" s="494" t="s">
        <v>294</v>
      </c>
      <c r="J46" s="494" t="s">
        <v>294</v>
      </c>
      <c r="K46" s="573">
        <v>0</v>
      </c>
      <c r="L46" s="358" t="s">
        <v>739</v>
      </c>
      <c r="M46" s="357" t="s">
        <v>6581</v>
      </c>
      <c r="N46" s="357" t="s">
        <v>359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6309</v>
      </c>
      <c r="U46" s="357" t="s">
        <v>294</v>
      </c>
      <c r="V46" s="357" t="s">
        <v>294</v>
      </c>
    </row>
    <row r="47" spans="1:22" ht="15" thickBot="1">
      <c r="A47" s="515"/>
      <c r="B47" s="860" t="s">
        <v>36</v>
      </c>
      <c r="C47" s="1066" t="s">
        <v>247</v>
      </c>
      <c r="D47" s="681">
        <v>1</v>
      </c>
      <c r="E47" s="619">
        <v>1</v>
      </c>
      <c r="F47" s="1069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1131</v>
      </c>
      <c r="M47" s="357" t="s">
        <v>36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 ht="15" thickBot="1">
      <c r="A48" s="517"/>
      <c r="B48" s="612"/>
      <c r="C48" s="1336" t="s">
        <v>22</v>
      </c>
      <c r="D48" s="631">
        <v>21</v>
      </c>
      <c r="E48" s="631">
        <v>31</v>
      </c>
      <c r="F48" s="1328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860" t="s">
        <v>420</v>
      </c>
      <c r="C49" s="1063" t="s">
        <v>363</v>
      </c>
      <c r="D49" s="605">
        <v>3</v>
      </c>
      <c r="E49" s="603">
        <v>4</v>
      </c>
      <c r="F49" s="1417" t="s">
        <v>364</v>
      </c>
      <c r="G49" s="494"/>
      <c r="H49" s="494" t="s">
        <v>360</v>
      </c>
      <c r="I49" s="494" t="s">
        <v>294</v>
      </c>
      <c r="J49" s="494" t="s">
        <v>294</v>
      </c>
      <c r="K49" s="573">
        <v>0</v>
      </c>
      <c r="L49" s="358" t="s">
        <v>574</v>
      </c>
      <c r="M49" s="357" t="s">
        <v>420</v>
      </c>
      <c r="N49" s="357" t="s">
        <v>360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6298</v>
      </c>
      <c r="U49" s="357" t="s">
        <v>294</v>
      </c>
      <c r="V49" s="357" t="s">
        <v>294</v>
      </c>
    </row>
    <row r="50" spans="1:22">
      <c r="A50" s="515"/>
      <c r="B50" s="860" t="s">
        <v>410</v>
      </c>
      <c r="C50" s="1063" t="s">
        <v>6993</v>
      </c>
      <c r="D50" s="609">
        <v>4</v>
      </c>
      <c r="E50" s="607">
        <v>4</v>
      </c>
      <c r="F50" s="1689" t="s">
        <v>418</v>
      </c>
      <c r="G50" s="494"/>
      <c r="H50" s="494" t="s">
        <v>422</v>
      </c>
      <c r="I50" s="494" t="s">
        <v>294</v>
      </c>
      <c r="J50" s="494" t="s">
        <v>294</v>
      </c>
      <c r="K50" s="573">
        <v>0</v>
      </c>
      <c r="L50" s="358" t="s">
        <v>1054</v>
      </c>
      <c r="M50" s="357" t="s">
        <v>410</v>
      </c>
      <c r="N50" s="357" t="s">
        <v>422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6419</v>
      </c>
      <c r="U50" s="357" t="s">
        <v>294</v>
      </c>
      <c r="V50" s="357" t="s">
        <v>294</v>
      </c>
    </row>
    <row r="51" spans="1:22">
      <c r="A51" s="515"/>
      <c r="B51" s="860" t="s">
        <v>6994</v>
      </c>
      <c r="C51" s="1063" t="s">
        <v>6995</v>
      </c>
      <c r="D51" s="609">
        <v>3</v>
      </c>
      <c r="E51" s="607">
        <v>4</v>
      </c>
      <c r="F51" s="1065" t="s">
        <v>6992</v>
      </c>
      <c r="G51" s="494"/>
      <c r="H51" s="494" t="s">
        <v>6991</v>
      </c>
      <c r="I51" s="494" t="s">
        <v>294</v>
      </c>
      <c r="J51" s="494" t="s">
        <v>294</v>
      </c>
      <c r="K51" s="573">
        <v>0</v>
      </c>
      <c r="L51" s="358" t="s">
        <v>6996</v>
      </c>
      <c r="M51" s="357" t="s">
        <v>6994</v>
      </c>
      <c r="N51" s="357" t="s">
        <v>6991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6423</v>
      </c>
      <c r="U51" s="357" t="s">
        <v>294</v>
      </c>
      <c r="V51" s="357" t="s">
        <v>294</v>
      </c>
    </row>
    <row r="52" spans="1:22">
      <c r="A52" s="515"/>
      <c r="B52" s="860" t="s">
        <v>38</v>
      </c>
      <c r="C52" s="1063" t="s">
        <v>146</v>
      </c>
      <c r="D52" s="609">
        <v>1</v>
      </c>
      <c r="E52" s="607">
        <v>1</v>
      </c>
      <c r="F52" s="1065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515"/>
      <c r="B53" s="860" t="s">
        <v>6448</v>
      </c>
      <c r="C53" s="1063" t="s">
        <v>6997</v>
      </c>
      <c r="D53" s="609">
        <v>4</v>
      </c>
      <c r="E53" s="607">
        <v>6</v>
      </c>
      <c r="F53" s="1065" t="s">
        <v>6990</v>
      </c>
      <c r="G53" s="494"/>
      <c r="H53" s="494" t="s">
        <v>6989</v>
      </c>
      <c r="I53" s="494" t="s">
        <v>294</v>
      </c>
      <c r="J53" s="494" t="s">
        <v>294</v>
      </c>
      <c r="K53" s="573">
        <v>0</v>
      </c>
      <c r="L53" s="358" t="s">
        <v>6450</v>
      </c>
      <c r="M53" s="357" t="s">
        <v>6448</v>
      </c>
      <c r="N53" s="357" t="s">
        <v>6989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6436</v>
      </c>
      <c r="U53" s="357" t="s">
        <v>294</v>
      </c>
      <c r="V53" s="357" t="s">
        <v>294</v>
      </c>
    </row>
    <row r="54" spans="1:22" ht="15" thickBot="1">
      <c r="A54" s="515"/>
      <c r="B54" s="860" t="s">
        <v>6998</v>
      </c>
      <c r="C54" s="1063" t="s">
        <v>6999</v>
      </c>
      <c r="D54" s="609">
        <v>4</v>
      </c>
      <c r="E54" s="619">
        <v>6</v>
      </c>
      <c r="F54" s="1069" t="s">
        <v>6992</v>
      </c>
      <c r="G54" s="494"/>
      <c r="H54" s="494" t="s">
        <v>6991</v>
      </c>
      <c r="I54" s="494" t="s">
        <v>294</v>
      </c>
      <c r="J54" s="494" t="s">
        <v>294</v>
      </c>
      <c r="K54" s="573">
        <v>0</v>
      </c>
      <c r="L54" s="358" t="s">
        <v>7000</v>
      </c>
      <c r="M54" s="357" t="s">
        <v>6998</v>
      </c>
      <c r="N54" s="357" t="s">
        <v>6991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6423</v>
      </c>
      <c r="U54" s="357" t="s">
        <v>294</v>
      </c>
      <c r="V54" s="357" t="s">
        <v>294</v>
      </c>
    </row>
    <row r="55" spans="1:22" ht="15" thickBot="1">
      <c r="A55" s="517"/>
      <c r="B55" s="612"/>
      <c r="C55" s="1334" t="s">
        <v>22</v>
      </c>
      <c r="D55" s="624">
        <v>19</v>
      </c>
      <c r="E55" s="624">
        <v>25</v>
      </c>
      <c r="F55" s="1328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860" t="s">
        <v>40</v>
      </c>
      <c r="C56" s="1064" t="s">
        <v>338</v>
      </c>
      <c r="D56" s="605">
        <v>1</v>
      </c>
      <c r="E56" s="603">
        <v>1</v>
      </c>
      <c r="F56" s="1067" t="s">
        <v>247</v>
      </c>
      <c r="G56" s="494"/>
      <c r="H56" s="494" t="s">
        <v>36</v>
      </c>
      <c r="I56" s="494" t="s">
        <v>294</v>
      </c>
      <c r="J56" s="494" t="s">
        <v>294</v>
      </c>
      <c r="K56" s="573">
        <v>0</v>
      </c>
      <c r="L56" s="358" t="s">
        <v>1180</v>
      </c>
      <c r="M56" s="357" t="s">
        <v>40</v>
      </c>
      <c r="N56" s="357" t="s">
        <v>36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1131</v>
      </c>
      <c r="U56" s="357" t="s">
        <v>294</v>
      </c>
      <c r="V56" s="357" t="s">
        <v>294</v>
      </c>
    </row>
    <row r="57" spans="1:22">
      <c r="A57" s="515"/>
      <c r="B57" s="860" t="s">
        <v>6622</v>
      </c>
      <c r="C57" s="1063" t="s">
        <v>333</v>
      </c>
      <c r="D57" s="609">
        <v>4</v>
      </c>
      <c r="E57" s="607">
        <v>6</v>
      </c>
      <c r="F57" s="1065" t="s">
        <v>7001</v>
      </c>
      <c r="G57" s="494"/>
      <c r="H57" s="494" t="s">
        <v>34</v>
      </c>
      <c r="I57" s="494" t="s">
        <v>420</v>
      </c>
      <c r="J57" s="494" t="s">
        <v>294</v>
      </c>
      <c r="K57" s="573">
        <v>0</v>
      </c>
      <c r="L57" s="358" t="s">
        <v>4861</v>
      </c>
      <c r="M57" s="357" t="s">
        <v>6622</v>
      </c>
      <c r="N57" s="357" t="s">
        <v>34</v>
      </c>
      <c r="O57" s="357" t="s">
        <v>420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574</v>
      </c>
      <c r="V57" s="357" t="s">
        <v>294</v>
      </c>
    </row>
    <row r="58" spans="1:22">
      <c r="A58" s="515"/>
      <c r="B58" s="860" t="s">
        <v>7002</v>
      </c>
      <c r="C58" s="1063" t="s">
        <v>4602</v>
      </c>
      <c r="D58" s="609">
        <v>6</v>
      </c>
      <c r="E58" s="607">
        <v>8</v>
      </c>
      <c r="F58" s="1065" t="s">
        <v>6993</v>
      </c>
      <c r="G58" s="494"/>
      <c r="H58" s="494" t="s">
        <v>410</v>
      </c>
      <c r="I58" s="494" t="s">
        <v>294</v>
      </c>
      <c r="J58" s="494" t="s">
        <v>294</v>
      </c>
      <c r="K58" s="573">
        <v>0</v>
      </c>
      <c r="L58" s="358" t="s">
        <v>4742</v>
      </c>
      <c r="M58" s="357" t="s">
        <v>7002</v>
      </c>
      <c r="N58" s="357" t="s">
        <v>410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1054</v>
      </c>
      <c r="U58" s="357" t="s">
        <v>294</v>
      </c>
      <c r="V58" s="357" t="s">
        <v>294</v>
      </c>
    </row>
    <row r="59" spans="1:22">
      <c r="A59" s="515"/>
      <c r="B59" s="860" t="s">
        <v>7003</v>
      </c>
      <c r="C59" s="1063" t="s">
        <v>7004</v>
      </c>
      <c r="D59" s="609">
        <v>5</v>
      </c>
      <c r="E59" s="607">
        <v>6</v>
      </c>
      <c r="F59" s="1065" t="s">
        <v>6999</v>
      </c>
      <c r="G59" s="494"/>
      <c r="H59" s="494" t="s">
        <v>6998</v>
      </c>
      <c r="I59" s="494" t="s">
        <v>294</v>
      </c>
      <c r="J59" s="494" t="s">
        <v>294</v>
      </c>
      <c r="K59" s="573">
        <v>0</v>
      </c>
      <c r="L59" s="358" t="s">
        <v>7005</v>
      </c>
      <c r="M59" s="357" t="s">
        <v>7003</v>
      </c>
      <c r="N59" s="357" t="s">
        <v>6998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7000</v>
      </c>
      <c r="U59" s="357" t="s">
        <v>294</v>
      </c>
      <c r="V59" s="357" t="s">
        <v>294</v>
      </c>
    </row>
    <row r="60" spans="1:22" ht="15" thickBot="1">
      <c r="A60" s="515"/>
      <c r="B60" s="860" t="s">
        <v>4983</v>
      </c>
      <c r="C60" s="1066" t="s">
        <v>5022</v>
      </c>
      <c r="D60" s="681">
        <v>4</v>
      </c>
      <c r="E60" s="619">
        <v>4</v>
      </c>
      <c r="F60" s="1069" t="s">
        <v>6993</v>
      </c>
      <c r="G60" s="494"/>
      <c r="H60" s="494" t="s">
        <v>410</v>
      </c>
      <c r="I60" s="494" t="s">
        <v>294</v>
      </c>
      <c r="J60" s="494" t="s">
        <v>294</v>
      </c>
      <c r="K60" s="573">
        <v>0</v>
      </c>
      <c r="L60" s="358" t="s">
        <v>2103</v>
      </c>
      <c r="M60" s="357" t="s">
        <v>4983</v>
      </c>
      <c r="N60" s="357" t="s">
        <v>410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1054</v>
      </c>
      <c r="U60" s="357" t="s">
        <v>294</v>
      </c>
      <c r="V60" s="357" t="s">
        <v>294</v>
      </c>
    </row>
    <row r="61" spans="1:22" ht="15" thickBot="1">
      <c r="A61" s="517"/>
      <c r="B61" s="612"/>
      <c r="C61" s="703" t="s">
        <v>22</v>
      </c>
      <c r="D61" s="631">
        <v>20</v>
      </c>
      <c r="E61" s="631">
        <v>25</v>
      </c>
      <c r="F61" s="702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02">
        <v>9</v>
      </c>
      <c r="B62" s="860" t="s">
        <v>6445</v>
      </c>
      <c r="C62" s="1063" t="s">
        <v>7006</v>
      </c>
      <c r="D62" s="609">
        <v>3</v>
      </c>
      <c r="E62" s="603">
        <v>4</v>
      </c>
      <c r="F62" s="1067" t="s">
        <v>6984</v>
      </c>
      <c r="G62" s="494"/>
      <c r="H62" s="494" t="s">
        <v>6430</v>
      </c>
      <c r="I62" s="494" t="s">
        <v>294</v>
      </c>
      <c r="J62" s="494" t="s">
        <v>294</v>
      </c>
      <c r="K62" s="573">
        <v>0</v>
      </c>
      <c r="L62" s="358" t="s">
        <v>6447</v>
      </c>
      <c r="M62" s="357" t="s">
        <v>6445</v>
      </c>
      <c r="N62" s="357" t="s">
        <v>6430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6432</v>
      </c>
      <c r="U62" s="357" t="s">
        <v>294</v>
      </c>
      <c r="V62" s="357" t="s">
        <v>294</v>
      </c>
    </row>
    <row r="63" spans="1:22">
      <c r="A63" s="515"/>
      <c r="B63" s="860" t="s">
        <v>6887</v>
      </c>
      <c r="C63" s="1063" t="s">
        <v>147</v>
      </c>
      <c r="D63" s="609">
        <v>5</v>
      </c>
      <c r="E63" s="607">
        <v>8</v>
      </c>
      <c r="F63" s="1065" t="s">
        <v>7007</v>
      </c>
      <c r="G63" s="494"/>
      <c r="H63" s="494" t="s">
        <v>35</v>
      </c>
      <c r="I63" s="494" t="s">
        <v>6622</v>
      </c>
      <c r="J63" s="494" t="s">
        <v>294</v>
      </c>
      <c r="K63" s="573">
        <v>0</v>
      </c>
      <c r="L63" s="358" t="s">
        <v>1153</v>
      </c>
      <c r="M63" s="357" t="s">
        <v>6887</v>
      </c>
      <c r="N63" s="357" t="s">
        <v>35</v>
      </c>
      <c r="O63" s="357" t="s">
        <v>6622</v>
      </c>
      <c r="P63" s="357" t="s">
        <v>294</v>
      </c>
      <c r="Q63" s="357">
        <v>0</v>
      </c>
      <c r="R63" s="357">
        <v>37</v>
      </c>
      <c r="S63" s="357">
        <v>0</v>
      </c>
      <c r="T63" s="357" t="s">
        <v>3259</v>
      </c>
      <c r="U63" s="357" t="s">
        <v>4861</v>
      </c>
      <c r="V63" s="357" t="s">
        <v>294</v>
      </c>
    </row>
    <row r="64" spans="1:22">
      <c r="A64" s="515"/>
      <c r="B64" s="860" t="s">
        <v>4951</v>
      </c>
      <c r="C64" s="1063" t="s">
        <v>4779</v>
      </c>
      <c r="D64" s="609">
        <v>5</v>
      </c>
      <c r="E64" s="607">
        <v>6</v>
      </c>
      <c r="F64" s="1065" t="s">
        <v>4801</v>
      </c>
      <c r="G64" s="494"/>
      <c r="H64" s="494" t="s">
        <v>6988</v>
      </c>
      <c r="I64" s="494" t="s">
        <v>294</v>
      </c>
      <c r="J64" s="494" t="s">
        <v>294</v>
      </c>
      <c r="K64" s="573">
        <v>0</v>
      </c>
      <c r="L64" s="358" t="s">
        <v>4663</v>
      </c>
      <c r="M64" s="357" t="s">
        <v>4951</v>
      </c>
      <c r="N64" s="357" t="s">
        <v>6988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2119</v>
      </c>
      <c r="U64" s="357" t="s">
        <v>294</v>
      </c>
      <c r="V64" s="357" t="s">
        <v>294</v>
      </c>
    </row>
    <row r="65" spans="1:22">
      <c r="A65" s="515"/>
      <c r="B65" s="607" t="s">
        <v>7008</v>
      </c>
      <c r="C65" s="1063" t="s">
        <v>7009</v>
      </c>
      <c r="D65" s="609">
        <v>4</v>
      </c>
      <c r="E65" s="607">
        <v>4</v>
      </c>
      <c r="F65" s="1065" t="s">
        <v>333</v>
      </c>
      <c r="G65" s="494" t="s">
        <v>241</v>
      </c>
      <c r="H65" s="494" t="s">
        <v>6622</v>
      </c>
      <c r="I65" s="494" t="s">
        <v>294</v>
      </c>
      <c r="J65" s="494" t="s">
        <v>294</v>
      </c>
      <c r="K65" s="573">
        <v>0</v>
      </c>
      <c r="L65" s="358" t="s">
        <v>7010</v>
      </c>
      <c r="M65" s="357" t="s">
        <v>7008</v>
      </c>
      <c r="N65" s="357" t="s">
        <v>6622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4861</v>
      </c>
      <c r="U65" s="357" t="s">
        <v>294</v>
      </c>
      <c r="V65" s="357" t="s">
        <v>294</v>
      </c>
    </row>
    <row r="66" spans="1:22">
      <c r="A66" s="515"/>
      <c r="B66" s="607" t="s">
        <v>7011</v>
      </c>
      <c r="C66" s="1063" t="s">
        <v>7012</v>
      </c>
      <c r="D66" s="609">
        <v>4</v>
      </c>
      <c r="E66" s="607">
        <v>4</v>
      </c>
      <c r="F66" s="1065" t="s">
        <v>333</v>
      </c>
      <c r="G66" s="494" t="s">
        <v>241</v>
      </c>
      <c r="H66" s="494" t="s">
        <v>6622</v>
      </c>
      <c r="I66" s="494" t="s">
        <v>294</v>
      </c>
      <c r="J66" s="494" t="s">
        <v>294</v>
      </c>
      <c r="K66" s="573">
        <v>0</v>
      </c>
      <c r="L66" s="358" t="s">
        <v>6615</v>
      </c>
      <c r="M66" s="357" t="s">
        <v>7011</v>
      </c>
      <c r="N66" s="357" t="s">
        <v>6622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4861</v>
      </c>
      <c r="U66" s="357" t="s">
        <v>294</v>
      </c>
      <c r="V66" s="357" t="s">
        <v>294</v>
      </c>
    </row>
    <row r="67" spans="1:22" ht="15" thickBot="1">
      <c r="A67" s="515"/>
      <c r="B67" s="860" t="s">
        <v>6602</v>
      </c>
      <c r="C67" s="1063" t="s">
        <v>6603</v>
      </c>
      <c r="D67" s="609">
        <v>4</v>
      </c>
      <c r="E67" s="607">
        <v>4</v>
      </c>
      <c r="F67" s="1065" t="s">
        <v>6999</v>
      </c>
      <c r="G67" s="494"/>
      <c r="H67" s="494" t="s">
        <v>6998</v>
      </c>
      <c r="I67" s="494" t="s">
        <v>294</v>
      </c>
      <c r="J67" s="494" t="s">
        <v>294</v>
      </c>
      <c r="K67" s="573">
        <v>0</v>
      </c>
      <c r="L67" s="358" t="s">
        <v>6604</v>
      </c>
      <c r="M67" s="357" t="s">
        <v>6602</v>
      </c>
      <c r="N67" s="357" t="s">
        <v>6998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7000</v>
      </c>
      <c r="U67" s="357" t="s">
        <v>294</v>
      </c>
      <c r="V67" s="357" t="s">
        <v>294</v>
      </c>
    </row>
    <row r="68" spans="1:22" ht="15" thickBot="1">
      <c r="A68" s="517"/>
      <c r="B68" s="612"/>
      <c r="C68" s="1334" t="s">
        <v>22</v>
      </c>
      <c r="D68" s="624">
        <v>21</v>
      </c>
      <c r="E68" s="624">
        <v>26</v>
      </c>
      <c r="F68" s="704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602">
        <v>10</v>
      </c>
      <c r="B69" s="860" t="s">
        <v>6616</v>
      </c>
      <c r="C69" s="1064" t="s">
        <v>6617</v>
      </c>
      <c r="D69" s="605">
        <v>5</v>
      </c>
      <c r="E69" s="603">
        <v>6</v>
      </c>
      <c r="F69" s="1067" t="s">
        <v>425</v>
      </c>
      <c r="G69" s="494"/>
      <c r="H69" s="494" t="s">
        <v>6581</v>
      </c>
      <c r="I69" s="494" t="s">
        <v>294</v>
      </c>
      <c r="J69" s="494" t="s">
        <v>294</v>
      </c>
      <c r="K69" s="573">
        <v>0</v>
      </c>
      <c r="L69" s="358" t="s">
        <v>6618</v>
      </c>
      <c r="M69" s="357" t="s">
        <v>6616</v>
      </c>
      <c r="N69" s="357" t="s">
        <v>6581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739</v>
      </c>
      <c r="U69" s="357" t="s">
        <v>294</v>
      </c>
      <c r="V69" s="357" t="s">
        <v>294</v>
      </c>
    </row>
    <row r="70" spans="1:22">
      <c r="A70" s="515"/>
      <c r="B70" s="860" t="s">
        <v>6634</v>
      </c>
      <c r="C70" s="1063" t="s">
        <v>151</v>
      </c>
      <c r="D70" s="609">
        <v>5</v>
      </c>
      <c r="E70" s="607">
        <v>8</v>
      </c>
      <c r="F70" s="1065" t="s">
        <v>147</v>
      </c>
      <c r="G70" s="494"/>
      <c r="H70" s="494" t="s">
        <v>6887</v>
      </c>
      <c r="I70" s="494" t="s">
        <v>294</v>
      </c>
      <c r="J70" s="494" t="s">
        <v>294</v>
      </c>
      <c r="K70" s="573">
        <v>0</v>
      </c>
      <c r="L70" s="358" t="s">
        <v>1182</v>
      </c>
      <c r="M70" s="357" t="s">
        <v>6634</v>
      </c>
      <c r="N70" s="357" t="s">
        <v>6887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1153</v>
      </c>
      <c r="U70" s="357" t="s">
        <v>294</v>
      </c>
      <c r="V70" s="357" t="s">
        <v>294</v>
      </c>
    </row>
    <row r="71" spans="1:22">
      <c r="A71" s="515"/>
      <c r="B71" s="860" t="s">
        <v>7013</v>
      </c>
      <c r="C71" s="1063" t="s">
        <v>7014</v>
      </c>
      <c r="D71" s="609">
        <v>3</v>
      </c>
      <c r="E71" s="607">
        <v>4</v>
      </c>
      <c r="F71" s="1065" t="s">
        <v>4602</v>
      </c>
      <c r="G71" s="494"/>
      <c r="H71" s="494" t="s">
        <v>7002</v>
      </c>
      <c r="I71" s="494" t="s">
        <v>294</v>
      </c>
      <c r="J71" s="494" t="s">
        <v>294</v>
      </c>
      <c r="K71" s="573">
        <v>0</v>
      </c>
      <c r="L71" s="358" t="s">
        <v>7015</v>
      </c>
      <c r="M71" s="357" t="s">
        <v>7013</v>
      </c>
      <c r="N71" s="357" t="s">
        <v>7002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4742</v>
      </c>
      <c r="U71" s="357" t="s">
        <v>294</v>
      </c>
      <c r="V71" s="357" t="s">
        <v>294</v>
      </c>
    </row>
    <row r="72" spans="1:22">
      <c r="A72" s="515"/>
      <c r="B72" s="860" t="s">
        <v>7016</v>
      </c>
      <c r="C72" s="1063" t="s">
        <v>423</v>
      </c>
      <c r="D72" s="609">
        <v>3</v>
      </c>
      <c r="E72" s="607">
        <v>4</v>
      </c>
      <c r="F72" s="1418" t="s">
        <v>7017</v>
      </c>
      <c r="G72" s="494"/>
      <c r="H72" s="494" t="s">
        <v>6987</v>
      </c>
      <c r="I72" s="494" t="s">
        <v>7003</v>
      </c>
      <c r="J72" s="494" t="s">
        <v>294</v>
      </c>
      <c r="K72" s="573">
        <v>0</v>
      </c>
      <c r="L72" s="358" t="s">
        <v>423</v>
      </c>
      <c r="M72" s="357" t="s">
        <v>7016</v>
      </c>
      <c r="N72" s="357" t="s">
        <v>6987</v>
      </c>
      <c r="O72" s="357" t="s">
        <v>7003</v>
      </c>
      <c r="P72" s="357" t="s">
        <v>294</v>
      </c>
      <c r="Q72" s="357">
        <v>0</v>
      </c>
      <c r="R72" s="357">
        <v>11</v>
      </c>
      <c r="S72" s="357">
        <v>0</v>
      </c>
      <c r="T72" s="357" t="s">
        <v>6493</v>
      </c>
      <c r="U72" s="357" t="s">
        <v>7005</v>
      </c>
      <c r="V72" s="357" t="s">
        <v>294</v>
      </c>
    </row>
    <row r="73" spans="1:22">
      <c r="A73" s="515"/>
      <c r="B73" s="860" t="s">
        <v>7018</v>
      </c>
      <c r="C73" s="1063" t="s">
        <v>7019</v>
      </c>
      <c r="D73" s="609">
        <v>4</v>
      </c>
      <c r="E73" s="607">
        <v>4</v>
      </c>
      <c r="F73" s="1065" t="s">
        <v>333</v>
      </c>
      <c r="G73" s="494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7020</v>
      </c>
      <c r="M73" s="357" t="s">
        <v>7018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4861</v>
      </c>
      <c r="U73" s="357" t="s">
        <v>294</v>
      </c>
      <c r="V73" s="357" t="s">
        <v>294</v>
      </c>
    </row>
    <row r="74" spans="1:22" ht="15" thickBot="1">
      <c r="A74" s="515"/>
      <c r="B74" s="607" t="s">
        <v>7021</v>
      </c>
      <c r="C74" s="1066" t="s">
        <v>4650</v>
      </c>
      <c r="D74" s="681">
        <v>4</v>
      </c>
      <c r="E74" s="619">
        <v>4</v>
      </c>
      <c r="F74" s="1069" t="s">
        <v>333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774</v>
      </c>
      <c r="M74" s="357" t="s">
        <v>7021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4861</v>
      </c>
      <c r="U74" s="357" t="s">
        <v>294</v>
      </c>
      <c r="V74" s="357" t="s">
        <v>294</v>
      </c>
    </row>
    <row r="75" spans="1:22" ht="15" thickBot="1">
      <c r="A75" s="517"/>
      <c r="B75" s="48"/>
      <c r="C75" s="550" t="s">
        <v>22</v>
      </c>
      <c r="D75" s="545">
        <v>20</v>
      </c>
      <c r="E75" s="545">
        <v>26</v>
      </c>
      <c r="F75" s="690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22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 ht="15" thickBot="1">
      <c r="A76" s="542"/>
      <c r="B76" s="542"/>
      <c r="C76" s="1061" t="s">
        <v>111</v>
      </c>
      <c r="D76" s="545">
        <v>208</v>
      </c>
      <c r="E76" s="545">
        <v>271</v>
      </c>
      <c r="F76" s="1375"/>
      <c r="G76" s="494"/>
      <c r="H76" s="494" t="s">
        <v>294</v>
      </c>
      <c r="I76" s="494" t="s">
        <v>294</v>
      </c>
      <c r="J76" s="494" t="s">
        <v>294</v>
      </c>
      <c r="K76" s="573">
        <v>0</v>
      </c>
      <c r="L76" s="358" t="s">
        <v>111</v>
      </c>
      <c r="M76" s="357" t="s">
        <v>294</v>
      </c>
      <c r="N76" s="357" t="s">
        <v>294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294</v>
      </c>
      <c r="U76" s="357" t="s">
        <v>294</v>
      </c>
      <c r="V76" s="357" t="s">
        <v>294</v>
      </c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08EAC-B2AA-4C77-A6EE-778605469E6F}">
  <sheetPr codeName="Sheet114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1068" t="s">
        <v>10</v>
      </c>
      <c r="C9" s="1064" t="s">
        <v>438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860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860" t="s">
        <v>6905</v>
      </c>
      <c r="C11" s="1063" t="s">
        <v>6906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6907</v>
      </c>
      <c r="M11" s="357" t="s">
        <v>6905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860" t="s">
        <v>19</v>
      </c>
      <c r="C12" s="1063" t="s">
        <v>335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27"/>
      <c r="B13" s="860" t="s">
        <v>20</v>
      </c>
      <c r="C13" s="1063" t="s">
        <v>3543</v>
      </c>
      <c r="D13" s="609">
        <v>5</v>
      </c>
      <c r="E13" s="607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8"/>
      <c r="B14" s="612"/>
      <c r="C14" s="703" t="s">
        <v>22</v>
      </c>
      <c r="D14" s="614">
        <v>18</v>
      </c>
      <c r="E14" s="614">
        <v>20</v>
      </c>
      <c r="F14" s="106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526">
        <v>2</v>
      </c>
      <c r="B15" s="860" t="s">
        <v>23</v>
      </c>
      <c r="C15" s="1063" t="s">
        <v>55</v>
      </c>
      <c r="D15" s="605">
        <v>5</v>
      </c>
      <c r="E15" s="603">
        <v>6</v>
      </c>
      <c r="F15" s="1067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527"/>
      <c r="B16" s="860" t="s">
        <v>6473</v>
      </c>
      <c r="C16" s="1063" t="s">
        <v>6474</v>
      </c>
      <c r="D16" s="609">
        <v>4</v>
      </c>
      <c r="E16" s="607">
        <v>8</v>
      </c>
      <c r="F16" s="106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6475</v>
      </c>
      <c r="M16" s="357" t="s">
        <v>6473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27"/>
      <c r="B17" s="860" t="s">
        <v>25</v>
      </c>
      <c r="C17" s="1063" t="s">
        <v>138</v>
      </c>
      <c r="D17" s="609">
        <v>3</v>
      </c>
      <c r="E17" s="607">
        <v>4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25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27"/>
      <c r="B18" s="860" t="s">
        <v>6477</v>
      </c>
      <c r="C18" s="1063" t="s">
        <v>6478</v>
      </c>
      <c r="D18" s="609">
        <v>4</v>
      </c>
      <c r="E18" s="860">
        <v>6</v>
      </c>
      <c r="F18" s="143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6479</v>
      </c>
      <c r="M18" s="357" t="s">
        <v>6477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27"/>
      <c r="B19" s="860" t="s">
        <v>26</v>
      </c>
      <c r="C19" s="1063" t="s">
        <v>52</v>
      </c>
      <c r="D19" s="609">
        <v>5</v>
      </c>
      <c r="E19" s="607">
        <v>6</v>
      </c>
      <c r="F19" s="1065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28"/>
      <c r="B20" s="612"/>
      <c r="C20" s="703" t="s">
        <v>22</v>
      </c>
      <c r="D20" s="624">
        <v>21</v>
      </c>
      <c r="E20" s="624">
        <v>30</v>
      </c>
      <c r="F20" s="773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526">
        <v>3</v>
      </c>
      <c r="B21" s="860" t="s">
        <v>27</v>
      </c>
      <c r="C21" s="1064" t="s">
        <v>403</v>
      </c>
      <c r="D21" s="605">
        <v>5</v>
      </c>
      <c r="E21" s="603">
        <v>6</v>
      </c>
      <c r="F21" s="1067" t="s">
        <v>55</v>
      </c>
      <c r="G21" s="494"/>
      <c r="H21" s="494" t="s">
        <v>23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27</v>
      </c>
      <c r="N21" s="357" t="s">
        <v>23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594</v>
      </c>
      <c r="U21" s="357" t="s">
        <v>294</v>
      </c>
      <c r="V21" s="357" t="s">
        <v>294</v>
      </c>
    </row>
    <row r="22" spans="1:22">
      <c r="A22" s="527"/>
      <c r="B22" s="860" t="s">
        <v>18</v>
      </c>
      <c r="C22" s="1063" t="s">
        <v>3567</v>
      </c>
      <c r="D22" s="609">
        <v>2</v>
      </c>
      <c r="E22" s="607">
        <v>2</v>
      </c>
      <c r="F22" s="106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608</v>
      </c>
      <c r="M22" s="357" t="s">
        <v>18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7"/>
      <c r="B23" s="860" t="s">
        <v>6480</v>
      </c>
      <c r="C23" s="1063" t="s">
        <v>6481</v>
      </c>
      <c r="D23" s="609">
        <v>4</v>
      </c>
      <c r="E23" s="607">
        <v>6</v>
      </c>
      <c r="F23" s="1065" t="s">
        <v>55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6482</v>
      </c>
      <c r="M23" s="357" t="s">
        <v>6480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527"/>
      <c r="B24" s="860" t="s">
        <v>359</v>
      </c>
      <c r="C24" s="1063" t="s">
        <v>349</v>
      </c>
      <c r="D24" s="609">
        <v>4</v>
      </c>
      <c r="E24" s="607">
        <v>6</v>
      </c>
      <c r="F24" s="1065" t="s">
        <v>55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527"/>
      <c r="B25" s="860" t="s">
        <v>33</v>
      </c>
      <c r="C25" s="1063" t="s">
        <v>140</v>
      </c>
      <c r="D25" s="609">
        <v>5</v>
      </c>
      <c r="E25" s="607">
        <v>6</v>
      </c>
      <c r="F25" s="1065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 ht="15" thickBot="1">
      <c r="A26" s="527"/>
      <c r="B26" s="860" t="s">
        <v>29</v>
      </c>
      <c r="C26" s="1063" t="s">
        <v>53</v>
      </c>
      <c r="D26" s="681">
        <v>2</v>
      </c>
      <c r="E26" s="619">
        <v>2</v>
      </c>
      <c r="F26" s="1069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28"/>
      <c r="B27" s="612"/>
      <c r="C27" s="703" t="s">
        <v>22</v>
      </c>
      <c r="D27" s="631">
        <v>22</v>
      </c>
      <c r="E27" s="631">
        <v>28</v>
      </c>
      <c r="F27" s="773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22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27">
        <v>4</v>
      </c>
      <c r="B28" s="860" t="s">
        <v>6490</v>
      </c>
      <c r="C28" s="1063" t="s">
        <v>6491</v>
      </c>
      <c r="D28" s="605">
        <v>4</v>
      </c>
      <c r="E28" s="607">
        <v>4</v>
      </c>
      <c r="F28" s="1065" t="s">
        <v>6474</v>
      </c>
      <c r="G28" s="494"/>
      <c r="H28" s="494" t="s">
        <v>6473</v>
      </c>
      <c r="I28" s="494" t="s">
        <v>294</v>
      </c>
      <c r="J28" s="494" t="s">
        <v>294</v>
      </c>
      <c r="K28" s="573">
        <v>0</v>
      </c>
      <c r="L28" s="358" t="s">
        <v>6492</v>
      </c>
      <c r="M28" s="357" t="s">
        <v>6490</v>
      </c>
      <c r="N28" s="357" t="s">
        <v>6473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6475</v>
      </c>
      <c r="U28" s="357" t="s">
        <v>294</v>
      </c>
      <c r="V28" s="357" t="s">
        <v>294</v>
      </c>
    </row>
    <row r="29" spans="1:22">
      <c r="A29" s="527"/>
      <c r="B29" s="860" t="s">
        <v>6908</v>
      </c>
      <c r="C29" s="1063" t="s">
        <v>6909</v>
      </c>
      <c r="D29" s="609">
        <v>4</v>
      </c>
      <c r="E29" s="607">
        <v>4</v>
      </c>
      <c r="F29" s="1065" t="s">
        <v>6481</v>
      </c>
      <c r="G29" s="494"/>
      <c r="H29" s="494" t="s">
        <v>6480</v>
      </c>
      <c r="I29" s="494" t="s">
        <v>294</v>
      </c>
      <c r="J29" s="494" t="s">
        <v>294</v>
      </c>
      <c r="K29" s="573">
        <v>0</v>
      </c>
      <c r="L29" s="358" t="s">
        <v>6910</v>
      </c>
      <c r="M29" s="357" t="s">
        <v>6908</v>
      </c>
      <c r="N29" s="357" t="s">
        <v>6480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6482</v>
      </c>
      <c r="U29" s="357" t="s">
        <v>294</v>
      </c>
      <c r="V29" s="357" t="s">
        <v>294</v>
      </c>
    </row>
    <row r="30" spans="1:22">
      <c r="A30" s="527"/>
      <c r="B30" s="860" t="s">
        <v>30</v>
      </c>
      <c r="C30" s="1063" t="s">
        <v>3669</v>
      </c>
      <c r="D30" s="609">
        <v>5</v>
      </c>
      <c r="E30" s="607">
        <v>6</v>
      </c>
      <c r="F30" s="1065" t="s">
        <v>55</v>
      </c>
      <c r="G30" s="494"/>
      <c r="H30" s="494" t="s">
        <v>23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23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594</v>
      </c>
      <c r="U30" s="357" t="s">
        <v>294</v>
      </c>
      <c r="V30" s="357" t="s">
        <v>294</v>
      </c>
    </row>
    <row r="31" spans="1:22">
      <c r="A31" s="527"/>
      <c r="B31" s="860" t="s">
        <v>31</v>
      </c>
      <c r="C31" s="1063" t="s">
        <v>6483</v>
      </c>
      <c r="D31" s="609">
        <v>5</v>
      </c>
      <c r="E31" s="607">
        <v>6</v>
      </c>
      <c r="F31" s="1065" t="s">
        <v>403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603</v>
      </c>
      <c r="M31" s="357" t="s">
        <v>31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 ht="15" thickBot="1">
      <c r="A32" s="527"/>
      <c r="B32" s="860" t="s">
        <v>350</v>
      </c>
      <c r="C32" s="1063" t="s">
        <v>6476</v>
      </c>
      <c r="D32" s="681">
        <v>4</v>
      </c>
      <c r="E32" s="619">
        <v>6</v>
      </c>
      <c r="F32" s="1065" t="s">
        <v>349</v>
      </c>
      <c r="G32" s="494"/>
      <c r="H32" s="494" t="s">
        <v>359</v>
      </c>
      <c r="I32" s="494" t="s">
        <v>294</v>
      </c>
      <c r="J32" s="494" t="s">
        <v>294</v>
      </c>
      <c r="K32" s="573">
        <v>0</v>
      </c>
      <c r="L32" s="358" t="s">
        <v>6420</v>
      </c>
      <c r="M32" s="357" t="s">
        <v>350</v>
      </c>
      <c r="N32" s="357" t="s">
        <v>359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6309</v>
      </c>
      <c r="U32" s="357" t="s">
        <v>294</v>
      </c>
      <c r="V32" s="357" t="s">
        <v>294</v>
      </c>
    </row>
    <row r="33" spans="1:22" ht="15" thickBot="1">
      <c r="A33" s="528"/>
      <c r="B33" s="612"/>
      <c r="C33" s="703" t="s">
        <v>22</v>
      </c>
      <c r="D33" s="1121">
        <v>22</v>
      </c>
      <c r="E33" s="1121">
        <v>26</v>
      </c>
      <c r="F33" s="1067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22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27">
        <v>5</v>
      </c>
      <c r="B34" s="860" t="s">
        <v>6653</v>
      </c>
      <c r="C34" s="1063" t="s">
        <v>393</v>
      </c>
      <c r="D34" s="605">
        <v>4</v>
      </c>
      <c r="E34" s="603">
        <v>6</v>
      </c>
      <c r="F34" s="1067" t="s">
        <v>6491</v>
      </c>
      <c r="G34" s="494"/>
      <c r="H34" s="494" t="s">
        <v>6490</v>
      </c>
      <c r="I34" s="494" t="s">
        <v>294</v>
      </c>
      <c r="J34" s="494" t="s">
        <v>294</v>
      </c>
      <c r="K34" s="573">
        <v>0</v>
      </c>
      <c r="L34" s="358" t="s">
        <v>6654</v>
      </c>
      <c r="M34" s="357" t="s">
        <v>6653</v>
      </c>
      <c r="N34" s="357" t="s">
        <v>6490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6492</v>
      </c>
      <c r="U34" s="357" t="s">
        <v>294</v>
      </c>
      <c r="V34" s="357" t="s">
        <v>294</v>
      </c>
    </row>
    <row r="35" spans="1:22">
      <c r="A35" s="527"/>
      <c r="B35" s="860" t="s">
        <v>6494</v>
      </c>
      <c r="C35" s="1063" t="s">
        <v>6495</v>
      </c>
      <c r="D35" s="609">
        <v>4</v>
      </c>
      <c r="E35" s="607">
        <v>6</v>
      </c>
      <c r="F35" s="1065" t="s">
        <v>6478</v>
      </c>
      <c r="G35" s="494"/>
      <c r="H35" s="494" t="s">
        <v>6477</v>
      </c>
      <c r="I35" s="494" t="s">
        <v>294</v>
      </c>
      <c r="J35" s="494" t="s">
        <v>294</v>
      </c>
      <c r="K35" s="573">
        <v>0</v>
      </c>
      <c r="L35" s="358" t="s">
        <v>6496</v>
      </c>
      <c r="M35" s="357" t="s">
        <v>6494</v>
      </c>
      <c r="N35" s="357" t="s">
        <v>6477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6479</v>
      </c>
      <c r="U35" s="357" t="s">
        <v>294</v>
      </c>
      <c r="V35" s="357" t="s">
        <v>294</v>
      </c>
    </row>
    <row r="36" spans="1:22">
      <c r="A36" s="527"/>
      <c r="B36" s="860" t="s">
        <v>6911</v>
      </c>
      <c r="C36" s="1063" t="s">
        <v>6912</v>
      </c>
      <c r="D36" s="609">
        <v>5</v>
      </c>
      <c r="E36" s="607">
        <v>6</v>
      </c>
      <c r="F36" s="1065" t="s">
        <v>6909</v>
      </c>
      <c r="G36" s="494"/>
      <c r="H36" s="494" t="s">
        <v>6908</v>
      </c>
      <c r="I36" s="494" t="s">
        <v>294</v>
      </c>
      <c r="J36" s="494" t="s">
        <v>294</v>
      </c>
      <c r="K36" s="573">
        <v>0</v>
      </c>
      <c r="L36" s="358" t="s">
        <v>6913</v>
      </c>
      <c r="M36" s="357" t="s">
        <v>6911</v>
      </c>
      <c r="N36" s="357" t="s">
        <v>6908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6910</v>
      </c>
      <c r="U36" s="357" t="s">
        <v>294</v>
      </c>
      <c r="V36" s="357" t="s">
        <v>294</v>
      </c>
    </row>
    <row r="37" spans="1:22">
      <c r="A37" s="527"/>
      <c r="B37" s="860" t="s">
        <v>6484</v>
      </c>
      <c r="C37" s="1063" t="s">
        <v>6485</v>
      </c>
      <c r="D37" s="609">
        <v>3</v>
      </c>
      <c r="E37" s="607">
        <v>4</v>
      </c>
      <c r="F37" s="1065" t="s">
        <v>6476</v>
      </c>
      <c r="G37" s="494"/>
      <c r="H37" s="494" t="s">
        <v>350</v>
      </c>
      <c r="I37" s="494" t="s">
        <v>294</v>
      </c>
      <c r="J37" s="494" t="s">
        <v>294</v>
      </c>
      <c r="K37" s="574">
        <v>0</v>
      </c>
      <c r="L37" s="358" t="s">
        <v>6486</v>
      </c>
      <c r="M37" s="357" t="s">
        <v>6484</v>
      </c>
      <c r="N37" s="357" t="s">
        <v>350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6420</v>
      </c>
      <c r="U37" s="357" t="s">
        <v>294</v>
      </c>
      <c r="V37" s="357" t="s">
        <v>294</v>
      </c>
    </row>
    <row r="38" spans="1:22" ht="15" thickBot="1">
      <c r="A38" s="527"/>
      <c r="B38" s="860" t="s">
        <v>34</v>
      </c>
      <c r="C38" s="1063" t="s">
        <v>142</v>
      </c>
      <c r="D38" s="609">
        <v>4</v>
      </c>
      <c r="E38" s="607">
        <v>6</v>
      </c>
      <c r="F38" s="1069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28"/>
      <c r="B39" s="612"/>
      <c r="C39" s="703" t="s">
        <v>22</v>
      </c>
      <c r="D39" s="614">
        <v>20</v>
      </c>
      <c r="E39" s="614">
        <v>28</v>
      </c>
      <c r="F39" s="773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27">
        <v>6</v>
      </c>
      <c r="B40" s="860" t="s">
        <v>35</v>
      </c>
      <c r="C40" s="1063" t="s">
        <v>145</v>
      </c>
      <c r="D40" s="609">
        <v>3</v>
      </c>
      <c r="E40" s="603">
        <v>4</v>
      </c>
      <c r="F40" s="1065" t="s">
        <v>138</v>
      </c>
      <c r="G40" s="494"/>
      <c r="H40" s="494" t="s">
        <v>25</v>
      </c>
      <c r="I40" s="494" t="s">
        <v>294</v>
      </c>
      <c r="J40" s="494" t="s">
        <v>294</v>
      </c>
      <c r="K40" s="573">
        <v>0</v>
      </c>
      <c r="L40" s="358" t="s">
        <v>3259</v>
      </c>
      <c r="M40" s="357" t="s">
        <v>35</v>
      </c>
      <c r="N40" s="357" t="s">
        <v>25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2100</v>
      </c>
      <c r="U40" s="357" t="s">
        <v>294</v>
      </c>
      <c r="V40" s="357" t="s">
        <v>294</v>
      </c>
    </row>
    <row r="41" spans="1:22">
      <c r="A41" s="527"/>
      <c r="B41" s="860" t="s">
        <v>6914</v>
      </c>
      <c r="C41" s="1063" t="s">
        <v>6915</v>
      </c>
      <c r="D41" s="609">
        <v>4</v>
      </c>
      <c r="E41" s="607">
        <v>6</v>
      </c>
      <c r="F41" s="1065" t="s">
        <v>6478</v>
      </c>
      <c r="G41" s="494"/>
      <c r="H41" s="494" t="s">
        <v>6477</v>
      </c>
      <c r="I41" s="494" t="s">
        <v>294</v>
      </c>
      <c r="J41" s="494" t="s">
        <v>294</v>
      </c>
      <c r="K41" s="573">
        <v>0</v>
      </c>
      <c r="L41" s="358" t="s">
        <v>6916</v>
      </c>
      <c r="M41" s="357" t="s">
        <v>6914</v>
      </c>
      <c r="N41" s="357" t="s">
        <v>6477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6479</v>
      </c>
      <c r="U41" s="357" t="s">
        <v>294</v>
      </c>
      <c r="V41" s="357" t="s">
        <v>294</v>
      </c>
    </row>
    <row r="42" spans="1:22">
      <c r="A42" s="527"/>
      <c r="B42" s="860" t="s">
        <v>6917</v>
      </c>
      <c r="C42" s="1063" t="s">
        <v>6918</v>
      </c>
      <c r="D42" s="609">
        <v>6</v>
      </c>
      <c r="E42" s="607">
        <v>8</v>
      </c>
      <c r="F42" s="1065" t="s">
        <v>6495</v>
      </c>
      <c r="G42" s="494"/>
      <c r="H42" s="494" t="s">
        <v>6494</v>
      </c>
      <c r="I42" s="494" t="s">
        <v>294</v>
      </c>
      <c r="J42" s="494" t="s">
        <v>294</v>
      </c>
      <c r="K42" s="573">
        <v>0</v>
      </c>
      <c r="L42" s="358" t="s">
        <v>6919</v>
      </c>
      <c r="M42" s="357" t="s">
        <v>6917</v>
      </c>
      <c r="N42" s="357" t="s">
        <v>6494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6496</v>
      </c>
      <c r="U42" s="357" t="s">
        <v>294</v>
      </c>
      <c r="V42" s="357" t="s">
        <v>294</v>
      </c>
    </row>
    <row r="43" spans="1:22">
      <c r="A43" s="527"/>
      <c r="B43" s="607" t="s">
        <v>6920</v>
      </c>
      <c r="C43" s="1063" t="s">
        <v>6921</v>
      </c>
      <c r="D43" s="609">
        <v>4</v>
      </c>
      <c r="E43" s="607">
        <v>4</v>
      </c>
      <c r="F43" s="1065" t="s">
        <v>6909</v>
      </c>
      <c r="G43" s="494"/>
      <c r="H43" s="494" t="s">
        <v>6908</v>
      </c>
      <c r="I43" s="494" t="s">
        <v>294</v>
      </c>
      <c r="J43" s="494" t="s">
        <v>294</v>
      </c>
      <c r="K43" s="573">
        <v>0</v>
      </c>
      <c r="L43" s="358" t="s">
        <v>6922</v>
      </c>
      <c r="M43" s="357" t="s">
        <v>6920</v>
      </c>
      <c r="N43" s="357" t="s">
        <v>6908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6910</v>
      </c>
      <c r="U43" s="357" t="s">
        <v>294</v>
      </c>
      <c r="V43" s="357" t="s">
        <v>294</v>
      </c>
    </row>
    <row r="44" spans="1:22">
      <c r="A44" s="527"/>
      <c r="B44" s="860" t="s">
        <v>6923</v>
      </c>
      <c r="C44" s="1063" t="s">
        <v>6924</v>
      </c>
      <c r="D44" s="609">
        <v>4</v>
      </c>
      <c r="E44" s="607">
        <v>6</v>
      </c>
      <c r="F44" s="1065" t="s">
        <v>6485</v>
      </c>
      <c r="G44" s="494"/>
      <c r="H44" s="494" t="s">
        <v>6484</v>
      </c>
      <c r="I44" s="494" t="s">
        <v>294</v>
      </c>
      <c r="J44" s="494" t="s">
        <v>294</v>
      </c>
      <c r="K44" s="573">
        <v>0</v>
      </c>
      <c r="L44" s="358" t="s">
        <v>6925</v>
      </c>
      <c r="M44" s="357" t="s">
        <v>6923</v>
      </c>
      <c r="N44" s="357" t="s">
        <v>6484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6486</v>
      </c>
      <c r="U44" s="357" t="s">
        <v>294</v>
      </c>
      <c r="V44" s="357" t="s">
        <v>294</v>
      </c>
    </row>
    <row r="45" spans="1:22" ht="15" thickBot="1">
      <c r="A45" s="527"/>
      <c r="B45" s="860" t="s">
        <v>36</v>
      </c>
      <c r="C45" s="1063" t="s">
        <v>247</v>
      </c>
      <c r="D45" s="609">
        <v>1</v>
      </c>
      <c r="E45" s="619">
        <v>1</v>
      </c>
      <c r="F45" s="1069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1131</v>
      </c>
      <c r="M45" s="357" t="s">
        <v>36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 ht="15" thickBot="1">
      <c r="A46" s="528"/>
      <c r="B46" s="612"/>
      <c r="C46" s="703" t="s">
        <v>22</v>
      </c>
      <c r="D46" s="614">
        <v>22</v>
      </c>
      <c r="E46" s="614">
        <v>29</v>
      </c>
      <c r="F46" s="1065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26">
        <v>7</v>
      </c>
      <c r="B47" s="860" t="s">
        <v>6926</v>
      </c>
      <c r="C47" s="1063" t="s">
        <v>6927</v>
      </c>
      <c r="D47" s="609">
        <v>3</v>
      </c>
      <c r="E47" s="603">
        <v>4</v>
      </c>
      <c r="F47" s="1067" t="s">
        <v>6918</v>
      </c>
      <c r="G47" s="494"/>
      <c r="H47" s="494" t="s">
        <v>6917</v>
      </c>
      <c r="I47" s="494" t="s">
        <v>294</v>
      </c>
      <c r="J47" s="494" t="s">
        <v>294</v>
      </c>
      <c r="K47" s="573">
        <v>0</v>
      </c>
      <c r="L47" s="358" t="s">
        <v>6928</v>
      </c>
      <c r="M47" s="357" t="s">
        <v>6926</v>
      </c>
      <c r="N47" s="357" t="s">
        <v>6917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6919</v>
      </c>
      <c r="U47" s="357" t="s">
        <v>294</v>
      </c>
      <c r="V47" s="357" t="s">
        <v>294</v>
      </c>
    </row>
    <row r="48" spans="1:22">
      <c r="A48" s="527"/>
      <c r="B48" s="860" t="s">
        <v>38</v>
      </c>
      <c r="C48" s="1063" t="s">
        <v>146</v>
      </c>
      <c r="D48" s="609">
        <v>1</v>
      </c>
      <c r="E48" s="607">
        <v>1</v>
      </c>
      <c r="F48" s="1065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331</v>
      </c>
      <c r="M48" s="357" t="s">
        <v>38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27"/>
      <c r="B49" s="860" t="s">
        <v>6929</v>
      </c>
      <c r="C49" s="1063" t="s">
        <v>6930</v>
      </c>
      <c r="D49" s="609">
        <v>7</v>
      </c>
      <c r="E49" s="607">
        <v>8</v>
      </c>
      <c r="F49" s="1065" t="s">
        <v>6918</v>
      </c>
      <c r="G49" s="494"/>
      <c r="H49" s="494" t="s">
        <v>6917</v>
      </c>
      <c r="I49" s="494" t="s">
        <v>294</v>
      </c>
      <c r="J49" s="494" t="s">
        <v>294</v>
      </c>
      <c r="K49" s="573">
        <v>0</v>
      </c>
      <c r="L49" s="358" t="s">
        <v>6931</v>
      </c>
      <c r="M49" s="357" t="s">
        <v>6929</v>
      </c>
      <c r="N49" s="357" t="s">
        <v>6917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6919</v>
      </c>
      <c r="U49" s="357" t="s">
        <v>294</v>
      </c>
      <c r="V49" s="357" t="s">
        <v>294</v>
      </c>
    </row>
    <row r="50" spans="1:22">
      <c r="A50" s="527"/>
      <c r="B50" s="860" t="s">
        <v>6932</v>
      </c>
      <c r="C50" s="1063" t="s">
        <v>6933</v>
      </c>
      <c r="D50" s="609">
        <v>4</v>
      </c>
      <c r="E50" s="607">
        <v>6</v>
      </c>
      <c r="F50" s="1065" t="s">
        <v>6912</v>
      </c>
      <c r="G50" s="494"/>
      <c r="H50" s="494" t="s">
        <v>6911</v>
      </c>
      <c r="I50" s="494" t="s">
        <v>294</v>
      </c>
      <c r="J50" s="494" t="s">
        <v>294</v>
      </c>
      <c r="K50" s="573">
        <v>0</v>
      </c>
      <c r="L50" s="358" t="s">
        <v>6934</v>
      </c>
      <c r="M50" s="357" t="s">
        <v>6932</v>
      </c>
      <c r="N50" s="357" t="s">
        <v>6911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6913</v>
      </c>
      <c r="U50" s="357" t="s">
        <v>294</v>
      </c>
      <c r="V50" s="357" t="s">
        <v>294</v>
      </c>
    </row>
    <row r="51" spans="1:22">
      <c r="A51" s="527"/>
      <c r="B51" s="860" t="s">
        <v>6935</v>
      </c>
      <c r="C51" s="1063" t="s">
        <v>6936</v>
      </c>
      <c r="D51" s="609">
        <v>4</v>
      </c>
      <c r="E51" s="607">
        <v>6</v>
      </c>
      <c r="F51" s="1065" t="s">
        <v>393</v>
      </c>
      <c r="G51" s="494"/>
      <c r="H51" s="494" t="s">
        <v>6653</v>
      </c>
      <c r="I51" s="494" t="s">
        <v>294</v>
      </c>
      <c r="J51" s="494" t="s">
        <v>294</v>
      </c>
      <c r="K51" s="573">
        <v>0</v>
      </c>
      <c r="L51" s="358" t="s">
        <v>6937</v>
      </c>
      <c r="M51" s="357" t="s">
        <v>6935</v>
      </c>
      <c r="N51" s="357" t="s">
        <v>6653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6654</v>
      </c>
      <c r="U51" s="357" t="s">
        <v>294</v>
      </c>
      <c r="V51" s="357" t="s">
        <v>294</v>
      </c>
    </row>
    <row r="52" spans="1:22" ht="15" thickBot="1">
      <c r="A52" s="527"/>
      <c r="B52" s="860" t="s">
        <v>40</v>
      </c>
      <c r="C52" s="1063" t="s">
        <v>338</v>
      </c>
      <c r="D52" s="609">
        <v>1</v>
      </c>
      <c r="E52" s="619">
        <v>1</v>
      </c>
      <c r="F52" s="1069" t="s">
        <v>247</v>
      </c>
      <c r="G52" s="494"/>
      <c r="H52" s="494" t="s">
        <v>36</v>
      </c>
      <c r="I52" s="494" t="s">
        <v>294</v>
      </c>
      <c r="J52" s="494" t="s">
        <v>294</v>
      </c>
      <c r="K52" s="573">
        <v>0</v>
      </c>
      <c r="L52" s="358" t="s">
        <v>1180</v>
      </c>
      <c r="M52" s="357" t="s">
        <v>40</v>
      </c>
      <c r="N52" s="357" t="s">
        <v>36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1131</v>
      </c>
      <c r="U52" s="357" t="s">
        <v>294</v>
      </c>
      <c r="V52" s="357" t="s">
        <v>294</v>
      </c>
    </row>
    <row r="53" spans="1:22" ht="15" thickBot="1">
      <c r="A53" s="528"/>
      <c r="B53" s="612"/>
      <c r="C53" s="703" t="s">
        <v>22</v>
      </c>
      <c r="D53" s="614">
        <v>20</v>
      </c>
      <c r="E53" s="614">
        <v>26</v>
      </c>
      <c r="F53" s="773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26">
        <v>8</v>
      </c>
      <c r="B54" s="860" t="s">
        <v>6938</v>
      </c>
      <c r="C54" s="1063" t="s">
        <v>6939</v>
      </c>
      <c r="D54" s="609">
        <v>4</v>
      </c>
      <c r="E54" s="607">
        <v>6</v>
      </c>
      <c r="F54" s="1065" t="s">
        <v>6924</v>
      </c>
      <c r="G54" s="494"/>
      <c r="H54" s="494" t="s">
        <v>6923</v>
      </c>
      <c r="I54" s="494" t="s">
        <v>294</v>
      </c>
      <c r="J54" s="494" t="s">
        <v>294</v>
      </c>
      <c r="K54" s="573">
        <v>0</v>
      </c>
      <c r="L54" s="358" t="s">
        <v>6940</v>
      </c>
      <c r="M54" s="357" t="s">
        <v>6938</v>
      </c>
      <c r="N54" s="357" t="s">
        <v>6923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6925</v>
      </c>
      <c r="U54" s="357" t="s">
        <v>294</v>
      </c>
      <c r="V54" s="357" t="s">
        <v>294</v>
      </c>
    </row>
    <row r="55" spans="1:22">
      <c r="A55" s="527"/>
      <c r="B55" s="860" t="s">
        <v>6941</v>
      </c>
      <c r="C55" s="1063" t="s">
        <v>6942</v>
      </c>
      <c r="D55" s="609">
        <v>3</v>
      </c>
      <c r="E55" s="607">
        <v>4</v>
      </c>
      <c r="F55" s="1065" t="s">
        <v>6936</v>
      </c>
      <c r="G55" s="494"/>
      <c r="H55" s="494" t="s">
        <v>6935</v>
      </c>
      <c r="I55" s="494" t="s">
        <v>294</v>
      </c>
      <c r="J55" s="494" t="s">
        <v>294</v>
      </c>
      <c r="K55" s="573">
        <v>0</v>
      </c>
      <c r="L55" s="358" t="s">
        <v>6943</v>
      </c>
      <c r="M55" s="357" t="s">
        <v>6941</v>
      </c>
      <c r="N55" s="357" t="s">
        <v>6935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6937</v>
      </c>
      <c r="U55" s="357" t="s">
        <v>294</v>
      </c>
      <c r="V55" s="357" t="s">
        <v>294</v>
      </c>
    </row>
    <row r="56" spans="1:22">
      <c r="A56" s="527"/>
      <c r="B56" s="860" t="s">
        <v>6944</v>
      </c>
      <c r="C56" s="1063" t="s">
        <v>6945</v>
      </c>
      <c r="D56" s="609">
        <v>4</v>
      </c>
      <c r="E56" s="607">
        <v>6</v>
      </c>
      <c r="F56" s="1065" t="s">
        <v>6930</v>
      </c>
      <c r="G56" s="494"/>
      <c r="H56" s="494" t="s">
        <v>6929</v>
      </c>
      <c r="I56" s="494" t="s">
        <v>294</v>
      </c>
      <c r="J56" s="494" t="s">
        <v>294</v>
      </c>
      <c r="K56" s="573">
        <v>0</v>
      </c>
      <c r="L56" s="358" t="s">
        <v>6946</v>
      </c>
      <c r="M56" s="357" t="s">
        <v>6944</v>
      </c>
      <c r="N56" s="357" t="s">
        <v>6929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6931</v>
      </c>
      <c r="U56" s="357" t="s">
        <v>294</v>
      </c>
      <c r="V56" s="357" t="s">
        <v>294</v>
      </c>
    </row>
    <row r="57" spans="1:22">
      <c r="A57" s="527"/>
      <c r="B57" s="860" t="s">
        <v>6947</v>
      </c>
      <c r="C57" s="1063" t="s">
        <v>6948</v>
      </c>
      <c r="D57" s="609">
        <v>6</v>
      </c>
      <c r="E57" s="607">
        <v>6</v>
      </c>
      <c r="F57" s="1065" t="s">
        <v>6933</v>
      </c>
      <c r="G57" s="494"/>
      <c r="H57" s="494" t="s">
        <v>6932</v>
      </c>
      <c r="I57" s="494" t="s">
        <v>294</v>
      </c>
      <c r="J57" s="494" t="s">
        <v>294</v>
      </c>
      <c r="K57" s="573">
        <v>0</v>
      </c>
      <c r="L57" s="358" t="s">
        <v>6949</v>
      </c>
      <c r="M57" s="357" t="s">
        <v>6947</v>
      </c>
      <c r="N57" s="357" t="s">
        <v>6932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6934</v>
      </c>
      <c r="U57" s="357" t="s">
        <v>294</v>
      </c>
      <c r="V57" s="357" t="s">
        <v>294</v>
      </c>
    </row>
    <row r="58" spans="1:22" ht="15" thickBot="1">
      <c r="A58" s="527"/>
      <c r="B58" s="860" t="s">
        <v>6536</v>
      </c>
      <c r="C58" s="1063" t="s">
        <v>333</v>
      </c>
      <c r="D58" s="609">
        <v>4</v>
      </c>
      <c r="E58" s="607">
        <v>6</v>
      </c>
      <c r="F58" s="1065" t="s">
        <v>6950</v>
      </c>
      <c r="G58" s="494"/>
      <c r="H58" s="494" t="s">
        <v>34</v>
      </c>
      <c r="I58" s="494" t="s">
        <v>6926</v>
      </c>
      <c r="J58" s="494" t="s">
        <v>294</v>
      </c>
      <c r="K58" s="573">
        <v>0</v>
      </c>
      <c r="L58" s="358" t="s">
        <v>4861</v>
      </c>
      <c r="M58" s="357" t="s">
        <v>6536</v>
      </c>
      <c r="N58" s="357" t="s">
        <v>34</v>
      </c>
      <c r="O58" s="357" t="s">
        <v>6926</v>
      </c>
      <c r="P58" s="357" t="s">
        <v>294</v>
      </c>
      <c r="Q58" s="357">
        <v>0</v>
      </c>
      <c r="R58" s="357">
        <v>19</v>
      </c>
      <c r="S58" s="357">
        <v>0</v>
      </c>
      <c r="T58" s="357" t="s">
        <v>1181</v>
      </c>
      <c r="U58" s="357" t="s">
        <v>6928</v>
      </c>
      <c r="V58" s="357" t="s">
        <v>294</v>
      </c>
    </row>
    <row r="59" spans="1:22" ht="15" thickBot="1">
      <c r="A59" s="528"/>
      <c r="B59" s="612"/>
      <c r="C59" s="703" t="s">
        <v>22</v>
      </c>
      <c r="D59" s="614">
        <v>21</v>
      </c>
      <c r="E59" s="614">
        <v>28</v>
      </c>
      <c r="F59" s="773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526">
        <v>9</v>
      </c>
      <c r="B60" s="860" t="s">
        <v>6951</v>
      </c>
      <c r="C60" s="1063" t="s">
        <v>6952</v>
      </c>
      <c r="D60" s="609">
        <v>4</v>
      </c>
      <c r="E60" s="607">
        <v>4</v>
      </c>
      <c r="F60" s="1065" t="s">
        <v>6945</v>
      </c>
      <c r="G60" s="494"/>
      <c r="H60" s="494" t="s">
        <v>6944</v>
      </c>
      <c r="I60" s="494" t="s">
        <v>294</v>
      </c>
      <c r="J60" s="494" t="s">
        <v>294</v>
      </c>
      <c r="K60" s="573">
        <v>0</v>
      </c>
      <c r="L60" s="358" t="s">
        <v>6953</v>
      </c>
      <c r="M60" s="357" t="s">
        <v>6951</v>
      </c>
      <c r="N60" s="357" t="s">
        <v>6944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6946</v>
      </c>
      <c r="U60" s="357" t="s">
        <v>294</v>
      </c>
      <c r="V60" s="357" t="s">
        <v>294</v>
      </c>
    </row>
    <row r="61" spans="1:22">
      <c r="A61" s="527"/>
      <c r="B61" s="860" t="s">
        <v>6541</v>
      </c>
      <c r="C61" s="1063" t="s">
        <v>147</v>
      </c>
      <c r="D61" s="609">
        <v>5</v>
      </c>
      <c r="E61" s="607">
        <v>8</v>
      </c>
      <c r="F61" s="1065" t="s">
        <v>6954</v>
      </c>
      <c r="G61" s="494"/>
      <c r="H61" s="494" t="s">
        <v>35</v>
      </c>
      <c r="I61" s="494" t="s">
        <v>6944</v>
      </c>
      <c r="J61" s="494" t="s">
        <v>294</v>
      </c>
      <c r="K61" s="573">
        <v>0</v>
      </c>
      <c r="L61" s="358" t="s">
        <v>1153</v>
      </c>
      <c r="M61" s="357" t="s">
        <v>6541</v>
      </c>
      <c r="N61" s="357" t="s">
        <v>35</v>
      </c>
      <c r="O61" s="357" t="s">
        <v>6944</v>
      </c>
      <c r="P61" s="357" t="s">
        <v>294</v>
      </c>
      <c r="Q61" s="357">
        <v>0</v>
      </c>
      <c r="R61" s="357">
        <v>36</v>
      </c>
      <c r="S61" s="357">
        <v>0</v>
      </c>
      <c r="T61" s="357" t="s">
        <v>3259</v>
      </c>
      <c r="U61" s="357" t="s">
        <v>6946</v>
      </c>
      <c r="V61" s="357" t="s">
        <v>294</v>
      </c>
    </row>
    <row r="62" spans="1:22">
      <c r="A62" s="527"/>
      <c r="B62" s="607" t="s">
        <v>6955</v>
      </c>
      <c r="C62" s="1063" t="s">
        <v>6956</v>
      </c>
      <c r="D62" s="609">
        <v>3</v>
      </c>
      <c r="E62" s="607">
        <v>4</v>
      </c>
      <c r="F62" s="1065" t="s">
        <v>6948</v>
      </c>
      <c r="G62" s="494" t="s">
        <v>241</v>
      </c>
      <c r="H62" s="494" t="s">
        <v>6947</v>
      </c>
      <c r="I62" s="494" t="s">
        <v>294</v>
      </c>
      <c r="J62" s="494" t="s">
        <v>294</v>
      </c>
      <c r="K62" s="573">
        <v>0</v>
      </c>
      <c r="L62" s="358" t="s">
        <v>6957</v>
      </c>
      <c r="M62" s="357" t="s">
        <v>6955</v>
      </c>
      <c r="N62" s="357" t="s">
        <v>6947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6949</v>
      </c>
      <c r="U62" s="357" t="s">
        <v>294</v>
      </c>
      <c r="V62" s="357" t="s">
        <v>294</v>
      </c>
    </row>
    <row r="63" spans="1:22">
      <c r="A63" s="527"/>
      <c r="B63" s="607" t="s">
        <v>6958</v>
      </c>
      <c r="C63" s="1063" t="s">
        <v>6959</v>
      </c>
      <c r="D63" s="609">
        <v>3</v>
      </c>
      <c r="E63" s="607">
        <v>4</v>
      </c>
      <c r="F63" s="1065" t="s">
        <v>6948</v>
      </c>
      <c r="G63" s="494" t="s">
        <v>241</v>
      </c>
      <c r="H63" s="494" t="s">
        <v>6947</v>
      </c>
      <c r="I63" s="494" t="s">
        <v>294</v>
      </c>
      <c r="J63" s="494" t="s">
        <v>294</v>
      </c>
      <c r="K63" s="573">
        <v>0</v>
      </c>
      <c r="L63" s="358" t="s">
        <v>6960</v>
      </c>
      <c r="M63" s="357" t="s">
        <v>6958</v>
      </c>
      <c r="N63" s="357" t="s">
        <v>6947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6949</v>
      </c>
      <c r="U63" s="357" t="s">
        <v>294</v>
      </c>
      <c r="V63" s="357" t="s">
        <v>294</v>
      </c>
    </row>
    <row r="64" spans="1:22">
      <c r="A64" s="527"/>
      <c r="B64" s="607" t="s">
        <v>6961</v>
      </c>
      <c r="C64" s="1063" t="s">
        <v>6962</v>
      </c>
      <c r="D64" s="609">
        <v>3</v>
      </c>
      <c r="E64" s="607">
        <v>4</v>
      </c>
      <c r="F64" s="1065" t="s">
        <v>6948</v>
      </c>
      <c r="G64" s="494" t="s">
        <v>241</v>
      </c>
      <c r="H64" s="494" t="s">
        <v>6947</v>
      </c>
      <c r="I64" s="494" t="s">
        <v>294</v>
      </c>
      <c r="J64" s="494" t="s">
        <v>294</v>
      </c>
      <c r="K64" s="573">
        <v>0</v>
      </c>
      <c r="L64" s="358" t="s">
        <v>6963</v>
      </c>
      <c r="M64" s="357" t="s">
        <v>6961</v>
      </c>
      <c r="N64" s="357" t="s">
        <v>6947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6949</v>
      </c>
      <c r="U64" s="357" t="s">
        <v>294</v>
      </c>
      <c r="V64" s="357" t="s">
        <v>294</v>
      </c>
    </row>
    <row r="65" spans="1:22" ht="15" thickBot="1">
      <c r="A65" s="527"/>
      <c r="B65" s="860" t="s">
        <v>6964</v>
      </c>
      <c r="C65" s="1063" t="s">
        <v>6965</v>
      </c>
      <c r="D65" s="609">
        <v>7</v>
      </c>
      <c r="E65" s="607">
        <v>10</v>
      </c>
      <c r="F65" s="1065" t="s">
        <v>6939</v>
      </c>
      <c r="G65" s="494"/>
      <c r="H65" s="494" t="s">
        <v>6938</v>
      </c>
      <c r="I65" s="494" t="s">
        <v>294</v>
      </c>
      <c r="J65" s="494" t="s">
        <v>294</v>
      </c>
      <c r="K65" s="573">
        <v>0</v>
      </c>
      <c r="L65" s="358" t="s">
        <v>6966</v>
      </c>
      <c r="M65" s="357" t="s">
        <v>6964</v>
      </c>
      <c r="N65" s="357" t="s">
        <v>6938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6940</v>
      </c>
      <c r="U65" s="357" t="s">
        <v>294</v>
      </c>
      <c r="V65" s="357" t="s">
        <v>294</v>
      </c>
    </row>
    <row r="66" spans="1:22" ht="15" thickBot="1">
      <c r="A66" s="528"/>
      <c r="B66" s="612"/>
      <c r="C66" s="703" t="s">
        <v>22</v>
      </c>
      <c r="D66" s="614">
        <v>19</v>
      </c>
      <c r="E66" s="614">
        <v>26</v>
      </c>
      <c r="F66" s="773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7">
        <v>10</v>
      </c>
      <c r="B67" s="860" t="s">
        <v>6554</v>
      </c>
      <c r="C67" s="1063" t="s">
        <v>151</v>
      </c>
      <c r="D67" s="609">
        <v>5</v>
      </c>
      <c r="E67" s="603">
        <v>8</v>
      </c>
      <c r="F67" s="1065" t="s">
        <v>147</v>
      </c>
      <c r="G67" s="494"/>
      <c r="H67" s="494" t="s">
        <v>6541</v>
      </c>
      <c r="I67" s="494" t="s">
        <v>294</v>
      </c>
      <c r="J67" s="494" t="s">
        <v>294</v>
      </c>
      <c r="K67" s="573">
        <v>0</v>
      </c>
      <c r="L67" s="358" t="s">
        <v>1182</v>
      </c>
      <c r="M67" s="357" t="s">
        <v>6554</v>
      </c>
      <c r="N67" s="357" t="s">
        <v>6541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1153</v>
      </c>
      <c r="U67" s="357" t="s">
        <v>294</v>
      </c>
      <c r="V67" s="357" t="s">
        <v>294</v>
      </c>
    </row>
    <row r="68" spans="1:22">
      <c r="A68" s="527"/>
      <c r="B68" s="860" t="s">
        <v>6967</v>
      </c>
      <c r="C68" s="1063" t="s">
        <v>6968</v>
      </c>
      <c r="D68" s="609">
        <v>4</v>
      </c>
      <c r="E68" s="607">
        <v>6</v>
      </c>
      <c r="F68" s="1065" t="s">
        <v>6965</v>
      </c>
      <c r="G68" s="494"/>
      <c r="H68" s="494" t="s">
        <v>6964</v>
      </c>
      <c r="I68" s="494" t="s">
        <v>294</v>
      </c>
      <c r="J68" s="494" t="s">
        <v>294</v>
      </c>
      <c r="K68" s="573">
        <v>0</v>
      </c>
      <c r="L68" s="358" t="s">
        <v>6969</v>
      </c>
      <c r="M68" s="357" t="s">
        <v>6967</v>
      </c>
      <c r="N68" s="357" t="s">
        <v>6964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6966</v>
      </c>
      <c r="U68" s="357" t="s">
        <v>294</v>
      </c>
      <c r="V68" s="357" t="s">
        <v>294</v>
      </c>
    </row>
    <row r="69" spans="1:22">
      <c r="A69" s="527"/>
      <c r="B69" s="860" t="s">
        <v>6970</v>
      </c>
      <c r="C69" s="1063" t="s">
        <v>6971</v>
      </c>
      <c r="D69" s="609">
        <v>3</v>
      </c>
      <c r="E69" s="607">
        <v>4</v>
      </c>
      <c r="F69" s="1065" t="s">
        <v>6952</v>
      </c>
      <c r="G69" s="494"/>
      <c r="H69" s="494" t="s">
        <v>6951</v>
      </c>
      <c r="I69" s="494" t="s">
        <v>294</v>
      </c>
      <c r="J69" s="494" t="s">
        <v>294</v>
      </c>
      <c r="K69" s="573">
        <v>0</v>
      </c>
      <c r="L69" s="358" t="s">
        <v>6972</v>
      </c>
      <c r="M69" s="357" t="s">
        <v>6970</v>
      </c>
      <c r="N69" s="357" t="s">
        <v>6951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6953</v>
      </c>
      <c r="U69" s="357" t="s">
        <v>294</v>
      </c>
      <c r="V69" s="357" t="s">
        <v>294</v>
      </c>
    </row>
    <row r="70" spans="1:22">
      <c r="A70" s="527"/>
      <c r="B70" s="607" t="s">
        <v>6973</v>
      </c>
      <c r="C70" s="1063" t="s">
        <v>6974</v>
      </c>
      <c r="D70" s="609">
        <v>3</v>
      </c>
      <c r="E70" s="607">
        <v>4</v>
      </c>
      <c r="F70" s="1065" t="s">
        <v>4875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6975</v>
      </c>
      <c r="M70" s="357" t="s">
        <v>6973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>
      <c r="A71" s="527"/>
      <c r="B71" s="607" t="s">
        <v>6976</v>
      </c>
      <c r="C71" s="1063" t="s">
        <v>6977</v>
      </c>
      <c r="D71" s="609">
        <v>3</v>
      </c>
      <c r="E71" s="607">
        <v>4</v>
      </c>
      <c r="F71" s="1065" t="s">
        <v>4875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6978</v>
      </c>
      <c r="M71" s="357" t="s">
        <v>6976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27"/>
      <c r="B72" s="860" t="s">
        <v>6979</v>
      </c>
      <c r="C72" s="1063" t="s">
        <v>6980</v>
      </c>
      <c r="D72" s="609">
        <v>5</v>
      </c>
      <c r="E72" s="619">
        <v>6</v>
      </c>
      <c r="F72" s="1065" t="s">
        <v>6942</v>
      </c>
      <c r="G72" s="494"/>
      <c r="H72" s="494" t="s">
        <v>6941</v>
      </c>
      <c r="I72" s="494" t="s">
        <v>294</v>
      </c>
      <c r="J72" s="494" t="s">
        <v>294</v>
      </c>
      <c r="K72" s="573">
        <v>0</v>
      </c>
      <c r="L72" s="358" t="s">
        <v>6981</v>
      </c>
      <c r="M72" s="357" t="s">
        <v>6979</v>
      </c>
      <c r="N72" s="357" t="s">
        <v>6941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6943</v>
      </c>
      <c r="U72" s="357" t="s">
        <v>294</v>
      </c>
      <c r="V72" s="357" t="s">
        <v>294</v>
      </c>
    </row>
    <row r="73" spans="1:22" ht="15" thickBot="1">
      <c r="A73" s="528"/>
      <c r="B73" s="612"/>
      <c r="C73" s="703" t="s">
        <v>22</v>
      </c>
      <c r="D73" s="614">
        <v>20</v>
      </c>
      <c r="E73" s="614">
        <v>28</v>
      </c>
      <c r="F73" s="70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864"/>
      <c r="B74" s="1066"/>
      <c r="C74" s="1686" t="s">
        <v>111</v>
      </c>
      <c r="D74" s="631">
        <v>205</v>
      </c>
      <c r="E74" s="631">
        <v>269</v>
      </c>
      <c r="F74" s="705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45A5F-28C5-4BDB-90E2-E9BDA26E968B}">
  <sheetPr codeName="Sheet115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10</v>
      </c>
      <c r="C9" s="1064" t="s">
        <v>438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860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60" t="s">
        <v>6276</v>
      </c>
      <c r="C11" s="1063" t="s">
        <v>6853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6278</v>
      </c>
      <c r="M11" s="357" t="s">
        <v>6276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20</v>
      </c>
      <c r="C12" s="1063" t="s">
        <v>3543</v>
      </c>
      <c r="D12" s="609">
        <v>5</v>
      </c>
      <c r="E12" s="607">
        <v>6</v>
      </c>
      <c r="F12" s="1301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860" t="s">
        <v>354</v>
      </c>
      <c r="C13" s="1063" t="s">
        <v>355</v>
      </c>
      <c r="D13" s="609">
        <v>3</v>
      </c>
      <c r="E13" s="607">
        <v>4</v>
      </c>
      <c r="F13" s="1065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6282</v>
      </c>
      <c r="M13" s="357" t="s">
        <v>354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612"/>
      <c r="C14" s="703" t="s">
        <v>22</v>
      </c>
      <c r="D14" s="614">
        <v>19</v>
      </c>
      <c r="E14" s="614">
        <v>22</v>
      </c>
      <c r="F14" s="704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860" t="s">
        <v>23</v>
      </c>
      <c r="C15" s="1063" t="s">
        <v>55</v>
      </c>
      <c r="D15" s="605">
        <v>5</v>
      </c>
      <c r="E15" s="603">
        <v>6</v>
      </c>
      <c r="F15" s="1067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515"/>
      <c r="B16" s="860" t="s">
        <v>26</v>
      </c>
      <c r="C16" s="1063" t="s">
        <v>52</v>
      </c>
      <c r="D16" s="609">
        <v>5</v>
      </c>
      <c r="E16" s="607">
        <v>6</v>
      </c>
      <c r="F16" s="1065" t="s">
        <v>3543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26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515"/>
      <c r="B17" s="860" t="s">
        <v>19</v>
      </c>
      <c r="C17" s="1063" t="s">
        <v>3226</v>
      </c>
      <c r="D17" s="609">
        <v>2</v>
      </c>
      <c r="E17" s="607">
        <v>2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335</v>
      </c>
      <c r="M17" s="357" t="s">
        <v>19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860" t="s">
        <v>356</v>
      </c>
      <c r="C18" s="1063" t="s">
        <v>357</v>
      </c>
      <c r="D18" s="609">
        <v>3</v>
      </c>
      <c r="E18" s="607">
        <v>4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6284</v>
      </c>
      <c r="M18" s="357" t="s">
        <v>356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860" t="s">
        <v>6854</v>
      </c>
      <c r="C19" s="1063" t="s">
        <v>6855</v>
      </c>
      <c r="D19" s="609">
        <v>4</v>
      </c>
      <c r="E19" s="607">
        <v>6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6855</v>
      </c>
      <c r="M19" s="357" t="s">
        <v>6854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860" t="s">
        <v>25</v>
      </c>
      <c r="C20" s="1063" t="s">
        <v>138</v>
      </c>
      <c r="D20" s="609">
        <v>3</v>
      </c>
      <c r="E20" s="607">
        <v>4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612"/>
      <c r="C21" s="703" t="s">
        <v>22</v>
      </c>
      <c r="D21" s="614">
        <v>22</v>
      </c>
      <c r="E21" s="614">
        <v>28</v>
      </c>
      <c r="F21" s="70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860" t="s">
        <v>27</v>
      </c>
      <c r="C22" s="1063" t="s">
        <v>403</v>
      </c>
      <c r="D22" s="605">
        <v>5</v>
      </c>
      <c r="E22" s="603">
        <v>6</v>
      </c>
      <c r="F22" s="1067" t="s">
        <v>55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515"/>
      <c r="B23" s="860" t="s">
        <v>358</v>
      </c>
      <c r="C23" s="1063" t="s">
        <v>6856</v>
      </c>
      <c r="D23" s="609">
        <v>3</v>
      </c>
      <c r="E23" s="607">
        <v>4</v>
      </c>
      <c r="F23" s="1065" t="s">
        <v>357</v>
      </c>
      <c r="G23" s="494"/>
      <c r="H23" s="494" t="s">
        <v>356</v>
      </c>
      <c r="I23" s="494" t="s">
        <v>294</v>
      </c>
      <c r="J23" s="494" t="s">
        <v>294</v>
      </c>
      <c r="K23" s="573">
        <v>0</v>
      </c>
      <c r="L23" s="358" t="s">
        <v>6307</v>
      </c>
      <c r="M23" s="357" t="s">
        <v>358</v>
      </c>
      <c r="N23" s="357" t="s">
        <v>356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6284</v>
      </c>
      <c r="U23" s="357" t="s">
        <v>294</v>
      </c>
      <c r="V23" s="357" t="s">
        <v>294</v>
      </c>
    </row>
    <row r="24" spans="1:22">
      <c r="A24" s="515"/>
      <c r="B24" s="860" t="s">
        <v>6857</v>
      </c>
      <c r="C24" s="1063" t="s">
        <v>6858</v>
      </c>
      <c r="D24" s="609">
        <v>5</v>
      </c>
      <c r="E24" s="607">
        <v>6</v>
      </c>
      <c r="F24" s="1290" t="s">
        <v>6855</v>
      </c>
      <c r="G24" s="494"/>
      <c r="H24" s="494" t="s">
        <v>6854</v>
      </c>
      <c r="I24" s="494" t="s">
        <v>294</v>
      </c>
      <c r="J24" s="494" t="s">
        <v>294</v>
      </c>
      <c r="K24" s="573">
        <v>0</v>
      </c>
      <c r="L24" s="358" t="s">
        <v>6287</v>
      </c>
      <c r="M24" s="357" t="s">
        <v>6857</v>
      </c>
      <c r="N24" s="357" t="s">
        <v>6854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6855</v>
      </c>
      <c r="U24" s="357" t="s">
        <v>294</v>
      </c>
      <c r="V24" s="357" t="s">
        <v>294</v>
      </c>
    </row>
    <row r="25" spans="1:22">
      <c r="A25" s="515"/>
      <c r="B25" s="860" t="s">
        <v>33</v>
      </c>
      <c r="C25" s="1063" t="s">
        <v>140</v>
      </c>
      <c r="D25" s="609">
        <v>5</v>
      </c>
      <c r="E25" s="607">
        <v>6</v>
      </c>
      <c r="F25" s="1065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860" t="s">
        <v>18</v>
      </c>
      <c r="C26" s="1063" t="s">
        <v>3567</v>
      </c>
      <c r="D26" s="609">
        <v>2</v>
      </c>
      <c r="E26" s="607">
        <v>2</v>
      </c>
      <c r="F26" s="1065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608</v>
      </c>
      <c r="M26" s="357" t="s">
        <v>18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860" t="s">
        <v>29</v>
      </c>
      <c r="C27" s="1063" t="s">
        <v>53</v>
      </c>
      <c r="D27" s="609">
        <v>2</v>
      </c>
      <c r="E27" s="607">
        <v>2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7"/>
      <c r="B28" s="612"/>
      <c r="C28" s="703" t="s">
        <v>22</v>
      </c>
      <c r="D28" s="614">
        <v>22</v>
      </c>
      <c r="E28" s="614">
        <v>26</v>
      </c>
      <c r="F28" s="70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860" t="s">
        <v>31</v>
      </c>
      <c r="C29" s="1063" t="s">
        <v>6483</v>
      </c>
      <c r="D29" s="605">
        <v>5</v>
      </c>
      <c r="E29" s="603">
        <v>6</v>
      </c>
      <c r="F29" s="1067" t="s">
        <v>403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31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515"/>
      <c r="B30" s="860" t="s">
        <v>6859</v>
      </c>
      <c r="C30" s="1063" t="s">
        <v>6860</v>
      </c>
      <c r="D30" s="609">
        <v>4</v>
      </c>
      <c r="E30" s="607">
        <v>6</v>
      </c>
      <c r="F30" s="1065" t="s">
        <v>6858</v>
      </c>
      <c r="G30" s="494"/>
      <c r="H30" s="494" t="s">
        <v>6857</v>
      </c>
      <c r="I30" s="494" t="s">
        <v>294</v>
      </c>
      <c r="J30" s="494" t="s">
        <v>294</v>
      </c>
      <c r="K30" s="573">
        <v>0</v>
      </c>
      <c r="L30" s="358" t="s">
        <v>6290</v>
      </c>
      <c r="M30" s="357" t="s">
        <v>6859</v>
      </c>
      <c r="N30" s="357" t="s">
        <v>6857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6287</v>
      </c>
      <c r="U30" s="357" t="s">
        <v>294</v>
      </c>
      <c r="V30" s="357" t="s">
        <v>294</v>
      </c>
    </row>
    <row r="31" spans="1:22">
      <c r="A31" s="515"/>
      <c r="B31" s="860" t="s">
        <v>359</v>
      </c>
      <c r="C31" s="1063" t="s">
        <v>349</v>
      </c>
      <c r="D31" s="609">
        <v>4</v>
      </c>
      <c r="E31" s="607">
        <v>6</v>
      </c>
      <c r="F31" s="1065" t="s">
        <v>55</v>
      </c>
      <c r="G31" s="494"/>
      <c r="H31" s="494" t="s">
        <v>23</v>
      </c>
      <c r="I31" s="494" t="s">
        <v>294</v>
      </c>
      <c r="J31" s="494" t="s">
        <v>294</v>
      </c>
      <c r="K31" s="573">
        <v>0</v>
      </c>
      <c r="L31" s="358" t="s">
        <v>6309</v>
      </c>
      <c r="M31" s="357" t="s">
        <v>359</v>
      </c>
      <c r="N31" s="357" t="s">
        <v>23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594</v>
      </c>
      <c r="U31" s="357" t="s">
        <v>294</v>
      </c>
      <c r="V31" s="357" t="s">
        <v>294</v>
      </c>
    </row>
    <row r="32" spans="1:22">
      <c r="A32" s="515"/>
      <c r="B32" s="860" t="s">
        <v>30</v>
      </c>
      <c r="C32" s="1063" t="s">
        <v>141</v>
      </c>
      <c r="D32" s="609">
        <v>5</v>
      </c>
      <c r="E32" s="607">
        <v>6</v>
      </c>
      <c r="F32" s="1065" t="s">
        <v>55</v>
      </c>
      <c r="G32" s="494"/>
      <c r="H32" s="494" t="s">
        <v>23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23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594</v>
      </c>
      <c r="U32" s="357" t="s">
        <v>294</v>
      </c>
      <c r="V32" s="357" t="s">
        <v>294</v>
      </c>
    </row>
    <row r="33" spans="1:22" ht="15" thickBot="1">
      <c r="A33" s="515"/>
      <c r="B33" s="860" t="s">
        <v>360</v>
      </c>
      <c r="C33" s="1063" t="s">
        <v>6297</v>
      </c>
      <c r="D33" s="609">
        <v>4</v>
      </c>
      <c r="E33" s="607">
        <v>4</v>
      </c>
      <c r="F33" s="1069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6298</v>
      </c>
      <c r="M33" s="357" t="s">
        <v>360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517"/>
      <c r="B34" s="612"/>
      <c r="C34" s="703" t="s">
        <v>22</v>
      </c>
      <c r="D34" s="614">
        <v>22</v>
      </c>
      <c r="E34" s="614">
        <v>28</v>
      </c>
      <c r="F34" s="701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02">
        <v>5</v>
      </c>
      <c r="B35" s="860" t="s">
        <v>6861</v>
      </c>
      <c r="C35" s="1332" t="s">
        <v>6862</v>
      </c>
      <c r="D35" s="605">
        <v>4</v>
      </c>
      <c r="E35" s="607">
        <v>6</v>
      </c>
      <c r="F35" s="1065" t="s">
        <v>6860</v>
      </c>
      <c r="G35" s="494"/>
      <c r="H35" s="494" t="s">
        <v>6859</v>
      </c>
      <c r="I35" s="494" t="s">
        <v>294</v>
      </c>
      <c r="J35" s="494" t="s">
        <v>294</v>
      </c>
      <c r="K35" s="573">
        <v>0</v>
      </c>
      <c r="L35" s="358" t="s">
        <v>6302</v>
      </c>
      <c r="M35" s="357" t="s">
        <v>6861</v>
      </c>
      <c r="N35" s="357" t="s">
        <v>6859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6290</v>
      </c>
      <c r="U35" s="357" t="s">
        <v>294</v>
      </c>
      <c r="V35" s="357" t="s">
        <v>294</v>
      </c>
    </row>
    <row r="36" spans="1:22">
      <c r="A36" s="515"/>
      <c r="B36" s="860" t="s">
        <v>6863</v>
      </c>
      <c r="C36" s="1063" t="s">
        <v>6864</v>
      </c>
      <c r="D36" s="609">
        <v>4</v>
      </c>
      <c r="E36" s="607">
        <v>6</v>
      </c>
      <c r="F36" s="1065" t="s">
        <v>6860</v>
      </c>
      <c r="G36" s="494"/>
      <c r="H36" s="494" t="s">
        <v>6859</v>
      </c>
      <c r="I36" s="494" t="s">
        <v>294</v>
      </c>
      <c r="J36" s="494" t="s">
        <v>294</v>
      </c>
      <c r="K36" s="573">
        <v>0</v>
      </c>
      <c r="L36" s="358" t="s">
        <v>6328</v>
      </c>
      <c r="M36" s="357" t="s">
        <v>6863</v>
      </c>
      <c r="N36" s="357" t="s">
        <v>6859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6290</v>
      </c>
      <c r="U36" s="357" t="s">
        <v>294</v>
      </c>
      <c r="V36" s="357" t="s">
        <v>294</v>
      </c>
    </row>
    <row r="37" spans="1:22">
      <c r="A37" s="515"/>
      <c r="B37" s="860" t="s">
        <v>6592</v>
      </c>
      <c r="C37" s="1063" t="s">
        <v>6593</v>
      </c>
      <c r="D37" s="609">
        <v>5</v>
      </c>
      <c r="E37" s="607">
        <v>6</v>
      </c>
      <c r="F37" s="1065" t="s">
        <v>6297</v>
      </c>
      <c r="G37" s="494"/>
      <c r="H37" s="494" t="s">
        <v>360</v>
      </c>
      <c r="I37" s="494" t="s">
        <v>294</v>
      </c>
      <c r="J37" s="494" t="s">
        <v>294</v>
      </c>
      <c r="K37" s="574">
        <v>0</v>
      </c>
      <c r="L37" s="358" t="s">
        <v>6306</v>
      </c>
      <c r="M37" s="357" t="s">
        <v>6592</v>
      </c>
      <c r="N37" s="357" t="s">
        <v>360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6298</v>
      </c>
      <c r="U37" s="357" t="s">
        <v>294</v>
      </c>
      <c r="V37" s="357" t="s">
        <v>294</v>
      </c>
    </row>
    <row r="38" spans="1:22">
      <c r="A38" s="515"/>
      <c r="B38" s="860" t="s">
        <v>34</v>
      </c>
      <c r="C38" s="1063" t="s">
        <v>142</v>
      </c>
      <c r="D38" s="609">
        <v>4</v>
      </c>
      <c r="E38" s="607">
        <v>6</v>
      </c>
      <c r="F38" s="1065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15"/>
      <c r="B39" s="860" t="s">
        <v>6865</v>
      </c>
      <c r="C39" s="1063" t="s">
        <v>6866</v>
      </c>
      <c r="D39" s="609">
        <v>4</v>
      </c>
      <c r="E39" s="607">
        <v>4</v>
      </c>
      <c r="F39" s="1065" t="s">
        <v>403</v>
      </c>
      <c r="G39" s="494"/>
      <c r="H39" s="494" t="s">
        <v>27</v>
      </c>
      <c r="I39" s="494" t="s">
        <v>294</v>
      </c>
      <c r="J39" s="494" t="s">
        <v>294</v>
      </c>
      <c r="K39" s="574">
        <v>0</v>
      </c>
      <c r="L39" s="358" t="s">
        <v>6867</v>
      </c>
      <c r="M39" s="357" t="s">
        <v>6865</v>
      </c>
      <c r="N39" s="357" t="s">
        <v>27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598</v>
      </c>
      <c r="U39" s="357" t="s">
        <v>294</v>
      </c>
      <c r="V39" s="357" t="s">
        <v>294</v>
      </c>
    </row>
    <row r="40" spans="1:22" ht="15" thickBot="1">
      <c r="A40" s="517"/>
      <c r="B40" s="612"/>
      <c r="C40" s="703" t="s">
        <v>22</v>
      </c>
      <c r="D40" s="614">
        <v>21</v>
      </c>
      <c r="E40" s="614">
        <v>28</v>
      </c>
      <c r="F40" s="70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860" t="s">
        <v>6868</v>
      </c>
      <c r="C41" s="1292" t="s">
        <v>6869</v>
      </c>
      <c r="D41" s="605">
        <v>5</v>
      </c>
      <c r="E41" s="603">
        <v>6</v>
      </c>
      <c r="F41" s="1065" t="s">
        <v>6593</v>
      </c>
      <c r="G41" s="494"/>
      <c r="H41" s="494" t="s">
        <v>6592</v>
      </c>
      <c r="I41" s="494" t="s">
        <v>294</v>
      </c>
      <c r="J41" s="494" t="s">
        <v>294</v>
      </c>
      <c r="K41" s="573">
        <v>0</v>
      </c>
      <c r="L41" s="358" t="s">
        <v>6312</v>
      </c>
      <c r="M41" s="357" t="s">
        <v>6868</v>
      </c>
      <c r="N41" s="357" t="s">
        <v>6592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6306</v>
      </c>
      <c r="U41" s="357" t="s">
        <v>294</v>
      </c>
      <c r="V41" s="357" t="s">
        <v>294</v>
      </c>
    </row>
    <row r="42" spans="1:22">
      <c r="A42" s="515"/>
      <c r="B42" s="860" t="s">
        <v>35</v>
      </c>
      <c r="C42" s="1063" t="s">
        <v>3258</v>
      </c>
      <c r="D42" s="609">
        <v>3</v>
      </c>
      <c r="E42" s="607">
        <v>4</v>
      </c>
      <c r="F42" s="1065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515"/>
      <c r="B43" s="860" t="s">
        <v>5614</v>
      </c>
      <c r="C43" s="1063" t="s">
        <v>361</v>
      </c>
      <c r="D43" s="609">
        <v>5</v>
      </c>
      <c r="E43" s="607">
        <v>6</v>
      </c>
      <c r="F43" s="1065" t="s">
        <v>6866</v>
      </c>
      <c r="G43" s="494"/>
      <c r="H43" s="494" t="s">
        <v>6865</v>
      </c>
      <c r="I43" s="494" t="s">
        <v>294</v>
      </c>
      <c r="J43" s="494" t="s">
        <v>294</v>
      </c>
      <c r="K43" s="573">
        <v>0</v>
      </c>
      <c r="L43" s="358" t="s">
        <v>361</v>
      </c>
      <c r="M43" s="357" t="s">
        <v>5614</v>
      </c>
      <c r="N43" s="357" t="s">
        <v>6865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6867</v>
      </c>
      <c r="U43" s="357" t="s">
        <v>294</v>
      </c>
      <c r="V43" s="357" t="s">
        <v>294</v>
      </c>
    </row>
    <row r="44" spans="1:22">
      <c r="A44" s="515"/>
      <c r="B44" s="860" t="s">
        <v>6870</v>
      </c>
      <c r="C44" s="1063" t="s">
        <v>6229</v>
      </c>
      <c r="D44" s="609">
        <v>4</v>
      </c>
      <c r="E44" s="607">
        <v>6</v>
      </c>
      <c r="F44" s="1065" t="s">
        <v>6862</v>
      </c>
      <c r="G44" s="494"/>
      <c r="H44" s="494" t="s">
        <v>6861</v>
      </c>
      <c r="I44" s="494" t="s">
        <v>294</v>
      </c>
      <c r="J44" s="494" t="s">
        <v>294</v>
      </c>
      <c r="K44" s="573">
        <v>0</v>
      </c>
      <c r="L44" s="358" t="s">
        <v>6229</v>
      </c>
      <c r="M44" s="357" t="s">
        <v>6870</v>
      </c>
      <c r="N44" s="357" t="s">
        <v>6861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6302</v>
      </c>
      <c r="U44" s="357" t="s">
        <v>294</v>
      </c>
      <c r="V44" s="357" t="s">
        <v>294</v>
      </c>
    </row>
    <row r="45" spans="1:22" ht="15" thickBot="1">
      <c r="A45" s="515"/>
      <c r="B45" s="860" t="s">
        <v>5063</v>
      </c>
      <c r="C45" s="1063" t="s">
        <v>5064</v>
      </c>
      <c r="D45" s="609">
        <v>5</v>
      </c>
      <c r="E45" s="607">
        <v>6</v>
      </c>
      <c r="F45" s="1065" t="s">
        <v>6593</v>
      </c>
      <c r="G45" s="494"/>
      <c r="H45" s="494" t="s">
        <v>6592</v>
      </c>
      <c r="I45" s="494" t="s">
        <v>294</v>
      </c>
      <c r="J45" s="494" t="s">
        <v>294</v>
      </c>
      <c r="K45" s="573">
        <v>0</v>
      </c>
      <c r="L45" s="358" t="s">
        <v>5065</v>
      </c>
      <c r="M45" s="357" t="s">
        <v>5063</v>
      </c>
      <c r="N45" s="357" t="s">
        <v>6592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6306</v>
      </c>
      <c r="U45" s="357" t="s">
        <v>294</v>
      </c>
      <c r="V45" s="357" t="s">
        <v>294</v>
      </c>
    </row>
    <row r="46" spans="1:22" ht="15" thickBot="1">
      <c r="A46" s="517"/>
      <c r="B46" s="612"/>
      <c r="C46" s="703" t="s">
        <v>22</v>
      </c>
      <c r="D46" s="614">
        <v>22</v>
      </c>
      <c r="E46" s="614">
        <v>28</v>
      </c>
      <c r="F46" s="701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02">
        <v>7</v>
      </c>
      <c r="B47" s="860" t="s">
        <v>6318</v>
      </c>
      <c r="C47" s="1063" t="s">
        <v>6320</v>
      </c>
      <c r="D47" s="605">
        <v>4</v>
      </c>
      <c r="E47" s="603">
        <v>4</v>
      </c>
      <c r="F47" s="1290" t="s">
        <v>6869</v>
      </c>
      <c r="G47" s="494"/>
      <c r="H47" s="494" t="s">
        <v>6868</v>
      </c>
      <c r="I47" s="494" t="s">
        <v>294</v>
      </c>
      <c r="J47" s="494" t="s">
        <v>294</v>
      </c>
      <c r="K47" s="573">
        <v>0</v>
      </c>
      <c r="L47" s="358" t="s">
        <v>6320</v>
      </c>
      <c r="M47" s="357" t="s">
        <v>6318</v>
      </c>
      <c r="N47" s="357" t="s">
        <v>6868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6312</v>
      </c>
      <c r="U47" s="357" t="s">
        <v>294</v>
      </c>
      <c r="V47" s="357" t="s">
        <v>294</v>
      </c>
    </row>
    <row r="48" spans="1:22">
      <c r="A48" s="515"/>
      <c r="B48" s="860" t="s">
        <v>6315</v>
      </c>
      <c r="C48" s="1063" t="s">
        <v>6871</v>
      </c>
      <c r="D48" s="609">
        <v>5</v>
      </c>
      <c r="E48" s="607">
        <v>6</v>
      </c>
      <c r="F48" s="1065" t="s">
        <v>6483</v>
      </c>
      <c r="G48" s="494"/>
      <c r="H48" s="494" t="s">
        <v>31</v>
      </c>
      <c r="I48" s="494" t="s">
        <v>294</v>
      </c>
      <c r="J48" s="494" t="s">
        <v>294</v>
      </c>
      <c r="K48" s="573">
        <v>0</v>
      </c>
      <c r="L48" s="358" t="s">
        <v>6317</v>
      </c>
      <c r="M48" s="357" t="s">
        <v>6315</v>
      </c>
      <c r="N48" s="357" t="s">
        <v>31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603</v>
      </c>
      <c r="U48" s="357" t="s">
        <v>294</v>
      </c>
      <c r="V48" s="357" t="s">
        <v>294</v>
      </c>
    </row>
    <row r="49" spans="1:22">
      <c r="A49" s="515"/>
      <c r="B49" s="860" t="s">
        <v>6335</v>
      </c>
      <c r="C49" s="1063" t="s">
        <v>6337</v>
      </c>
      <c r="D49" s="609">
        <v>4</v>
      </c>
      <c r="E49" s="607">
        <v>4</v>
      </c>
      <c r="F49" s="1065" t="s">
        <v>361</v>
      </c>
      <c r="G49" s="494"/>
      <c r="H49" s="494" t="s">
        <v>5614</v>
      </c>
      <c r="I49" s="494" t="s">
        <v>294</v>
      </c>
      <c r="J49" s="494" t="s">
        <v>294</v>
      </c>
      <c r="K49" s="573">
        <v>0</v>
      </c>
      <c r="L49" s="358" t="s">
        <v>6337</v>
      </c>
      <c r="M49" s="357" t="s">
        <v>6335</v>
      </c>
      <c r="N49" s="357" t="s">
        <v>5614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361</v>
      </c>
      <c r="U49" s="357" t="s">
        <v>294</v>
      </c>
      <c r="V49" s="357" t="s">
        <v>294</v>
      </c>
    </row>
    <row r="50" spans="1:22">
      <c r="A50" s="515"/>
      <c r="B50" s="860" t="s">
        <v>38</v>
      </c>
      <c r="C50" s="1063" t="s">
        <v>146</v>
      </c>
      <c r="D50" s="609">
        <v>1</v>
      </c>
      <c r="E50" s="607">
        <v>1</v>
      </c>
      <c r="F50" s="1065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15"/>
      <c r="B51" s="860" t="s">
        <v>6872</v>
      </c>
      <c r="C51" s="1332" t="s">
        <v>6873</v>
      </c>
      <c r="D51" s="609">
        <v>5</v>
      </c>
      <c r="E51" s="607">
        <v>6</v>
      </c>
      <c r="F51" s="1065" t="s">
        <v>5064</v>
      </c>
      <c r="G51" s="494"/>
      <c r="H51" s="494" t="s">
        <v>5063</v>
      </c>
      <c r="I51" s="494" t="s">
        <v>294</v>
      </c>
      <c r="J51" s="494" t="s">
        <v>294</v>
      </c>
      <c r="K51" s="573">
        <v>0</v>
      </c>
      <c r="L51" s="358" t="s">
        <v>6874</v>
      </c>
      <c r="M51" s="357" t="s">
        <v>6872</v>
      </c>
      <c r="N51" s="357" t="s">
        <v>5063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5065</v>
      </c>
      <c r="U51" s="357" t="s">
        <v>294</v>
      </c>
      <c r="V51" s="357" t="s">
        <v>294</v>
      </c>
    </row>
    <row r="52" spans="1:22" ht="15" thickBot="1">
      <c r="A52" s="515"/>
      <c r="B52" s="860" t="s">
        <v>36</v>
      </c>
      <c r="C52" s="1332" t="s">
        <v>247</v>
      </c>
      <c r="D52" s="609">
        <v>1</v>
      </c>
      <c r="E52" s="607">
        <v>1</v>
      </c>
      <c r="F52" s="1065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1131</v>
      </c>
      <c r="M52" s="357" t="s">
        <v>36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 ht="15" thickBot="1">
      <c r="A53" s="517"/>
      <c r="B53" s="612"/>
      <c r="C53" s="703" t="s">
        <v>22</v>
      </c>
      <c r="D53" s="614">
        <v>20</v>
      </c>
      <c r="E53" s="614">
        <v>22</v>
      </c>
      <c r="F53" s="70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602">
        <v>8</v>
      </c>
      <c r="B54" s="860" t="s">
        <v>6875</v>
      </c>
      <c r="C54" s="1064" t="s">
        <v>6876</v>
      </c>
      <c r="D54" s="605">
        <v>4</v>
      </c>
      <c r="E54" s="603">
        <v>6</v>
      </c>
      <c r="F54" s="1065" t="s">
        <v>6320</v>
      </c>
      <c r="G54" s="494"/>
      <c r="H54" s="494" t="s">
        <v>6318</v>
      </c>
      <c r="I54" s="494" t="s">
        <v>294</v>
      </c>
      <c r="J54" s="494" t="s">
        <v>294</v>
      </c>
      <c r="K54" s="573">
        <v>0</v>
      </c>
      <c r="L54" s="358" t="s">
        <v>6877</v>
      </c>
      <c r="M54" s="357" t="s">
        <v>6875</v>
      </c>
      <c r="N54" s="357" t="s">
        <v>6318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6320</v>
      </c>
      <c r="U54" s="357" t="s">
        <v>294</v>
      </c>
      <c r="V54" s="357" t="s">
        <v>294</v>
      </c>
    </row>
    <row r="55" spans="1:22">
      <c r="A55" s="515"/>
      <c r="B55" s="860" t="s">
        <v>6878</v>
      </c>
      <c r="C55" s="1332" t="s">
        <v>6879</v>
      </c>
      <c r="D55" s="609">
        <v>4</v>
      </c>
      <c r="E55" s="607">
        <v>4</v>
      </c>
      <c r="F55" s="1418" t="s">
        <v>6866</v>
      </c>
      <c r="G55" s="494"/>
      <c r="H55" s="494" t="s">
        <v>6865</v>
      </c>
      <c r="I55" s="494" t="s">
        <v>294</v>
      </c>
      <c r="J55" s="494" t="s">
        <v>294</v>
      </c>
      <c r="K55" s="573">
        <v>0</v>
      </c>
      <c r="L55" s="358" t="s">
        <v>6880</v>
      </c>
      <c r="M55" s="357" t="s">
        <v>6878</v>
      </c>
      <c r="N55" s="357" t="s">
        <v>6865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6867</v>
      </c>
      <c r="U55" s="357" t="s">
        <v>294</v>
      </c>
      <c r="V55" s="357" t="s">
        <v>294</v>
      </c>
    </row>
    <row r="56" spans="1:22">
      <c r="A56" s="515"/>
      <c r="B56" s="860" t="s">
        <v>40</v>
      </c>
      <c r="C56" s="1332" t="s">
        <v>338</v>
      </c>
      <c r="D56" s="609">
        <v>1</v>
      </c>
      <c r="E56" s="607">
        <v>1</v>
      </c>
      <c r="F56" s="1418" t="s">
        <v>247</v>
      </c>
      <c r="G56" s="494"/>
      <c r="H56" s="494" t="s">
        <v>36</v>
      </c>
      <c r="I56" s="494" t="s">
        <v>294</v>
      </c>
      <c r="J56" s="494" t="s">
        <v>294</v>
      </c>
      <c r="K56" s="573">
        <v>0</v>
      </c>
      <c r="L56" s="358" t="s">
        <v>1180</v>
      </c>
      <c r="M56" s="357" t="s">
        <v>40</v>
      </c>
      <c r="N56" s="357" t="s">
        <v>36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1131</v>
      </c>
      <c r="U56" s="357" t="s">
        <v>294</v>
      </c>
      <c r="V56" s="357" t="s">
        <v>294</v>
      </c>
    </row>
    <row r="57" spans="1:22">
      <c r="A57" s="515"/>
      <c r="B57" s="860" t="s">
        <v>6338</v>
      </c>
      <c r="C57" s="1063" t="s">
        <v>6881</v>
      </c>
      <c r="D57" s="609">
        <v>4</v>
      </c>
      <c r="E57" s="607">
        <v>4</v>
      </c>
      <c r="F57" s="1065" t="s">
        <v>6320</v>
      </c>
      <c r="G57" s="494"/>
      <c r="H57" s="494" t="s">
        <v>6318</v>
      </c>
      <c r="I57" s="494" t="s">
        <v>294</v>
      </c>
      <c r="J57" s="494" t="s">
        <v>294</v>
      </c>
      <c r="K57" s="573">
        <v>0</v>
      </c>
      <c r="L57" s="358" t="s">
        <v>6340</v>
      </c>
      <c r="M57" s="357" t="s">
        <v>6338</v>
      </c>
      <c r="N57" s="357" t="s">
        <v>6318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6320</v>
      </c>
      <c r="U57" s="357" t="s">
        <v>294</v>
      </c>
      <c r="V57" s="357" t="s">
        <v>294</v>
      </c>
    </row>
    <row r="58" spans="1:22">
      <c r="A58" s="515"/>
      <c r="B58" s="860" t="s">
        <v>6622</v>
      </c>
      <c r="C58" s="1063" t="s">
        <v>333</v>
      </c>
      <c r="D58" s="609">
        <v>4</v>
      </c>
      <c r="E58" s="607">
        <v>6</v>
      </c>
      <c r="F58" s="1065" t="s">
        <v>6882</v>
      </c>
      <c r="G58" s="494"/>
      <c r="H58" s="494" t="s">
        <v>34</v>
      </c>
      <c r="I58" s="494" t="s">
        <v>6318</v>
      </c>
      <c r="J58" s="494" t="s">
        <v>294</v>
      </c>
      <c r="K58" s="573">
        <v>0</v>
      </c>
      <c r="L58" s="358" t="s">
        <v>4861</v>
      </c>
      <c r="M58" s="357" t="s">
        <v>6622</v>
      </c>
      <c r="N58" s="357" t="s">
        <v>34</v>
      </c>
      <c r="O58" s="357" t="s">
        <v>6318</v>
      </c>
      <c r="P58" s="357" t="s">
        <v>294</v>
      </c>
      <c r="Q58" s="357">
        <v>0</v>
      </c>
      <c r="R58" s="357">
        <v>19</v>
      </c>
      <c r="S58" s="357">
        <v>0</v>
      </c>
      <c r="T58" s="357" t="s">
        <v>1181</v>
      </c>
      <c r="U58" s="357" t="s">
        <v>6320</v>
      </c>
      <c r="V58" s="357" t="s">
        <v>294</v>
      </c>
    </row>
    <row r="59" spans="1:22" ht="15" thickBot="1">
      <c r="A59" s="515"/>
      <c r="B59" s="860" t="s">
        <v>362</v>
      </c>
      <c r="C59" s="1066" t="s">
        <v>6883</v>
      </c>
      <c r="D59" s="609">
        <v>4</v>
      </c>
      <c r="E59" s="607">
        <v>6</v>
      </c>
      <c r="F59" s="1065" t="s">
        <v>6297</v>
      </c>
      <c r="G59" s="494"/>
      <c r="H59" s="494" t="s">
        <v>360</v>
      </c>
      <c r="I59" s="494" t="s">
        <v>294</v>
      </c>
      <c r="J59" s="494" t="s">
        <v>294</v>
      </c>
      <c r="K59" s="573">
        <v>0</v>
      </c>
      <c r="L59" s="358" t="s">
        <v>574</v>
      </c>
      <c r="M59" s="357" t="s">
        <v>362</v>
      </c>
      <c r="N59" s="357" t="s">
        <v>360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6298</v>
      </c>
      <c r="U59" s="357" t="s">
        <v>294</v>
      </c>
      <c r="V59" s="357" t="s">
        <v>294</v>
      </c>
    </row>
    <row r="60" spans="1:22" ht="15" thickBot="1">
      <c r="A60" s="517"/>
      <c r="B60" s="612"/>
      <c r="C60" s="703" t="s">
        <v>22</v>
      </c>
      <c r="D60" s="614">
        <v>21</v>
      </c>
      <c r="E60" s="614">
        <v>27</v>
      </c>
      <c r="F60" s="70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860" t="s">
        <v>6884</v>
      </c>
      <c r="C61" s="1063" t="s">
        <v>6885</v>
      </c>
      <c r="D61" s="605">
        <v>5</v>
      </c>
      <c r="E61" s="603">
        <v>6</v>
      </c>
      <c r="F61" s="1067" t="s">
        <v>6879</v>
      </c>
      <c r="G61" s="494"/>
      <c r="H61" s="494" t="s">
        <v>6878</v>
      </c>
      <c r="I61" s="494" t="s">
        <v>294</v>
      </c>
      <c r="J61" s="494" t="s">
        <v>294</v>
      </c>
      <c r="K61" s="573">
        <v>0</v>
      </c>
      <c r="L61" s="358" t="s">
        <v>6886</v>
      </c>
      <c r="M61" s="357" t="s">
        <v>6884</v>
      </c>
      <c r="N61" s="357" t="s">
        <v>6878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6880</v>
      </c>
      <c r="U61" s="357" t="s">
        <v>294</v>
      </c>
      <c r="V61" s="357" t="s">
        <v>294</v>
      </c>
    </row>
    <row r="62" spans="1:22" ht="20.399999999999999">
      <c r="A62" s="515"/>
      <c r="B62" s="860" t="s">
        <v>6887</v>
      </c>
      <c r="C62" s="1063" t="s">
        <v>147</v>
      </c>
      <c r="D62" s="609">
        <v>5</v>
      </c>
      <c r="E62" s="607">
        <v>8</v>
      </c>
      <c r="F62" s="767" t="s">
        <v>6888</v>
      </c>
      <c r="G62" s="494"/>
      <c r="H62" s="494" t="s">
        <v>35</v>
      </c>
      <c r="I62" s="494" t="s">
        <v>6318</v>
      </c>
      <c r="J62" s="494" t="s">
        <v>294</v>
      </c>
      <c r="K62" s="573">
        <v>0</v>
      </c>
      <c r="L62" s="358" t="s">
        <v>1153</v>
      </c>
      <c r="M62" s="357" t="s">
        <v>6887</v>
      </c>
      <c r="N62" s="357" t="s">
        <v>35</v>
      </c>
      <c r="O62" s="357" t="s">
        <v>6318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6320</v>
      </c>
      <c r="V62" s="357" t="s">
        <v>294</v>
      </c>
    </row>
    <row r="63" spans="1:22">
      <c r="A63" s="515"/>
      <c r="B63" s="860" t="s">
        <v>6629</v>
      </c>
      <c r="C63" s="1063" t="s">
        <v>6630</v>
      </c>
      <c r="D63" s="609">
        <v>4</v>
      </c>
      <c r="E63" s="607">
        <v>6</v>
      </c>
      <c r="F63" s="1065" t="s">
        <v>333</v>
      </c>
      <c r="G63" s="494"/>
      <c r="H63" s="494" t="s">
        <v>6622</v>
      </c>
      <c r="I63" s="494" t="s">
        <v>294</v>
      </c>
      <c r="J63" s="494" t="s">
        <v>294</v>
      </c>
      <c r="K63" s="573">
        <v>0</v>
      </c>
      <c r="L63" s="358" t="s">
        <v>6345</v>
      </c>
      <c r="M63" s="357" t="s">
        <v>6629</v>
      </c>
      <c r="N63" s="357" t="s">
        <v>6622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4861</v>
      </c>
      <c r="U63" s="357" t="s">
        <v>294</v>
      </c>
      <c r="V63" s="357" t="s">
        <v>294</v>
      </c>
    </row>
    <row r="64" spans="1:22">
      <c r="A64" s="515"/>
      <c r="B64" s="860" t="s">
        <v>6889</v>
      </c>
      <c r="C64" s="1063" t="s">
        <v>6890</v>
      </c>
      <c r="D64" s="609">
        <v>4</v>
      </c>
      <c r="E64" s="607">
        <v>4</v>
      </c>
      <c r="F64" s="1065" t="s">
        <v>333</v>
      </c>
      <c r="G64" s="494" t="s">
        <v>241</v>
      </c>
      <c r="H64" s="494" t="s">
        <v>6622</v>
      </c>
      <c r="I64" s="494" t="s">
        <v>294</v>
      </c>
      <c r="J64" s="494" t="s">
        <v>294</v>
      </c>
      <c r="K64" s="573">
        <v>0</v>
      </c>
      <c r="L64" s="358" t="s">
        <v>6891</v>
      </c>
      <c r="M64" s="357" t="s">
        <v>6889</v>
      </c>
      <c r="N64" s="357" t="s">
        <v>6622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4861</v>
      </c>
      <c r="U64" s="357" t="s">
        <v>294</v>
      </c>
      <c r="V64" s="357" t="s">
        <v>294</v>
      </c>
    </row>
    <row r="65" spans="1:22" ht="15" thickBot="1">
      <c r="A65" s="515"/>
      <c r="B65" s="619" t="s">
        <v>365</v>
      </c>
      <c r="C65" s="1063" t="s">
        <v>6892</v>
      </c>
      <c r="D65" s="609">
        <v>4</v>
      </c>
      <c r="E65" s="607">
        <v>4</v>
      </c>
      <c r="F65" s="1065" t="s">
        <v>333</v>
      </c>
      <c r="G65" s="494" t="s">
        <v>241</v>
      </c>
      <c r="H65" s="494" t="s">
        <v>6622</v>
      </c>
      <c r="I65" s="494" t="s">
        <v>294</v>
      </c>
      <c r="J65" s="494" t="s">
        <v>294</v>
      </c>
      <c r="K65" s="573">
        <v>0</v>
      </c>
      <c r="L65" s="358" t="s">
        <v>576</v>
      </c>
      <c r="M65" s="357" t="s">
        <v>365</v>
      </c>
      <c r="N65" s="357" t="s">
        <v>6622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4861</v>
      </c>
      <c r="U65" s="357" t="s">
        <v>294</v>
      </c>
      <c r="V65" s="357" t="s">
        <v>294</v>
      </c>
    </row>
    <row r="66" spans="1:22" ht="15" thickBot="1">
      <c r="A66" s="517"/>
      <c r="B66" s="619"/>
      <c r="C66" s="703" t="s">
        <v>22</v>
      </c>
      <c r="D66" s="614">
        <v>18</v>
      </c>
      <c r="E66" s="614">
        <v>24</v>
      </c>
      <c r="F66" s="773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860" t="s">
        <v>6893</v>
      </c>
      <c r="C67" s="611" t="s">
        <v>6894</v>
      </c>
      <c r="D67" s="605">
        <v>6</v>
      </c>
      <c r="E67" s="603">
        <v>8</v>
      </c>
      <c r="F67" s="1065" t="s">
        <v>6885</v>
      </c>
      <c r="G67" s="494"/>
      <c r="H67" s="494" t="s">
        <v>6884</v>
      </c>
      <c r="I67" s="494" t="s">
        <v>294</v>
      </c>
      <c r="J67" s="494" t="s">
        <v>294</v>
      </c>
      <c r="K67" s="573">
        <v>0</v>
      </c>
      <c r="L67" s="358" t="s">
        <v>6895</v>
      </c>
      <c r="M67" s="357" t="s">
        <v>6893</v>
      </c>
      <c r="N67" s="357" t="s">
        <v>6884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6886</v>
      </c>
      <c r="U67" s="357" t="s">
        <v>294</v>
      </c>
      <c r="V67" s="357" t="s">
        <v>294</v>
      </c>
    </row>
    <row r="68" spans="1:22">
      <c r="A68" s="515"/>
      <c r="B68" s="860" t="s">
        <v>6634</v>
      </c>
      <c r="C68" s="1063" t="s">
        <v>151</v>
      </c>
      <c r="D68" s="609">
        <v>5</v>
      </c>
      <c r="E68" s="607">
        <v>8</v>
      </c>
      <c r="F68" s="1065" t="s">
        <v>147</v>
      </c>
      <c r="G68" s="494"/>
      <c r="H68" s="494" t="s">
        <v>6887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6634</v>
      </c>
      <c r="N68" s="357" t="s">
        <v>6887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860" t="s">
        <v>6896</v>
      </c>
      <c r="C69" s="1063" t="s">
        <v>6897</v>
      </c>
      <c r="D69" s="609">
        <v>4</v>
      </c>
      <c r="E69" s="607">
        <v>6</v>
      </c>
      <c r="F69" s="1065" t="s">
        <v>6630</v>
      </c>
      <c r="G69" s="494"/>
      <c r="H69" s="494" t="s">
        <v>6629</v>
      </c>
      <c r="I69" s="494" t="s">
        <v>294</v>
      </c>
      <c r="J69" s="494" t="s">
        <v>294</v>
      </c>
      <c r="K69" s="573">
        <v>0</v>
      </c>
      <c r="L69" s="358" t="s">
        <v>6898</v>
      </c>
      <c r="M69" s="357" t="s">
        <v>6896</v>
      </c>
      <c r="N69" s="357" t="s">
        <v>6629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6345</v>
      </c>
      <c r="U69" s="357" t="s">
        <v>294</v>
      </c>
      <c r="V69" s="357" t="s">
        <v>294</v>
      </c>
    </row>
    <row r="70" spans="1:22">
      <c r="A70" s="515"/>
      <c r="B70" s="607" t="s">
        <v>6899</v>
      </c>
      <c r="C70" s="1063" t="s">
        <v>6900</v>
      </c>
      <c r="D70" s="609">
        <v>4</v>
      </c>
      <c r="E70" s="607">
        <v>4</v>
      </c>
      <c r="F70" s="1065" t="s">
        <v>4875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6901</v>
      </c>
      <c r="M70" s="357" t="s">
        <v>6899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515"/>
      <c r="B71" s="607" t="s">
        <v>6902</v>
      </c>
      <c r="C71" s="1063" t="s">
        <v>6903</v>
      </c>
      <c r="D71" s="609">
        <v>4</v>
      </c>
      <c r="E71" s="607">
        <v>4</v>
      </c>
      <c r="F71" s="1065" t="s">
        <v>4875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6904</v>
      </c>
      <c r="M71" s="357" t="s">
        <v>6902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612"/>
      <c r="C72" s="703" t="s">
        <v>22</v>
      </c>
      <c r="D72" s="614">
        <v>19</v>
      </c>
      <c r="E72" s="614">
        <v>26</v>
      </c>
      <c r="F72" s="70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060"/>
      <c r="B73" s="1117"/>
      <c r="C73" s="1686" t="s">
        <v>111</v>
      </c>
      <c r="D73" s="631">
        <v>206</v>
      </c>
      <c r="E73" s="631">
        <v>259</v>
      </c>
      <c r="F73" s="70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7ECE5-F2D1-4B1E-B067-53D4C11BDBFB}">
  <sheetPr codeName="Sheet116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10</v>
      </c>
      <c r="C9" s="1064" t="s">
        <v>438</v>
      </c>
      <c r="D9" s="605">
        <v>2</v>
      </c>
      <c r="E9" s="603">
        <v>2</v>
      </c>
      <c r="F9" s="139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17</v>
      </c>
      <c r="C10" s="1292" t="s">
        <v>54</v>
      </c>
      <c r="D10" s="609">
        <v>5</v>
      </c>
      <c r="E10" s="607">
        <v>6</v>
      </c>
      <c r="F10" s="16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6785</v>
      </c>
      <c r="C11" s="1063" t="s">
        <v>6786</v>
      </c>
      <c r="D11" s="609">
        <v>4</v>
      </c>
      <c r="E11" s="607">
        <v>4</v>
      </c>
      <c r="F11" s="16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6787</v>
      </c>
      <c r="M11" s="357" t="s">
        <v>6785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19</v>
      </c>
      <c r="C12" s="1063" t="s">
        <v>335</v>
      </c>
      <c r="D12" s="609">
        <v>2</v>
      </c>
      <c r="E12" s="607">
        <v>2</v>
      </c>
      <c r="F12" s="16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20</v>
      </c>
      <c r="C13" s="1063" t="s">
        <v>3543</v>
      </c>
      <c r="D13" s="609">
        <v>5</v>
      </c>
      <c r="E13" s="607">
        <v>6</v>
      </c>
      <c r="F13" s="169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607" t="s">
        <v>6569</v>
      </c>
      <c r="C14" s="1063" t="s">
        <v>6570</v>
      </c>
      <c r="D14" s="609">
        <v>4</v>
      </c>
      <c r="E14" s="607">
        <v>6</v>
      </c>
      <c r="F14" s="1692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6571</v>
      </c>
      <c r="M14" s="357" t="s">
        <v>6569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612"/>
      <c r="C15" s="703" t="s">
        <v>22</v>
      </c>
      <c r="D15" s="614">
        <v>22</v>
      </c>
      <c r="E15" s="614">
        <v>26</v>
      </c>
      <c r="F15" s="1693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07" t="s">
        <v>23</v>
      </c>
      <c r="C16" s="1063" t="s">
        <v>55</v>
      </c>
      <c r="D16" s="605">
        <v>5</v>
      </c>
      <c r="E16" s="603">
        <v>6</v>
      </c>
      <c r="F16" s="1694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607" t="s">
        <v>347</v>
      </c>
      <c r="C17" s="1063" t="s">
        <v>348</v>
      </c>
      <c r="D17" s="609">
        <v>3</v>
      </c>
      <c r="E17" s="607">
        <v>6</v>
      </c>
      <c r="F17" s="1692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6413</v>
      </c>
      <c r="M17" s="357" t="s">
        <v>347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607" t="s">
        <v>6472</v>
      </c>
      <c r="C18" s="1063" t="s">
        <v>349</v>
      </c>
      <c r="D18" s="609">
        <v>4</v>
      </c>
      <c r="E18" s="607">
        <v>6</v>
      </c>
      <c r="F18" s="1692" t="s">
        <v>54</v>
      </c>
      <c r="G18" s="494"/>
      <c r="H18" s="494" t="s">
        <v>17</v>
      </c>
      <c r="I18" s="494" t="s">
        <v>294</v>
      </c>
      <c r="J18" s="494" t="s">
        <v>294</v>
      </c>
      <c r="K18" s="573">
        <v>0</v>
      </c>
      <c r="L18" s="358" t="s">
        <v>6309</v>
      </c>
      <c r="M18" s="357" t="s">
        <v>6472</v>
      </c>
      <c r="N18" s="357" t="s">
        <v>17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6215</v>
      </c>
      <c r="U18" s="357" t="s">
        <v>294</v>
      </c>
      <c r="V18" s="357" t="s">
        <v>294</v>
      </c>
    </row>
    <row r="19" spans="1:22">
      <c r="A19" s="515"/>
      <c r="B19" s="607" t="s">
        <v>25</v>
      </c>
      <c r="C19" s="1063" t="s">
        <v>138</v>
      </c>
      <c r="D19" s="609">
        <v>3</v>
      </c>
      <c r="E19" s="607">
        <v>4</v>
      </c>
      <c r="F19" s="169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607" t="s">
        <v>26</v>
      </c>
      <c r="C20" s="1063" t="s">
        <v>52</v>
      </c>
      <c r="D20" s="609">
        <v>5</v>
      </c>
      <c r="E20" s="607">
        <v>6</v>
      </c>
      <c r="F20" s="1692" t="s">
        <v>3543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612"/>
      <c r="C21" s="703" t="s">
        <v>22</v>
      </c>
      <c r="D21" s="614">
        <v>20</v>
      </c>
      <c r="E21" s="614">
        <v>28</v>
      </c>
      <c r="F21" s="169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607" t="s">
        <v>27</v>
      </c>
      <c r="C22" s="1063" t="s">
        <v>403</v>
      </c>
      <c r="D22" s="605">
        <v>5</v>
      </c>
      <c r="E22" s="603">
        <v>6</v>
      </c>
      <c r="F22" s="1694" t="s">
        <v>55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515"/>
      <c r="B23" s="607" t="s">
        <v>350</v>
      </c>
      <c r="C23" s="1063" t="s">
        <v>6476</v>
      </c>
      <c r="D23" s="609">
        <v>4</v>
      </c>
      <c r="E23" s="607">
        <v>6</v>
      </c>
      <c r="F23" s="1692" t="s">
        <v>349</v>
      </c>
      <c r="G23" s="494"/>
      <c r="H23" s="494" t="s">
        <v>6472</v>
      </c>
      <c r="I23" s="494" t="s">
        <v>294</v>
      </c>
      <c r="J23" s="494" t="s">
        <v>294</v>
      </c>
      <c r="K23" s="573">
        <v>0</v>
      </c>
      <c r="L23" s="358" t="s">
        <v>6420</v>
      </c>
      <c r="M23" s="357" t="s">
        <v>350</v>
      </c>
      <c r="N23" s="357" t="s">
        <v>6472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6309</v>
      </c>
      <c r="U23" s="357" t="s">
        <v>294</v>
      </c>
      <c r="V23" s="357" t="s">
        <v>294</v>
      </c>
    </row>
    <row r="24" spans="1:22">
      <c r="A24" s="515"/>
      <c r="B24" s="607" t="s">
        <v>61</v>
      </c>
      <c r="C24" s="1063" t="s">
        <v>62</v>
      </c>
      <c r="D24" s="609">
        <v>4</v>
      </c>
      <c r="E24" s="607">
        <v>4</v>
      </c>
      <c r="F24" s="1692" t="s">
        <v>55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6363</v>
      </c>
      <c r="M24" s="357" t="s">
        <v>61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515"/>
      <c r="B25" s="607" t="s">
        <v>33</v>
      </c>
      <c r="C25" s="1063" t="s">
        <v>140</v>
      </c>
      <c r="D25" s="609">
        <v>5</v>
      </c>
      <c r="E25" s="607">
        <v>6</v>
      </c>
      <c r="F25" s="1692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607" t="s">
        <v>18</v>
      </c>
      <c r="C26" s="1063" t="s">
        <v>3567</v>
      </c>
      <c r="D26" s="609">
        <v>2</v>
      </c>
      <c r="E26" s="607">
        <v>2</v>
      </c>
      <c r="F26" s="1692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608</v>
      </c>
      <c r="M26" s="357" t="s">
        <v>18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607" t="s">
        <v>29</v>
      </c>
      <c r="C27" s="1063" t="s">
        <v>53</v>
      </c>
      <c r="D27" s="609">
        <v>2</v>
      </c>
      <c r="E27" s="607">
        <v>2</v>
      </c>
      <c r="F27" s="169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7"/>
      <c r="B28" s="612"/>
      <c r="C28" s="703" t="s">
        <v>22</v>
      </c>
      <c r="D28" s="614">
        <v>22</v>
      </c>
      <c r="E28" s="614">
        <v>26</v>
      </c>
      <c r="F28" s="169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607" t="s">
        <v>31</v>
      </c>
      <c r="C29" s="1063" t="s">
        <v>6483</v>
      </c>
      <c r="D29" s="605">
        <v>5</v>
      </c>
      <c r="E29" s="603">
        <v>6</v>
      </c>
      <c r="F29" s="1694" t="s">
        <v>403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31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515"/>
      <c r="B30" s="607" t="s">
        <v>6484</v>
      </c>
      <c r="C30" s="1063" t="s">
        <v>6485</v>
      </c>
      <c r="D30" s="609">
        <v>3</v>
      </c>
      <c r="E30" s="607">
        <v>4</v>
      </c>
      <c r="F30" s="1692" t="s">
        <v>6476</v>
      </c>
      <c r="G30" s="494"/>
      <c r="H30" s="494" t="s">
        <v>350</v>
      </c>
      <c r="I30" s="494" t="s">
        <v>294</v>
      </c>
      <c r="J30" s="494" t="s">
        <v>294</v>
      </c>
      <c r="K30" s="573">
        <v>0</v>
      </c>
      <c r="L30" s="358" t="s">
        <v>6486</v>
      </c>
      <c r="M30" s="357" t="s">
        <v>6484</v>
      </c>
      <c r="N30" s="357" t="s">
        <v>350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6420</v>
      </c>
      <c r="U30" s="357" t="s">
        <v>294</v>
      </c>
      <c r="V30" s="357" t="s">
        <v>294</v>
      </c>
    </row>
    <row r="31" spans="1:22">
      <c r="A31" s="515"/>
      <c r="B31" s="607" t="s">
        <v>30</v>
      </c>
      <c r="C31" s="1063" t="s">
        <v>141</v>
      </c>
      <c r="D31" s="609">
        <v>5</v>
      </c>
      <c r="E31" s="607">
        <v>6</v>
      </c>
      <c r="F31" s="1692" t="s">
        <v>55</v>
      </c>
      <c r="G31" s="494"/>
      <c r="H31" s="494" t="s">
        <v>23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23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594</v>
      </c>
      <c r="U31" s="357" t="s">
        <v>294</v>
      </c>
      <c r="V31" s="357" t="s">
        <v>294</v>
      </c>
    </row>
    <row r="32" spans="1:22">
      <c r="A32" s="515"/>
      <c r="B32" s="607" t="s">
        <v>6788</v>
      </c>
      <c r="C32" s="1063" t="s">
        <v>270</v>
      </c>
      <c r="D32" s="609">
        <v>4</v>
      </c>
      <c r="E32" s="607">
        <v>6</v>
      </c>
      <c r="F32" s="1692" t="s">
        <v>62</v>
      </c>
      <c r="G32" s="494"/>
      <c r="H32" s="494" t="s">
        <v>61</v>
      </c>
      <c r="I32" s="494" t="s">
        <v>294</v>
      </c>
      <c r="J32" s="494" t="s">
        <v>294</v>
      </c>
      <c r="K32" s="573">
        <v>0</v>
      </c>
      <c r="L32" s="358" t="s">
        <v>270</v>
      </c>
      <c r="M32" s="357" t="s">
        <v>6788</v>
      </c>
      <c r="N32" s="357" t="s">
        <v>61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6363</v>
      </c>
      <c r="U32" s="357" t="s">
        <v>294</v>
      </c>
      <c r="V32" s="357" t="s">
        <v>294</v>
      </c>
    </row>
    <row r="33" spans="1:22" ht="15" thickBot="1">
      <c r="A33" s="515"/>
      <c r="B33" s="607" t="s">
        <v>6789</v>
      </c>
      <c r="C33" s="1063" t="s">
        <v>6790</v>
      </c>
      <c r="D33" s="609">
        <v>4</v>
      </c>
      <c r="E33" s="607">
        <v>6</v>
      </c>
      <c r="F33" s="1696" t="s">
        <v>62</v>
      </c>
      <c r="G33" s="494"/>
      <c r="H33" s="494" t="s">
        <v>61</v>
      </c>
      <c r="I33" s="494" t="s">
        <v>294</v>
      </c>
      <c r="J33" s="494" t="s">
        <v>294</v>
      </c>
      <c r="K33" s="573">
        <v>0</v>
      </c>
      <c r="L33" s="358" t="s">
        <v>6790</v>
      </c>
      <c r="M33" s="357" t="s">
        <v>6789</v>
      </c>
      <c r="N33" s="357" t="s">
        <v>61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6363</v>
      </c>
      <c r="U33" s="357" t="s">
        <v>294</v>
      </c>
      <c r="V33" s="357" t="s">
        <v>294</v>
      </c>
    </row>
    <row r="34" spans="1:22" ht="15" thickBot="1">
      <c r="A34" s="517"/>
      <c r="B34" s="612"/>
      <c r="C34" s="703" t="s">
        <v>22</v>
      </c>
      <c r="D34" s="614">
        <v>21</v>
      </c>
      <c r="E34" s="614">
        <v>28</v>
      </c>
      <c r="F34" s="169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15">
        <v>5</v>
      </c>
      <c r="B35" s="607" t="s">
        <v>351</v>
      </c>
      <c r="C35" s="1063" t="s">
        <v>352</v>
      </c>
      <c r="D35" s="609">
        <v>4</v>
      </c>
      <c r="E35" s="607">
        <v>4</v>
      </c>
      <c r="F35" s="1692" t="s">
        <v>6483</v>
      </c>
      <c r="G35" s="494"/>
      <c r="H35" s="494" t="s">
        <v>31</v>
      </c>
      <c r="I35" s="494" t="s">
        <v>294</v>
      </c>
      <c r="J35" s="494" t="s">
        <v>294</v>
      </c>
      <c r="K35" s="573">
        <v>0</v>
      </c>
      <c r="L35" s="358" t="s">
        <v>6493</v>
      </c>
      <c r="M35" s="357" t="s">
        <v>351</v>
      </c>
      <c r="N35" s="357" t="s">
        <v>31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603</v>
      </c>
      <c r="U35" s="357" t="s">
        <v>294</v>
      </c>
      <c r="V35" s="357" t="s">
        <v>294</v>
      </c>
    </row>
    <row r="36" spans="1:22">
      <c r="A36" s="515"/>
      <c r="B36" s="607" t="s">
        <v>6791</v>
      </c>
      <c r="C36" s="1063" t="s">
        <v>6792</v>
      </c>
      <c r="D36" s="609">
        <v>5</v>
      </c>
      <c r="E36" s="607">
        <v>6</v>
      </c>
      <c r="F36" s="1692" t="s">
        <v>6485</v>
      </c>
      <c r="G36" s="494"/>
      <c r="H36" s="494" t="s">
        <v>6484</v>
      </c>
      <c r="I36" s="494" t="s">
        <v>294</v>
      </c>
      <c r="J36" s="494" t="s">
        <v>294</v>
      </c>
      <c r="K36" s="573">
        <v>0</v>
      </c>
      <c r="L36" s="358" t="s">
        <v>6793</v>
      </c>
      <c r="M36" s="357" t="s">
        <v>6791</v>
      </c>
      <c r="N36" s="357" t="s">
        <v>6484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6486</v>
      </c>
      <c r="U36" s="357" t="s">
        <v>294</v>
      </c>
      <c r="V36" s="357" t="s">
        <v>294</v>
      </c>
    </row>
    <row r="37" spans="1:22">
      <c r="A37" s="515"/>
      <c r="B37" s="607" t="s">
        <v>6794</v>
      </c>
      <c r="C37" s="1063" t="s">
        <v>6795</v>
      </c>
      <c r="D37" s="609">
        <v>4</v>
      </c>
      <c r="E37" s="607">
        <v>6</v>
      </c>
      <c r="F37" s="1692" t="s">
        <v>6790</v>
      </c>
      <c r="G37" s="494"/>
      <c r="H37" s="494" t="s">
        <v>6789</v>
      </c>
      <c r="I37" s="494" t="s">
        <v>294</v>
      </c>
      <c r="J37" s="494" t="s">
        <v>294</v>
      </c>
      <c r="K37" s="574">
        <v>0</v>
      </c>
      <c r="L37" s="358" t="s">
        <v>6795</v>
      </c>
      <c r="M37" s="357" t="s">
        <v>6794</v>
      </c>
      <c r="N37" s="357" t="s">
        <v>6789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6790</v>
      </c>
      <c r="U37" s="357" t="s">
        <v>294</v>
      </c>
      <c r="V37" s="357" t="s">
        <v>294</v>
      </c>
    </row>
    <row r="38" spans="1:22">
      <c r="A38" s="515"/>
      <c r="B38" s="607" t="s">
        <v>34</v>
      </c>
      <c r="C38" s="1063" t="s">
        <v>142</v>
      </c>
      <c r="D38" s="609">
        <v>4</v>
      </c>
      <c r="E38" s="607">
        <v>6</v>
      </c>
      <c r="F38" s="169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15"/>
      <c r="B39" s="607" t="s">
        <v>6796</v>
      </c>
      <c r="C39" s="1063" t="s">
        <v>6797</v>
      </c>
      <c r="D39" s="609">
        <v>5</v>
      </c>
      <c r="E39" s="607">
        <v>6</v>
      </c>
      <c r="F39" s="1692" t="s">
        <v>6485</v>
      </c>
      <c r="G39" s="494"/>
      <c r="H39" s="494" t="s">
        <v>6484</v>
      </c>
      <c r="I39" s="494" t="s">
        <v>294</v>
      </c>
      <c r="J39" s="494" t="s">
        <v>294</v>
      </c>
      <c r="K39" s="574">
        <v>0</v>
      </c>
      <c r="L39" s="358" t="s">
        <v>6798</v>
      </c>
      <c r="M39" s="357" t="s">
        <v>6796</v>
      </c>
      <c r="N39" s="357" t="s">
        <v>6484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6486</v>
      </c>
      <c r="U39" s="357" t="s">
        <v>294</v>
      </c>
      <c r="V39" s="357" t="s">
        <v>294</v>
      </c>
    </row>
    <row r="40" spans="1:22" ht="15" thickBot="1">
      <c r="A40" s="517"/>
      <c r="B40" s="612"/>
      <c r="C40" s="703" t="s">
        <v>22</v>
      </c>
      <c r="D40" s="614">
        <v>22</v>
      </c>
      <c r="E40" s="614">
        <v>28</v>
      </c>
      <c r="F40" s="1695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607" t="s">
        <v>6799</v>
      </c>
      <c r="C41" s="1063" t="s">
        <v>6800</v>
      </c>
      <c r="D41" s="605">
        <v>4</v>
      </c>
      <c r="E41" s="603">
        <v>6</v>
      </c>
      <c r="F41" s="1694" t="s">
        <v>6792</v>
      </c>
      <c r="G41" s="494"/>
      <c r="H41" s="494" t="s">
        <v>6791</v>
      </c>
      <c r="I41" s="494" t="s">
        <v>294</v>
      </c>
      <c r="J41" s="494" t="s">
        <v>294</v>
      </c>
      <c r="K41" s="573">
        <v>0</v>
      </c>
      <c r="L41" s="358" t="s">
        <v>6801</v>
      </c>
      <c r="M41" s="357" t="s">
        <v>6799</v>
      </c>
      <c r="N41" s="357" t="s">
        <v>6791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6793</v>
      </c>
      <c r="U41" s="357" t="s">
        <v>294</v>
      </c>
      <c r="V41" s="357" t="s">
        <v>294</v>
      </c>
    </row>
    <row r="42" spans="1:22">
      <c r="A42" s="515"/>
      <c r="B42" s="607" t="s">
        <v>35</v>
      </c>
      <c r="C42" s="1063" t="s">
        <v>145</v>
      </c>
      <c r="D42" s="609">
        <v>3</v>
      </c>
      <c r="E42" s="607">
        <v>4</v>
      </c>
      <c r="F42" s="1690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515"/>
      <c r="B43" s="607" t="s">
        <v>6802</v>
      </c>
      <c r="C43" s="1063" t="s">
        <v>6803</v>
      </c>
      <c r="D43" s="609">
        <v>5</v>
      </c>
      <c r="E43" s="607">
        <v>6</v>
      </c>
      <c r="F43" s="1690" t="s">
        <v>352</v>
      </c>
      <c r="G43" s="494"/>
      <c r="H43" s="494" t="s">
        <v>351</v>
      </c>
      <c r="I43" s="494" t="s">
        <v>294</v>
      </c>
      <c r="J43" s="494" t="s">
        <v>294</v>
      </c>
      <c r="K43" s="573">
        <v>0</v>
      </c>
      <c r="L43" s="358" t="s">
        <v>6803</v>
      </c>
      <c r="M43" s="357" t="s">
        <v>6802</v>
      </c>
      <c r="N43" s="357" t="s">
        <v>351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6493</v>
      </c>
      <c r="U43" s="357" t="s">
        <v>294</v>
      </c>
      <c r="V43" s="357" t="s">
        <v>294</v>
      </c>
    </row>
    <row r="44" spans="1:22">
      <c r="A44" s="515"/>
      <c r="B44" s="607" t="s">
        <v>6804</v>
      </c>
      <c r="C44" s="1063" t="s">
        <v>6805</v>
      </c>
      <c r="D44" s="609">
        <v>5</v>
      </c>
      <c r="E44" s="607">
        <v>6</v>
      </c>
      <c r="F44" s="1692" t="s">
        <v>6797</v>
      </c>
      <c r="G44" s="494"/>
      <c r="H44" s="494" t="s">
        <v>6796</v>
      </c>
      <c r="I44" s="494" t="s">
        <v>294</v>
      </c>
      <c r="J44" s="494" t="s">
        <v>294</v>
      </c>
      <c r="K44" s="573">
        <v>0</v>
      </c>
      <c r="L44" s="358" t="s">
        <v>6806</v>
      </c>
      <c r="M44" s="357" t="s">
        <v>6804</v>
      </c>
      <c r="N44" s="357" t="s">
        <v>6796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6798</v>
      </c>
      <c r="U44" s="357" t="s">
        <v>294</v>
      </c>
      <c r="V44" s="357" t="s">
        <v>294</v>
      </c>
    </row>
    <row r="45" spans="1:22">
      <c r="A45" s="515"/>
      <c r="B45" s="607" t="s">
        <v>6807</v>
      </c>
      <c r="C45" s="1063" t="s">
        <v>6808</v>
      </c>
      <c r="D45" s="609">
        <v>4</v>
      </c>
      <c r="E45" s="607">
        <v>6</v>
      </c>
      <c r="F45" s="1692" t="s">
        <v>6797</v>
      </c>
      <c r="G45" s="494"/>
      <c r="H45" s="494" t="s">
        <v>6796</v>
      </c>
      <c r="I45" s="494" t="s">
        <v>294</v>
      </c>
      <c r="J45" s="494" t="s">
        <v>294</v>
      </c>
      <c r="K45" s="573">
        <v>0</v>
      </c>
      <c r="L45" s="358" t="s">
        <v>6809</v>
      </c>
      <c r="M45" s="357" t="s">
        <v>6807</v>
      </c>
      <c r="N45" s="357" t="s">
        <v>6796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6798</v>
      </c>
      <c r="U45" s="357" t="s">
        <v>294</v>
      </c>
      <c r="V45" s="357" t="s">
        <v>294</v>
      </c>
    </row>
    <row r="46" spans="1:22" ht="15" thickBot="1">
      <c r="A46" s="515"/>
      <c r="B46" s="607" t="s">
        <v>36</v>
      </c>
      <c r="C46" s="1063" t="s">
        <v>247</v>
      </c>
      <c r="D46" s="609">
        <v>1</v>
      </c>
      <c r="E46" s="607">
        <v>1</v>
      </c>
      <c r="F46" s="1692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1131</v>
      </c>
      <c r="M46" s="357" t="s">
        <v>36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 ht="15" thickBot="1">
      <c r="A47" s="517"/>
      <c r="B47" s="612"/>
      <c r="C47" s="703" t="s">
        <v>22</v>
      </c>
      <c r="D47" s="614">
        <v>22</v>
      </c>
      <c r="E47" s="614">
        <v>29</v>
      </c>
      <c r="F47" s="1695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602">
        <v>7</v>
      </c>
      <c r="B48" s="607" t="s">
        <v>6810</v>
      </c>
      <c r="C48" s="1063" t="s">
        <v>6811</v>
      </c>
      <c r="D48" s="605">
        <v>4</v>
      </c>
      <c r="E48" s="603">
        <v>6</v>
      </c>
      <c r="F48" s="1694" t="s">
        <v>6800</v>
      </c>
      <c r="G48" s="494"/>
      <c r="H48" s="494" t="s">
        <v>6799</v>
      </c>
      <c r="I48" s="494" t="s">
        <v>294</v>
      </c>
      <c r="J48" s="494" t="s">
        <v>294</v>
      </c>
      <c r="K48" s="573">
        <v>0</v>
      </c>
      <c r="L48" s="358" t="s">
        <v>6811</v>
      </c>
      <c r="M48" s="357" t="s">
        <v>6810</v>
      </c>
      <c r="N48" s="357" t="s">
        <v>6799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6801</v>
      </c>
      <c r="U48" s="357" t="s">
        <v>294</v>
      </c>
      <c r="V48" s="357" t="s">
        <v>294</v>
      </c>
    </row>
    <row r="49" spans="1:22">
      <c r="A49" s="515"/>
      <c r="B49" s="607" t="s">
        <v>6812</v>
      </c>
      <c r="C49" s="1063" t="s">
        <v>6813</v>
      </c>
      <c r="D49" s="609">
        <v>4</v>
      </c>
      <c r="E49" s="607">
        <v>6</v>
      </c>
      <c r="F49" s="1065" t="s">
        <v>6795</v>
      </c>
      <c r="G49" s="494"/>
      <c r="H49" s="494" t="s">
        <v>6794</v>
      </c>
      <c r="I49" s="494" t="s">
        <v>294</v>
      </c>
      <c r="J49" s="494" t="s">
        <v>294</v>
      </c>
      <c r="K49" s="573">
        <v>0</v>
      </c>
      <c r="L49" s="358" t="s">
        <v>6813</v>
      </c>
      <c r="M49" s="357" t="s">
        <v>6812</v>
      </c>
      <c r="N49" s="357" t="s">
        <v>6794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6795</v>
      </c>
      <c r="U49" s="357" t="s">
        <v>294</v>
      </c>
      <c r="V49" s="357" t="s">
        <v>294</v>
      </c>
    </row>
    <row r="50" spans="1:22">
      <c r="A50" s="515"/>
      <c r="B50" s="607" t="s">
        <v>38</v>
      </c>
      <c r="C50" s="1063" t="s">
        <v>146</v>
      </c>
      <c r="D50" s="609">
        <v>1</v>
      </c>
      <c r="E50" s="607">
        <v>1</v>
      </c>
      <c r="F50" s="169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15"/>
      <c r="B51" s="607" t="s">
        <v>6814</v>
      </c>
      <c r="C51" s="1063" t="s">
        <v>6815</v>
      </c>
      <c r="D51" s="609">
        <v>3</v>
      </c>
      <c r="E51" s="607">
        <v>4</v>
      </c>
      <c r="F51" s="1692" t="s">
        <v>6805</v>
      </c>
      <c r="G51" s="494"/>
      <c r="H51" s="494" t="s">
        <v>6804</v>
      </c>
      <c r="I51" s="494" t="s">
        <v>294</v>
      </c>
      <c r="J51" s="494" t="s">
        <v>294</v>
      </c>
      <c r="K51" s="573">
        <v>0</v>
      </c>
      <c r="L51" s="358" t="s">
        <v>6816</v>
      </c>
      <c r="M51" s="357" t="s">
        <v>6814</v>
      </c>
      <c r="N51" s="357" t="s">
        <v>6804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6806</v>
      </c>
      <c r="U51" s="357" t="s">
        <v>294</v>
      </c>
      <c r="V51" s="357" t="s">
        <v>294</v>
      </c>
    </row>
    <row r="52" spans="1:22">
      <c r="A52" s="515"/>
      <c r="B52" s="607" t="s">
        <v>6817</v>
      </c>
      <c r="C52" s="1063" t="s">
        <v>6818</v>
      </c>
      <c r="D52" s="609">
        <v>5</v>
      </c>
      <c r="E52" s="607">
        <v>8</v>
      </c>
      <c r="F52" s="1692" t="s">
        <v>6808</v>
      </c>
      <c r="G52" s="494"/>
      <c r="H52" s="494" t="s">
        <v>6807</v>
      </c>
      <c r="I52" s="494" t="s">
        <v>294</v>
      </c>
      <c r="J52" s="494" t="s">
        <v>294</v>
      </c>
      <c r="K52" s="573">
        <v>0</v>
      </c>
      <c r="L52" s="358" t="s">
        <v>6819</v>
      </c>
      <c r="M52" s="357" t="s">
        <v>6817</v>
      </c>
      <c r="N52" s="357" t="s">
        <v>6807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6809</v>
      </c>
      <c r="U52" s="357" t="s">
        <v>294</v>
      </c>
      <c r="V52" s="357" t="s">
        <v>294</v>
      </c>
    </row>
    <row r="53" spans="1:22" ht="15" thickBot="1">
      <c r="A53" s="515"/>
      <c r="B53" s="607" t="s">
        <v>40</v>
      </c>
      <c r="C53" s="1063" t="s">
        <v>338</v>
      </c>
      <c r="D53" s="609">
        <v>1</v>
      </c>
      <c r="E53" s="607">
        <v>1</v>
      </c>
      <c r="F53" s="1692" t="s">
        <v>247</v>
      </c>
      <c r="G53" s="494"/>
      <c r="H53" s="494" t="s">
        <v>36</v>
      </c>
      <c r="I53" s="494" t="s">
        <v>294</v>
      </c>
      <c r="J53" s="494" t="s">
        <v>294</v>
      </c>
      <c r="K53" s="573">
        <v>0</v>
      </c>
      <c r="L53" s="358" t="s">
        <v>1180</v>
      </c>
      <c r="M53" s="357" t="s">
        <v>40</v>
      </c>
      <c r="N53" s="357" t="s">
        <v>36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1131</v>
      </c>
      <c r="U53" s="357" t="s">
        <v>294</v>
      </c>
      <c r="V53" s="357" t="s">
        <v>294</v>
      </c>
    </row>
    <row r="54" spans="1:22" ht="15" thickBot="1">
      <c r="A54" s="517"/>
      <c r="B54" s="612"/>
      <c r="C54" s="703" t="s">
        <v>22</v>
      </c>
      <c r="D54" s="614">
        <v>18</v>
      </c>
      <c r="E54" s="614">
        <v>26</v>
      </c>
      <c r="F54" s="1695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02">
        <v>8</v>
      </c>
      <c r="B55" s="607" t="s">
        <v>6820</v>
      </c>
      <c r="C55" s="1063" t="s">
        <v>6821</v>
      </c>
      <c r="D55" s="605">
        <v>5</v>
      </c>
      <c r="E55" s="603">
        <v>6</v>
      </c>
      <c r="F55" s="1065" t="s">
        <v>270</v>
      </c>
      <c r="G55" s="494"/>
      <c r="H55" s="494" t="s">
        <v>6788</v>
      </c>
      <c r="I55" s="494" t="s">
        <v>294</v>
      </c>
      <c r="J55" s="494" t="s">
        <v>294</v>
      </c>
      <c r="K55" s="573">
        <v>0</v>
      </c>
      <c r="L55" s="358" t="s">
        <v>6822</v>
      </c>
      <c r="M55" s="357" t="s">
        <v>6820</v>
      </c>
      <c r="N55" s="357" t="s">
        <v>6788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270</v>
      </c>
      <c r="U55" s="357" t="s">
        <v>294</v>
      </c>
      <c r="V55" s="357" t="s">
        <v>294</v>
      </c>
    </row>
    <row r="56" spans="1:22">
      <c r="A56" s="515"/>
      <c r="B56" s="607" t="s">
        <v>6823</v>
      </c>
      <c r="C56" s="1063" t="s">
        <v>6824</v>
      </c>
      <c r="D56" s="609">
        <v>5</v>
      </c>
      <c r="E56" s="607">
        <v>6</v>
      </c>
      <c r="F56" s="1692" t="s">
        <v>6803</v>
      </c>
      <c r="G56" s="494"/>
      <c r="H56" s="494" t="s">
        <v>6802</v>
      </c>
      <c r="I56" s="494" t="s">
        <v>294</v>
      </c>
      <c r="J56" s="494" t="s">
        <v>294</v>
      </c>
      <c r="K56" s="573">
        <v>0</v>
      </c>
      <c r="L56" s="358" t="s">
        <v>6825</v>
      </c>
      <c r="M56" s="357" t="s">
        <v>6823</v>
      </c>
      <c r="N56" s="357" t="s">
        <v>6802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6803</v>
      </c>
      <c r="U56" s="357" t="s">
        <v>294</v>
      </c>
      <c r="V56" s="357" t="s">
        <v>294</v>
      </c>
    </row>
    <row r="57" spans="1:22">
      <c r="A57" s="515"/>
      <c r="B57" s="607" t="s">
        <v>103</v>
      </c>
      <c r="C57" s="1063" t="s">
        <v>333</v>
      </c>
      <c r="D57" s="609">
        <v>4</v>
      </c>
      <c r="E57" s="607">
        <v>6</v>
      </c>
      <c r="F57" s="1692" t="s">
        <v>6826</v>
      </c>
      <c r="G57" s="494"/>
      <c r="H57" s="494" t="s">
        <v>34</v>
      </c>
      <c r="I57" s="494" t="s">
        <v>6812</v>
      </c>
      <c r="J57" s="494" t="s">
        <v>294</v>
      </c>
      <c r="K57" s="573">
        <v>0</v>
      </c>
      <c r="L57" s="358" t="s">
        <v>4861</v>
      </c>
      <c r="M57" s="357" t="s">
        <v>103</v>
      </c>
      <c r="N57" s="357" t="s">
        <v>34</v>
      </c>
      <c r="O57" s="357" t="s">
        <v>6812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6813</v>
      </c>
      <c r="V57" s="357" t="s">
        <v>294</v>
      </c>
    </row>
    <row r="58" spans="1:22" ht="15" thickBot="1">
      <c r="A58" s="515"/>
      <c r="B58" s="607" t="s">
        <v>6827</v>
      </c>
      <c r="C58" s="1063" t="s">
        <v>6828</v>
      </c>
      <c r="D58" s="609">
        <v>5</v>
      </c>
      <c r="E58" s="607">
        <v>8</v>
      </c>
      <c r="F58" s="1692" t="s">
        <v>6811</v>
      </c>
      <c r="G58" s="494"/>
      <c r="H58" s="494" t="s">
        <v>6810</v>
      </c>
      <c r="I58" s="494" t="s">
        <v>294</v>
      </c>
      <c r="J58" s="494" t="s">
        <v>294</v>
      </c>
      <c r="K58" s="573">
        <v>0</v>
      </c>
      <c r="L58" s="358" t="s">
        <v>6829</v>
      </c>
      <c r="M58" s="357" t="s">
        <v>6827</v>
      </c>
      <c r="N58" s="357" t="s">
        <v>6810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6811</v>
      </c>
      <c r="U58" s="357" t="s">
        <v>294</v>
      </c>
      <c r="V58" s="357" t="s">
        <v>294</v>
      </c>
    </row>
    <row r="59" spans="1:22" ht="15" thickBot="1">
      <c r="A59" s="517"/>
      <c r="B59" s="612"/>
      <c r="C59" s="703" t="s">
        <v>22</v>
      </c>
      <c r="D59" s="614">
        <v>19</v>
      </c>
      <c r="E59" s="614">
        <v>26</v>
      </c>
      <c r="F59" s="1695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9</v>
      </c>
      <c r="B60" s="607" t="s">
        <v>6830</v>
      </c>
      <c r="C60" s="1063" t="s">
        <v>6831</v>
      </c>
      <c r="D60" s="605">
        <v>4</v>
      </c>
      <c r="E60" s="603">
        <v>6</v>
      </c>
      <c r="F60" s="1694" t="s">
        <v>6815</v>
      </c>
      <c r="G60" s="494"/>
      <c r="H60" s="494" t="s">
        <v>6814</v>
      </c>
      <c r="I60" s="494" t="s">
        <v>294</v>
      </c>
      <c r="J60" s="494" t="s">
        <v>294</v>
      </c>
      <c r="K60" s="573">
        <v>0</v>
      </c>
      <c r="L60" s="358" t="s">
        <v>6832</v>
      </c>
      <c r="M60" s="357" t="s">
        <v>6830</v>
      </c>
      <c r="N60" s="357" t="s">
        <v>6814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6816</v>
      </c>
      <c r="U60" s="357" t="s">
        <v>294</v>
      </c>
      <c r="V60" s="357" t="s">
        <v>294</v>
      </c>
    </row>
    <row r="61" spans="1:22">
      <c r="A61" s="515"/>
      <c r="B61" s="607" t="s">
        <v>332</v>
      </c>
      <c r="C61" s="1063" t="s">
        <v>147</v>
      </c>
      <c r="D61" s="609">
        <v>5</v>
      </c>
      <c r="E61" s="607">
        <v>8</v>
      </c>
      <c r="F61" s="1692" t="s">
        <v>6833</v>
      </c>
      <c r="G61" s="494"/>
      <c r="H61" s="494" t="s">
        <v>35</v>
      </c>
      <c r="I61" s="494" t="s">
        <v>6827</v>
      </c>
      <c r="J61" s="494" t="s">
        <v>294</v>
      </c>
      <c r="K61" s="573">
        <v>0</v>
      </c>
      <c r="L61" s="358" t="s">
        <v>1153</v>
      </c>
      <c r="M61" s="357" t="s">
        <v>332</v>
      </c>
      <c r="N61" s="357" t="s">
        <v>35</v>
      </c>
      <c r="O61" s="357" t="s">
        <v>6827</v>
      </c>
      <c r="P61" s="357" t="s">
        <v>294</v>
      </c>
      <c r="Q61" s="357">
        <v>0</v>
      </c>
      <c r="R61" s="357">
        <v>36</v>
      </c>
      <c r="S61" s="357">
        <v>0</v>
      </c>
      <c r="T61" s="357" t="s">
        <v>3259</v>
      </c>
      <c r="U61" s="357" t="s">
        <v>6829</v>
      </c>
      <c r="V61" s="357" t="s">
        <v>294</v>
      </c>
    </row>
    <row r="62" spans="1:22">
      <c r="A62" s="515"/>
      <c r="B62" s="607" t="s">
        <v>6834</v>
      </c>
      <c r="C62" s="1063" t="s">
        <v>6835</v>
      </c>
      <c r="D62" s="609">
        <v>5</v>
      </c>
      <c r="E62" s="607">
        <v>6</v>
      </c>
      <c r="F62" s="1692" t="s">
        <v>6815</v>
      </c>
      <c r="G62" s="494"/>
      <c r="H62" s="494" t="s">
        <v>6814</v>
      </c>
      <c r="I62" s="494" t="s">
        <v>294</v>
      </c>
      <c r="J62" s="494" t="s">
        <v>294</v>
      </c>
      <c r="K62" s="573">
        <v>0</v>
      </c>
      <c r="L62" s="358" t="s">
        <v>6836</v>
      </c>
      <c r="M62" s="357" t="s">
        <v>6834</v>
      </c>
      <c r="N62" s="357" t="s">
        <v>6814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6816</v>
      </c>
      <c r="U62" s="357" t="s">
        <v>294</v>
      </c>
      <c r="V62" s="357" t="s">
        <v>294</v>
      </c>
    </row>
    <row r="63" spans="1:22">
      <c r="A63" s="515"/>
      <c r="B63" s="607" t="s">
        <v>6837</v>
      </c>
      <c r="C63" s="1063" t="s">
        <v>6838</v>
      </c>
      <c r="D63" s="609">
        <v>4</v>
      </c>
      <c r="E63" s="607">
        <v>4</v>
      </c>
      <c r="F63" s="1692" t="s">
        <v>6813</v>
      </c>
      <c r="G63" s="494" t="s">
        <v>241</v>
      </c>
      <c r="H63" s="494" t="s">
        <v>6812</v>
      </c>
      <c r="I63" s="494" t="s">
        <v>294</v>
      </c>
      <c r="J63" s="494" t="s">
        <v>294</v>
      </c>
      <c r="K63" s="573">
        <v>0</v>
      </c>
      <c r="L63" s="358" t="s">
        <v>6839</v>
      </c>
      <c r="M63" s="357" t="s">
        <v>6837</v>
      </c>
      <c r="N63" s="357" t="s">
        <v>6812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6813</v>
      </c>
      <c r="U63" s="357" t="s">
        <v>294</v>
      </c>
      <c r="V63" s="357" t="s">
        <v>294</v>
      </c>
    </row>
    <row r="64" spans="1:22" ht="15" thickBot="1">
      <c r="A64" s="515"/>
      <c r="B64" s="607" t="s">
        <v>6840</v>
      </c>
      <c r="C64" s="1063" t="s">
        <v>6841</v>
      </c>
      <c r="D64" s="609">
        <v>4</v>
      </c>
      <c r="E64" s="607">
        <v>4</v>
      </c>
      <c r="F64" s="1692" t="s">
        <v>6813</v>
      </c>
      <c r="G64" s="494" t="s">
        <v>241</v>
      </c>
      <c r="H64" s="494" t="s">
        <v>6812</v>
      </c>
      <c r="I64" s="494" t="s">
        <v>294</v>
      </c>
      <c r="J64" s="494" t="s">
        <v>294</v>
      </c>
      <c r="K64" s="573">
        <v>0</v>
      </c>
      <c r="L64" s="358" t="s">
        <v>94</v>
      </c>
      <c r="M64" s="357" t="s">
        <v>6840</v>
      </c>
      <c r="N64" s="357" t="s">
        <v>6812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6813</v>
      </c>
      <c r="U64" s="357" t="s">
        <v>294</v>
      </c>
      <c r="V64" s="357" t="s">
        <v>294</v>
      </c>
    </row>
    <row r="65" spans="1:22" ht="15" thickBot="1">
      <c r="A65" s="517"/>
      <c r="B65" s="612"/>
      <c r="C65" s="703" t="s">
        <v>22</v>
      </c>
      <c r="D65" s="614">
        <v>18</v>
      </c>
      <c r="E65" s="614">
        <v>24</v>
      </c>
      <c r="F65" s="1695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602">
        <v>10</v>
      </c>
      <c r="B66" s="603" t="s">
        <v>6842</v>
      </c>
      <c r="C66" s="1063" t="s">
        <v>6843</v>
      </c>
      <c r="D66" s="605">
        <v>4</v>
      </c>
      <c r="E66" s="603">
        <v>6</v>
      </c>
      <c r="F66" s="1694" t="s">
        <v>6828</v>
      </c>
      <c r="G66" s="494"/>
      <c r="H66" s="494" t="s">
        <v>6827</v>
      </c>
      <c r="I66" s="494" t="s">
        <v>294</v>
      </c>
      <c r="J66" s="494" t="s">
        <v>294</v>
      </c>
      <c r="K66" s="573">
        <v>0</v>
      </c>
      <c r="L66" s="358" t="s">
        <v>6844</v>
      </c>
      <c r="M66" s="357" t="s">
        <v>6842</v>
      </c>
      <c r="N66" s="357" t="s">
        <v>6827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6829</v>
      </c>
      <c r="U66" s="357" t="s">
        <v>294</v>
      </c>
      <c r="V66" s="357" t="s">
        <v>294</v>
      </c>
    </row>
    <row r="67" spans="1:22">
      <c r="A67" s="515"/>
      <c r="B67" s="607" t="s">
        <v>334</v>
      </c>
      <c r="C67" s="1063" t="s">
        <v>151</v>
      </c>
      <c r="D67" s="609">
        <v>5</v>
      </c>
      <c r="E67" s="607">
        <v>8</v>
      </c>
      <c r="F67" s="1692" t="s">
        <v>147</v>
      </c>
      <c r="G67" s="494"/>
      <c r="H67" s="494" t="s">
        <v>332</v>
      </c>
      <c r="I67" s="494" t="s">
        <v>294</v>
      </c>
      <c r="J67" s="494" t="s">
        <v>294</v>
      </c>
      <c r="K67" s="573">
        <v>0</v>
      </c>
      <c r="L67" s="358" t="s">
        <v>1182</v>
      </c>
      <c r="M67" s="357" t="s">
        <v>334</v>
      </c>
      <c r="N67" s="357" t="s">
        <v>332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1153</v>
      </c>
      <c r="U67" s="357" t="s">
        <v>294</v>
      </c>
      <c r="V67" s="357" t="s">
        <v>294</v>
      </c>
    </row>
    <row r="68" spans="1:22">
      <c r="A68" s="515"/>
      <c r="B68" s="607" t="s">
        <v>275</v>
      </c>
      <c r="C68" s="1063" t="s">
        <v>276</v>
      </c>
      <c r="D68" s="609">
        <v>4</v>
      </c>
      <c r="E68" s="607">
        <v>6</v>
      </c>
      <c r="F68" s="1692" t="s">
        <v>6824</v>
      </c>
      <c r="G68" s="494"/>
      <c r="H68" s="494" t="s">
        <v>6823</v>
      </c>
      <c r="I68" s="494" t="s">
        <v>294</v>
      </c>
      <c r="J68" s="494" t="s">
        <v>294</v>
      </c>
      <c r="K68" s="573">
        <v>0</v>
      </c>
      <c r="L68" s="358" t="s">
        <v>614</v>
      </c>
      <c r="M68" s="357" t="s">
        <v>275</v>
      </c>
      <c r="N68" s="357" t="s">
        <v>6823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6825</v>
      </c>
      <c r="U68" s="357" t="s">
        <v>294</v>
      </c>
      <c r="V68" s="357" t="s">
        <v>294</v>
      </c>
    </row>
    <row r="69" spans="1:22">
      <c r="A69" s="515"/>
      <c r="B69" s="607" t="s">
        <v>6845</v>
      </c>
      <c r="C69" s="1063" t="s">
        <v>6846</v>
      </c>
      <c r="D69" s="609">
        <v>4</v>
      </c>
      <c r="E69" s="607">
        <v>6</v>
      </c>
      <c r="F69" s="1692" t="s">
        <v>6835</v>
      </c>
      <c r="G69" s="494"/>
      <c r="H69" s="494" t="s">
        <v>6834</v>
      </c>
      <c r="I69" s="494" t="s">
        <v>294</v>
      </c>
      <c r="J69" s="494" t="s">
        <v>294</v>
      </c>
      <c r="K69" s="573">
        <v>0</v>
      </c>
      <c r="L69" s="358" t="s">
        <v>6846</v>
      </c>
      <c r="M69" s="357" t="s">
        <v>6845</v>
      </c>
      <c r="N69" s="357" t="s">
        <v>6834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6836</v>
      </c>
      <c r="U69" s="357" t="s">
        <v>294</v>
      </c>
      <c r="V69" s="357" t="s">
        <v>294</v>
      </c>
    </row>
    <row r="70" spans="1:22">
      <c r="A70" s="515"/>
      <c r="B70" s="607" t="s">
        <v>6847</v>
      </c>
      <c r="C70" s="1063" t="s">
        <v>6848</v>
      </c>
      <c r="D70" s="609">
        <v>4</v>
      </c>
      <c r="E70" s="607">
        <v>4</v>
      </c>
      <c r="F70" s="1692" t="s">
        <v>6562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6849</v>
      </c>
      <c r="M70" s="357" t="s">
        <v>6847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515"/>
      <c r="B71" s="607" t="s">
        <v>6850</v>
      </c>
      <c r="C71" s="1063" t="s">
        <v>6851</v>
      </c>
      <c r="D71" s="609">
        <v>4</v>
      </c>
      <c r="E71" s="607">
        <v>4</v>
      </c>
      <c r="F71" s="1692" t="s">
        <v>6562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6852</v>
      </c>
      <c r="M71" s="357" t="s">
        <v>6850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612"/>
      <c r="C72" s="703" t="s">
        <v>22</v>
      </c>
      <c r="D72" s="614">
        <v>21</v>
      </c>
      <c r="E72" s="614">
        <v>30</v>
      </c>
      <c r="F72" s="1695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060"/>
      <c r="B73" s="1066"/>
      <c r="C73" s="1686" t="s">
        <v>111</v>
      </c>
      <c r="D73" s="631">
        <v>205</v>
      </c>
      <c r="E73" s="631">
        <v>271</v>
      </c>
      <c r="F73" s="169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8A2A5-1BA9-48B2-8792-11ECC9148559}">
  <sheetPr codeName="Sheet117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10</v>
      </c>
      <c r="C9" s="1064" t="s">
        <v>438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6706</v>
      </c>
      <c r="C11" s="1063" t="s">
        <v>6707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6708</v>
      </c>
      <c r="M11" s="357" t="s">
        <v>6706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19</v>
      </c>
      <c r="C12" s="1063" t="s">
        <v>335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6477</v>
      </c>
      <c r="C13" s="1063" t="s">
        <v>6478</v>
      </c>
      <c r="D13" s="609">
        <v>4</v>
      </c>
      <c r="E13" s="607">
        <v>6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6479</v>
      </c>
      <c r="M13" s="357" t="s">
        <v>6477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607" t="s">
        <v>20</v>
      </c>
      <c r="C14" s="1063" t="s">
        <v>3543</v>
      </c>
      <c r="D14" s="609">
        <v>5</v>
      </c>
      <c r="E14" s="607">
        <v>6</v>
      </c>
      <c r="F14" s="13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612"/>
      <c r="C15" s="703" t="s">
        <v>22</v>
      </c>
      <c r="D15" s="614">
        <v>22</v>
      </c>
      <c r="E15" s="614">
        <v>26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07" t="s">
        <v>23</v>
      </c>
      <c r="C16" s="1063" t="s">
        <v>55</v>
      </c>
      <c r="D16" s="605">
        <v>5</v>
      </c>
      <c r="E16" s="603">
        <v>6</v>
      </c>
      <c r="F16" s="1067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607" t="s">
        <v>6473</v>
      </c>
      <c r="C17" s="1063" t="s">
        <v>6474</v>
      </c>
      <c r="D17" s="609">
        <v>4</v>
      </c>
      <c r="E17" s="607">
        <v>8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6475</v>
      </c>
      <c r="M17" s="357" t="s">
        <v>6473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607" t="s">
        <v>26</v>
      </c>
      <c r="C18" s="1063" t="s">
        <v>52</v>
      </c>
      <c r="D18" s="609">
        <v>5</v>
      </c>
      <c r="E18" s="607">
        <v>6</v>
      </c>
      <c r="F18" s="1065" t="s">
        <v>3543</v>
      </c>
      <c r="G18" s="494"/>
      <c r="H18" s="494" t="s">
        <v>20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26</v>
      </c>
      <c r="N18" s="357" t="s">
        <v>20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515"/>
      <c r="B19" s="607" t="s">
        <v>6487</v>
      </c>
      <c r="C19" s="1063" t="s">
        <v>6709</v>
      </c>
      <c r="D19" s="609">
        <v>3</v>
      </c>
      <c r="E19" s="607">
        <v>4</v>
      </c>
      <c r="F19" s="1065" t="s">
        <v>6478</v>
      </c>
      <c r="G19" s="494"/>
      <c r="H19" s="494" t="s">
        <v>6477</v>
      </c>
      <c r="I19" s="494" t="s">
        <v>294</v>
      </c>
      <c r="J19" s="494" t="s">
        <v>294</v>
      </c>
      <c r="K19" s="573">
        <v>0</v>
      </c>
      <c r="L19" s="358" t="s">
        <v>6489</v>
      </c>
      <c r="M19" s="357" t="s">
        <v>6487</v>
      </c>
      <c r="N19" s="357" t="s">
        <v>6477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6479</v>
      </c>
      <c r="U19" s="357" t="s">
        <v>294</v>
      </c>
      <c r="V19" s="357" t="s">
        <v>294</v>
      </c>
    </row>
    <row r="20" spans="1:22" ht="15" thickBot="1">
      <c r="A20" s="515"/>
      <c r="B20" s="607" t="s">
        <v>25</v>
      </c>
      <c r="C20" s="1063" t="s">
        <v>138</v>
      </c>
      <c r="D20" s="609">
        <v>3</v>
      </c>
      <c r="E20" s="607">
        <v>4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612"/>
      <c r="C21" s="703" t="s">
        <v>22</v>
      </c>
      <c r="D21" s="614">
        <v>20</v>
      </c>
      <c r="E21" s="614">
        <v>28</v>
      </c>
      <c r="F21" s="70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607" t="s">
        <v>27</v>
      </c>
      <c r="C22" s="1063" t="s">
        <v>403</v>
      </c>
      <c r="D22" s="605">
        <v>5</v>
      </c>
      <c r="E22" s="603">
        <v>6</v>
      </c>
      <c r="F22" s="1067" t="s">
        <v>55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515"/>
      <c r="B23" s="607" t="s">
        <v>6490</v>
      </c>
      <c r="C23" s="1063" t="s">
        <v>6491</v>
      </c>
      <c r="D23" s="609">
        <v>4</v>
      </c>
      <c r="E23" s="607">
        <v>4</v>
      </c>
      <c r="F23" s="1065" t="s">
        <v>6474</v>
      </c>
      <c r="G23" s="494"/>
      <c r="H23" s="494" t="s">
        <v>6473</v>
      </c>
      <c r="I23" s="494" t="s">
        <v>294</v>
      </c>
      <c r="J23" s="494" t="s">
        <v>294</v>
      </c>
      <c r="K23" s="573">
        <v>0</v>
      </c>
      <c r="L23" s="358" t="s">
        <v>6492</v>
      </c>
      <c r="M23" s="357" t="s">
        <v>6490</v>
      </c>
      <c r="N23" s="357" t="s">
        <v>6473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6475</v>
      </c>
      <c r="U23" s="357" t="s">
        <v>294</v>
      </c>
      <c r="V23" s="357" t="s">
        <v>294</v>
      </c>
    </row>
    <row r="24" spans="1:22">
      <c r="A24" s="515"/>
      <c r="B24" s="607" t="s">
        <v>359</v>
      </c>
      <c r="C24" s="1063" t="s">
        <v>349</v>
      </c>
      <c r="D24" s="609">
        <v>4</v>
      </c>
      <c r="E24" s="607">
        <v>6</v>
      </c>
      <c r="F24" s="1065" t="s">
        <v>55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515"/>
      <c r="B25" s="607" t="s">
        <v>33</v>
      </c>
      <c r="C25" s="1063" t="s">
        <v>140</v>
      </c>
      <c r="D25" s="609">
        <v>5</v>
      </c>
      <c r="E25" s="607">
        <v>6</v>
      </c>
      <c r="F25" s="1065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607" t="s">
        <v>18</v>
      </c>
      <c r="C26" s="1063" t="s">
        <v>3567</v>
      </c>
      <c r="D26" s="609">
        <v>2</v>
      </c>
      <c r="E26" s="607">
        <v>2</v>
      </c>
      <c r="F26" s="1065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608</v>
      </c>
      <c r="M26" s="357" t="s">
        <v>18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607" t="s">
        <v>29</v>
      </c>
      <c r="C27" s="1063" t="s">
        <v>53</v>
      </c>
      <c r="D27" s="609">
        <v>2</v>
      </c>
      <c r="E27" s="607">
        <v>2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7"/>
      <c r="B28" s="612"/>
      <c r="C28" s="703" t="s">
        <v>22</v>
      </c>
      <c r="D28" s="614">
        <v>22</v>
      </c>
      <c r="E28" s="614">
        <v>26</v>
      </c>
      <c r="F28" s="704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607" t="s">
        <v>350</v>
      </c>
      <c r="C29" s="1064" t="s">
        <v>6476</v>
      </c>
      <c r="D29" s="605">
        <v>4</v>
      </c>
      <c r="E29" s="603">
        <v>6</v>
      </c>
      <c r="F29" s="1067" t="s">
        <v>349</v>
      </c>
      <c r="G29" s="494"/>
      <c r="H29" s="494" t="s">
        <v>359</v>
      </c>
      <c r="I29" s="494" t="s">
        <v>294</v>
      </c>
      <c r="J29" s="494" t="s">
        <v>294</v>
      </c>
      <c r="K29" s="573">
        <v>0</v>
      </c>
      <c r="L29" s="358" t="s">
        <v>6420</v>
      </c>
      <c r="M29" s="357" t="s">
        <v>350</v>
      </c>
      <c r="N29" s="357" t="s">
        <v>359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6309</v>
      </c>
      <c r="U29" s="357" t="s">
        <v>294</v>
      </c>
      <c r="V29" s="357" t="s">
        <v>294</v>
      </c>
    </row>
    <row r="30" spans="1:22">
      <c r="A30" s="515"/>
      <c r="B30" s="607" t="s">
        <v>31</v>
      </c>
      <c r="C30" s="1063" t="s">
        <v>6483</v>
      </c>
      <c r="D30" s="609">
        <v>5</v>
      </c>
      <c r="E30" s="607">
        <v>6</v>
      </c>
      <c r="F30" s="1065" t="s">
        <v>403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515"/>
      <c r="B31" s="607" t="s">
        <v>30</v>
      </c>
      <c r="C31" s="1063" t="s">
        <v>141</v>
      </c>
      <c r="D31" s="609">
        <v>5</v>
      </c>
      <c r="E31" s="607">
        <v>6</v>
      </c>
      <c r="F31" s="1065" t="s">
        <v>55</v>
      </c>
      <c r="G31" s="494"/>
      <c r="H31" s="494" t="s">
        <v>23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23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594</v>
      </c>
      <c r="U31" s="357" t="s">
        <v>294</v>
      </c>
      <c r="V31" s="357" t="s">
        <v>294</v>
      </c>
    </row>
    <row r="32" spans="1:22">
      <c r="A32" s="515"/>
      <c r="B32" s="607" t="s">
        <v>6497</v>
      </c>
      <c r="C32" s="1063" t="s">
        <v>6498</v>
      </c>
      <c r="D32" s="609">
        <v>4</v>
      </c>
      <c r="E32" s="607">
        <v>6</v>
      </c>
      <c r="F32" s="1065" t="s">
        <v>349</v>
      </c>
      <c r="G32" s="494"/>
      <c r="H32" s="494" t="s">
        <v>359</v>
      </c>
      <c r="I32" s="494" t="s">
        <v>294</v>
      </c>
      <c r="J32" s="494" t="s">
        <v>294</v>
      </c>
      <c r="K32" s="573">
        <v>0</v>
      </c>
      <c r="L32" s="358" t="s">
        <v>6499</v>
      </c>
      <c r="M32" s="357" t="s">
        <v>6497</v>
      </c>
      <c r="N32" s="357" t="s">
        <v>359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6309</v>
      </c>
      <c r="U32" s="357" t="s">
        <v>294</v>
      </c>
      <c r="V32" s="357" t="s">
        <v>294</v>
      </c>
    </row>
    <row r="33" spans="1:22" ht="15" thickBot="1">
      <c r="A33" s="515"/>
      <c r="B33" s="607" t="s">
        <v>6480</v>
      </c>
      <c r="C33" s="1066" t="s">
        <v>6710</v>
      </c>
      <c r="D33" s="681">
        <v>4</v>
      </c>
      <c r="E33" s="619">
        <v>6</v>
      </c>
      <c r="F33" s="1065" t="s">
        <v>55</v>
      </c>
      <c r="G33" s="494"/>
      <c r="H33" s="494" t="s">
        <v>23</v>
      </c>
      <c r="I33" s="494" t="s">
        <v>294</v>
      </c>
      <c r="J33" s="494" t="s">
        <v>294</v>
      </c>
      <c r="K33" s="573">
        <v>0</v>
      </c>
      <c r="L33" s="358" t="s">
        <v>6482</v>
      </c>
      <c r="M33" s="357" t="s">
        <v>6480</v>
      </c>
      <c r="N33" s="357" t="s">
        <v>23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594</v>
      </c>
      <c r="U33" s="357" t="s">
        <v>294</v>
      </c>
      <c r="V33" s="357" t="s">
        <v>294</v>
      </c>
    </row>
    <row r="34" spans="1:22" ht="15" thickBot="1">
      <c r="A34" s="517"/>
      <c r="B34" s="612"/>
      <c r="C34" s="1336" t="s">
        <v>22</v>
      </c>
      <c r="D34" s="631">
        <v>22</v>
      </c>
      <c r="E34" s="631">
        <v>30</v>
      </c>
      <c r="F34" s="701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15">
        <v>5</v>
      </c>
      <c r="B35" s="607" t="s">
        <v>6711</v>
      </c>
      <c r="C35" s="1063" t="s">
        <v>6712</v>
      </c>
      <c r="D35" s="609">
        <v>5</v>
      </c>
      <c r="E35" s="607">
        <v>8</v>
      </c>
      <c r="F35" s="1065" t="s">
        <v>6491</v>
      </c>
      <c r="G35" s="494"/>
      <c r="H35" s="494" t="s">
        <v>6490</v>
      </c>
      <c r="I35" s="494" t="s">
        <v>294</v>
      </c>
      <c r="J35" s="494" t="s">
        <v>294</v>
      </c>
      <c r="K35" s="573">
        <v>0</v>
      </c>
      <c r="L35" s="358" t="s">
        <v>6713</v>
      </c>
      <c r="M35" s="357" t="s">
        <v>6711</v>
      </c>
      <c r="N35" s="357" t="s">
        <v>6490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6492</v>
      </c>
      <c r="U35" s="357" t="s">
        <v>294</v>
      </c>
      <c r="V35" s="357" t="s">
        <v>294</v>
      </c>
    </row>
    <row r="36" spans="1:22">
      <c r="A36" s="515"/>
      <c r="B36" s="607" t="s">
        <v>351</v>
      </c>
      <c r="C36" s="1063" t="s">
        <v>352</v>
      </c>
      <c r="D36" s="609">
        <v>4</v>
      </c>
      <c r="E36" s="607">
        <v>4</v>
      </c>
      <c r="F36" s="1065" t="s">
        <v>6483</v>
      </c>
      <c r="G36" s="494"/>
      <c r="H36" s="494" t="s">
        <v>31</v>
      </c>
      <c r="I36" s="494" t="s">
        <v>294</v>
      </c>
      <c r="J36" s="494" t="s">
        <v>294</v>
      </c>
      <c r="K36" s="573">
        <v>0</v>
      </c>
      <c r="L36" s="358" t="s">
        <v>6493</v>
      </c>
      <c r="M36" s="357" t="s">
        <v>351</v>
      </c>
      <c r="N36" s="357" t="s">
        <v>31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603</v>
      </c>
      <c r="U36" s="357" t="s">
        <v>294</v>
      </c>
      <c r="V36" s="357" t="s">
        <v>294</v>
      </c>
    </row>
    <row r="37" spans="1:22">
      <c r="A37" s="515"/>
      <c r="B37" s="607" t="s">
        <v>34</v>
      </c>
      <c r="C37" s="1063" t="s">
        <v>142</v>
      </c>
      <c r="D37" s="609">
        <v>4</v>
      </c>
      <c r="E37" s="607">
        <v>6</v>
      </c>
      <c r="F37" s="106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607" t="s">
        <v>6714</v>
      </c>
      <c r="C38" s="1688" t="s">
        <v>6715</v>
      </c>
      <c r="D38" s="609">
        <v>4</v>
      </c>
      <c r="E38" s="607">
        <v>4</v>
      </c>
      <c r="F38" s="1065" t="s">
        <v>6709</v>
      </c>
      <c r="G38" s="494"/>
      <c r="H38" s="494" t="s">
        <v>6487</v>
      </c>
      <c r="I38" s="494" t="s">
        <v>294</v>
      </c>
      <c r="J38" s="494" t="s">
        <v>294</v>
      </c>
      <c r="K38" s="573">
        <v>0</v>
      </c>
      <c r="L38" s="358" t="s">
        <v>6716</v>
      </c>
      <c r="M38" s="357" t="s">
        <v>6714</v>
      </c>
      <c r="N38" s="357" t="s">
        <v>6487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6489</v>
      </c>
      <c r="U38" s="357" t="s">
        <v>294</v>
      </c>
      <c r="V38" s="357" t="s">
        <v>294</v>
      </c>
    </row>
    <row r="39" spans="1:22" ht="15" thickBot="1">
      <c r="A39" s="515"/>
      <c r="B39" s="607" t="s">
        <v>6717</v>
      </c>
      <c r="C39" s="1063" t="s">
        <v>6718</v>
      </c>
      <c r="D39" s="609">
        <v>4</v>
      </c>
      <c r="E39" s="607">
        <v>4</v>
      </c>
      <c r="F39" s="1065" t="s">
        <v>6498</v>
      </c>
      <c r="G39" s="494"/>
      <c r="H39" s="494" t="s">
        <v>6497</v>
      </c>
      <c r="I39" s="494" t="s">
        <v>294</v>
      </c>
      <c r="J39" s="494" t="s">
        <v>294</v>
      </c>
      <c r="K39" s="574">
        <v>0</v>
      </c>
      <c r="L39" s="358" t="s">
        <v>6718</v>
      </c>
      <c r="M39" s="357" t="s">
        <v>6717</v>
      </c>
      <c r="N39" s="357" t="s">
        <v>6497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6499</v>
      </c>
      <c r="U39" s="357" t="s">
        <v>294</v>
      </c>
      <c r="V39" s="357" t="s">
        <v>294</v>
      </c>
    </row>
    <row r="40" spans="1:22" ht="15" thickBot="1">
      <c r="A40" s="517"/>
      <c r="B40" s="612"/>
      <c r="C40" s="703" t="s">
        <v>22</v>
      </c>
      <c r="D40" s="614">
        <v>21</v>
      </c>
      <c r="E40" s="614">
        <v>26</v>
      </c>
      <c r="F40" s="70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607" t="s">
        <v>6719</v>
      </c>
      <c r="C41" s="1063" t="s">
        <v>6720</v>
      </c>
      <c r="D41" s="605">
        <v>3</v>
      </c>
      <c r="E41" s="603">
        <v>4</v>
      </c>
      <c r="F41" s="1687" t="s">
        <v>6715</v>
      </c>
      <c r="G41" s="494"/>
      <c r="H41" s="494" t="s">
        <v>6714</v>
      </c>
      <c r="I41" s="494" t="s">
        <v>294</v>
      </c>
      <c r="J41" s="494" t="s">
        <v>294</v>
      </c>
      <c r="K41" s="573">
        <v>0</v>
      </c>
      <c r="L41" s="358" t="s">
        <v>6721</v>
      </c>
      <c r="M41" s="357" t="s">
        <v>6719</v>
      </c>
      <c r="N41" s="357" t="s">
        <v>6714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6716</v>
      </c>
      <c r="U41" s="357" t="s">
        <v>294</v>
      </c>
      <c r="V41" s="357" t="s">
        <v>294</v>
      </c>
    </row>
    <row r="42" spans="1:22">
      <c r="A42" s="515"/>
      <c r="B42" s="607" t="s">
        <v>35</v>
      </c>
      <c r="C42" s="1063" t="s">
        <v>3258</v>
      </c>
      <c r="D42" s="609">
        <v>3</v>
      </c>
      <c r="E42" s="607">
        <v>4</v>
      </c>
      <c r="F42" s="1065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515"/>
      <c r="B43" s="607" t="s">
        <v>6509</v>
      </c>
      <c r="C43" s="1063" t="s">
        <v>6510</v>
      </c>
      <c r="D43" s="609">
        <v>4</v>
      </c>
      <c r="E43" s="607">
        <v>4</v>
      </c>
      <c r="F43" s="1290" t="s">
        <v>6498</v>
      </c>
      <c r="G43" s="494"/>
      <c r="H43" s="494" t="s">
        <v>6497</v>
      </c>
      <c r="I43" s="494" t="s">
        <v>294</v>
      </c>
      <c r="J43" s="494" t="s">
        <v>294</v>
      </c>
      <c r="K43" s="573">
        <v>0</v>
      </c>
      <c r="L43" s="358" t="s">
        <v>6511</v>
      </c>
      <c r="M43" s="357" t="s">
        <v>6509</v>
      </c>
      <c r="N43" s="357" t="s">
        <v>6497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6499</v>
      </c>
      <c r="U43" s="357" t="s">
        <v>294</v>
      </c>
      <c r="V43" s="357" t="s">
        <v>294</v>
      </c>
    </row>
    <row r="44" spans="1:22">
      <c r="A44" s="515"/>
      <c r="B44" s="607" t="s">
        <v>6722</v>
      </c>
      <c r="C44" s="1063" t="s">
        <v>6723</v>
      </c>
      <c r="D44" s="609">
        <v>5</v>
      </c>
      <c r="E44" s="607">
        <v>8</v>
      </c>
      <c r="F44" s="1689" t="s">
        <v>6712</v>
      </c>
      <c r="G44" s="494"/>
      <c r="H44" s="494" t="s">
        <v>6711</v>
      </c>
      <c r="I44" s="494" t="s">
        <v>294</v>
      </c>
      <c r="J44" s="494" t="s">
        <v>294</v>
      </c>
      <c r="K44" s="573">
        <v>0</v>
      </c>
      <c r="L44" s="358" t="s">
        <v>6724</v>
      </c>
      <c r="M44" s="357" t="s">
        <v>6722</v>
      </c>
      <c r="N44" s="357" t="s">
        <v>6711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6713</v>
      </c>
      <c r="U44" s="357" t="s">
        <v>294</v>
      </c>
      <c r="V44" s="357" t="s">
        <v>294</v>
      </c>
    </row>
    <row r="45" spans="1:22">
      <c r="A45" s="515"/>
      <c r="B45" s="607" t="s">
        <v>6725</v>
      </c>
      <c r="C45" s="1063" t="s">
        <v>6726</v>
      </c>
      <c r="D45" s="609">
        <v>4</v>
      </c>
      <c r="E45" s="607">
        <v>6</v>
      </c>
      <c r="F45" s="1065" t="s">
        <v>6709</v>
      </c>
      <c r="G45" s="494"/>
      <c r="H45" s="494" t="s">
        <v>6487</v>
      </c>
      <c r="I45" s="494" t="s">
        <v>294</v>
      </c>
      <c r="J45" s="494" t="s">
        <v>294</v>
      </c>
      <c r="K45" s="573">
        <v>0</v>
      </c>
      <c r="L45" s="358" t="s">
        <v>6727</v>
      </c>
      <c r="M45" s="357" t="s">
        <v>6725</v>
      </c>
      <c r="N45" s="357" t="s">
        <v>6487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6489</v>
      </c>
      <c r="U45" s="357" t="s">
        <v>294</v>
      </c>
      <c r="V45" s="357" t="s">
        <v>294</v>
      </c>
    </row>
    <row r="46" spans="1:22" ht="15" thickBot="1">
      <c r="A46" s="515"/>
      <c r="B46" s="607" t="s">
        <v>6728</v>
      </c>
      <c r="C46" s="1063" t="s">
        <v>6729</v>
      </c>
      <c r="D46" s="609">
        <v>3</v>
      </c>
      <c r="E46" s="607">
        <v>4</v>
      </c>
      <c r="F46" s="1065" t="s">
        <v>352</v>
      </c>
      <c r="G46" s="494"/>
      <c r="H46" s="494" t="s">
        <v>351</v>
      </c>
      <c r="I46" s="494" t="s">
        <v>294</v>
      </c>
      <c r="J46" s="494" t="s">
        <v>294</v>
      </c>
      <c r="K46" s="573">
        <v>0</v>
      </c>
      <c r="L46" s="358" t="s">
        <v>6730</v>
      </c>
      <c r="M46" s="357" t="s">
        <v>6728</v>
      </c>
      <c r="N46" s="357" t="s">
        <v>351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6493</v>
      </c>
      <c r="U46" s="357" t="s">
        <v>294</v>
      </c>
      <c r="V46" s="357" t="s">
        <v>294</v>
      </c>
    </row>
    <row r="47" spans="1:22" ht="15" thickBot="1">
      <c r="A47" s="517"/>
      <c r="B47" s="612"/>
      <c r="C47" s="703" t="s">
        <v>22</v>
      </c>
      <c r="D47" s="614">
        <v>22</v>
      </c>
      <c r="E47" s="614">
        <v>30</v>
      </c>
      <c r="F47" s="70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602">
        <v>7</v>
      </c>
      <c r="B48" s="607" t="s">
        <v>6731</v>
      </c>
      <c r="C48" s="1064" t="s">
        <v>6732</v>
      </c>
      <c r="D48" s="605">
        <v>4</v>
      </c>
      <c r="E48" s="603">
        <v>6</v>
      </c>
      <c r="F48" s="1067" t="s">
        <v>6723</v>
      </c>
      <c r="G48" s="494"/>
      <c r="H48" s="494" t="s">
        <v>6722</v>
      </c>
      <c r="I48" s="494" t="s">
        <v>294</v>
      </c>
      <c r="J48" s="494" t="s">
        <v>294</v>
      </c>
      <c r="K48" s="573">
        <v>0</v>
      </c>
      <c r="L48" s="358" t="s">
        <v>6732</v>
      </c>
      <c r="M48" s="357" t="s">
        <v>6731</v>
      </c>
      <c r="N48" s="357" t="s">
        <v>6722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6724</v>
      </c>
      <c r="U48" s="357" t="s">
        <v>294</v>
      </c>
      <c r="V48" s="357" t="s">
        <v>294</v>
      </c>
    </row>
    <row r="49" spans="1:22">
      <c r="A49" s="515"/>
      <c r="B49" s="607" t="s">
        <v>6530</v>
      </c>
      <c r="C49" s="1063" t="s">
        <v>6733</v>
      </c>
      <c r="D49" s="609">
        <v>4</v>
      </c>
      <c r="E49" s="607">
        <v>6</v>
      </c>
      <c r="F49" s="1065" t="s">
        <v>6510</v>
      </c>
      <c r="G49" s="494"/>
      <c r="H49" s="494" t="s">
        <v>6509</v>
      </c>
      <c r="I49" s="494" t="s">
        <v>294</v>
      </c>
      <c r="J49" s="494" t="s">
        <v>294</v>
      </c>
      <c r="K49" s="573">
        <v>0</v>
      </c>
      <c r="L49" s="358" t="s">
        <v>6532</v>
      </c>
      <c r="M49" s="357" t="s">
        <v>6530</v>
      </c>
      <c r="N49" s="357" t="s">
        <v>6509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6511</v>
      </c>
      <c r="U49" s="357" t="s">
        <v>294</v>
      </c>
      <c r="V49" s="357" t="s">
        <v>294</v>
      </c>
    </row>
    <row r="50" spans="1:22">
      <c r="A50" s="515"/>
      <c r="B50" s="607" t="s">
        <v>38</v>
      </c>
      <c r="C50" s="1063" t="s">
        <v>146</v>
      </c>
      <c r="D50" s="609">
        <v>1</v>
      </c>
      <c r="E50" s="607">
        <v>1</v>
      </c>
      <c r="F50" s="1065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15"/>
      <c r="B51" s="607" t="s">
        <v>36</v>
      </c>
      <c r="C51" s="1063" t="s">
        <v>6506</v>
      </c>
      <c r="D51" s="609">
        <v>1</v>
      </c>
      <c r="E51" s="607">
        <v>1</v>
      </c>
      <c r="F51" s="1065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1131</v>
      </c>
      <c r="M51" s="357" t="s">
        <v>36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/>
      <c r="B52" s="607" t="s">
        <v>6507</v>
      </c>
      <c r="C52" s="1063" t="s">
        <v>6508</v>
      </c>
      <c r="D52" s="609">
        <v>4</v>
      </c>
      <c r="E52" s="607">
        <v>6</v>
      </c>
      <c r="F52" s="1065" t="s">
        <v>6498</v>
      </c>
      <c r="G52" s="494"/>
      <c r="H52" s="494" t="s">
        <v>6497</v>
      </c>
      <c r="I52" s="494" t="s">
        <v>294</v>
      </c>
      <c r="J52" s="494" t="s">
        <v>294</v>
      </c>
      <c r="K52" s="573">
        <v>0</v>
      </c>
      <c r="L52" s="358" t="s">
        <v>6508</v>
      </c>
      <c r="M52" s="357" t="s">
        <v>6507</v>
      </c>
      <c r="N52" s="357" t="s">
        <v>6497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6499</v>
      </c>
      <c r="U52" s="357" t="s">
        <v>294</v>
      </c>
      <c r="V52" s="357" t="s">
        <v>294</v>
      </c>
    </row>
    <row r="53" spans="1:22">
      <c r="A53" s="515"/>
      <c r="B53" s="607" t="s">
        <v>6734</v>
      </c>
      <c r="C53" s="1063" t="s">
        <v>6735</v>
      </c>
      <c r="D53" s="609">
        <v>4</v>
      </c>
      <c r="E53" s="607">
        <v>4</v>
      </c>
      <c r="F53" s="1065" t="s">
        <v>6715</v>
      </c>
      <c r="G53" s="494"/>
      <c r="H53" s="494" t="s">
        <v>6714</v>
      </c>
      <c r="I53" s="494" t="s">
        <v>294</v>
      </c>
      <c r="J53" s="494" t="s">
        <v>294</v>
      </c>
      <c r="K53" s="573">
        <v>0</v>
      </c>
      <c r="L53" s="358" t="s">
        <v>6736</v>
      </c>
      <c r="M53" s="357" t="s">
        <v>6734</v>
      </c>
      <c r="N53" s="357" t="s">
        <v>6714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6716</v>
      </c>
      <c r="U53" s="357" t="s">
        <v>294</v>
      </c>
      <c r="V53" s="357" t="s">
        <v>294</v>
      </c>
    </row>
    <row r="54" spans="1:22" ht="15" thickBot="1">
      <c r="A54" s="515"/>
      <c r="B54" s="607" t="s">
        <v>6737</v>
      </c>
      <c r="C54" s="1066" t="s">
        <v>6738</v>
      </c>
      <c r="D54" s="609">
        <v>4</v>
      </c>
      <c r="E54" s="607">
        <v>6</v>
      </c>
      <c r="F54" s="1065" t="s">
        <v>6712</v>
      </c>
      <c r="G54" s="494"/>
      <c r="H54" s="494" t="s">
        <v>6711</v>
      </c>
      <c r="I54" s="494" t="s">
        <v>294</v>
      </c>
      <c r="J54" s="494" t="s">
        <v>294</v>
      </c>
      <c r="K54" s="573">
        <v>0</v>
      </c>
      <c r="L54" s="358" t="s">
        <v>6738</v>
      </c>
      <c r="M54" s="357" t="s">
        <v>6737</v>
      </c>
      <c r="N54" s="357" t="s">
        <v>6711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6713</v>
      </c>
      <c r="U54" s="357" t="s">
        <v>294</v>
      </c>
      <c r="V54" s="357" t="s">
        <v>294</v>
      </c>
    </row>
    <row r="55" spans="1:22" ht="15" thickBot="1">
      <c r="A55" s="517"/>
      <c r="B55" s="612"/>
      <c r="C55" s="703" t="s">
        <v>22</v>
      </c>
      <c r="D55" s="614">
        <v>22</v>
      </c>
      <c r="E55" s="614">
        <v>30</v>
      </c>
      <c r="F55" s="70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607" t="s">
        <v>6739</v>
      </c>
      <c r="C56" s="1063" t="s">
        <v>6740</v>
      </c>
      <c r="D56" s="605">
        <v>4</v>
      </c>
      <c r="E56" s="603">
        <v>6</v>
      </c>
      <c r="F56" s="1065" t="s">
        <v>6733</v>
      </c>
      <c r="G56" s="494"/>
      <c r="H56" s="494" t="s">
        <v>6530</v>
      </c>
      <c r="I56" s="494" t="s">
        <v>294</v>
      </c>
      <c r="J56" s="494" t="s">
        <v>294</v>
      </c>
      <c r="K56" s="573">
        <v>0</v>
      </c>
      <c r="L56" s="358" t="s">
        <v>6741</v>
      </c>
      <c r="M56" s="357" t="s">
        <v>6739</v>
      </c>
      <c r="N56" s="357" t="s">
        <v>6530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6532</v>
      </c>
      <c r="U56" s="357" t="s">
        <v>294</v>
      </c>
      <c r="V56" s="357" t="s">
        <v>294</v>
      </c>
    </row>
    <row r="57" spans="1:22">
      <c r="A57" s="515"/>
      <c r="B57" s="607" t="s">
        <v>40</v>
      </c>
      <c r="C57" s="1063" t="s">
        <v>6517</v>
      </c>
      <c r="D57" s="609">
        <v>1</v>
      </c>
      <c r="E57" s="607">
        <v>1</v>
      </c>
      <c r="F57" s="1065" t="s">
        <v>6506</v>
      </c>
      <c r="G57" s="494"/>
      <c r="H57" s="494" t="s">
        <v>36</v>
      </c>
      <c r="I57" s="494" t="s">
        <v>294</v>
      </c>
      <c r="J57" s="494" t="s">
        <v>294</v>
      </c>
      <c r="K57" s="573">
        <v>0</v>
      </c>
      <c r="L57" s="358" t="s">
        <v>1180</v>
      </c>
      <c r="M57" s="357" t="s">
        <v>40</v>
      </c>
      <c r="N57" s="357" t="s">
        <v>36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1131</v>
      </c>
      <c r="U57" s="357" t="s">
        <v>294</v>
      </c>
      <c r="V57" s="357" t="s">
        <v>294</v>
      </c>
    </row>
    <row r="58" spans="1:22">
      <c r="A58" s="515"/>
      <c r="B58" s="607" t="s">
        <v>6742</v>
      </c>
      <c r="C58" s="1063" t="s">
        <v>6743</v>
      </c>
      <c r="D58" s="609">
        <v>3</v>
      </c>
      <c r="E58" s="607">
        <v>4</v>
      </c>
      <c r="F58" s="1065" t="s">
        <v>6738</v>
      </c>
      <c r="G58" s="494"/>
      <c r="H58" s="494" t="s">
        <v>6737</v>
      </c>
      <c r="I58" s="494" t="s">
        <v>294</v>
      </c>
      <c r="J58" s="494" t="s">
        <v>294</v>
      </c>
      <c r="K58" s="573">
        <v>0</v>
      </c>
      <c r="L58" s="358" t="s">
        <v>6743</v>
      </c>
      <c r="M58" s="357" t="s">
        <v>6742</v>
      </c>
      <c r="N58" s="357" t="s">
        <v>6737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6738</v>
      </c>
      <c r="U58" s="357" t="s">
        <v>294</v>
      </c>
      <c r="V58" s="357" t="s">
        <v>294</v>
      </c>
    </row>
    <row r="59" spans="1:22">
      <c r="A59" s="515"/>
      <c r="B59" s="607" t="s">
        <v>6744</v>
      </c>
      <c r="C59" s="1063" t="s">
        <v>6745</v>
      </c>
      <c r="D59" s="609">
        <v>4</v>
      </c>
      <c r="E59" s="607">
        <v>6</v>
      </c>
      <c r="F59" s="1065" t="s">
        <v>6732</v>
      </c>
      <c r="G59" s="494"/>
      <c r="H59" s="494" t="s">
        <v>6731</v>
      </c>
      <c r="I59" s="494" t="s">
        <v>294</v>
      </c>
      <c r="J59" s="494" t="s">
        <v>294</v>
      </c>
      <c r="K59" s="573">
        <v>0</v>
      </c>
      <c r="L59" s="358" t="s">
        <v>6746</v>
      </c>
      <c r="M59" s="357" t="s">
        <v>6744</v>
      </c>
      <c r="N59" s="357" t="s">
        <v>6731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6732</v>
      </c>
      <c r="U59" s="357" t="s">
        <v>294</v>
      </c>
      <c r="V59" s="357" t="s">
        <v>294</v>
      </c>
    </row>
    <row r="60" spans="1:22">
      <c r="A60" s="515"/>
      <c r="B60" s="607" t="s">
        <v>6536</v>
      </c>
      <c r="C60" s="1063" t="s">
        <v>333</v>
      </c>
      <c r="D60" s="609">
        <v>4</v>
      </c>
      <c r="E60" s="607">
        <v>6</v>
      </c>
      <c r="F60" s="1065" t="s">
        <v>6747</v>
      </c>
      <c r="G60" s="494"/>
      <c r="H60" s="494" t="s">
        <v>34</v>
      </c>
      <c r="I60" s="494" t="s">
        <v>6719</v>
      </c>
      <c r="J60" s="494" t="s">
        <v>294</v>
      </c>
      <c r="K60" s="573">
        <v>0</v>
      </c>
      <c r="L60" s="358" t="s">
        <v>4861</v>
      </c>
      <c r="M60" s="357" t="s">
        <v>6536</v>
      </c>
      <c r="N60" s="357" t="s">
        <v>34</v>
      </c>
      <c r="O60" s="357" t="s">
        <v>6719</v>
      </c>
      <c r="P60" s="357" t="s">
        <v>294</v>
      </c>
      <c r="Q60" s="357">
        <v>0</v>
      </c>
      <c r="R60" s="357">
        <v>19</v>
      </c>
      <c r="S60" s="357">
        <v>0</v>
      </c>
      <c r="T60" s="357" t="s">
        <v>1181</v>
      </c>
      <c r="U60" s="357" t="s">
        <v>6721</v>
      </c>
      <c r="V60" s="357" t="s">
        <v>294</v>
      </c>
    </row>
    <row r="61" spans="1:22" ht="15" thickBot="1">
      <c r="A61" s="515"/>
      <c r="B61" s="607" t="s">
        <v>6748</v>
      </c>
      <c r="C61" s="1063" t="s">
        <v>6749</v>
      </c>
      <c r="D61" s="609">
        <v>4</v>
      </c>
      <c r="E61" s="607">
        <v>6</v>
      </c>
      <c r="F61" s="1065" t="s">
        <v>6508</v>
      </c>
      <c r="G61" s="494"/>
      <c r="H61" s="494" t="s">
        <v>6507</v>
      </c>
      <c r="I61" s="494" t="s">
        <v>294</v>
      </c>
      <c r="J61" s="494" t="s">
        <v>294</v>
      </c>
      <c r="K61" s="573">
        <v>0</v>
      </c>
      <c r="L61" s="358" t="s">
        <v>6750</v>
      </c>
      <c r="M61" s="357" t="s">
        <v>6748</v>
      </c>
      <c r="N61" s="357" t="s">
        <v>6507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6508</v>
      </c>
      <c r="U61" s="357" t="s">
        <v>294</v>
      </c>
      <c r="V61" s="357" t="s">
        <v>294</v>
      </c>
    </row>
    <row r="62" spans="1:22" ht="15" thickBot="1">
      <c r="A62" s="517"/>
      <c r="B62" s="612"/>
      <c r="C62" s="703" t="s">
        <v>22</v>
      </c>
      <c r="D62" s="614">
        <v>20</v>
      </c>
      <c r="E62" s="614">
        <v>29</v>
      </c>
      <c r="F62" s="701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602">
        <v>9</v>
      </c>
      <c r="B63" s="607" t="s">
        <v>6751</v>
      </c>
      <c r="C63" s="1063" t="s">
        <v>6752</v>
      </c>
      <c r="D63" s="605">
        <v>4</v>
      </c>
      <c r="E63" s="603">
        <v>6</v>
      </c>
      <c r="F63" s="1067" t="s">
        <v>6740</v>
      </c>
      <c r="G63" s="494"/>
      <c r="H63" s="494" t="s">
        <v>6739</v>
      </c>
      <c r="I63" s="494" t="s">
        <v>294</v>
      </c>
      <c r="J63" s="494" t="s">
        <v>294</v>
      </c>
      <c r="K63" s="573">
        <v>0</v>
      </c>
      <c r="L63" s="358" t="s">
        <v>6753</v>
      </c>
      <c r="M63" s="357" t="s">
        <v>6751</v>
      </c>
      <c r="N63" s="357" t="s">
        <v>6739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6741</v>
      </c>
      <c r="U63" s="357" t="s">
        <v>294</v>
      </c>
      <c r="V63" s="357" t="s">
        <v>294</v>
      </c>
    </row>
    <row r="64" spans="1:22">
      <c r="A64" s="515"/>
      <c r="B64" s="607" t="s">
        <v>6541</v>
      </c>
      <c r="C64" s="1063" t="s">
        <v>147</v>
      </c>
      <c r="D64" s="609">
        <v>5</v>
      </c>
      <c r="E64" s="607">
        <v>8</v>
      </c>
      <c r="F64" s="1065" t="s">
        <v>6754</v>
      </c>
      <c r="G64" s="494"/>
      <c r="H64" s="494" t="s">
        <v>35</v>
      </c>
      <c r="I64" s="494" t="s">
        <v>6737</v>
      </c>
      <c r="J64" s="494" t="s">
        <v>294</v>
      </c>
      <c r="K64" s="573">
        <v>0</v>
      </c>
      <c r="L64" s="358" t="s">
        <v>1153</v>
      </c>
      <c r="M64" s="357" t="s">
        <v>6541</v>
      </c>
      <c r="N64" s="357" t="s">
        <v>35</v>
      </c>
      <c r="O64" s="357" t="s">
        <v>6737</v>
      </c>
      <c r="P64" s="357" t="s">
        <v>294</v>
      </c>
      <c r="Q64" s="357">
        <v>0</v>
      </c>
      <c r="R64" s="357">
        <v>37</v>
      </c>
      <c r="S64" s="357">
        <v>0</v>
      </c>
      <c r="T64" s="357" t="s">
        <v>3259</v>
      </c>
      <c r="U64" s="357" t="s">
        <v>6738</v>
      </c>
      <c r="V64" s="357" t="s">
        <v>294</v>
      </c>
    </row>
    <row r="65" spans="1:22">
      <c r="A65" s="515"/>
      <c r="B65" s="607" t="s">
        <v>6755</v>
      </c>
      <c r="C65" s="1063" t="s">
        <v>6756</v>
      </c>
      <c r="D65" s="609">
        <v>6</v>
      </c>
      <c r="E65" s="607">
        <v>10</v>
      </c>
      <c r="F65" s="1065" t="s">
        <v>6718</v>
      </c>
      <c r="G65" s="494"/>
      <c r="H65" s="494" t="s">
        <v>6717</v>
      </c>
      <c r="I65" s="494" t="s">
        <v>294</v>
      </c>
      <c r="J65" s="494" t="s">
        <v>294</v>
      </c>
      <c r="K65" s="573">
        <v>0</v>
      </c>
      <c r="L65" s="358" t="s">
        <v>6756</v>
      </c>
      <c r="M65" s="357" t="s">
        <v>6755</v>
      </c>
      <c r="N65" s="357" t="s">
        <v>6717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6718</v>
      </c>
      <c r="U65" s="357" t="s">
        <v>294</v>
      </c>
      <c r="V65" s="357" t="s">
        <v>294</v>
      </c>
    </row>
    <row r="66" spans="1:22">
      <c r="A66" s="515"/>
      <c r="B66" s="607" t="s">
        <v>6757</v>
      </c>
      <c r="C66" s="1063" t="s">
        <v>6758</v>
      </c>
      <c r="D66" s="609">
        <v>3</v>
      </c>
      <c r="E66" s="607">
        <v>4</v>
      </c>
      <c r="F66" s="1065" t="s">
        <v>6735</v>
      </c>
      <c r="G66" s="494" t="s">
        <v>241</v>
      </c>
      <c r="H66" s="494" t="s">
        <v>6734</v>
      </c>
      <c r="I66" s="494" t="s">
        <v>294</v>
      </c>
      <c r="J66" s="494" t="s">
        <v>294</v>
      </c>
      <c r="K66" s="573">
        <v>0</v>
      </c>
      <c r="L66" s="358" t="s">
        <v>6759</v>
      </c>
      <c r="M66" s="357" t="s">
        <v>6757</v>
      </c>
      <c r="N66" s="357" t="s">
        <v>6734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6736</v>
      </c>
      <c r="U66" s="357" t="s">
        <v>294</v>
      </c>
      <c r="V66" s="357" t="s">
        <v>294</v>
      </c>
    </row>
    <row r="67" spans="1:22">
      <c r="A67" s="515"/>
      <c r="B67" s="607" t="s">
        <v>6760</v>
      </c>
      <c r="C67" s="1063" t="s">
        <v>6761</v>
      </c>
      <c r="D67" s="609">
        <v>3</v>
      </c>
      <c r="E67" s="607">
        <v>4</v>
      </c>
      <c r="F67" s="1065" t="s">
        <v>6735</v>
      </c>
      <c r="G67" s="494" t="s">
        <v>241</v>
      </c>
      <c r="H67" s="494" t="s">
        <v>6734</v>
      </c>
      <c r="I67" s="494" t="s">
        <v>294</v>
      </c>
      <c r="J67" s="494" t="s">
        <v>294</v>
      </c>
      <c r="K67" s="573">
        <v>0</v>
      </c>
      <c r="L67" s="358" t="s">
        <v>6762</v>
      </c>
      <c r="M67" s="357" t="s">
        <v>6760</v>
      </c>
      <c r="N67" s="357" t="s">
        <v>6734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6736</v>
      </c>
      <c r="U67" s="357" t="s">
        <v>294</v>
      </c>
      <c r="V67" s="357" t="s">
        <v>294</v>
      </c>
    </row>
    <row r="68" spans="1:22" ht="15" thickBot="1">
      <c r="A68" s="515"/>
      <c r="B68" s="619" t="s">
        <v>6763</v>
      </c>
      <c r="C68" s="1063" t="s">
        <v>6764</v>
      </c>
      <c r="D68" s="609">
        <v>3</v>
      </c>
      <c r="E68" s="607">
        <v>4</v>
      </c>
      <c r="F68" s="1065" t="s">
        <v>6735</v>
      </c>
      <c r="G68" s="494" t="s">
        <v>241</v>
      </c>
      <c r="H68" s="494" t="s">
        <v>6734</v>
      </c>
      <c r="I68" s="494" t="s">
        <v>294</v>
      </c>
      <c r="J68" s="494" t="s">
        <v>294</v>
      </c>
      <c r="K68" s="573">
        <v>0</v>
      </c>
      <c r="L68" s="358" t="s">
        <v>6765</v>
      </c>
      <c r="M68" s="357" t="s">
        <v>6763</v>
      </c>
      <c r="N68" s="357" t="s">
        <v>6734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6736</v>
      </c>
      <c r="U68" s="357" t="s">
        <v>294</v>
      </c>
      <c r="V68" s="357" t="s">
        <v>294</v>
      </c>
    </row>
    <row r="69" spans="1:22" ht="15" thickBot="1">
      <c r="A69" s="517"/>
      <c r="B69" s="619"/>
      <c r="C69" s="703" t="s">
        <v>22</v>
      </c>
      <c r="D69" s="614">
        <v>18</v>
      </c>
      <c r="E69" s="614">
        <v>28</v>
      </c>
      <c r="F69" s="70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>
      <c r="A70" s="602">
        <v>10</v>
      </c>
      <c r="B70" s="607" t="s">
        <v>6766</v>
      </c>
      <c r="C70" s="1063" t="s">
        <v>6767</v>
      </c>
      <c r="D70" s="605">
        <v>4</v>
      </c>
      <c r="E70" s="603">
        <v>6</v>
      </c>
      <c r="F70" s="1067" t="s">
        <v>6749</v>
      </c>
      <c r="G70" s="494"/>
      <c r="H70" s="494" t="s">
        <v>6748</v>
      </c>
      <c r="I70" s="494" t="s">
        <v>294</v>
      </c>
      <c r="J70" s="494" t="s">
        <v>294</v>
      </c>
      <c r="K70" s="573">
        <v>0</v>
      </c>
      <c r="L70" s="358" t="s">
        <v>6768</v>
      </c>
      <c r="M70" s="357" t="s">
        <v>6766</v>
      </c>
      <c r="N70" s="357" t="s">
        <v>6748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6750</v>
      </c>
      <c r="U70" s="357" t="s">
        <v>294</v>
      </c>
      <c r="V70" s="357" t="s">
        <v>294</v>
      </c>
    </row>
    <row r="71" spans="1:22">
      <c r="A71" s="515"/>
      <c r="B71" s="607" t="s">
        <v>6554</v>
      </c>
      <c r="C71" s="1063" t="s">
        <v>151</v>
      </c>
      <c r="D71" s="609">
        <v>5</v>
      </c>
      <c r="E71" s="607">
        <v>8</v>
      </c>
      <c r="F71" s="1065" t="s">
        <v>147</v>
      </c>
      <c r="G71" s="494"/>
      <c r="H71" s="494" t="s">
        <v>6541</v>
      </c>
      <c r="I71" s="494" t="s">
        <v>294</v>
      </c>
      <c r="J71" s="494" t="s">
        <v>294</v>
      </c>
      <c r="K71" s="573">
        <v>0</v>
      </c>
      <c r="L71" s="358" t="s">
        <v>1182</v>
      </c>
      <c r="M71" s="357" t="s">
        <v>6554</v>
      </c>
      <c r="N71" s="357" t="s">
        <v>6541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1153</v>
      </c>
      <c r="U71" s="357" t="s">
        <v>294</v>
      </c>
      <c r="V71" s="357" t="s">
        <v>294</v>
      </c>
    </row>
    <row r="72" spans="1:22">
      <c r="A72" s="515"/>
      <c r="B72" s="607" t="s">
        <v>6769</v>
      </c>
      <c r="C72" s="1063" t="s">
        <v>6770</v>
      </c>
      <c r="D72" s="609">
        <v>4</v>
      </c>
      <c r="E72" s="607">
        <v>6</v>
      </c>
      <c r="F72" s="1065" t="s">
        <v>6756</v>
      </c>
      <c r="G72" s="494"/>
      <c r="H72" s="494" t="s">
        <v>6755</v>
      </c>
      <c r="I72" s="494" t="s">
        <v>294</v>
      </c>
      <c r="J72" s="494" t="s">
        <v>294</v>
      </c>
      <c r="K72" s="573">
        <v>0</v>
      </c>
      <c r="L72" s="358" t="s">
        <v>6771</v>
      </c>
      <c r="M72" s="357" t="s">
        <v>6769</v>
      </c>
      <c r="N72" s="357" t="s">
        <v>6755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6756</v>
      </c>
      <c r="U72" s="357" t="s">
        <v>294</v>
      </c>
      <c r="V72" s="357" t="s">
        <v>294</v>
      </c>
    </row>
    <row r="73" spans="1:22">
      <c r="A73" s="515"/>
      <c r="B73" s="607" t="s">
        <v>6772</v>
      </c>
      <c r="C73" s="611" t="s">
        <v>6773</v>
      </c>
      <c r="D73" s="609">
        <v>4</v>
      </c>
      <c r="E73" s="607">
        <v>6</v>
      </c>
      <c r="F73" s="729" t="s">
        <v>6752</v>
      </c>
      <c r="G73" s="494"/>
      <c r="H73" s="494" t="s">
        <v>6751</v>
      </c>
      <c r="I73" s="494" t="s">
        <v>294</v>
      </c>
      <c r="J73" s="494" t="s">
        <v>294</v>
      </c>
      <c r="K73" s="573">
        <v>0</v>
      </c>
      <c r="L73" s="358" t="s">
        <v>6774</v>
      </c>
      <c r="M73" s="357" t="s">
        <v>6772</v>
      </c>
      <c r="N73" s="357" t="s">
        <v>6751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6753</v>
      </c>
      <c r="U73" s="357" t="s">
        <v>294</v>
      </c>
      <c r="V73" s="357" t="s">
        <v>294</v>
      </c>
    </row>
    <row r="74" spans="1:22">
      <c r="A74" s="515"/>
      <c r="B74" s="607" t="s">
        <v>6775</v>
      </c>
      <c r="C74" s="1063" t="s">
        <v>6776</v>
      </c>
      <c r="D74" s="609">
        <v>3</v>
      </c>
      <c r="E74" s="607">
        <v>4</v>
      </c>
      <c r="F74" s="1065" t="s">
        <v>6777</v>
      </c>
      <c r="G74" s="494" t="s">
        <v>242</v>
      </c>
      <c r="H74" s="494" t="s">
        <v>241</v>
      </c>
      <c r="I74" s="494" t="s">
        <v>294</v>
      </c>
      <c r="J74" s="494" t="s">
        <v>294</v>
      </c>
      <c r="K74" s="573">
        <v>0</v>
      </c>
      <c r="L74" s="358" t="s">
        <v>6778</v>
      </c>
      <c r="M74" s="357" t="s">
        <v>6775</v>
      </c>
      <c r="N74" s="357" t="s">
        <v>241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153</v>
      </c>
      <c r="U74" s="357" t="s">
        <v>294</v>
      </c>
      <c r="V74" s="357" t="s">
        <v>294</v>
      </c>
    </row>
    <row r="75" spans="1:22">
      <c r="A75" s="515"/>
      <c r="B75" s="47" t="s">
        <v>6779</v>
      </c>
      <c r="C75" s="532" t="s">
        <v>6780</v>
      </c>
      <c r="D75" s="499">
        <v>3</v>
      </c>
      <c r="E75" s="47">
        <v>4</v>
      </c>
      <c r="F75" s="496" t="s">
        <v>6777</v>
      </c>
      <c r="G75" s="494" t="s">
        <v>242</v>
      </c>
      <c r="H75" s="494" t="s">
        <v>241</v>
      </c>
      <c r="I75" s="494" t="s">
        <v>294</v>
      </c>
      <c r="J75" s="494" t="s">
        <v>294</v>
      </c>
      <c r="K75" s="573">
        <v>0</v>
      </c>
      <c r="L75" s="358" t="s">
        <v>6781</v>
      </c>
      <c r="M75" s="357" t="s">
        <v>6779</v>
      </c>
      <c r="N75" s="357" t="s">
        <v>241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153</v>
      </c>
      <c r="U75" s="357" t="s">
        <v>294</v>
      </c>
      <c r="V75" s="357" t="s">
        <v>294</v>
      </c>
    </row>
    <row r="76" spans="1:22" ht="15" thickBot="1">
      <c r="A76" s="515"/>
      <c r="B76" s="50" t="s">
        <v>6782</v>
      </c>
      <c r="C76" s="532" t="s">
        <v>6783</v>
      </c>
      <c r="D76" s="499">
        <v>3</v>
      </c>
      <c r="E76" s="47">
        <v>4</v>
      </c>
      <c r="F76" s="496" t="s">
        <v>6777</v>
      </c>
      <c r="G76" s="494" t="s">
        <v>242</v>
      </c>
      <c r="H76" s="494" t="s">
        <v>241</v>
      </c>
      <c r="I76" s="494" t="s">
        <v>294</v>
      </c>
      <c r="J76" s="494" t="s">
        <v>294</v>
      </c>
      <c r="K76" s="573">
        <v>0</v>
      </c>
      <c r="L76" s="358" t="s">
        <v>6784</v>
      </c>
      <c r="M76" s="357" t="s">
        <v>6782</v>
      </c>
      <c r="N76" s="357" t="s">
        <v>241</v>
      </c>
      <c r="O76" s="357" t="s">
        <v>294</v>
      </c>
      <c r="P76" s="357" t="s">
        <v>294</v>
      </c>
      <c r="Q76" s="357">
        <v>0</v>
      </c>
      <c r="R76" s="357">
        <v>0</v>
      </c>
      <c r="S76" s="357">
        <v>0</v>
      </c>
      <c r="T76" s="357" t="s">
        <v>153</v>
      </c>
      <c r="U76" s="357" t="s">
        <v>294</v>
      </c>
      <c r="V76" s="357" t="s">
        <v>294</v>
      </c>
    </row>
    <row r="77" spans="1:22" ht="15" thickBot="1">
      <c r="A77" s="517"/>
      <c r="B77" s="517"/>
      <c r="C77" s="541" t="s">
        <v>22</v>
      </c>
      <c r="D77" s="49">
        <v>20</v>
      </c>
      <c r="E77" s="49">
        <v>30</v>
      </c>
      <c r="F77" s="691"/>
      <c r="G77" s="494"/>
      <c r="H77" s="494" t="s">
        <v>294</v>
      </c>
      <c r="I77" s="494" t="s">
        <v>294</v>
      </c>
      <c r="J77" s="494" t="s">
        <v>294</v>
      </c>
      <c r="K77" s="573">
        <v>0</v>
      </c>
      <c r="L77" s="358" t="s">
        <v>22</v>
      </c>
      <c r="M77" s="357" t="s">
        <v>294</v>
      </c>
      <c r="N77" s="357" t="s">
        <v>294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294</v>
      </c>
      <c r="U77" s="357" t="s">
        <v>294</v>
      </c>
      <c r="V77" s="357" t="s">
        <v>294</v>
      </c>
    </row>
    <row r="78" spans="1:22" ht="15" thickBot="1">
      <c r="A78" s="542"/>
      <c r="B78" s="542"/>
      <c r="C78" s="1061" t="s">
        <v>111</v>
      </c>
      <c r="D78" s="545">
        <v>209</v>
      </c>
      <c r="E78" s="545">
        <v>283</v>
      </c>
      <c r="F78" s="1375"/>
      <c r="G78" s="494"/>
      <c r="H78" s="494" t="s">
        <v>294</v>
      </c>
      <c r="I78" s="494" t="s">
        <v>294</v>
      </c>
      <c r="J78" s="494" t="s">
        <v>294</v>
      </c>
      <c r="K78" s="573">
        <v>0</v>
      </c>
      <c r="L78" s="358" t="s">
        <v>111</v>
      </c>
      <c r="M78" s="357" t="s">
        <v>294</v>
      </c>
      <c r="N78" s="357" t="s">
        <v>294</v>
      </c>
      <c r="O78" s="357" t="s">
        <v>294</v>
      </c>
      <c r="P78" s="357" t="s">
        <v>294</v>
      </c>
      <c r="Q78" s="357">
        <v>0</v>
      </c>
      <c r="R78" s="357">
        <v>0</v>
      </c>
      <c r="S78" s="357">
        <v>0</v>
      </c>
      <c r="T78" s="357" t="s">
        <v>294</v>
      </c>
      <c r="U78" s="357" t="s">
        <v>294</v>
      </c>
      <c r="V78" s="357" t="s">
        <v>294</v>
      </c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C054E-1304-4B27-AA36-DCC072A01814}">
  <sheetPr codeName="Sheet118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10</v>
      </c>
      <c r="C9" s="1064" t="s">
        <v>438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860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60" t="s">
        <v>392</v>
      </c>
      <c r="C11" s="1063" t="s">
        <v>6646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6647</v>
      </c>
      <c r="M11" s="357" t="s">
        <v>392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19</v>
      </c>
      <c r="C12" s="1063" t="s">
        <v>335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860" t="s">
        <v>20</v>
      </c>
      <c r="C13" s="1063" t="s">
        <v>3543</v>
      </c>
      <c r="D13" s="609">
        <v>5</v>
      </c>
      <c r="E13" s="607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612"/>
      <c r="C14" s="703" t="s">
        <v>22</v>
      </c>
      <c r="D14" s="614">
        <v>18</v>
      </c>
      <c r="E14" s="614">
        <v>20</v>
      </c>
      <c r="F14" s="704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860" t="s">
        <v>23</v>
      </c>
      <c r="C15" s="1063" t="s">
        <v>55</v>
      </c>
      <c r="D15" s="605">
        <v>5</v>
      </c>
      <c r="E15" s="603">
        <v>6</v>
      </c>
      <c r="F15" s="1067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515"/>
      <c r="B16" s="860" t="s">
        <v>6477</v>
      </c>
      <c r="C16" s="1063" t="s">
        <v>6478</v>
      </c>
      <c r="D16" s="609">
        <v>4</v>
      </c>
      <c r="E16" s="607">
        <v>6</v>
      </c>
      <c r="F16" s="106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6479</v>
      </c>
      <c r="M16" s="357" t="s">
        <v>6477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860" t="s">
        <v>377</v>
      </c>
      <c r="C17" s="1063" t="s">
        <v>6648</v>
      </c>
      <c r="D17" s="609">
        <v>3</v>
      </c>
      <c r="E17" s="607">
        <v>4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6649</v>
      </c>
      <c r="M17" s="357" t="s">
        <v>377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860" t="s">
        <v>25</v>
      </c>
      <c r="C18" s="1063" t="s">
        <v>138</v>
      </c>
      <c r="D18" s="609">
        <v>3</v>
      </c>
      <c r="E18" s="607">
        <v>4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15"/>
      <c r="B19" s="860" t="s">
        <v>26</v>
      </c>
      <c r="C19" s="1063" t="s">
        <v>52</v>
      </c>
      <c r="D19" s="609">
        <v>5</v>
      </c>
      <c r="E19" s="607">
        <v>6</v>
      </c>
      <c r="F19" s="1065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17"/>
      <c r="B20" s="612"/>
      <c r="C20" s="703" t="s">
        <v>22</v>
      </c>
      <c r="D20" s="614">
        <v>20</v>
      </c>
      <c r="E20" s="614">
        <v>26</v>
      </c>
      <c r="F20" s="704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860" t="s">
        <v>27</v>
      </c>
      <c r="C21" s="1063" t="s">
        <v>403</v>
      </c>
      <c r="D21" s="605">
        <v>5</v>
      </c>
      <c r="E21" s="603">
        <v>6</v>
      </c>
      <c r="F21" s="1687" t="s">
        <v>55</v>
      </c>
      <c r="G21" s="494"/>
      <c r="H21" s="494" t="s">
        <v>23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27</v>
      </c>
      <c r="N21" s="357" t="s">
        <v>23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594</v>
      </c>
      <c r="U21" s="357" t="s">
        <v>294</v>
      </c>
      <c r="V21" s="357" t="s">
        <v>294</v>
      </c>
    </row>
    <row r="22" spans="1:22">
      <c r="A22" s="515"/>
      <c r="B22" s="860" t="s">
        <v>6650</v>
      </c>
      <c r="C22" s="1063" t="s">
        <v>6651</v>
      </c>
      <c r="D22" s="609">
        <v>4</v>
      </c>
      <c r="E22" s="607">
        <v>6</v>
      </c>
      <c r="F22" s="1065" t="s">
        <v>6478</v>
      </c>
      <c r="G22" s="494"/>
      <c r="H22" s="494" t="s">
        <v>6477</v>
      </c>
      <c r="I22" s="494" t="s">
        <v>294</v>
      </c>
      <c r="J22" s="494" t="s">
        <v>294</v>
      </c>
      <c r="K22" s="573">
        <v>0</v>
      </c>
      <c r="L22" s="358" t="s">
        <v>6652</v>
      </c>
      <c r="M22" s="357" t="s">
        <v>6650</v>
      </c>
      <c r="N22" s="357" t="s">
        <v>6477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6479</v>
      </c>
      <c r="U22" s="357" t="s">
        <v>294</v>
      </c>
      <c r="V22" s="357" t="s">
        <v>294</v>
      </c>
    </row>
    <row r="23" spans="1:22">
      <c r="A23" s="515"/>
      <c r="B23" s="860" t="s">
        <v>378</v>
      </c>
      <c r="C23" s="1063" t="s">
        <v>379</v>
      </c>
      <c r="D23" s="609">
        <v>3</v>
      </c>
      <c r="E23" s="607">
        <v>4</v>
      </c>
      <c r="F23" s="1065" t="s">
        <v>6648</v>
      </c>
      <c r="G23" s="494"/>
      <c r="H23" s="494" t="s">
        <v>377</v>
      </c>
      <c r="I23" s="494" t="s">
        <v>294</v>
      </c>
      <c r="J23" s="494" t="s">
        <v>294</v>
      </c>
      <c r="K23" s="573">
        <v>0</v>
      </c>
      <c r="L23" s="358" t="s">
        <v>1073</v>
      </c>
      <c r="M23" s="357" t="s">
        <v>378</v>
      </c>
      <c r="N23" s="357" t="s">
        <v>377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6649</v>
      </c>
      <c r="U23" s="357" t="s">
        <v>294</v>
      </c>
      <c r="V23" s="357" t="s">
        <v>294</v>
      </c>
    </row>
    <row r="24" spans="1:22">
      <c r="A24" s="515"/>
      <c r="B24" s="860" t="s">
        <v>347</v>
      </c>
      <c r="C24" s="1063" t="s">
        <v>6413</v>
      </c>
      <c r="D24" s="609">
        <v>3</v>
      </c>
      <c r="E24" s="607">
        <v>6</v>
      </c>
      <c r="F24" s="1435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6413</v>
      </c>
      <c r="M24" s="357" t="s">
        <v>347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860" t="s">
        <v>33</v>
      </c>
      <c r="C25" s="1063" t="s">
        <v>140</v>
      </c>
      <c r="D25" s="609">
        <v>5</v>
      </c>
      <c r="E25" s="607">
        <v>6</v>
      </c>
      <c r="F25" s="1065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 ht="15" thickBot="1">
      <c r="A26" s="515"/>
      <c r="B26" s="860" t="s">
        <v>18</v>
      </c>
      <c r="C26" s="1063" t="s">
        <v>3567</v>
      </c>
      <c r="D26" s="609">
        <v>2</v>
      </c>
      <c r="E26" s="607">
        <v>2</v>
      </c>
      <c r="F26" s="1069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608</v>
      </c>
      <c r="M26" s="357" t="s">
        <v>18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7"/>
      <c r="B27" s="612"/>
      <c r="C27" s="703" t="s">
        <v>22</v>
      </c>
      <c r="D27" s="614">
        <v>22</v>
      </c>
      <c r="E27" s="614">
        <v>30</v>
      </c>
      <c r="F27" s="702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22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602">
        <v>4</v>
      </c>
      <c r="B28" s="860" t="s">
        <v>359</v>
      </c>
      <c r="C28" s="1064" t="s">
        <v>349</v>
      </c>
      <c r="D28" s="605">
        <v>4</v>
      </c>
      <c r="E28" s="603">
        <v>6</v>
      </c>
      <c r="F28" s="1067" t="s">
        <v>55</v>
      </c>
      <c r="G28" s="494"/>
      <c r="H28" s="494" t="s">
        <v>23</v>
      </c>
      <c r="I28" s="494" t="s">
        <v>294</v>
      </c>
      <c r="J28" s="494" t="s">
        <v>294</v>
      </c>
      <c r="K28" s="573">
        <v>0</v>
      </c>
      <c r="L28" s="358" t="s">
        <v>6309</v>
      </c>
      <c r="M28" s="357" t="s">
        <v>359</v>
      </c>
      <c r="N28" s="357" t="s">
        <v>23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594</v>
      </c>
      <c r="U28" s="357" t="s">
        <v>294</v>
      </c>
      <c r="V28" s="357" t="s">
        <v>294</v>
      </c>
    </row>
    <row r="29" spans="1:22">
      <c r="A29" s="515"/>
      <c r="B29" s="860" t="s">
        <v>31</v>
      </c>
      <c r="C29" s="1063" t="s">
        <v>6483</v>
      </c>
      <c r="D29" s="609">
        <v>5</v>
      </c>
      <c r="E29" s="607">
        <v>6</v>
      </c>
      <c r="F29" s="1065" t="s">
        <v>403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31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515"/>
      <c r="B30" s="860" t="s">
        <v>6494</v>
      </c>
      <c r="C30" s="1688" t="s">
        <v>6495</v>
      </c>
      <c r="D30" s="609">
        <v>4</v>
      </c>
      <c r="E30" s="607">
        <v>6</v>
      </c>
      <c r="F30" s="1065" t="s">
        <v>6478</v>
      </c>
      <c r="G30" s="494"/>
      <c r="H30" s="494" t="s">
        <v>6477</v>
      </c>
      <c r="I30" s="494" t="s">
        <v>294</v>
      </c>
      <c r="J30" s="494" t="s">
        <v>294</v>
      </c>
      <c r="K30" s="573">
        <v>0</v>
      </c>
      <c r="L30" s="358" t="s">
        <v>6496</v>
      </c>
      <c r="M30" s="357" t="s">
        <v>6494</v>
      </c>
      <c r="N30" s="357" t="s">
        <v>6477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6479</v>
      </c>
      <c r="U30" s="357" t="s">
        <v>294</v>
      </c>
      <c r="V30" s="357" t="s">
        <v>294</v>
      </c>
    </row>
    <row r="31" spans="1:22">
      <c r="A31" s="515"/>
      <c r="B31" s="860" t="s">
        <v>30</v>
      </c>
      <c r="C31" s="1063" t="s">
        <v>141</v>
      </c>
      <c r="D31" s="609">
        <v>5</v>
      </c>
      <c r="E31" s="607">
        <v>6</v>
      </c>
      <c r="F31" s="1065" t="s">
        <v>55</v>
      </c>
      <c r="G31" s="494"/>
      <c r="H31" s="494" t="s">
        <v>23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23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594</v>
      </c>
      <c r="U31" s="357" t="s">
        <v>294</v>
      </c>
      <c r="V31" s="357" t="s">
        <v>294</v>
      </c>
    </row>
    <row r="32" spans="1:22" ht="15" thickBot="1">
      <c r="A32" s="515"/>
      <c r="B32" s="860" t="s">
        <v>6653</v>
      </c>
      <c r="C32" s="1066" t="s">
        <v>393</v>
      </c>
      <c r="D32" s="609">
        <v>4</v>
      </c>
      <c r="E32" s="607">
        <v>6</v>
      </c>
      <c r="F32" s="1065" t="s">
        <v>6413</v>
      </c>
      <c r="G32" s="494"/>
      <c r="H32" s="494" t="s">
        <v>347</v>
      </c>
      <c r="I32" s="494" t="s">
        <v>294</v>
      </c>
      <c r="J32" s="494" t="s">
        <v>294</v>
      </c>
      <c r="K32" s="573">
        <v>0</v>
      </c>
      <c r="L32" s="358" t="s">
        <v>6654</v>
      </c>
      <c r="M32" s="357" t="s">
        <v>6653</v>
      </c>
      <c r="N32" s="357" t="s">
        <v>347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6413</v>
      </c>
      <c r="U32" s="357" t="s">
        <v>294</v>
      </c>
      <c r="V32" s="357" t="s">
        <v>294</v>
      </c>
    </row>
    <row r="33" spans="1:22" ht="15" thickBot="1">
      <c r="A33" s="517"/>
      <c r="B33" s="612"/>
      <c r="C33" s="703" t="s">
        <v>22</v>
      </c>
      <c r="D33" s="614">
        <v>22</v>
      </c>
      <c r="E33" s="614">
        <v>30</v>
      </c>
      <c r="F33" s="701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22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>
        <v>5</v>
      </c>
      <c r="B34" s="860" t="s">
        <v>400</v>
      </c>
      <c r="C34" s="1063" t="s">
        <v>6655</v>
      </c>
      <c r="D34" s="609">
        <v>4</v>
      </c>
      <c r="E34" s="607">
        <v>6</v>
      </c>
      <c r="F34" s="1065" t="s">
        <v>6495</v>
      </c>
      <c r="G34" s="494"/>
      <c r="H34" s="494" t="s">
        <v>6494</v>
      </c>
      <c r="I34" s="494" t="s">
        <v>294</v>
      </c>
      <c r="J34" s="494" t="s">
        <v>294</v>
      </c>
      <c r="K34" s="573">
        <v>0</v>
      </c>
      <c r="L34" s="358" t="s">
        <v>1071</v>
      </c>
      <c r="M34" s="357" t="s">
        <v>400</v>
      </c>
      <c r="N34" s="357" t="s">
        <v>6494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6496</v>
      </c>
      <c r="U34" s="357" t="s">
        <v>294</v>
      </c>
      <c r="V34" s="357" t="s">
        <v>294</v>
      </c>
    </row>
    <row r="35" spans="1:22">
      <c r="A35" s="515"/>
      <c r="B35" s="860" t="s">
        <v>6656</v>
      </c>
      <c r="C35" s="1063" t="s">
        <v>382</v>
      </c>
      <c r="D35" s="609">
        <v>4</v>
      </c>
      <c r="E35" s="607">
        <v>4</v>
      </c>
      <c r="F35" s="1065" t="s">
        <v>6413</v>
      </c>
      <c r="G35" s="494"/>
      <c r="H35" s="494" t="s">
        <v>347</v>
      </c>
      <c r="I35" s="494" t="s">
        <v>294</v>
      </c>
      <c r="J35" s="494" t="s">
        <v>294</v>
      </c>
      <c r="K35" s="573">
        <v>0</v>
      </c>
      <c r="L35" s="358" t="s">
        <v>6657</v>
      </c>
      <c r="M35" s="357" t="s">
        <v>6656</v>
      </c>
      <c r="N35" s="357" t="s">
        <v>347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6413</v>
      </c>
      <c r="U35" s="357" t="s">
        <v>294</v>
      </c>
      <c r="V35" s="357" t="s">
        <v>294</v>
      </c>
    </row>
    <row r="36" spans="1:22">
      <c r="A36" s="515"/>
      <c r="B36" s="860" t="s">
        <v>380</v>
      </c>
      <c r="C36" s="1063" t="s">
        <v>381</v>
      </c>
      <c r="D36" s="609">
        <v>4</v>
      </c>
      <c r="E36" s="607">
        <v>6</v>
      </c>
      <c r="F36" s="1065" t="s">
        <v>6648</v>
      </c>
      <c r="G36" s="494"/>
      <c r="H36" s="494" t="s">
        <v>377</v>
      </c>
      <c r="I36" s="494" t="s">
        <v>294</v>
      </c>
      <c r="J36" s="494" t="s">
        <v>294</v>
      </c>
      <c r="K36" s="573">
        <v>0</v>
      </c>
      <c r="L36" s="358" t="s">
        <v>1081</v>
      </c>
      <c r="M36" s="357" t="s">
        <v>380</v>
      </c>
      <c r="N36" s="357" t="s">
        <v>377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6649</v>
      </c>
      <c r="U36" s="357" t="s">
        <v>294</v>
      </c>
      <c r="V36" s="357" t="s">
        <v>294</v>
      </c>
    </row>
    <row r="37" spans="1:22">
      <c r="A37" s="515"/>
      <c r="B37" s="860" t="s">
        <v>34</v>
      </c>
      <c r="C37" s="1063" t="s">
        <v>142</v>
      </c>
      <c r="D37" s="609">
        <v>4</v>
      </c>
      <c r="E37" s="607">
        <v>6</v>
      </c>
      <c r="F37" s="106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860" t="s">
        <v>350</v>
      </c>
      <c r="C38" s="1063" t="s">
        <v>6476</v>
      </c>
      <c r="D38" s="609">
        <v>4</v>
      </c>
      <c r="E38" s="607">
        <v>6</v>
      </c>
      <c r="F38" s="1065" t="s">
        <v>349</v>
      </c>
      <c r="G38" s="494"/>
      <c r="H38" s="494" t="s">
        <v>359</v>
      </c>
      <c r="I38" s="494" t="s">
        <v>294</v>
      </c>
      <c r="J38" s="494" t="s">
        <v>294</v>
      </c>
      <c r="K38" s="573">
        <v>0</v>
      </c>
      <c r="L38" s="358" t="s">
        <v>6420</v>
      </c>
      <c r="M38" s="357" t="s">
        <v>350</v>
      </c>
      <c r="N38" s="357" t="s">
        <v>359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6309</v>
      </c>
      <c r="U38" s="357" t="s">
        <v>294</v>
      </c>
      <c r="V38" s="357" t="s">
        <v>294</v>
      </c>
    </row>
    <row r="39" spans="1:22" ht="15" thickBot="1">
      <c r="A39" s="515"/>
      <c r="B39" s="860" t="s">
        <v>29</v>
      </c>
      <c r="C39" s="1063" t="s">
        <v>53</v>
      </c>
      <c r="D39" s="609">
        <v>2</v>
      </c>
      <c r="E39" s="607">
        <v>2</v>
      </c>
      <c r="F39" s="1065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609</v>
      </c>
      <c r="M39" s="357" t="s">
        <v>29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 ht="15" thickBot="1">
      <c r="A40" s="517"/>
      <c r="B40" s="612"/>
      <c r="C40" s="703" t="s">
        <v>22</v>
      </c>
      <c r="D40" s="614">
        <v>22</v>
      </c>
      <c r="E40" s="614">
        <v>30</v>
      </c>
      <c r="F40" s="70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860" t="s">
        <v>6658</v>
      </c>
      <c r="C41" s="1063" t="s">
        <v>394</v>
      </c>
      <c r="D41" s="605">
        <v>4</v>
      </c>
      <c r="E41" s="603">
        <v>6</v>
      </c>
      <c r="F41" s="1065" t="s">
        <v>6476</v>
      </c>
      <c r="G41" s="494"/>
      <c r="H41" s="494" t="s">
        <v>350</v>
      </c>
      <c r="I41" s="494" t="s">
        <v>294</v>
      </c>
      <c r="J41" s="494" t="s">
        <v>294</v>
      </c>
      <c r="K41" s="573">
        <v>0</v>
      </c>
      <c r="L41" s="358" t="s">
        <v>6659</v>
      </c>
      <c r="M41" s="357" t="s">
        <v>6658</v>
      </c>
      <c r="N41" s="357" t="s">
        <v>350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6420</v>
      </c>
      <c r="U41" s="357" t="s">
        <v>294</v>
      </c>
      <c r="V41" s="357" t="s">
        <v>294</v>
      </c>
    </row>
    <row r="42" spans="1:22">
      <c r="A42" s="515"/>
      <c r="B42" s="860" t="s">
        <v>35</v>
      </c>
      <c r="C42" s="1063" t="s">
        <v>145</v>
      </c>
      <c r="D42" s="609">
        <v>3</v>
      </c>
      <c r="E42" s="607">
        <v>4</v>
      </c>
      <c r="F42" s="1065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515"/>
      <c r="B43" s="860" t="s">
        <v>36</v>
      </c>
      <c r="C43" s="1063" t="s">
        <v>247</v>
      </c>
      <c r="D43" s="609">
        <v>1</v>
      </c>
      <c r="E43" s="607">
        <v>1</v>
      </c>
      <c r="F43" s="1290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1131</v>
      </c>
      <c r="M43" s="357" t="s">
        <v>36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15"/>
      <c r="B44" s="860" t="s">
        <v>6660</v>
      </c>
      <c r="C44" s="1063" t="s">
        <v>6661</v>
      </c>
      <c r="D44" s="609">
        <v>4</v>
      </c>
      <c r="E44" s="607">
        <v>6</v>
      </c>
      <c r="F44" s="1065" t="s">
        <v>381</v>
      </c>
      <c r="G44" s="494"/>
      <c r="H44" s="494" t="s">
        <v>380</v>
      </c>
      <c r="I44" s="494" t="s">
        <v>294</v>
      </c>
      <c r="J44" s="494" t="s">
        <v>294</v>
      </c>
      <c r="K44" s="573">
        <v>0</v>
      </c>
      <c r="L44" s="358" t="s">
        <v>6662</v>
      </c>
      <c r="M44" s="357" t="s">
        <v>6660</v>
      </c>
      <c r="N44" s="357" t="s">
        <v>380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1081</v>
      </c>
      <c r="U44" s="357" t="s">
        <v>294</v>
      </c>
      <c r="V44" s="357" t="s">
        <v>294</v>
      </c>
    </row>
    <row r="45" spans="1:22">
      <c r="A45" s="515"/>
      <c r="B45" s="860" t="s">
        <v>6663</v>
      </c>
      <c r="C45" s="1063" t="s">
        <v>6664</v>
      </c>
      <c r="D45" s="609">
        <v>5</v>
      </c>
      <c r="E45" s="607">
        <v>8</v>
      </c>
      <c r="F45" s="1065" t="s">
        <v>6655</v>
      </c>
      <c r="G45" s="494"/>
      <c r="H45" s="494" t="s">
        <v>400</v>
      </c>
      <c r="I45" s="494" t="s">
        <v>294</v>
      </c>
      <c r="J45" s="494" t="s">
        <v>294</v>
      </c>
      <c r="K45" s="573">
        <v>0</v>
      </c>
      <c r="L45" s="358" t="s">
        <v>6665</v>
      </c>
      <c r="M45" s="357" t="s">
        <v>6663</v>
      </c>
      <c r="N45" s="357" t="s">
        <v>400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1071</v>
      </c>
      <c r="U45" s="357" t="s">
        <v>294</v>
      </c>
      <c r="V45" s="357" t="s">
        <v>294</v>
      </c>
    </row>
    <row r="46" spans="1:22" ht="15" thickBot="1">
      <c r="A46" s="515"/>
      <c r="B46" s="860" t="s">
        <v>6666</v>
      </c>
      <c r="C46" s="1063" t="s">
        <v>6667</v>
      </c>
      <c r="D46" s="609">
        <v>3</v>
      </c>
      <c r="E46" s="619">
        <v>4</v>
      </c>
      <c r="F46" s="1065" t="s">
        <v>382</v>
      </c>
      <c r="G46" s="494"/>
      <c r="H46" s="494" t="s">
        <v>6656</v>
      </c>
      <c r="I46" s="494" t="s">
        <v>294</v>
      </c>
      <c r="J46" s="494" t="s">
        <v>294</v>
      </c>
      <c r="K46" s="573">
        <v>0</v>
      </c>
      <c r="L46" s="358" t="s">
        <v>6668</v>
      </c>
      <c r="M46" s="357" t="s">
        <v>6666</v>
      </c>
      <c r="N46" s="357" t="s">
        <v>6656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6657</v>
      </c>
      <c r="U46" s="357" t="s">
        <v>294</v>
      </c>
      <c r="V46" s="357" t="s">
        <v>294</v>
      </c>
    </row>
    <row r="47" spans="1:22" ht="15" thickBot="1">
      <c r="A47" s="517"/>
      <c r="B47" s="612"/>
      <c r="C47" s="703" t="s">
        <v>22</v>
      </c>
      <c r="D47" s="614">
        <v>20</v>
      </c>
      <c r="E47" s="614">
        <v>29</v>
      </c>
      <c r="F47" s="70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602">
        <v>7</v>
      </c>
      <c r="B48" s="860" t="s">
        <v>6669</v>
      </c>
      <c r="C48" s="1064" t="s">
        <v>6670</v>
      </c>
      <c r="D48" s="605">
        <v>5</v>
      </c>
      <c r="E48" s="603">
        <v>6</v>
      </c>
      <c r="F48" s="1065" t="s">
        <v>6667</v>
      </c>
      <c r="G48" s="494"/>
      <c r="H48" s="494" t="s">
        <v>6666</v>
      </c>
      <c r="I48" s="494" t="s">
        <v>294</v>
      </c>
      <c r="J48" s="494" t="s">
        <v>294</v>
      </c>
      <c r="K48" s="573">
        <v>0</v>
      </c>
      <c r="L48" s="358" t="s">
        <v>6671</v>
      </c>
      <c r="M48" s="357" t="s">
        <v>6669</v>
      </c>
      <c r="N48" s="357" t="s">
        <v>6666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6668</v>
      </c>
      <c r="U48" s="357" t="s">
        <v>294</v>
      </c>
      <c r="V48" s="357" t="s">
        <v>294</v>
      </c>
    </row>
    <row r="49" spans="1:22">
      <c r="A49" s="515"/>
      <c r="B49" s="860" t="s">
        <v>40</v>
      </c>
      <c r="C49" s="1063" t="s">
        <v>338</v>
      </c>
      <c r="D49" s="609">
        <v>1</v>
      </c>
      <c r="E49" s="607">
        <v>1</v>
      </c>
      <c r="F49" s="1065" t="s">
        <v>247</v>
      </c>
      <c r="G49" s="494"/>
      <c r="H49" s="494" t="s">
        <v>36</v>
      </c>
      <c r="I49" s="494" t="s">
        <v>294</v>
      </c>
      <c r="J49" s="494" t="s">
        <v>294</v>
      </c>
      <c r="K49" s="573">
        <v>0</v>
      </c>
      <c r="L49" s="358" t="s">
        <v>1180</v>
      </c>
      <c r="M49" s="357" t="s">
        <v>40</v>
      </c>
      <c r="N49" s="357" t="s">
        <v>36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1131</v>
      </c>
      <c r="U49" s="357" t="s">
        <v>294</v>
      </c>
      <c r="V49" s="357" t="s">
        <v>294</v>
      </c>
    </row>
    <row r="50" spans="1:22">
      <c r="A50" s="515"/>
      <c r="B50" s="860" t="s">
        <v>38</v>
      </c>
      <c r="C50" s="1063" t="s">
        <v>146</v>
      </c>
      <c r="D50" s="609">
        <v>1</v>
      </c>
      <c r="E50" s="607">
        <v>1</v>
      </c>
      <c r="F50" s="1065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15"/>
      <c r="B51" s="860" t="s">
        <v>384</v>
      </c>
      <c r="C51" s="1063" t="s">
        <v>6672</v>
      </c>
      <c r="D51" s="609">
        <v>4</v>
      </c>
      <c r="E51" s="607">
        <v>6</v>
      </c>
      <c r="F51" s="1065" t="s">
        <v>394</v>
      </c>
      <c r="G51" s="494"/>
      <c r="H51" s="494" t="s">
        <v>6658</v>
      </c>
      <c r="I51" s="494" t="s">
        <v>294</v>
      </c>
      <c r="J51" s="494" t="s">
        <v>294</v>
      </c>
      <c r="K51" s="573">
        <v>0</v>
      </c>
      <c r="L51" s="358" t="s">
        <v>397</v>
      </c>
      <c r="M51" s="357" t="s">
        <v>384</v>
      </c>
      <c r="N51" s="357" t="s">
        <v>6658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6659</v>
      </c>
      <c r="U51" s="357" t="s">
        <v>294</v>
      </c>
      <c r="V51" s="357" t="s">
        <v>294</v>
      </c>
    </row>
    <row r="52" spans="1:22">
      <c r="A52" s="515"/>
      <c r="B52" s="860" t="s">
        <v>395</v>
      </c>
      <c r="C52" s="1063" t="s">
        <v>6673</v>
      </c>
      <c r="D52" s="609">
        <v>3</v>
      </c>
      <c r="E52" s="607">
        <v>4</v>
      </c>
      <c r="F52" s="1065" t="s">
        <v>382</v>
      </c>
      <c r="G52" s="494"/>
      <c r="H52" s="494" t="s">
        <v>6656</v>
      </c>
      <c r="I52" s="494" t="s">
        <v>294</v>
      </c>
      <c r="J52" s="494" t="s">
        <v>294</v>
      </c>
      <c r="K52" s="573">
        <v>0</v>
      </c>
      <c r="L52" s="358" t="s">
        <v>1100</v>
      </c>
      <c r="M52" s="357" t="s">
        <v>395</v>
      </c>
      <c r="N52" s="357" t="s">
        <v>6656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6657</v>
      </c>
      <c r="U52" s="357" t="s">
        <v>294</v>
      </c>
      <c r="V52" s="357" t="s">
        <v>294</v>
      </c>
    </row>
    <row r="53" spans="1:22" ht="15" thickBot="1">
      <c r="A53" s="515"/>
      <c r="B53" s="860" t="s">
        <v>6674</v>
      </c>
      <c r="C53" s="1066" t="s">
        <v>6675</v>
      </c>
      <c r="D53" s="609">
        <v>5</v>
      </c>
      <c r="E53" s="607">
        <v>6</v>
      </c>
      <c r="F53" s="1065" t="s">
        <v>6667</v>
      </c>
      <c r="G53" s="494"/>
      <c r="H53" s="494" t="s">
        <v>6666</v>
      </c>
      <c r="I53" s="494" t="s">
        <v>294</v>
      </c>
      <c r="J53" s="494" t="s">
        <v>294</v>
      </c>
      <c r="K53" s="573">
        <v>0</v>
      </c>
      <c r="L53" s="358" t="s">
        <v>6676</v>
      </c>
      <c r="M53" s="357" t="s">
        <v>6674</v>
      </c>
      <c r="N53" s="357" t="s">
        <v>6666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6668</v>
      </c>
      <c r="U53" s="357" t="s">
        <v>294</v>
      </c>
      <c r="V53" s="357" t="s">
        <v>294</v>
      </c>
    </row>
    <row r="54" spans="1:22" ht="15" thickBot="1">
      <c r="A54" s="517"/>
      <c r="B54" s="612"/>
      <c r="C54" s="703" t="s">
        <v>22</v>
      </c>
      <c r="D54" s="624">
        <v>19</v>
      </c>
      <c r="E54" s="624">
        <v>24</v>
      </c>
      <c r="F54" s="70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02">
        <v>8</v>
      </c>
      <c r="B55" s="860" t="s">
        <v>390</v>
      </c>
      <c r="C55" s="1063" t="s">
        <v>391</v>
      </c>
      <c r="D55" s="605">
        <v>3</v>
      </c>
      <c r="E55" s="603">
        <v>4</v>
      </c>
      <c r="F55" s="1065" t="s">
        <v>6667</v>
      </c>
      <c r="G55" s="494"/>
      <c r="H55" s="494" t="s">
        <v>6666</v>
      </c>
      <c r="I55" s="494" t="s">
        <v>294</v>
      </c>
      <c r="J55" s="494" t="s">
        <v>294</v>
      </c>
      <c r="K55" s="573">
        <v>0</v>
      </c>
      <c r="L55" s="358" t="s">
        <v>6677</v>
      </c>
      <c r="M55" s="357" t="s">
        <v>390</v>
      </c>
      <c r="N55" s="357" t="s">
        <v>6666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6668</v>
      </c>
      <c r="U55" s="357" t="s">
        <v>294</v>
      </c>
      <c r="V55" s="357" t="s">
        <v>294</v>
      </c>
    </row>
    <row r="56" spans="1:22">
      <c r="A56" s="515"/>
      <c r="B56" s="860" t="s">
        <v>6678</v>
      </c>
      <c r="C56" s="1063" t="s">
        <v>386</v>
      </c>
      <c r="D56" s="609">
        <v>4</v>
      </c>
      <c r="E56" s="607">
        <v>4</v>
      </c>
      <c r="F56" s="1065" t="s">
        <v>6673</v>
      </c>
      <c r="G56" s="494"/>
      <c r="H56" s="494" t="s">
        <v>395</v>
      </c>
      <c r="I56" s="494" t="s">
        <v>294</v>
      </c>
      <c r="J56" s="494" t="s">
        <v>294</v>
      </c>
      <c r="K56" s="573">
        <v>0</v>
      </c>
      <c r="L56" s="358" t="s">
        <v>6679</v>
      </c>
      <c r="M56" s="357" t="s">
        <v>6678</v>
      </c>
      <c r="N56" s="357" t="s">
        <v>395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1100</v>
      </c>
      <c r="U56" s="357" t="s">
        <v>294</v>
      </c>
      <c r="V56" s="357" t="s">
        <v>294</v>
      </c>
    </row>
    <row r="57" spans="1:22">
      <c r="A57" s="515"/>
      <c r="B57" s="860" t="s">
        <v>6680</v>
      </c>
      <c r="C57" s="1063" t="s">
        <v>6681</v>
      </c>
      <c r="D57" s="609">
        <v>5</v>
      </c>
      <c r="E57" s="607">
        <v>6</v>
      </c>
      <c r="F57" s="1065" t="s">
        <v>6661</v>
      </c>
      <c r="G57" s="494"/>
      <c r="H57" s="494" t="s">
        <v>6660</v>
      </c>
      <c r="I57" s="494" t="s">
        <v>294</v>
      </c>
      <c r="J57" s="494" t="s">
        <v>294</v>
      </c>
      <c r="K57" s="573">
        <v>0</v>
      </c>
      <c r="L57" s="358" t="s">
        <v>6682</v>
      </c>
      <c r="M57" s="357" t="s">
        <v>6680</v>
      </c>
      <c r="N57" s="357" t="s">
        <v>6660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6662</v>
      </c>
      <c r="U57" s="357" t="s">
        <v>294</v>
      </c>
      <c r="V57" s="357" t="s">
        <v>294</v>
      </c>
    </row>
    <row r="58" spans="1:22">
      <c r="A58" s="515"/>
      <c r="B58" s="860" t="s">
        <v>383</v>
      </c>
      <c r="C58" s="1063" t="s">
        <v>1099</v>
      </c>
      <c r="D58" s="609">
        <v>4</v>
      </c>
      <c r="E58" s="607">
        <v>6</v>
      </c>
      <c r="F58" s="1065" t="s">
        <v>6670</v>
      </c>
      <c r="G58" s="494"/>
      <c r="H58" s="494" t="s">
        <v>6669</v>
      </c>
      <c r="I58" s="494" t="s">
        <v>294</v>
      </c>
      <c r="J58" s="494" t="s">
        <v>294</v>
      </c>
      <c r="K58" s="573">
        <v>0</v>
      </c>
      <c r="L58" s="358" t="s">
        <v>6683</v>
      </c>
      <c r="M58" s="357" t="s">
        <v>383</v>
      </c>
      <c r="N58" s="357" t="s">
        <v>6669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6671</v>
      </c>
      <c r="U58" s="357" t="s">
        <v>294</v>
      </c>
      <c r="V58" s="357" t="s">
        <v>294</v>
      </c>
    </row>
    <row r="59" spans="1:22" ht="15" thickBot="1">
      <c r="A59" s="515"/>
      <c r="B59" s="860" t="s">
        <v>6536</v>
      </c>
      <c r="C59" s="1063" t="s">
        <v>333</v>
      </c>
      <c r="D59" s="609">
        <v>4</v>
      </c>
      <c r="E59" s="607">
        <v>6</v>
      </c>
      <c r="F59" s="1065" t="s">
        <v>6684</v>
      </c>
      <c r="G59" s="494"/>
      <c r="H59" s="494" t="s">
        <v>34</v>
      </c>
      <c r="I59" s="494" t="s">
        <v>395</v>
      </c>
      <c r="J59" s="494" t="s">
        <v>294</v>
      </c>
      <c r="K59" s="573">
        <v>0</v>
      </c>
      <c r="L59" s="358" t="s">
        <v>4861</v>
      </c>
      <c r="M59" s="357" t="s">
        <v>6536</v>
      </c>
      <c r="N59" s="357" t="s">
        <v>34</v>
      </c>
      <c r="O59" s="357" t="s">
        <v>395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1100</v>
      </c>
      <c r="V59" s="357" t="s">
        <v>294</v>
      </c>
    </row>
    <row r="60" spans="1:22" ht="15" thickBot="1">
      <c r="A60" s="517"/>
      <c r="B60" s="612"/>
      <c r="C60" s="703" t="s">
        <v>22</v>
      </c>
      <c r="D60" s="614">
        <v>20</v>
      </c>
      <c r="E60" s="614">
        <v>26</v>
      </c>
      <c r="F60" s="70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860" t="s">
        <v>6685</v>
      </c>
      <c r="C61" s="1063" t="s">
        <v>6686</v>
      </c>
      <c r="D61" s="605">
        <v>4</v>
      </c>
      <c r="E61" s="603">
        <v>4</v>
      </c>
      <c r="F61" s="1067" t="s">
        <v>391</v>
      </c>
      <c r="G61" s="494" t="s">
        <v>241</v>
      </c>
      <c r="H61" s="494" t="s">
        <v>390</v>
      </c>
      <c r="I61" s="494" t="s">
        <v>294</v>
      </c>
      <c r="J61" s="494" t="s">
        <v>294</v>
      </c>
      <c r="K61" s="573">
        <v>0</v>
      </c>
      <c r="L61" s="358" t="s">
        <v>6687</v>
      </c>
      <c r="M61" s="357" t="s">
        <v>6685</v>
      </c>
      <c r="N61" s="357" t="s">
        <v>390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6677</v>
      </c>
      <c r="U61" s="357" t="s">
        <v>294</v>
      </c>
      <c r="V61" s="357" t="s">
        <v>294</v>
      </c>
    </row>
    <row r="62" spans="1:22">
      <c r="A62" s="515"/>
      <c r="B62" s="860" t="s">
        <v>6688</v>
      </c>
      <c r="C62" s="1063" t="s">
        <v>6689</v>
      </c>
      <c r="D62" s="609">
        <v>4</v>
      </c>
      <c r="E62" s="607">
        <v>4</v>
      </c>
      <c r="F62" s="1065" t="s">
        <v>391</v>
      </c>
      <c r="G62" s="494" t="s">
        <v>241</v>
      </c>
      <c r="H62" s="494" t="s">
        <v>390</v>
      </c>
      <c r="I62" s="494" t="s">
        <v>294</v>
      </c>
      <c r="J62" s="494" t="s">
        <v>294</v>
      </c>
      <c r="K62" s="573">
        <v>0</v>
      </c>
      <c r="L62" s="358" t="s">
        <v>6690</v>
      </c>
      <c r="M62" s="357" t="s">
        <v>6688</v>
      </c>
      <c r="N62" s="357" t="s">
        <v>390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6677</v>
      </c>
      <c r="U62" s="357" t="s">
        <v>294</v>
      </c>
      <c r="V62" s="357" t="s">
        <v>294</v>
      </c>
    </row>
    <row r="63" spans="1:22">
      <c r="A63" s="515"/>
      <c r="B63" s="860" t="s">
        <v>6541</v>
      </c>
      <c r="C63" s="1063" t="s">
        <v>147</v>
      </c>
      <c r="D63" s="609">
        <v>5</v>
      </c>
      <c r="E63" s="607">
        <v>8</v>
      </c>
      <c r="F63" s="1065" t="s">
        <v>398</v>
      </c>
      <c r="G63" s="494"/>
      <c r="H63" s="494" t="s">
        <v>35</v>
      </c>
      <c r="I63" s="494" t="s">
        <v>390</v>
      </c>
      <c r="J63" s="494" t="s">
        <v>294</v>
      </c>
      <c r="K63" s="573">
        <v>0</v>
      </c>
      <c r="L63" s="358" t="s">
        <v>1153</v>
      </c>
      <c r="M63" s="357" t="s">
        <v>6541</v>
      </c>
      <c r="N63" s="357" t="s">
        <v>35</v>
      </c>
      <c r="O63" s="357" t="s">
        <v>390</v>
      </c>
      <c r="P63" s="357" t="s">
        <v>294</v>
      </c>
      <c r="Q63" s="357">
        <v>0</v>
      </c>
      <c r="R63" s="357">
        <v>36</v>
      </c>
      <c r="S63" s="357">
        <v>0</v>
      </c>
      <c r="T63" s="357" t="s">
        <v>3259</v>
      </c>
      <c r="U63" s="357" t="s">
        <v>6677</v>
      </c>
      <c r="V63" s="357" t="s">
        <v>294</v>
      </c>
    </row>
    <row r="64" spans="1:22">
      <c r="A64" s="515"/>
      <c r="B64" s="860" t="s">
        <v>6691</v>
      </c>
      <c r="C64" s="1063" t="s">
        <v>388</v>
      </c>
      <c r="D64" s="609">
        <v>6</v>
      </c>
      <c r="E64" s="607">
        <v>8</v>
      </c>
      <c r="F64" s="1065" t="s">
        <v>6673</v>
      </c>
      <c r="G64" s="494"/>
      <c r="H64" s="494" t="s">
        <v>395</v>
      </c>
      <c r="I64" s="494" t="s">
        <v>294</v>
      </c>
      <c r="J64" s="494" t="s">
        <v>294</v>
      </c>
      <c r="K64" s="573">
        <v>0</v>
      </c>
      <c r="L64" s="358" t="s">
        <v>6692</v>
      </c>
      <c r="M64" s="357" t="s">
        <v>6691</v>
      </c>
      <c r="N64" s="357" t="s">
        <v>395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1100</v>
      </c>
      <c r="U64" s="357" t="s">
        <v>294</v>
      </c>
      <c r="V64" s="357" t="s">
        <v>294</v>
      </c>
    </row>
    <row r="65" spans="1:22" ht="15" thickBot="1">
      <c r="A65" s="515"/>
      <c r="B65" s="860" t="s">
        <v>6693</v>
      </c>
      <c r="C65" s="1063" t="s">
        <v>6694</v>
      </c>
      <c r="D65" s="609">
        <v>5</v>
      </c>
      <c r="E65" s="619">
        <v>8</v>
      </c>
      <c r="F65" s="1065" t="s">
        <v>6681</v>
      </c>
      <c r="G65" s="494"/>
      <c r="H65" s="494" t="s">
        <v>6680</v>
      </c>
      <c r="I65" s="494" t="s">
        <v>294</v>
      </c>
      <c r="J65" s="494" t="s">
        <v>294</v>
      </c>
      <c r="K65" s="573">
        <v>0</v>
      </c>
      <c r="L65" s="358" t="s">
        <v>6695</v>
      </c>
      <c r="M65" s="357" t="s">
        <v>6693</v>
      </c>
      <c r="N65" s="357" t="s">
        <v>6680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6682</v>
      </c>
      <c r="U65" s="357" t="s">
        <v>294</v>
      </c>
      <c r="V65" s="357" t="s">
        <v>294</v>
      </c>
    </row>
    <row r="66" spans="1:22" ht="15" thickBot="1">
      <c r="A66" s="517"/>
      <c r="B66" s="619"/>
      <c r="C66" s="703" t="s">
        <v>22</v>
      </c>
      <c r="D66" s="614">
        <v>20</v>
      </c>
      <c r="E66" s="614">
        <v>28</v>
      </c>
      <c r="F66" s="70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603" t="s">
        <v>6696</v>
      </c>
      <c r="C67" s="1063" t="s">
        <v>6697</v>
      </c>
      <c r="D67" s="605">
        <v>4</v>
      </c>
      <c r="E67" s="603">
        <v>4</v>
      </c>
      <c r="F67" s="1067" t="s">
        <v>6698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6699</v>
      </c>
      <c r="M67" s="357" t="s">
        <v>6696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860" t="s">
        <v>399</v>
      </c>
      <c r="C68" s="1063" t="s">
        <v>6700</v>
      </c>
      <c r="D68" s="609">
        <v>4</v>
      </c>
      <c r="E68" s="607">
        <v>4</v>
      </c>
      <c r="F68" s="1065" t="s">
        <v>6698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6701</v>
      </c>
      <c r="M68" s="357" t="s">
        <v>399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527"/>
      <c r="B69" s="860" t="s">
        <v>6554</v>
      </c>
      <c r="C69" s="1063" t="s">
        <v>151</v>
      </c>
      <c r="D69" s="609">
        <v>5</v>
      </c>
      <c r="E69" s="607">
        <v>8</v>
      </c>
      <c r="F69" s="1065" t="s">
        <v>147</v>
      </c>
      <c r="G69" s="494"/>
      <c r="H69" s="494" t="s">
        <v>6541</v>
      </c>
      <c r="I69" s="494" t="s">
        <v>294</v>
      </c>
      <c r="J69" s="494" t="s">
        <v>294</v>
      </c>
      <c r="K69" s="573">
        <v>0</v>
      </c>
      <c r="L69" s="358" t="s">
        <v>1182</v>
      </c>
      <c r="M69" s="357" t="s">
        <v>6554</v>
      </c>
      <c r="N69" s="357" t="s">
        <v>6541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1153</v>
      </c>
      <c r="U69" s="357" t="s">
        <v>294</v>
      </c>
      <c r="V69" s="357" t="s">
        <v>294</v>
      </c>
    </row>
    <row r="70" spans="1:22">
      <c r="A70" s="527"/>
      <c r="B70" s="860" t="s">
        <v>6702</v>
      </c>
      <c r="C70" s="611" t="s">
        <v>6703</v>
      </c>
      <c r="D70" s="609">
        <v>5</v>
      </c>
      <c r="E70" s="607">
        <v>6</v>
      </c>
      <c r="F70" s="1418" t="s">
        <v>6681</v>
      </c>
      <c r="G70" s="494"/>
      <c r="H70" s="494" t="s">
        <v>6680</v>
      </c>
      <c r="I70" s="494" t="s">
        <v>294</v>
      </c>
      <c r="J70" s="494" t="s">
        <v>294</v>
      </c>
      <c r="K70" s="573">
        <v>0</v>
      </c>
      <c r="L70" s="358" t="s">
        <v>6704</v>
      </c>
      <c r="M70" s="357" t="s">
        <v>6702</v>
      </c>
      <c r="N70" s="357" t="s">
        <v>6680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6682</v>
      </c>
      <c r="U70" s="357" t="s">
        <v>294</v>
      </c>
      <c r="V70" s="357" t="s">
        <v>294</v>
      </c>
    </row>
    <row r="71" spans="1:22" ht="15" thickBot="1">
      <c r="A71" s="527"/>
      <c r="B71" s="1117" t="s">
        <v>6705</v>
      </c>
      <c r="C71" s="1063" t="s">
        <v>389</v>
      </c>
      <c r="D71" s="609">
        <v>5</v>
      </c>
      <c r="E71" s="607">
        <v>6</v>
      </c>
      <c r="F71" s="1065" t="s">
        <v>6694</v>
      </c>
      <c r="G71" s="494"/>
      <c r="H71" s="494" t="s">
        <v>6693</v>
      </c>
      <c r="I71" s="494" t="s">
        <v>294</v>
      </c>
      <c r="J71" s="494" t="s">
        <v>294</v>
      </c>
      <c r="K71" s="573">
        <v>0</v>
      </c>
      <c r="L71" s="358" t="s">
        <v>389</v>
      </c>
      <c r="M71" s="357" t="s">
        <v>6705</v>
      </c>
      <c r="N71" s="357" t="s">
        <v>6693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6695</v>
      </c>
      <c r="U71" s="357" t="s">
        <v>294</v>
      </c>
      <c r="V71" s="357" t="s">
        <v>294</v>
      </c>
    </row>
    <row r="72" spans="1:22" ht="15" thickBot="1">
      <c r="A72" s="528"/>
      <c r="B72" s="612"/>
      <c r="C72" s="703" t="s">
        <v>22</v>
      </c>
      <c r="D72" s="614">
        <v>19</v>
      </c>
      <c r="E72" s="614">
        <v>24</v>
      </c>
      <c r="F72" s="70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771"/>
      <c r="B73" s="771"/>
      <c r="C73" s="1685" t="s">
        <v>111</v>
      </c>
      <c r="D73" s="631">
        <v>202</v>
      </c>
      <c r="E73" s="631">
        <v>267</v>
      </c>
      <c r="F73" s="70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28255-7B3C-4351-B628-CACF206DA483}">
  <sheetPr codeName="Sheet119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68" t="s">
        <v>10</v>
      </c>
      <c r="C9" s="1064" t="s">
        <v>438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860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60" t="s">
        <v>6564</v>
      </c>
      <c r="C11" s="1063" t="s">
        <v>6565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6566</v>
      </c>
      <c r="M11" s="357" t="s">
        <v>6564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860" t="s">
        <v>19</v>
      </c>
      <c r="C12" s="1063" t="s">
        <v>335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860" t="s">
        <v>20</v>
      </c>
      <c r="C13" s="1063" t="s">
        <v>3543</v>
      </c>
      <c r="D13" s="609">
        <v>5</v>
      </c>
      <c r="E13" s="607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1119"/>
      <c r="C14" s="703" t="s">
        <v>22</v>
      </c>
      <c r="D14" s="614">
        <v>18</v>
      </c>
      <c r="E14" s="614">
        <v>20</v>
      </c>
      <c r="F14" s="704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860" t="s">
        <v>23</v>
      </c>
      <c r="C15" s="1063" t="s">
        <v>55</v>
      </c>
      <c r="D15" s="605">
        <v>5</v>
      </c>
      <c r="E15" s="603">
        <v>6</v>
      </c>
      <c r="F15" s="1067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515"/>
      <c r="B16" s="860" t="s">
        <v>6567</v>
      </c>
      <c r="C16" s="1063" t="s">
        <v>6568</v>
      </c>
      <c r="D16" s="609">
        <v>4</v>
      </c>
      <c r="E16" s="607">
        <v>6</v>
      </c>
      <c r="F16" s="1065" t="s">
        <v>6565</v>
      </c>
      <c r="G16" s="494"/>
      <c r="H16" s="494" t="s">
        <v>6564</v>
      </c>
      <c r="I16" s="494" t="s">
        <v>294</v>
      </c>
      <c r="J16" s="494" t="s">
        <v>294</v>
      </c>
      <c r="K16" s="573">
        <v>0</v>
      </c>
      <c r="L16" s="358" t="s">
        <v>6568</v>
      </c>
      <c r="M16" s="357" t="s">
        <v>6567</v>
      </c>
      <c r="N16" s="357" t="s">
        <v>6564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6566</v>
      </c>
      <c r="U16" s="357" t="s">
        <v>294</v>
      </c>
      <c r="V16" s="357" t="s">
        <v>294</v>
      </c>
    </row>
    <row r="17" spans="1:22">
      <c r="A17" s="515"/>
      <c r="B17" s="860" t="s">
        <v>25</v>
      </c>
      <c r="C17" s="1063" t="s">
        <v>138</v>
      </c>
      <c r="D17" s="609">
        <v>3</v>
      </c>
      <c r="E17" s="607">
        <v>4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25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860" t="s">
        <v>26</v>
      </c>
      <c r="C18" s="1063" t="s">
        <v>52</v>
      </c>
      <c r="D18" s="609">
        <v>5</v>
      </c>
      <c r="E18" s="607">
        <v>6</v>
      </c>
      <c r="F18" s="1065" t="s">
        <v>3543</v>
      </c>
      <c r="G18" s="494"/>
      <c r="H18" s="494" t="s">
        <v>20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26</v>
      </c>
      <c r="N18" s="357" t="s">
        <v>20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 ht="15" thickBot="1">
      <c r="A19" s="515"/>
      <c r="B19" s="860" t="s">
        <v>6569</v>
      </c>
      <c r="C19" s="1063" t="s">
        <v>6570</v>
      </c>
      <c r="D19" s="609">
        <v>4</v>
      </c>
      <c r="E19" s="607">
        <v>6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6571</v>
      </c>
      <c r="M19" s="357" t="s">
        <v>6569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7"/>
      <c r="B20" s="1119"/>
      <c r="C20" s="703" t="s">
        <v>22</v>
      </c>
      <c r="D20" s="614">
        <v>21</v>
      </c>
      <c r="E20" s="614">
        <v>28</v>
      </c>
      <c r="F20" s="70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860" t="s">
        <v>27</v>
      </c>
      <c r="C21" s="1063" t="s">
        <v>403</v>
      </c>
      <c r="D21" s="605">
        <v>5</v>
      </c>
      <c r="E21" s="603">
        <v>6</v>
      </c>
      <c r="F21" s="1067" t="s">
        <v>55</v>
      </c>
      <c r="G21" s="494"/>
      <c r="H21" s="494" t="s">
        <v>23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27</v>
      </c>
      <c r="N21" s="357" t="s">
        <v>23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594</v>
      </c>
      <c r="U21" s="357" t="s">
        <v>294</v>
      </c>
      <c r="V21" s="357" t="s">
        <v>294</v>
      </c>
    </row>
    <row r="22" spans="1:22">
      <c r="A22" s="515"/>
      <c r="B22" s="860" t="s">
        <v>6572</v>
      </c>
      <c r="C22" s="1063" t="s">
        <v>6573</v>
      </c>
      <c r="D22" s="609">
        <v>4</v>
      </c>
      <c r="E22" s="607">
        <v>6</v>
      </c>
      <c r="F22" s="1065" t="s">
        <v>6568</v>
      </c>
      <c r="G22" s="494"/>
      <c r="H22" s="494" t="s">
        <v>6567</v>
      </c>
      <c r="I22" s="494" t="s">
        <v>294</v>
      </c>
      <c r="J22" s="494" t="s">
        <v>294</v>
      </c>
      <c r="K22" s="573">
        <v>0</v>
      </c>
      <c r="L22" s="358" t="s">
        <v>6574</v>
      </c>
      <c r="M22" s="357" t="s">
        <v>6572</v>
      </c>
      <c r="N22" s="357" t="s">
        <v>6567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6568</v>
      </c>
      <c r="U22" s="357" t="s">
        <v>294</v>
      </c>
      <c r="V22" s="357" t="s">
        <v>294</v>
      </c>
    </row>
    <row r="23" spans="1:22">
      <c r="A23" s="515"/>
      <c r="B23" s="860" t="s">
        <v>359</v>
      </c>
      <c r="C23" s="1063" t="s">
        <v>349</v>
      </c>
      <c r="D23" s="609">
        <v>4</v>
      </c>
      <c r="E23" s="607">
        <v>6</v>
      </c>
      <c r="F23" s="1065" t="s">
        <v>55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6309</v>
      </c>
      <c r="M23" s="357" t="s">
        <v>359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515"/>
      <c r="B24" s="860" t="s">
        <v>33</v>
      </c>
      <c r="C24" s="1063" t="s">
        <v>140</v>
      </c>
      <c r="D24" s="609">
        <v>5</v>
      </c>
      <c r="E24" s="607">
        <v>6</v>
      </c>
      <c r="F24" s="1065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 ht="15" thickBot="1">
      <c r="A25" s="515"/>
      <c r="B25" s="860" t="s">
        <v>18</v>
      </c>
      <c r="C25" s="1063" t="s">
        <v>3567</v>
      </c>
      <c r="D25" s="609">
        <v>2</v>
      </c>
      <c r="E25" s="619">
        <v>2</v>
      </c>
      <c r="F25" s="1065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608</v>
      </c>
      <c r="M25" s="357" t="s">
        <v>18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 ht="15" thickBot="1">
      <c r="A26" s="517"/>
      <c r="B26" s="1119"/>
      <c r="C26" s="703" t="s">
        <v>22</v>
      </c>
      <c r="D26" s="614">
        <v>20</v>
      </c>
      <c r="E26" s="614">
        <v>26</v>
      </c>
      <c r="F26" s="701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602">
        <v>4</v>
      </c>
      <c r="B27" s="860" t="s">
        <v>6575</v>
      </c>
      <c r="C27" s="1063" t="s">
        <v>6576</v>
      </c>
      <c r="D27" s="609">
        <v>6</v>
      </c>
      <c r="E27" s="607">
        <v>8</v>
      </c>
      <c r="F27" s="1067" t="s">
        <v>6573</v>
      </c>
      <c r="G27" s="494"/>
      <c r="H27" s="494" t="s">
        <v>6572</v>
      </c>
      <c r="I27" s="494" t="s">
        <v>294</v>
      </c>
      <c r="J27" s="494" t="s">
        <v>294</v>
      </c>
      <c r="K27" s="573">
        <v>0</v>
      </c>
      <c r="L27" s="358" t="s">
        <v>6577</v>
      </c>
      <c r="M27" s="357" t="s">
        <v>6575</v>
      </c>
      <c r="N27" s="357" t="s">
        <v>6572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6574</v>
      </c>
      <c r="U27" s="357" t="s">
        <v>294</v>
      </c>
      <c r="V27" s="357" t="s">
        <v>294</v>
      </c>
    </row>
    <row r="28" spans="1:22">
      <c r="A28" s="515"/>
      <c r="B28" s="860" t="s">
        <v>6578</v>
      </c>
      <c r="C28" s="1063" t="s">
        <v>6579</v>
      </c>
      <c r="D28" s="609">
        <v>4</v>
      </c>
      <c r="E28" s="607">
        <v>6</v>
      </c>
      <c r="F28" s="1065" t="s">
        <v>6570</v>
      </c>
      <c r="G28" s="494"/>
      <c r="H28" s="494" t="s">
        <v>6569</v>
      </c>
      <c r="I28" s="494" t="s">
        <v>294</v>
      </c>
      <c r="J28" s="494" t="s">
        <v>294</v>
      </c>
      <c r="K28" s="573">
        <v>0</v>
      </c>
      <c r="L28" s="358" t="s">
        <v>6580</v>
      </c>
      <c r="M28" s="357" t="s">
        <v>6578</v>
      </c>
      <c r="N28" s="357" t="s">
        <v>6569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6571</v>
      </c>
      <c r="U28" s="357" t="s">
        <v>294</v>
      </c>
      <c r="V28" s="357" t="s">
        <v>294</v>
      </c>
    </row>
    <row r="29" spans="1:22">
      <c r="A29" s="515"/>
      <c r="B29" s="860" t="s">
        <v>6581</v>
      </c>
      <c r="C29" s="1063" t="s">
        <v>425</v>
      </c>
      <c r="D29" s="609">
        <v>4</v>
      </c>
      <c r="E29" s="607">
        <v>6</v>
      </c>
      <c r="F29" s="1065" t="s">
        <v>349</v>
      </c>
      <c r="G29" s="494"/>
      <c r="H29" s="494" t="s">
        <v>359</v>
      </c>
      <c r="I29" s="494" t="s">
        <v>294</v>
      </c>
      <c r="J29" s="494" t="s">
        <v>294</v>
      </c>
      <c r="K29" s="573">
        <v>0</v>
      </c>
      <c r="L29" s="358" t="s">
        <v>739</v>
      </c>
      <c r="M29" s="357" t="s">
        <v>6581</v>
      </c>
      <c r="N29" s="357" t="s">
        <v>359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6309</v>
      </c>
      <c r="U29" s="357" t="s">
        <v>294</v>
      </c>
      <c r="V29" s="357" t="s">
        <v>294</v>
      </c>
    </row>
    <row r="30" spans="1:22">
      <c r="A30" s="515"/>
      <c r="B30" s="860" t="s">
        <v>30</v>
      </c>
      <c r="C30" s="1063" t="s">
        <v>141</v>
      </c>
      <c r="D30" s="609">
        <v>5</v>
      </c>
      <c r="E30" s="607">
        <v>6</v>
      </c>
      <c r="F30" s="1065" t="s">
        <v>55</v>
      </c>
      <c r="G30" s="494"/>
      <c r="H30" s="494" t="s">
        <v>23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23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594</v>
      </c>
      <c r="U30" s="357" t="s">
        <v>294</v>
      </c>
      <c r="V30" s="357" t="s">
        <v>294</v>
      </c>
    </row>
    <row r="31" spans="1:22" ht="15" thickBot="1">
      <c r="A31" s="515"/>
      <c r="B31" s="860" t="s">
        <v>29</v>
      </c>
      <c r="C31" s="1063" t="s">
        <v>53</v>
      </c>
      <c r="D31" s="609">
        <v>2</v>
      </c>
      <c r="E31" s="607">
        <v>2</v>
      </c>
      <c r="F31" s="1065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 ht="15" thickBot="1">
      <c r="A32" s="517"/>
      <c r="B32" s="1119"/>
      <c r="C32" s="703" t="s">
        <v>22</v>
      </c>
      <c r="D32" s="614">
        <v>21</v>
      </c>
      <c r="E32" s="614">
        <v>28</v>
      </c>
      <c r="F32" s="701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22</v>
      </c>
      <c r="M32" s="357" t="s">
        <v>294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>
        <v>5</v>
      </c>
      <c r="B33" s="860" t="s">
        <v>6582</v>
      </c>
      <c r="C33" s="1063" t="s">
        <v>6583</v>
      </c>
      <c r="D33" s="609">
        <v>4</v>
      </c>
      <c r="E33" s="607">
        <v>4</v>
      </c>
      <c r="F33" s="1065" t="s">
        <v>403</v>
      </c>
      <c r="G33" s="494"/>
      <c r="H33" s="494" t="s">
        <v>27</v>
      </c>
      <c r="I33" s="494" t="s">
        <v>294</v>
      </c>
      <c r="J33" s="494" t="s">
        <v>294</v>
      </c>
      <c r="K33" s="573">
        <v>0</v>
      </c>
      <c r="L33" s="358" t="s">
        <v>6583</v>
      </c>
      <c r="M33" s="357" t="s">
        <v>6582</v>
      </c>
      <c r="N33" s="357" t="s">
        <v>27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598</v>
      </c>
      <c r="U33" s="357" t="s">
        <v>294</v>
      </c>
      <c r="V33" s="357" t="s">
        <v>294</v>
      </c>
    </row>
    <row r="34" spans="1:22">
      <c r="A34" s="515"/>
      <c r="B34" s="860" t="s">
        <v>360</v>
      </c>
      <c r="C34" s="1063" t="s">
        <v>6297</v>
      </c>
      <c r="D34" s="609">
        <v>4</v>
      </c>
      <c r="E34" s="607">
        <v>4</v>
      </c>
      <c r="F34" s="106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6298</v>
      </c>
      <c r="M34" s="357" t="s">
        <v>360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15"/>
      <c r="B35" s="860" t="s">
        <v>6584</v>
      </c>
      <c r="C35" s="1063" t="s">
        <v>6585</v>
      </c>
      <c r="D35" s="609">
        <v>4</v>
      </c>
      <c r="E35" s="607">
        <v>6</v>
      </c>
      <c r="F35" s="1065" t="s">
        <v>425</v>
      </c>
      <c r="G35" s="494"/>
      <c r="H35" s="494" t="s">
        <v>6581</v>
      </c>
      <c r="I35" s="494" t="s">
        <v>294</v>
      </c>
      <c r="J35" s="494" t="s">
        <v>294</v>
      </c>
      <c r="K35" s="573">
        <v>0</v>
      </c>
      <c r="L35" s="358" t="s">
        <v>6586</v>
      </c>
      <c r="M35" s="357" t="s">
        <v>6584</v>
      </c>
      <c r="N35" s="357" t="s">
        <v>6581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739</v>
      </c>
      <c r="U35" s="357" t="s">
        <v>294</v>
      </c>
      <c r="V35" s="357" t="s">
        <v>294</v>
      </c>
    </row>
    <row r="36" spans="1:22">
      <c r="A36" s="515"/>
      <c r="B36" s="860" t="s">
        <v>6587</v>
      </c>
      <c r="C36" s="608" t="s">
        <v>6588</v>
      </c>
      <c r="D36" s="609">
        <v>5</v>
      </c>
      <c r="E36" s="607">
        <v>6</v>
      </c>
      <c r="F36" s="1418" t="s">
        <v>6579</v>
      </c>
      <c r="G36" s="494"/>
      <c r="H36" s="494" t="s">
        <v>6578</v>
      </c>
      <c r="I36" s="494" t="s">
        <v>294</v>
      </c>
      <c r="J36" s="494" t="s">
        <v>294</v>
      </c>
      <c r="K36" s="573">
        <v>0</v>
      </c>
      <c r="L36" s="358" t="s">
        <v>6589</v>
      </c>
      <c r="M36" s="357" t="s">
        <v>6587</v>
      </c>
      <c r="N36" s="357" t="s">
        <v>6578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6580</v>
      </c>
      <c r="U36" s="357" t="s">
        <v>294</v>
      </c>
      <c r="V36" s="357" t="s">
        <v>294</v>
      </c>
    </row>
    <row r="37" spans="1:22" ht="15" thickBot="1">
      <c r="A37" s="515"/>
      <c r="B37" s="860" t="s">
        <v>34</v>
      </c>
      <c r="C37" s="1063" t="s">
        <v>142</v>
      </c>
      <c r="D37" s="609">
        <v>4</v>
      </c>
      <c r="E37" s="607">
        <v>6</v>
      </c>
      <c r="F37" s="106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17"/>
      <c r="B38" s="1119"/>
      <c r="C38" s="703" t="s">
        <v>22</v>
      </c>
      <c r="D38" s="614">
        <v>21</v>
      </c>
      <c r="E38" s="614">
        <v>26</v>
      </c>
      <c r="F38" s="70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>
        <v>6</v>
      </c>
      <c r="B39" s="860" t="s">
        <v>35</v>
      </c>
      <c r="C39" s="1063" t="s">
        <v>145</v>
      </c>
      <c r="D39" s="609">
        <v>3</v>
      </c>
      <c r="E39" s="603">
        <v>4</v>
      </c>
      <c r="F39" s="1065" t="s">
        <v>138</v>
      </c>
      <c r="G39" s="494"/>
      <c r="H39" s="494" t="s">
        <v>25</v>
      </c>
      <c r="I39" s="494" t="s">
        <v>294</v>
      </c>
      <c r="J39" s="494" t="s">
        <v>294</v>
      </c>
      <c r="K39" s="574">
        <v>0</v>
      </c>
      <c r="L39" s="358" t="s">
        <v>3259</v>
      </c>
      <c r="M39" s="357" t="s">
        <v>35</v>
      </c>
      <c r="N39" s="357" t="s">
        <v>25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2100</v>
      </c>
      <c r="U39" s="357" t="s">
        <v>294</v>
      </c>
      <c r="V39" s="357" t="s">
        <v>294</v>
      </c>
    </row>
    <row r="40" spans="1:22">
      <c r="A40" s="515"/>
      <c r="B40" s="860" t="s">
        <v>6590</v>
      </c>
      <c r="C40" s="1063" t="s">
        <v>6591</v>
      </c>
      <c r="D40" s="609">
        <v>5</v>
      </c>
      <c r="E40" s="607">
        <v>6</v>
      </c>
      <c r="F40" s="1065" t="s">
        <v>425</v>
      </c>
      <c r="G40" s="494"/>
      <c r="H40" s="494" t="s">
        <v>6581</v>
      </c>
      <c r="I40" s="494" t="s">
        <v>294</v>
      </c>
      <c r="J40" s="494" t="s">
        <v>294</v>
      </c>
      <c r="K40" s="573">
        <v>0</v>
      </c>
      <c r="L40" s="358" t="s">
        <v>6591</v>
      </c>
      <c r="M40" s="357" t="s">
        <v>6590</v>
      </c>
      <c r="N40" s="357" t="s">
        <v>6581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739</v>
      </c>
      <c r="U40" s="357" t="s">
        <v>294</v>
      </c>
      <c r="V40" s="357" t="s">
        <v>294</v>
      </c>
    </row>
    <row r="41" spans="1:22">
      <c r="A41" s="515"/>
      <c r="B41" s="860" t="s">
        <v>6592</v>
      </c>
      <c r="C41" s="1063" t="s">
        <v>6593</v>
      </c>
      <c r="D41" s="609">
        <v>5</v>
      </c>
      <c r="E41" s="607">
        <v>6</v>
      </c>
      <c r="F41" s="1065" t="s">
        <v>6297</v>
      </c>
      <c r="G41" s="494"/>
      <c r="H41" s="494" t="s">
        <v>360</v>
      </c>
      <c r="I41" s="494" t="s">
        <v>294</v>
      </c>
      <c r="J41" s="494" t="s">
        <v>294</v>
      </c>
      <c r="K41" s="573">
        <v>0</v>
      </c>
      <c r="L41" s="358" t="s">
        <v>6306</v>
      </c>
      <c r="M41" s="357" t="s">
        <v>6592</v>
      </c>
      <c r="N41" s="357" t="s">
        <v>360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6298</v>
      </c>
      <c r="U41" s="357" t="s">
        <v>294</v>
      </c>
      <c r="V41" s="357" t="s">
        <v>294</v>
      </c>
    </row>
    <row r="42" spans="1:22">
      <c r="A42" s="515"/>
      <c r="B42" s="860" t="s">
        <v>36</v>
      </c>
      <c r="C42" s="1063" t="s">
        <v>247</v>
      </c>
      <c r="D42" s="609">
        <v>1</v>
      </c>
      <c r="E42" s="607">
        <v>1</v>
      </c>
      <c r="F42" s="1065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1131</v>
      </c>
      <c r="M42" s="357" t="s">
        <v>36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515"/>
      <c r="B43" s="860" t="s">
        <v>6594</v>
      </c>
      <c r="C43" s="1063" t="s">
        <v>6595</v>
      </c>
      <c r="D43" s="609">
        <v>3</v>
      </c>
      <c r="E43" s="607">
        <v>4</v>
      </c>
      <c r="F43" s="1065" t="s">
        <v>425</v>
      </c>
      <c r="G43" s="494"/>
      <c r="H43" s="494" t="s">
        <v>6581</v>
      </c>
      <c r="I43" s="494" t="s">
        <v>294</v>
      </c>
      <c r="J43" s="494" t="s">
        <v>294</v>
      </c>
      <c r="K43" s="573">
        <v>0</v>
      </c>
      <c r="L43" s="358" t="s">
        <v>6596</v>
      </c>
      <c r="M43" s="357" t="s">
        <v>6594</v>
      </c>
      <c r="N43" s="357" t="s">
        <v>6581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739</v>
      </c>
      <c r="U43" s="357" t="s">
        <v>294</v>
      </c>
      <c r="V43" s="357" t="s">
        <v>294</v>
      </c>
    </row>
    <row r="44" spans="1:22" ht="15" thickBot="1">
      <c r="A44" s="515"/>
      <c r="B44" s="860" t="s">
        <v>6597</v>
      </c>
      <c r="C44" s="1063" t="s">
        <v>6598</v>
      </c>
      <c r="D44" s="609">
        <v>5</v>
      </c>
      <c r="E44" s="619">
        <v>6</v>
      </c>
      <c r="F44" s="1065" t="s">
        <v>6588</v>
      </c>
      <c r="G44" s="494"/>
      <c r="H44" s="494" t="s">
        <v>6587</v>
      </c>
      <c r="I44" s="494" t="s">
        <v>294</v>
      </c>
      <c r="J44" s="494" t="s">
        <v>294</v>
      </c>
      <c r="K44" s="573">
        <v>0</v>
      </c>
      <c r="L44" s="358" t="s">
        <v>6599</v>
      </c>
      <c r="M44" s="357" t="s">
        <v>6597</v>
      </c>
      <c r="N44" s="357" t="s">
        <v>6587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6589</v>
      </c>
      <c r="U44" s="357" t="s">
        <v>294</v>
      </c>
      <c r="V44" s="357" t="s">
        <v>294</v>
      </c>
    </row>
    <row r="45" spans="1:22" ht="15" thickBot="1">
      <c r="A45" s="517"/>
      <c r="B45" s="1119"/>
      <c r="C45" s="703" t="s">
        <v>22</v>
      </c>
      <c r="D45" s="614">
        <v>22</v>
      </c>
      <c r="E45" s="614">
        <v>27</v>
      </c>
      <c r="F45" s="701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602">
        <v>7</v>
      </c>
      <c r="B46" s="860" t="s">
        <v>6600</v>
      </c>
      <c r="C46" s="1063" t="s">
        <v>6601</v>
      </c>
      <c r="D46" s="609">
        <v>5</v>
      </c>
      <c r="E46" s="607">
        <v>6</v>
      </c>
      <c r="F46" s="1067" t="s">
        <v>6591</v>
      </c>
      <c r="G46" s="494"/>
      <c r="H46" s="494" t="s">
        <v>6590</v>
      </c>
      <c r="I46" s="494" t="s">
        <v>294</v>
      </c>
      <c r="J46" s="494" t="s">
        <v>294</v>
      </c>
      <c r="K46" s="573">
        <v>0</v>
      </c>
      <c r="L46" s="358" t="s">
        <v>6601</v>
      </c>
      <c r="M46" s="357" t="s">
        <v>6600</v>
      </c>
      <c r="N46" s="357" t="s">
        <v>6590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6591</v>
      </c>
      <c r="U46" s="357" t="s">
        <v>294</v>
      </c>
      <c r="V46" s="357" t="s">
        <v>294</v>
      </c>
    </row>
    <row r="47" spans="1:22">
      <c r="A47" s="515"/>
      <c r="B47" s="860" t="s">
        <v>40</v>
      </c>
      <c r="C47" s="1063" t="s">
        <v>6517</v>
      </c>
      <c r="D47" s="609">
        <v>1</v>
      </c>
      <c r="E47" s="607">
        <v>1</v>
      </c>
      <c r="F47" s="1065" t="s">
        <v>247</v>
      </c>
      <c r="G47" s="494"/>
      <c r="H47" s="494" t="s">
        <v>36</v>
      </c>
      <c r="I47" s="494" t="s">
        <v>294</v>
      </c>
      <c r="J47" s="494" t="s">
        <v>294</v>
      </c>
      <c r="K47" s="573">
        <v>0</v>
      </c>
      <c r="L47" s="358" t="s">
        <v>1180</v>
      </c>
      <c r="M47" s="357" t="s">
        <v>40</v>
      </c>
      <c r="N47" s="357" t="s">
        <v>36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1131</v>
      </c>
      <c r="U47" s="357" t="s">
        <v>294</v>
      </c>
      <c r="V47" s="357" t="s">
        <v>294</v>
      </c>
    </row>
    <row r="48" spans="1:22">
      <c r="A48" s="515"/>
      <c r="B48" s="860" t="s">
        <v>6602</v>
      </c>
      <c r="C48" s="1063" t="s">
        <v>6603</v>
      </c>
      <c r="D48" s="609">
        <v>4</v>
      </c>
      <c r="E48" s="607">
        <v>4</v>
      </c>
      <c r="F48" s="1065" t="s">
        <v>6593</v>
      </c>
      <c r="G48" s="494"/>
      <c r="H48" s="494" t="s">
        <v>6592</v>
      </c>
      <c r="I48" s="494" t="s">
        <v>294</v>
      </c>
      <c r="J48" s="494" t="s">
        <v>294</v>
      </c>
      <c r="K48" s="573">
        <v>0</v>
      </c>
      <c r="L48" s="358" t="s">
        <v>6604</v>
      </c>
      <c r="M48" s="357" t="s">
        <v>6602</v>
      </c>
      <c r="N48" s="357" t="s">
        <v>6592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6306</v>
      </c>
      <c r="U48" s="357" t="s">
        <v>294</v>
      </c>
      <c r="V48" s="357" t="s">
        <v>294</v>
      </c>
    </row>
    <row r="49" spans="1:22">
      <c r="A49" s="515"/>
      <c r="B49" s="860" t="s">
        <v>38</v>
      </c>
      <c r="C49" s="1063" t="s">
        <v>146</v>
      </c>
      <c r="D49" s="609">
        <v>1</v>
      </c>
      <c r="E49" s="607">
        <v>1</v>
      </c>
      <c r="F49" s="1065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331</v>
      </c>
      <c r="M49" s="357" t="s">
        <v>38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/>
      <c r="B50" s="860" t="s">
        <v>6605</v>
      </c>
      <c r="C50" s="1063" t="s">
        <v>6606</v>
      </c>
      <c r="D50" s="609">
        <v>4</v>
      </c>
      <c r="E50" s="607">
        <v>4</v>
      </c>
      <c r="F50" s="1065" t="s">
        <v>6598</v>
      </c>
      <c r="G50" s="494"/>
      <c r="H50" s="494" t="s">
        <v>6597</v>
      </c>
      <c r="I50" s="494" t="s">
        <v>294</v>
      </c>
      <c r="J50" s="494" t="s">
        <v>294</v>
      </c>
      <c r="K50" s="573">
        <v>0</v>
      </c>
      <c r="L50" s="358" t="s">
        <v>6606</v>
      </c>
      <c r="M50" s="357" t="s">
        <v>6605</v>
      </c>
      <c r="N50" s="357" t="s">
        <v>6597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6599</v>
      </c>
      <c r="U50" s="357" t="s">
        <v>294</v>
      </c>
      <c r="V50" s="357" t="s">
        <v>294</v>
      </c>
    </row>
    <row r="51" spans="1:22" ht="15" thickBot="1">
      <c r="A51" s="515"/>
      <c r="B51" s="860" t="s">
        <v>6607</v>
      </c>
      <c r="C51" s="1063" t="s">
        <v>6608</v>
      </c>
      <c r="D51" s="609">
        <v>3</v>
      </c>
      <c r="E51" s="607">
        <v>4</v>
      </c>
      <c r="F51" s="1069" t="s">
        <v>6595</v>
      </c>
      <c r="G51" s="494"/>
      <c r="H51" s="494" t="s">
        <v>6594</v>
      </c>
      <c r="I51" s="494" t="s">
        <v>294</v>
      </c>
      <c r="J51" s="494" t="s">
        <v>294</v>
      </c>
      <c r="K51" s="573">
        <v>0</v>
      </c>
      <c r="L51" s="358" t="s">
        <v>6609</v>
      </c>
      <c r="M51" s="357" t="s">
        <v>6607</v>
      </c>
      <c r="N51" s="357" t="s">
        <v>6594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6596</v>
      </c>
      <c r="U51" s="357" t="s">
        <v>294</v>
      </c>
      <c r="V51" s="357" t="s">
        <v>294</v>
      </c>
    </row>
    <row r="52" spans="1:22" ht="15" thickBot="1">
      <c r="A52" s="517"/>
      <c r="B52" s="1119"/>
      <c r="C52" s="703" t="s">
        <v>22</v>
      </c>
      <c r="D52" s="614">
        <v>18</v>
      </c>
      <c r="E52" s="614">
        <v>20</v>
      </c>
      <c r="F52" s="701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8</v>
      </c>
      <c r="B53" s="860" t="s">
        <v>6610</v>
      </c>
      <c r="C53" s="1063" t="s">
        <v>6611</v>
      </c>
      <c r="D53" s="609">
        <v>6</v>
      </c>
      <c r="E53" s="603">
        <v>8</v>
      </c>
      <c r="F53" s="1067" t="s">
        <v>6606</v>
      </c>
      <c r="G53" s="494"/>
      <c r="H53" s="494" t="s">
        <v>6605</v>
      </c>
      <c r="I53" s="494" t="s">
        <v>294</v>
      </c>
      <c r="J53" s="494" t="s">
        <v>294</v>
      </c>
      <c r="K53" s="573">
        <v>0</v>
      </c>
      <c r="L53" s="358" t="s">
        <v>6612</v>
      </c>
      <c r="M53" s="357" t="s">
        <v>6610</v>
      </c>
      <c r="N53" s="357" t="s">
        <v>6605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6606</v>
      </c>
      <c r="U53" s="357" t="s">
        <v>294</v>
      </c>
      <c r="V53" s="357" t="s">
        <v>294</v>
      </c>
    </row>
    <row r="54" spans="1:22">
      <c r="A54" s="515"/>
      <c r="B54" s="860" t="s">
        <v>6613</v>
      </c>
      <c r="C54" s="1063" t="s">
        <v>6614</v>
      </c>
      <c r="D54" s="609">
        <v>4</v>
      </c>
      <c r="E54" s="607">
        <v>4</v>
      </c>
      <c r="F54" s="1065" t="s">
        <v>6603</v>
      </c>
      <c r="G54" s="494"/>
      <c r="H54" s="494" t="s">
        <v>6602</v>
      </c>
      <c r="I54" s="494" t="s">
        <v>294</v>
      </c>
      <c r="J54" s="494" t="s">
        <v>294</v>
      </c>
      <c r="K54" s="573">
        <v>0</v>
      </c>
      <c r="L54" s="358" t="s">
        <v>6615</v>
      </c>
      <c r="M54" s="357" t="s">
        <v>6613</v>
      </c>
      <c r="N54" s="357" t="s">
        <v>6602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6604</v>
      </c>
      <c r="U54" s="357" t="s">
        <v>294</v>
      </c>
      <c r="V54" s="357" t="s">
        <v>294</v>
      </c>
    </row>
    <row r="55" spans="1:22">
      <c r="A55" s="515"/>
      <c r="B55" s="860" t="s">
        <v>6616</v>
      </c>
      <c r="C55" s="1063" t="s">
        <v>6617</v>
      </c>
      <c r="D55" s="609">
        <v>5</v>
      </c>
      <c r="E55" s="607">
        <v>6</v>
      </c>
      <c r="F55" s="1065" t="s">
        <v>6601</v>
      </c>
      <c r="G55" s="494"/>
      <c r="H55" s="494" t="s">
        <v>6600</v>
      </c>
      <c r="I55" s="494" t="s">
        <v>294</v>
      </c>
      <c r="J55" s="494" t="s">
        <v>294</v>
      </c>
      <c r="K55" s="573">
        <v>0</v>
      </c>
      <c r="L55" s="358" t="s">
        <v>6618</v>
      </c>
      <c r="M55" s="357" t="s">
        <v>6616</v>
      </c>
      <c r="N55" s="357" t="s">
        <v>6600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6601</v>
      </c>
      <c r="U55" s="357" t="s">
        <v>294</v>
      </c>
      <c r="V55" s="357" t="s">
        <v>294</v>
      </c>
    </row>
    <row r="56" spans="1:22">
      <c r="A56" s="515"/>
      <c r="B56" s="860" t="s">
        <v>6619</v>
      </c>
      <c r="C56" s="1063" t="s">
        <v>6620</v>
      </c>
      <c r="D56" s="609">
        <v>3</v>
      </c>
      <c r="E56" s="607">
        <v>4</v>
      </c>
      <c r="F56" s="1065" t="s">
        <v>6593</v>
      </c>
      <c r="G56" s="494"/>
      <c r="H56" s="494" t="s">
        <v>6592</v>
      </c>
      <c r="I56" s="494" t="s">
        <v>294</v>
      </c>
      <c r="J56" s="494" t="s">
        <v>294</v>
      </c>
      <c r="K56" s="573">
        <v>0</v>
      </c>
      <c r="L56" s="358" t="s">
        <v>6621</v>
      </c>
      <c r="M56" s="357" t="s">
        <v>6619</v>
      </c>
      <c r="N56" s="357" t="s">
        <v>6592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6306</v>
      </c>
      <c r="U56" s="357" t="s">
        <v>294</v>
      </c>
      <c r="V56" s="357" t="s">
        <v>294</v>
      </c>
    </row>
    <row r="57" spans="1:22" ht="15" thickBot="1">
      <c r="A57" s="515"/>
      <c r="B57" s="860" t="s">
        <v>6622</v>
      </c>
      <c r="C57" s="1063" t="s">
        <v>6623</v>
      </c>
      <c r="D57" s="609">
        <v>4</v>
      </c>
      <c r="E57" s="607">
        <v>6</v>
      </c>
      <c r="F57" s="1065" t="s">
        <v>6624</v>
      </c>
      <c r="G57" s="494"/>
      <c r="H57" s="494" t="s">
        <v>34</v>
      </c>
      <c r="I57" s="494" t="s">
        <v>6607</v>
      </c>
      <c r="J57" s="494" t="s">
        <v>294</v>
      </c>
      <c r="K57" s="573">
        <v>0</v>
      </c>
      <c r="L57" s="358" t="s">
        <v>4861</v>
      </c>
      <c r="M57" s="357" t="s">
        <v>6622</v>
      </c>
      <c r="N57" s="357" t="s">
        <v>34</v>
      </c>
      <c r="O57" s="357" t="s">
        <v>6607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6609</v>
      </c>
      <c r="V57" s="357" t="s">
        <v>294</v>
      </c>
    </row>
    <row r="58" spans="1:22" ht="15" thickBot="1">
      <c r="A58" s="517"/>
      <c r="B58" s="1119"/>
      <c r="C58" s="703" t="s">
        <v>22</v>
      </c>
      <c r="D58" s="614">
        <v>22</v>
      </c>
      <c r="E58" s="614">
        <v>28</v>
      </c>
      <c r="F58" s="70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9</v>
      </c>
      <c r="B59" s="860" t="s">
        <v>866</v>
      </c>
      <c r="C59" s="1063" t="s">
        <v>4602</v>
      </c>
      <c r="D59" s="609">
        <v>4</v>
      </c>
      <c r="E59" s="603">
        <v>4</v>
      </c>
      <c r="F59" s="1067" t="s">
        <v>6620</v>
      </c>
      <c r="G59" s="494"/>
      <c r="H59" s="494" t="s">
        <v>6619</v>
      </c>
      <c r="I59" s="494" t="s">
        <v>294</v>
      </c>
      <c r="J59" s="494" t="s">
        <v>294</v>
      </c>
      <c r="K59" s="573">
        <v>0</v>
      </c>
      <c r="L59" s="358" t="s">
        <v>4742</v>
      </c>
      <c r="M59" s="357" t="s">
        <v>866</v>
      </c>
      <c r="N59" s="357" t="s">
        <v>6619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6621</v>
      </c>
      <c r="U59" s="357" t="s">
        <v>294</v>
      </c>
      <c r="V59" s="357" t="s">
        <v>294</v>
      </c>
    </row>
    <row r="60" spans="1:22">
      <c r="A60" s="515"/>
      <c r="B60" s="860" t="s">
        <v>6625</v>
      </c>
      <c r="C60" s="1063" t="s">
        <v>147</v>
      </c>
      <c r="D60" s="609">
        <v>5</v>
      </c>
      <c r="E60" s="607">
        <v>8</v>
      </c>
      <c r="F60" s="1065" t="s">
        <v>6626</v>
      </c>
      <c r="G60" s="494"/>
      <c r="H60" s="494" t="s">
        <v>35</v>
      </c>
      <c r="I60" s="494" t="s">
        <v>6610</v>
      </c>
      <c r="J60" s="494" t="s">
        <v>294</v>
      </c>
      <c r="K60" s="573">
        <v>0</v>
      </c>
      <c r="L60" s="358" t="s">
        <v>1153</v>
      </c>
      <c r="M60" s="357" t="s">
        <v>6625</v>
      </c>
      <c r="N60" s="357" t="s">
        <v>35</v>
      </c>
      <c r="O60" s="357" t="s">
        <v>6610</v>
      </c>
      <c r="P60" s="357" t="s">
        <v>294</v>
      </c>
      <c r="Q60" s="357">
        <v>0</v>
      </c>
      <c r="R60" s="357">
        <v>37</v>
      </c>
      <c r="S60" s="357">
        <v>0</v>
      </c>
      <c r="T60" s="357" t="s">
        <v>3259</v>
      </c>
      <c r="U60" s="357" t="s">
        <v>6612</v>
      </c>
      <c r="V60" s="357" t="s">
        <v>294</v>
      </c>
    </row>
    <row r="61" spans="1:22">
      <c r="A61" s="515"/>
      <c r="B61" s="860" t="s">
        <v>6627</v>
      </c>
      <c r="C61" s="1063" t="s">
        <v>6628</v>
      </c>
      <c r="D61" s="609">
        <v>3</v>
      </c>
      <c r="E61" s="607">
        <v>4</v>
      </c>
      <c r="F61" s="1065" t="s">
        <v>6603</v>
      </c>
      <c r="G61" s="494"/>
      <c r="H61" s="494" t="s">
        <v>6602</v>
      </c>
      <c r="I61" s="494" t="s">
        <v>294</v>
      </c>
      <c r="J61" s="494" t="s">
        <v>294</v>
      </c>
      <c r="K61" s="573">
        <v>0</v>
      </c>
      <c r="L61" s="358" t="s">
        <v>6628</v>
      </c>
      <c r="M61" s="357" t="s">
        <v>6627</v>
      </c>
      <c r="N61" s="357" t="s">
        <v>6602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6604</v>
      </c>
      <c r="U61" s="357" t="s">
        <v>294</v>
      </c>
      <c r="V61" s="357" t="s">
        <v>294</v>
      </c>
    </row>
    <row r="62" spans="1:22">
      <c r="A62" s="515"/>
      <c r="B62" s="860" t="s">
        <v>420</v>
      </c>
      <c r="C62" s="1063" t="s">
        <v>363</v>
      </c>
      <c r="D62" s="609">
        <v>3</v>
      </c>
      <c r="E62" s="607">
        <v>4</v>
      </c>
      <c r="F62" s="1065" t="s">
        <v>6297</v>
      </c>
      <c r="G62" s="494"/>
      <c r="H62" s="494" t="s">
        <v>360</v>
      </c>
      <c r="I62" s="494" t="s">
        <v>294</v>
      </c>
      <c r="J62" s="494" t="s">
        <v>294</v>
      </c>
      <c r="K62" s="573">
        <v>0</v>
      </c>
      <c r="L62" s="358" t="s">
        <v>574</v>
      </c>
      <c r="M62" s="357" t="s">
        <v>420</v>
      </c>
      <c r="N62" s="357" t="s">
        <v>360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6298</v>
      </c>
      <c r="U62" s="357" t="s">
        <v>294</v>
      </c>
      <c r="V62" s="357" t="s">
        <v>294</v>
      </c>
    </row>
    <row r="63" spans="1:22">
      <c r="A63" s="515"/>
      <c r="B63" s="860" t="s">
        <v>6629</v>
      </c>
      <c r="C63" s="1063" t="s">
        <v>6630</v>
      </c>
      <c r="D63" s="609">
        <v>4</v>
      </c>
      <c r="E63" s="607">
        <v>4</v>
      </c>
      <c r="F63" s="1065" t="s">
        <v>6623</v>
      </c>
      <c r="G63" s="494" t="s">
        <v>241</v>
      </c>
      <c r="H63" s="494" t="s">
        <v>6622</v>
      </c>
      <c r="I63" s="494" t="s">
        <v>294</v>
      </c>
      <c r="J63" s="494" t="s">
        <v>294</v>
      </c>
      <c r="K63" s="573">
        <v>0</v>
      </c>
      <c r="L63" s="358" t="s">
        <v>6345</v>
      </c>
      <c r="M63" s="357" t="s">
        <v>6629</v>
      </c>
      <c r="N63" s="357" t="s">
        <v>6622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4861</v>
      </c>
      <c r="U63" s="357" t="s">
        <v>294</v>
      </c>
      <c r="V63" s="357" t="s">
        <v>294</v>
      </c>
    </row>
    <row r="64" spans="1:22" ht="15" thickBot="1">
      <c r="A64" s="515"/>
      <c r="B64" s="860" t="s">
        <v>6631</v>
      </c>
      <c r="C64" s="1063" t="s">
        <v>6632</v>
      </c>
      <c r="D64" s="609">
        <v>4</v>
      </c>
      <c r="E64" s="607">
        <v>4</v>
      </c>
      <c r="F64" s="1065" t="s">
        <v>6623</v>
      </c>
      <c r="G64" s="494" t="s">
        <v>241</v>
      </c>
      <c r="H64" s="494" t="s">
        <v>6622</v>
      </c>
      <c r="I64" s="494" t="s">
        <v>294</v>
      </c>
      <c r="J64" s="494" t="s">
        <v>294</v>
      </c>
      <c r="K64" s="573">
        <v>0</v>
      </c>
      <c r="L64" s="358" t="s">
        <v>6633</v>
      </c>
      <c r="M64" s="357" t="s">
        <v>6631</v>
      </c>
      <c r="N64" s="357" t="s">
        <v>6622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4861</v>
      </c>
      <c r="U64" s="357" t="s">
        <v>294</v>
      </c>
      <c r="V64" s="357" t="s">
        <v>294</v>
      </c>
    </row>
    <row r="65" spans="1:22" ht="15" thickBot="1">
      <c r="A65" s="517"/>
      <c r="B65" s="1119"/>
      <c r="C65" s="703" t="s">
        <v>22</v>
      </c>
      <c r="D65" s="614">
        <v>19</v>
      </c>
      <c r="E65" s="614">
        <v>24</v>
      </c>
      <c r="F65" s="70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15">
        <v>10</v>
      </c>
      <c r="B66" s="860" t="s">
        <v>6634</v>
      </c>
      <c r="C66" s="1063" t="s">
        <v>151</v>
      </c>
      <c r="D66" s="605">
        <v>5</v>
      </c>
      <c r="E66" s="603">
        <v>8</v>
      </c>
      <c r="F66" s="1065" t="s">
        <v>147</v>
      </c>
      <c r="G66" s="494"/>
      <c r="H66" s="494" t="s">
        <v>6625</v>
      </c>
      <c r="I66" s="494" t="s">
        <v>294</v>
      </c>
      <c r="J66" s="494" t="s">
        <v>294</v>
      </c>
      <c r="K66" s="573">
        <v>0</v>
      </c>
      <c r="L66" s="358" t="s">
        <v>1182</v>
      </c>
      <c r="M66" s="357" t="s">
        <v>6634</v>
      </c>
      <c r="N66" s="357" t="s">
        <v>6625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1153</v>
      </c>
      <c r="U66" s="357" t="s">
        <v>294</v>
      </c>
      <c r="V66" s="357" t="s">
        <v>294</v>
      </c>
    </row>
    <row r="67" spans="1:22">
      <c r="A67" s="515"/>
      <c r="B67" s="860" t="s">
        <v>6635</v>
      </c>
      <c r="C67" s="1063" t="s">
        <v>6636</v>
      </c>
      <c r="D67" s="609">
        <v>4</v>
      </c>
      <c r="E67" s="607">
        <v>4</v>
      </c>
      <c r="F67" s="1065" t="s">
        <v>6628</v>
      </c>
      <c r="G67" s="494"/>
      <c r="H67" s="494" t="s">
        <v>6627</v>
      </c>
      <c r="I67" s="494" t="s">
        <v>294</v>
      </c>
      <c r="J67" s="494" t="s">
        <v>294</v>
      </c>
      <c r="K67" s="573">
        <v>0</v>
      </c>
      <c r="L67" s="358" t="s">
        <v>6637</v>
      </c>
      <c r="M67" s="357" t="s">
        <v>6635</v>
      </c>
      <c r="N67" s="357" t="s">
        <v>6627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6628</v>
      </c>
      <c r="U67" s="357" t="s">
        <v>294</v>
      </c>
      <c r="V67" s="357" t="s">
        <v>294</v>
      </c>
    </row>
    <row r="68" spans="1:22">
      <c r="A68" s="515"/>
      <c r="B68" s="860" t="s">
        <v>4951</v>
      </c>
      <c r="C68" s="1063" t="s">
        <v>4779</v>
      </c>
      <c r="D68" s="609">
        <v>5</v>
      </c>
      <c r="E68" s="607">
        <v>6</v>
      </c>
      <c r="F68" s="1065" t="s">
        <v>6614</v>
      </c>
      <c r="G68" s="494"/>
      <c r="H68" s="494" t="s">
        <v>6613</v>
      </c>
      <c r="I68" s="494" t="s">
        <v>294</v>
      </c>
      <c r="J68" s="494" t="s">
        <v>294</v>
      </c>
      <c r="K68" s="573">
        <v>0</v>
      </c>
      <c r="L68" s="358" t="s">
        <v>4663</v>
      </c>
      <c r="M68" s="357" t="s">
        <v>4951</v>
      </c>
      <c r="N68" s="357" t="s">
        <v>6613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6615</v>
      </c>
      <c r="U68" s="357" t="s">
        <v>294</v>
      </c>
      <c r="V68" s="357" t="s">
        <v>294</v>
      </c>
    </row>
    <row r="69" spans="1:22">
      <c r="A69" s="515"/>
      <c r="B69" s="860" t="s">
        <v>6638</v>
      </c>
      <c r="C69" s="1063" t="s">
        <v>6639</v>
      </c>
      <c r="D69" s="609">
        <v>4</v>
      </c>
      <c r="E69" s="607">
        <v>4</v>
      </c>
      <c r="F69" s="1065" t="s">
        <v>6562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 t="s">
        <v>6640</v>
      </c>
      <c r="M69" s="357" t="s">
        <v>6638</v>
      </c>
      <c r="N69" s="357" t="s">
        <v>241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153</v>
      </c>
      <c r="U69" s="357" t="s">
        <v>294</v>
      </c>
      <c r="V69" s="357" t="s">
        <v>294</v>
      </c>
    </row>
    <row r="70" spans="1:22">
      <c r="A70" s="515"/>
      <c r="B70" s="860" t="s">
        <v>6641</v>
      </c>
      <c r="C70" s="1063" t="s">
        <v>6642</v>
      </c>
      <c r="D70" s="609">
        <v>4</v>
      </c>
      <c r="E70" s="607">
        <v>4</v>
      </c>
      <c r="F70" s="1065" t="s">
        <v>6562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6643</v>
      </c>
      <c r="M70" s="357" t="s">
        <v>6641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515"/>
      <c r="B71" s="860" t="s">
        <v>6644</v>
      </c>
      <c r="C71" s="1063" t="s">
        <v>6645</v>
      </c>
      <c r="D71" s="681">
        <v>4</v>
      </c>
      <c r="E71" s="619">
        <v>4</v>
      </c>
      <c r="F71" s="1065" t="s">
        <v>6617</v>
      </c>
      <c r="G71" s="494"/>
      <c r="H71" s="494" t="s">
        <v>6616</v>
      </c>
      <c r="I71" s="494" t="s">
        <v>294</v>
      </c>
      <c r="J71" s="494" t="s">
        <v>294</v>
      </c>
      <c r="K71" s="573">
        <v>0</v>
      </c>
      <c r="L71" s="358" t="s">
        <v>6645</v>
      </c>
      <c r="M71" s="357" t="s">
        <v>6644</v>
      </c>
      <c r="N71" s="357" t="s">
        <v>6616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6618</v>
      </c>
      <c r="U71" s="357" t="s">
        <v>294</v>
      </c>
      <c r="V71" s="357" t="s">
        <v>294</v>
      </c>
    </row>
    <row r="72" spans="1:22" ht="15" thickBot="1">
      <c r="A72" s="517"/>
      <c r="B72" s="1119"/>
      <c r="C72" s="703" t="s">
        <v>22</v>
      </c>
      <c r="D72" s="614">
        <v>22</v>
      </c>
      <c r="E72" s="614">
        <v>26</v>
      </c>
      <c r="F72" s="70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42"/>
      <c r="B73" s="1117"/>
      <c r="C73" s="1686" t="s">
        <v>111</v>
      </c>
      <c r="D73" s="631">
        <v>204</v>
      </c>
      <c r="E73" s="631">
        <v>253</v>
      </c>
      <c r="F73" s="70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05C22-730D-446E-8EFE-D4906157E88B}">
  <sheetPr codeName="Sheet120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10</v>
      </c>
      <c r="C9" s="1064" t="s">
        <v>438</v>
      </c>
      <c r="D9" s="605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17</v>
      </c>
      <c r="C10" s="1292" t="s">
        <v>54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6469</v>
      </c>
      <c r="C11" s="1063" t="s">
        <v>6470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6471</v>
      </c>
      <c r="M11" s="357" t="s">
        <v>6469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19</v>
      </c>
      <c r="C12" s="1063" t="s">
        <v>335</v>
      </c>
      <c r="D12" s="609">
        <v>2</v>
      </c>
      <c r="E12" s="60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607" t="s">
        <v>20</v>
      </c>
      <c r="C13" s="1063" t="s">
        <v>3543</v>
      </c>
      <c r="D13" s="609">
        <v>5</v>
      </c>
      <c r="E13" s="607">
        <v>6</v>
      </c>
      <c r="F13" s="130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612"/>
      <c r="C14" s="703" t="s">
        <v>22</v>
      </c>
      <c r="D14" s="614">
        <v>18</v>
      </c>
      <c r="E14" s="614">
        <v>20</v>
      </c>
      <c r="F14" s="106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607" t="s">
        <v>23</v>
      </c>
      <c r="C15" s="1063" t="s">
        <v>55</v>
      </c>
      <c r="D15" s="605">
        <v>5</v>
      </c>
      <c r="E15" s="603">
        <v>6</v>
      </c>
      <c r="F15" s="1067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515"/>
      <c r="B16" s="607" t="s">
        <v>6472</v>
      </c>
      <c r="C16" s="1063" t="s">
        <v>349</v>
      </c>
      <c r="D16" s="609">
        <v>4</v>
      </c>
      <c r="E16" s="607">
        <v>6</v>
      </c>
      <c r="F16" s="1065" t="s">
        <v>54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6309</v>
      </c>
      <c r="M16" s="357" t="s">
        <v>6472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515"/>
      <c r="B17" s="607" t="s">
        <v>25</v>
      </c>
      <c r="C17" s="1063" t="s">
        <v>138</v>
      </c>
      <c r="D17" s="609">
        <v>3</v>
      </c>
      <c r="E17" s="607">
        <v>4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2100</v>
      </c>
      <c r="M17" s="357" t="s">
        <v>25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607" t="s">
        <v>6473</v>
      </c>
      <c r="C18" s="1063" t="s">
        <v>6474</v>
      </c>
      <c r="D18" s="609">
        <v>4</v>
      </c>
      <c r="E18" s="607">
        <v>8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6475</v>
      </c>
      <c r="M18" s="357" t="s">
        <v>6473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15"/>
      <c r="B19" s="607" t="s">
        <v>26</v>
      </c>
      <c r="C19" s="1063" t="s">
        <v>52</v>
      </c>
      <c r="D19" s="609">
        <v>5</v>
      </c>
      <c r="E19" s="607">
        <v>6</v>
      </c>
      <c r="F19" s="1069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17"/>
      <c r="B20" s="612"/>
      <c r="C20" s="703" t="s">
        <v>22</v>
      </c>
      <c r="D20" s="614">
        <v>21</v>
      </c>
      <c r="E20" s="614">
        <v>30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607" t="s">
        <v>27</v>
      </c>
      <c r="C21" s="1063" t="s">
        <v>403</v>
      </c>
      <c r="D21" s="605">
        <v>5</v>
      </c>
      <c r="E21" s="603">
        <v>6</v>
      </c>
      <c r="F21" s="1067" t="s">
        <v>55</v>
      </c>
      <c r="G21" s="494"/>
      <c r="H21" s="494" t="s">
        <v>23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27</v>
      </c>
      <c r="N21" s="357" t="s">
        <v>23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594</v>
      </c>
      <c r="U21" s="357" t="s">
        <v>294</v>
      </c>
      <c r="V21" s="357" t="s">
        <v>294</v>
      </c>
    </row>
    <row r="22" spans="1:22">
      <c r="A22" s="515"/>
      <c r="B22" s="607" t="s">
        <v>350</v>
      </c>
      <c r="C22" s="1063" t="s">
        <v>6476</v>
      </c>
      <c r="D22" s="609">
        <v>4</v>
      </c>
      <c r="E22" s="860">
        <v>6</v>
      </c>
      <c r="F22" s="1065" t="s">
        <v>349</v>
      </c>
      <c r="G22" s="494"/>
      <c r="H22" s="494" t="s">
        <v>6472</v>
      </c>
      <c r="I22" s="494" t="s">
        <v>294</v>
      </c>
      <c r="J22" s="494" t="s">
        <v>294</v>
      </c>
      <c r="K22" s="573">
        <v>0</v>
      </c>
      <c r="L22" s="358" t="s">
        <v>6420</v>
      </c>
      <c r="M22" s="357" t="s">
        <v>350</v>
      </c>
      <c r="N22" s="357" t="s">
        <v>6472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6309</v>
      </c>
      <c r="U22" s="357" t="s">
        <v>294</v>
      </c>
      <c r="V22" s="357" t="s">
        <v>294</v>
      </c>
    </row>
    <row r="23" spans="1:22">
      <c r="A23" s="515"/>
      <c r="B23" s="607" t="s">
        <v>6477</v>
      </c>
      <c r="C23" s="1063" t="s">
        <v>6478</v>
      </c>
      <c r="D23" s="609">
        <v>4</v>
      </c>
      <c r="E23" s="860">
        <v>6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6479</v>
      </c>
      <c r="M23" s="357" t="s">
        <v>6477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607" t="s">
        <v>6480</v>
      </c>
      <c r="C24" s="1063" t="s">
        <v>6481</v>
      </c>
      <c r="D24" s="609">
        <v>4</v>
      </c>
      <c r="E24" s="607">
        <v>6</v>
      </c>
      <c r="F24" s="1065" t="s">
        <v>55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6482</v>
      </c>
      <c r="M24" s="357" t="s">
        <v>6480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 ht="15" thickBot="1">
      <c r="A25" s="515"/>
      <c r="B25" s="607" t="s">
        <v>33</v>
      </c>
      <c r="C25" s="1063" t="s">
        <v>140</v>
      </c>
      <c r="D25" s="609">
        <v>5</v>
      </c>
      <c r="E25" s="607">
        <v>6</v>
      </c>
      <c r="F25" s="1069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 ht="15" thickBot="1">
      <c r="A26" s="517"/>
      <c r="B26" s="612"/>
      <c r="C26" s="703" t="s">
        <v>22</v>
      </c>
      <c r="D26" s="614">
        <v>22</v>
      </c>
      <c r="E26" s="614">
        <v>30</v>
      </c>
      <c r="F26" s="1069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602">
        <v>4</v>
      </c>
      <c r="B27" s="607" t="s">
        <v>31</v>
      </c>
      <c r="C27" s="1063" t="s">
        <v>6483</v>
      </c>
      <c r="D27" s="605">
        <v>5</v>
      </c>
      <c r="E27" s="603">
        <v>6</v>
      </c>
      <c r="F27" s="1067" t="s">
        <v>403</v>
      </c>
      <c r="G27" s="494"/>
      <c r="H27" s="494" t="s">
        <v>27</v>
      </c>
      <c r="I27" s="494" t="s">
        <v>294</v>
      </c>
      <c r="J27" s="494" t="s">
        <v>294</v>
      </c>
      <c r="K27" s="573">
        <v>0</v>
      </c>
      <c r="L27" s="358" t="s">
        <v>603</v>
      </c>
      <c r="M27" s="357" t="s">
        <v>31</v>
      </c>
      <c r="N27" s="357" t="s">
        <v>27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598</v>
      </c>
      <c r="U27" s="357" t="s">
        <v>294</v>
      </c>
      <c r="V27" s="357" t="s">
        <v>294</v>
      </c>
    </row>
    <row r="28" spans="1:22">
      <c r="A28" s="515"/>
      <c r="B28" s="607" t="s">
        <v>6484</v>
      </c>
      <c r="C28" s="1063" t="s">
        <v>6485</v>
      </c>
      <c r="D28" s="609">
        <v>3</v>
      </c>
      <c r="E28" s="607">
        <v>4</v>
      </c>
      <c r="F28" s="1065" t="s">
        <v>6476</v>
      </c>
      <c r="G28" s="494"/>
      <c r="H28" s="494" t="s">
        <v>350</v>
      </c>
      <c r="I28" s="494" t="s">
        <v>294</v>
      </c>
      <c r="J28" s="494" t="s">
        <v>294</v>
      </c>
      <c r="K28" s="573">
        <v>0</v>
      </c>
      <c r="L28" s="358" t="s">
        <v>6486</v>
      </c>
      <c r="M28" s="357" t="s">
        <v>6484</v>
      </c>
      <c r="N28" s="357" t="s">
        <v>350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6420</v>
      </c>
      <c r="U28" s="357" t="s">
        <v>294</v>
      </c>
      <c r="V28" s="357" t="s">
        <v>294</v>
      </c>
    </row>
    <row r="29" spans="1:22">
      <c r="A29" s="515"/>
      <c r="B29" s="607" t="s">
        <v>29</v>
      </c>
      <c r="C29" s="1063" t="s">
        <v>53</v>
      </c>
      <c r="D29" s="609">
        <v>2</v>
      </c>
      <c r="E29" s="607">
        <v>2</v>
      </c>
      <c r="F29" s="1065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609</v>
      </c>
      <c r="M29" s="357" t="s">
        <v>29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/>
      <c r="B30" s="607" t="s">
        <v>6487</v>
      </c>
      <c r="C30" s="1063" t="s">
        <v>6488</v>
      </c>
      <c r="D30" s="609">
        <v>3</v>
      </c>
      <c r="E30" s="607">
        <v>4</v>
      </c>
      <c r="F30" s="1065" t="s">
        <v>6478</v>
      </c>
      <c r="G30" s="494"/>
      <c r="H30" s="494" t="s">
        <v>6477</v>
      </c>
      <c r="I30" s="494" t="s">
        <v>294</v>
      </c>
      <c r="J30" s="494" t="s">
        <v>294</v>
      </c>
      <c r="K30" s="573">
        <v>0</v>
      </c>
      <c r="L30" s="358" t="s">
        <v>6489</v>
      </c>
      <c r="M30" s="357" t="s">
        <v>6487</v>
      </c>
      <c r="N30" s="357" t="s">
        <v>6477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6479</v>
      </c>
      <c r="U30" s="357" t="s">
        <v>294</v>
      </c>
      <c r="V30" s="357" t="s">
        <v>294</v>
      </c>
    </row>
    <row r="31" spans="1:22">
      <c r="A31" s="515"/>
      <c r="B31" s="607" t="s">
        <v>30</v>
      </c>
      <c r="C31" s="1063" t="s">
        <v>141</v>
      </c>
      <c r="D31" s="609">
        <v>5</v>
      </c>
      <c r="E31" s="607">
        <v>6</v>
      </c>
      <c r="F31" s="1065" t="s">
        <v>55</v>
      </c>
      <c r="G31" s="494"/>
      <c r="H31" s="494" t="s">
        <v>23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23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594</v>
      </c>
      <c r="U31" s="357" t="s">
        <v>294</v>
      </c>
      <c r="V31" s="357" t="s">
        <v>294</v>
      </c>
    </row>
    <row r="32" spans="1:22" ht="15" thickBot="1">
      <c r="A32" s="515"/>
      <c r="B32" s="607" t="s">
        <v>6490</v>
      </c>
      <c r="C32" s="1063" t="s">
        <v>6491</v>
      </c>
      <c r="D32" s="609">
        <v>4</v>
      </c>
      <c r="E32" s="607">
        <v>4</v>
      </c>
      <c r="F32" s="1065" t="s">
        <v>6474</v>
      </c>
      <c r="G32" s="494"/>
      <c r="H32" s="494" t="s">
        <v>6473</v>
      </c>
      <c r="I32" s="494" t="s">
        <v>294</v>
      </c>
      <c r="J32" s="494" t="s">
        <v>294</v>
      </c>
      <c r="K32" s="573">
        <v>0</v>
      </c>
      <c r="L32" s="358" t="s">
        <v>6492</v>
      </c>
      <c r="M32" s="357" t="s">
        <v>6490</v>
      </c>
      <c r="N32" s="357" t="s">
        <v>6473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6475</v>
      </c>
      <c r="U32" s="357" t="s">
        <v>294</v>
      </c>
      <c r="V32" s="357" t="s">
        <v>294</v>
      </c>
    </row>
    <row r="33" spans="1:22" ht="15" thickBot="1">
      <c r="A33" s="517"/>
      <c r="B33" s="612"/>
      <c r="C33" s="703" t="s">
        <v>22</v>
      </c>
      <c r="D33" s="614">
        <v>22</v>
      </c>
      <c r="E33" s="614">
        <v>26</v>
      </c>
      <c r="F33" s="773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22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>
        <v>5</v>
      </c>
      <c r="B34" s="607" t="s">
        <v>351</v>
      </c>
      <c r="C34" s="1063" t="s">
        <v>352</v>
      </c>
      <c r="D34" s="605">
        <v>4</v>
      </c>
      <c r="E34" s="603">
        <v>4</v>
      </c>
      <c r="F34" s="1067" t="s">
        <v>6483</v>
      </c>
      <c r="G34" s="494"/>
      <c r="H34" s="494" t="s">
        <v>31</v>
      </c>
      <c r="I34" s="494" t="s">
        <v>294</v>
      </c>
      <c r="J34" s="494" t="s">
        <v>294</v>
      </c>
      <c r="K34" s="573">
        <v>0</v>
      </c>
      <c r="L34" s="358" t="s">
        <v>6493</v>
      </c>
      <c r="M34" s="357" t="s">
        <v>351</v>
      </c>
      <c r="N34" s="357" t="s">
        <v>31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603</v>
      </c>
      <c r="U34" s="357" t="s">
        <v>294</v>
      </c>
      <c r="V34" s="357" t="s">
        <v>294</v>
      </c>
    </row>
    <row r="35" spans="1:22">
      <c r="A35" s="515"/>
      <c r="B35" s="607" t="s">
        <v>6494</v>
      </c>
      <c r="C35" s="1063" t="s">
        <v>6495</v>
      </c>
      <c r="D35" s="609">
        <v>4</v>
      </c>
      <c r="E35" s="607">
        <v>6</v>
      </c>
      <c r="F35" s="1290" t="s">
        <v>6478</v>
      </c>
      <c r="G35" s="494"/>
      <c r="H35" s="494" t="s">
        <v>6477</v>
      </c>
      <c r="I35" s="494" t="s">
        <v>294</v>
      </c>
      <c r="J35" s="494" t="s">
        <v>294</v>
      </c>
      <c r="K35" s="573">
        <v>0</v>
      </c>
      <c r="L35" s="358" t="s">
        <v>6496</v>
      </c>
      <c r="M35" s="357" t="s">
        <v>6494</v>
      </c>
      <c r="N35" s="357" t="s">
        <v>6477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6479</v>
      </c>
      <c r="U35" s="357" t="s">
        <v>294</v>
      </c>
      <c r="V35" s="357" t="s">
        <v>294</v>
      </c>
    </row>
    <row r="36" spans="1:22">
      <c r="A36" s="515"/>
      <c r="B36" s="607" t="s">
        <v>6497</v>
      </c>
      <c r="C36" s="1063" t="s">
        <v>6498</v>
      </c>
      <c r="D36" s="609">
        <v>4</v>
      </c>
      <c r="E36" s="607">
        <v>6</v>
      </c>
      <c r="F36" s="1065" t="s">
        <v>349</v>
      </c>
      <c r="G36" s="494"/>
      <c r="H36" s="494" t="s">
        <v>6472</v>
      </c>
      <c r="I36" s="494" t="s">
        <v>294</v>
      </c>
      <c r="J36" s="494" t="s">
        <v>294</v>
      </c>
      <c r="K36" s="573">
        <v>0</v>
      </c>
      <c r="L36" s="358" t="s">
        <v>6499</v>
      </c>
      <c r="M36" s="357" t="s">
        <v>6497</v>
      </c>
      <c r="N36" s="357" t="s">
        <v>6472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6309</v>
      </c>
      <c r="U36" s="357" t="s">
        <v>294</v>
      </c>
      <c r="V36" s="357" t="s">
        <v>294</v>
      </c>
    </row>
    <row r="37" spans="1:22">
      <c r="A37" s="515"/>
      <c r="B37" s="607" t="s">
        <v>6500</v>
      </c>
      <c r="C37" s="1063" t="s">
        <v>6501</v>
      </c>
      <c r="D37" s="609">
        <v>4</v>
      </c>
      <c r="E37" s="607">
        <v>6</v>
      </c>
      <c r="F37" s="1065" t="s">
        <v>6491</v>
      </c>
      <c r="G37" s="494"/>
      <c r="H37" s="494" t="s">
        <v>6490</v>
      </c>
      <c r="I37" s="494" t="s">
        <v>294</v>
      </c>
      <c r="J37" s="494" t="s">
        <v>294</v>
      </c>
      <c r="K37" s="574">
        <v>0</v>
      </c>
      <c r="L37" s="358" t="s">
        <v>6502</v>
      </c>
      <c r="M37" s="357" t="s">
        <v>6500</v>
      </c>
      <c r="N37" s="357" t="s">
        <v>6490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6492</v>
      </c>
      <c r="U37" s="357" t="s">
        <v>294</v>
      </c>
      <c r="V37" s="357" t="s">
        <v>294</v>
      </c>
    </row>
    <row r="38" spans="1:22">
      <c r="A38" s="515"/>
      <c r="B38" s="607" t="s">
        <v>34</v>
      </c>
      <c r="C38" s="1063" t="s">
        <v>142</v>
      </c>
      <c r="D38" s="609">
        <v>4</v>
      </c>
      <c r="E38" s="607">
        <v>6</v>
      </c>
      <c r="F38" s="1065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15"/>
      <c r="B39" s="607" t="s">
        <v>18</v>
      </c>
      <c r="C39" s="1063" t="s">
        <v>3567</v>
      </c>
      <c r="D39" s="609">
        <v>2</v>
      </c>
      <c r="E39" s="607">
        <v>2</v>
      </c>
      <c r="F39" s="1065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608</v>
      </c>
      <c r="M39" s="357" t="s">
        <v>18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 ht="15" thickBot="1">
      <c r="A40" s="517"/>
      <c r="B40" s="612"/>
      <c r="C40" s="703" t="s">
        <v>22</v>
      </c>
      <c r="D40" s="614">
        <v>22</v>
      </c>
      <c r="E40" s="614">
        <v>30</v>
      </c>
      <c r="F40" s="1067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607" t="s">
        <v>6503</v>
      </c>
      <c r="C41" s="1063" t="s">
        <v>6504</v>
      </c>
      <c r="D41" s="605">
        <v>6</v>
      </c>
      <c r="E41" s="603">
        <v>6</v>
      </c>
      <c r="F41" s="1067" t="s">
        <v>6488</v>
      </c>
      <c r="G41" s="494"/>
      <c r="H41" s="494" t="s">
        <v>6487</v>
      </c>
      <c r="I41" s="494" t="s">
        <v>294</v>
      </c>
      <c r="J41" s="494" t="s">
        <v>294</v>
      </c>
      <c r="K41" s="573">
        <v>0</v>
      </c>
      <c r="L41" s="358" t="s">
        <v>6505</v>
      </c>
      <c r="M41" s="357" t="s">
        <v>6503</v>
      </c>
      <c r="N41" s="357" t="s">
        <v>6487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6489</v>
      </c>
      <c r="U41" s="357" t="s">
        <v>294</v>
      </c>
      <c r="V41" s="357" t="s">
        <v>294</v>
      </c>
    </row>
    <row r="42" spans="1:22">
      <c r="A42" s="515"/>
      <c r="B42" s="607" t="s">
        <v>35</v>
      </c>
      <c r="C42" s="1063" t="s">
        <v>145</v>
      </c>
      <c r="D42" s="609">
        <v>3</v>
      </c>
      <c r="E42" s="607">
        <v>4</v>
      </c>
      <c r="F42" s="1065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>
      <c r="A43" s="515"/>
      <c r="B43" s="607" t="s">
        <v>36</v>
      </c>
      <c r="C43" s="1063" t="s">
        <v>6506</v>
      </c>
      <c r="D43" s="609">
        <v>1</v>
      </c>
      <c r="E43" s="607">
        <v>1</v>
      </c>
      <c r="F43" s="1290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1131</v>
      </c>
      <c r="M43" s="357" t="s">
        <v>36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15"/>
      <c r="B44" s="607" t="s">
        <v>6507</v>
      </c>
      <c r="C44" s="1063" t="s">
        <v>6508</v>
      </c>
      <c r="D44" s="609">
        <v>4</v>
      </c>
      <c r="E44" s="607">
        <v>6</v>
      </c>
      <c r="F44" s="1065" t="s">
        <v>6498</v>
      </c>
      <c r="G44" s="494"/>
      <c r="H44" s="494" t="s">
        <v>6497</v>
      </c>
      <c r="I44" s="494" t="s">
        <v>294</v>
      </c>
      <c r="J44" s="494" t="s">
        <v>294</v>
      </c>
      <c r="K44" s="573">
        <v>0</v>
      </c>
      <c r="L44" s="358" t="s">
        <v>6508</v>
      </c>
      <c r="M44" s="357" t="s">
        <v>6507</v>
      </c>
      <c r="N44" s="357" t="s">
        <v>6497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6499</v>
      </c>
      <c r="U44" s="357" t="s">
        <v>294</v>
      </c>
      <c r="V44" s="357" t="s">
        <v>294</v>
      </c>
    </row>
    <row r="45" spans="1:22">
      <c r="A45" s="515"/>
      <c r="B45" s="607" t="s">
        <v>6509</v>
      </c>
      <c r="C45" s="1063" t="s">
        <v>6510</v>
      </c>
      <c r="D45" s="609">
        <v>4</v>
      </c>
      <c r="E45" s="607">
        <v>4</v>
      </c>
      <c r="F45" s="1065" t="s">
        <v>6498</v>
      </c>
      <c r="G45" s="494"/>
      <c r="H45" s="494" t="s">
        <v>6497</v>
      </c>
      <c r="I45" s="494" t="s">
        <v>294</v>
      </c>
      <c r="J45" s="494" t="s">
        <v>294</v>
      </c>
      <c r="K45" s="573">
        <v>0</v>
      </c>
      <c r="L45" s="358" t="s">
        <v>6511</v>
      </c>
      <c r="M45" s="357" t="s">
        <v>6509</v>
      </c>
      <c r="N45" s="357" t="s">
        <v>6497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6499</v>
      </c>
      <c r="U45" s="357" t="s">
        <v>294</v>
      </c>
      <c r="V45" s="357" t="s">
        <v>294</v>
      </c>
    </row>
    <row r="46" spans="1:22" ht="15" thickBot="1">
      <c r="A46" s="515"/>
      <c r="B46" s="607" t="s">
        <v>6512</v>
      </c>
      <c r="C46" s="1063" t="s">
        <v>6513</v>
      </c>
      <c r="D46" s="681">
        <v>3</v>
      </c>
      <c r="E46" s="619">
        <v>4</v>
      </c>
      <c r="F46" s="1331" t="s">
        <v>6495</v>
      </c>
      <c r="G46" s="494"/>
      <c r="H46" s="494" t="s">
        <v>6494</v>
      </c>
      <c r="I46" s="494" t="s">
        <v>294</v>
      </c>
      <c r="J46" s="494" t="s">
        <v>294</v>
      </c>
      <c r="K46" s="573">
        <v>0</v>
      </c>
      <c r="L46" s="358" t="s">
        <v>6514</v>
      </c>
      <c r="M46" s="357" t="s">
        <v>6512</v>
      </c>
      <c r="N46" s="357" t="s">
        <v>6494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6496</v>
      </c>
      <c r="U46" s="357" t="s">
        <v>294</v>
      </c>
      <c r="V46" s="357" t="s">
        <v>294</v>
      </c>
    </row>
    <row r="47" spans="1:22" ht="15" thickBot="1">
      <c r="A47" s="517"/>
      <c r="B47" s="612"/>
      <c r="C47" s="703" t="s">
        <v>22</v>
      </c>
      <c r="D47" s="614">
        <v>21</v>
      </c>
      <c r="E47" s="614">
        <v>25</v>
      </c>
      <c r="F47" s="1069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>
        <v>7</v>
      </c>
      <c r="B48" s="607" t="s">
        <v>6515</v>
      </c>
      <c r="C48" s="1063" t="s">
        <v>6516</v>
      </c>
      <c r="D48" s="609">
        <v>7</v>
      </c>
      <c r="E48" s="607">
        <v>8</v>
      </c>
      <c r="F48" s="1417" t="s">
        <v>6504</v>
      </c>
      <c r="G48" s="494"/>
      <c r="H48" s="494" t="s">
        <v>6503</v>
      </c>
      <c r="I48" s="494" t="s">
        <v>294</v>
      </c>
      <c r="J48" s="494" t="s">
        <v>294</v>
      </c>
      <c r="K48" s="573">
        <v>0</v>
      </c>
      <c r="L48" s="358" t="s">
        <v>6516</v>
      </c>
      <c r="M48" s="357" t="s">
        <v>6515</v>
      </c>
      <c r="N48" s="357" t="s">
        <v>6503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6505</v>
      </c>
      <c r="U48" s="357" t="s">
        <v>294</v>
      </c>
      <c r="V48" s="357" t="s">
        <v>294</v>
      </c>
    </row>
    <row r="49" spans="1:22">
      <c r="A49" s="515"/>
      <c r="B49" s="607" t="s">
        <v>40</v>
      </c>
      <c r="C49" s="1063" t="s">
        <v>6517</v>
      </c>
      <c r="D49" s="609">
        <v>1</v>
      </c>
      <c r="E49" s="607">
        <v>1</v>
      </c>
      <c r="F49" s="1065" t="s">
        <v>6506</v>
      </c>
      <c r="G49" s="494"/>
      <c r="H49" s="494" t="s">
        <v>36</v>
      </c>
      <c r="I49" s="494" t="s">
        <v>294</v>
      </c>
      <c r="J49" s="494" t="s">
        <v>294</v>
      </c>
      <c r="K49" s="573">
        <v>0</v>
      </c>
      <c r="L49" s="358" t="s">
        <v>1180</v>
      </c>
      <c r="M49" s="357" t="s">
        <v>40</v>
      </c>
      <c r="N49" s="357" t="s">
        <v>36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1131</v>
      </c>
      <c r="U49" s="357" t="s">
        <v>294</v>
      </c>
      <c r="V49" s="357" t="s">
        <v>294</v>
      </c>
    </row>
    <row r="50" spans="1:22">
      <c r="A50" s="515"/>
      <c r="B50" s="607" t="s">
        <v>38</v>
      </c>
      <c r="C50" s="1063" t="s">
        <v>146</v>
      </c>
      <c r="D50" s="609">
        <v>1</v>
      </c>
      <c r="E50" s="607">
        <v>1</v>
      </c>
      <c r="F50" s="1065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331</v>
      </c>
      <c r="M50" s="357" t="s">
        <v>38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15"/>
      <c r="B51" s="607" t="s">
        <v>6518</v>
      </c>
      <c r="C51" s="1063" t="s">
        <v>6519</v>
      </c>
      <c r="D51" s="609">
        <v>5</v>
      </c>
      <c r="E51" s="607">
        <v>6</v>
      </c>
      <c r="F51" s="1418" t="s">
        <v>6508</v>
      </c>
      <c r="G51" s="494"/>
      <c r="H51" s="494" t="s">
        <v>6507</v>
      </c>
      <c r="I51" s="494" t="s">
        <v>294</v>
      </c>
      <c r="J51" s="494" t="s">
        <v>294</v>
      </c>
      <c r="K51" s="573">
        <v>0</v>
      </c>
      <c r="L51" s="358" t="s">
        <v>6520</v>
      </c>
      <c r="M51" s="357" t="s">
        <v>6518</v>
      </c>
      <c r="N51" s="357" t="s">
        <v>6507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6508</v>
      </c>
      <c r="U51" s="357" t="s">
        <v>294</v>
      </c>
      <c r="V51" s="357" t="s">
        <v>294</v>
      </c>
    </row>
    <row r="52" spans="1:22" ht="15" thickBot="1">
      <c r="A52" s="515"/>
      <c r="B52" s="607" t="s">
        <v>6521</v>
      </c>
      <c r="C52" s="1063" t="s">
        <v>6522</v>
      </c>
      <c r="D52" s="609">
        <v>4</v>
      </c>
      <c r="E52" s="607">
        <v>6</v>
      </c>
      <c r="F52" s="1331" t="s">
        <v>6501</v>
      </c>
      <c r="G52" s="494"/>
      <c r="H52" s="494" t="s">
        <v>6500</v>
      </c>
      <c r="I52" s="494" t="s">
        <v>294</v>
      </c>
      <c r="J52" s="494" t="s">
        <v>294</v>
      </c>
      <c r="K52" s="573">
        <v>0</v>
      </c>
      <c r="L52" s="358" t="s">
        <v>6523</v>
      </c>
      <c r="M52" s="357" t="s">
        <v>6521</v>
      </c>
      <c r="N52" s="357" t="s">
        <v>6500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6502</v>
      </c>
      <c r="U52" s="357" t="s">
        <v>294</v>
      </c>
      <c r="V52" s="357" t="s">
        <v>294</v>
      </c>
    </row>
    <row r="53" spans="1:22" ht="15" thickBot="1">
      <c r="A53" s="517"/>
      <c r="B53" s="612"/>
      <c r="C53" s="703" t="s">
        <v>22</v>
      </c>
      <c r="D53" s="614">
        <v>18</v>
      </c>
      <c r="E53" s="614">
        <v>22</v>
      </c>
      <c r="F53" s="773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602">
        <v>8</v>
      </c>
      <c r="B54" s="607" t="s">
        <v>6524</v>
      </c>
      <c r="C54" s="1063" t="s">
        <v>6525</v>
      </c>
      <c r="D54" s="609">
        <v>4</v>
      </c>
      <c r="E54" s="607">
        <v>6</v>
      </c>
      <c r="F54" s="1065" t="s">
        <v>6519</v>
      </c>
      <c r="G54" s="494"/>
      <c r="H54" s="494" t="s">
        <v>6518</v>
      </c>
      <c r="I54" s="494" t="s">
        <v>294</v>
      </c>
      <c r="J54" s="494" t="s">
        <v>294</v>
      </c>
      <c r="K54" s="573">
        <v>0</v>
      </c>
      <c r="L54" s="358" t="s">
        <v>6526</v>
      </c>
      <c r="M54" s="357" t="s">
        <v>6524</v>
      </c>
      <c r="N54" s="357" t="s">
        <v>6518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6520</v>
      </c>
      <c r="U54" s="357" t="s">
        <v>294</v>
      </c>
      <c r="V54" s="357" t="s">
        <v>294</v>
      </c>
    </row>
    <row r="55" spans="1:22">
      <c r="A55" s="515"/>
      <c r="B55" s="607" t="s">
        <v>6527</v>
      </c>
      <c r="C55" s="1063" t="s">
        <v>6528</v>
      </c>
      <c r="D55" s="609">
        <v>4</v>
      </c>
      <c r="E55" s="860">
        <v>4</v>
      </c>
      <c r="F55" s="1065" t="s">
        <v>6516</v>
      </c>
      <c r="G55" s="494"/>
      <c r="H55" s="494" t="s">
        <v>6515</v>
      </c>
      <c r="I55" s="494" t="s">
        <v>294</v>
      </c>
      <c r="J55" s="494" t="s">
        <v>294</v>
      </c>
      <c r="K55" s="573">
        <v>0</v>
      </c>
      <c r="L55" s="358" t="s">
        <v>6529</v>
      </c>
      <c r="M55" s="357" t="s">
        <v>6527</v>
      </c>
      <c r="N55" s="357" t="s">
        <v>6515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6516</v>
      </c>
      <c r="U55" s="357" t="s">
        <v>294</v>
      </c>
      <c r="V55" s="357" t="s">
        <v>294</v>
      </c>
    </row>
    <row r="56" spans="1:22">
      <c r="A56" s="515"/>
      <c r="B56" s="607" t="s">
        <v>6530</v>
      </c>
      <c r="C56" s="1063" t="s">
        <v>6531</v>
      </c>
      <c r="D56" s="609">
        <v>4</v>
      </c>
      <c r="E56" s="607">
        <v>6</v>
      </c>
      <c r="F56" s="1065" t="s">
        <v>6510</v>
      </c>
      <c r="G56" s="494"/>
      <c r="H56" s="494" t="s">
        <v>6509</v>
      </c>
      <c r="I56" s="494" t="s">
        <v>294</v>
      </c>
      <c r="J56" s="494" t="s">
        <v>294</v>
      </c>
      <c r="K56" s="573">
        <v>0</v>
      </c>
      <c r="L56" s="358" t="s">
        <v>6532</v>
      </c>
      <c r="M56" s="357" t="s">
        <v>6530</v>
      </c>
      <c r="N56" s="357" t="s">
        <v>6509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6511</v>
      </c>
      <c r="U56" s="357" t="s">
        <v>294</v>
      </c>
      <c r="V56" s="357" t="s">
        <v>294</v>
      </c>
    </row>
    <row r="57" spans="1:22">
      <c r="A57" s="515"/>
      <c r="B57" s="607" t="s">
        <v>6533</v>
      </c>
      <c r="C57" s="1063" t="s">
        <v>6534</v>
      </c>
      <c r="D57" s="609">
        <v>4</v>
      </c>
      <c r="E57" s="607">
        <v>4</v>
      </c>
      <c r="F57" s="1065" t="s">
        <v>6516</v>
      </c>
      <c r="G57" s="494"/>
      <c r="H57" s="494" t="s">
        <v>6515</v>
      </c>
      <c r="I57" s="494" t="s">
        <v>294</v>
      </c>
      <c r="J57" s="494" t="s">
        <v>294</v>
      </c>
      <c r="K57" s="573">
        <v>0</v>
      </c>
      <c r="L57" s="358" t="s">
        <v>6535</v>
      </c>
      <c r="M57" s="357" t="s">
        <v>6533</v>
      </c>
      <c r="N57" s="357" t="s">
        <v>6515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6516</v>
      </c>
      <c r="U57" s="357" t="s">
        <v>294</v>
      </c>
      <c r="V57" s="357" t="s">
        <v>294</v>
      </c>
    </row>
    <row r="58" spans="1:22" ht="15" thickBot="1">
      <c r="A58" s="515"/>
      <c r="B58" s="607" t="s">
        <v>6536</v>
      </c>
      <c r="C58" s="1063" t="s">
        <v>333</v>
      </c>
      <c r="D58" s="609">
        <v>4</v>
      </c>
      <c r="E58" s="607">
        <v>6</v>
      </c>
      <c r="F58" s="1418" t="s">
        <v>6537</v>
      </c>
      <c r="G58" s="494"/>
      <c r="H58" s="494" t="s">
        <v>34</v>
      </c>
      <c r="I58" s="494" t="s">
        <v>6512</v>
      </c>
      <c r="J58" s="494" t="s">
        <v>294</v>
      </c>
      <c r="K58" s="573">
        <v>0</v>
      </c>
      <c r="L58" s="358" t="s">
        <v>4861</v>
      </c>
      <c r="M58" s="357" t="s">
        <v>6536</v>
      </c>
      <c r="N58" s="357" t="s">
        <v>34</v>
      </c>
      <c r="O58" s="357" t="s">
        <v>6512</v>
      </c>
      <c r="P58" s="357" t="s">
        <v>294</v>
      </c>
      <c r="Q58" s="357">
        <v>0</v>
      </c>
      <c r="R58" s="357">
        <v>19</v>
      </c>
      <c r="S58" s="357">
        <v>0</v>
      </c>
      <c r="T58" s="357" t="s">
        <v>1181</v>
      </c>
      <c r="U58" s="357" t="s">
        <v>6514</v>
      </c>
      <c r="V58" s="357" t="s">
        <v>294</v>
      </c>
    </row>
    <row r="59" spans="1:22" ht="15" thickBot="1">
      <c r="A59" s="517"/>
      <c r="B59" s="612"/>
      <c r="C59" s="1684" t="s">
        <v>22</v>
      </c>
      <c r="D59" s="614">
        <v>20</v>
      </c>
      <c r="E59" s="614">
        <v>26</v>
      </c>
      <c r="F59" s="773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9</v>
      </c>
      <c r="B60" s="607" t="s">
        <v>6538</v>
      </c>
      <c r="C60" s="1063" t="s">
        <v>6539</v>
      </c>
      <c r="D60" s="609">
        <v>4</v>
      </c>
      <c r="E60" s="860">
        <v>4</v>
      </c>
      <c r="F60" s="1065" t="s">
        <v>6513</v>
      </c>
      <c r="G60" s="494"/>
      <c r="H60" s="494" t="s">
        <v>6512</v>
      </c>
      <c r="I60" s="494" t="s">
        <v>294</v>
      </c>
      <c r="J60" s="494" t="s">
        <v>294</v>
      </c>
      <c r="K60" s="573">
        <v>0</v>
      </c>
      <c r="L60" s="358" t="s">
        <v>6540</v>
      </c>
      <c r="M60" s="357" t="s">
        <v>6538</v>
      </c>
      <c r="N60" s="357" t="s">
        <v>6512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6514</v>
      </c>
      <c r="U60" s="357" t="s">
        <v>294</v>
      </c>
      <c r="V60" s="357" t="s">
        <v>294</v>
      </c>
    </row>
    <row r="61" spans="1:22" ht="20.399999999999999">
      <c r="A61" s="515"/>
      <c r="B61" s="607" t="s">
        <v>6541</v>
      </c>
      <c r="C61" s="611" t="s">
        <v>147</v>
      </c>
      <c r="D61" s="609">
        <v>5</v>
      </c>
      <c r="E61" s="607">
        <v>8</v>
      </c>
      <c r="F61" s="767" t="s">
        <v>6542</v>
      </c>
      <c r="G61" s="494"/>
      <c r="H61" s="494" t="s">
        <v>35</v>
      </c>
      <c r="I61" s="494" t="s">
        <v>6533</v>
      </c>
      <c r="J61" s="494" t="s">
        <v>294</v>
      </c>
      <c r="K61" s="573">
        <v>0</v>
      </c>
      <c r="L61" s="358" t="s">
        <v>1153</v>
      </c>
      <c r="M61" s="357" t="s">
        <v>6541</v>
      </c>
      <c r="N61" s="357" t="s">
        <v>35</v>
      </c>
      <c r="O61" s="357" t="s">
        <v>6533</v>
      </c>
      <c r="P61" s="357" t="s">
        <v>294</v>
      </c>
      <c r="Q61" s="357">
        <v>0</v>
      </c>
      <c r="R61" s="357">
        <v>36</v>
      </c>
      <c r="S61" s="357">
        <v>0</v>
      </c>
      <c r="T61" s="357" t="s">
        <v>3259</v>
      </c>
      <c r="U61" s="357" t="s">
        <v>6535</v>
      </c>
      <c r="V61" s="357" t="s">
        <v>294</v>
      </c>
    </row>
    <row r="62" spans="1:22">
      <c r="A62" s="515"/>
      <c r="B62" s="607" t="s">
        <v>6543</v>
      </c>
      <c r="C62" s="1063" t="s">
        <v>6544</v>
      </c>
      <c r="D62" s="609">
        <v>5</v>
      </c>
      <c r="E62" s="607">
        <v>6</v>
      </c>
      <c r="F62" s="1065" t="s">
        <v>6528</v>
      </c>
      <c r="G62" s="494"/>
      <c r="H62" s="494" t="s">
        <v>6527</v>
      </c>
      <c r="I62" s="494" t="s">
        <v>294</v>
      </c>
      <c r="J62" s="494" t="s">
        <v>294</v>
      </c>
      <c r="K62" s="573">
        <v>0</v>
      </c>
      <c r="L62" s="358" t="s">
        <v>6545</v>
      </c>
      <c r="M62" s="357" t="s">
        <v>6543</v>
      </c>
      <c r="N62" s="357" t="s">
        <v>6527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6529</v>
      </c>
      <c r="U62" s="357" t="s">
        <v>294</v>
      </c>
      <c r="V62" s="357" t="s">
        <v>294</v>
      </c>
    </row>
    <row r="63" spans="1:22">
      <c r="A63" s="515"/>
      <c r="B63" s="607" t="s">
        <v>6546</v>
      </c>
      <c r="C63" s="1063" t="s">
        <v>6547</v>
      </c>
      <c r="D63" s="609">
        <v>4</v>
      </c>
      <c r="E63" s="607">
        <v>4</v>
      </c>
      <c r="F63" s="1418" t="s">
        <v>6534</v>
      </c>
      <c r="G63" s="494"/>
      <c r="H63" s="494" t="s">
        <v>6533</v>
      </c>
      <c r="I63" s="494" t="s">
        <v>294</v>
      </c>
      <c r="J63" s="494" t="s">
        <v>294</v>
      </c>
      <c r="K63" s="573">
        <v>0</v>
      </c>
      <c r="L63" s="358" t="s">
        <v>6547</v>
      </c>
      <c r="M63" s="357" t="s">
        <v>6546</v>
      </c>
      <c r="N63" s="357" t="s">
        <v>6533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6535</v>
      </c>
      <c r="U63" s="357" t="s">
        <v>294</v>
      </c>
      <c r="V63" s="357" t="s">
        <v>294</v>
      </c>
    </row>
    <row r="64" spans="1:22">
      <c r="A64" s="515"/>
      <c r="B64" s="607" t="s">
        <v>6548</v>
      </c>
      <c r="C64" s="1063" t="s">
        <v>6549</v>
      </c>
      <c r="D64" s="609">
        <v>4</v>
      </c>
      <c r="E64" s="607">
        <v>4</v>
      </c>
      <c r="F64" s="1065" t="s">
        <v>6531</v>
      </c>
      <c r="G64" s="494" t="s">
        <v>241</v>
      </c>
      <c r="H64" s="494" t="s">
        <v>6530</v>
      </c>
      <c r="I64" s="494" t="s">
        <v>294</v>
      </c>
      <c r="J64" s="494" t="s">
        <v>294</v>
      </c>
      <c r="K64" s="573">
        <v>0</v>
      </c>
      <c r="L64" s="358" t="s">
        <v>6550</v>
      </c>
      <c r="M64" s="357" t="s">
        <v>6548</v>
      </c>
      <c r="N64" s="357" t="s">
        <v>6530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6532</v>
      </c>
      <c r="U64" s="357" t="s">
        <v>294</v>
      </c>
      <c r="V64" s="357" t="s">
        <v>294</v>
      </c>
    </row>
    <row r="65" spans="1:22" ht="15" thickBot="1">
      <c r="A65" s="515"/>
      <c r="B65" s="607" t="s">
        <v>6551</v>
      </c>
      <c r="C65" s="1063" t="s">
        <v>6552</v>
      </c>
      <c r="D65" s="609">
        <v>4</v>
      </c>
      <c r="E65" s="607">
        <v>4</v>
      </c>
      <c r="F65" s="1065" t="s">
        <v>6531</v>
      </c>
      <c r="G65" s="494" t="s">
        <v>241</v>
      </c>
      <c r="H65" s="494" t="s">
        <v>6530</v>
      </c>
      <c r="I65" s="494" t="s">
        <v>294</v>
      </c>
      <c r="J65" s="494" t="s">
        <v>294</v>
      </c>
      <c r="K65" s="573">
        <v>0</v>
      </c>
      <c r="L65" s="358" t="s">
        <v>6553</v>
      </c>
      <c r="M65" s="357" t="s">
        <v>6551</v>
      </c>
      <c r="N65" s="357" t="s">
        <v>6530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6532</v>
      </c>
      <c r="U65" s="357" t="s">
        <v>294</v>
      </c>
      <c r="V65" s="357" t="s">
        <v>294</v>
      </c>
    </row>
    <row r="66" spans="1:22" ht="15" thickBot="1">
      <c r="A66" s="517"/>
      <c r="B66" s="612"/>
      <c r="C66" s="703" t="s">
        <v>22</v>
      </c>
      <c r="D66" s="614">
        <v>22</v>
      </c>
      <c r="E66" s="614">
        <v>26</v>
      </c>
      <c r="F66" s="773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15">
        <v>10</v>
      </c>
      <c r="B67" s="607" t="s">
        <v>6554</v>
      </c>
      <c r="C67" s="1063" t="s">
        <v>151</v>
      </c>
      <c r="D67" s="609">
        <v>5</v>
      </c>
      <c r="E67" s="607">
        <v>8</v>
      </c>
      <c r="F67" s="1065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1182</v>
      </c>
      <c r="M67" s="357" t="s">
        <v>6554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15"/>
      <c r="B68" s="607" t="s">
        <v>6555</v>
      </c>
      <c r="C68" s="1063" t="s">
        <v>6556</v>
      </c>
      <c r="D68" s="609">
        <v>6</v>
      </c>
      <c r="E68" s="607">
        <v>6</v>
      </c>
      <c r="F68" s="1065" t="s">
        <v>6547</v>
      </c>
      <c r="G68" s="494"/>
      <c r="H68" s="494" t="s">
        <v>6546</v>
      </c>
      <c r="I68" s="494" t="s">
        <v>294</v>
      </c>
      <c r="J68" s="494" t="s">
        <v>294</v>
      </c>
      <c r="K68" s="573">
        <v>0</v>
      </c>
      <c r="L68" s="358" t="s">
        <v>6556</v>
      </c>
      <c r="M68" s="357" t="s">
        <v>6555</v>
      </c>
      <c r="N68" s="357" t="s">
        <v>6546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6547</v>
      </c>
      <c r="U68" s="357" t="s">
        <v>294</v>
      </c>
      <c r="V68" s="357" t="s">
        <v>294</v>
      </c>
    </row>
    <row r="69" spans="1:22">
      <c r="A69" s="515"/>
      <c r="B69" s="607" t="s">
        <v>6557</v>
      </c>
      <c r="C69" s="1063" t="s">
        <v>6558</v>
      </c>
      <c r="D69" s="609">
        <v>4</v>
      </c>
      <c r="E69" s="607">
        <v>4</v>
      </c>
      <c r="F69" s="1065" t="s">
        <v>6544</v>
      </c>
      <c r="G69" s="494"/>
      <c r="H69" s="494" t="s">
        <v>6543</v>
      </c>
      <c r="I69" s="494" t="s">
        <v>294</v>
      </c>
      <c r="J69" s="494" t="s">
        <v>294</v>
      </c>
      <c r="K69" s="573">
        <v>0</v>
      </c>
      <c r="L69" s="358" t="s">
        <v>6559</v>
      </c>
      <c r="M69" s="357" t="s">
        <v>6557</v>
      </c>
      <c r="N69" s="357" t="s">
        <v>6543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6545</v>
      </c>
      <c r="U69" s="357" t="s">
        <v>294</v>
      </c>
      <c r="V69" s="357" t="s">
        <v>294</v>
      </c>
    </row>
    <row r="70" spans="1:22" ht="15" thickBot="1">
      <c r="A70" s="515"/>
      <c r="B70" s="619" t="s">
        <v>6560</v>
      </c>
      <c r="C70" s="1063" t="s">
        <v>6561</v>
      </c>
      <c r="D70" s="609">
        <v>4</v>
      </c>
      <c r="E70" s="607">
        <v>4</v>
      </c>
      <c r="F70" s="1065" t="s">
        <v>6562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6563</v>
      </c>
      <c r="M70" s="357" t="s">
        <v>6560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517"/>
      <c r="B71" s="619"/>
      <c r="C71" s="703" t="s">
        <v>22</v>
      </c>
      <c r="D71" s="614">
        <v>19</v>
      </c>
      <c r="E71" s="614">
        <v>22</v>
      </c>
      <c r="F71" s="70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542"/>
      <c r="B72" s="619"/>
      <c r="C72" s="1685" t="s">
        <v>111</v>
      </c>
      <c r="D72" s="631">
        <v>205</v>
      </c>
      <c r="E72" s="631">
        <v>257</v>
      </c>
      <c r="F72" s="705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B73" s="1639"/>
      <c r="C73" s="1639"/>
      <c r="D73" s="1639"/>
      <c r="E73" s="1639"/>
      <c r="F73" s="1640"/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D058F-DE01-4B80-8F70-176EC6B88090}">
  <sheetPr codeName="Sheet121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94">
        <v>1</v>
      </c>
      <c r="B9" s="603" t="s">
        <v>10</v>
      </c>
      <c r="C9" s="1673" t="s">
        <v>11</v>
      </c>
      <c r="D9" s="1641">
        <v>2</v>
      </c>
      <c r="E9" s="1641">
        <v>2</v>
      </c>
      <c r="F9" s="89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95"/>
      <c r="B10" s="607" t="s">
        <v>17</v>
      </c>
      <c r="C10" s="727" t="s">
        <v>6275</v>
      </c>
      <c r="D10" s="1643">
        <v>5</v>
      </c>
      <c r="E10" s="1643">
        <v>7</v>
      </c>
      <c r="F10" s="729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95"/>
      <c r="B11" s="607" t="s">
        <v>415</v>
      </c>
      <c r="C11" s="727" t="s">
        <v>6411</v>
      </c>
      <c r="D11" s="1643">
        <v>2</v>
      </c>
      <c r="E11" s="1643">
        <v>2</v>
      </c>
      <c r="F11" s="729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6412</v>
      </c>
      <c r="M11" s="357" t="s">
        <v>415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95"/>
      <c r="B12" s="607" t="s">
        <v>1020</v>
      </c>
      <c r="C12" s="727" t="s">
        <v>3206</v>
      </c>
      <c r="D12" s="1643">
        <v>2</v>
      </c>
      <c r="E12" s="1643">
        <v>2</v>
      </c>
      <c r="F12" s="72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95"/>
      <c r="B13" s="607" t="s">
        <v>1043</v>
      </c>
      <c r="C13" s="727" t="s">
        <v>6279</v>
      </c>
      <c r="D13" s="1643">
        <v>4</v>
      </c>
      <c r="E13" s="1643">
        <v>6</v>
      </c>
      <c r="F13" s="72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6280</v>
      </c>
      <c r="M13" s="357" t="s">
        <v>1043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95"/>
      <c r="B14" s="607" t="s">
        <v>20</v>
      </c>
      <c r="C14" s="727" t="s">
        <v>21</v>
      </c>
      <c r="D14" s="1643">
        <v>5</v>
      </c>
      <c r="E14" s="1643">
        <v>6</v>
      </c>
      <c r="F14" s="72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95"/>
      <c r="B15" s="1672"/>
      <c r="C15" s="787" t="s">
        <v>22</v>
      </c>
      <c r="D15" s="783">
        <v>20</v>
      </c>
      <c r="E15" s="783">
        <v>25</v>
      </c>
      <c r="F15" s="7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794">
        <v>2</v>
      </c>
      <c r="B16" s="607" t="s">
        <v>23</v>
      </c>
      <c r="C16" s="727" t="s">
        <v>1048</v>
      </c>
      <c r="D16" s="1643">
        <v>5</v>
      </c>
      <c r="E16" s="1643">
        <v>7</v>
      </c>
      <c r="F16" s="729" t="s">
        <v>6275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795"/>
      <c r="B17" s="607" t="s">
        <v>347</v>
      </c>
      <c r="C17" s="727" t="s">
        <v>1042</v>
      </c>
      <c r="D17" s="1643">
        <v>3</v>
      </c>
      <c r="E17" s="1643">
        <v>6</v>
      </c>
      <c r="F17" s="729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6413</v>
      </c>
      <c r="M17" s="357" t="s">
        <v>347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795"/>
      <c r="B18" s="607" t="s">
        <v>354</v>
      </c>
      <c r="C18" s="727" t="s">
        <v>413</v>
      </c>
      <c r="D18" s="1643">
        <v>3</v>
      </c>
      <c r="E18" s="776">
        <v>4</v>
      </c>
      <c r="F18" s="729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6282</v>
      </c>
      <c r="M18" s="357" t="s">
        <v>354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795"/>
      <c r="B19" s="607" t="s">
        <v>25</v>
      </c>
      <c r="C19" s="727" t="s">
        <v>138</v>
      </c>
      <c r="D19" s="1643">
        <v>3</v>
      </c>
      <c r="E19" s="1643">
        <v>4</v>
      </c>
      <c r="F19" s="729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795"/>
      <c r="B20" s="607" t="s">
        <v>356</v>
      </c>
      <c r="C20" s="727" t="s">
        <v>6414</v>
      </c>
      <c r="D20" s="1643">
        <v>3</v>
      </c>
      <c r="E20" s="1643">
        <v>3</v>
      </c>
      <c r="F20" s="72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6284</v>
      </c>
      <c r="M20" s="357" t="s">
        <v>356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795"/>
      <c r="B21" s="607" t="s">
        <v>26</v>
      </c>
      <c r="C21" s="727" t="s">
        <v>52</v>
      </c>
      <c r="D21" s="1643">
        <v>5</v>
      </c>
      <c r="E21" s="1643">
        <v>6</v>
      </c>
      <c r="F21" s="729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807"/>
      <c r="B22" s="1672"/>
      <c r="C22" s="787" t="s">
        <v>22</v>
      </c>
      <c r="D22" s="783">
        <v>22</v>
      </c>
      <c r="E22" s="783">
        <v>30</v>
      </c>
      <c r="F22" s="78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794">
        <v>3</v>
      </c>
      <c r="B23" s="607" t="s">
        <v>27</v>
      </c>
      <c r="C23" s="727" t="s">
        <v>404</v>
      </c>
      <c r="D23" s="1643">
        <v>5</v>
      </c>
      <c r="E23" s="776">
        <v>6</v>
      </c>
      <c r="F23" s="729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>
      <c r="A24" s="795"/>
      <c r="B24" s="607" t="s">
        <v>359</v>
      </c>
      <c r="C24" s="727" t="s">
        <v>6415</v>
      </c>
      <c r="D24" s="1643">
        <v>4</v>
      </c>
      <c r="E24" s="1643">
        <v>6</v>
      </c>
      <c r="F24" s="729" t="s">
        <v>1048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6309</v>
      </c>
      <c r="M24" s="357" t="s">
        <v>359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795"/>
      <c r="B25" s="607" t="s">
        <v>30</v>
      </c>
      <c r="C25" s="727" t="s">
        <v>141</v>
      </c>
      <c r="D25" s="1643">
        <v>5</v>
      </c>
      <c r="E25" s="1643">
        <v>6</v>
      </c>
      <c r="F25" s="729" t="s">
        <v>1048</v>
      </c>
      <c r="G25" s="494"/>
      <c r="H25" s="494" t="s">
        <v>23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</v>
      </c>
      <c r="N25" s="357" t="s">
        <v>23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594</v>
      </c>
      <c r="U25" s="357" t="s">
        <v>294</v>
      </c>
      <c r="V25" s="357" t="s">
        <v>294</v>
      </c>
    </row>
    <row r="26" spans="1:22">
      <c r="A26" s="795"/>
      <c r="B26" s="607" t="s">
        <v>1052</v>
      </c>
      <c r="C26" s="727" t="s">
        <v>6416</v>
      </c>
      <c r="D26" s="1643">
        <v>4</v>
      </c>
      <c r="E26" s="1643">
        <v>7</v>
      </c>
      <c r="F26" s="729" t="s">
        <v>6279</v>
      </c>
      <c r="G26" s="494"/>
      <c r="H26" s="494" t="s">
        <v>1043</v>
      </c>
      <c r="I26" s="494" t="s">
        <v>294</v>
      </c>
      <c r="J26" s="494" t="s">
        <v>294</v>
      </c>
      <c r="K26" s="573">
        <v>0</v>
      </c>
      <c r="L26" s="358" t="s">
        <v>6417</v>
      </c>
      <c r="M26" s="357" t="s">
        <v>1052</v>
      </c>
      <c r="N26" s="357" t="s">
        <v>1043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6280</v>
      </c>
      <c r="U26" s="357" t="s">
        <v>294</v>
      </c>
      <c r="V26" s="357" t="s">
        <v>294</v>
      </c>
    </row>
    <row r="27" spans="1:22">
      <c r="A27" s="795"/>
      <c r="B27" s="607" t="s">
        <v>19</v>
      </c>
      <c r="C27" s="727" t="s">
        <v>3226</v>
      </c>
      <c r="D27" s="1643">
        <v>2</v>
      </c>
      <c r="E27" s="1643">
        <v>2</v>
      </c>
      <c r="F27" s="72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19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795"/>
      <c r="B28" s="607" t="s">
        <v>36</v>
      </c>
      <c r="C28" s="727" t="s">
        <v>247</v>
      </c>
      <c r="D28" s="1643">
        <v>1</v>
      </c>
      <c r="E28" s="1643">
        <v>1</v>
      </c>
      <c r="F28" s="72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807"/>
      <c r="B29" s="1672"/>
      <c r="C29" s="787" t="s">
        <v>22</v>
      </c>
      <c r="D29" s="783">
        <v>21</v>
      </c>
      <c r="E29" s="783">
        <v>28</v>
      </c>
      <c r="F29" s="78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794">
        <v>4</v>
      </c>
      <c r="B30" s="1643" t="s">
        <v>31</v>
      </c>
      <c r="C30" s="727" t="s">
        <v>427</v>
      </c>
      <c r="D30" s="1643">
        <v>5</v>
      </c>
      <c r="E30" s="1643">
        <v>6</v>
      </c>
      <c r="F30" s="729" t="s">
        <v>404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31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795"/>
      <c r="B31" s="1643" t="s">
        <v>29</v>
      </c>
      <c r="C31" s="727" t="s">
        <v>53</v>
      </c>
      <c r="D31" s="1643">
        <v>2</v>
      </c>
      <c r="E31" s="1643">
        <v>2</v>
      </c>
      <c r="F31" s="729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609</v>
      </c>
      <c r="M31" s="357" t="s">
        <v>29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795"/>
      <c r="B32" s="1643" t="s">
        <v>40</v>
      </c>
      <c r="C32" s="727" t="s">
        <v>338</v>
      </c>
      <c r="D32" s="1643">
        <v>1</v>
      </c>
      <c r="E32" s="1643">
        <v>1</v>
      </c>
      <c r="F32" s="729" t="s">
        <v>247</v>
      </c>
      <c r="G32" s="494"/>
      <c r="H32" s="494" t="s">
        <v>36</v>
      </c>
      <c r="I32" s="494" t="s">
        <v>294</v>
      </c>
      <c r="J32" s="494" t="s">
        <v>294</v>
      </c>
      <c r="K32" s="573">
        <v>0</v>
      </c>
      <c r="L32" s="358" t="s">
        <v>1180</v>
      </c>
      <c r="M32" s="357" t="s">
        <v>40</v>
      </c>
      <c r="N32" s="357" t="s">
        <v>36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1131</v>
      </c>
      <c r="U32" s="357" t="s">
        <v>294</v>
      </c>
      <c r="V32" s="357" t="s">
        <v>294</v>
      </c>
    </row>
    <row r="33" spans="1:22">
      <c r="A33" s="795"/>
      <c r="B33" s="1643" t="s">
        <v>422</v>
      </c>
      <c r="C33" s="727" t="s">
        <v>6418</v>
      </c>
      <c r="D33" s="1643">
        <v>4</v>
      </c>
      <c r="E33" s="1643">
        <v>7</v>
      </c>
      <c r="F33" s="729" t="s">
        <v>141</v>
      </c>
      <c r="G33" s="494"/>
      <c r="H33" s="494" t="s">
        <v>30</v>
      </c>
      <c r="I33" s="494" t="s">
        <v>294</v>
      </c>
      <c r="J33" s="494" t="s">
        <v>294</v>
      </c>
      <c r="K33" s="573">
        <v>0</v>
      </c>
      <c r="L33" s="358" t="s">
        <v>6419</v>
      </c>
      <c r="M33" s="357" t="s">
        <v>422</v>
      </c>
      <c r="N33" s="357" t="s">
        <v>30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604</v>
      </c>
      <c r="U33" s="357" t="s">
        <v>294</v>
      </c>
      <c r="V33" s="357" t="s">
        <v>294</v>
      </c>
    </row>
    <row r="34" spans="1:22">
      <c r="A34" s="795"/>
      <c r="B34" s="1643" t="s">
        <v>33</v>
      </c>
      <c r="C34" s="727" t="s">
        <v>3425</v>
      </c>
      <c r="D34" s="1643">
        <v>5</v>
      </c>
      <c r="E34" s="1643">
        <v>7</v>
      </c>
      <c r="F34" s="729" t="s">
        <v>52</v>
      </c>
      <c r="G34" s="494"/>
      <c r="H34" s="494" t="s">
        <v>26</v>
      </c>
      <c r="I34" s="494" t="s">
        <v>294</v>
      </c>
      <c r="J34" s="494" t="s">
        <v>294</v>
      </c>
      <c r="K34" s="573">
        <v>0</v>
      </c>
      <c r="L34" s="358" t="s">
        <v>602</v>
      </c>
      <c r="M34" s="357" t="s">
        <v>33</v>
      </c>
      <c r="N34" s="357" t="s">
        <v>26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3412</v>
      </c>
      <c r="U34" s="357" t="s">
        <v>294</v>
      </c>
      <c r="V34" s="357" t="s">
        <v>294</v>
      </c>
    </row>
    <row r="35" spans="1:22" ht="15" thickBot="1">
      <c r="A35" s="795"/>
      <c r="B35" s="1643" t="s">
        <v>350</v>
      </c>
      <c r="C35" s="727" t="s">
        <v>405</v>
      </c>
      <c r="D35" s="1643">
        <v>4</v>
      </c>
      <c r="E35" s="1643">
        <v>6</v>
      </c>
      <c r="F35" s="729" t="s">
        <v>6415</v>
      </c>
      <c r="G35" s="494"/>
      <c r="H35" s="494" t="s">
        <v>359</v>
      </c>
      <c r="I35" s="494" t="s">
        <v>294</v>
      </c>
      <c r="J35" s="494" t="s">
        <v>294</v>
      </c>
      <c r="K35" s="573">
        <v>0</v>
      </c>
      <c r="L35" s="358" t="s">
        <v>6420</v>
      </c>
      <c r="M35" s="357" t="s">
        <v>350</v>
      </c>
      <c r="N35" s="357" t="s">
        <v>359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6309</v>
      </c>
      <c r="U35" s="357" t="s">
        <v>294</v>
      </c>
      <c r="V35" s="357" t="s">
        <v>294</v>
      </c>
    </row>
    <row r="36" spans="1:22" ht="15" thickBot="1">
      <c r="A36" s="807"/>
      <c r="B36" s="1672"/>
      <c r="C36" s="787" t="s">
        <v>22</v>
      </c>
      <c r="D36" s="783">
        <v>21</v>
      </c>
      <c r="E36" s="783">
        <v>29</v>
      </c>
      <c r="F36" s="78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794">
        <v>5</v>
      </c>
      <c r="B37" s="1643" t="s">
        <v>360</v>
      </c>
      <c r="C37" s="727" t="s">
        <v>6297</v>
      </c>
      <c r="D37" s="1140">
        <v>4</v>
      </c>
      <c r="E37" s="1140">
        <v>4</v>
      </c>
      <c r="F37" s="729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6298</v>
      </c>
      <c r="M37" s="357" t="s">
        <v>360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795"/>
      <c r="B38" s="1643" t="s">
        <v>6421</v>
      </c>
      <c r="C38" s="727" t="s">
        <v>6422</v>
      </c>
      <c r="D38" s="1140">
        <v>3</v>
      </c>
      <c r="E38" s="1140">
        <v>5</v>
      </c>
      <c r="F38" s="729" t="s">
        <v>6418</v>
      </c>
      <c r="G38" s="494"/>
      <c r="H38" s="494" t="s">
        <v>422</v>
      </c>
      <c r="I38" s="494" t="s">
        <v>294</v>
      </c>
      <c r="J38" s="494" t="s">
        <v>294</v>
      </c>
      <c r="K38" s="573">
        <v>0</v>
      </c>
      <c r="L38" s="358" t="s">
        <v>6423</v>
      </c>
      <c r="M38" s="357" t="s">
        <v>6421</v>
      </c>
      <c r="N38" s="357" t="s">
        <v>422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6419</v>
      </c>
      <c r="U38" s="357" t="s">
        <v>294</v>
      </c>
      <c r="V38" s="357" t="s">
        <v>294</v>
      </c>
    </row>
    <row r="39" spans="1:22">
      <c r="A39" s="795"/>
      <c r="B39" s="1643" t="s">
        <v>6424</v>
      </c>
      <c r="C39" s="727" t="s">
        <v>6425</v>
      </c>
      <c r="D39" s="1140">
        <v>3</v>
      </c>
      <c r="E39" s="1140">
        <v>4</v>
      </c>
      <c r="F39" s="729" t="s">
        <v>404</v>
      </c>
      <c r="G39" s="494"/>
      <c r="H39" s="494" t="s">
        <v>27</v>
      </c>
      <c r="I39" s="494" t="s">
        <v>294</v>
      </c>
      <c r="J39" s="494" t="s">
        <v>294</v>
      </c>
      <c r="K39" s="574">
        <v>0</v>
      </c>
      <c r="L39" s="358" t="s">
        <v>6426</v>
      </c>
      <c r="M39" s="357" t="s">
        <v>6424</v>
      </c>
      <c r="N39" s="357" t="s">
        <v>27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598</v>
      </c>
      <c r="U39" s="357" t="s">
        <v>294</v>
      </c>
      <c r="V39" s="357" t="s">
        <v>294</v>
      </c>
    </row>
    <row r="40" spans="1:22">
      <c r="A40" s="795"/>
      <c r="B40" s="1643" t="s">
        <v>6427</v>
      </c>
      <c r="C40" s="727" t="s">
        <v>6428</v>
      </c>
      <c r="D40" s="1140">
        <v>5</v>
      </c>
      <c r="E40" s="1140">
        <v>8</v>
      </c>
      <c r="F40" s="729" t="s">
        <v>427</v>
      </c>
      <c r="G40" s="494"/>
      <c r="H40" s="494" t="s">
        <v>31</v>
      </c>
      <c r="I40" s="494" t="s">
        <v>294</v>
      </c>
      <c r="J40" s="494" t="s">
        <v>294</v>
      </c>
      <c r="K40" s="573">
        <v>0</v>
      </c>
      <c r="L40" s="358" t="s">
        <v>6429</v>
      </c>
      <c r="M40" s="357" t="s">
        <v>6427</v>
      </c>
      <c r="N40" s="357" t="s">
        <v>31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603</v>
      </c>
      <c r="U40" s="357" t="s">
        <v>294</v>
      </c>
      <c r="V40" s="357" t="s">
        <v>294</v>
      </c>
    </row>
    <row r="41" spans="1:22">
      <c r="A41" s="795"/>
      <c r="B41" s="1643" t="s">
        <v>6430</v>
      </c>
      <c r="C41" s="727" t="s">
        <v>6431</v>
      </c>
      <c r="D41" s="1140">
        <v>3</v>
      </c>
      <c r="E41" s="1140">
        <v>5</v>
      </c>
      <c r="F41" s="729" t="s">
        <v>6415</v>
      </c>
      <c r="G41" s="494"/>
      <c r="H41" s="494" t="s">
        <v>359</v>
      </c>
      <c r="I41" s="494" t="s">
        <v>294</v>
      </c>
      <c r="J41" s="494" t="s">
        <v>294</v>
      </c>
      <c r="K41" s="573">
        <v>0</v>
      </c>
      <c r="L41" s="358" t="s">
        <v>6432</v>
      </c>
      <c r="M41" s="357" t="s">
        <v>6430</v>
      </c>
      <c r="N41" s="357" t="s">
        <v>359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6309</v>
      </c>
      <c r="U41" s="357" t="s">
        <v>294</v>
      </c>
      <c r="V41" s="357" t="s">
        <v>294</v>
      </c>
    </row>
    <row r="42" spans="1:22" ht="15" thickBot="1">
      <c r="A42" s="795"/>
      <c r="B42" s="1643" t="s">
        <v>358</v>
      </c>
      <c r="C42" s="727" t="s">
        <v>426</v>
      </c>
      <c r="D42" s="1140">
        <v>3</v>
      </c>
      <c r="E42" s="1140">
        <v>4</v>
      </c>
      <c r="F42" s="729" t="s">
        <v>6414</v>
      </c>
      <c r="G42" s="494"/>
      <c r="H42" s="494" t="s">
        <v>356</v>
      </c>
      <c r="I42" s="494" t="s">
        <v>294</v>
      </c>
      <c r="J42" s="494" t="s">
        <v>294</v>
      </c>
      <c r="K42" s="573">
        <v>0</v>
      </c>
      <c r="L42" s="358" t="s">
        <v>6307</v>
      </c>
      <c r="M42" s="357" t="s">
        <v>358</v>
      </c>
      <c r="N42" s="357" t="s">
        <v>356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6284</v>
      </c>
      <c r="U42" s="357" t="s">
        <v>294</v>
      </c>
      <c r="V42" s="357" t="s">
        <v>294</v>
      </c>
    </row>
    <row r="43" spans="1:22" ht="15" thickBot="1">
      <c r="A43" s="807"/>
      <c r="B43" s="1672"/>
      <c r="C43" s="787" t="s">
        <v>22</v>
      </c>
      <c r="D43" s="783">
        <v>21</v>
      </c>
      <c r="E43" s="783">
        <v>30</v>
      </c>
      <c r="F43" s="1674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794">
        <v>6</v>
      </c>
      <c r="B44" s="1643" t="s">
        <v>6294</v>
      </c>
      <c r="C44" s="727" t="s">
        <v>6433</v>
      </c>
      <c r="D44" s="1643">
        <v>2</v>
      </c>
      <c r="E44" s="1643">
        <v>3</v>
      </c>
      <c r="F44" s="729" t="s">
        <v>404</v>
      </c>
      <c r="G44" s="494"/>
      <c r="H44" s="494" t="s">
        <v>27</v>
      </c>
      <c r="I44" s="494" t="s">
        <v>294</v>
      </c>
      <c r="J44" s="494" t="s">
        <v>294</v>
      </c>
      <c r="K44" s="573">
        <v>0</v>
      </c>
      <c r="L44" s="358" t="s">
        <v>6296</v>
      </c>
      <c r="M44" s="357" t="s">
        <v>6294</v>
      </c>
      <c r="N44" s="357" t="s">
        <v>27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598</v>
      </c>
      <c r="U44" s="357" t="s">
        <v>294</v>
      </c>
      <c r="V44" s="357" t="s">
        <v>294</v>
      </c>
    </row>
    <row r="45" spans="1:22">
      <c r="A45" s="795"/>
      <c r="B45" s="1643" t="s">
        <v>35</v>
      </c>
      <c r="C45" s="727" t="s">
        <v>3258</v>
      </c>
      <c r="D45" s="1643">
        <v>3</v>
      </c>
      <c r="E45" s="1643">
        <v>4</v>
      </c>
      <c r="F45" s="729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795"/>
      <c r="B46" s="1643" t="s">
        <v>6434</v>
      </c>
      <c r="C46" s="727" t="s">
        <v>6435</v>
      </c>
      <c r="D46" s="1643">
        <v>2</v>
      </c>
      <c r="E46" s="1643">
        <v>3</v>
      </c>
      <c r="F46" s="729" t="s">
        <v>6425</v>
      </c>
      <c r="G46" s="494"/>
      <c r="H46" s="494" t="s">
        <v>6424</v>
      </c>
      <c r="I46" s="494" t="s">
        <v>294</v>
      </c>
      <c r="J46" s="494" t="s">
        <v>294</v>
      </c>
      <c r="K46" s="573">
        <v>0</v>
      </c>
      <c r="L46" s="358" t="s">
        <v>6436</v>
      </c>
      <c r="M46" s="357" t="s">
        <v>6434</v>
      </c>
      <c r="N46" s="357" t="s">
        <v>6424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6426</v>
      </c>
      <c r="U46" s="357" t="s">
        <v>294</v>
      </c>
      <c r="V46" s="357" t="s">
        <v>294</v>
      </c>
    </row>
    <row r="47" spans="1:22">
      <c r="A47" s="795"/>
      <c r="B47" s="1643" t="s">
        <v>409</v>
      </c>
      <c r="C47" s="727" t="s">
        <v>414</v>
      </c>
      <c r="D47" s="1643">
        <v>3</v>
      </c>
      <c r="E47" s="1643">
        <v>4</v>
      </c>
      <c r="F47" s="729" t="s">
        <v>6415</v>
      </c>
      <c r="G47" s="494"/>
      <c r="H47" s="494" t="s">
        <v>359</v>
      </c>
      <c r="I47" s="494" t="s">
        <v>294</v>
      </c>
      <c r="J47" s="494" t="s">
        <v>294</v>
      </c>
      <c r="K47" s="573">
        <v>0</v>
      </c>
      <c r="L47" s="358" t="s">
        <v>739</v>
      </c>
      <c r="M47" s="357" t="s">
        <v>409</v>
      </c>
      <c r="N47" s="357" t="s">
        <v>359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6309</v>
      </c>
      <c r="U47" s="357" t="s">
        <v>294</v>
      </c>
      <c r="V47" s="357" t="s">
        <v>294</v>
      </c>
    </row>
    <row r="48" spans="1:22">
      <c r="A48" s="795"/>
      <c r="B48" s="1643" t="s">
        <v>34</v>
      </c>
      <c r="C48" s="727" t="s">
        <v>142</v>
      </c>
      <c r="D48" s="1643">
        <v>4</v>
      </c>
      <c r="E48" s="1643">
        <v>6</v>
      </c>
      <c r="F48" s="729" t="s">
        <v>11</v>
      </c>
      <c r="G48" s="494"/>
      <c r="H48" s="494" t="s">
        <v>10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34</v>
      </c>
      <c r="N48" s="357" t="s">
        <v>10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795"/>
      <c r="B49" s="1643" t="s">
        <v>410</v>
      </c>
      <c r="C49" s="727" t="s">
        <v>6437</v>
      </c>
      <c r="D49" s="1643">
        <v>4</v>
      </c>
      <c r="E49" s="1643">
        <v>4</v>
      </c>
      <c r="F49" s="729" t="s">
        <v>6418</v>
      </c>
      <c r="G49" s="494"/>
      <c r="H49" s="494" t="s">
        <v>422</v>
      </c>
      <c r="I49" s="494" t="s">
        <v>294</v>
      </c>
      <c r="J49" s="494" t="s">
        <v>294</v>
      </c>
      <c r="K49" s="573">
        <v>0</v>
      </c>
      <c r="L49" s="358" t="s">
        <v>1054</v>
      </c>
      <c r="M49" s="357" t="s">
        <v>410</v>
      </c>
      <c r="N49" s="357" t="s">
        <v>422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6419</v>
      </c>
      <c r="U49" s="357" t="s">
        <v>294</v>
      </c>
      <c r="V49" s="357" t="s">
        <v>294</v>
      </c>
    </row>
    <row r="50" spans="1:22" ht="15" thickBot="1">
      <c r="A50" s="807"/>
      <c r="B50" s="1672"/>
      <c r="C50" s="787" t="s">
        <v>22</v>
      </c>
      <c r="D50" s="783">
        <v>18</v>
      </c>
      <c r="E50" s="783">
        <v>24</v>
      </c>
      <c r="F50" s="78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794">
        <v>7</v>
      </c>
      <c r="B51" s="1643" t="s">
        <v>420</v>
      </c>
      <c r="C51" s="727" t="s">
        <v>6438</v>
      </c>
      <c r="D51" s="1643">
        <v>3</v>
      </c>
      <c r="E51" s="776">
        <v>4</v>
      </c>
      <c r="F51" s="729" t="s">
        <v>6297</v>
      </c>
      <c r="G51" s="494"/>
      <c r="H51" s="494" t="s">
        <v>360</v>
      </c>
      <c r="I51" s="494" t="s">
        <v>294</v>
      </c>
      <c r="J51" s="494" t="s">
        <v>294</v>
      </c>
      <c r="K51" s="573">
        <v>0</v>
      </c>
      <c r="L51" s="358" t="s">
        <v>574</v>
      </c>
      <c r="M51" s="357" t="s">
        <v>420</v>
      </c>
      <c r="N51" s="357" t="s">
        <v>360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6298</v>
      </c>
      <c r="U51" s="357" t="s">
        <v>294</v>
      </c>
      <c r="V51" s="357" t="s">
        <v>294</v>
      </c>
    </row>
    <row r="52" spans="1:22">
      <c r="A52" s="795"/>
      <c r="B52" s="1643" t="s">
        <v>6439</v>
      </c>
      <c r="C52" s="727" t="s">
        <v>6440</v>
      </c>
      <c r="D52" s="1643">
        <v>3</v>
      </c>
      <c r="E52" s="1643">
        <v>5</v>
      </c>
      <c r="F52" s="729" t="s">
        <v>6437</v>
      </c>
      <c r="G52" s="494"/>
      <c r="H52" s="494" t="s">
        <v>410</v>
      </c>
      <c r="I52" s="494" t="s">
        <v>294</v>
      </c>
      <c r="J52" s="494" t="s">
        <v>294</v>
      </c>
      <c r="K52" s="573">
        <v>0</v>
      </c>
      <c r="L52" s="358" t="s">
        <v>6441</v>
      </c>
      <c r="M52" s="357" t="s">
        <v>6439</v>
      </c>
      <c r="N52" s="357" t="s">
        <v>410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1054</v>
      </c>
      <c r="U52" s="357" t="s">
        <v>294</v>
      </c>
      <c r="V52" s="357" t="s">
        <v>294</v>
      </c>
    </row>
    <row r="53" spans="1:22">
      <c r="A53" s="795"/>
      <c r="B53" s="1643" t="s">
        <v>6442</v>
      </c>
      <c r="C53" s="727" t="s">
        <v>6443</v>
      </c>
      <c r="D53" s="1643">
        <v>2</v>
      </c>
      <c r="E53" s="1643">
        <v>3</v>
      </c>
      <c r="F53" s="729" t="s">
        <v>6422</v>
      </c>
      <c r="G53" s="494"/>
      <c r="H53" s="494" t="s">
        <v>6421</v>
      </c>
      <c r="I53" s="494" t="s">
        <v>294</v>
      </c>
      <c r="J53" s="494" t="s">
        <v>294</v>
      </c>
      <c r="K53" s="573">
        <v>0</v>
      </c>
      <c r="L53" s="358" t="s">
        <v>6444</v>
      </c>
      <c r="M53" s="357" t="s">
        <v>6442</v>
      </c>
      <c r="N53" s="357" t="s">
        <v>6421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6423</v>
      </c>
      <c r="U53" s="357" t="s">
        <v>294</v>
      </c>
      <c r="V53" s="357" t="s">
        <v>294</v>
      </c>
    </row>
    <row r="54" spans="1:22">
      <c r="A54" s="795"/>
      <c r="B54" s="1643" t="s">
        <v>6445</v>
      </c>
      <c r="C54" s="727" t="s">
        <v>6446</v>
      </c>
      <c r="D54" s="1643">
        <v>3</v>
      </c>
      <c r="E54" s="1643">
        <v>4</v>
      </c>
      <c r="F54" s="729" t="s">
        <v>6431</v>
      </c>
      <c r="G54" s="494"/>
      <c r="H54" s="494" t="s">
        <v>6430</v>
      </c>
      <c r="I54" s="494" t="s">
        <v>294</v>
      </c>
      <c r="J54" s="494" t="s">
        <v>294</v>
      </c>
      <c r="K54" s="573">
        <v>0</v>
      </c>
      <c r="L54" s="358" t="s">
        <v>6447</v>
      </c>
      <c r="M54" s="357" t="s">
        <v>6445</v>
      </c>
      <c r="N54" s="357" t="s">
        <v>6430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6432</v>
      </c>
      <c r="U54" s="357" t="s">
        <v>294</v>
      </c>
      <c r="V54" s="357" t="s">
        <v>294</v>
      </c>
    </row>
    <row r="55" spans="1:22">
      <c r="A55" s="795"/>
      <c r="B55" s="1643" t="s">
        <v>6448</v>
      </c>
      <c r="C55" s="727" t="s">
        <v>6449</v>
      </c>
      <c r="D55" s="1643">
        <v>4</v>
      </c>
      <c r="E55" s="1643">
        <v>6</v>
      </c>
      <c r="F55" s="729" t="s">
        <v>6435</v>
      </c>
      <c r="G55" s="494"/>
      <c r="H55" s="494" t="s">
        <v>6434</v>
      </c>
      <c r="I55" s="494" t="s">
        <v>294</v>
      </c>
      <c r="J55" s="494" t="s">
        <v>294</v>
      </c>
      <c r="K55" s="573">
        <v>0</v>
      </c>
      <c r="L55" s="358" t="s">
        <v>6450</v>
      </c>
      <c r="M55" s="357" t="s">
        <v>6448</v>
      </c>
      <c r="N55" s="357" t="s">
        <v>6434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6436</v>
      </c>
      <c r="U55" s="357" t="s">
        <v>294</v>
      </c>
      <c r="V55" s="357" t="s">
        <v>294</v>
      </c>
    </row>
    <row r="56" spans="1:22" ht="15" thickBot="1">
      <c r="A56" s="795"/>
      <c r="B56" s="1643" t="s">
        <v>6451</v>
      </c>
      <c r="C56" s="727" t="s">
        <v>6452</v>
      </c>
      <c r="D56" s="1643">
        <v>3</v>
      </c>
      <c r="E56" s="1643">
        <v>4</v>
      </c>
      <c r="F56" s="729" t="s">
        <v>6422</v>
      </c>
      <c r="G56" s="494"/>
      <c r="H56" s="494" t="s">
        <v>6421</v>
      </c>
      <c r="I56" s="494" t="s">
        <v>294</v>
      </c>
      <c r="J56" s="494" t="s">
        <v>294</v>
      </c>
      <c r="K56" s="573">
        <v>0</v>
      </c>
      <c r="L56" s="358" t="s">
        <v>6453</v>
      </c>
      <c r="M56" s="357" t="s">
        <v>6451</v>
      </c>
      <c r="N56" s="357" t="s">
        <v>6421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6423</v>
      </c>
      <c r="U56" s="357" t="s">
        <v>294</v>
      </c>
      <c r="V56" s="357" t="s">
        <v>294</v>
      </c>
    </row>
    <row r="57" spans="1:22" ht="15" thickBot="1">
      <c r="A57" s="807"/>
      <c r="B57" s="1672"/>
      <c r="C57" s="787" t="s">
        <v>22</v>
      </c>
      <c r="D57" s="783">
        <v>18</v>
      </c>
      <c r="E57" s="783">
        <v>26</v>
      </c>
      <c r="F57" s="1674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794">
        <v>8</v>
      </c>
      <c r="B58" s="1643" t="s">
        <v>4983</v>
      </c>
      <c r="C58" s="727" t="s">
        <v>5157</v>
      </c>
      <c r="D58" s="1643">
        <v>4</v>
      </c>
      <c r="E58" s="1643">
        <v>4</v>
      </c>
      <c r="F58" s="729" t="s">
        <v>6437</v>
      </c>
      <c r="G58" s="494"/>
      <c r="H58" s="494" t="s">
        <v>410</v>
      </c>
      <c r="I58" s="494" t="s">
        <v>294</v>
      </c>
      <c r="J58" s="494" t="s">
        <v>294</v>
      </c>
      <c r="K58" s="573">
        <v>0</v>
      </c>
      <c r="L58" s="358" t="s">
        <v>2103</v>
      </c>
      <c r="M58" s="357" t="s">
        <v>4983</v>
      </c>
      <c r="N58" s="357" t="s">
        <v>410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1054</v>
      </c>
      <c r="U58" s="357" t="s">
        <v>294</v>
      </c>
      <c r="V58" s="357" t="s">
        <v>294</v>
      </c>
    </row>
    <row r="59" spans="1:22">
      <c r="A59" s="795"/>
      <c r="B59" s="1643" t="s">
        <v>6329</v>
      </c>
      <c r="C59" s="727" t="s">
        <v>6454</v>
      </c>
      <c r="D59" s="1643">
        <v>3</v>
      </c>
      <c r="E59" s="1643">
        <v>5</v>
      </c>
      <c r="F59" s="729" t="s">
        <v>6433</v>
      </c>
      <c r="G59" s="494"/>
      <c r="H59" s="494" t="s">
        <v>6294</v>
      </c>
      <c r="I59" s="494" t="s">
        <v>294</v>
      </c>
      <c r="J59" s="494" t="s">
        <v>294</v>
      </c>
      <c r="K59" s="573">
        <v>0</v>
      </c>
      <c r="L59" s="358" t="s">
        <v>6331</v>
      </c>
      <c r="M59" s="357" t="s">
        <v>6329</v>
      </c>
      <c r="N59" s="357" t="s">
        <v>6294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6296</v>
      </c>
      <c r="U59" s="357" t="s">
        <v>294</v>
      </c>
      <c r="V59" s="357" t="s">
        <v>294</v>
      </c>
    </row>
    <row r="60" spans="1:22">
      <c r="A60" s="795"/>
      <c r="B60" s="1643" t="s">
        <v>6455</v>
      </c>
      <c r="C60" s="727" t="s">
        <v>6456</v>
      </c>
      <c r="D60" s="1643">
        <v>3</v>
      </c>
      <c r="E60" s="1643">
        <v>4</v>
      </c>
      <c r="F60" s="729" t="s">
        <v>6452</v>
      </c>
      <c r="G60" s="494"/>
      <c r="H60" s="494" t="s">
        <v>6451</v>
      </c>
      <c r="I60" s="494" t="s">
        <v>294</v>
      </c>
      <c r="J60" s="494" t="s">
        <v>294</v>
      </c>
      <c r="K60" s="573">
        <v>0</v>
      </c>
      <c r="L60" s="358" t="s">
        <v>6457</v>
      </c>
      <c r="M60" s="357" t="s">
        <v>6455</v>
      </c>
      <c r="N60" s="357" t="s">
        <v>6451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6453</v>
      </c>
      <c r="U60" s="357" t="s">
        <v>294</v>
      </c>
      <c r="V60" s="357" t="s">
        <v>294</v>
      </c>
    </row>
    <row r="61" spans="1:22">
      <c r="A61" s="795"/>
      <c r="B61" s="1643" t="s">
        <v>6458</v>
      </c>
      <c r="C61" s="727" t="s">
        <v>6459</v>
      </c>
      <c r="D61" s="1643">
        <v>3</v>
      </c>
      <c r="E61" s="1643">
        <v>5</v>
      </c>
      <c r="F61" s="729" t="s">
        <v>6446</v>
      </c>
      <c r="G61" s="494"/>
      <c r="H61" s="494" t="s">
        <v>6445</v>
      </c>
      <c r="I61" s="494" t="s">
        <v>294</v>
      </c>
      <c r="J61" s="494" t="s">
        <v>294</v>
      </c>
      <c r="K61" s="573">
        <v>0</v>
      </c>
      <c r="L61" s="358" t="s">
        <v>6460</v>
      </c>
      <c r="M61" s="357" t="s">
        <v>6458</v>
      </c>
      <c r="N61" s="357" t="s">
        <v>6445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6447</v>
      </c>
      <c r="U61" s="357" t="s">
        <v>294</v>
      </c>
      <c r="V61" s="357" t="s">
        <v>294</v>
      </c>
    </row>
    <row r="62" spans="1:22">
      <c r="A62" s="795"/>
      <c r="B62" s="1643" t="s">
        <v>1055</v>
      </c>
      <c r="C62" s="727" t="s">
        <v>6461</v>
      </c>
      <c r="D62" s="1643">
        <v>3</v>
      </c>
      <c r="E62" s="1643">
        <v>3</v>
      </c>
      <c r="F62" s="729" t="s">
        <v>6440</v>
      </c>
      <c r="G62" s="494"/>
      <c r="H62" s="494" t="s">
        <v>6439</v>
      </c>
      <c r="I62" s="494" t="s">
        <v>294</v>
      </c>
      <c r="J62" s="494" t="s">
        <v>294</v>
      </c>
      <c r="K62" s="573">
        <v>0</v>
      </c>
      <c r="L62" s="358" t="s">
        <v>6462</v>
      </c>
      <c r="M62" s="357" t="s">
        <v>1055</v>
      </c>
      <c r="N62" s="357" t="s">
        <v>6439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6441</v>
      </c>
      <c r="U62" s="357" t="s">
        <v>294</v>
      </c>
      <c r="V62" s="357" t="s">
        <v>294</v>
      </c>
    </row>
    <row r="63" spans="1:22">
      <c r="A63" s="795"/>
      <c r="B63" s="1643" t="s">
        <v>38</v>
      </c>
      <c r="C63" s="727" t="s">
        <v>146</v>
      </c>
      <c r="D63" s="1643">
        <v>1</v>
      </c>
      <c r="E63" s="1643">
        <v>1</v>
      </c>
      <c r="F63" s="729" t="s">
        <v>3226</v>
      </c>
      <c r="G63" s="494"/>
      <c r="H63" s="494" t="s">
        <v>19</v>
      </c>
      <c r="I63" s="494" t="s">
        <v>294</v>
      </c>
      <c r="J63" s="494" t="s">
        <v>294</v>
      </c>
      <c r="K63" s="573">
        <v>0</v>
      </c>
      <c r="L63" s="358" t="s">
        <v>331</v>
      </c>
      <c r="M63" s="357" t="s">
        <v>38</v>
      </c>
      <c r="N63" s="357" t="s">
        <v>19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335</v>
      </c>
      <c r="U63" s="357" t="s">
        <v>294</v>
      </c>
      <c r="V63" s="357" t="s">
        <v>294</v>
      </c>
    </row>
    <row r="64" spans="1:22" ht="15" thickBot="1">
      <c r="A64" s="795"/>
      <c r="B64" s="1643" t="s">
        <v>6463</v>
      </c>
      <c r="C64" s="727" t="s">
        <v>6464</v>
      </c>
      <c r="D64" s="1643">
        <v>3</v>
      </c>
      <c r="E64" s="1643">
        <v>3</v>
      </c>
      <c r="F64" s="729" t="s">
        <v>6452</v>
      </c>
      <c r="G64" s="494"/>
      <c r="H64" s="494" t="s">
        <v>6451</v>
      </c>
      <c r="I64" s="494" t="s">
        <v>294</v>
      </c>
      <c r="J64" s="494" t="s">
        <v>294</v>
      </c>
      <c r="K64" s="573">
        <v>0</v>
      </c>
      <c r="L64" s="358" t="s">
        <v>6465</v>
      </c>
      <c r="M64" s="357" t="s">
        <v>6463</v>
      </c>
      <c r="N64" s="357" t="s">
        <v>6451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6453</v>
      </c>
      <c r="U64" s="357" t="s">
        <v>294</v>
      </c>
      <c r="V64" s="357" t="s">
        <v>294</v>
      </c>
    </row>
    <row r="65" spans="1:22" ht="15" thickBot="1">
      <c r="A65" s="807"/>
      <c r="B65" s="1672"/>
      <c r="C65" s="787" t="s">
        <v>22</v>
      </c>
      <c r="D65" s="783">
        <v>20</v>
      </c>
      <c r="E65" s="783">
        <v>25</v>
      </c>
      <c r="F65" s="788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 ht="15" thickBot="1">
      <c r="A66" s="794">
        <v>9</v>
      </c>
      <c r="B66" s="1643" t="s">
        <v>6349</v>
      </c>
      <c r="C66" s="727" t="s">
        <v>6350</v>
      </c>
      <c r="D66" s="1643">
        <v>22</v>
      </c>
      <c r="E66" s="1643">
        <v>43</v>
      </c>
      <c r="F66" s="729" t="s">
        <v>6456</v>
      </c>
      <c r="G66" s="494"/>
      <c r="H66" s="494" t="s">
        <v>6455</v>
      </c>
      <c r="I66" s="494" t="s">
        <v>294</v>
      </c>
      <c r="J66" s="494" t="s">
        <v>294</v>
      </c>
      <c r="K66" s="573">
        <v>0</v>
      </c>
      <c r="L66" s="358" t="s">
        <v>6351</v>
      </c>
      <c r="M66" s="357" t="s">
        <v>6349</v>
      </c>
      <c r="N66" s="357" t="s">
        <v>6455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6457</v>
      </c>
      <c r="U66" s="357" t="s">
        <v>294</v>
      </c>
      <c r="V66" s="357" t="s">
        <v>294</v>
      </c>
    </row>
    <row r="67" spans="1:22" ht="15" thickBot="1">
      <c r="A67" s="807"/>
      <c r="B67" s="1672"/>
      <c r="C67" s="787" t="s">
        <v>22</v>
      </c>
      <c r="D67" s="783">
        <v>22</v>
      </c>
      <c r="E67" s="783">
        <v>43</v>
      </c>
      <c r="F67" s="788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794">
        <v>10</v>
      </c>
      <c r="B68" s="1643" t="s">
        <v>6352</v>
      </c>
      <c r="C68" s="727" t="s">
        <v>6353</v>
      </c>
      <c r="D68" s="1643">
        <v>11</v>
      </c>
      <c r="E68" s="1643">
        <v>21</v>
      </c>
      <c r="F68" s="729" t="s">
        <v>6350</v>
      </c>
      <c r="G68" s="494"/>
      <c r="H68" s="494" t="s">
        <v>6349</v>
      </c>
      <c r="I68" s="494" t="s">
        <v>294</v>
      </c>
      <c r="J68" s="494" t="s">
        <v>294</v>
      </c>
      <c r="K68" s="573">
        <v>0</v>
      </c>
      <c r="L68" s="358" t="s">
        <v>6354</v>
      </c>
      <c r="M68" s="357" t="s">
        <v>6352</v>
      </c>
      <c r="N68" s="357" t="s">
        <v>6349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6351</v>
      </c>
      <c r="U68" s="357" t="s">
        <v>294</v>
      </c>
      <c r="V68" s="357" t="s">
        <v>294</v>
      </c>
    </row>
    <row r="69" spans="1:22" ht="15" thickBot="1">
      <c r="A69" s="795"/>
      <c r="B69" s="1675" t="s">
        <v>6466</v>
      </c>
      <c r="C69" s="789" t="s">
        <v>6467</v>
      </c>
      <c r="D69" s="1675">
        <v>11</v>
      </c>
      <c r="E69" s="1675">
        <v>21</v>
      </c>
      <c r="F69" s="682" t="s">
        <v>6350</v>
      </c>
      <c r="G69" s="494"/>
      <c r="H69" s="494" t="s">
        <v>6349</v>
      </c>
      <c r="I69" s="494" t="s">
        <v>294</v>
      </c>
      <c r="J69" s="494" t="s">
        <v>294</v>
      </c>
      <c r="K69" s="573">
        <v>0</v>
      </c>
      <c r="L69" s="358" t="s">
        <v>6467</v>
      </c>
      <c r="M69" s="357" t="s">
        <v>6466</v>
      </c>
      <c r="N69" s="357" t="s">
        <v>6349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6351</v>
      </c>
      <c r="U69" s="357" t="s">
        <v>294</v>
      </c>
      <c r="V69" s="357" t="s">
        <v>294</v>
      </c>
    </row>
    <row r="70" spans="1:22" ht="15" thickBot="1">
      <c r="A70" s="1676"/>
      <c r="B70" s="1645"/>
      <c r="C70" s="1677" t="s">
        <v>22</v>
      </c>
      <c r="D70" s="1678">
        <v>22</v>
      </c>
      <c r="E70" s="1678">
        <v>42</v>
      </c>
      <c r="F70" s="1679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 ht="15" thickBot="1">
      <c r="A71" s="1680"/>
      <c r="B71" s="1681"/>
      <c r="C71" s="1682" t="s">
        <v>111</v>
      </c>
      <c r="D71" s="1683">
        <v>205</v>
      </c>
      <c r="E71" s="1683">
        <v>302</v>
      </c>
      <c r="F71" s="728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111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>
      <c r="B72" s="1639"/>
      <c r="C72" s="1639"/>
      <c r="D72" s="1639"/>
      <c r="E72" s="1639"/>
      <c r="F72" s="1640"/>
    </row>
    <row r="73" spans="1:22">
      <c r="B73" s="1639"/>
      <c r="C73" s="1639"/>
      <c r="D73" s="1639"/>
      <c r="E73" s="1639"/>
      <c r="F73" s="1640"/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26F99-AE94-45C5-B6ED-5C25C1395E9C}">
  <sheetPr codeName="Sheet122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647">
        <v>1</v>
      </c>
      <c r="B9" s="922" t="s">
        <v>17</v>
      </c>
      <c r="C9" s="1648" t="s">
        <v>6275</v>
      </c>
      <c r="D9" s="1649">
        <v>5</v>
      </c>
      <c r="E9" s="922">
        <v>7</v>
      </c>
      <c r="F9" s="165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6215</v>
      </c>
      <c r="M9" s="357" t="s">
        <v>17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51"/>
      <c r="B10" s="927" t="s">
        <v>56</v>
      </c>
      <c r="C10" s="931" t="s">
        <v>6359</v>
      </c>
      <c r="D10" s="1652">
        <v>4</v>
      </c>
      <c r="E10" s="927">
        <v>5</v>
      </c>
      <c r="F10" s="165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6216</v>
      </c>
      <c r="M10" s="357" t="s">
        <v>56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51"/>
      <c r="B11" s="927" t="s">
        <v>20</v>
      </c>
      <c r="C11" s="931" t="s">
        <v>21</v>
      </c>
      <c r="D11" s="1652">
        <v>5</v>
      </c>
      <c r="E11" s="927">
        <v>6</v>
      </c>
      <c r="F11" s="1654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51"/>
      <c r="B12" s="927" t="s">
        <v>10</v>
      </c>
      <c r="C12" s="931" t="s">
        <v>11</v>
      </c>
      <c r="D12" s="1652">
        <v>2</v>
      </c>
      <c r="E12" s="927">
        <v>2</v>
      </c>
      <c r="F12" s="165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10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1651"/>
      <c r="B13" s="1655" t="s">
        <v>1020</v>
      </c>
      <c r="C13" s="1656" t="s">
        <v>3206</v>
      </c>
      <c r="D13" s="1657">
        <v>2</v>
      </c>
      <c r="E13" s="1655">
        <v>2</v>
      </c>
      <c r="F13" s="1658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659"/>
      <c r="B14" s="607"/>
      <c r="C14" s="1144" t="s">
        <v>22</v>
      </c>
      <c r="D14" s="1121">
        <v>18</v>
      </c>
      <c r="E14" s="1121">
        <v>22</v>
      </c>
      <c r="F14" s="63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48">
        <v>2</v>
      </c>
      <c r="B15" s="922" t="s">
        <v>23</v>
      </c>
      <c r="C15" s="923" t="s">
        <v>1048</v>
      </c>
      <c r="D15" s="1660">
        <v>5</v>
      </c>
      <c r="E15" s="922">
        <v>7</v>
      </c>
      <c r="F15" s="1650" t="s">
        <v>6275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653"/>
      <c r="B16" s="927" t="s">
        <v>26</v>
      </c>
      <c r="C16" s="931" t="s">
        <v>52</v>
      </c>
      <c r="D16" s="1661">
        <v>5</v>
      </c>
      <c r="E16" s="927">
        <v>6</v>
      </c>
      <c r="F16" s="1662" t="s">
        <v>21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26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653"/>
      <c r="B17" s="927" t="s">
        <v>36</v>
      </c>
      <c r="C17" s="931" t="s">
        <v>247</v>
      </c>
      <c r="D17" s="1661">
        <v>1</v>
      </c>
      <c r="E17" s="927">
        <v>1</v>
      </c>
      <c r="F17" s="1653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1131</v>
      </c>
      <c r="M17" s="357" t="s">
        <v>36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653"/>
      <c r="B18" s="927" t="s">
        <v>337</v>
      </c>
      <c r="C18" s="931" t="s">
        <v>6360</v>
      </c>
      <c r="D18" s="1661">
        <v>4</v>
      </c>
      <c r="E18" s="927">
        <v>6</v>
      </c>
      <c r="F18" s="1662" t="s">
        <v>6359</v>
      </c>
      <c r="G18" s="494"/>
      <c r="H18" s="494" t="s">
        <v>56</v>
      </c>
      <c r="I18" s="494" t="s">
        <v>294</v>
      </c>
      <c r="J18" s="494" t="s">
        <v>294</v>
      </c>
      <c r="K18" s="573">
        <v>0</v>
      </c>
      <c r="L18" s="358" t="s">
        <v>58</v>
      </c>
      <c r="M18" s="357" t="s">
        <v>337</v>
      </c>
      <c r="N18" s="357" t="s">
        <v>56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6216</v>
      </c>
      <c r="U18" s="357" t="s">
        <v>294</v>
      </c>
      <c r="V18" s="357" t="s">
        <v>294</v>
      </c>
    </row>
    <row r="19" spans="1:22">
      <c r="A19" s="653"/>
      <c r="B19" s="927" t="s">
        <v>63</v>
      </c>
      <c r="C19" s="931" t="s">
        <v>6220</v>
      </c>
      <c r="D19" s="1661">
        <v>3</v>
      </c>
      <c r="E19" s="927">
        <v>4</v>
      </c>
      <c r="F19" s="1662" t="s">
        <v>6275</v>
      </c>
      <c r="G19" s="494"/>
      <c r="H19" s="494" t="s">
        <v>17</v>
      </c>
      <c r="I19" s="494" t="s">
        <v>294</v>
      </c>
      <c r="J19" s="494" t="s">
        <v>294</v>
      </c>
      <c r="K19" s="573">
        <v>0</v>
      </c>
      <c r="L19" s="358" t="s">
        <v>600</v>
      </c>
      <c r="M19" s="357" t="s">
        <v>63</v>
      </c>
      <c r="N19" s="357" t="s">
        <v>17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6215</v>
      </c>
      <c r="U19" s="357" t="s">
        <v>294</v>
      </c>
      <c r="V19" s="357" t="s">
        <v>294</v>
      </c>
    </row>
    <row r="20" spans="1:22" ht="15" thickBot="1">
      <c r="A20" s="653"/>
      <c r="B20" s="1655" t="s">
        <v>25</v>
      </c>
      <c r="C20" s="1656" t="s">
        <v>138</v>
      </c>
      <c r="D20" s="1663">
        <v>3</v>
      </c>
      <c r="E20" s="1655">
        <v>4</v>
      </c>
      <c r="F20" s="1664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61"/>
      <c r="B21" s="607"/>
      <c r="C21" s="1144" t="s">
        <v>22</v>
      </c>
      <c r="D21" s="1121">
        <v>21</v>
      </c>
      <c r="E21" s="1121">
        <v>28</v>
      </c>
      <c r="F21" s="61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53">
        <v>3</v>
      </c>
      <c r="B22" s="922" t="s">
        <v>29</v>
      </c>
      <c r="C22" s="923" t="s">
        <v>53</v>
      </c>
      <c r="D22" s="1660">
        <v>2</v>
      </c>
      <c r="E22" s="1649">
        <v>2</v>
      </c>
      <c r="F22" s="166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609</v>
      </c>
      <c r="M22" s="357" t="s">
        <v>29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53"/>
      <c r="B23" s="927" t="s">
        <v>27</v>
      </c>
      <c r="C23" s="931" t="s">
        <v>404</v>
      </c>
      <c r="D23" s="1661">
        <v>5</v>
      </c>
      <c r="E23" s="927">
        <v>6</v>
      </c>
      <c r="F23" s="1662" t="s">
        <v>1048</v>
      </c>
      <c r="G23" s="494"/>
      <c r="H23" s="494" t="s">
        <v>23</v>
      </c>
      <c r="I23" s="494" t="s">
        <v>294</v>
      </c>
      <c r="J23" s="494" t="s">
        <v>294</v>
      </c>
      <c r="K23" s="573">
        <v>0</v>
      </c>
      <c r="L23" s="358" t="s">
        <v>598</v>
      </c>
      <c r="M23" s="357" t="s">
        <v>27</v>
      </c>
      <c r="N23" s="357" t="s">
        <v>23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594</v>
      </c>
      <c r="U23" s="357" t="s">
        <v>294</v>
      </c>
      <c r="V23" s="357" t="s">
        <v>294</v>
      </c>
    </row>
    <row r="24" spans="1:22" ht="15" thickBot="1">
      <c r="A24" s="653"/>
      <c r="B24" s="927" t="s">
        <v>458</v>
      </c>
      <c r="C24" s="931" t="s">
        <v>6361</v>
      </c>
      <c r="D24" s="1661">
        <v>4</v>
      </c>
      <c r="E24" s="1652">
        <v>6</v>
      </c>
      <c r="F24" s="1662" t="s">
        <v>6360</v>
      </c>
      <c r="G24" s="494"/>
      <c r="H24" s="494" t="s">
        <v>337</v>
      </c>
      <c r="I24" s="494" t="s">
        <v>294</v>
      </c>
      <c r="J24" s="494" t="s">
        <v>294</v>
      </c>
      <c r="K24" s="573">
        <v>0</v>
      </c>
      <c r="L24" s="358" t="s">
        <v>599</v>
      </c>
      <c r="M24" s="357" t="s">
        <v>458</v>
      </c>
      <c r="N24" s="357" t="s">
        <v>337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58</v>
      </c>
      <c r="U24" s="357" t="s">
        <v>294</v>
      </c>
      <c r="V24" s="357" t="s">
        <v>294</v>
      </c>
    </row>
    <row r="25" spans="1:22">
      <c r="A25" s="653"/>
      <c r="B25" s="927" t="s">
        <v>61</v>
      </c>
      <c r="C25" s="931" t="s">
        <v>6362</v>
      </c>
      <c r="D25" s="1661">
        <v>4</v>
      </c>
      <c r="E25" s="927">
        <v>5</v>
      </c>
      <c r="F25" s="1665" t="s">
        <v>1048</v>
      </c>
      <c r="G25" s="494"/>
      <c r="H25" s="494" t="s">
        <v>23</v>
      </c>
      <c r="I25" s="494" t="s">
        <v>294</v>
      </c>
      <c r="J25" s="494" t="s">
        <v>294</v>
      </c>
      <c r="K25" s="573">
        <v>0</v>
      </c>
      <c r="L25" s="358" t="s">
        <v>6363</v>
      </c>
      <c r="M25" s="357" t="s">
        <v>61</v>
      </c>
      <c r="N25" s="357" t="s">
        <v>23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594</v>
      </c>
      <c r="U25" s="357" t="s">
        <v>294</v>
      </c>
      <c r="V25" s="357" t="s">
        <v>294</v>
      </c>
    </row>
    <row r="26" spans="1:22">
      <c r="A26" s="653"/>
      <c r="B26" s="927" t="s">
        <v>69</v>
      </c>
      <c r="C26" s="931" t="s">
        <v>6247</v>
      </c>
      <c r="D26" s="1661">
        <v>4</v>
      </c>
      <c r="E26" s="927">
        <v>6</v>
      </c>
      <c r="F26" s="1662" t="s">
        <v>6364</v>
      </c>
      <c r="G26" s="494"/>
      <c r="H26" s="494" t="s">
        <v>63</v>
      </c>
      <c r="I26" s="494" t="s">
        <v>294</v>
      </c>
      <c r="J26" s="494" t="s">
        <v>294</v>
      </c>
      <c r="K26" s="573">
        <v>0</v>
      </c>
      <c r="L26" s="358" t="s">
        <v>295</v>
      </c>
      <c r="M26" s="357" t="s">
        <v>69</v>
      </c>
      <c r="N26" s="357" t="s">
        <v>63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6365</v>
      </c>
      <c r="U26" s="357" t="s">
        <v>294</v>
      </c>
      <c r="V26" s="357" t="s">
        <v>294</v>
      </c>
    </row>
    <row r="27" spans="1:22" ht="15" thickBot="1">
      <c r="A27" s="653"/>
      <c r="B27" s="1655" t="s">
        <v>40</v>
      </c>
      <c r="C27" s="1656" t="s">
        <v>338</v>
      </c>
      <c r="D27" s="1663">
        <v>1</v>
      </c>
      <c r="E27" s="1655">
        <v>1</v>
      </c>
      <c r="F27" s="1664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661"/>
      <c r="B28" s="607"/>
      <c r="C28" s="1144" t="s">
        <v>22</v>
      </c>
      <c r="D28" s="1121">
        <v>20</v>
      </c>
      <c r="E28" s="1121">
        <v>26</v>
      </c>
      <c r="F28" s="63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48">
        <v>4</v>
      </c>
      <c r="B29" s="922" t="s">
        <v>30</v>
      </c>
      <c r="C29" s="923" t="s">
        <v>141</v>
      </c>
      <c r="D29" s="1660">
        <v>5</v>
      </c>
      <c r="E29" s="922">
        <v>6</v>
      </c>
      <c r="F29" s="1665" t="s">
        <v>1048</v>
      </c>
      <c r="G29" s="494"/>
      <c r="H29" s="494" t="s">
        <v>23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30</v>
      </c>
      <c r="N29" s="357" t="s">
        <v>23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594</v>
      </c>
      <c r="U29" s="357" t="s">
        <v>294</v>
      </c>
      <c r="V29" s="357" t="s">
        <v>294</v>
      </c>
    </row>
    <row r="30" spans="1:22">
      <c r="A30" s="653"/>
      <c r="B30" s="927" t="s">
        <v>65</v>
      </c>
      <c r="C30" s="931" t="s">
        <v>6366</v>
      </c>
      <c r="D30" s="1661">
        <v>4</v>
      </c>
      <c r="E30" s="927">
        <v>7</v>
      </c>
      <c r="F30" s="1662" t="s">
        <v>6361</v>
      </c>
      <c r="G30" s="494"/>
      <c r="H30" s="494" t="s">
        <v>458</v>
      </c>
      <c r="I30" s="494" t="s">
        <v>294</v>
      </c>
      <c r="J30" s="494" t="s">
        <v>294</v>
      </c>
      <c r="K30" s="573">
        <v>0</v>
      </c>
      <c r="L30" s="358" t="s">
        <v>66</v>
      </c>
      <c r="M30" s="357" t="s">
        <v>65</v>
      </c>
      <c r="N30" s="357" t="s">
        <v>458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599</v>
      </c>
      <c r="U30" s="357" t="s">
        <v>294</v>
      </c>
      <c r="V30" s="357" t="s">
        <v>294</v>
      </c>
    </row>
    <row r="31" spans="1:22">
      <c r="A31" s="653"/>
      <c r="B31" s="927" t="s">
        <v>67</v>
      </c>
      <c r="C31" s="931" t="s">
        <v>6367</v>
      </c>
      <c r="D31" s="1661">
        <v>4</v>
      </c>
      <c r="E31" s="927">
        <v>6</v>
      </c>
      <c r="F31" s="1662" t="s">
        <v>404</v>
      </c>
      <c r="G31" s="494"/>
      <c r="H31" s="494" t="s">
        <v>27</v>
      </c>
      <c r="I31" s="494" t="s">
        <v>294</v>
      </c>
      <c r="J31" s="494" t="s">
        <v>294</v>
      </c>
      <c r="K31" s="573">
        <v>0</v>
      </c>
      <c r="L31" s="358" t="s">
        <v>6368</v>
      </c>
      <c r="M31" s="357" t="s">
        <v>67</v>
      </c>
      <c r="N31" s="357" t="s">
        <v>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598</v>
      </c>
      <c r="U31" s="357" t="s">
        <v>294</v>
      </c>
      <c r="V31" s="357" t="s">
        <v>294</v>
      </c>
    </row>
    <row r="32" spans="1:22">
      <c r="A32" s="653"/>
      <c r="B32" s="927" t="s">
        <v>31</v>
      </c>
      <c r="C32" s="931" t="s">
        <v>427</v>
      </c>
      <c r="D32" s="1661">
        <v>5</v>
      </c>
      <c r="E32" s="1652">
        <v>6</v>
      </c>
      <c r="F32" s="1662" t="s">
        <v>404</v>
      </c>
      <c r="G32" s="494"/>
      <c r="H32" s="494" t="s">
        <v>27</v>
      </c>
      <c r="I32" s="494" t="s">
        <v>294</v>
      </c>
      <c r="J32" s="494" t="s">
        <v>294</v>
      </c>
      <c r="K32" s="573">
        <v>0</v>
      </c>
      <c r="L32" s="358" t="s">
        <v>603</v>
      </c>
      <c r="M32" s="357" t="s">
        <v>31</v>
      </c>
      <c r="N32" s="357" t="s">
        <v>27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 ht="15" thickBot="1">
      <c r="A33" s="653"/>
      <c r="B33" s="1666" t="s">
        <v>74</v>
      </c>
      <c r="C33" s="1667" t="s">
        <v>6369</v>
      </c>
      <c r="D33" s="1663">
        <v>4</v>
      </c>
      <c r="E33" s="1668">
        <v>6</v>
      </c>
      <c r="F33" s="1664" t="s">
        <v>6362</v>
      </c>
      <c r="G33" s="494"/>
      <c r="H33" s="494" t="s">
        <v>61</v>
      </c>
      <c r="I33" s="494" t="s">
        <v>294</v>
      </c>
      <c r="J33" s="494" t="s">
        <v>294</v>
      </c>
      <c r="K33" s="573">
        <v>0</v>
      </c>
      <c r="L33" s="358" t="s">
        <v>6370</v>
      </c>
      <c r="M33" s="357" t="s">
        <v>74</v>
      </c>
      <c r="N33" s="357" t="s">
        <v>61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6363</v>
      </c>
      <c r="U33" s="357" t="s">
        <v>294</v>
      </c>
      <c r="V33" s="357" t="s">
        <v>294</v>
      </c>
    </row>
    <row r="34" spans="1:22" ht="15" thickBot="1">
      <c r="A34" s="661"/>
      <c r="B34" s="607"/>
      <c r="C34" s="1144" t="s">
        <v>22</v>
      </c>
      <c r="D34" s="1121">
        <v>22</v>
      </c>
      <c r="E34" s="1121">
        <v>31</v>
      </c>
      <c r="F34" s="63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48">
        <v>5</v>
      </c>
      <c r="B35" s="922" t="s">
        <v>497</v>
      </c>
      <c r="C35" s="923" t="s">
        <v>6371</v>
      </c>
      <c r="D35" s="1660">
        <v>3</v>
      </c>
      <c r="E35" s="922">
        <v>4</v>
      </c>
      <c r="F35" s="1665" t="s">
        <v>6366</v>
      </c>
      <c r="G35" s="494"/>
      <c r="H35" s="494" t="s">
        <v>65</v>
      </c>
      <c r="I35" s="494" t="s">
        <v>294</v>
      </c>
      <c r="J35" s="494" t="s">
        <v>294</v>
      </c>
      <c r="K35" s="573">
        <v>0</v>
      </c>
      <c r="L35" s="358" t="s">
        <v>570</v>
      </c>
      <c r="M35" s="357" t="s">
        <v>497</v>
      </c>
      <c r="N35" s="357" t="s">
        <v>65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66</v>
      </c>
      <c r="U35" s="357" t="s">
        <v>294</v>
      </c>
      <c r="V35" s="357" t="s">
        <v>294</v>
      </c>
    </row>
    <row r="36" spans="1:22">
      <c r="A36" s="653"/>
      <c r="B36" s="927" t="s">
        <v>33</v>
      </c>
      <c r="C36" s="931" t="s">
        <v>5520</v>
      </c>
      <c r="D36" s="1661">
        <v>5</v>
      </c>
      <c r="E36" s="927">
        <v>7</v>
      </c>
      <c r="F36" s="1662" t="s">
        <v>52</v>
      </c>
      <c r="G36" s="494"/>
      <c r="H36" s="494" t="s">
        <v>26</v>
      </c>
      <c r="I36" s="494" t="s">
        <v>294</v>
      </c>
      <c r="J36" s="494" t="s">
        <v>294</v>
      </c>
      <c r="K36" s="573">
        <v>0</v>
      </c>
      <c r="L36" s="358" t="s">
        <v>602</v>
      </c>
      <c r="M36" s="357" t="s">
        <v>33</v>
      </c>
      <c r="N36" s="357" t="s">
        <v>26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3412</v>
      </c>
      <c r="U36" s="357" t="s">
        <v>294</v>
      </c>
      <c r="V36" s="357" t="s">
        <v>294</v>
      </c>
    </row>
    <row r="37" spans="1:22">
      <c r="A37" s="653"/>
      <c r="B37" s="927" t="s">
        <v>72</v>
      </c>
      <c r="C37" s="931" t="s">
        <v>6372</v>
      </c>
      <c r="D37" s="1661">
        <v>4</v>
      </c>
      <c r="E37" s="927">
        <v>7</v>
      </c>
      <c r="F37" s="1662" t="s">
        <v>6366</v>
      </c>
      <c r="G37" s="494"/>
      <c r="H37" s="494" t="s">
        <v>65</v>
      </c>
      <c r="I37" s="494" t="s">
        <v>294</v>
      </c>
      <c r="J37" s="494" t="s">
        <v>294</v>
      </c>
      <c r="K37" s="574">
        <v>0</v>
      </c>
      <c r="L37" s="358" t="s">
        <v>73</v>
      </c>
      <c r="M37" s="357" t="s">
        <v>72</v>
      </c>
      <c r="N37" s="357" t="s">
        <v>65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66</v>
      </c>
      <c r="U37" s="357" t="s">
        <v>294</v>
      </c>
      <c r="V37" s="357" t="s">
        <v>294</v>
      </c>
    </row>
    <row r="38" spans="1:22">
      <c r="A38" s="653"/>
      <c r="B38" s="927" t="s">
        <v>19</v>
      </c>
      <c r="C38" s="931" t="s">
        <v>3226</v>
      </c>
      <c r="D38" s="1661">
        <v>2</v>
      </c>
      <c r="E38" s="927">
        <v>2</v>
      </c>
      <c r="F38" s="166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335</v>
      </c>
      <c r="M38" s="357" t="s">
        <v>19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653"/>
      <c r="B39" s="927" t="s">
        <v>70</v>
      </c>
      <c r="C39" s="931" t="s">
        <v>6373</v>
      </c>
      <c r="D39" s="1661">
        <v>5</v>
      </c>
      <c r="E39" s="927">
        <v>9</v>
      </c>
      <c r="F39" s="1662" t="s">
        <v>6361</v>
      </c>
      <c r="G39" s="494"/>
      <c r="H39" s="494" t="s">
        <v>458</v>
      </c>
      <c r="I39" s="494" t="s">
        <v>294</v>
      </c>
      <c r="J39" s="494" t="s">
        <v>294</v>
      </c>
      <c r="K39" s="574">
        <v>0</v>
      </c>
      <c r="L39" s="358" t="s">
        <v>605</v>
      </c>
      <c r="M39" s="357" t="s">
        <v>70</v>
      </c>
      <c r="N39" s="357" t="s">
        <v>458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599</v>
      </c>
      <c r="U39" s="357" t="s">
        <v>294</v>
      </c>
      <c r="V39" s="357" t="s">
        <v>294</v>
      </c>
    </row>
    <row r="40" spans="1:22" ht="15" thickBot="1">
      <c r="A40" s="653"/>
      <c r="B40" s="1655" t="s">
        <v>35</v>
      </c>
      <c r="C40" s="1656" t="s">
        <v>3258</v>
      </c>
      <c r="D40" s="1663">
        <v>3</v>
      </c>
      <c r="E40" s="1655">
        <v>4</v>
      </c>
      <c r="F40" s="1664" t="s">
        <v>138</v>
      </c>
      <c r="G40" s="494"/>
      <c r="H40" s="494" t="s">
        <v>25</v>
      </c>
      <c r="I40" s="494" t="s">
        <v>294</v>
      </c>
      <c r="J40" s="494" t="s">
        <v>294</v>
      </c>
      <c r="K40" s="573">
        <v>0</v>
      </c>
      <c r="L40" s="358" t="s">
        <v>3259</v>
      </c>
      <c r="M40" s="357" t="s">
        <v>35</v>
      </c>
      <c r="N40" s="357" t="s">
        <v>25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2100</v>
      </c>
      <c r="U40" s="357" t="s">
        <v>294</v>
      </c>
      <c r="V40" s="357" t="s">
        <v>294</v>
      </c>
    </row>
    <row r="41" spans="1:22" ht="15" thickBot="1">
      <c r="A41" s="661"/>
      <c r="B41" s="607"/>
      <c r="C41" s="1144" t="s">
        <v>22</v>
      </c>
      <c r="D41" s="1121">
        <v>22</v>
      </c>
      <c r="E41" s="1121">
        <v>29</v>
      </c>
      <c r="F41" s="635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48">
        <v>6</v>
      </c>
      <c r="B42" s="922" t="s">
        <v>1061</v>
      </c>
      <c r="C42" s="923" t="s">
        <v>6374</v>
      </c>
      <c r="D42" s="1660">
        <v>4</v>
      </c>
      <c r="E42" s="922">
        <v>7</v>
      </c>
      <c r="F42" s="1665" t="s">
        <v>6372</v>
      </c>
      <c r="G42" s="494"/>
      <c r="H42" s="494" t="s">
        <v>72</v>
      </c>
      <c r="I42" s="494" t="s">
        <v>294</v>
      </c>
      <c r="J42" s="494" t="s">
        <v>294</v>
      </c>
      <c r="K42" s="573">
        <v>0</v>
      </c>
      <c r="L42" s="358" t="s">
        <v>6375</v>
      </c>
      <c r="M42" s="357" t="s">
        <v>1061</v>
      </c>
      <c r="N42" s="357" t="s">
        <v>72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73</v>
      </c>
      <c r="U42" s="357" t="s">
        <v>294</v>
      </c>
      <c r="V42" s="357" t="s">
        <v>294</v>
      </c>
    </row>
    <row r="43" spans="1:22">
      <c r="A43" s="653"/>
      <c r="B43" s="927" t="s">
        <v>143</v>
      </c>
      <c r="C43" s="931" t="s">
        <v>6376</v>
      </c>
      <c r="D43" s="1661">
        <v>4</v>
      </c>
      <c r="E43" s="927">
        <v>6</v>
      </c>
      <c r="F43" s="1662" t="s">
        <v>6373</v>
      </c>
      <c r="G43" s="494"/>
      <c r="H43" s="494" t="s">
        <v>70</v>
      </c>
      <c r="I43" s="494" t="s">
        <v>294</v>
      </c>
      <c r="J43" s="494" t="s">
        <v>294</v>
      </c>
      <c r="K43" s="573">
        <v>0</v>
      </c>
      <c r="L43" s="358" t="s">
        <v>144</v>
      </c>
      <c r="M43" s="357" t="s">
        <v>143</v>
      </c>
      <c r="N43" s="357" t="s">
        <v>70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605</v>
      </c>
      <c r="U43" s="357" t="s">
        <v>294</v>
      </c>
      <c r="V43" s="357" t="s">
        <v>294</v>
      </c>
    </row>
    <row r="44" spans="1:22">
      <c r="A44" s="653"/>
      <c r="B44" s="927" t="s">
        <v>1062</v>
      </c>
      <c r="C44" s="931" t="s">
        <v>6377</v>
      </c>
      <c r="D44" s="1661">
        <v>3</v>
      </c>
      <c r="E44" s="927">
        <v>5</v>
      </c>
      <c r="F44" s="1662" t="s">
        <v>6371</v>
      </c>
      <c r="G44" s="494"/>
      <c r="H44" s="494" t="s">
        <v>497</v>
      </c>
      <c r="I44" s="494" t="s">
        <v>294</v>
      </c>
      <c r="J44" s="494" t="s">
        <v>294</v>
      </c>
      <c r="K44" s="573">
        <v>0</v>
      </c>
      <c r="L44" s="358" t="s">
        <v>6378</v>
      </c>
      <c r="M44" s="357" t="s">
        <v>1062</v>
      </c>
      <c r="N44" s="357" t="s">
        <v>497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570</v>
      </c>
      <c r="U44" s="357" t="s">
        <v>294</v>
      </c>
      <c r="V44" s="357" t="s">
        <v>294</v>
      </c>
    </row>
    <row r="45" spans="1:22">
      <c r="A45" s="653"/>
      <c r="B45" s="927" t="s">
        <v>78</v>
      </c>
      <c r="C45" s="931" t="s">
        <v>6379</v>
      </c>
      <c r="D45" s="1661">
        <v>5</v>
      </c>
      <c r="E45" s="927">
        <v>8</v>
      </c>
      <c r="F45" s="1662" t="s">
        <v>6373</v>
      </c>
      <c r="G45" s="494"/>
      <c r="H45" s="494" t="s">
        <v>70</v>
      </c>
      <c r="I45" s="494" t="s">
        <v>294</v>
      </c>
      <c r="J45" s="494" t="s">
        <v>294</v>
      </c>
      <c r="K45" s="573">
        <v>0</v>
      </c>
      <c r="L45" s="358" t="s">
        <v>6250</v>
      </c>
      <c r="M45" s="357" t="s">
        <v>78</v>
      </c>
      <c r="N45" s="357" t="s">
        <v>70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605</v>
      </c>
      <c r="U45" s="357" t="s">
        <v>294</v>
      </c>
      <c r="V45" s="357" t="s">
        <v>294</v>
      </c>
    </row>
    <row r="46" spans="1:22">
      <c r="A46" s="653"/>
      <c r="B46" s="927" t="s">
        <v>38</v>
      </c>
      <c r="C46" s="931" t="s">
        <v>146</v>
      </c>
      <c r="D46" s="1661">
        <v>1</v>
      </c>
      <c r="E46" s="1652">
        <v>1</v>
      </c>
      <c r="F46" s="1662" t="s">
        <v>3226</v>
      </c>
      <c r="G46" s="494"/>
      <c r="H46" s="494" t="s">
        <v>19</v>
      </c>
      <c r="I46" s="494" t="s">
        <v>294</v>
      </c>
      <c r="J46" s="494" t="s">
        <v>294</v>
      </c>
      <c r="K46" s="573">
        <v>0</v>
      </c>
      <c r="L46" s="358" t="s">
        <v>331</v>
      </c>
      <c r="M46" s="357" t="s">
        <v>38</v>
      </c>
      <c r="N46" s="357" t="s">
        <v>19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335</v>
      </c>
      <c r="U46" s="357" t="s">
        <v>294</v>
      </c>
      <c r="V46" s="357" t="s">
        <v>294</v>
      </c>
    </row>
    <row r="47" spans="1:22" ht="15" thickBot="1">
      <c r="A47" s="653"/>
      <c r="B47" s="1655" t="s">
        <v>628</v>
      </c>
      <c r="C47" s="1656" t="s">
        <v>6380</v>
      </c>
      <c r="D47" s="1663">
        <v>3</v>
      </c>
      <c r="E47" s="1655">
        <v>4</v>
      </c>
      <c r="F47" s="1664" t="s">
        <v>6369</v>
      </c>
      <c r="G47" s="494"/>
      <c r="H47" s="494" t="s">
        <v>74</v>
      </c>
      <c r="I47" s="494" t="s">
        <v>294</v>
      </c>
      <c r="J47" s="494" t="s">
        <v>294</v>
      </c>
      <c r="K47" s="573">
        <v>0</v>
      </c>
      <c r="L47" s="358" t="s">
        <v>6251</v>
      </c>
      <c r="M47" s="357" t="s">
        <v>628</v>
      </c>
      <c r="N47" s="357" t="s">
        <v>74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6370</v>
      </c>
      <c r="U47" s="357" t="s">
        <v>294</v>
      </c>
      <c r="V47" s="357" t="s">
        <v>294</v>
      </c>
    </row>
    <row r="48" spans="1:22" ht="15" thickBot="1">
      <c r="A48" s="661"/>
      <c r="B48" s="607"/>
      <c r="C48" s="1144" t="s">
        <v>22</v>
      </c>
      <c r="D48" s="1121">
        <v>20</v>
      </c>
      <c r="E48" s="1121">
        <v>31</v>
      </c>
      <c r="F48" s="635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48">
        <v>7</v>
      </c>
      <c r="B49" s="922" t="s">
        <v>6381</v>
      </c>
      <c r="C49" s="923" t="s">
        <v>6382</v>
      </c>
      <c r="D49" s="1660">
        <v>2</v>
      </c>
      <c r="E49" s="922">
        <v>3</v>
      </c>
      <c r="F49" s="1665" t="s">
        <v>6380</v>
      </c>
      <c r="G49" s="494"/>
      <c r="H49" s="494" t="s">
        <v>628</v>
      </c>
      <c r="I49" s="494" t="s">
        <v>294</v>
      </c>
      <c r="J49" s="494" t="s">
        <v>294</v>
      </c>
      <c r="K49" s="573">
        <v>0</v>
      </c>
      <c r="L49" s="358" t="s">
        <v>6383</v>
      </c>
      <c r="M49" s="357" t="s">
        <v>6381</v>
      </c>
      <c r="N49" s="357" t="s">
        <v>628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6251</v>
      </c>
      <c r="U49" s="357" t="s">
        <v>294</v>
      </c>
      <c r="V49" s="357" t="s">
        <v>294</v>
      </c>
    </row>
    <row r="50" spans="1:22">
      <c r="A50" s="653"/>
      <c r="B50" s="927" t="s">
        <v>6384</v>
      </c>
      <c r="C50" s="931" t="s">
        <v>6385</v>
      </c>
      <c r="D50" s="1661">
        <v>3</v>
      </c>
      <c r="E50" s="1652">
        <v>6</v>
      </c>
      <c r="F50" s="1662" t="s">
        <v>6377</v>
      </c>
      <c r="G50" s="494"/>
      <c r="H50" s="494" t="s">
        <v>1062</v>
      </c>
      <c r="I50" s="494" t="s">
        <v>294</v>
      </c>
      <c r="J50" s="494" t="s">
        <v>294</v>
      </c>
      <c r="K50" s="573">
        <v>0</v>
      </c>
      <c r="L50" s="358" t="s">
        <v>6386</v>
      </c>
      <c r="M50" s="357" t="s">
        <v>6384</v>
      </c>
      <c r="N50" s="357" t="s">
        <v>1062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6378</v>
      </c>
      <c r="U50" s="357" t="s">
        <v>294</v>
      </c>
      <c r="V50" s="357" t="s">
        <v>294</v>
      </c>
    </row>
    <row r="51" spans="1:22">
      <c r="A51" s="653"/>
      <c r="B51" s="927" t="s">
        <v>34</v>
      </c>
      <c r="C51" s="931" t="s">
        <v>142</v>
      </c>
      <c r="D51" s="1661">
        <v>4</v>
      </c>
      <c r="E51" s="927">
        <v>6</v>
      </c>
      <c r="F51" s="1662" t="s">
        <v>11</v>
      </c>
      <c r="G51" s="494"/>
      <c r="H51" s="494" t="s">
        <v>10</v>
      </c>
      <c r="I51" s="494" t="s">
        <v>294</v>
      </c>
      <c r="J51" s="494" t="s">
        <v>294</v>
      </c>
      <c r="K51" s="573">
        <v>0</v>
      </c>
      <c r="L51" s="358" t="s">
        <v>1181</v>
      </c>
      <c r="M51" s="357" t="s">
        <v>34</v>
      </c>
      <c r="N51" s="357" t="s">
        <v>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438</v>
      </c>
      <c r="U51" s="357" t="s">
        <v>294</v>
      </c>
      <c r="V51" s="357" t="s">
        <v>294</v>
      </c>
    </row>
    <row r="52" spans="1:22">
      <c r="A52" s="653"/>
      <c r="B52" s="927" t="s">
        <v>1063</v>
      </c>
      <c r="C52" s="931" t="s">
        <v>6387</v>
      </c>
      <c r="D52" s="1661">
        <v>4</v>
      </c>
      <c r="E52" s="1652">
        <v>7</v>
      </c>
      <c r="F52" s="1662" t="s">
        <v>6379</v>
      </c>
      <c r="G52" s="494"/>
      <c r="H52" s="494" t="s">
        <v>78</v>
      </c>
      <c r="I52" s="494" t="s">
        <v>294</v>
      </c>
      <c r="J52" s="494" t="s">
        <v>294</v>
      </c>
      <c r="K52" s="573">
        <v>0</v>
      </c>
      <c r="L52" s="358" t="s">
        <v>90</v>
      </c>
      <c r="M52" s="357" t="s">
        <v>1063</v>
      </c>
      <c r="N52" s="357" t="s">
        <v>78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6250</v>
      </c>
      <c r="U52" s="357" t="s">
        <v>294</v>
      </c>
      <c r="V52" s="357" t="s">
        <v>294</v>
      </c>
    </row>
    <row r="53" spans="1:22">
      <c r="A53" s="653"/>
      <c r="B53" s="927" t="s">
        <v>6388</v>
      </c>
      <c r="C53" s="931" t="s">
        <v>6389</v>
      </c>
      <c r="D53" s="1661">
        <v>3</v>
      </c>
      <c r="E53" s="927">
        <v>4</v>
      </c>
      <c r="F53" s="1662" t="s">
        <v>6371</v>
      </c>
      <c r="G53" s="494"/>
      <c r="H53" s="494" t="s">
        <v>497</v>
      </c>
      <c r="I53" s="494" t="s">
        <v>294</v>
      </c>
      <c r="J53" s="494" t="s">
        <v>294</v>
      </c>
      <c r="K53" s="573">
        <v>0</v>
      </c>
      <c r="L53" s="358" t="s">
        <v>6390</v>
      </c>
      <c r="M53" s="357" t="s">
        <v>6388</v>
      </c>
      <c r="N53" s="357" t="s">
        <v>497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570</v>
      </c>
      <c r="U53" s="357" t="s">
        <v>294</v>
      </c>
      <c r="V53" s="357" t="s">
        <v>294</v>
      </c>
    </row>
    <row r="54" spans="1:22" ht="15" thickBot="1">
      <c r="A54" s="653"/>
      <c r="B54" s="1655" t="s">
        <v>629</v>
      </c>
      <c r="C54" s="1656" t="s">
        <v>6391</v>
      </c>
      <c r="D54" s="1663">
        <v>3</v>
      </c>
      <c r="E54" s="1655">
        <v>6</v>
      </c>
      <c r="F54" s="1664" t="s">
        <v>6380</v>
      </c>
      <c r="G54" s="494"/>
      <c r="H54" s="494" t="s">
        <v>628</v>
      </c>
      <c r="I54" s="494" t="s">
        <v>294</v>
      </c>
      <c r="J54" s="494" t="s">
        <v>294</v>
      </c>
      <c r="K54" s="573">
        <v>0</v>
      </c>
      <c r="L54" s="358" t="s">
        <v>88</v>
      </c>
      <c r="M54" s="357" t="s">
        <v>629</v>
      </c>
      <c r="N54" s="357" t="s">
        <v>628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6251</v>
      </c>
      <c r="U54" s="357" t="s">
        <v>294</v>
      </c>
      <c r="V54" s="357" t="s">
        <v>294</v>
      </c>
    </row>
    <row r="55" spans="1:22" ht="15" thickBot="1">
      <c r="A55" s="661"/>
      <c r="B55" s="607"/>
      <c r="C55" s="1144" t="s">
        <v>22</v>
      </c>
      <c r="D55" s="1121">
        <v>19</v>
      </c>
      <c r="E55" s="1121">
        <v>32</v>
      </c>
      <c r="F55" s="635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48">
        <v>8</v>
      </c>
      <c r="B56" s="922" t="s">
        <v>6392</v>
      </c>
      <c r="C56" s="923" t="s">
        <v>6393</v>
      </c>
      <c r="D56" s="1660">
        <v>2</v>
      </c>
      <c r="E56" s="1649">
        <v>4</v>
      </c>
      <c r="F56" s="1665" t="s">
        <v>6379</v>
      </c>
      <c r="G56" s="494"/>
      <c r="H56" s="494" t="s">
        <v>78</v>
      </c>
      <c r="I56" s="494" t="s">
        <v>294</v>
      </c>
      <c r="J56" s="494" t="s">
        <v>294</v>
      </c>
      <c r="K56" s="573">
        <v>0</v>
      </c>
      <c r="L56" s="358" t="s">
        <v>6394</v>
      </c>
      <c r="M56" s="357" t="s">
        <v>6392</v>
      </c>
      <c r="N56" s="357" t="s">
        <v>78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6250</v>
      </c>
      <c r="U56" s="357" t="s">
        <v>294</v>
      </c>
      <c r="V56" s="357" t="s">
        <v>294</v>
      </c>
    </row>
    <row r="57" spans="1:22">
      <c r="A57" s="653"/>
      <c r="B57" s="927" t="s">
        <v>630</v>
      </c>
      <c r="C57" s="931" t="s">
        <v>6395</v>
      </c>
      <c r="D57" s="1661">
        <v>3</v>
      </c>
      <c r="E57" s="1652">
        <v>6</v>
      </c>
      <c r="F57" s="1662" t="s">
        <v>6391</v>
      </c>
      <c r="G57" s="494"/>
      <c r="H57" s="494" t="s">
        <v>629</v>
      </c>
      <c r="I57" s="494" t="s">
        <v>294</v>
      </c>
      <c r="J57" s="494" t="s">
        <v>294</v>
      </c>
      <c r="K57" s="573">
        <v>0</v>
      </c>
      <c r="L57" s="358" t="s">
        <v>94</v>
      </c>
      <c r="M57" s="357" t="s">
        <v>630</v>
      </c>
      <c r="N57" s="357" t="s">
        <v>629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88</v>
      </c>
      <c r="U57" s="357" t="s">
        <v>294</v>
      </c>
      <c r="V57" s="357" t="s">
        <v>294</v>
      </c>
    </row>
    <row r="58" spans="1:22">
      <c r="A58" s="653"/>
      <c r="B58" s="927" t="s">
        <v>99</v>
      </c>
      <c r="C58" s="931" t="s">
        <v>6396</v>
      </c>
      <c r="D58" s="1661">
        <v>4</v>
      </c>
      <c r="E58" s="927">
        <v>8</v>
      </c>
      <c r="F58" s="1662" t="s">
        <v>6380</v>
      </c>
      <c r="G58" s="494"/>
      <c r="H58" s="494" t="s">
        <v>628</v>
      </c>
      <c r="I58" s="494" t="s">
        <v>294</v>
      </c>
      <c r="J58" s="494" t="s">
        <v>294</v>
      </c>
      <c r="K58" s="573">
        <v>0</v>
      </c>
      <c r="L58" s="358" t="s">
        <v>615</v>
      </c>
      <c r="M58" s="357" t="s">
        <v>99</v>
      </c>
      <c r="N58" s="357" t="s">
        <v>628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6251</v>
      </c>
      <c r="U58" s="357" t="s">
        <v>294</v>
      </c>
      <c r="V58" s="357" t="s">
        <v>294</v>
      </c>
    </row>
    <row r="59" spans="1:22">
      <c r="A59" s="653"/>
      <c r="B59" s="940" t="s">
        <v>6397</v>
      </c>
      <c r="C59" s="931" t="s">
        <v>6398</v>
      </c>
      <c r="D59" s="1661">
        <v>3</v>
      </c>
      <c r="E59" s="927">
        <v>4</v>
      </c>
      <c r="F59" s="1662" t="s">
        <v>6385</v>
      </c>
      <c r="G59" s="494"/>
      <c r="H59" s="494" t="s">
        <v>6384</v>
      </c>
      <c r="I59" s="494" t="s">
        <v>294</v>
      </c>
      <c r="J59" s="494" t="s">
        <v>294</v>
      </c>
      <c r="K59" s="573">
        <v>0</v>
      </c>
      <c r="L59" s="358" t="s">
        <v>6399</v>
      </c>
      <c r="M59" s="357" t="s">
        <v>6397</v>
      </c>
      <c r="N59" s="357" t="s">
        <v>6384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6386</v>
      </c>
      <c r="U59" s="357" t="s">
        <v>294</v>
      </c>
      <c r="V59" s="357" t="s">
        <v>294</v>
      </c>
    </row>
    <row r="60" spans="1:22">
      <c r="A60" s="653"/>
      <c r="B60" s="1669" t="s">
        <v>6400</v>
      </c>
      <c r="C60" s="931" t="s">
        <v>6401</v>
      </c>
      <c r="D60" s="1661">
        <v>3</v>
      </c>
      <c r="E60" s="927">
        <v>6</v>
      </c>
      <c r="F60" s="1662" t="s">
        <v>6387</v>
      </c>
      <c r="G60" s="494"/>
      <c r="H60" s="494" t="s">
        <v>1063</v>
      </c>
      <c r="I60" s="494" t="s">
        <v>294</v>
      </c>
      <c r="J60" s="494" t="s">
        <v>294</v>
      </c>
      <c r="K60" s="573">
        <v>0</v>
      </c>
      <c r="L60" s="358" t="s">
        <v>96</v>
      </c>
      <c r="M60" s="357" t="s">
        <v>6400</v>
      </c>
      <c r="N60" s="357" t="s">
        <v>1063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90</v>
      </c>
      <c r="U60" s="357" t="s">
        <v>294</v>
      </c>
      <c r="V60" s="357" t="s">
        <v>294</v>
      </c>
    </row>
    <row r="61" spans="1:22" ht="15" thickBot="1">
      <c r="A61" s="653"/>
      <c r="B61" s="1655" t="s">
        <v>6402</v>
      </c>
      <c r="C61" s="1656" t="s">
        <v>6403</v>
      </c>
      <c r="D61" s="1663">
        <v>4</v>
      </c>
      <c r="E61" s="1655">
        <v>7</v>
      </c>
      <c r="F61" s="1664" t="s">
        <v>6391</v>
      </c>
      <c r="G61" s="494"/>
      <c r="H61" s="494" t="s">
        <v>629</v>
      </c>
      <c r="I61" s="494" t="s">
        <v>294</v>
      </c>
      <c r="J61" s="494" t="s">
        <v>294</v>
      </c>
      <c r="K61" s="573">
        <v>0</v>
      </c>
      <c r="L61" s="358" t="s">
        <v>6404</v>
      </c>
      <c r="M61" s="357" t="s">
        <v>6402</v>
      </c>
      <c r="N61" s="357" t="s">
        <v>629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88</v>
      </c>
      <c r="U61" s="357" t="s">
        <v>294</v>
      </c>
      <c r="V61" s="357" t="s">
        <v>294</v>
      </c>
    </row>
    <row r="62" spans="1:22" ht="15" thickBot="1">
      <c r="A62" s="1670"/>
      <c r="B62" s="619"/>
      <c r="C62" s="952" t="s">
        <v>22</v>
      </c>
      <c r="D62" s="631">
        <v>19</v>
      </c>
      <c r="E62" s="631">
        <v>35</v>
      </c>
      <c r="F62" s="632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 ht="15" thickBot="1">
      <c r="A63" s="1671">
        <v>9</v>
      </c>
      <c r="B63" s="603" t="s">
        <v>6405</v>
      </c>
      <c r="C63" s="941" t="s">
        <v>6350</v>
      </c>
      <c r="D63" s="1643">
        <v>22</v>
      </c>
      <c r="E63" s="1672">
        <v>43</v>
      </c>
      <c r="F63" s="1662" t="s">
        <v>6401</v>
      </c>
      <c r="G63" s="494"/>
      <c r="H63" s="494" t="s">
        <v>6400</v>
      </c>
      <c r="I63" s="494" t="s">
        <v>294</v>
      </c>
      <c r="J63" s="494" t="s">
        <v>294</v>
      </c>
      <c r="K63" s="573">
        <v>0</v>
      </c>
      <c r="L63" s="358" t="s">
        <v>6351</v>
      </c>
      <c r="M63" s="357" t="s">
        <v>6405</v>
      </c>
      <c r="N63" s="357" t="s">
        <v>6400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96</v>
      </c>
      <c r="U63" s="357" t="s">
        <v>294</v>
      </c>
      <c r="V63" s="357" t="s">
        <v>294</v>
      </c>
    </row>
    <row r="64" spans="1:22" ht="15" thickBot="1">
      <c r="A64" s="1670"/>
      <c r="B64" s="603"/>
      <c r="C64" s="1142" t="s">
        <v>22</v>
      </c>
      <c r="D64" s="624">
        <v>22</v>
      </c>
      <c r="E64" s="624">
        <v>43</v>
      </c>
      <c r="F64" s="625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22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653">
        <v>10</v>
      </c>
      <c r="B65" s="922" t="s">
        <v>6406</v>
      </c>
      <c r="C65" s="923" t="s">
        <v>6353</v>
      </c>
      <c r="D65" s="1660">
        <v>11</v>
      </c>
      <c r="E65" s="922">
        <v>21</v>
      </c>
      <c r="F65" s="1665" t="s">
        <v>6350</v>
      </c>
      <c r="G65" s="494"/>
      <c r="H65" s="494" t="s">
        <v>6405</v>
      </c>
      <c r="I65" s="494" t="s">
        <v>294</v>
      </c>
      <c r="J65" s="494" t="s">
        <v>294</v>
      </c>
      <c r="K65" s="573">
        <v>0</v>
      </c>
      <c r="L65" s="358" t="s">
        <v>6354</v>
      </c>
      <c r="M65" s="357" t="s">
        <v>6406</v>
      </c>
      <c r="N65" s="357" t="s">
        <v>6405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6351</v>
      </c>
      <c r="U65" s="357" t="s">
        <v>294</v>
      </c>
      <c r="V65" s="357" t="s">
        <v>294</v>
      </c>
    </row>
    <row r="66" spans="1:22" ht="15" thickBot="1">
      <c r="A66" s="653"/>
      <c r="B66" s="1655" t="s">
        <v>6407</v>
      </c>
      <c r="C66" s="1656" t="s">
        <v>6408</v>
      </c>
      <c r="D66" s="1663">
        <v>11</v>
      </c>
      <c r="E66" s="1655">
        <v>21</v>
      </c>
      <c r="F66" s="1664" t="s">
        <v>6350</v>
      </c>
      <c r="G66" s="494"/>
      <c r="H66" s="494" t="s">
        <v>6405</v>
      </c>
      <c r="I66" s="494" t="s">
        <v>294</v>
      </c>
      <c r="J66" s="494" t="s">
        <v>294</v>
      </c>
      <c r="K66" s="573">
        <v>0</v>
      </c>
      <c r="L66" s="358" t="s">
        <v>6408</v>
      </c>
      <c r="M66" s="357" t="s">
        <v>6407</v>
      </c>
      <c r="N66" s="357" t="s">
        <v>6405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6351</v>
      </c>
      <c r="U66" s="357" t="s">
        <v>294</v>
      </c>
      <c r="V66" s="357" t="s">
        <v>294</v>
      </c>
    </row>
    <row r="67" spans="1:22" ht="15" thickBot="1">
      <c r="A67" s="653"/>
      <c r="B67" s="619"/>
      <c r="C67" s="952" t="s">
        <v>22</v>
      </c>
      <c r="D67" s="631">
        <v>22</v>
      </c>
      <c r="E67" s="631">
        <v>42</v>
      </c>
      <c r="F67" s="632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15" thickBot="1">
      <c r="A68" s="661"/>
      <c r="B68" s="612"/>
      <c r="C68" s="703" t="s">
        <v>6409</v>
      </c>
      <c r="D68" s="631">
        <v>205</v>
      </c>
      <c r="E68" s="614">
        <v>319</v>
      </c>
      <c r="F68" s="632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6410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B69" s="1639"/>
      <c r="C69" s="1639"/>
      <c r="D69" s="1639"/>
      <c r="E69" s="1639"/>
      <c r="F69" s="1640"/>
    </row>
    <row r="70" spans="1:22">
      <c r="B70" s="1639"/>
      <c r="C70" s="1639"/>
      <c r="D70" s="1639"/>
      <c r="E70" s="1639"/>
      <c r="F70" s="1640"/>
    </row>
    <row r="71" spans="1:22">
      <c r="B71" s="1639"/>
      <c r="C71" s="1639"/>
      <c r="D71" s="1639"/>
      <c r="E71" s="1639"/>
      <c r="F71" s="1640"/>
    </row>
    <row r="72" spans="1:22">
      <c r="B72" s="1639"/>
      <c r="C72" s="1639"/>
      <c r="D72" s="1639"/>
      <c r="E72" s="1639"/>
      <c r="F72" s="1640"/>
    </row>
    <row r="73" spans="1:22">
      <c r="B73" s="1639"/>
      <c r="C73" s="1639"/>
      <c r="D73" s="1639"/>
      <c r="E73" s="1639"/>
      <c r="F73" s="1640"/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1AA6E-13DD-45D6-89A0-6957C5FC8705}">
  <sheetPr codeName="Sheet123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789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092">
        <v>1</v>
      </c>
      <c r="B9" s="603" t="s">
        <v>10</v>
      </c>
      <c r="C9" s="604" t="s">
        <v>11</v>
      </c>
      <c r="D9" s="1641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642"/>
      <c r="B10" s="607" t="s">
        <v>17</v>
      </c>
      <c r="C10" s="608" t="s">
        <v>6275</v>
      </c>
      <c r="D10" s="1643">
        <v>5</v>
      </c>
      <c r="E10" s="607">
        <v>7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642"/>
      <c r="B11" s="607" t="s">
        <v>6276</v>
      </c>
      <c r="C11" s="611" t="s">
        <v>6277</v>
      </c>
      <c r="D11" s="1643">
        <v>3</v>
      </c>
      <c r="E11" s="607">
        <v>4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6278</v>
      </c>
      <c r="M11" s="357" t="s">
        <v>6276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642"/>
      <c r="B12" s="607" t="s">
        <v>1043</v>
      </c>
      <c r="C12" s="611" t="s">
        <v>6279</v>
      </c>
      <c r="D12" s="1643">
        <v>4</v>
      </c>
      <c r="E12" s="607">
        <v>6</v>
      </c>
      <c r="F12" s="633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6280</v>
      </c>
      <c r="M12" s="357" t="s">
        <v>1043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642"/>
      <c r="B13" s="607" t="s">
        <v>20</v>
      </c>
      <c r="C13" s="611" t="s">
        <v>21</v>
      </c>
      <c r="D13" s="1643">
        <v>5</v>
      </c>
      <c r="E13" s="607">
        <v>6</v>
      </c>
      <c r="F13" s="70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642"/>
      <c r="B14" s="607" t="s">
        <v>354</v>
      </c>
      <c r="C14" s="611" t="s">
        <v>6281</v>
      </c>
      <c r="D14" s="1643">
        <v>3</v>
      </c>
      <c r="E14" s="607">
        <v>4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6282</v>
      </c>
      <c r="M14" s="357" t="s">
        <v>354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1098"/>
      <c r="B15" s="612"/>
      <c r="C15" s="613" t="s">
        <v>336</v>
      </c>
      <c r="D15" s="614">
        <v>22</v>
      </c>
      <c r="E15" s="614">
        <v>29</v>
      </c>
      <c r="F15" s="62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092">
        <v>2</v>
      </c>
      <c r="B16" s="603" t="s">
        <v>23</v>
      </c>
      <c r="C16" s="611" t="s">
        <v>1048</v>
      </c>
      <c r="D16" s="1643">
        <v>5</v>
      </c>
      <c r="E16" s="603">
        <v>7</v>
      </c>
      <c r="F16" s="626" t="s">
        <v>6275</v>
      </c>
      <c r="G16" s="494"/>
      <c r="H16" s="494" t="s">
        <v>17</v>
      </c>
      <c r="I16" s="494" t="s">
        <v>294</v>
      </c>
      <c r="J16" s="494" t="s">
        <v>294</v>
      </c>
      <c r="K16" s="573">
        <v>0</v>
      </c>
      <c r="L16" s="358" t="s">
        <v>594</v>
      </c>
      <c r="M16" s="357" t="s">
        <v>23</v>
      </c>
      <c r="N16" s="357" t="s">
        <v>17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6215</v>
      </c>
      <c r="U16" s="357" t="s">
        <v>294</v>
      </c>
      <c r="V16" s="357" t="s">
        <v>294</v>
      </c>
    </row>
    <row r="17" spans="1:22">
      <c r="A17" s="1642"/>
      <c r="B17" s="607" t="s">
        <v>26</v>
      </c>
      <c r="C17" s="611" t="s">
        <v>52</v>
      </c>
      <c r="D17" s="1643">
        <v>5</v>
      </c>
      <c r="E17" s="607">
        <v>6</v>
      </c>
      <c r="F17" s="617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1642"/>
      <c r="B18" s="607" t="s">
        <v>356</v>
      </c>
      <c r="C18" s="611" t="s">
        <v>6283</v>
      </c>
      <c r="D18" s="1643">
        <v>3</v>
      </c>
      <c r="E18" s="607">
        <v>3</v>
      </c>
      <c r="F18" s="63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6284</v>
      </c>
      <c r="M18" s="357" t="s">
        <v>356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1642"/>
      <c r="B19" s="607" t="s">
        <v>1020</v>
      </c>
      <c r="C19" s="611" t="s">
        <v>3206</v>
      </c>
      <c r="D19" s="1643">
        <v>2</v>
      </c>
      <c r="E19" s="607">
        <v>2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3207</v>
      </c>
      <c r="M19" s="357" t="s">
        <v>1020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1642"/>
      <c r="B20" s="619" t="s">
        <v>25</v>
      </c>
      <c r="C20" s="611" t="s">
        <v>138</v>
      </c>
      <c r="D20" s="1643">
        <v>3</v>
      </c>
      <c r="E20" s="607">
        <v>4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098"/>
      <c r="B21" s="612"/>
      <c r="C21" s="613" t="s">
        <v>336</v>
      </c>
      <c r="D21" s="614">
        <v>18</v>
      </c>
      <c r="E21" s="614">
        <v>22</v>
      </c>
      <c r="F21" s="793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1092">
        <v>3</v>
      </c>
      <c r="B22" s="603" t="s">
        <v>27</v>
      </c>
      <c r="C22" s="611" t="s">
        <v>404</v>
      </c>
      <c r="D22" s="1643">
        <v>5</v>
      </c>
      <c r="E22" s="603">
        <v>6</v>
      </c>
      <c r="F22" s="626" t="s">
        <v>1048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598</v>
      </c>
      <c r="M22" s="357" t="s">
        <v>27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1642"/>
      <c r="B23" s="607" t="s">
        <v>6285</v>
      </c>
      <c r="C23" s="611" t="s">
        <v>6286</v>
      </c>
      <c r="D23" s="1643">
        <v>3</v>
      </c>
      <c r="E23" s="607">
        <v>4</v>
      </c>
      <c r="F23" s="633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6287</v>
      </c>
      <c r="M23" s="357" t="s">
        <v>6285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1642"/>
      <c r="B24" s="607" t="s">
        <v>30</v>
      </c>
      <c r="C24" s="1125" t="s">
        <v>141</v>
      </c>
      <c r="D24" s="1643">
        <v>5</v>
      </c>
      <c r="E24" s="607">
        <v>6</v>
      </c>
      <c r="F24" s="633" t="s">
        <v>1048</v>
      </c>
      <c r="G24" s="494"/>
      <c r="H24" s="494" t="s">
        <v>23</v>
      </c>
      <c r="I24" s="494" t="s">
        <v>294</v>
      </c>
      <c r="J24" s="494" t="s">
        <v>294</v>
      </c>
      <c r="K24" s="573">
        <v>0</v>
      </c>
      <c r="L24" s="358" t="s">
        <v>604</v>
      </c>
      <c r="M24" s="357" t="s">
        <v>30</v>
      </c>
      <c r="N24" s="357" t="s">
        <v>23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594</v>
      </c>
      <c r="U24" s="357" t="s">
        <v>294</v>
      </c>
      <c r="V24" s="357" t="s">
        <v>294</v>
      </c>
    </row>
    <row r="25" spans="1:22">
      <c r="A25" s="1642"/>
      <c r="B25" s="607" t="s">
        <v>36</v>
      </c>
      <c r="C25" s="1125" t="s">
        <v>247</v>
      </c>
      <c r="D25" s="1643">
        <v>1</v>
      </c>
      <c r="E25" s="607">
        <v>1</v>
      </c>
      <c r="F25" s="767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1131</v>
      </c>
      <c r="M25" s="357" t="s">
        <v>36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642"/>
      <c r="B26" s="607" t="s">
        <v>33</v>
      </c>
      <c r="C26" s="611" t="s">
        <v>5520</v>
      </c>
      <c r="D26" s="1643">
        <v>5</v>
      </c>
      <c r="E26" s="607">
        <v>7</v>
      </c>
      <c r="F26" s="617" t="s">
        <v>52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1642"/>
      <c r="B27" s="619" t="s">
        <v>29</v>
      </c>
      <c r="C27" s="611" t="s">
        <v>53</v>
      </c>
      <c r="D27" s="1643">
        <v>2</v>
      </c>
      <c r="E27" s="607">
        <v>2</v>
      </c>
      <c r="F27" s="617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1098"/>
      <c r="B28" s="619"/>
      <c r="C28" s="613" t="s">
        <v>336</v>
      </c>
      <c r="D28" s="614">
        <v>21</v>
      </c>
      <c r="E28" s="614">
        <v>26</v>
      </c>
      <c r="F28" s="793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092">
        <v>4</v>
      </c>
      <c r="B29" s="603" t="s">
        <v>31</v>
      </c>
      <c r="C29" s="611" t="s">
        <v>427</v>
      </c>
      <c r="D29" s="1643">
        <v>5</v>
      </c>
      <c r="E29" s="603">
        <v>6</v>
      </c>
      <c r="F29" s="626" t="s">
        <v>404</v>
      </c>
      <c r="G29" s="494"/>
      <c r="H29" s="494" t="s">
        <v>27</v>
      </c>
      <c r="I29" s="494" t="s">
        <v>294</v>
      </c>
      <c r="J29" s="494" t="s">
        <v>294</v>
      </c>
      <c r="K29" s="573">
        <v>0</v>
      </c>
      <c r="L29" s="358" t="s">
        <v>603</v>
      </c>
      <c r="M29" s="357" t="s">
        <v>31</v>
      </c>
      <c r="N29" s="357" t="s">
        <v>27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598</v>
      </c>
      <c r="U29" s="357" t="s">
        <v>294</v>
      </c>
      <c r="V29" s="357" t="s">
        <v>294</v>
      </c>
    </row>
    <row r="30" spans="1:22">
      <c r="A30" s="1642"/>
      <c r="B30" s="607" t="s">
        <v>6288</v>
      </c>
      <c r="C30" s="611" t="s">
        <v>6289</v>
      </c>
      <c r="D30" s="1643">
        <v>3</v>
      </c>
      <c r="E30" s="607">
        <v>4</v>
      </c>
      <c r="F30" s="617" t="s">
        <v>6286</v>
      </c>
      <c r="G30" s="494"/>
      <c r="H30" s="494" t="s">
        <v>6285</v>
      </c>
      <c r="I30" s="494" t="s">
        <v>294</v>
      </c>
      <c r="J30" s="494" t="s">
        <v>294</v>
      </c>
      <c r="K30" s="573">
        <v>0</v>
      </c>
      <c r="L30" s="358" t="s">
        <v>6290</v>
      </c>
      <c r="M30" s="357" t="s">
        <v>6288</v>
      </c>
      <c r="N30" s="357" t="s">
        <v>6285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6287</v>
      </c>
      <c r="U30" s="357" t="s">
        <v>294</v>
      </c>
      <c r="V30" s="357" t="s">
        <v>294</v>
      </c>
    </row>
    <row r="31" spans="1:22">
      <c r="A31" s="1642"/>
      <c r="B31" s="607" t="s">
        <v>6291</v>
      </c>
      <c r="C31" s="1125" t="s">
        <v>6292</v>
      </c>
      <c r="D31" s="1643">
        <v>3</v>
      </c>
      <c r="E31" s="607">
        <v>4</v>
      </c>
      <c r="F31" s="617" t="s">
        <v>141</v>
      </c>
      <c r="G31" s="494"/>
      <c r="H31" s="494" t="s">
        <v>30</v>
      </c>
      <c r="I31" s="494" t="s">
        <v>294</v>
      </c>
      <c r="J31" s="494" t="s">
        <v>294</v>
      </c>
      <c r="K31" s="573">
        <v>0</v>
      </c>
      <c r="L31" s="358" t="s">
        <v>6293</v>
      </c>
      <c r="M31" s="357" t="s">
        <v>6291</v>
      </c>
      <c r="N31" s="357" t="s">
        <v>30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604</v>
      </c>
      <c r="U31" s="357" t="s">
        <v>294</v>
      </c>
      <c r="V31" s="357" t="s">
        <v>294</v>
      </c>
    </row>
    <row r="32" spans="1:22">
      <c r="A32" s="1642"/>
      <c r="B32" s="607" t="s">
        <v>6294</v>
      </c>
      <c r="C32" s="611" t="s">
        <v>6295</v>
      </c>
      <c r="D32" s="1643">
        <v>2</v>
      </c>
      <c r="E32" s="607">
        <v>3</v>
      </c>
      <c r="F32" s="617" t="s">
        <v>404</v>
      </c>
      <c r="G32" s="494"/>
      <c r="H32" s="494" t="s">
        <v>27</v>
      </c>
      <c r="I32" s="494" t="s">
        <v>294</v>
      </c>
      <c r="J32" s="494" t="s">
        <v>294</v>
      </c>
      <c r="K32" s="573">
        <v>0</v>
      </c>
      <c r="L32" s="358" t="s">
        <v>6296</v>
      </c>
      <c r="M32" s="357" t="s">
        <v>6294</v>
      </c>
      <c r="N32" s="357" t="s">
        <v>27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598</v>
      </c>
      <c r="U32" s="357" t="s">
        <v>294</v>
      </c>
      <c r="V32" s="357" t="s">
        <v>294</v>
      </c>
    </row>
    <row r="33" spans="1:22">
      <c r="A33" s="1642"/>
      <c r="B33" s="607" t="s">
        <v>34</v>
      </c>
      <c r="C33" s="611" t="s">
        <v>142</v>
      </c>
      <c r="D33" s="1643">
        <v>4</v>
      </c>
      <c r="E33" s="607">
        <v>6</v>
      </c>
      <c r="F33" s="617" t="s">
        <v>11</v>
      </c>
      <c r="G33" s="494"/>
      <c r="H33" s="494" t="s">
        <v>10</v>
      </c>
      <c r="I33" s="494" t="s">
        <v>294</v>
      </c>
      <c r="J33" s="494" t="s">
        <v>294</v>
      </c>
      <c r="K33" s="573">
        <v>0</v>
      </c>
      <c r="L33" s="358" t="s">
        <v>1181</v>
      </c>
      <c r="M33" s="357" t="s">
        <v>34</v>
      </c>
      <c r="N33" s="357" t="s">
        <v>10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438</v>
      </c>
      <c r="U33" s="357" t="s">
        <v>294</v>
      </c>
      <c r="V33" s="357" t="s">
        <v>294</v>
      </c>
    </row>
    <row r="34" spans="1:22" ht="15" thickBot="1">
      <c r="A34" s="1642"/>
      <c r="B34" s="619" t="s">
        <v>360</v>
      </c>
      <c r="C34" s="611" t="s">
        <v>6297</v>
      </c>
      <c r="D34" s="1643">
        <v>4</v>
      </c>
      <c r="E34" s="607">
        <v>4</v>
      </c>
      <c r="F34" s="629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6298</v>
      </c>
      <c r="M34" s="357" t="s">
        <v>360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1098"/>
      <c r="B35" s="619"/>
      <c r="C35" s="613" t="s">
        <v>336</v>
      </c>
      <c r="D35" s="614">
        <v>21</v>
      </c>
      <c r="E35" s="614">
        <v>27</v>
      </c>
      <c r="F35" s="793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336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642">
        <v>5</v>
      </c>
      <c r="B36" s="603" t="s">
        <v>6299</v>
      </c>
      <c r="C36" s="1138" t="s">
        <v>6300</v>
      </c>
      <c r="D36" s="1643">
        <v>3</v>
      </c>
      <c r="E36" s="607">
        <v>4</v>
      </c>
      <c r="F36" s="617" t="s">
        <v>6301</v>
      </c>
      <c r="G36" s="494"/>
      <c r="H36" s="494" t="s">
        <v>6285</v>
      </c>
      <c r="I36" s="494" t="s">
        <v>294</v>
      </c>
      <c r="J36" s="494" t="s">
        <v>294</v>
      </c>
      <c r="K36" s="573">
        <v>80</v>
      </c>
      <c r="L36" s="358" t="s">
        <v>6302</v>
      </c>
      <c r="M36" s="357" t="s">
        <v>6299</v>
      </c>
      <c r="N36" s="357" t="s">
        <v>6285</v>
      </c>
      <c r="O36" s="357" t="s">
        <v>294</v>
      </c>
      <c r="P36" s="357" t="s">
        <v>294</v>
      </c>
      <c r="Q36" s="357">
        <v>80</v>
      </c>
      <c r="R36" s="357">
        <v>32</v>
      </c>
      <c r="S36" s="357">
        <v>0</v>
      </c>
      <c r="T36" s="357" t="s">
        <v>6287</v>
      </c>
      <c r="U36" s="357" t="s">
        <v>6303</v>
      </c>
      <c r="V36" s="357" t="s">
        <v>294</v>
      </c>
    </row>
    <row r="37" spans="1:22">
      <c r="A37" s="1642"/>
      <c r="B37" s="607" t="s">
        <v>6304</v>
      </c>
      <c r="C37" s="611" t="s">
        <v>6305</v>
      </c>
      <c r="D37" s="1643">
        <v>6</v>
      </c>
      <c r="E37" s="607">
        <v>6</v>
      </c>
      <c r="F37" s="617" t="s">
        <v>6297</v>
      </c>
      <c r="G37" s="494"/>
      <c r="H37" s="494" t="s">
        <v>360</v>
      </c>
      <c r="I37" s="494" t="s">
        <v>294</v>
      </c>
      <c r="J37" s="494" t="s">
        <v>294</v>
      </c>
      <c r="K37" s="574">
        <v>0</v>
      </c>
      <c r="L37" s="358" t="s">
        <v>6306</v>
      </c>
      <c r="M37" s="357" t="s">
        <v>6304</v>
      </c>
      <c r="N37" s="357" t="s">
        <v>360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6298</v>
      </c>
      <c r="U37" s="357" t="s">
        <v>294</v>
      </c>
      <c r="V37" s="357" t="s">
        <v>294</v>
      </c>
    </row>
    <row r="38" spans="1:22">
      <c r="A38" s="1642"/>
      <c r="B38" s="607" t="s">
        <v>358</v>
      </c>
      <c r="C38" s="611" t="s">
        <v>426</v>
      </c>
      <c r="D38" s="1643">
        <v>3</v>
      </c>
      <c r="E38" s="607">
        <v>4</v>
      </c>
      <c r="F38" s="617" t="s">
        <v>6283</v>
      </c>
      <c r="G38" s="494"/>
      <c r="H38" s="494" t="s">
        <v>356</v>
      </c>
      <c r="I38" s="494" t="s">
        <v>294</v>
      </c>
      <c r="J38" s="494" t="s">
        <v>294</v>
      </c>
      <c r="K38" s="573">
        <v>0</v>
      </c>
      <c r="L38" s="358" t="s">
        <v>6307</v>
      </c>
      <c r="M38" s="357" t="s">
        <v>358</v>
      </c>
      <c r="N38" s="357" t="s">
        <v>356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6284</v>
      </c>
      <c r="U38" s="357" t="s">
        <v>294</v>
      </c>
      <c r="V38" s="357" t="s">
        <v>294</v>
      </c>
    </row>
    <row r="39" spans="1:22">
      <c r="A39" s="1642"/>
      <c r="B39" s="607" t="s">
        <v>19</v>
      </c>
      <c r="C39" s="608" t="s">
        <v>3226</v>
      </c>
      <c r="D39" s="1643">
        <v>2</v>
      </c>
      <c r="E39" s="607">
        <v>2</v>
      </c>
      <c r="F39" s="617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19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1642"/>
      <c r="B40" s="607" t="s">
        <v>359</v>
      </c>
      <c r="C40" s="611" t="s">
        <v>6308</v>
      </c>
      <c r="D40" s="1643">
        <v>4</v>
      </c>
      <c r="E40" s="607">
        <v>6</v>
      </c>
      <c r="F40" s="617" t="s">
        <v>1048</v>
      </c>
      <c r="G40" s="494"/>
      <c r="H40" s="494" t="s">
        <v>23</v>
      </c>
      <c r="I40" s="494" t="s">
        <v>294</v>
      </c>
      <c r="J40" s="494" t="s">
        <v>294</v>
      </c>
      <c r="K40" s="573">
        <v>0</v>
      </c>
      <c r="L40" s="358" t="s">
        <v>6309</v>
      </c>
      <c r="M40" s="357" t="s">
        <v>359</v>
      </c>
      <c r="N40" s="357" t="s">
        <v>23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594</v>
      </c>
      <c r="U40" s="357" t="s">
        <v>294</v>
      </c>
      <c r="V40" s="357" t="s">
        <v>294</v>
      </c>
    </row>
    <row r="41" spans="1:22" ht="15" thickBot="1">
      <c r="A41" s="1642"/>
      <c r="B41" s="619" t="s">
        <v>40</v>
      </c>
      <c r="C41" s="611" t="s">
        <v>338</v>
      </c>
      <c r="D41" s="1643">
        <v>1</v>
      </c>
      <c r="E41" s="607">
        <v>1</v>
      </c>
      <c r="F41" s="617" t="s">
        <v>247</v>
      </c>
      <c r="G41" s="494"/>
      <c r="H41" s="494" t="s">
        <v>36</v>
      </c>
      <c r="I41" s="494" t="s">
        <v>294</v>
      </c>
      <c r="J41" s="494" t="s">
        <v>294</v>
      </c>
      <c r="K41" s="573">
        <v>0</v>
      </c>
      <c r="L41" s="358" t="s">
        <v>1180</v>
      </c>
      <c r="M41" s="357" t="s">
        <v>40</v>
      </c>
      <c r="N41" s="357" t="s">
        <v>36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1131</v>
      </c>
      <c r="U41" s="357" t="s">
        <v>294</v>
      </c>
      <c r="V41" s="357" t="s">
        <v>294</v>
      </c>
    </row>
    <row r="42" spans="1:22" ht="15" thickBot="1">
      <c r="A42" s="1098"/>
      <c r="B42" s="619"/>
      <c r="C42" s="613" t="s">
        <v>336</v>
      </c>
      <c r="D42" s="614">
        <v>19</v>
      </c>
      <c r="E42" s="614">
        <v>23</v>
      </c>
      <c r="F42" s="793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336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1092">
        <v>6</v>
      </c>
      <c r="B43" s="603" t="s">
        <v>6310</v>
      </c>
      <c r="C43" s="608" t="s">
        <v>6311</v>
      </c>
      <c r="D43" s="1643">
        <v>4</v>
      </c>
      <c r="E43" s="603">
        <v>4</v>
      </c>
      <c r="F43" s="769" t="s">
        <v>6305</v>
      </c>
      <c r="G43" s="494"/>
      <c r="H43" s="494" t="s">
        <v>6304</v>
      </c>
      <c r="I43" s="494" t="s">
        <v>294</v>
      </c>
      <c r="J43" s="494" t="s">
        <v>294</v>
      </c>
      <c r="K43" s="573">
        <v>0</v>
      </c>
      <c r="L43" s="358" t="s">
        <v>6312</v>
      </c>
      <c r="M43" s="357" t="s">
        <v>6310</v>
      </c>
      <c r="N43" s="357" t="s">
        <v>6304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6306</v>
      </c>
      <c r="U43" s="357" t="s">
        <v>294</v>
      </c>
      <c r="V43" s="357" t="s">
        <v>294</v>
      </c>
    </row>
    <row r="44" spans="1:22">
      <c r="A44" s="1642"/>
      <c r="B44" s="607" t="s">
        <v>35</v>
      </c>
      <c r="C44" s="608" t="s">
        <v>3258</v>
      </c>
      <c r="D44" s="1643">
        <v>3</v>
      </c>
      <c r="E44" s="607">
        <v>4</v>
      </c>
      <c r="F44" s="617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1642"/>
      <c r="B45" s="607" t="s">
        <v>4976</v>
      </c>
      <c r="C45" s="608" t="s">
        <v>2101</v>
      </c>
      <c r="D45" s="1643">
        <v>4</v>
      </c>
      <c r="E45" s="607">
        <v>4</v>
      </c>
      <c r="F45" s="617" t="s">
        <v>6295</v>
      </c>
      <c r="G45" s="494"/>
      <c r="H45" s="494" t="s">
        <v>6294</v>
      </c>
      <c r="I45" s="494" t="s">
        <v>294</v>
      </c>
      <c r="J45" s="494" t="s">
        <v>294</v>
      </c>
      <c r="K45" s="573">
        <v>0</v>
      </c>
      <c r="L45" s="358" t="s">
        <v>361</v>
      </c>
      <c r="M45" s="357" t="s">
        <v>4976</v>
      </c>
      <c r="N45" s="357" t="s">
        <v>6294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6296</v>
      </c>
      <c r="U45" s="357" t="s">
        <v>294</v>
      </c>
      <c r="V45" s="357" t="s">
        <v>294</v>
      </c>
    </row>
    <row r="46" spans="1:22">
      <c r="A46" s="1642"/>
      <c r="B46" s="607" t="s">
        <v>6313</v>
      </c>
      <c r="C46" s="608" t="s">
        <v>6314</v>
      </c>
      <c r="D46" s="1643">
        <v>3</v>
      </c>
      <c r="E46" s="607">
        <v>4</v>
      </c>
      <c r="F46" s="617" t="s">
        <v>6300</v>
      </c>
      <c r="G46" s="494"/>
      <c r="H46" s="494" t="s">
        <v>6299</v>
      </c>
      <c r="I46" s="494" t="s">
        <v>294</v>
      </c>
      <c r="J46" s="494" t="s">
        <v>294</v>
      </c>
      <c r="K46" s="573">
        <v>0</v>
      </c>
      <c r="L46" s="358" t="s">
        <v>6229</v>
      </c>
      <c r="M46" s="357" t="s">
        <v>6313</v>
      </c>
      <c r="N46" s="357" t="s">
        <v>6299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6302</v>
      </c>
      <c r="U46" s="357" t="s">
        <v>294</v>
      </c>
      <c r="V46" s="357" t="s">
        <v>294</v>
      </c>
    </row>
    <row r="47" spans="1:22" ht="15" thickBot="1">
      <c r="A47" s="1642"/>
      <c r="B47" s="619" t="s">
        <v>6315</v>
      </c>
      <c r="C47" s="608" t="s">
        <v>6316</v>
      </c>
      <c r="D47" s="1643">
        <v>5</v>
      </c>
      <c r="E47" s="619">
        <v>6</v>
      </c>
      <c r="F47" s="617" t="s">
        <v>427</v>
      </c>
      <c r="G47" s="494"/>
      <c r="H47" s="494" t="s">
        <v>31</v>
      </c>
      <c r="I47" s="494" t="s">
        <v>294</v>
      </c>
      <c r="J47" s="494" t="s">
        <v>294</v>
      </c>
      <c r="K47" s="573">
        <v>0</v>
      </c>
      <c r="L47" s="358" t="s">
        <v>6317</v>
      </c>
      <c r="M47" s="357" t="s">
        <v>6315</v>
      </c>
      <c r="N47" s="357" t="s">
        <v>31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603</v>
      </c>
      <c r="U47" s="357" t="s">
        <v>294</v>
      </c>
      <c r="V47" s="357" t="s">
        <v>294</v>
      </c>
    </row>
    <row r="48" spans="1:22" ht="15" thickBot="1">
      <c r="A48" s="1098"/>
      <c r="B48" s="619"/>
      <c r="C48" s="613" t="s">
        <v>336</v>
      </c>
      <c r="D48" s="614">
        <v>19</v>
      </c>
      <c r="E48" s="614">
        <v>22</v>
      </c>
      <c r="F48" s="793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336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092">
        <v>7</v>
      </c>
      <c r="B49" s="603" t="s">
        <v>6318</v>
      </c>
      <c r="C49" s="611" t="s">
        <v>6319</v>
      </c>
      <c r="D49" s="1643">
        <v>4</v>
      </c>
      <c r="E49" s="603">
        <v>4</v>
      </c>
      <c r="F49" s="769" t="s">
        <v>6311</v>
      </c>
      <c r="G49" s="494"/>
      <c r="H49" s="494" t="s">
        <v>6310</v>
      </c>
      <c r="I49" s="494" t="s">
        <v>294</v>
      </c>
      <c r="J49" s="494" t="s">
        <v>294</v>
      </c>
      <c r="K49" s="573">
        <v>0</v>
      </c>
      <c r="L49" s="358" t="s">
        <v>6320</v>
      </c>
      <c r="M49" s="357" t="s">
        <v>6318</v>
      </c>
      <c r="N49" s="357" t="s">
        <v>6310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6312</v>
      </c>
      <c r="U49" s="357" t="s">
        <v>294</v>
      </c>
      <c r="V49" s="357" t="s">
        <v>294</v>
      </c>
    </row>
    <row r="50" spans="1:22">
      <c r="A50" s="1642"/>
      <c r="B50" s="607" t="s">
        <v>6321</v>
      </c>
      <c r="C50" s="611" t="s">
        <v>6322</v>
      </c>
      <c r="D50" s="1643">
        <v>3</v>
      </c>
      <c r="E50" s="607">
        <v>4</v>
      </c>
      <c r="F50" s="617" t="s">
        <v>6297</v>
      </c>
      <c r="G50" s="494"/>
      <c r="H50" s="494" t="s">
        <v>360</v>
      </c>
      <c r="I50" s="494" t="s">
        <v>294</v>
      </c>
      <c r="J50" s="494" t="s">
        <v>294</v>
      </c>
      <c r="K50" s="573">
        <v>0</v>
      </c>
      <c r="L50" s="358" t="s">
        <v>574</v>
      </c>
      <c r="M50" s="357" t="s">
        <v>6321</v>
      </c>
      <c r="N50" s="357" t="s">
        <v>360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6298</v>
      </c>
      <c r="U50" s="357" t="s">
        <v>294</v>
      </c>
      <c r="V50" s="357" t="s">
        <v>294</v>
      </c>
    </row>
    <row r="51" spans="1:22">
      <c r="A51" s="1642"/>
      <c r="B51" s="607" t="s">
        <v>38</v>
      </c>
      <c r="C51" s="611" t="s">
        <v>146</v>
      </c>
      <c r="D51" s="1643">
        <v>1</v>
      </c>
      <c r="E51" s="607">
        <v>1</v>
      </c>
      <c r="F51" s="617" t="s">
        <v>3226</v>
      </c>
      <c r="G51" s="494"/>
      <c r="H51" s="494" t="s">
        <v>19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1642"/>
      <c r="B52" s="607" t="s">
        <v>6323</v>
      </c>
      <c r="C52" s="611" t="s">
        <v>6324</v>
      </c>
      <c r="D52" s="1643">
        <v>3</v>
      </c>
      <c r="E52" s="607">
        <v>4</v>
      </c>
      <c r="F52" s="617" t="s">
        <v>6305</v>
      </c>
      <c r="G52" s="494"/>
      <c r="H52" s="494" t="s">
        <v>6304</v>
      </c>
      <c r="I52" s="494" t="s">
        <v>294</v>
      </c>
      <c r="J52" s="494" t="s">
        <v>294</v>
      </c>
      <c r="K52" s="573">
        <v>0</v>
      </c>
      <c r="L52" s="358" t="s">
        <v>6325</v>
      </c>
      <c r="M52" s="357" t="s">
        <v>6323</v>
      </c>
      <c r="N52" s="357" t="s">
        <v>6304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6306</v>
      </c>
      <c r="U52" s="357" t="s">
        <v>294</v>
      </c>
      <c r="V52" s="357" t="s">
        <v>294</v>
      </c>
    </row>
    <row r="53" spans="1:22">
      <c r="A53" s="1642"/>
      <c r="B53" s="607" t="s">
        <v>6326</v>
      </c>
      <c r="C53" s="611" t="s">
        <v>6327</v>
      </c>
      <c r="D53" s="1643">
        <v>5</v>
      </c>
      <c r="E53" s="607">
        <v>6</v>
      </c>
      <c r="F53" s="617" t="s">
        <v>6289</v>
      </c>
      <c r="G53" s="494"/>
      <c r="H53" s="494" t="s">
        <v>6288</v>
      </c>
      <c r="I53" s="494" t="s">
        <v>294</v>
      </c>
      <c r="J53" s="494" t="s">
        <v>294</v>
      </c>
      <c r="K53" s="573">
        <v>0</v>
      </c>
      <c r="L53" s="358" t="s">
        <v>6328</v>
      </c>
      <c r="M53" s="357" t="s">
        <v>6326</v>
      </c>
      <c r="N53" s="357" t="s">
        <v>6288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6290</v>
      </c>
      <c r="U53" s="357" t="s">
        <v>294</v>
      </c>
      <c r="V53" s="357" t="s">
        <v>294</v>
      </c>
    </row>
    <row r="54" spans="1:22" ht="15" thickBot="1">
      <c r="A54" s="1642"/>
      <c r="B54" s="619" t="s">
        <v>6329</v>
      </c>
      <c r="C54" s="1125" t="s">
        <v>6330</v>
      </c>
      <c r="D54" s="1643">
        <v>3</v>
      </c>
      <c r="E54" s="607">
        <v>5</v>
      </c>
      <c r="F54" s="767" t="s">
        <v>6295</v>
      </c>
      <c r="G54" s="494"/>
      <c r="H54" s="494" t="s">
        <v>6294</v>
      </c>
      <c r="I54" s="494" t="s">
        <v>294</v>
      </c>
      <c r="J54" s="494" t="s">
        <v>294</v>
      </c>
      <c r="K54" s="573">
        <v>0</v>
      </c>
      <c r="L54" s="358" t="s">
        <v>6331</v>
      </c>
      <c r="M54" s="357" t="s">
        <v>6329</v>
      </c>
      <c r="N54" s="357" t="s">
        <v>6294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6296</v>
      </c>
      <c r="U54" s="357" t="s">
        <v>294</v>
      </c>
      <c r="V54" s="357" t="s">
        <v>294</v>
      </c>
    </row>
    <row r="55" spans="1:22" ht="15" thickBot="1">
      <c r="A55" s="1098"/>
      <c r="B55" s="607"/>
      <c r="C55" s="613" t="s">
        <v>336</v>
      </c>
      <c r="D55" s="624">
        <v>19</v>
      </c>
      <c r="E55" s="624">
        <v>24</v>
      </c>
      <c r="F55" s="793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1092">
        <v>8</v>
      </c>
      <c r="B56" s="603" t="s">
        <v>6332</v>
      </c>
      <c r="C56" s="604" t="s">
        <v>6333</v>
      </c>
      <c r="D56" s="1644">
        <v>4</v>
      </c>
      <c r="E56" s="603">
        <v>5</v>
      </c>
      <c r="F56" s="769" t="s">
        <v>6319</v>
      </c>
      <c r="G56" s="494"/>
      <c r="H56" s="494" t="s">
        <v>6318</v>
      </c>
      <c r="I56" s="494" t="s">
        <v>294</v>
      </c>
      <c r="J56" s="494" t="s">
        <v>294</v>
      </c>
      <c r="K56" s="573">
        <v>0</v>
      </c>
      <c r="L56" s="358" t="s">
        <v>6334</v>
      </c>
      <c r="M56" s="357" t="s">
        <v>6332</v>
      </c>
      <c r="N56" s="357" t="s">
        <v>6318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6320</v>
      </c>
      <c r="U56" s="357" t="s">
        <v>294</v>
      </c>
      <c r="V56" s="357" t="s">
        <v>294</v>
      </c>
    </row>
    <row r="57" spans="1:22">
      <c r="A57" s="1642"/>
      <c r="B57" s="607" t="s">
        <v>6335</v>
      </c>
      <c r="C57" s="611" t="s">
        <v>6336</v>
      </c>
      <c r="D57" s="1643">
        <v>4</v>
      </c>
      <c r="E57" s="607">
        <v>7</v>
      </c>
      <c r="F57" s="767" t="s">
        <v>2101</v>
      </c>
      <c r="G57" s="494"/>
      <c r="H57" s="494" t="s">
        <v>4976</v>
      </c>
      <c r="I57" s="494" t="s">
        <v>294</v>
      </c>
      <c r="J57" s="494" t="s">
        <v>294</v>
      </c>
      <c r="K57" s="573">
        <v>0</v>
      </c>
      <c r="L57" s="358" t="s">
        <v>6337</v>
      </c>
      <c r="M57" s="357" t="s">
        <v>6335</v>
      </c>
      <c r="N57" s="357" t="s">
        <v>4976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361</v>
      </c>
      <c r="U57" s="357" t="s">
        <v>294</v>
      </c>
      <c r="V57" s="357" t="s">
        <v>294</v>
      </c>
    </row>
    <row r="58" spans="1:22">
      <c r="A58" s="1642"/>
      <c r="B58" s="607" t="s">
        <v>6338</v>
      </c>
      <c r="C58" s="611" t="s">
        <v>6339</v>
      </c>
      <c r="D58" s="1643">
        <v>4</v>
      </c>
      <c r="E58" s="607">
        <v>5</v>
      </c>
      <c r="F58" s="617" t="s">
        <v>6319</v>
      </c>
      <c r="G58" s="494"/>
      <c r="H58" s="494" t="s">
        <v>6318</v>
      </c>
      <c r="I58" s="494" t="s">
        <v>294</v>
      </c>
      <c r="J58" s="494" t="s">
        <v>294</v>
      </c>
      <c r="K58" s="573">
        <v>0</v>
      </c>
      <c r="L58" s="358" t="s">
        <v>6340</v>
      </c>
      <c r="M58" s="357" t="s">
        <v>6338</v>
      </c>
      <c r="N58" s="357" t="s">
        <v>6318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6320</v>
      </c>
      <c r="U58" s="357" t="s">
        <v>294</v>
      </c>
      <c r="V58" s="357" t="s">
        <v>294</v>
      </c>
    </row>
    <row r="59" spans="1:22">
      <c r="A59" s="1642"/>
      <c r="B59" s="607" t="s">
        <v>6341</v>
      </c>
      <c r="C59" s="611" t="s">
        <v>6342</v>
      </c>
      <c r="D59" s="1643">
        <v>3</v>
      </c>
      <c r="E59" s="607">
        <v>4</v>
      </c>
      <c r="F59" s="767" t="s">
        <v>6330</v>
      </c>
      <c r="G59" s="494"/>
      <c r="H59" s="494" t="s">
        <v>6329</v>
      </c>
      <c r="I59" s="494" t="s">
        <v>294</v>
      </c>
      <c r="J59" s="494" t="s">
        <v>294</v>
      </c>
      <c r="K59" s="573">
        <v>0</v>
      </c>
      <c r="L59" s="358" t="s">
        <v>4672</v>
      </c>
      <c r="M59" s="357" t="s">
        <v>6341</v>
      </c>
      <c r="N59" s="357" t="s">
        <v>6329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6331</v>
      </c>
      <c r="U59" s="357" t="s">
        <v>294</v>
      </c>
      <c r="V59" s="357" t="s">
        <v>294</v>
      </c>
    </row>
    <row r="60" spans="1:22">
      <c r="A60" s="1642"/>
      <c r="B60" s="607" t="s">
        <v>6343</v>
      </c>
      <c r="C60" s="611" t="s">
        <v>6344</v>
      </c>
      <c r="D60" s="1643">
        <v>4</v>
      </c>
      <c r="E60" s="607">
        <v>6</v>
      </c>
      <c r="F60" s="617" t="s">
        <v>6330</v>
      </c>
      <c r="G60" s="494"/>
      <c r="H60" s="494" t="s">
        <v>6329</v>
      </c>
      <c r="I60" s="494" t="s">
        <v>294</v>
      </c>
      <c r="J60" s="494" t="s">
        <v>294</v>
      </c>
      <c r="K60" s="573">
        <v>0</v>
      </c>
      <c r="L60" s="358" t="s">
        <v>6345</v>
      </c>
      <c r="M60" s="357" t="s">
        <v>6343</v>
      </c>
      <c r="N60" s="357" t="s">
        <v>6329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6331</v>
      </c>
      <c r="U60" s="357" t="s">
        <v>294</v>
      </c>
      <c r="V60" s="357" t="s">
        <v>294</v>
      </c>
    </row>
    <row r="61" spans="1:22" ht="15" thickBot="1">
      <c r="A61" s="1642"/>
      <c r="B61" s="607" t="s">
        <v>6346</v>
      </c>
      <c r="C61" s="611" t="s">
        <v>6347</v>
      </c>
      <c r="D61" s="1645">
        <v>3</v>
      </c>
      <c r="E61" s="619">
        <v>4</v>
      </c>
      <c r="F61" s="617" t="s">
        <v>6322</v>
      </c>
      <c r="G61" s="494"/>
      <c r="H61" s="494" t="s">
        <v>6321</v>
      </c>
      <c r="I61" s="494" t="s">
        <v>294</v>
      </c>
      <c r="J61" s="494" t="s">
        <v>294</v>
      </c>
      <c r="K61" s="573">
        <v>0</v>
      </c>
      <c r="L61" s="358" t="s">
        <v>6348</v>
      </c>
      <c r="M61" s="357" t="s">
        <v>6346</v>
      </c>
      <c r="N61" s="357" t="s">
        <v>6321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574</v>
      </c>
      <c r="U61" s="357" t="s">
        <v>294</v>
      </c>
      <c r="V61" s="357" t="s">
        <v>294</v>
      </c>
    </row>
    <row r="62" spans="1:22" ht="15" thickBot="1">
      <c r="A62" s="1098"/>
      <c r="B62" s="619"/>
      <c r="C62" s="613" t="s">
        <v>336</v>
      </c>
      <c r="D62" s="631">
        <v>22</v>
      </c>
      <c r="E62" s="631">
        <v>31</v>
      </c>
      <c r="F62" s="793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336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 ht="15" thickBot="1">
      <c r="A63" s="1092">
        <v>9</v>
      </c>
      <c r="B63" s="607" t="s">
        <v>6349</v>
      </c>
      <c r="C63" s="604" t="s">
        <v>6350</v>
      </c>
      <c r="D63" s="1643">
        <v>22</v>
      </c>
      <c r="E63" s="607">
        <v>43</v>
      </c>
      <c r="F63" s="629" t="s">
        <v>6339</v>
      </c>
      <c r="G63" s="494"/>
      <c r="H63" s="494" t="s">
        <v>6338</v>
      </c>
      <c r="I63" s="494" t="s">
        <v>294</v>
      </c>
      <c r="J63" s="494" t="s">
        <v>294</v>
      </c>
      <c r="K63" s="573">
        <v>0</v>
      </c>
      <c r="L63" s="358" t="s">
        <v>6351</v>
      </c>
      <c r="M63" s="357" t="s">
        <v>6349</v>
      </c>
      <c r="N63" s="357" t="s">
        <v>6338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6340</v>
      </c>
      <c r="U63" s="357" t="s">
        <v>294</v>
      </c>
      <c r="V63" s="357" t="s">
        <v>294</v>
      </c>
    </row>
    <row r="64" spans="1:22" ht="15" thickBot="1">
      <c r="A64" s="1098"/>
      <c r="B64" s="619"/>
      <c r="C64" s="613" t="s">
        <v>336</v>
      </c>
      <c r="D64" s="614">
        <v>22</v>
      </c>
      <c r="E64" s="614">
        <v>43</v>
      </c>
      <c r="F64" s="793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336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1642">
        <v>10</v>
      </c>
      <c r="B65" s="603" t="s">
        <v>6352</v>
      </c>
      <c r="C65" s="611" t="s">
        <v>6353</v>
      </c>
      <c r="D65" s="1643">
        <v>11</v>
      </c>
      <c r="E65" s="607">
        <v>21</v>
      </c>
      <c r="F65" s="617" t="s">
        <v>6350</v>
      </c>
      <c r="G65" s="494"/>
      <c r="H65" s="494" t="s">
        <v>6349</v>
      </c>
      <c r="I65" s="494" t="s">
        <v>294</v>
      </c>
      <c r="J65" s="494" t="s">
        <v>294</v>
      </c>
      <c r="K65" s="573">
        <v>0</v>
      </c>
      <c r="L65" s="358" t="s">
        <v>6354</v>
      </c>
      <c r="M65" s="357" t="s">
        <v>6352</v>
      </c>
      <c r="N65" s="357" t="s">
        <v>6349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6351</v>
      </c>
      <c r="U65" s="357" t="s">
        <v>294</v>
      </c>
      <c r="V65" s="357" t="s">
        <v>294</v>
      </c>
    </row>
    <row r="66" spans="1:22" ht="15" thickBot="1">
      <c r="A66" s="1642"/>
      <c r="B66" s="607" t="s">
        <v>6355</v>
      </c>
      <c r="C66" s="611" t="s">
        <v>6356</v>
      </c>
      <c r="D66" s="1643">
        <v>11</v>
      </c>
      <c r="E66" s="607">
        <v>21</v>
      </c>
      <c r="F66" s="617" t="s">
        <v>6350</v>
      </c>
      <c r="G66" s="494"/>
      <c r="H66" s="494" t="s">
        <v>6349</v>
      </c>
      <c r="I66" s="494" t="s">
        <v>294</v>
      </c>
      <c r="J66" s="494" t="s">
        <v>294</v>
      </c>
      <c r="K66" s="573">
        <v>0</v>
      </c>
      <c r="L66" s="358" t="s">
        <v>6357</v>
      </c>
      <c r="M66" s="357" t="s">
        <v>6355</v>
      </c>
      <c r="N66" s="357" t="s">
        <v>6349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6351</v>
      </c>
      <c r="U66" s="357" t="s">
        <v>294</v>
      </c>
      <c r="V66" s="357" t="s">
        <v>294</v>
      </c>
    </row>
    <row r="67" spans="1:22" ht="15" thickBot="1">
      <c r="A67" s="1098"/>
      <c r="B67" s="612"/>
      <c r="C67" s="613" t="s">
        <v>336</v>
      </c>
      <c r="D67" s="614">
        <v>22</v>
      </c>
      <c r="E67" s="614">
        <v>42</v>
      </c>
      <c r="F67" s="793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336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15" thickBot="1">
      <c r="A68" s="1646"/>
      <c r="B68" s="1547"/>
      <c r="C68" s="646" t="s">
        <v>111</v>
      </c>
      <c r="D68" s="614">
        <v>205</v>
      </c>
      <c r="E68" s="614">
        <v>289</v>
      </c>
      <c r="F68" s="617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111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B69" s="1639"/>
      <c r="C69" s="1639"/>
      <c r="D69" s="1639"/>
      <c r="E69" s="1639"/>
      <c r="F69" s="1640"/>
    </row>
    <row r="70" spans="1:22">
      <c r="B70" s="1639"/>
      <c r="C70" s="1639"/>
      <c r="D70" s="1639"/>
      <c r="E70" s="1639"/>
      <c r="F70" s="1640"/>
    </row>
    <row r="71" spans="1:22">
      <c r="B71" s="1639"/>
      <c r="C71" s="1639"/>
      <c r="D71" s="1639"/>
      <c r="E71" s="1639"/>
      <c r="F71" s="1640"/>
    </row>
    <row r="72" spans="1:22">
      <c r="B72" s="1639"/>
      <c r="C72" s="1639"/>
      <c r="D72" s="1639"/>
      <c r="E72" s="1639"/>
      <c r="F72" s="1640"/>
    </row>
    <row r="73" spans="1:22">
      <c r="B73" s="1639"/>
      <c r="C73" s="1639"/>
      <c r="D73" s="1639"/>
      <c r="E73" s="1639"/>
      <c r="F73" s="1640"/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600F3-3920-4E68-94A1-D10A591E20BA}">
  <sheetPr codeName="Sheet124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230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3023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4" t="s">
        <v>10</v>
      </c>
      <c r="C9" s="1064" t="s">
        <v>11</v>
      </c>
      <c r="D9" s="1068">
        <v>2</v>
      </c>
      <c r="E9" s="603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11" t="s">
        <v>17</v>
      </c>
      <c r="C10" s="1292" t="s">
        <v>54</v>
      </c>
      <c r="D10" s="860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6215</v>
      </c>
      <c r="M10" s="357" t="s">
        <v>17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11" t="s">
        <v>56</v>
      </c>
      <c r="C11" s="1063" t="s">
        <v>57</v>
      </c>
      <c r="D11" s="860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6216</v>
      </c>
      <c r="M11" s="357" t="s">
        <v>56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11" t="s">
        <v>20</v>
      </c>
      <c r="C12" s="1063" t="s">
        <v>21</v>
      </c>
      <c r="D12" s="860">
        <v>5</v>
      </c>
      <c r="E12" s="607">
        <v>6</v>
      </c>
      <c r="F12" s="1301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27"/>
      <c r="B13" s="611" t="s">
        <v>1020</v>
      </c>
      <c r="C13" s="1063" t="s">
        <v>3206</v>
      </c>
      <c r="D13" s="860">
        <v>2</v>
      </c>
      <c r="E13" s="607">
        <v>2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8"/>
      <c r="B14" s="1547"/>
      <c r="C14" s="703" t="s">
        <v>22</v>
      </c>
      <c r="D14" s="1127">
        <v>18</v>
      </c>
      <c r="E14" s="1127">
        <v>20</v>
      </c>
      <c r="F14" s="7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527">
        <v>2</v>
      </c>
      <c r="B15" s="607" t="s">
        <v>23</v>
      </c>
      <c r="C15" s="1063" t="s">
        <v>1048</v>
      </c>
      <c r="D15" s="860">
        <v>5</v>
      </c>
      <c r="E15" s="607">
        <v>6</v>
      </c>
      <c r="F15" s="1290" t="s">
        <v>54</v>
      </c>
      <c r="G15" s="494"/>
      <c r="H15" s="494" t="s">
        <v>17</v>
      </c>
      <c r="I15" s="494" t="s">
        <v>294</v>
      </c>
      <c r="J15" s="494" t="s">
        <v>294</v>
      </c>
      <c r="K15" s="573">
        <v>0</v>
      </c>
      <c r="L15" s="358" t="s">
        <v>594</v>
      </c>
      <c r="M15" s="357" t="s">
        <v>23</v>
      </c>
      <c r="N15" s="357" t="s">
        <v>17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6215</v>
      </c>
      <c r="U15" s="357" t="s">
        <v>294</v>
      </c>
      <c r="V15" s="357" t="s">
        <v>294</v>
      </c>
    </row>
    <row r="16" spans="1:22">
      <c r="A16" s="527"/>
      <c r="B16" s="607" t="s">
        <v>29</v>
      </c>
      <c r="C16" s="611" t="s">
        <v>53</v>
      </c>
      <c r="D16" s="860">
        <v>2</v>
      </c>
      <c r="E16" s="609">
        <v>2</v>
      </c>
      <c r="F16" s="106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609</v>
      </c>
      <c r="M16" s="357" t="s">
        <v>29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27"/>
      <c r="B17" s="607" t="s">
        <v>6217</v>
      </c>
      <c r="C17" s="1063" t="s">
        <v>6218</v>
      </c>
      <c r="D17" s="860">
        <v>5</v>
      </c>
      <c r="E17" s="607">
        <v>8</v>
      </c>
      <c r="F17" s="1065" t="s">
        <v>57</v>
      </c>
      <c r="G17" s="494"/>
      <c r="H17" s="494" t="s">
        <v>56</v>
      </c>
      <c r="I17" s="494" t="s">
        <v>294</v>
      </c>
      <c r="J17" s="494" t="s">
        <v>294</v>
      </c>
      <c r="K17" s="573">
        <v>0</v>
      </c>
      <c r="L17" s="358" t="s">
        <v>6219</v>
      </c>
      <c r="M17" s="357" t="s">
        <v>6217</v>
      </c>
      <c r="N17" s="357" t="s">
        <v>56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6216</v>
      </c>
      <c r="U17" s="357" t="s">
        <v>294</v>
      </c>
      <c r="V17" s="357" t="s">
        <v>294</v>
      </c>
    </row>
    <row r="18" spans="1:22">
      <c r="A18" s="527"/>
      <c r="B18" s="607" t="s">
        <v>63</v>
      </c>
      <c r="C18" s="1063" t="s">
        <v>6220</v>
      </c>
      <c r="D18" s="860">
        <v>3</v>
      </c>
      <c r="E18" s="607">
        <v>4</v>
      </c>
      <c r="F18" s="1065" t="s">
        <v>54</v>
      </c>
      <c r="G18" s="494"/>
      <c r="H18" s="494" t="s">
        <v>17</v>
      </c>
      <c r="I18" s="494" t="s">
        <v>294</v>
      </c>
      <c r="J18" s="494" t="s">
        <v>294</v>
      </c>
      <c r="K18" s="573">
        <v>0</v>
      </c>
      <c r="L18" s="358" t="s">
        <v>600</v>
      </c>
      <c r="M18" s="357" t="s">
        <v>63</v>
      </c>
      <c r="N18" s="357" t="s">
        <v>17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6215</v>
      </c>
      <c r="U18" s="357" t="s">
        <v>294</v>
      </c>
      <c r="V18" s="357" t="s">
        <v>294</v>
      </c>
    </row>
    <row r="19" spans="1:22" ht="15" thickBot="1">
      <c r="A19" s="527"/>
      <c r="B19" s="607" t="s">
        <v>26</v>
      </c>
      <c r="C19" s="1063" t="s">
        <v>52</v>
      </c>
      <c r="D19" s="860">
        <v>5</v>
      </c>
      <c r="E19" s="607">
        <v>6</v>
      </c>
      <c r="F19" s="1065" t="s">
        <v>21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28"/>
      <c r="B20" s="612"/>
      <c r="C20" s="703" t="s">
        <v>22</v>
      </c>
      <c r="D20" s="1127">
        <v>20</v>
      </c>
      <c r="E20" s="1127">
        <v>26</v>
      </c>
      <c r="F20" s="70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526">
        <v>3</v>
      </c>
      <c r="B21" s="607" t="s">
        <v>27</v>
      </c>
      <c r="C21" s="1063" t="s">
        <v>404</v>
      </c>
      <c r="D21" s="860">
        <v>5</v>
      </c>
      <c r="E21" s="607">
        <v>6</v>
      </c>
      <c r="F21" s="1065" t="s">
        <v>1048</v>
      </c>
      <c r="G21" s="494"/>
      <c r="H21" s="494" t="s">
        <v>23</v>
      </c>
      <c r="I21" s="494" t="s">
        <v>294</v>
      </c>
      <c r="J21" s="494" t="s">
        <v>294</v>
      </c>
      <c r="K21" s="573">
        <v>0</v>
      </c>
      <c r="L21" s="358" t="s">
        <v>598</v>
      </c>
      <c r="M21" s="357" t="s">
        <v>27</v>
      </c>
      <c r="N21" s="357" t="s">
        <v>23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594</v>
      </c>
      <c r="U21" s="357" t="s">
        <v>294</v>
      </c>
      <c r="V21" s="357" t="s">
        <v>294</v>
      </c>
    </row>
    <row r="22" spans="1:22">
      <c r="A22" s="527"/>
      <c r="B22" s="607" t="s">
        <v>6221</v>
      </c>
      <c r="C22" s="1063" t="s">
        <v>6222</v>
      </c>
      <c r="D22" s="860">
        <v>3</v>
      </c>
      <c r="E22" s="609">
        <v>4</v>
      </c>
      <c r="F22" s="1065" t="s">
        <v>1048</v>
      </c>
      <c r="G22" s="494"/>
      <c r="H22" s="494" t="s">
        <v>23</v>
      </c>
      <c r="I22" s="494" t="s">
        <v>294</v>
      </c>
      <c r="J22" s="494" t="s">
        <v>294</v>
      </c>
      <c r="K22" s="573">
        <v>0</v>
      </c>
      <c r="L22" s="358" t="s">
        <v>6223</v>
      </c>
      <c r="M22" s="357" t="s">
        <v>6221</v>
      </c>
      <c r="N22" s="357" t="s">
        <v>23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594</v>
      </c>
      <c r="U22" s="357" t="s">
        <v>294</v>
      </c>
      <c r="V22" s="357" t="s">
        <v>294</v>
      </c>
    </row>
    <row r="23" spans="1:22">
      <c r="A23" s="527"/>
      <c r="B23" s="607" t="s">
        <v>25</v>
      </c>
      <c r="C23" s="1063" t="s">
        <v>138</v>
      </c>
      <c r="D23" s="860">
        <v>3</v>
      </c>
      <c r="E23" s="607">
        <v>4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25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607" t="s">
        <v>6224</v>
      </c>
      <c r="C24" s="1063" t="s">
        <v>6225</v>
      </c>
      <c r="D24" s="860">
        <v>3</v>
      </c>
      <c r="E24" s="607">
        <v>4</v>
      </c>
      <c r="F24" s="1065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6226</v>
      </c>
      <c r="M24" s="357" t="s">
        <v>6224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27"/>
      <c r="B25" s="607" t="s">
        <v>6227</v>
      </c>
      <c r="C25" s="1063" t="s">
        <v>6228</v>
      </c>
      <c r="D25" s="860">
        <v>5</v>
      </c>
      <c r="E25" s="609">
        <v>9</v>
      </c>
      <c r="F25" s="1065" t="s">
        <v>6218</v>
      </c>
      <c r="G25" s="494"/>
      <c r="H25" s="494" t="s">
        <v>6217</v>
      </c>
      <c r="I25" s="494" t="s">
        <v>294</v>
      </c>
      <c r="J25" s="494" t="s">
        <v>294</v>
      </c>
      <c r="K25" s="573">
        <v>0</v>
      </c>
      <c r="L25" s="358" t="s">
        <v>6229</v>
      </c>
      <c r="M25" s="357" t="s">
        <v>6227</v>
      </c>
      <c r="N25" s="357" t="s">
        <v>6217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6219</v>
      </c>
      <c r="U25" s="357" t="s">
        <v>294</v>
      </c>
      <c r="V25" s="357" t="s">
        <v>294</v>
      </c>
    </row>
    <row r="26" spans="1:22" ht="15" thickBot="1">
      <c r="A26" s="527"/>
      <c r="B26" s="607" t="s">
        <v>6230</v>
      </c>
      <c r="C26" s="1063" t="s">
        <v>73</v>
      </c>
      <c r="D26" s="860">
        <v>3</v>
      </c>
      <c r="E26" s="607">
        <v>4</v>
      </c>
      <c r="F26" s="1065" t="s">
        <v>6218</v>
      </c>
      <c r="G26" s="494"/>
      <c r="H26" s="494" t="s">
        <v>6217</v>
      </c>
      <c r="I26" s="494" t="s">
        <v>294</v>
      </c>
      <c r="J26" s="494" t="s">
        <v>294</v>
      </c>
      <c r="K26" s="573">
        <v>0</v>
      </c>
      <c r="L26" s="358" t="s">
        <v>73</v>
      </c>
      <c r="M26" s="357" t="s">
        <v>6230</v>
      </c>
      <c r="N26" s="357" t="s">
        <v>6217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6219</v>
      </c>
      <c r="U26" s="357" t="s">
        <v>294</v>
      </c>
      <c r="V26" s="357" t="s">
        <v>294</v>
      </c>
    </row>
    <row r="27" spans="1:22" ht="15" thickBot="1">
      <c r="A27" s="528"/>
      <c r="B27" s="622"/>
      <c r="C27" s="703" t="s">
        <v>22</v>
      </c>
      <c r="D27" s="1127">
        <v>22</v>
      </c>
      <c r="E27" s="1127">
        <v>31</v>
      </c>
      <c r="F27" s="701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22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26">
        <v>4</v>
      </c>
      <c r="B28" s="603" t="s">
        <v>30</v>
      </c>
      <c r="C28" s="1064" t="s">
        <v>4074</v>
      </c>
      <c r="D28" s="860">
        <v>5</v>
      </c>
      <c r="E28" s="603">
        <v>6</v>
      </c>
      <c r="F28" s="1067" t="s">
        <v>1048</v>
      </c>
      <c r="G28" s="494"/>
      <c r="H28" s="494" t="s">
        <v>23</v>
      </c>
      <c r="I28" s="494" t="s">
        <v>294</v>
      </c>
      <c r="J28" s="494" t="s">
        <v>294</v>
      </c>
      <c r="K28" s="573">
        <v>0</v>
      </c>
      <c r="L28" s="358" t="s">
        <v>604</v>
      </c>
      <c r="M28" s="357" t="s">
        <v>30</v>
      </c>
      <c r="N28" s="357" t="s">
        <v>23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594</v>
      </c>
      <c r="U28" s="357" t="s">
        <v>294</v>
      </c>
      <c r="V28" s="357" t="s">
        <v>294</v>
      </c>
    </row>
    <row r="29" spans="1:22">
      <c r="A29" s="527"/>
      <c r="B29" s="607" t="s">
        <v>6231</v>
      </c>
      <c r="C29" s="1063" t="s">
        <v>6232</v>
      </c>
      <c r="D29" s="860">
        <v>5</v>
      </c>
      <c r="E29" s="609">
        <v>9</v>
      </c>
      <c r="F29" s="1065" t="s">
        <v>6222</v>
      </c>
      <c r="G29" s="494"/>
      <c r="H29" s="494" t="s">
        <v>6221</v>
      </c>
      <c r="I29" s="494" t="s">
        <v>294</v>
      </c>
      <c r="J29" s="494" t="s">
        <v>294</v>
      </c>
      <c r="K29" s="573">
        <v>0</v>
      </c>
      <c r="L29" s="358" t="s">
        <v>6233</v>
      </c>
      <c r="M29" s="357" t="s">
        <v>6231</v>
      </c>
      <c r="N29" s="357" t="s">
        <v>6221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6223</v>
      </c>
      <c r="U29" s="357" t="s">
        <v>294</v>
      </c>
      <c r="V29" s="357" t="s">
        <v>294</v>
      </c>
    </row>
    <row r="30" spans="1:22">
      <c r="A30" s="527"/>
      <c r="B30" s="607" t="s">
        <v>6234</v>
      </c>
      <c r="C30" s="1063" t="s">
        <v>427</v>
      </c>
      <c r="D30" s="860">
        <v>4</v>
      </c>
      <c r="E30" s="607">
        <v>6</v>
      </c>
      <c r="F30" s="1065" t="s">
        <v>404</v>
      </c>
      <c r="G30" s="494"/>
      <c r="H30" s="494" t="s">
        <v>27</v>
      </c>
      <c r="I30" s="494" t="s">
        <v>294</v>
      </c>
      <c r="J30" s="494" t="s">
        <v>294</v>
      </c>
      <c r="K30" s="573">
        <v>0</v>
      </c>
      <c r="L30" s="358" t="s">
        <v>603</v>
      </c>
      <c r="M30" s="357" t="s">
        <v>6234</v>
      </c>
      <c r="N30" s="357" t="s">
        <v>27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598</v>
      </c>
      <c r="U30" s="357" t="s">
        <v>294</v>
      </c>
      <c r="V30" s="357" t="s">
        <v>294</v>
      </c>
    </row>
    <row r="31" spans="1:22">
      <c r="A31" s="527"/>
      <c r="B31" s="607" t="s">
        <v>6235</v>
      </c>
      <c r="C31" s="1063" t="s">
        <v>6236</v>
      </c>
      <c r="D31" s="860">
        <v>3</v>
      </c>
      <c r="E31" s="607">
        <v>6</v>
      </c>
      <c r="F31" s="1065" t="s">
        <v>6228</v>
      </c>
      <c r="G31" s="494"/>
      <c r="H31" s="494" t="s">
        <v>6227</v>
      </c>
      <c r="I31" s="494" t="s">
        <v>294</v>
      </c>
      <c r="J31" s="494" t="s">
        <v>294</v>
      </c>
      <c r="K31" s="573">
        <v>0</v>
      </c>
      <c r="L31" s="358" t="s">
        <v>6237</v>
      </c>
      <c r="M31" s="357" t="s">
        <v>6235</v>
      </c>
      <c r="N31" s="357" t="s">
        <v>6227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6229</v>
      </c>
      <c r="U31" s="357" t="s">
        <v>294</v>
      </c>
      <c r="V31" s="357" t="s">
        <v>294</v>
      </c>
    </row>
    <row r="32" spans="1:22" ht="15" thickBot="1">
      <c r="A32" s="528"/>
      <c r="B32" s="619" t="s">
        <v>4684</v>
      </c>
      <c r="C32" s="1066" t="s">
        <v>4685</v>
      </c>
      <c r="D32" s="860">
        <v>5</v>
      </c>
      <c r="E32" s="681">
        <v>9</v>
      </c>
      <c r="F32" s="1069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4686</v>
      </c>
      <c r="M32" s="357" t="s">
        <v>4684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 ht="15" thickBot="1">
      <c r="A33" s="596"/>
      <c r="B33" s="622"/>
      <c r="C33" s="703" t="s">
        <v>22</v>
      </c>
      <c r="D33" s="1127">
        <v>22</v>
      </c>
      <c r="E33" s="1127">
        <v>36</v>
      </c>
      <c r="F33" s="701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22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26">
        <v>5</v>
      </c>
      <c r="B34" s="607" t="s">
        <v>19</v>
      </c>
      <c r="C34" s="1063" t="s">
        <v>3226</v>
      </c>
      <c r="D34" s="860">
        <v>2</v>
      </c>
      <c r="E34" s="607">
        <v>2</v>
      </c>
      <c r="F34" s="106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335</v>
      </c>
      <c r="M34" s="357" t="s">
        <v>19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27"/>
      <c r="B35" s="607" t="s">
        <v>34</v>
      </c>
      <c r="C35" s="1063" t="s">
        <v>142</v>
      </c>
      <c r="D35" s="860">
        <v>4</v>
      </c>
      <c r="E35" s="607">
        <v>6</v>
      </c>
      <c r="F35" s="1065" t="s">
        <v>11</v>
      </c>
      <c r="G35" s="494"/>
      <c r="H35" s="494" t="s">
        <v>10</v>
      </c>
      <c r="I35" s="494" t="s">
        <v>294</v>
      </c>
      <c r="J35" s="494" t="s">
        <v>294</v>
      </c>
      <c r="K35" s="573">
        <v>0</v>
      </c>
      <c r="L35" s="358" t="s">
        <v>1181</v>
      </c>
      <c r="M35" s="357" t="s">
        <v>34</v>
      </c>
      <c r="N35" s="357" t="s">
        <v>10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438</v>
      </c>
      <c r="U35" s="357" t="s">
        <v>294</v>
      </c>
      <c r="V35" s="357" t="s">
        <v>294</v>
      </c>
    </row>
    <row r="36" spans="1:22">
      <c r="A36" s="527"/>
      <c r="B36" s="607" t="s">
        <v>6238</v>
      </c>
      <c r="C36" s="1063" t="s">
        <v>6239</v>
      </c>
      <c r="D36" s="860">
        <v>3</v>
      </c>
      <c r="E36" s="607">
        <v>4</v>
      </c>
      <c r="F36" s="1065" t="s">
        <v>4074</v>
      </c>
      <c r="G36" s="494"/>
      <c r="H36" s="494" t="s">
        <v>30</v>
      </c>
      <c r="I36" s="494" t="s">
        <v>294</v>
      </c>
      <c r="J36" s="494" t="s">
        <v>294</v>
      </c>
      <c r="K36" s="573">
        <v>0</v>
      </c>
      <c r="L36" s="358" t="s">
        <v>6240</v>
      </c>
      <c r="M36" s="357" t="s">
        <v>6238</v>
      </c>
      <c r="N36" s="357" t="s">
        <v>30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604</v>
      </c>
      <c r="U36" s="357" t="s">
        <v>294</v>
      </c>
      <c r="V36" s="357" t="s">
        <v>294</v>
      </c>
    </row>
    <row r="37" spans="1:22">
      <c r="A37" s="527"/>
      <c r="B37" s="607" t="s">
        <v>4762</v>
      </c>
      <c r="C37" s="1063" t="s">
        <v>4763</v>
      </c>
      <c r="D37" s="860">
        <v>5</v>
      </c>
      <c r="E37" s="609">
        <v>9</v>
      </c>
      <c r="F37" s="1065" t="s">
        <v>4685</v>
      </c>
      <c r="G37" s="494"/>
      <c r="H37" s="494" t="s">
        <v>4684</v>
      </c>
      <c r="I37" s="494" t="s">
        <v>294</v>
      </c>
      <c r="J37" s="494" t="s">
        <v>294</v>
      </c>
      <c r="K37" s="574">
        <v>0</v>
      </c>
      <c r="L37" s="358" t="s">
        <v>4764</v>
      </c>
      <c r="M37" s="357" t="s">
        <v>4762</v>
      </c>
      <c r="N37" s="357" t="s">
        <v>4684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4686</v>
      </c>
      <c r="U37" s="357" t="s">
        <v>294</v>
      </c>
      <c r="V37" s="357" t="s">
        <v>294</v>
      </c>
    </row>
    <row r="38" spans="1:22">
      <c r="A38" s="527"/>
      <c r="B38" s="607" t="s">
        <v>6241</v>
      </c>
      <c r="C38" s="1063" t="s">
        <v>6242</v>
      </c>
      <c r="D38" s="860">
        <v>3</v>
      </c>
      <c r="E38" s="607">
        <v>4</v>
      </c>
      <c r="F38" s="1065" t="s">
        <v>73</v>
      </c>
      <c r="G38" s="494"/>
      <c r="H38" s="494" t="s">
        <v>6230</v>
      </c>
      <c r="I38" s="494" t="s">
        <v>294</v>
      </c>
      <c r="J38" s="494" t="s">
        <v>294</v>
      </c>
      <c r="K38" s="573">
        <v>0</v>
      </c>
      <c r="L38" s="358" t="s">
        <v>6243</v>
      </c>
      <c r="M38" s="357" t="s">
        <v>6241</v>
      </c>
      <c r="N38" s="357" t="s">
        <v>6230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73</v>
      </c>
      <c r="U38" s="357" t="s">
        <v>294</v>
      </c>
      <c r="V38" s="357" t="s">
        <v>294</v>
      </c>
    </row>
    <row r="39" spans="1:22" ht="15" thickBot="1">
      <c r="A39" s="528"/>
      <c r="B39" s="607" t="s">
        <v>6244</v>
      </c>
      <c r="C39" s="1063" t="s">
        <v>6245</v>
      </c>
      <c r="D39" s="860">
        <v>5</v>
      </c>
      <c r="E39" s="609">
        <v>9</v>
      </c>
      <c r="F39" s="1065" t="s">
        <v>6232</v>
      </c>
      <c r="G39" s="494"/>
      <c r="H39" s="494" t="s">
        <v>6231</v>
      </c>
      <c r="I39" s="494" t="s">
        <v>294</v>
      </c>
      <c r="J39" s="494" t="s">
        <v>294</v>
      </c>
      <c r="K39" s="574">
        <v>0</v>
      </c>
      <c r="L39" s="358" t="s">
        <v>6246</v>
      </c>
      <c r="M39" s="357" t="s">
        <v>6244</v>
      </c>
      <c r="N39" s="357" t="s">
        <v>6231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6233</v>
      </c>
      <c r="U39" s="357" t="s">
        <v>294</v>
      </c>
      <c r="V39" s="357" t="s">
        <v>294</v>
      </c>
    </row>
    <row r="40" spans="1:22" ht="15" thickBot="1">
      <c r="A40" s="1495"/>
      <c r="B40" s="622"/>
      <c r="C40" s="703" t="s">
        <v>22</v>
      </c>
      <c r="D40" s="1127">
        <v>22</v>
      </c>
      <c r="E40" s="1127">
        <v>34</v>
      </c>
      <c r="F40" s="70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6">
        <v>6</v>
      </c>
      <c r="B41" s="607" t="s">
        <v>69</v>
      </c>
      <c r="C41" s="1063" t="s">
        <v>6247</v>
      </c>
      <c r="D41" s="860">
        <v>4</v>
      </c>
      <c r="E41" s="607">
        <v>6</v>
      </c>
      <c r="F41" s="1065" t="s">
        <v>6220</v>
      </c>
      <c r="G41" s="494"/>
      <c r="H41" s="494" t="s">
        <v>63</v>
      </c>
      <c r="I41" s="494" t="s">
        <v>294</v>
      </c>
      <c r="J41" s="494" t="s">
        <v>294</v>
      </c>
      <c r="K41" s="573">
        <v>0</v>
      </c>
      <c r="L41" s="358" t="s">
        <v>295</v>
      </c>
      <c r="M41" s="357" t="s">
        <v>69</v>
      </c>
      <c r="N41" s="357" t="s">
        <v>63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600</v>
      </c>
      <c r="U41" s="357" t="s">
        <v>294</v>
      </c>
      <c r="V41" s="357" t="s">
        <v>294</v>
      </c>
    </row>
    <row r="42" spans="1:22">
      <c r="A42" s="527"/>
      <c r="B42" s="607" t="s">
        <v>4768</v>
      </c>
      <c r="C42" s="1063" t="s">
        <v>6248</v>
      </c>
      <c r="D42" s="860">
        <v>5</v>
      </c>
      <c r="E42" s="609">
        <v>9</v>
      </c>
      <c r="F42" s="1065" t="s">
        <v>4763</v>
      </c>
      <c r="G42" s="494"/>
      <c r="H42" s="494" t="s">
        <v>4762</v>
      </c>
      <c r="I42" s="494" t="s">
        <v>294</v>
      </c>
      <c r="J42" s="494" t="s">
        <v>294</v>
      </c>
      <c r="K42" s="573">
        <v>0</v>
      </c>
      <c r="L42" s="358" t="s">
        <v>4770</v>
      </c>
      <c r="M42" s="357" t="s">
        <v>4768</v>
      </c>
      <c r="N42" s="357" t="s">
        <v>4762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4764</v>
      </c>
      <c r="U42" s="357" t="s">
        <v>294</v>
      </c>
      <c r="V42" s="357" t="s">
        <v>294</v>
      </c>
    </row>
    <row r="43" spans="1:22">
      <c r="A43" s="527"/>
      <c r="B43" s="607" t="s">
        <v>6249</v>
      </c>
      <c r="C43" s="1063" t="s">
        <v>79</v>
      </c>
      <c r="D43" s="860">
        <v>4</v>
      </c>
      <c r="E43" s="607">
        <v>6</v>
      </c>
      <c r="F43" s="1065" t="s">
        <v>6236</v>
      </c>
      <c r="G43" s="494"/>
      <c r="H43" s="494" t="s">
        <v>6235</v>
      </c>
      <c r="I43" s="494" t="s">
        <v>294</v>
      </c>
      <c r="J43" s="494" t="s">
        <v>294</v>
      </c>
      <c r="K43" s="573">
        <v>0</v>
      </c>
      <c r="L43" s="358" t="s">
        <v>6250</v>
      </c>
      <c r="M43" s="357" t="s">
        <v>6249</v>
      </c>
      <c r="N43" s="357" t="s">
        <v>6235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6237</v>
      </c>
      <c r="U43" s="357" t="s">
        <v>294</v>
      </c>
      <c r="V43" s="357" t="s">
        <v>294</v>
      </c>
    </row>
    <row r="44" spans="1:22">
      <c r="A44" s="527"/>
      <c r="B44" s="607" t="s">
        <v>38</v>
      </c>
      <c r="C44" s="1063" t="s">
        <v>146</v>
      </c>
      <c r="D44" s="860">
        <v>1</v>
      </c>
      <c r="E44" s="609">
        <v>1</v>
      </c>
      <c r="F44" s="1065" t="s">
        <v>3226</v>
      </c>
      <c r="G44" s="494"/>
      <c r="H44" s="494" t="s">
        <v>19</v>
      </c>
      <c r="I44" s="494" t="s">
        <v>294</v>
      </c>
      <c r="J44" s="494" t="s">
        <v>294</v>
      </c>
      <c r="K44" s="573">
        <v>0</v>
      </c>
      <c r="L44" s="358" t="s">
        <v>331</v>
      </c>
      <c r="M44" s="357" t="s">
        <v>38</v>
      </c>
      <c r="N44" s="357" t="s">
        <v>19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335</v>
      </c>
      <c r="U44" s="357" t="s">
        <v>294</v>
      </c>
      <c r="V44" s="357" t="s">
        <v>294</v>
      </c>
    </row>
    <row r="45" spans="1:22">
      <c r="A45" s="527"/>
      <c r="B45" s="607" t="s">
        <v>628</v>
      </c>
      <c r="C45" s="1063" t="s">
        <v>6251</v>
      </c>
      <c r="D45" s="860">
        <v>3</v>
      </c>
      <c r="E45" s="607">
        <v>4</v>
      </c>
      <c r="F45" s="1065" t="s">
        <v>6222</v>
      </c>
      <c r="G45" s="494"/>
      <c r="H45" s="494" t="s">
        <v>6221</v>
      </c>
      <c r="I45" s="494" t="s">
        <v>294</v>
      </c>
      <c r="J45" s="494" t="s">
        <v>294</v>
      </c>
      <c r="K45" s="573">
        <v>0</v>
      </c>
      <c r="L45" s="358" t="s">
        <v>6251</v>
      </c>
      <c r="M45" s="357" t="s">
        <v>628</v>
      </c>
      <c r="N45" s="357" t="s">
        <v>6221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6223</v>
      </c>
      <c r="U45" s="357" t="s">
        <v>294</v>
      </c>
      <c r="V45" s="357" t="s">
        <v>294</v>
      </c>
    </row>
    <row r="46" spans="1:22" ht="15" thickBot="1">
      <c r="A46" s="528"/>
      <c r="B46" s="607" t="s">
        <v>6252</v>
      </c>
      <c r="C46" s="1063" t="s">
        <v>144</v>
      </c>
      <c r="D46" s="860">
        <v>3</v>
      </c>
      <c r="E46" s="607">
        <v>4</v>
      </c>
      <c r="F46" s="1065" t="s">
        <v>6236</v>
      </c>
      <c r="G46" s="494"/>
      <c r="H46" s="494" t="s">
        <v>6235</v>
      </c>
      <c r="I46" s="494" t="s">
        <v>294</v>
      </c>
      <c r="J46" s="494" t="s">
        <v>294</v>
      </c>
      <c r="K46" s="573">
        <v>0</v>
      </c>
      <c r="L46" s="358" t="s">
        <v>144</v>
      </c>
      <c r="M46" s="357" t="s">
        <v>6252</v>
      </c>
      <c r="N46" s="357" t="s">
        <v>6235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6237</v>
      </c>
      <c r="U46" s="357" t="s">
        <v>294</v>
      </c>
      <c r="V46" s="357" t="s">
        <v>294</v>
      </c>
    </row>
    <row r="47" spans="1:22" ht="15" thickBot="1">
      <c r="A47" s="1495"/>
      <c r="B47" s="622"/>
      <c r="C47" s="703" t="s">
        <v>22</v>
      </c>
      <c r="D47" s="1127">
        <v>20</v>
      </c>
      <c r="E47" s="1127">
        <v>30</v>
      </c>
      <c r="F47" s="70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26">
        <v>7</v>
      </c>
      <c r="B48" s="607" t="s">
        <v>83</v>
      </c>
      <c r="C48" s="1063" t="s">
        <v>84</v>
      </c>
      <c r="D48" s="860">
        <v>4</v>
      </c>
      <c r="E48" s="607">
        <v>6</v>
      </c>
      <c r="F48" s="1065" t="s">
        <v>6251</v>
      </c>
      <c r="G48" s="494"/>
      <c r="H48" s="494" t="s">
        <v>628</v>
      </c>
      <c r="I48" s="494" t="s">
        <v>294</v>
      </c>
      <c r="J48" s="494" t="s">
        <v>294</v>
      </c>
      <c r="K48" s="573">
        <v>0</v>
      </c>
      <c r="L48" s="358" t="s">
        <v>84</v>
      </c>
      <c r="M48" s="357" t="s">
        <v>83</v>
      </c>
      <c r="N48" s="357" t="s">
        <v>628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6251</v>
      </c>
      <c r="U48" s="357" t="s">
        <v>294</v>
      </c>
      <c r="V48" s="357" t="s">
        <v>294</v>
      </c>
    </row>
    <row r="49" spans="1:22">
      <c r="A49" s="527"/>
      <c r="B49" s="607" t="s">
        <v>6253</v>
      </c>
      <c r="C49" s="1063" t="s">
        <v>6254</v>
      </c>
      <c r="D49" s="860">
        <v>3</v>
      </c>
      <c r="E49" s="609">
        <v>4</v>
      </c>
      <c r="F49" s="1065" t="s">
        <v>6242</v>
      </c>
      <c r="G49" s="494"/>
      <c r="H49" s="494" t="s">
        <v>6241</v>
      </c>
      <c r="I49" s="494" t="s">
        <v>294</v>
      </c>
      <c r="J49" s="494" t="s">
        <v>294</v>
      </c>
      <c r="K49" s="573">
        <v>0</v>
      </c>
      <c r="L49" s="358" t="s">
        <v>6254</v>
      </c>
      <c r="M49" s="357" t="s">
        <v>6253</v>
      </c>
      <c r="N49" s="357" t="s">
        <v>6241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6243</v>
      </c>
      <c r="U49" s="357" t="s">
        <v>294</v>
      </c>
      <c r="V49" s="357" t="s">
        <v>294</v>
      </c>
    </row>
    <row r="50" spans="1:22">
      <c r="A50" s="527"/>
      <c r="B50" s="607" t="s">
        <v>6255</v>
      </c>
      <c r="C50" s="1063" t="s">
        <v>90</v>
      </c>
      <c r="D50" s="860">
        <v>3</v>
      </c>
      <c r="E50" s="609">
        <v>6</v>
      </c>
      <c r="F50" s="1065" t="s">
        <v>79</v>
      </c>
      <c r="G50" s="494"/>
      <c r="H50" s="494" t="s">
        <v>6249</v>
      </c>
      <c r="I50" s="494" t="s">
        <v>294</v>
      </c>
      <c r="J50" s="494" t="s">
        <v>294</v>
      </c>
      <c r="K50" s="573">
        <v>0</v>
      </c>
      <c r="L50" s="358" t="s">
        <v>90</v>
      </c>
      <c r="M50" s="357" t="s">
        <v>6255</v>
      </c>
      <c r="N50" s="357" t="s">
        <v>6249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6250</v>
      </c>
      <c r="U50" s="357" t="s">
        <v>294</v>
      </c>
      <c r="V50" s="357" t="s">
        <v>294</v>
      </c>
    </row>
    <row r="51" spans="1:22">
      <c r="A51" s="527"/>
      <c r="B51" s="607" t="s">
        <v>629</v>
      </c>
      <c r="C51" s="1063" t="s">
        <v>88</v>
      </c>
      <c r="D51" s="860">
        <v>3</v>
      </c>
      <c r="E51" s="609">
        <v>6</v>
      </c>
      <c r="F51" s="1065" t="s">
        <v>6251</v>
      </c>
      <c r="G51" s="494"/>
      <c r="H51" s="494" t="s">
        <v>628</v>
      </c>
      <c r="I51" s="494" t="s">
        <v>294</v>
      </c>
      <c r="J51" s="494" t="s">
        <v>294</v>
      </c>
      <c r="K51" s="573">
        <v>0</v>
      </c>
      <c r="L51" s="358" t="s">
        <v>88</v>
      </c>
      <c r="M51" s="357" t="s">
        <v>629</v>
      </c>
      <c r="N51" s="357" t="s">
        <v>628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6251</v>
      </c>
      <c r="U51" s="357" t="s">
        <v>294</v>
      </c>
      <c r="V51" s="357" t="s">
        <v>294</v>
      </c>
    </row>
    <row r="52" spans="1:22" ht="15" thickBot="1">
      <c r="A52" s="527"/>
      <c r="B52" s="607" t="s">
        <v>6256</v>
      </c>
      <c r="C52" s="1063" t="s">
        <v>6257</v>
      </c>
      <c r="D52" s="860">
        <v>5</v>
      </c>
      <c r="E52" s="609">
        <v>9</v>
      </c>
      <c r="F52" s="1065" t="s">
        <v>6248</v>
      </c>
      <c r="G52" s="494"/>
      <c r="H52" s="494" t="s">
        <v>4768</v>
      </c>
      <c r="I52" s="494" t="s">
        <v>294</v>
      </c>
      <c r="J52" s="494" t="s">
        <v>294</v>
      </c>
      <c r="K52" s="573">
        <v>0</v>
      </c>
      <c r="L52" s="358" t="s">
        <v>6258</v>
      </c>
      <c r="M52" s="357" t="s">
        <v>6256</v>
      </c>
      <c r="N52" s="357" t="s">
        <v>4768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4770</v>
      </c>
      <c r="U52" s="357" t="s">
        <v>294</v>
      </c>
      <c r="V52" s="357" t="s">
        <v>294</v>
      </c>
    </row>
    <row r="53" spans="1:22" ht="15" thickBot="1">
      <c r="A53" s="528"/>
      <c r="B53" s="622"/>
      <c r="C53" s="703" t="s">
        <v>22</v>
      </c>
      <c r="D53" s="1127">
        <v>18</v>
      </c>
      <c r="E53" s="1127">
        <v>31</v>
      </c>
      <c r="F53" s="70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26">
        <v>8</v>
      </c>
      <c r="B54" s="607" t="s">
        <v>1064</v>
      </c>
      <c r="C54" s="1063" t="s">
        <v>98</v>
      </c>
      <c r="D54" s="860">
        <v>3</v>
      </c>
      <c r="E54" s="609">
        <v>6</v>
      </c>
      <c r="F54" s="1065" t="s">
        <v>79</v>
      </c>
      <c r="G54" s="494"/>
      <c r="H54" s="494" t="s">
        <v>6249</v>
      </c>
      <c r="I54" s="494" t="s">
        <v>294</v>
      </c>
      <c r="J54" s="494" t="s">
        <v>294</v>
      </c>
      <c r="K54" s="573">
        <v>0</v>
      </c>
      <c r="L54" s="358" t="s">
        <v>98</v>
      </c>
      <c r="M54" s="357" t="s">
        <v>1064</v>
      </c>
      <c r="N54" s="357" t="s">
        <v>6249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6250</v>
      </c>
      <c r="U54" s="357" t="s">
        <v>294</v>
      </c>
      <c r="V54" s="357" t="s">
        <v>294</v>
      </c>
    </row>
    <row r="55" spans="1:22">
      <c r="A55" s="527"/>
      <c r="B55" s="607" t="s">
        <v>4731</v>
      </c>
      <c r="C55" s="1063" t="s">
        <v>4732</v>
      </c>
      <c r="D55" s="860">
        <v>5</v>
      </c>
      <c r="E55" s="609">
        <v>8</v>
      </c>
      <c r="F55" s="1065" t="s">
        <v>6259</v>
      </c>
      <c r="G55" s="494"/>
      <c r="H55" s="494" t="s">
        <v>34</v>
      </c>
      <c r="I55" s="494" t="s">
        <v>6255</v>
      </c>
      <c r="J55" s="494" t="s">
        <v>294</v>
      </c>
      <c r="K55" s="573">
        <v>0</v>
      </c>
      <c r="L55" s="358" t="s">
        <v>4734</v>
      </c>
      <c r="M55" s="357" t="s">
        <v>4731</v>
      </c>
      <c r="N55" s="357" t="s">
        <v>34</v>
      </c>
      <c r="O55" s="357" t="s">
        <v>6255</v>
      </c>
      <c r="P55" s="357" t="s">
        <v>294</v>
      </c>
      <c r="Q55" s="357">
        <v>0</v>
      </c>
      <c r="R55" s="357">
        <v>19</v>
      </c>
      <c r="S55" s="357">
        <v>0</v>
      </c>
      <c r="T55" s="357" t="s">
        <v>1181</v>
      </c>
      <c r="U55" s="357" t="s">
        <v>90</v>
      </c>
      <c r="V55" s="357" t="s">
        <v>294</v>
      </c>
    </row>
    <row r="56" spans="1:22">
      <c r="A56" s="527"/>
      <c r="B56" s="607" t="s">
        <v>630</v>
      </c>
      <c r="C56" s="1063" t="s">
        <v>94</v>
      </c>
      <c r="D56" s="860">
        <v>3</v>
      </c>
      <c r="E56" s="609">
        <v>6</v>
      </c>
      <c r="F56" s="1065" t="s">
        <v>88</v>
      </c>
      <c r="G56" s="494"/>
      <c r="H56" s="494" t="s">
        <v>629</v>
      </c>
      <c r="I56" s="494" t="s">
        <v>294</v>
      </c>
      <c r="J56" s="494" t="s">
        <v>294</v>
      </c>
      <c r="K56" s="573">
        <v>0</v>
      </c>
      <c r="L56" s="358" t="s">
        <v>94</v>
      </c>
      <c r="M56" s="357" t="s">
        <v>630</v>
      </c>
      <c r="N56" s="357" t="s">
        <v>629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88</v>
      </c>
      <c r="U56" s="357" t="s">
        <v>294</v>
      </c>
      <c r="V56" s="357" t="s">
        <v>294</v>
      </c>
    </row>
    <row r="57" spans="1:22">
      <c r="A57" s="527"/>
      <c r="B57" s="607" t="s">
        <v>6260</v>
      </c>
      <c r="C57" s="1063" t="s">
        <v>6261</v>
      </c>
      <c r="D57" s="860">
        <v>3</v>
      </c>
      <c r="E57" s="609">
        <v>4</v>
      </c>
      <c r="F57" s="1065" t="s">
        <v>79</v>
      </c>
      <c r="G57" s="494"/>
      <c r="H57" s="494" t="s">
        <v>6249</v>
      </c>
      <c r="I57" s="494" t="s">
        <v>294</v>
      </c>
      <c r="J57" s="494" t="s">
        <v>294</v>
      </c>
      <c r="K57" s="573">
        <v>0</v>
      </c>
      <c r="L57" s="358" t="s">
        <v>6262</v>
      </c>
      <c r="M57" s="357" t="s">
        <v>6260</v>
      </c>
      <c r="N57" s="357" t="s">
        <v>6249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6250</v>
      </c>
      <c r="U57" s="357" t="s">
        <v>294</v>
      </c>
      <c r="V57" s="357" t="s">
        <v>294</v>
      </c>
    </row>
    <row r="58" spans="1:22">
      <c r="A58" s="527"/>
      <c r="B58" s="607" t="s">
        <v>6263</v>
      </c>
      <c r="C58" s="1063" t="s">
        <v>96</v>
      </c>
      <c r="D58" s="860">
        <v>3</v>
      </c>
      <c r="E58" s="607">
        <v>4</v>
      </c>
      <c r="F58" s="1065" t="s">
        <v>90</v>
      </c>
      <c r="G58" s="494"/>
      <c r="H58" s="494" t="s">
        <v>6255</v>
      </c>
      <c r="I58" s="494" t="s">
        <v>294</v>
      </c>
      <c r="J58" s="494" t="s">
        <v>294</v>
      </c>
      <c r="K58" s="573">
        <v>0</v>
      </c>
      <c r="L58" s="358" t="s">
        <v>96</v>
      </c>
      <c r="M58" s="357" t="s">
        <v>6263</v>
      </c>
      <c r="N58" s="357" t="s">
        <v>6255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90</v>
      </c>
      <c r="U58" s="357" t="s">
        <v>294</v>
      </c>
      <c r="V58" s="357" t="s">
        <v>294</v>
      </c>
    </row>
    <row r="59" spans="1:22">
      <c r="A59" s="527"/>
      <c r="B59" s="607" t="s">
        <v>876</v>
      </c>
      <c r="C59" s="1063" t="s">
        <v>1121</v>
      </c>
      <c r="D59" s="860">
        <v>4</v>
      </c>
      <c r="E59" s="607">
        <v>4</v>
      </c>
      <c r="F59" s="1065" t="s">
        <v>142</v>
      </c>
      <c r="G59" s="494" t="s">
        <v>4736</v>
      </c>
      <c r="H59" s="494" t="s">
        <v>34</v>
      </c>
      <c r="I59" s="494" t="s">
        <v>294</v>
      </c>
      <c r="J59" s="494" t="s">
        <v>294</v>
      </c>
      <c r="K59" s="573">
        <v>0</v>
      </c>
      <c r="L59" s="358" t="s">
        <v>4771</v>
      </c>
      <c r="M59" s="357" t="s">
        <v>876</v>
      </c>
      <c r="N59" s="357" t="s">
        <v>34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1181</v>
      </c>
      <c r="U59" s="357" t="s">
        <v>294</v>
      </c>
      <c r="V59" s="357" t="s">
        <v>294</v>
      </c>
    </row>
    <row r="60" spans="1:22" ht="15" thickBot="1">
      <c r="A60" s="527"/>
      <c r="B60" s="607" t="s">
        <v>1116</v>
      </c>
      <c r="C60" s="1063" t="s">
        <v>1122</v>
      </c>
      <c r="D60" s="860">
        <v>4</v>
      </c>
      <c r="E60" s="607">
        <v>4</v>
      </c>
      <c r="F60" s="1065" t="s">
        <v>142</v>
      </c>
      <c r="G60" s="494" t="s">
        <v>4736</v>
      </c>
      <c r="H60" s="494" t="s">
        <v>34</v>
      </c>
      <c r="I60" s="494" t="s">
        <v>294</v>
      </c>
      <c r="J60" s="494" t="s">
        <v>294</v>
      </c>
      <c r="K60" s="573">
        <v>0</v>
      </c>
      <c r="L60" s="358" t="s">
        <v>2137</v>
      </c>
      <c r="M60" s="357" t="s">
        <v>1116</v>
      </c>
      <c r="N60" s="357" t="s">
        <v>34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1181</v>
      </c>
      <c r="U60" s="357" t="s">
        <v>294</v>
      </c>
      <c r="V60" s="357" t="s">
        <v>294</v>
      </c>
    </row>
    <row r="61" spans="1:22" ht="15" thickBot="1">
      <c r="A61" s="528"/>
      <c r="B61" s="539"/>
      <c r="C61" s="703" t="s">
        <v>22</v>
      </c>
      <c r="D61" s="1127">
        <v>21</v>
      </c>
      <c r="E61" s="1127">
        <v>32</v>
      </c>
      <c r="F61" s="70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526">
        <v>9</v>
      </c>
      <c r="B62" s="607" t="s">
        <v>6264</v>
      </c>
      <c r="C62" s="1063" t="s">
        <v>6265</v>
      </c>
      <c r="D62" s="860">
        <v>4</v>
      </c>
      <c r="E62" s="607">
        <v>8</v>
      </c>
      <c r="F62" s="1067" t="s">
        <v>98</v>
      </c>
      <c r="G62" s="494"/>
      <c r="H62" s="494" t="s">
        <v>1064</v>
      </c>
      <c r="I62" s="494" t="s">
        <v>294</v>
      </c>
      <c r="J62" s="494" t="s">
        <v>294</v>
      </c>
      <c r="K62" s="573">
        <v>0</v>
      </c>
      <c r="L62" s="358" t="s">
        <v>6265</v>
      </c>
      <c r="M62" s="357" t="s">
        <v>6264</v>
      </c>
      <c r="N62" s="357" t="s">
        <v>1064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98</v>
      </c>
      <c r="U62" s="357" t="s">
        <v>294</v>
      </c>
      <c r="V62" s="357" t="s">
        <v>294</v>
      </c>
    </row>
    <row r="63" spans="1:22">
      <c r="A63" s="527"/>
      <c r="B63" s="607" t="s">
        <v>4743</v>
      </c>
      <c r="C63" s="611" t="s">
        <v>4744</v>
      </c>
      <c r="D63" s="860">
        <v>5</v>
      </c>
      <c r="E63" s="609">
        <v>9</v>
      </c>
      <c r="F63" s="767" t="s">
        <v>96</v>
      </c>
      <c r="G63" s="494"/>
      <c r="H63" s="494" t="s">
        <v>6263</v>
      </c>
      <c r="I63" s="494" t="s">
        <v>294</v>
      </c>
      <c r="J63" s="494" t="s">
        <v>294</v>
      </c>
      <c r="K63" s="573">
        <v>0</v>
      </c>
      <c r="L63" s="358" t="s">
        <v>4745</v>
      </c>
      <c r="M63" s="357" t="s">
        <v>4743</v>
      </c>
      <c r="N63" s="357" t="s">
        <v>6263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96</v>
      </c>
      <c r="U63" s="357" t="s">
        <v>294</v>
      </c>
      <c r="V63" s="357" t="s">
        <v>294</v>
      </c>
    </row>
    <row r="64" spans="1:22">
      <c r="A64" s="527"/>
      <c r="B64" s="607" t="s">
        <v>6266</v>
      </c>
      <c r="C64" s="1063" t="s">
        <v>6267</v>
      </c>
      <c r="D64" s="860">
        <v>3</v>
      </c>
      <c r="E64" s="607">
        <v>6</v>
      </c>
      <c r="F64" s="1065" t="s">
        <v>94</v>
      </c>
      <c r="G64" s="494"/>
      <c r="H64" s="494" t="s">
        <v>630</v>
      </c>
      <c r="I64" s="494" t="s">
        <v>294</v>
      </c>
      <c r="J64" s="494" t="s">
        <v>294</v>
      </c>
      <c r="K64" s="573">
        <v>0</v>
      </c>
      <c r="L64" s="358" t="s">
        <v>6267</v>
      </c>
      <c r="M64" s="357" t="s">
        <v>6266</v>
      </c>
      <c r="N64" s="357" t="s">
        <v>630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94</v>
      </c>
      <c r="U64" s="357" t="s">
        <v>294</v>
      </c>
      <c r="V64" s="357" t="s">
        <v>294</v>
      </c>
    </row>
    <row r="65" spans="1:22">
      <c r="A65" s="527"/>
      <c r="B65" s="607" t="s">
        <v>1066</v>
      </c>
      <c r="C65" s="1063" t="s">
        <v>105</v>
      </c>
      <c r="D65" s="860">
        <v>3</v>
      </c>
      <c r="E65" s="607">
        <v>4</v>
      </c>
      <c r="F65" s="767" t="s">
        <v>96</v>
      </c>
      <c r="G65" s="494"/>
      <c r="H65" s="494" t="s">
        <v>6263</v>
      </c>
      <c r="I65" s="494" t="s">
        <v>294</v>
      </c>
      <c r="J65" s="494" t="s">
        <v>294</v>
      </c>
      <c r="K65" s="573">
        <v>0</v>
      </c>
      <c r="L65" s="358" t="s">
        <v>6268</v>
      </c>
      <c r="M65" s="357" t="s">
        <v>1066</v>
      </c>
      <c r="N65" s="357" t="s">
        <v>6263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96</v>
      </c>
      <c r="U65" s="357" t="s">
        <v>294</v>
      </c>
      <c r="V65" s="357" t="s">
        <v>294</v>
      </c>
    </row>
    <row r="66" spans="1:22" ht="15" thickBot="1">
      <c r="A66" s="527"/>
      <c r="B66" s="607" t="s">
        <v>6269</v>
      </c>
      <c r="C66" s="1063" t="s">
        <v>280</v>
      </c>
      <c r="D66" s="860">
        <v>4</v>
      </c>
      <c r="E66" s="607">
        <v>6</v>
      </c>
      <c r="F66" s="1065" t="s">
        <v>94</v>
      </c>
      <c r="G66" s="494"/>
      <c r="H66" s="494" t="s">
        <v>630</v>
      </c>
      <c r="I66" s="494" t="s">
        <v>294</v>
      </c>
      <c r="J66" s="494" t="s">
        <v>294</v>
      </c>
      <c r="K66" s="573">
        <v>0</v>
      </c>
      <c r="L66" s="358" t="s">
        <v>6270</v>
      </c>
      <c r="M66" s="357" t="s">
        <v>6269</v>
      </c>
      <c r="N66" s="357" t="s">
        <v>630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94</v>
      </c>
      <c r="U66" s="357" t="s">
        <v>294</v>
      </c>
      <c r="V66" s="357" t="s">
        <v>294</v>
      </c>
    </row>
    <row r="67" spans="1:22" ht="15" thickBot="1">
      <c r="A67" s="528"/>
      <c r="B67" s="612"/>
      <c r="C67" s="703" t="s">
        <v>22</v>
      </c>
      <c r="D67" s="1127">
        <v>19</v>
      </c>
      <c r="E67" s="1127">
        <v>33</v>
      </c>
      <c r="F67" s="70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27">
        <v>10</v>
      </c>
      <c r="B68" s="607" t="s">
        <v>6271</v>
      </c>
      <c r="C68" s="1063" t="s">
        <v>3394</v>
      </c>
      <c r="D68" s="860">
        <v>8</v>
      </c>
      <c r="E68" s="607">
        <v>12</v>
      </c>
      <c r="F68" s="1065" t="s">
        <v>6265</v>
      </c>
      <c r="G68" s="494"/>
      <c r="H68" s="494" t="s">
        <v>6264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6271</v>
      </c>
      <c r="N68" s="357" t="s">
        <v>6264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6265</v>
      </c>
      <c r="U68" s="357" t="s">
        <v>294</v>
      </c>
      <c r="V68" s="357" t="s">
        <v>294</v>
      </c>
    </row>
    <row r="69" spans="1:22">
      <c r="A69" s="527"/>
      <c r="B69" s="607" t="s">
        <v>6272</v>
      </c>
      <c r="C69" s="1063" t="s">
        <v>6273</v>
      </c>
      <c r="D69" s="860">
        <v>5</v>
      </c>
      <c r="E69" s="609">
        <v>9</v>
      </c>
      <c r="F69" s="1065" t="s">
        <v>6267</v>
      </c>
      <c r="G69" s="494"/>
      <c r="H69" s="494" t="s">
        <v>6266</v>
      </c>
      <c r="I69" s="494" t="s">
        <v>294</v>
      </c>
      <c r="J69" s="494" t="s">
        <v>294</v>
      </c>
      <c r="K69" s="573">
        <v>0</v>
      </c>
      <c r="L69" s="358" t="s">
        <v>6274</v>
      </c>
      <c r="M69" s="357" t="s">
        <v>6272</v>
      </c>
      <c r="N69" s="357" t="s">
        <v>6266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6267</v>
      </c>
      <c r="U69" s="357" t="s">
        <v>294</v>
      </c>
      <c r="V69" s="357" t="s">
        <v>294</v>
      </c>
    </row>
    <row r="70" spans="1:22" ht="15" thickBot="1">
      <c r="A70" s="527"/>
      <c r="B70" s="607" t="s">
        <v>4748</v>
      </c>
      <c r="C70" s="1063" t="s">
        <v>4749</v>
      </c>
      <c r="D70" s="1117">
        <v>5</v>
      </c>
      <c r="E70" s="609">
        <v>9</v>
      </c>
      <c r="F70" s="1069" t="s">
        <v>4744</v>
      </c>
      <c r="G70" s="494"/>
      <c r="H70" s="494" t="s">
        <v>4743</v>
      </c>
      <c r="I70" s="494" t="s">
        <v>294</v>
      </c>
      <c r="J70" s="494" t="s">
        <v>294</v>
      </c>
      <c r="K70" s="573">
        <v>0</v>
      </c>
      <c r="L70" s="358" t="s">
        <v>4750</v>
      </c>
      <c r="M70" s="357" t="s">
        <v>4748</v>
      </c>
      <c r="N70" s="357" t="s">
        <v>4743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4745</v>
      </c>
      <c r="U70" s="357" t="s">
        <v>294</v>
      </c>
      <c r="V70" s="357" t="s">
        <v>294</v>
      </c>
    </row>
    <row r="71" spans="1:22" ht="15" thickBot="1">
      <c r="A71" s="527"/>
      <c r="B71" s="622"/>
      <c r="C71" s="703" t="s">
        <v>22</v>
      </c>
      <c r="D71" s="1127">
        <v>18</v>
      </c>
      <c r="E71" s="1127">
        <v>30</v>
      </c>
      <c r="F71" s="70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612"/>
      <c r="B72" s="612"/>
      <c r="C72" s="646" t="s">
        <v>111</v>
      </c>
      <c r="D72" s="622">
        <v>200</v>
      </c>
      <c r="E72" s="622">
        <v>303</v>
      </c>
      <c r="F72" s="70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B73" s="1639"/>
      <c r="C73" s="1639"/>
      <c r="D73" s="1639"/>
      <c r="E73" s="1639"/>
      <c r="F73" s="1640"/>
    </row>
    <row r="74" spans="1:22">
      <c r="B74" s="1639"/>
      <c r="C74" s="1639"/>
      <c r="D74" s="1639"/>
      <c r="E74" s="1639"/>
      <c r="F74" s="1640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1056E-1E9D-4E9C-8632-5C1944A1D217}">
  <sheetPr codeName="Sheet125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332031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3073</v>
      </c>
      <c r="C9" s="531" t="s">
        <v>438</v>
      </c>
      <c r="D9" s="651">
        <v>2</v>
      </c>
      <c r="E9" s="651">
        <v>3</v>
      </c>
      <c r="F9" s="127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3073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3074</v>
      </c>
      <c r="C10" s="523" t="s">
        <v>3533</v>
      </c>
      <c r="D10" s="656">
        <v>5</v>
      </c>
      <c r="E10" s="656">
        <v>6</v>
      </c>
      <c r="F10" s="128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3074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6183</v>
      </c>
      <c r="C11" s="520" t="s">
        <v>5284</v>
      </c>
      <c r="D11" s="656">
        <v>4</v>
      </c>
      <c r="E11" s="656">
        <v>5</v>
      </c>
      <c r="F11" s="128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5285</v>
      </c>
      <c r="M11" s="357" t="s">
        <v>6183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6001</v>
      </c>
      <c r="C12" s="520" t="s">
        <v>500</v>
      </c>
      <c r="D12" s="656">
        <v>4</v>
      </c>
      <c r="E12" s="656">
        <v>5</v>
      </c>
      <c r="F12" s="1281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6001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47" t="s">
        <v>3076</v>
      </c>
      <c r="C13" s="520" t="s">
        <v>4294</v>
      </c>
      <c r="D13" s="656">
        <v>2</v>
      </c>
      <c r="E13" s="656">
        <v>3</v>
      </c>
      <c r="F13" s="128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3076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47" t="s">
        <v>3075</v>
      </c>
      <c r="C14" s="520" t="s">
        <v>3543</v>
      </c>
      <c r="D14" s="759">
        <v>5</v>
      </c>
      <c r="E14" s="759">
        <v>6</v>
      </c>
      <c r="F14" s="1282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3075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48"/>
      <c r="C15" s="538" t="s">
        <v>22</v>
      </c>
      <c r="D15" s="725">
        <v>22</v>
      </c>
      <c r="E15" s="725">
        <v>0</v>
      </c>
      <c r="F15" s="1283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47" t="s">
        <v>6003</v>
      </c>
      <c r="C16" s="520" t="s">
        <v>3991</v>
      </c>
      <c r="D16" s="651">
        <v>5</v>
      </c>
      <c r="E16" s="651">
        <v>6</v>
      </c>
      <c r="F16" s="1284" t="s">
        <v>3533</v>
      </c>
      <c r="G16" s="494"/>
      <c r="H16" s="494" t="s">
        <v>3074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6003</v>
      </c>
      <c r="N16" s="357" t="s">
        <v>3074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47" t="s">
        <v>5363</v>
      </c>
      <c r="C17" s="520" t="s">
        <v>5287</v>
      </c>
      <c r="D17" s="656">
        <v>4</v>
      </c>
      <c r="E17" s="656">
        <v>5</v>
      </c>
      <c r="F17" s="1280" t="s">
        <v>5284</v>
      </c>
      <c r="G17" s="494"/>
      <c r="H17" s="494" t="s">
        <v>6183</v>
      </c>
      <c r="I17" s="494" t="s">
        <v>294</v>
      </c>
      <c r="J17" s="494" t="s">
        <v>294</v>
      </c>
      <c r="K17" s="573">
        <v>0</v>
      </c>
      <c r="L17" s="358" t="s">
        <v>5288</v>
      </c>
      <c r="M17" s="357" t="s">
        <v>5363</v>
      </c>
      <c r="N17" s="357" t="s">
        <v>6183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5285</v>
      </c>
      <c r="U17" s="357" t="s">
        <v>294</v>
      </c>
      <c r="V17" s="357" t="s">
        <v>294</v>
      </c>
    </row>
    <row r="18" spans="1:22">
      <c r="A18" s="527"/>
      <c r="B18" s="47" t="s">
        <v>6014</v>
      </c>
      <c r="C18" s="520" t="s">
        <v>1113</v>
      </c>
      <c r="D18" s="656">
        <v>4</v>
      </c>
      <c r="E18" s="656">
        <v>5</v>
      </c>
      <c r="F18" s="1281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1113</v>
      </c>
      <c r="M18" s="357" t="s">
        <v>6014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47" t="s">
        <v>6011</v>
      </c>
      <c r="C19" s="520" t="s">
        <v>1179</v>
      </c>
      <c r="D19" s="656">
        <v>3</v>
      </c>
      <c r="E19" s="656">
        <v>4</v>
      </c>
      <c r="F19" s="128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6011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47" t="s">
        <v>36</v>
      </c>
      <c r="C20" s="520" t="s">
        <v>1131</v>
      </c>
      <c r="D20" s="656">
        <v>1</v>
      </c>
      <c r="E20" s="656">
        <v>1</v>
      </c>
      <c r="F20" s="128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47" t="s">
        <v>3077</v>
      </c>
      <c r="C21" s="520" t="s">
        <v>471</v>
      </c>
      <c r="D21" s="759">
        <v>5</v>
      </c>
      <c r="E21" s="759">
        <v>6</v>
      </c>
      <c r="F21" s="1281" t="s">
        <v>3543</v>
      </c>
      <c r="G21" s="494"/>
      <c r="H21" s="494" t="s">
        <v>3075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3077</v>
      </c>
      <c r="N21" s="357" t="s">
        <v>3075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28"/>
      <c r="B22" s="48"/>
      <c r="C22" s="538" t="s">
        <v>22</v>
      </c>
      <c r="D22" s="663">
        <v>22</v>
      </c>
      <c r="E22" s="663">
        <v>0</v>
      </c>
      <c r="F22" s="128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46" t="s">
        <v>6006</v>
      </c>
      <c r="C23" s="531" t="s">
        <v>562</v>
      </c>
      <c r="D23" s="651">
        <v>5</v>
      </c>
      <c r="E23" s="651">
        <v>6</v>
      </c>
      <c r="F23" s="1284" t="s">
        <v>3991</v>
      </c>
      <c r="G23" s="494"/>
      <c r="H23" s="494" t="s">
        <v>6003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6006</v>
      </c>
      <c r="N23" s="357" t="s">
        <v>6003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27"/>
      <c r="B24" s="47" t="s">
        <v>6134</v>
      </c>
      <c r="C24" s="520" t="s">
        <v>1143</v>
      </c>
      <c r="D24" s="656">
        <v>4</v>
      </c>
      <c r="E24" s="656">
        <v>5</v>
      </c>
      <c r="F24" s="1280" t="s">
        <v>1113</v>
      </c>
      <c r="G24" s="494"/>
      <c r="H24" s="494" t="s">
        <v>6014</v>
      </c>
      <c r="I24" s="494" t="s">
        <v>294</v>
      </c>
      <c r="J24" s="494" t="s">
        <v>294</v>
      </c>
      <c r="K24" s="573">
        <v>0</v>
      </c>
      <c r="L24" s="358" t="s">
        <v>1143</v>
      </c>
      <c r="M24" s="357" t="s">
        <v>6134</v>
      </c>
      <c r="N24" s="357" t="s">
        <v>6014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1113</v>
      </c>
      <c r="U24" s="357" t="s">
        <v>294</v>
      </c>
      <c r="V24" s="357" t="s">
        <v>294</v>
      </c>
    </row>
    <row r="25" spans="1:22">
      <c r="A25" s="527"/>
      <c r="B25" s="47" t="s">
        <v>3080</v>
      </c>
      <c r="C25" s="520" t="s">
        <v>335</v>
      </c>
      <c r="D25" s="656">
        <v>2</v>
      </c>
      <c r="E25" s="656">
        <v>3</v>
      </c>
      <c r="F25" s="128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335</v>
      </c>
      <c r="M25" s="357" t="s">
        <v>3080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27"/>
      <c r="B26" s="47" t="s">
        <v>6025</v>
      </c>
      <c r="C26" s="520" t="s">
        <v>4689</v>
      </c>
      <c r="D26" s="656">
        <v>3</v>
      </c>
      <c r="E26" s="656">
        <v>4</v>
      </c>
      <c r="F26" s="1280" t="s">
        <v>3991</v>
      </c>
      <c r="G26" s="494"/>
      <c r="H26" s="494" t="s">
        <v>6003</v>
      </c>
      <c r="I26" s="494" t="s">
        <v>294</v>
      </c>
      <c r="J26" s="494" t="s">
        <v>294</v>
      </c>
      <c r="K26" s="573">
        <v>0</v>
      </c>
      <c r="L26" s="358" t="s">
        <v>2108</v>
      </c>
      <c r="M26" s="357" t="s">
        <v>6025</v>
      </c>
      <c r="N26" s="357" t="s">
        <v>6003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27"/>
      <c r="B27" s="47" t="s">
        <v>40</v>
      </c>
      <c r="C27" s="520" t="s">
        <v>1180</v>
      </c>
      <c r="D27" s="656">
        <v>1</v>
      </c>
      <c r="E27" s="656">
        <v>1</v>
      </c>
      <c r="F27" s="1281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527"/>
      <c r="B28" s="50" t="s">
        <v>3079</v>
      </c>
      <c r="C28" s="537" t="s">
        <v>140</v>
      </c>
      <c r="D28" s="759">
        <v>5</v>
      </c>
      <c r="E28" s="759">
        <v>6</v>
      </c>
      <c r="F28" s="1281" t="s">
        <v>471</v>
      </c>
      <c r="G28" s="494"/>
      <c r="H28" s="494" t="s">
        <v>3077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3079</v>
      </c>
      <c r="N28" s="357" t="s">
        <v>3077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28"/>
      <c r="B29" s="48"/>
      <c r="C29" s="538" t="s">
        <v>22</v>
      </c>
      <c r="D29" s="663">
        <v>20</v>
      </c>
      <c r="E29" s="663">
        <v>0</v>
      </c>
      <c r="F29" s="1285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46" t="s">
        <v>6184</v>
      </c>
      <c r="C30" s="520" t="s">
        <v>5296</v>
      </c>
      <c r="D30" s="651">
        <v>4</v>
      </c>
      <c r="E30" s="651">
        <v>6</v>
      </c>
      <c r="F30" s="1281" t="s">
        <v>5713</v>
      </c>
      <c r="G30" s="494"/>
      <c r="H30" s="494" t="s">
        <v>5363</v>
      </c>
      <c r="I30" s="494" t="s">
        <v>294</v>
      </c>
      <c r="J30" s="494" t="s">
        <v>294</v>
      </c>
      <c r="K30" s="573">
        <v>0</v>
      </c>
      <c r="L30" s="358" t="s">
        <v>5297</v>
      </c>
      <c r="M30" s="357" t="s">
        <v>6184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5713</v>
      </c>
      <c r="U30" s="357" t="s">
        <v>294</v>
      </c>
      <c r="V30" s="357" t="s">
        <v>294</v>
      </c>
    </row>
    <row r="31" spans="1:22">
      <c r="A31" s="527"/>
      <c r="B31" s="47" t="s">
        <v>3081</v>
      </c>
      <c r="C31" s="1287" t="s">
        <v>3998</v>
      </c>
      <c r="D31" s="656">
        <v>3</v>
      </c>
      <c r="E31" s="656">
        <v>4</v>
      </c>
      <c r="F31" s="1281" t="s">
        <v>1179</v>
      </c>
      <c r="G31" s="494"/>
      <c r="H31" s="494" t="s">
        <v>6011</v>
      </c>
      <c r="I31" s="494" t="s">
        <v>294</v>
      </c>
      <c r="J31" s="494" t="s">
        <v>294</v>
      </c>
      <c r="K31" s="573">
        <v>0</v>
      </c>
      <c r="L31" s="358" t="s">
        <v>3259</v>
      </c>
      <c r="M31" s="357" t="s">
        <v>3081</v>
      </c>
      <c r="N31" s="357" t="s">
        <v>6011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2100</v>
      </c>
      <c r="U31" s="357" t="s">
        <v>294</v>
      </c>
      <c r="V31" s="357" t="s">
        <v>294</v>
      </c>
    </row>
    <row r="32" spans="1:22">
      <c r="A32" s="527"/>
      <c r="B32" s="47" t="s">
        <v>3078</v>
      </c>
      <c r="C32" s="520" t="s">
        <v>3153</v>
      </c>
      <c r="D32" s="656">
        <v>5</v>
      </c>
      <c r="E32" s="656">
        <v>6</v>
      </c>
      <c r="F32" s="1281" t="s">
        <v>3991</v>
      </c>
      <c r="G32" s="494"/>
      <c r="H32" s="494" t="s">
        <v>6003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3078</v>
      </c>
      <c r="N32" s="357" t="s">
        <v>6003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27"/>
      <c r="B33" s="47" t="s">
        <v>1111</v>
      </c>
      <c r="C33" s="523" t="s">
        <v>1126</v>
      </c>
      <c r="D33" s="656">
        <v>3</v>
      </c>
      <c r="E33" s="656">
        <v>4</v>
      </c>
      <c r="F33" s="618" t="s">
        <v>1180</v>
      </c>
      <c r="G33" s="494"/>
      <c r="H33" s="494" t="s">
        <v>40</v>
      </c>
      <c r="I33" s="494" t="s">
        <v>294</v>
      </c>
      <c r="J33" s="494" t="s">
        <v>294</v>
      </c>
      <c r="K33" s="573">
        <v>0</v>
      </c>
      <c r="L33" s="358" t="s">
        <v>1126</v>
      </c>
      <c r="M33" s="357" t="s">
        <v>1111</v>
      </c>
      <c r="N33" s="357" t="s">
        <v>40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1180</v>
      </c>
      <c r="U33" s="357" t="s">
        <v>294</v>
      </c>
      <c r="V33" s="357" t="s">
        <v>294</v>
      </c>
    </row>
    <row r="34" spans="1:22">
      <c r="A34" s="527"/>
      <c r="B34" s="47" t="s">
        <v>29</v>
      </c>
      <c r="C34" s="520" t="s">
        <v>2389</v>
      </c>
      <c r="D34" s="656">
        <v>2</v>
      </c>
      <c r="E34" s="656">
        <v>2</v>
      </c>
      <c r="F34" s="1288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609</v>
      </c>
      <c r="M34" s="357" t="s">
        <v>29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27"/>
      <c r="B35" s="50" t="s">
        <v>6002</v>
      </c>
      <c r="C35" s="520" t="s">
        <v>367</v>
      </c>
      <c r="D35" s="759">
        <v>3</v>
      </c>
      <c r="E35" s="759">
        <v>3</v>
      </c>
      <c r="F35" s="678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367</v>
      </c>
      <c r="M35" s="357" t="s">
        <v>6002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28"/>
      <c r="B36" s="48"/>
      <c r="C36" s="538" t="s">
        <v>22</v>
      </c>
      <c r="D36" s="663">
        <v>20</v>
      </c>
      <c r="E36" s="663">
        <v>0</v>
      </c>
      <c r="F36" s="1285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6">
        <v>5</v>
      </c>
      <c r="B37" s="47" t="s">
        <v>6008</v>
      </c>
      <c r="C37" s="520" t="s">
        <v>408</v>
      </c>
      <c r="D37" s="651">
        <v>3</v>
      </c>
      <c r="E37" s="651">
        <v>3</v>
      </c>
      <c r="F37" s="1281" t="s">
        <v>367</v>
      </c>
      <c r="G37" s="494"/>
      <c r="H37" s="494" t="s">
        <v>6002</v>
      </c>
      <c r="I37" s="494" t="s">
        <v>294</v>
      </c>
      <c r="J37" s="494" t="s">
        <v>294</v>
      </c>
      <c r="K37" s="574">
        <v>0</v>
      </c>
      <c r="L37" s="358" t="s">
        <v>408</v>
      </c>
      <c r="M37" s="357" t="s">
        <v>6008</v>
      </c>
      <c r="N37" s="357" t="s">
        <v>6002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367</v>
      </c>
      <c r="U37" s="357" t="s">
        <v>294</v>
      </c>
      <c r="V37" s="357" t="s">
        <v>294</v>
      </c>
    </row>
    <row r="38" spans="1:22">
      <c r="A38" s="527"/>
      <c r="B38" s="47" t="s">
        <v>5954</v>
      </c>
      <c r="C38" s="520" t="s">
        <v>5293</v>
      </c>
      <c r="D38" s="656">
        <v>3</v>
      </c>
      <c r="E38" s="656">
        <v>4</v>
      </c>
      <c r="F38" s="128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5294</v>
      </c>
      <c r="M38" s="357" t="s">
        <v>5954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27"/>
      <c r="B39" s="47" t="s">
        <v>1118</v>
      </c>
      <c r="C39" s="523" t="s">
        <v>2114</v>
      </c>
      <c r="D39" s="656">
        <v>3</v>
      </c>
      <c r="E39" s="656">
        <v>6</v>
      </c>
      <c r="F39" s="1281" t="s">
        <v>2389</v>
      </c>
      <c r="G39" s="494"/>
      <c r="H39" s="494" t="s">
        <v>29</v>
      </c>
      <c r="I39" s="494" t="s">
        <v>294</v>
      </c>
      <c r="J39" s="494" t="s">
        <v>294</v>
      </c>
      <c r="K39" s="574">
        <v>0</v>
      </c>
      <c r="L39" s="358" t="s">
        <v>2114</v>
      </c>
      <c r="M39" s="357" t="s">
        <v>1118</v>
      </c>
      <c r="N39" s="357" t="s">
        <v>29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609</v>
      </c>
      <c r="U39" s="357" t="s">
        <v>294</v>
      </c>
      <c r="V39" s="357" t="s">
        <v>294</v>
      </c>
    </row>
    <row r="40" spans="1:22">
      <c r="A40" s="527"/>
      <c r="B40" s="47" t="s">
        <v>6185</v>
      </c>
      <c r="C40" s="520" t="s">
        <v>5303</v>
      </c>
      <c r="D40" s="656">
        <v>4</v>
      </c>
      <c r="E40" s="656">
        <v>6</v>
      </c>
      <c r="F40" s="1281" t="s">
        <v>5296</v>
      </c>
      <c r="G40" s="494"/>
      <c r="H40" s="494" t="s">
        <v>6184</v>
      </c>
      <c r="I40" s="494" t="s">
        <v>294</v>
      </c>
      <c r="J40" s="494" t="s">
        <v>294</v>
      </c>
      <c r="K40" s="573">
        <v>0</v>
      </c>
      <c r="L40" s="358" t="s">
        <v>5304</v>
      </c>
      <c r="M40" s="357" t="s">
        <v>6185</v>
      </c>
      <c r="N40" s="357" t="s">
        <v>6184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5297</v>
      </c>
      <c r="U40" s="357" t="s">
        <v>294</v>
      </c>
      <c r="V40" s="357" t="s">
        <v>294</v>
      </c>
    </row>
    <row r="41" spans="1:22">
      <c r="A41" s="527"/>
      <c r="B41" s="47" t="s">
        <v>6186</v>
      </c>
      <c r="C41" s="520" t="s">
        <v>5306</v>
      </c>
      <c r="D41" s="656">
        <v>4</v>
      </c>
      <c r="E41" s="656">
        <v>6</v>
      </c>
      <c r="F41" s="1281" t="s">
        <v>5296</v>
      </c>
      <c r="G41" s="494"/>
      <c r="H41" s="494" t="s">
        <v>6184</v>
      </c>
      <c r="I41" s="494" t="s">
        <v>294</v>
      </c>
      <c r="J41" s="494" t="s">
        <v>294</v>
      </c>
      <c r="K41" s="573">
        <v>0</v>
      </c>
      <c r="L41" s="358" t="s">
        <v>5307</v>
      </c>
      <c r="M41" s="357" t="s">
        <v>6186</v>
      </c>
      <c r="N41" s="357" t="s">
        <v>6184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5297</v>
      </c>
      <c r="U41" s="357" t="s">
        <v>294</v>
      </c>
      <c r="V41" s="357" t="s">
        <v>294</v>
      </c>
    </row>
    <row r="42" spans="1:22" ht="15" thickBot="1">
      <c r="A42" s="527"/>
      <c r="B42" s="47" t="s">
        <v>6190</v>
      </c>
      <c r="C42" s="520" t="s">
        <v>5300</v>
      </c>
      <c r="D42" s="759">
        <v>3</v>
      </c>
      <c r="E42" s="759">
        <v>4</v>
      </c>
      <c r="F42" s="1281" t="s">
        <v>562</v>
      </c>
      <c r="G42" s="494"/>
      <c r="H42" s="494" t="s">
        <v>6006</v>
      </c>
      <c r="I42" s="494" t="s">
        <v>294</v>
      </c>
      <c r="J42" s="494" t="s">
        <v>294</v>
      </c>
      <c r="K42" s="573">
        <v>0</v>
      </c>
      <c r="L42" s="358" t="s">
        <v>5301</v>
      </c>
      <c r="M42" s="357" t="s">
        <v>6190</v>
      </c>
      <c r="N42" s="357" t="s">
        <v>6006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4538</v>
      </c>
      <c r="U42" s="357" t="s">
        <v>294</v>
      </c>
      <c r="V42" s="357" t="s">
        <v>294</v>
      </c>
    </row>
    <row r="43" spans="1:22" ht="15" thickBot="1">
      <c r="A43" s="528"/>
      <c r="B43" s="48"/>
      <c r="C43" s="538" t="s">
        <v>22</v>
      </c>
      <c r="D43" s="663">
        <v>20</v>
      </c>
      <c r="E43" s="663">
        <v>0</v>
      </c>
      <c r="F43" s="1285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>
        <v>6</v>
      </c>
      <c r="B44" s="47" t="s">
        <v>6189</v>
      </c>
      <c r="C44" s="520" t="s">
        <v>5321</v>
      </c>
      <c r="D44" s="656">
        <v>4</v>
      </c>
      <c r="E44" s="656">
        <v>6</v>
      </c>
      <c r="F44" s="1281" t="s">
        <v>5303</v>
      </c>
      <c r="G44" s="494"/>
      <c r="H44" s="494" t="s">
        <v>6185</v>
      </c>
      <c r="I44" s="494" t="s">
        <v>294</v>
      </c>
      <c r="J44" s="494" t="s">
        <v>294</v>
      </c>
      <c r="K44" s="573">
        <v>0</v>
      </c>
      <c r="L44" s="358" t="s">
        <v>5322</v>
      </c>
      <c r="M44" s="357" t="s">
        <v>6189</v>
      </c>
      <c r="N44" s="357" t="s">
        <v>6185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5304</v>
      </c>
      <c r="U44" s="357" t="s">
        <v>294</v>
      </c>
      <c r="V44" s="357" t="s">
        <v>294</v>
      </c>
    </row>
    <row r="45" spans="1:22">
      <c r="A45" s="527"/>
      <c r="B45" s="47" t="s">
        <v>6133</v>
      </c>
      <c r="C45" s="520" t="s">
        <v>437</v>
      </c>
      <c r="D45" s="656">
        <v>4</v>
      </c>
      <c r="E45" s="656">
        <v>5</v>
      </c>
      <c r="F45" s="1281" t="s">
        <v>5293</v>
      </c>
      <c r="G45" s="494"/>
      <c r="H45" s="494" t="s">
        <v>5954</v>
      </c>
      <c r="I45" s="494" t="s">
        <v>294</v>
      </c>
      <c r="J45" s="494" t="s">
        <v>294</v>
      </c>
      <c r="K45" s="573">
        <v>0</v>
      </c>
      <c r="L45" s="358" t="s">
        <v>437</v>
      </c>
      <c r="M45" s="357" t="s">
        <v>6133</v>
      </c>
      <c r="N45" s="357" t="s">
        <v>5954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5294</v>
      </c>
      <c r="U45" s="357" t="s">
        <v>294</v>
      </c>
      <c r="V45" s="357" t="s">
        <v>294</v>
      </c>
    </row>
    <row r="46" spans="1:22">
      <c r="A46" s="527"/>
      <c r="B46" s="47" t="s">
        <v>5975</v>
      </c>
      <c r="C46" s="520" t="s">
        <v>863</v>
      </c>
      <c r="D46" s="656">
        <v>4</v>
      </c>
      <c r="E46" s="656">
        <v>5</v>
      </c>
      <c r="F46" s="1281" t="s">
        <v>408</v>
      </c>
      <c r="G46" s="494"/>
      <c r="H46" s="494" t="s">
        <v>6008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5975</v>
      </c>
      <c r="N46" s="357" t="s">
        <v>6008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>
      <c r="A47" s="527"/>
      <c r="B47" s="47" t="s">
        <v>870</v>
      </c>
      <c r="C47" s="520" t="s">
        <v>5918</v>
      </c>
      <c r="D47" s="656">
        <v>4</v>
      </c>
      <c r="E47" s="656">
        <v>4</v>
      </c>
      <c r="F47" s="1281" t="s">
        <v>1126</v>
      </c>
      <c r="G47" s="494"/>
      <c r="H47" s="494" t="s">
        <v>1111</v>
      </c>
      <c r="I47" s="494" t="s">
        <v>294</v>
      </c>
      <c r="J47" s="494" t="s">
        <v>294</v>
      </c>
      <c r="K47" s="573">
        <v>0</v>
      </c>
      <c r="L47" s="358" t="s">
        <v>2145</v>
      </c>
      <c r="M47" s="357" t="s">
        <v>870</v>
      </c>
      <c r="N47" s="357" t="s">
        <v>1111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1126</v>
      </c>
      <c r="U47" s="357" t="s">
        <v>294</v>
      </c>
      <c r="V47" s="357" t="s">
        <v>294</v>
      </c>
    </row>
    <row r="48" spans="1:22" ht="15" thickBot="1">
      <c r="A48" s="527"/>
      <c r="B48" s="47" t="s">
        <v>6015</v>
      </c>
      <c r="C48" s="520" t="s">
        <v>1181</v>
      </c>
      <c r="D48" s="759">
        <v>4</v>
      </c>
      <c r="E48" s="759">
        <v>6</v>
      </c>
      <c r="F48" s="1281" t="s">
        <v>6212</v>
      </c>
      <c r="G48" s="494"/>
      <c r="H48" s="494" t="s">
        <v>3073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6015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6212</v>
      </c>
      <c r="U48" s="357" t="s">
        <v>294</v>
      </c>
      <c r="V48" s="357" t="s">
        <v>294</v>
      </c>
    </row>
    <row r="49" spans="1:22" ht="15" thickBot="1">
      <c r="A49" s="528"/>
      <c r="B49" s="48"/>
      <c r="C49" s="538" t="s">
        <v>22</v>
      </c>
      <c r="D49" s="663">
        <v>20</v>
      </c>
      <c r="E49" s="663">
        <v>0</v>
      </c>
      <c r="F49" s="1285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26">
        <v>7</v>
      </c>
      <c r="B50" s="47" t="s">
        <v>6191</v>
      </c>
      <c r="C50" s="520" t="s">
        <v>5330</v>
      </c>
      <c r="D50" s="651">
        <v>4</v>
      </c>
      <c r="E50" s="651">
        <v>6</v>
      </c>
      <c r="F50" s="1281" t="s">
        <v>5321</v>
      </c>
      <c r="G50" s="494"/>
      <c r="H50" s="494" t="s">
        <v>6189</v>
      </c>
      <c r="I50" s="494" t="s">
        <v>294</v>
      </c>
      <c r="J50" s="494" t="s">
        <v>294</v>
      </c>
      <c r="K50" s="573">
        <v>0</v>
      </c>
      <c r="L50" s="358" t="s">
        <v>5331</v>
      </c>
      <c r="M50" s="357" t="s">
        <v>6191</v>
      </c>
      <c r="N50" s="357" t="s">
        <v>6189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5322</v>
      </c>
      <c r="U50" s="357" t="s">
        <v>294</v>
      </c>
      <c r="V50" s="357" t="s">
        <v>294</v>
      </c>
    </row>
    <row r="51" spans="1:22">
      <c r="A51" s="527"/>
      <c r="B51" s="47" t="s">
        <v>38</v>
      </c>
      <c r="C51" s="520" t="s">
        <v>331</v>
      </c>
      <c r="D51" s="656">
        <v>1</v>
      </c>
      <c r="E51" s="656">
        <v>1</v>
      </c>
      <c r="F51" s="1281" t="s">
        <v>335</v>
      </c>
      <c r="G51" s="494"/>
      <c r="H51" s="494" t="s">
        <v>3080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3080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527"/>
      <c r="B52" s="47" t="s">
        <v>6137</v>
      </c>
      <c r="C52" s="520" t="s">
        <v>864</v>
      </c>
      <c r="D52" s="656">
        <v>4</v>
      </c>
      <c r="E52" s="656">
        <v>6</v>
      </c>
      <c r="F52" s="1281" t="s">
        <v>5306</v>
      </c>
      <c r="G52" s="494"/>
      <c r="H52" s="494" t="s">
        <v>6186</v>
      </c>
      <c r="I52" s="494" t="s">
        <v>294</v>
      </c>
      <c r="J52" s="494" t="s">
        <v>294</v>
      </c>
      <c r="K52" s="573">
        <v>0</v>
      </c>
      <c r="L52" s="358" t="s">
        <v>864</v>
      </c>
      <c r="M52" s="357" t="s">
        <v>6137</v>
      </c>
      <c r="N52" s="357" t="s">
        <v>6186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5307</v>
      </c>
      <c r="U52" s="357" t="s">
        <v>294</v>
      </c>
      <c r="V52" s="357" t="s">
        <v>294</v>
      </c>
    </row>
    <row r="53" spans="1:22">
      <c r="A53" s="527"/>
      <c r="B53" s="47" t="s">
        <v>5360</v>
      </c>
      <c r="C53" s="520" t="s">
        <v>5817</v>
      </c>
      <c r="D53" s="656">
        <v>3</v>
      </c>
      <c r="E53" s="656">
        <v>3</v>
      </c>
      <c r="F53" s="1281" t="s">
        <v>5321</v>
      </c>
      <c r="G53" s="494"/>
      <c r="H53" s="494" t="s">
        <v>6189</v>
      </c>
      <c r="I53" s="494" t="s">
        <v>294</v>
      </c>
      <c r="J53" s="494" t="s">
        <v>294</v>
      </c>
      <c r="K53" s="573">
        <v>0</v>
      </c>
      <c r="L53" s="358" t="s">
        <v>5362</v>
      </c>
      <c r="M53" s="357" t="s">
        <v>5360</v>
      </c>
      <c r="N53" s="357" t="s">
        <v>6189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5322</v>
      </c>
      <c r="U53" s="357" t="s">
        <v>294</v>
      </c>
      <c r="V53" s="357" t="s">
        <v>294</v>
      </c>
    </row>
    <row r="54" spans="1:22">
      <c r="A54" s="527"/>
      <c r="B54" s="47" t="s">
        <v>6193</v>
      </c>
      <c r="C54" s="520" t="s">
        <v>5318</v>
      </c>
      <c r="D54" s="656">
        <v>4</v>
      </c>
      <c r="E54" s="656">
        <v>6</v>
      </c>
      <c r="F54" s="1281" t="s">
        <v>408</v>
      </c>
      <c r="G54" s="494"/>
      <c r="H54" s="494" t="s">
        <v>6008</v>
      </c>
      <c r="I54" s="494" t="s">
        <v>294</v>
      </c>
      <c r="J54" s="494" t="s">
        <v>294</v>
      </c>
      <c r="K54" s="573">
        <v>0</v>
      </c>
      <c r="L54" s="358" t="s">
        <v>5319</v>
      </c>
      <c r="M54" s="357" t="s">
        <v>6193</v>
      </c>
      <c r="N54" s="357" t="s">
        <v>6008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408</v>
      </c>
      <c r="U54" s="357" t="s">
        <v>294</v>
      </c>
      <c r="V54" s="357" t="s">
        <v>294</v>
      </c>
    </row>
    <row r="55" spans="1:22" ht="15" thickBot="1">
      <c r="A55" s="527"/>
      <c r="B55" s="47" t="s">
        <v>6136</v>
      </c>
      <c r="C55" s="520" t="s">
        <v>871</v>
      </c>
      <c r="D55" s="759">
        <v>5</v>
      </c>
      <c r="E55" s="759">
        <v>8</v>
      </c>
      <c r="F55" s="1281" t="s">
        <v>437</v>
      </c>
      <c r="G55" s="494"/>
      <c r="H55" s="494" t="s">
        <v>6133</v>
      </c>
      <c r="I55" s="494" t="s">
        <v>294</v>
      </c>
      <c r="J55" s="494" t="s">
        <v>294</v>
      </c>
      <c r="K55" s="573">
        <v>0</v>
      </c>
      <c r="L55" s="358" t="s">
        <v>871</v>
      </c>
      <c r="M55" s="357" t="s">
        <v>6136</v>
      </c>
      <c r="N55" s="357" t="s">
        <v>6133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437</v>
      </c>
      <c r="U55" s="357" t="s">
        <v>294</v>
      </c>
      <c r="V55" s="357" t="s">
        <v>294</v>
      </c>
    </row>
    <row r="56" spans="1:22" ht="15" thickBot="1">
      <c r="A56" s="528"/>
      <c r="B56" s="48"/>
      <c r="C56" s="538" t="s">
        <v>22</v>
      </c>
      <c r="D56" s="663">
        <v>21</v>
      </c>
      <c r="E56" s="663">
        <v>0</v>
      </c>
      <c r="F56" s="1285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6">
        <v>8</v>
      </c>
      <c r="B57" s="47" t="s">
        <v>6141</v>
      </c>
      <c r="C57" s="520" t="s">
        <v>1144</v>
      </c>
      <c r="D57" s="656">
        <v>6</v>
      </c>
      <c r="E57" s="656">
        <v>9</v>
      </c>
      <c r="F57" s="1281" t="s">
        <v>864</v>
      </c>
      <c r="G57" s="494"/>
      <c r="H57" s="494" t="s">
        <v>6137</v>
      </c>
      <c r="I57" s="494" t="s">
        <v>294</v>
      </c>
      <c r="J57" s="494" t="s">
        <v>294</v>
      </c>
      <c r="K57" s="573">
        <v>0</v>
      </c>
      <c r="L57" s="358" t="s">
        <v>1144</v>
      </c>
      <c r="M57" s="357" t="s">
        <v>6141</v>
      </c>
      <c r="N57" s="357" t="s">
        <v>6137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864</v>
      </c>
      <c r="U57" s="357" t="s">
        <v>294</v>
      </c>
      <c r="V57" s="357" t="s">
        <v>294</v>
      </c>
    </row>
    <row r="58" spans="1:22">
      <c r="A58" s="527"/>
      <c r="B58" s="47" t="s">
        <v>5703</v>
      </c>
      <c r="C58" s="520" t="s">
        <v>5818</v>
      </c>
      <c r="D58" s="656">
        <v>5</v>
      </c>
      <c r="E58" s="656">
        <v>8</v>
      </c>
      <c r="F58" s="1281" t="s">
        <v>5330</v>
      </c>
      <c r="G58" s="494"/>
      <c r="H58" s="494" t="s">
        <v>6191</v>
      </c>
      <c r="I58" s="494" t="s">
        <v>294</v>
      </c>
      <c r="J58" s="494" t="s">
        <v>294</v>
      </c>
      <c r="K58" s="573">
        <v>0</v>
      </c>
      <c r="L58" s="358" t="s">
        <v>5339</v>
      </c>
      <c r="M58" s="357" t="s">
        <v>5703</v>
      </c>
      <c r="N58" s="357" t="s">
        <v>6191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5331</v>
      </c>
      <c r="U58" s="357" t="s">
        <v>294</v>
      </c>
      <c r="V58" s="357" t="s">
        <v>294</v>
      </c>
    </row>
    <row r="59" spans="1:22" ht="15" thickBot="1">
      <c r="A59" s="527"/>
      <c r="B59" s="47" t="s">
        <v>6196</v>
      </c>
      <c r="C59" s="520" t="s">
        <v>3155</v>
      </c>
      <c r="D59" s="759">
        <v>8</v>
      </c>
      <c r="E59" s="759">
        <v>14</v>
      </c>
      <c r="F59" s="618" t="s">
        <v>4588</v>
      </c>
      <c r="G59" s="494"/>
      <c r="H59" s="494" t="s">
        <v>6015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6196</v>
      </c>
      <c r="N59" s="357" t="s">
        <v>6015</v>
      </c>
      <c r="O59" s="357" t="s">
        <v>294</v>
      </c>
      <c r="P59" s="357" t="s">
        <v>294</v>
      </c>
      <c r="Q59" s="357">
        <v>130</v>
      </c>
      <c r="R59" s="357">
        <v>15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28"/>
      <c r="B60" s="48"/>
      <c r="C60" s="538" t="s">
        <v>22</v>
      </c>
      <c r="D60" s="663">
        <v>19</v>
      </c>
      <c r="E60" s="663">
        <v>0</v>
      </c>
      <c r="F60" s="1285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26">
        <v>9</v>
      </c>
      <c r="B61" s="47" t="s">
        <v>1114</v>
      </c>
      <c r="C61" s="520" t="s">
        <v>878</v>
      </c>
      <c r="D61" s="656">
        <v>4</v>
      </c>
      <c r="E61" s="656">
        <v>4</v>
      </c>
      <c r="F61" s="1281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27"/>
      <c r="B62" s="47" t="s">
        <v>5863</v>
      </c>
      <c r="C62" s="520" t="s">
        <v>4592</v>
      </c>
      <c r="D62" s="656">
        <v>4</v>
      </c>
      <c r="E62" s="656">
        <v>4</v>
      </c>
      <c r="F62" s="1281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27"/>
      <c r="B63" s="47" t="s">
        <v>876</v>
      </c>
      <c r="C63" s="520" t="s">
        <v>4594</v>
      </c>
      <c r="D63" s="656">
        <v>4</v>
      </c>
      <c r="E63" s="656">
        <v>4</v>
      </c>
      <c r="F63" s="1281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27"/>
      <c r="B64" s="47" t="s">
        <v>6197</v>
      </c>
      <c r="C64" s="520" t="s">
        <v>4161</v>
      </c>
      <c r="D64" s="656">
        <v>8</v>
      </c>
      <c r="E64" s="656">
        <v>12</v>
      </c>
      <c r="F64" s="1281" t="s">
        <v>6213</v>
      </c>
      <c r="G64" s="494"/>
      <c r="H64" s="494" t="s">
        <v>3081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6197</v>
      </c>
      <c r="N64" s="357" t="s">
        <v>294</v>
      </c>
      <c r="O64" s="357" t="s">
        <v>294</v>
      </c>
      <c r="P64" s="357" t="s">
        <v>294</v>
      </c>
      <c r="Q64" s="357">
        <v>150</v>
      </c>
      <c r="R64" s="357">
        <v>38</v>
      </c>
      <c r="S64" s="357">
        <v>0</v>
      </c>
      <c r="T64" s="357" t="s">
        <v>3041</v>
      </c>
      <c r="U64" s="357" t="s">
        <v>2111</v>
      </c>
      <c r="V64" s="357" t="s">
        <v>294</v>
      </c>
    </row>
    <row r="65" spans="1:22" ht="15" thickBot="1">
      <c r="A65" s="527"/>
      <c r="B65" s="47" t="s">
        <v>5719</v>
      </c>
      <c r="C65" s="520" t="s">
        <v>5370</v>
      </c>
      <c r="D65" s="759">
        <v>6</v>
      </c>
      <c r="E65" s="759">
        <v>9</v>
      </c>
      <c r="F65" s="1281" t="s">
        <v>871</v>
      </c>
      <c r="G65" s="494"/>
      <c r="H65" s="494" t="s">
        <v>6136</v>
      </c>
      <c r="I65" s="494" t="s">
        <v>294</v>
      </c>
      <c r="J65" s="494" t="s">
        <v>294</v>
      </c>
      <c r="K65" s="573">
        <v>0</v>
      </c>
      <c r="L65" s="358" t="s">
        <v>5370</v>
      </c>
      <c r="M65" s="357" t="s">
        <v>5719</v>
      </c>
      <c r="N65" s="357" t="s">
        <v>6136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871</v>
      </c>
      <c r="U65" s="357" t="s">
        <v>294</v>
      </c>
      <c r="V65" s="357" t="s">
        <v>294</v>
      </c>
    </row>
    <row r="66" spans="1:22" ht="15" thickBot="1">
      <c r="A66" s="528"/>
      <c r="B66" s="48"/>
      <c r="C66" s="538" t="s">
        <v>22</v>
      </c>
      <c r="D66" s="663">
        <v>18</v>
      </c>
      <c r="E66" s="663">
        <v>0</v>
      </c>
      <c r="F66" s="128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47" t="s">
        <v>1116</v>
      </c>
      <c r="C67" s="520" t="s">
        <v>2137</v>
      </c>
      <c r="D67" s="656">
        <v>4</v>
      </c>
      <c r="E67" s="656">
        <v>4</v>
      </c>
      <c r="F67" s="1284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27"/>
      <c r="B68" s="47" t="s">
        <v>866</v>
      </c>
      <c r="C68" s="520" t="s">
        <v>4602</v>
      </c>
      <c r="D68" s="656">
        <v>4</v>
      </c>
      <c r="E68" s="656">
        <v>4</v>
      </c>
      <c r="F68" s="1281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27"/>
      <c r="B69" s="47" t="s">
        <v>5865</v>
      </c>
      <c r="C69" s="520" t="s">
        <v>4604</v>
      </c>
      <c r="D69" s="656">
        <v>4</v>
      </c>
      <c r="E69" s="656">
        <v>4</v>
      </c>
      <c r="F69" s="1281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27"/>
      <c r="B70" s="47" t="s">
        <v>6198</v>
      </c>
      <c r="C70" s="520" t="s">
        <v>4329</v>
      </c>
      <c r="D70" s="656">
        <v>8</v>
      </c>
      <c r="E70" s="656">
        <v>12</v>
      </c>
      <c r="F70" s="1281" t="s">
        <v>4161</v>
      </c>
      <c r="G70" s="494"/>
      <c r="H70" s="494" t="s">
        <v>6197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6198</v>
      </c>
      <c r="N70" s="357" t="s">
        <v>6197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27"/>
      <c r="B71" s="50" t="s">
        <v>6144</v>
      </c>
      <c r="C71" s="524" t="s">
        <v>1146</v>
      </c>
      <c r="D71" s="759">
        <v>6</v>
      </c>
      <c r="E71" s="759">
        <v>9</v>
      </c>
      <c r="F71" s="1281" t="s">
        <v>1010</v>
      </c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1146</v>
      </c>
      <c r="M71" s="357" t="s">
        <v>6144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2156</v>
      </c>
      <c r="U71" s="357" t="s">
        <v>294</v>
      </c>
      <c r="V71" s="357" t="s">
        <v>294</v>
      </c>
    </row>
    <row r="72" spans="1:22" ht="15" thickBot="1">
      <c r="A72" s="528"/>
      <c r="B72" s="48"/>
      <c r="C72" s="538" t="s">
        <v>22</v>
      </c>
      <c r="D72" s="663">
        <v>18</v>
      </c>
      <c r="E72" s="663">
        <v>0</v>
      </c>
      <c r="F72" s="1285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11"/>
      <c r="B73" s="534"/>
      <c r="C73" s="538" t="s">
        <v>111</v>
      </c>
      <c r="D73" s="49">
        <v>200</v>
      </c>
      <c r="E73" s="49">
        <v>0</v>
      </c>
      <c r="F73" s="52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77828-C4FF-4C65-A9DC-85B57AB7AE5E}">
  <sheetPr codeName="Sheet126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355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6033</v>
      </c>
      <c r="C9" s="531" t="s">
        <v>500</v>
      </c>
      <c r="D9" s="651">
        <v>4</v>
      </c>
      <c r="E9" s="651">
        <v>5</v>
      </c>
      <c r="F9" s="61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6033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4482</v>
      </c>
      <c r="C10" s="523" t="s">
        <v>3533</v>
      </c>
      <c r="D10" s="656">
        <v>5</v>
      </c>
      <c r="E10" s="656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4482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6200</v>
      </c>
      <c r="C11" s="520" t="s">
        <v>5284</v>
      </c>
      <c r="D11" s="656">
        <v>4</v>
      </c>
      <c r="E11" s="656">
        <v>5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5285</v>
      </c>
      <c r="M11" s="357" t="s">
        <v>6200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3035</v>
      </c>
      <c r="C12" s="520" t="s">
        <v>438</v>
      </c>
      <c r="D12" s="656">
        <v>2</v>
      </c>
      <c r="E12" s="656">
        <v>3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3035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47" t="s">
        <v>36</v>
      </c>
      <c r="C13" s="520" t="s">
        <v>1131</v>
      </c>
      <c r="D13" s="656">
        <v>1</v>
      </c>
      <c r="E13" s="656">
        <v>1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1131</v>
      </c>
      <c r="M13" s="357" t="s">
        <v>36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50" t="s">
        <v>4485</v>
      </c>
      <c r="C14" s="537" t="s">
        <v>3543</v>
      </c>
      <c r="D14" s="759">
        <v>5</v>
      </c>
      <c r="E14" s="759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4485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517"/>
      <c r="C15" s="538" t="s">
        <v>22</v>
      </c>
      <c r="D15" s="725">
        <v>21</v>
      </c>
      <c r="E15" s="726">
        <v>0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47" t="s">
        <v>6034</v>
      </c>
      <c r="C16" s="520" t="s">
        <v>3991</v>
      </c>
      <c r="D16" s="651">
        <v>5</v>
      </c>
      <c r="E16" s="651">
        <v>6</v>
      </c>
      <c r="F16" s="616" t="s">
        <v>3533</v>
      </c>
      <c r="G16" s="494"/>
      <c r="H16" s="494" t="s">
        <v>4482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6034</v>
      </c>
      <c r="N16" s="357" t="s">
        <v>4482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47" t="s">
        <v>6201</v>
      </c>
      <c r="C17" s="520" t="s">
        <v>5287</v>
      </c>
      <c r="D17" s="656">
        <v>4</v>
      </c>
      <c r="E17" s="656">
        <v>5</v>
      </c>
      <c r="F17" s="618" t="s">
        <v>5284</v>
      </c>
      <c r="G17" s="494"/>
      <c r="H17" s="494" t="s">
        <v>6200</v>
      </c>
      <c r="I17" s="494" t="s">
        <v>294</v>
      </c>
      <c r="J17" s="494" t="s">
        <v>294</v>
      </c>
      <c r="K17" s="573">
        <v>0</v>
      </c>
      <c r="L17" s="358" t="s">
        <v>5288</v>
      </c>
      <c r="M17" s="357" t="s">
        <v>6201</v>
      </c>
      <c r="N17" s="357" t="s">
        <v>6200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5285</v>
      </c>
      <c r="U17" s="357" t="s">
        <v>294</v>
      </c>
      <c r="V17" s="357" t="s">
        <v>294</v>
      </c>
    </row>
    <row r="18" spans="1:22">
      <c r="A18" s="527"/>
      <c r="B18" s="47" t="s">
        <v>6048</v>
      </c>
      <c r="C18" s="520" t="s">
        <v>367</v>
      </c>
      <c r="D18" s="656">
        <v>3</v>
      </c>
      <c r="E18" s="656">
        <v>4</v>
      </c>
      <c r="F18" s="6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367</v>
      </c>
      <c r="M18" s="357" t="s">
        <v>6048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47" t="s">
        <v>3051</v>
      </c>
      <c r="C19" s="520" t="s">
        <v>335</v>
      </c>
      <c r="D19" s="656">
        <v>2</v>
      </c>
      <c r="E19" s="656">
        <v>3</v>
      </c>
      <c r="F19" s="610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3051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47" t="s">
        <v>40</v>
      </c>
      <c r="C20" s="520" t="s">
        <v>1180</v>
      </c>
      <c r="D20" s="656">
        <v>1</v>
      </c>
      <c r="E20" s="656">
        <v>1</v>
      </c>
      <c r="F20" s="618" t="s">
        <v>1131</v>
      </c>
      <c r="G20" s="494"/>
      <c r="H20" s="494" t="s">
        <v>36</v>
      </c>
      <c r="I20" s="494" t="s">
        <v>294</v>
      </c>
      <c r="J20" s="494" t="s">
        <v>294</v>
      </c>
      <c r="K20" s="573">
        <v>0</v>
      </c>
      <c r="L20" s="358" t="s">
        <v>1180</v>
      </c>
      <c r="M20" s="357" t="s">
        <v>40</v>
      </c>
      <c r="N20" s="357" t="s">
        <v>36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1131</v>
      </c>
      <c r="U20" s="357" t="s">
        <v>294</v>
      </c>
      <c r="V20" s="357" t="s">
        <v>294</v>
      </c>
    </row>
    <row r="21" spans="1:22" ht="15" thickBot="1">
      <c r="A21" s="527"/>
      <c r="B21" s="47" t="s">
        <v>4486</v>
      </c>
      <c r="C21" s="520" t="s">
        <v>471</v>
      </c>
      <c r="D21" s="759">
        <v>5</v>
      </c>
      <c r="E21" s="759">
        <v>6</v>
      </c>
      <c r="F21" s="618" t="s">
        <v>3543</v>
      </c>
      <c r="G21" s="494"/>
      <c r="H21" s="494" t="s">
        <v>4485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4486</v>
      </c>
      <c r="N21" s="357" t="s">
        <v>4485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27"/>
      <c r="B22" s="206"/>
      <c r="C22" s="1274" t="s">
        <v>22</v>
      </c>
      <c r="D22" s="725">
        <v>20</v>
      </c>
      <c r="E22" s="726">
        <v>0</v>
      </c>
      <c r="F22" s="61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/>
      <c r="B23" s="1275" t="s">
        <v>3039</v>
      </c>
      <c r="C23" s="531" t="s">
        <v>1179</v>
      </c>
      <c r="D23" s="651">
        <v>3</v>
      </c>
      <c r="E23" s="651">
        <v>4</v>
      </c>
      <c r="F23" s="61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3039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>
        <v>3</v>
      </c>
      <c r="B24" s="47" t="s">
        <v>6037</v>
      </c>
      <c r="C24" s="520" t="s">
        <v>562</v>
      </c>
      <c r="D24" s="656">
        <v>5</v>
      </c>
      <c r="E24" s="656">
        <v>6</v>
      </c>
      <c r="F24" s="618" t="s">
        <v>3991</v>
      </c>
      <c r="G24" s="494"/>
      <c r="H24" s="494" t="s">
        <v>6034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6037</v>
      </c>
      <c r="N24" s="357" t="s">
        <v>6034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527"/>
      <c r="B25" s="47" t="s">
        <v>29</v>
      </c>
      <c r="C25" s="520" t="s">
        <v>5953</v>
      </c>
      <c r="D25" s="656">
        <v>2</v>
      </c>
      <c r="E25" s="656">
        <v>2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27"/>
      <c r="B26" s="47" t="s">
        <v>6202</v>
      </c>
      <c r="C26" s="520" t="s">
        <v>5296</v>
      </c>
      <c r="D26" s="656">
        <v>4</v>
      </c>
      <c r="E26" s="656">
        <v>6</v>
      </c>
      <c r="F26" s="618" t="s">
        <v>5287</v>
      </c>
      <c r="G26" s="494"/>
      <c r="H26" s="494" t="s">
        <v>6201</v>
      </c>
      <c r="I26" s="494" t="s">
        <v>294</v>
      </c>
      <c r="J26" s="494" t="s">
        <v>294</v>
      </c>
      <c r="K26" s="573">
        <v>0</v>
      </c>
      <c r="L26" s="358" t="s">
        <v>5297</v>
      </c>
      <c r="M26" s="357" t="s">
        <v>6202</v>
      </c>
      <c r="N26" s="357" t="s">
        <v>6201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5288</v>
      </c>
      <c r="U26" s="357" t="s">
        <v>294</v>
      </c>
      <c r="V26" s="357" t="s">
        <v>294</v>
      </c>
    </row>
    <row r="27" spans="1:22">
      <c r="A27" s="527"/>
      <c r="B27" s="47" t="s">
        <v>6039</v>
      </c>
      <c r="C27" s="520" t="s">
        <v>4689</v>
      </c>
      <c r="D27" s="656">
        <v>3</v>
      </c>
      <c r="E27" s="656">
        <v>4</v>
      </c>
      <c r="F27" s="618" t="s">
        <v>3991</v>
      </c>
      <c r="G27" s="494"/>
      <c r="H27" s="494" t="s">
        <v>6034</v>
      </c>
      <c r="I27" s="494" t="s">
        <v>294</v>
      </c>
      <c r="J27" s="494" t="s">
        <v>294</v>
      </c>
      <c r="K27" s="573">
        <v>0</v>
      </c>
      <c r="L27" s="358" t="s">
        <v>2108</v>
      </c>
      <c r="M27" s="357" t="s">
        <v>6039</v>
      </c>
      <c r="N27" s="357" t="s">
        <v>6034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593</v>
      </c>
      <c r="U27" s="357" t="s">
        <v>294</v>
      </c>
      <c r="V27" s="357" t="s">
        <v>294</v>
      </c>
    </row>
    <row r="28" spans="1:22" ht="15" thickBot="1">
      <c r="A28" s="527"/>
      <c r="B28" s="47" t="s">
        <v>4490</v>
      </c>
      <c r="C28" s="537" t="s">
        <v>140</v>
      </c>
      <c r="D28" s="759">
        <v>5</v>
      </c>
      <c r="E28" s="759">
        <v>6</v>
      </c>
      <c r="F28" s="678" t="s">
        <v>471</v>
      </c>
      <c r="G28" s="494"/>
      <c r="H28" s="494" t="s">
        <v>4486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4490</v>
      </c>
      <c r="N28" s="357" t="s">
        <v>4486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28"/>
      <c r="B29" s="206"/>
      <c r="C29" s="538" t="s">
        <v>22</v>
      </c>
      <c r="D29" s="725">
        <v>22</v>
      </c>
      <c r="E29" s="726">
        <v>0</v>
      </c>
      <c r="F29" s="90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7">
        <v>4</v>
      </c>
      <c r="B30" s="47" t="s">
        <v>5954</v>
      </c>
      <c r="C30" s="531" t="s">
        <v>5293</v>
      </c>
      <c r="D30" s="651">
        <v>3</v>
      </c>
      <c r="E30" s="651">
        <v>4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5294</v>
      </c>
      <c r="M30" s="357" t="s">
        <v>5954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47" t="s">
        <v>6203</v>
      </c>
      <c r="C31" s="520" t="s">
        <v>5303</v>
      </c>
      <c r="D31" s="656">
        <v>4</v>
      </c>
      <c r="E31" s="656">
        <v>6</v>
      </c>
      <c r="F31" s="618" t="s">
        <v>5296</v>
      </c>
      <c r="G31" s="494"/>
      <c r="H31" s="494" t="s">
        <v>6202</v>
      </c>
      <c r="I31" s="494" t="s">
        <v>294</v>
      </c>
      <c r="J31" s="494" t="s">
        <v>294</v>
      </c>
      <c r="K31" s="573">
        <v>0</v>
      </c>
      <c r="L31" s="358" t="s">
        <v>5304</v>
      </c>
      <c r="M31" s="357" t="s">
        <v>6203</v>
      </c>
      <c r="N31" s="357" t="s">
        <v>6202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5297</v>
      </c>
      <c r="U31" s="357" t="s">
        <v>294</v>
      </c>
      <c r="V31" s="357" t="s">
        <v>294</v>
      </c>
    </row>
    <row r="32" spans="1:22">
      <c r="A32" s="527"/>
      <c r="B32" s="47" t="s">
        <v>1111</v>
      </c>
      <c r="C32" s="520" t="s">
        <v>1126</v>
      </c>
      <c r="D32" s="656">
        <v>3</v>
      </c>
      <c r="E32" s="656">
        <v>4</v>
      </c>
      <c r="F32" s="618" t="s">
        <v>1180</v>
      </c>
      <c r="G32" s="494"/>
      <c r="H32" s="494" t="s">
        <v>40</v>
      </c>
      <c r="I32" s="494" t="s">
        <v>294</v>
      </c>
      <c r="J32" s="494" t="s">
        <v>294</v>
      </c>
      <c r="K32" s="573">
        <v>0</v>
      </c>
      <c r="L32" s="358" t="s">
        <v>1126</v>
      </c>
      <c r="M32" s="357" t="s">
        <v>1111</v>
      </c>
      <c r="N32" s="357" t="s">
        <v>40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1180</v>
      </c>
      <c r="U32" s="357" t="s">
        <v>294</v>
      </c>
      <c r="V32" s="357" t="s">
        <v>294</v>
      </c>
    </row>
    <row r="33" spans="1:22">
      <c r="A33" s="527"/>
      <c r="B33" s="47" t="s">
        <v>6186</v>
      </c>
      <c r="C33" s="520" t="s">
        <v>5306</v>
      </c>
      <c r="D33" s="656">
        <v>4</v>
      </c>
      <c r="E33" s="656">
        <v>6</v>
      </c>
      <c r="F33" s="618" t="s">
        <v>5296</v>
      </c>
      <c r="G33" s="494"/>
      <c r="H33" s="494" t="s">
        <v>6202</v>
      </c>
      <c r="I33" s="494" t="s">
        <v>294</v>
      </c>
      <c r="J33" s="494" t="s">
        <v>294</v>
      </c>
      <c r="K33" s="573">
        <v>0</v>
      </c>
      <c r="L33" s="358" t="s">
        <v>5307</v>
      </c>
      <c r="M33" s="357" t="s">
        <v>6186</v>
      </c>
      <c r="N33" s="357" t="s">
        <v>6202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5297</v>
      </c>
      <c r="U33" s="357" t="s">
        <v>294</v>
      </c>
      <c r="V33" s="357" t="s">
        <v>294</v>
      </c>
    </row>
    <row r="34" spans="1:22">
      <c r="A34" s="527"/>
      <c r="B34" s="47" t="s">
        <v>5156</v>
      </c>
      <c r="C34" s="520" t="s">
        <v>408</v>
      </c>
      <c r="D34" s="656">
        <v>3</v>
      </c>
      <c r="E34" s="656">
        <v>4</v>
      </c>
      <c r="F34" s="618" t="s">
        <v>367</v>
      </c>
      <c r="G34" s="494"/>
      <c r="H34" s="494" t="s">
        <v>6048</v>
      </c>
      <c r="I34" s="494" t="s">
        <v>294</v>
      </c>
      <c r="J34" s="494" t="s">
        <v>294</v>
      </c>
      <c r="K34" s="573">
        <v>0</v>
      </c>
      <c r="L34" s="358" t="s">
        <v>408</v>
      </c>
      <c r="M34" s="357" t="s">
        <v>5156</v>
      </c>
      <c r="N34" s="357" t="s">
        <v>6048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367</v>
      </c>
      <c r="U34" s="357" t="s">
        <v>294</v>
      </c>
      <c r="V34" s="357" t="s">
        <v>294</v>
      </c>
    </row>
    <row r="35" spans="1:22" ht="15" thickBot="1">
      <c r="A35" s="527"/>
      <c r="B35" s="47" t="s">
        <v>6204</v>
      </c>
      <c r="C35" s="537" t="s">
        <v>5681</v>
      </c>
      <c r="D35" s="759">
        <v>5</v>
      </c>
      <c r="E35" s="759">
        <v>8</v>
      </c>
      <c r="F35" s="618" t="s">
        <v>562</v>
      </c>
      <c r="G35" s="494"/>
      <c r="H35" s="494" t="s">
        <v>6037</v>
      </c>
      <c r="I35" s="494" t="s">
        <v>294</v>
      </c>
      <c r="J35" s="494" t="s">
        <v>294</v>
      </c>
      <c r="K35" s="573">
        <v>0</v>
      </c>
      <c r="L35" s="358" t="s">
        <v>5681</v>
      </c>
      <c r="M35" s="357" t="s">
        <v>6204</v>
      </c>
      <c r="N35" s="357" t="s">
        <v>6037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4538</v>
      </c>
      <c r="U35" s="357" t="s">
        <v>294</v>
      </c>
      <c r="V35" s="357" t="s">
        <v>294</v>
      </c>
    </row>
    <row r="36" spans="1:22" ht="15" thickBot="1">
      <c r="A36" s="528"/>
      <c r="B36" s="517"/>
      <c r="C36" s="565" t="s">
        <v>22</v>
      </c>
      <c r="D36" s="725">
        <v>22</v>
      </c>
      <c r="E36" s="726">
        <v>0</v>
      </c>
      <c r="F36" s="90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7">
        <v>5</v>
      </c>
      <c r="B37" s="47" t="s">
        <v>3040</v>
      </c>
      <c r="C37" s="531" t="s">
        <v>3998</v>
      </c>
      <c r="D37" s="651">
        <v>3</v>
      </c>
      <c r="E37" s="651">
        <v>4</v>
      </c>
      <c r="F37" s="618" t="s">
        <v>1179</v>
      </c>
      <c r="G37" s="494"/>
      <c r="H37" s="494" t="s">
        <v>3039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3040</v>
      </c>
      <c r="N37" s="357" t="s">
        <v>3039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527"/>
      <c r="B38" s="47" t="s">
        <v>6188</v>
      </c>
      <c r="C38" s="520" t="s">
        <v>5290</v>
      </c>
      <c r="D38" s="656">
        <v>4</v>
      </c>
      <c r="E38" s="656">
        <v>6</v>
      </c>
      <c r="F38" s="618" t="s">
        <v>5287</v>
      </c>
      <c r="G38" s="494"/>
      <c r="H38" s="494" t="s">
        <v>6201</v>
      </c>
      <c r="I38" s="494" t="s">
        <v>294</v>
      </c>
      <c r="J38" s="494" t="s">
        <v>294</v>
      </c>
      <c r="K38" s="573">
        <v>0</v>
      </c>
      <c r="L38" s="358" t="s">
        <v>5291</v>
      </c>
      <c r="M38" s="357" t="s">
        <v>6188</v>
      </c>
      <c r="N38" s="357" t="s">
        <v>6201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5288</v>
      </c>
      <c r="U38" s="357" t="s">
        <v>294</v>
      </c>
      <c r="V38" s="357" t="s">
        <v>294</v>
      </c>
    </row>
    <row r="39" spans="1:22">
      <c r="A39" s="527"/>
      <c r="B39" s="47" t="s">
        <v>1118</v>
      </c>
      <c r="C39" s="520" t="s">
        <v>873</v>
      </c>
      <c r="D39" s="656">
        <v>3</v>
      </c>
      <c r="E39" s="656">
        <v>6</v>
      </c>
      <c r="F39" s="618" t="s">
        <v>2389</v>
      </c>
      <c r="G39" s="494"/>
      <c r="H39" s="494" t="s">
        <v>29</v>
      </c>
      <c r="I39" s="494" t="s">
        <v>294</v>
      </c>
      <c r="J39" s="494" t="s">
        <v>294</v>
      </c>
      <c r="K39" s="574">
        <v>0</v>
      </c>
      <c r="L39" s="358" t="s">
        <v>2114</v>
      </c>
      <c r="M39" s="357" t="s">
        <v>1118</v>
      </c>
      <c r="N39" s="357" t="s">
        <v>29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609</v>
      </c>
      <c r="U39" s="357" t="s">
        <v>294</v>
      </c>
      <c r="V39" s="357" t="s">
        <v>294</v>
      </c>
    </row>
    <row r="40" spans="1:22">
      <c r="A40" s="527"/>
      <c r="B40" s="47" t="s">
        <v>5683</v>
      </c>
      <c r="C40" s="520" t="s">
        <v>5321</v>
      </c>
      <c r="D40" s="656">
        <v>4</v>
      </c>
      <c r="E40" s="656">
        <v>6</v>
      </c>
      <c r="F40" s="618" t="s">
        <v>5303</v>
      </c>
      <c r="G40" s="494"/>
      <c r="H40" s="494" t="s">
        <v>6203</v>
      </c>
      <c r="I40" s="494" t="s">
        <v>294</v>
      </c>
      <c r="J40" s="494" t="s">
        <v>294</v>
      </c>
      <c r="K40" s="573">
        <v>0</v>
      </c>
      <c r="L40" s="358" t="s">
        <v>5322</v>
      </c>
      <c r="M40" s="357" t="s">
        <v>5683</v>
      </c>
      <c r="N40" s="357" t="s">
        <v>6203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5304</v>
      </c>
      <c r="U40" s="357" t="s">
        <v>294</v>
      </c>
      <c r="V40" s="357" t="s">
        <v>294</v>
      </c>
    </row>
    <row r="41" spans="1:22">
      <c r="A41" s="527"/>
      <c r="B41" s="47" t="s">
        <v>6205</v>
      </c>
      <c r="C41" s="520" t="s">
        <v>5300</v>
      </c>
      <c r="D41" s="656">
        <v>3</v>
      </c>
      <c r="E41" s="656">
        <v>4</v>
      </c>
      <c r="F41" s="618" t="s">
        <v>562</v>
      </c>
      <c r="G41" s="494"/>
      <c r="H41" s="494" t="s">
        <v>6037</v>
      </c>
      <c r="I41" s="494" t="s">
        <v>294</v>
      </c>
      <c r="J41" s="494" t="s">
        <v>294</v>
      </c>
      <c r="K41" s="573">
        <v>0</v>
      </c>
      <c r="L41" s="358" t="s">
        <v>5301</v>
      </c>
      <c r="M41" s="357" t="s">
        <v>6205</v>
      </c>
      <c r="N41" s="357" t="s">
        <v>6037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4538</v>
      </c>
      <c r="U41" s="357" t="s">
        <v>294</v>
      </c>
      <c r="V41" s="357" t="s">
        <v>294</v>
      </c>
    </row>
    <row r="42" spans="1:22" ht="15" thickBot="1">
      <c r="A42" s="527"/>
      <c r="B42" s="47" t="s">
        <v>3052</v>
      </c>
      <c r="C42" s="520" t="s">
        <v>1181</v>
      </c>
      <c r="D42" s="759">
        <v>4</v>
      </c>
      <c r="E42" s="759">
        <v>6</v>
      </c>
      <c r="F42" s="618" t="s">
        <v>438</v>
      </c>
      <c r="G42" s="494"/>
      <c r="H42" s="494" t="s">
        <v>3035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3052</v>
      </c>
      <c r="N42" s="357" t="s">
        <v>3035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528"/>
      <c r="B43" s="517"/>
      <c r="C43" s="538" t="s">
        <v>22</v>
      </c>
      <c r="D43" s="725">
        <v>21</v>
      </c>
      <c r="E43" s="726">
        <v>0</v>
      </c>
      <c r="F43" s="90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>
        <v>6</v>
      </c>
      <c r="B44" s="46" t="s">
        <v>6191</v>
      </c>
      <c r="C44" s="531" t="s">
        <v>5330</v>
      </c>
      <c r="D44" s="651">
        <v>4</v>
      </c>
      <c r="E44" s="651">
        <v>6</v>
      </c>
      <c r="F44" s="618" t="s">
        <v>5321</v>
      </c>
      <c r="G44" s="494"/>
      <c r="H44" s="494" t="s">
        <v>5683</v>
      </c>
      <c r="I44" s="494" t="s">
        <v>294</v>
      </c>
      <c r="J44" s="494" t="s">
        <v>294</v>
      </c>
      <c r="K44" s="573">
        <v>0</v>
      </c>
      <c r="L44" s="358" t="s">
        <v>5331</v>
      </c>
      <c r="M44" s="357" t="s">
        <v>6191</v>
      </c>
      <c r="N44" s="357" t="s">
        <v>5683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5322</v>
      </c>
      <c r="U44" s="357" t="s">
        <v>294</v>
      </c>
      <c r="V44" s="357" t="s">
        <v>294</v>
      </c>
    </row>
    <row r="45" spans="1:22">
      <c r="A45" s="527"/>
      <c r="B45" s="47" t="s">
        <v>5688</v>
      </c>
      <c r="C45" s="520" t="s">
        <v>5959</v>
      </c>
      <c r="D45" s="656">
        <v>4</v>
      </c>
      <c r="E45" s="656">
        <v>6</v>
      </c>
      <c r="F45" s="618" t="s">
        <v>5287</v>
      </c>
      <c r="G45" s="494"/>
      <c r="H45" s="494" t="s">
        <v>6201</v>
      </c>
      <c r="I45" s="494" t="s">
        <v>294</v>
      </c>
      <c r="J45" s="494" t="s">
        <v>294</v>
      </c>
      <c r="K45" s="573">
        <v>0</v>
      </c>
      <c r="L45" s="358" t="s">
        <v>5960</v>
      </c>
      <c r="M45" s="357" t="s">
        <v>5688</v>
      </c>
      <c r="N45" s="357" t="s">
        <v>6201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5288</v>
      </c>
      <c r="U45" s="357" t="s">
        <v>294</v>
      </c>
      <c r="V45" s="357" t="s">
        <v>294</v>
      </c>
    </row>
    <row r="46" spans="1:22">
      <c r="A46" s="527"/>
      <c r="B46" s="47" t="s">
        <v>6192</v>
      </c>
      <c r="C46" s="520" t="s">
        <v>5315</v>
      </c>
      <c r="D46" s="656">
        <v>4</v>
      </c>
      <c r="E46" s="656">
        <v>6</v>
      </c>
      <c r="F46" s="610" t="s">
        <v>5306</v>
      </c>
      <c r="G46" s="494"/>
      <c r="H46" s="494" t="s">
        <v>6186</v>
      </c>
      <c r="I46" s="494" t="s">
        <v>294</v>
      </c>
      <c r="J46" s="494" t="s">
        <v>294</v>
      </c>
      <c r="K46" s="573">
        <v>0</v>
      </c>
      <c r="L46" s="358" t="s">
        <v>5316</v>
      </c>
      <c r="M46" s="357" t="s">
        <v>6192</v>
      </c>
      <c r="N46" s="357" t="s">
        <v>6186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5307</v>
      </c>
      <c r="U46" s="357" t="s">
        <v>294</v>
      </c>
      <c r="V46" s="357" t="s">
        <v>294</v>
      </c>
    </row>
    <row r="47" spans="1:22">
      <c r="A47" s="527"/>
      <c r="B47" s="47" t="s">
        <v>38</v>
      </c>
      <c r="C47" s="520" t="s">
        <v>331</v>
      </c>
      <c r="D47" s="656">
        <v>1</v>
      </c>
      <c r="E47" s="656">
        <v>1</v>
      </c>
      <c r="F47" s="618" t="s">
        <v>335</v>
      </c>
      <c r="G47" s="494"/>
      <c r="H47" s="494" t="s">
        <v>3051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3051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335</v>
      </c>
      <c r="U47" s="357" t="s">
        <v>294</v>
      </c>
      <c r="V47" s="357" t="s">
        <v>294</v>
      </c>
    </row>
    <row r="48" spans="1:22">
      <c r="A48" s="527"/>
      <c r="B48" s="47" t="s">
        <v>6206</v>
      </c>
      <c r="C48" s="520" t="s">
        <v>5318</v>
      </c>
      <c r="D48" s="656">
        <v>4</v>
      </c>
      <c r="E48" s="656">
        <v>6</v>
      </c>
      <c r="F48" s="618" t="s">
        <v>408</v>
      </c>
      <c r="G48" s="494"/>
      <c r="H48" s="494" t="s">
        <v>5156</v>
      </c>
      <c r="I48" s="494" t="s">
        <v>294</v>
      </c>
      <c r="J48" s="494" t="s">
        <v>294</v>
      </c>
      <c r="K48" s="573">
        <v>0</v>
      </c>
      <c r="L48" s="358" t="s">
        <v>5319</v>
      </c>
      <c r="M48" s="357" t="s">
        <v>6206</v>
      </c>
      <c r="N48" s="357" t="s">
        <v>5156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408</v>
      </c>
      <c r="U48" s="357" t="s">
        <v>294</v>
      </c>
      <c r="V48" s="357" t="s">
        <v>294</v>
      </c>
    </row>
    <row r="49" spans="1:22" ht="15" thickBot="1">
      <c r="A49" s="527"/>
      <c r="B49" s="47" t="s">
        <v>6207</v>
      </c>
      <c r="C49" s="520" t="s">
        <v>5312</v>
      </c>
      <c r="D49" s="759">
        <v>3</v>
      </c>
      <c r="E49" s="759">
        <v>4</v>
      </c>
      <c r="F49" s="610" t="s">
        <v>5303</v>
      </c>
      <c r="G49" s="494"/>
      <c r="H49" s="494" t="s">
        <v>6203</v>
      </c>
      <c r="I49" s="494" t="s">
        <v>294</v>
      </c>
      <c r="J49" s="494" t="s">
        <v>294</v>
      </c>
      <c r="K49" s="573">
        <v>0</v>
      </c>
      <c r="L49" s="358" t="s">
        <v>5312</v>
      </c>
      <c r="M49" s="357" t="s">
        <v>6207</v>
      </c>
      <c r="N49" s="357" t="s">
        <v>6203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5304</v>
      </c>
      <c r="U49" s="357" t="s">
        <v>294</v>
      </c>
      <c r="V49" s="357" t="s">
        <v>294</v>
      </c>
    </row>
    <row r="50" spans="1:22" ht="15" thickBot="1">
      <c r="A50" s="528"/>
      <c r="B50" s="515"/>
      <c r="C50" s="1274" t="s">
        <v>22</v>
      </c>
      <c r="D50" s="725">
        <v>20</v>
      </c>
      <c r="E50" s="726">
        <v>0</v>
      </c>
      <c r="F50" s="907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26">
        <v>7</v>
      </c>
      <c r="B51" s="46" t="s">
        <v>860</v>
      </c>
      <c r="C51" s="531" t="s">
        <v>738</v>
      </c>
      <c r="D51" s="651">
        <v>4</v>
      </c>
      <c r="E51" s="651">
        <v>6</v>
      </c>
      <c r="F51" s="618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738</v>
      </c>
      <c r="M51" s="357" t="s">
        <v>860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27"/>
      <c r="B52" s="47" t="s">
        <v>6194</v>
      </c>
      <c r="C52" s="520" t="s">
        <v>5309</v>
      </c>
      <c r="D52" s="656">
        <v>4</v>
      </c>
      <c r="E52" s="656">
        <v>6</v>
      </c>
      <c r="F52" s="618" t="s">
        <v>5303</v>
      </c>
      <c r="G52" s="494"/>
      <c r="H52" s="494" t="s">
        <v>6203</v>
      </c>
      <c r="I52" s="494" t="s">
        <v>294</v>
      </c>
      <c r="J52" s="494" t="s">
        <v>294</v>
      </c>
      <c r="K52" s="573">
        <v>0</v>
      </c>
      <c r="L52" s="358" t="s">
        <v>5310</v>
      </c>
      <c r="M52" s="357" t="s">
        <v>6194</v>
      </c>
      <c r="N52" s="357" t="s">
        <v>6203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5304</v>
      </c>
      <c r="U52" s="357" t="s">
        <v>294</v>
      </c>
      <c r="V52" s="357" t="s">
        <v>294</v>
      </c>
    </row>
    <row r="53" spans="1:22">
      <c r="A53" s="527"/>
      <c r="B53" s="47" t="s">
        <v>6208</v>
      </c>
      <c r="C53" s="520" t="s">
        <v>5817</v>
      </c>
      <c r="D53" s="656">
        <v>3</v>
      </c>
      <c r="E53" s="656">
        <v>3</v>
      </c>
      <c r="F53" s="618" t="s">
        <v>5321</v>
      </c>
      <c r="G53" s="494"/>
      <c r="H53" s="494" t="s">
        <v>5683</v>
      </c>
      <c r="I53" s="494" t="s">
        <v>294</v>
      </c>
      <c r="J53" s="494" t="s">
        <v>294</v>
      </c>
      <c r="K53" s="573">
        <v>0</v>
      </c>
      <c r="L53" s="358" t="s">
        <v>5362</v>
      </c>
      <c r="M53" s="357" t="s">
        <v>6208</v>
      </c>
      <c r="N53" s="357" t="s">
        <v>5683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5322</v>
      </c>
      <c r="U53" s="357" t="s">
        <v>294</v>
      </c>
      <c r="V53" s="357" t="s">
        <v>294</v>
      </c>
    </row>
    <row r="54" spans="1:22">
      <c r="A54" s="527"/>
      <c r="B54" s="47" t="s">
        <v>5964</v>
      </c>
      <c r="C54" s="520" t="s">
        <v>5334</v>
      </c>
      <c r="D54" s="656">
        <v>4</v>
      </c>
      <c r="E54" s="656">
        <v>6</v>
      </c>
      <c r="F54" s="618" t="s">
        <v>5318</v>
      </c>
      <c r="G54" s="494"/>
      <c r="H54" s="494" t="s">
        <v>6206</v>
      </c>
      <c r="I54" s="494" t="s">
        <v>294</v>
      </c>
      <c r="J54" s="494" t="s">
        <v>294</v>
      </c>
      <c r="K54" s="573">
        <v>0</v>
      </c>
      <c r="L54" s="358" t="s">
        <v>5334</v>
      </c>
      <c r="M54" s="357" t="s">
        <v>5964</v>
      </c>
      <c r="N54" s="357" t="s">
        <v>6206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5319</v>
      </c>
      <c r="U54" s="357" t="s">
        <v>294</v>
      </c>
      <c r="V54" s="357" t="s">
        <v>294</v>
      </c>
    </row>
    <row r="55" spans="1:22" ht="15" thickBot="1">
      <c r="A55" s="527"/>
      <c r="B55" s="47" t="s">
        <v>5326</v>
      </c>
      <c r="C55" s="520" t="s">
        <v>5327</v>
      </c>
      <c r="D55" s="656">
        <v>5</v>
      </c>
      <c r="E55" s="656">
        <v>8</v>
      </c>
      <c r="F55" s="618" t="s">
        <v>5321</v>
      </c>
      <c r="G55" s="494"/>
      <c r="H55" s="494" t="s">
        <v>5683</v>
      </c>
      <c r="I55" s="494" t="s">
        <v>294</v>
      </c>
      <c r="J55" s="494" t="s">
        <v>294</v>
      </c>
      <c r="K55" s="573">
        <v>0</v>
      </c>
      <c r="L55" s="358" t="s">
        <v>5328</v>
      </c>
      <c r="M55" s="357" t="s">
        <v>5326</v>
      </c>
      <c r="N55" s="357" t="s">
        <v>5683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5322</v>
      </c>
      <c r="U55" s="357" t="s">
        <v>294</v>
      </c>
      <c r="V55" s="357" t="s">
        <v>294</v>
      </c>
    </row>
    <row r="56" spans="1:22" ht="15" thickBot="1">
      <c r="A56" s="528"/>
      <c r="B56" s="517"/>
      <c r="C56" s="538" t="s">
        <v>22</v>
      </c>
      <c r="D56" s="663">
        <v>20</v>
      </c>
      <c r="E56" s="726">
        <v>0</v>
      </c>
      <c r="F56" s="90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7">
        <v>8</v>
      </c>
      <c r="B57" s="1276" t="s">
        <v>6195</v>
      </c>
      <c r="C57" s="531" t="s">
        <v>5966</v>
      </c>
      <c r="D57" s="651">
        <v>5</v>
      </c>
      <c r="E57" s="651">
        <v>8</v>
      </c>
      <c r="F57" s="618" t="s">
        <v>5331</v>
      </c>
      <c r="G57" s="494"/>
      <c r="H57" s="494" t="s">
        <v>6191</v>
      </c>
      <c r="I57" s="494" t="s">
        <v>294</v>
      </c>
      <c r="J57" s="494" t="s">
        <v>294</v>
      </c>
      <c r="K57" s="573">
        <v>0</v>
      </c>
      <c r="L57" s="358" t="s">
        <v>5702</v>
      </c>
      <c r="M57" s="357" t="s">
        <v>6195</v>
      </c>
      <c r="N57" s="357" t="s">
        <v>6191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5331</v>
      </c>
      <c r="U57" s="357" t="s">
        <v>294</v>
      </c>
      <c r="V57" s="357" t="s">
        <v>294</v>
      </c>
    </row>
    <row r="58" spans="1:22">
      <c r="A58" s="527"/>
      <c r="B58" s="1277" t="s">
        <v>5703</v>
      </c>
      <c r="C58" s="520" t="s">
        <v>5818</v>
      </c>
      <c r="D58" s="656">
        <v>5</v>
      </c>
      <c r="E58" s="656">
        <v>8</v>
      </c>
      <c r="F58" s="618" t="s">
        <v>5330</v>
      </c>
      <c r="G58" s="494"/>
      <c r="H58" s="494" t="s">
        <v>6191</v>
      </c>
      <c r="I58" s="494" t="s">
        <v>294</v>
      </c>
      <c r="J58" s="494" t="s">
        <v>294</v>
      </c>
      <c r="K58" s="573">
        <v>0</v>
      </c>
      <c r="L58" s="358" t="s">
        <v>5339</v>
      </c>
      <c r="M58" s="357" t="s">
        <v>5703</v>
      </c>
      <c r="N58" s="357" t="s">
        <v>6191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5331</v>
      </c>
      <c r="U58" s="357" t="s">
        <v>294</v>
      </c>
      <c r="V58" s="357" t="s">
        <v>294</v>
      </c>
    </row>
    <row r="59" spans="1:22" ht="15" thickBot="1">
      <c r="A59" s="527"/>
      <c r="B59" s="1277" t="s">
        <v>6209</v>
      </c>
      <c r="C59" s="537" t="s">
        <v>3155</v>
      </c>
      <c r="D59" s="656">
        <v>8</v>
      </c>
      <c r="E59" s="656">
        <v>14</v>
      </c>
      <c r="F59" s="618" t="s">
        <v>5872</v>
      </c>
      <c r="G59" s="494"/>
      <c r="H59" s="494" t="s">
        <v>3052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6209</v>
      </c>
      <c r="N59" s="357" t="s">
        <v>3052</v>
      </c>
      <c r="O59" s="357" t="s">
        <v>294</v>
      </c>
      <c r="P59" s="357" t="s">
        <v>294</v>
      </c>
      <c r="Q59" s="357">
        <v>130</v>
      </c>
      <c r="R59" s="357">
        <v>16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28"/>
      <c r="B60" s="1278"/>
      <c r="C60" s="538" t="s">
        <v>22</v>
      </c>
      <c r="D60" s="49">
        <v>18</v>
      </c>
      <c r="E60" s="49">
        <v>0</v>
      </c>
      <c r="F60" s="90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26">
        <v>9</v>
      </c>
      <c r="B61" s="1277" t="s">
        <v>1114</v>
      </c>
      <c r="C61" s="531" t="s">
        <v>878</v>
      </c>
      <c r="D61" s="651">
        <v>4</v>
      </c>
      <c r="E61" s="651">
        <v>4</v>
      </c>
      <c r="F61" s="616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27"/>
      <c r="B62" s="1277" t="s">
        <v>5863</v>
      </c>
      <c r="C62" s="520" t="s">
        <v>4592</v>
      </c>
      <c r="D62" s="656">
        <v>4</v>
      </c>
      <c r="E62" s="656">
        <v>4</v>
      </c>
      <c r="F62" s="618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27"/>
      <c r="B63" s="1277" t="s">
        <v>876</v>
      </c>
      <c r="C63" s="520" t="s">
        <v>4594</v>
      </c>
      <c r="D63" s="656">
        <v>4</v>
      </c>
      <c r="E63" s="656">
        <v>4</v>
      </c>
      <c r="F63" s="6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27"/>
      <c r="B64" s="1277" t="s">
        <v>6210</v>
      </c>
      <c r="C64" s="520" t="s">
        <v>4161</v>
      </c>
      <c r="D64" s="656">
        <v>8</v>
      </c>
      <c r="E64" s="656">
        <v>12</v>
      </c>
      <c r="F64" s="618" t="s">
        <v>5879</v>
      </c>
      <c r="G64" s="494"/>
      <c r="H64" s="494" t="s">
        <v>3040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6210</v>
      </c>
      <c r="N64" s="357" t="s">
        <v>3040</v>
      </c>
      <c r="O64" s="357" t="s">
        <v>294</v>
      </c>
      <c r="P64" s="357" t="s">
        <v>294</v>
      </c>
      <c r="Q64" s="357">
        <v>150</v>
      </c>
      <c r="R64" s="357">
        <v>34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27"/>
      <c r="B65" s="1277" t="s">
        <v>5707</v>
      </c>
      <c r="C65" s="520" t="s">
        <v>5820</v>
      </c>
      <c r="D65" s="656">
        <v>6</v>
      </c>
      <c r="E65" s="656">
        <v>11</v>
      </c>
      <c r="F65" s="618" t="s">
        <v>5334</v>
      </c>
      <c r="G65" s="494"/>
      <c r="H65" s="494" t="s">
        <v>5964</v>
      </c>
      <c r="I65" s="494" t="s">
        <v>294</v>
      </c>
      <c r="J65" s="494" t="s">
        <v>294</v>
      </c>
      <c r="K65" s="573">
        <v>0</v>
      </c>
      <c r="L65" s="358" t="s">
        <v>5350</v>
      </c>
      <c r="M65" s="357" t="s">
        <v>5707</v>
      </c>
      <c r="N65" s="357" t="s">
        <v>5964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5334</v>
      </c>
      <c r="U65" s="357" t="s">
        <v>294</v>
      </c>
      <c r="V65" s="357" t="s">
        <v>294</v>
      </c>
    </row>
    <row r="66" spans="1:22" ht="15" thickBot="1">
      <c r="A66" s="528"/>
      <c r="B66" s="1278"/>
      <c r="C66" s="538" t="s">
        <v>22</v>
      </c>
      <c r="D66" s="49">
        <v>18</v>
      </c>
      <c r="E66" s="49">
        <v>0</v>
      </c>
      <c r="F66" s="90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1277" t="s">
        <v>1116</v>
      </c>
      <c r="C67" s="520" t="s">
        <v>2137</v>
      </c>
      <c r="D67" s="651">
        <v>4</v>
      </c>
      <c r="E67" s="651">
        <v>4</v>
      </c>
      <c r="F67" s="618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27"/>
      <c r="B68" s="1277" t="s">
        <v>866</v>
      </c>
      <c r="C68" s="520" t="s">
        <v>4742</v>
      </c>
      <c r="D68" s="656">
        <v>4</v>
      </c>
      <c r="E68" s="656">
        <v>4</v>
      </c>
      <c r="F68" s="618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27"/>
      <c r="B69" s="1277" t="s">
        <v>5865</v>
      </c>
      <c r="C69" s="520" t="s">
        <v>945</v>
      </c>
      <c r="D69" s="656">
        <v>4</v>
      </c>
      <c r="E69" s="656">
        <v>4</v>
      </c>
      <c r="F69" s="618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27"/>
      <c r="B70" s="1277" t="s">
        <v>6211</v>
      </c>
      <c r="C70" s="520" t="s">
        <v>4329</v>
      </c>
      <c r="D70" s="656">
        <v>8</v>
      </c>
      <c r="E70" s="656">
        <v>12</v>
      </c>
      <c r="F70" s="618" t="s">
        <v>4161</v>
      </c>
      <c r="G70" s="494"/>
      <c r="H70" s="494" t="s">
        <v>6210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6211</v>
      </c>
      <c r="N70" s="357" t="s">
        <v>6210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27"/>
      <c r="B71" s="1277" t="s">
        <v>5709</v>
      </c>
      <c r="C71" s="520" t="s">
        <v>5822</v>
      </c>
      <c r="D71" s="656">
        <v>6</v>
      </c>
      <c r="E71" s="656">
        <v>11</v>
      </c>
      <c r="F71" s="618" t="s">
        <v>5820</v>
      </c>
      <c r="G71" s="494"/>
      <c r="H71" s="494" t="s">
        <v>5707</v>
      </c>
      <c r="I71" s="494" t="s">
        <v>294</v>
      </c>
      <c r="J71" s="494" t="s">
        <v>294</v>
      </c>
      <c r="K71" s="573">
        <v>0</v>
      </c>
      <c r="L71" s="358" t="s">
        <v>5359</v>
      </c>
      <c r="M71" s="357" t="s">
        <v>5709</v>
      </c>
      <c r="N71" s="357" t="s">
        <v>5707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5350</v>
      </c>
      <c r="U71" s="357" t="s">
        <v>294</v>
      </c>
      <c r="V71" s="357" t="s">
        <v>294</v>
      </c>
    </row>
    <row r="72" spans="1:22" ht="15" thickBot="1">
      <c r="A72" s="528"/>
      <c r="B72" s="708"/>
      <c r="C72" s="538" t="s">
        <v>22</v>
      </c>
      <c r="D72" s="49">
        <v>18</v>
      </c>
      <c r="E72" s="49">
        <v>0</v>
      </c>
      <c r="F72" s="534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547"/>
      <c r="B73" s="534"/>
      <c r="C73" s="538" t="s">
        <v>111</v>
      </c>
      <c r="D73" s="49">
        <v>200</v>
      </c>
      <c r="E73" s="49">
        <v>0</v>
      </c>
      <c r="F73" s="61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E8D11-137E-41C7-AB22-9C0F5C867BB7}">
  <sheetPr codeName="Sheet127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66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355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6001</v>
      </c>
      <c r="C9" s="531" t="s">
        <v>500</v>
      </c>
      <c r="D9" s="651">
        <v>4</v>
      </c>
      <c r="E9" s="651">
        <v>5</v>
      </c>
      <c r="F9" s="531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6001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3074</v>
      </c>
      <c r="C10" s="523" t="s">
        <v>3533</v>
      </c>
      <c r="D10" s="656">
        <v>5</v>
      </c>
      <c r="E10" s="656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3074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6183</v>
      </c>
      <c r="C11" s="520" t="s">
        <v>5284</v>
      </c>
      <c r="D11" s="656">
        <v>4</v>
      </c>
      <c r="E11" s="656">
        <v>5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5285</v>
      </c>
      <c r="M11" s="357" t="s">
        <v>6183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3073</v>
      </c>
      <c r="C12" s="520" t="s">
        <v>438</v>
      </c>
      <c r="D12" s="656">
        <v>2</v>
      </c>
      <c r="E12" s="656">
        <v>3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3073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47" t="s">
        <v>36</v>
      </c>
      <c r="C13" s="520" t="s">
        <v>1131</v>
      </c>
      <c r="D13" s="656">
        <v>1</v>
      </c>
      <c r="E13" s="656">
        <v>1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1131</v>
      </c>
      <c r="M13" s="357" t="s">
        <v>36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50" t="s">
        <v>3075</v>
      </c>
      <c r="C14" s="537" t="s">
        <v>3543</v>
      </c>
      <c r="D14" s="759">
        <v>5</v>
      </c>
      <c r="E14" s="759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3075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517"/>
      <c r="C15" s="538" t="s">
        <v>22</v>
      </c>
      <c r="D15" s="725">
        <v>21</v>
      </c>
      <c r="E15" s="726">
        <v>0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47" t="s">
        <v>6003</v>
      </c>
      <c r="C16" s="520" t="s">
        <v>3991</v>
      </c>
      <c r="D16" s="651">
        <v>5</v>
      </c>
      <c r="E16" s="651">
        <v>6</v>
      </c>
      <c r="F16" s="616" t="s">
        <v>3533</v>
      </c>
      <c r="G16" s="494"/>
      <c r="H16" s="494" t="s">
        <v>3074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6003</v>
      </c>
      <c r="N16" s="357" t="s">
        <v>3074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47" t="s">
        <v>5363</v>
      </c>
      <c r="C17" s="520" t="s">
        <v>5287</v>
      </c>
      <c r="D17" s="656">
        <v>4</v>
      </c>
      <c r="E17" s="656">
        <v>5</v>
      </c>
      <c r="F17" s="618" t="s">
        <v>5284</v>
      </c>
      <c r="G17" s="494"/>
      <c r="H17" s="494" t="s">
        <v>6183</v>
      </c>
      <c r="I17" s="494" t="s">
        <v>294</v>
      </c>
      <c r="J17" s="494" t="s">
        <v>294</v>
      </c>
      <c r="K17" s="573">
        <v>0</v>
      </c>
      <c r="L17" s="358" t="s">
        <v>5288</v>
      </c>
      <c r="M17" s="357" t="s">
        <v>5363</v>
      </c>
      <c r="N17" s="357" t="s">
        <v>6183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5285</v>
      </c>
      <c r="U17" s="357" t="s">
        <v>294</v>
      </c>
      <c r="V17" s="357" t="s">
        <v>294</v>
      </c>
    </row>
    <row r="18" spans="1:22">
      <c r="A18" s="527"/>
      <c r="B18" s="47" t="s">
        <v>6002</v>
      </c>
      <c r="C18" s="520" t="s">
        <v>367</v>
      </c>
      <c r="D18" s="656">
        <v>3</v>
      </c>
      <c r="E18" s="656">
        <v>3</v>
      </c>
      <c r="F18" s="6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367</v>
      </c>
      <c r="M18" s="357" t="s">
        <v>6002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47" t="s">
        <v>3080</v>
      </c>
      <c r="C19" s="520" t="s">
        <v>335</v>
      </c>
      <c r="D19" s="656">
        <v>2</v>
      </c>
      <c r="E19" s="656">
        <v>3</v>
      </c>
      <c r="F19" s="610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3080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47" t="s">
        <v>40</v>
      </c>
      <c r="C20" s="520" t="s">
        <v>1180</v>
      </c>
      <c r="D20" s="656">
        <v>1</v>
      </c>
      <c r="E20" s="656">
        <v>1</v>
      </c>
      <c r="F20" s="618" t="s">
        <v>1131</v>
      </c>
      <c r="G20" s="494"/>
      <c r="H20" s="494" t="s">
        <v>36</v>
      </c>
      <c r="I20" s="494" t="s">
        <v>294</v>
      </c>
      <c r="J20" s="494" t="s">
        <v>294</v>
      </c>
      <c r="K20" s="573">
        <v>0</v>
      </c>
      <c r="L20" s="358" t="s">
        <v>1180</v>
      </c>
      <c r="M20" s="357" t="s">
        <v>40</v>
      </c>
      <c r="N20" s="357" t="s">
        <v>36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1131</v>
      </c>
      <c r="U20" s="357" t="s">
        <v>294</v>
      </c>
      <c r="V20" s="357" t="s">
        <v>294</v>
      </c>
    </row>
    <row r="21" spans="1:22" ht="15" thickBot="1">
      <c r="A21" s="527"/>
      <c r="B21" s="47" t="s">
        <v>3077</v>
      </c>
      <c r="C21" s="520" t="s">
        <v>471</v>
      </c>
      <c r="D21" s="759">
        <v>5</v>
      </c>
      <c r="E21" s="759">
        <v>6</v>
      </c>
      <c r="F21" s="618" t="s">
        <v>3543</v>
      </c>
      <c r="G21" s="494"/>
      <c r="H21" s="494" t="s">
        <v>3075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3077</v>
      </c>
      <c r="N21" s="357" t="s">
        <v>3075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27"/>
      <c r="B22" s="206"/>
      <c r="C22" s="1274" t="s">
        <v>22</v>
      </c>
      <c r="D22" s="725">
        <v>20</v>
      </c>
      <c r="E22" s="726">
        <v>0</v>
      </c>
      <c r="F22" s="61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/>
      <c r="B23" s="1275" t="s">
        <v>6011</v>
      </c>
      <c r="C23" s="531" t="s">
        <v>1179</v>
      </c>
      <c r="D23" s="651">
        <v>3</v>
      </c>
      <c r="E23" s="651">
        <v>4</v>
      </c>
      <c r="F23" s="61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6011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>
        <v>3</v>
      </c>
      <c r="B24" s="47" t="s">
        <v>6006</v>
      </c>
      <c r="C24" s="520" t="s">
        <v>562</v>
      </c>
      <c r="D24" s="656">
        <v>5</v>
      </c>
      <c r="E24" s="656">
        <v>6</v>
      </c>
      <c r="F24" s="618" t="s">
        <v>3991</v>
      </c>
      <c r="G24" s="494"/>
      <c r="H24" s="494" t="s">
        <v>6003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6006</v>
      </c>
      <c r="N24" s="357" t="s">
        <v>6003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527"/>
      <c r="B25" s="47" t="s">
        <v>29</v>
      </c>
      <c r="C25" s="520" t="s">
        <v>5953</v>
      </c>
      <c r="D25" s="656">
        <v>2</v>
      </c>
      <c r="E25" s="656">
        <v>2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27"/>
      <c r="B26" s="47" t="s">
        <v>6184</v>
      </c>
      <c r="C26" s="520" t="s">
        <v>5296</v>
      </c>
      <c r="D26" s="656">
        <v>4</v>
      </c>
      <c r="E26" s="656">
        <v>6</v>
      </c>
      <c r="F26" s="618" t="s">
        <v>5287</v>
      </c>
      <c r="G26" s="494"/>
      <c r="H26" s="494" t="s">
        <v>5363</v>
      </c>
      <c r="I26" s="494" t="s">
        <v>294</v>
      </c>
      <c r="J26" s="494" t="s">
        <v>294</v>
      </c>
      <c r="K26" s="573">
        <v>0</v>
      </c>
      <c r="L26" s="358" t="s">
        <v>5297</v>
      </c>
      <c r="M26" s="357" t="s">
        <v>6184</v>
      </c>
      <c r="N26" s="357" t="s">
        <v>5363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5288</v>
      </c>
      <c r="U26" s="357" t="s">
        <v>294</v>
      </c>
      <c r="V26" s="357" t="s">
        <v>294</v>
      </c>
    </row>
    <row r="27" spans="1:22">
      <c r="A27" s="527"/>
      <c r="B27" s="47" t="s">
        <v>6025</v>
      </c>
      <c r="C27" s="520" t="s">
        <v>4689</v>
      </c>
      <c r="D27" s="656">
        <v>3</v>
      </c>
      <c r="E27" s="656">
        <v>4</v>
      </c>
      <c r="F27" s="618" t="s">
        <v>3991</v>
      </c>
      <c r="G27" s="494"/>
      <c r="H27" s="494" t="s">
        <v>6003</v>
      </c>
      <c r="I27" s="494" t="s">
        <v>294</v>
      </c>
      <c r="J27" s="494" t="s">
        <v>294</v>
      </c>
      <c r="K27" s="573">
        <v>0</v>
      </c>
      <c r="L27" s="358" t="s">
        <v>2108</v>
      </c>
      <c r="M27" s="357" t="s">
        <v>6025</v>
      </c>
      <c r="N27" s="357" t="s">
        <v>6003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593</v>
      </c>
      <c r="U27" s="357" t="s">
        <v>294</v>
      </c>
      <c r="V27" s="357" t="s">
        <v>294</v>
      </c>
    </row>
    <row r="28" spans="1:22" ht="15" thickBot="1">
      <c r="A28" s="527"/>
      <c r="B28" s="47" t="s">
        <v>3079</v>
      </c>
      <c r="C28" s="537" t="s">
        <v>140</v>
      </c>
      <c r="D28" s="759">
        <v>5</v>
      </c>
      <c r="E28" s="759">
        <v>6</v>
      </c>
      <c r="F28" s="678" t="s">
        <v>471</v>
      </c>
      <c r="G28" s="494"/>
      <c r="H28" s="494" t="s">
        <v>3077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3079</v>
      </c>
      <c r="N28" s="357" t="s">
        <v>3077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28"/>
      <c r="B29" s="206"/>
      <c r="C29" s="538" t="s">
        <v>22</v>
      </c>
      <c r="D29" s="725">
        <v>22</v>
      </c>
      <c r="E29" s="726">
        <v>0</v>
      </c>
      <c r="F29" s="90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7">
        <v>4</v>
      </c>
      <c r="B30" s="47" t="s">
        <v>5954</v>
      </c>
      <c r="C30" s="531" t="s">
        <v>5293</v>
      </c>
      <c r="D30" s="651">
        <v>3</v>
      </c>
      <c r="E30" s="651">
        <v>4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5294</v>
      </c>
      <c r="M30" s="357" t="s">
        <v>5954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47" t="s">
        <v>6185</v>
      </c>
      <c r="C31" s="520" t="s">
        <v>5303</v>
      </c>
      <c r="D31" s="656">
        <v>4</v>
      </c>
      <c r="E31" s="656">
        <v>6</v>
      </c>
      <c r="F31" s="618" t="s">
        <v>5296</v>
      </c>
      <c r="G31" s="494"/>
      <c r="H31" s="494" t="s">
        <v>6184</v>
      </c>
      <c r="I31" s="494" t="s">
        <v>294</v>
      </c>
      <c r="J31" s="494" t="s">
        <v>294</v>
      </c>
      <c r="K31" s="573">
        <v>0</v>
      </c>
      <c r="L31" s="358" t="s">
        <v>5304</v>
      </c>
      <c r="M31" s="357" t="s">
        <v>6185</v>
      </c>
      <c r="N31" s="357" t="s">
        <v>6184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5297</v>
      </c>
      <c r="U31" s="357" t="s">
        <v>294</v>
      </c>
      <c r="V31" s="357" t="s">
        <v>294</v>
      </c>
    </row>
    <row r="32" spans="1:22">
      <c r="A32" s="527"/>
      <c r="B32" s="47" t="s">
        <v>1111</v>
      </c>
      <c r="C32" s="520" t="s">
        <v>1126</v>
      </c>
      <c r="D32" s="656">
        <v>3</v>
      </c>
      <c r="E32" s="656">
        <v>4</v>
      </c>
      <c r="F32" s="520" t="s">
        <v>1180</v>
      </c>
      <c r="G32" s="494"/>
      <c r="H32" s="494" t="s">
        <v>40</v>
      </c>
      <c r="I32" s="494" t="s">
        <v>294</v>
      </c>
      <c r="J32" s="494" t="s">
        <v>294</v>
      </c>
      <c r="K32" s="573">
        <v>0</v>
      </c>
      <c r="L32" s="358" t="s">
        <v>1126</v>
      </c>
      <c r="M32" s="357" t="s">
        <v>1111</v>
      </c>
      <c r="N32" s="357" t="s">
        <v>40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1180</v>
      </c>
      <c r="U32" s="357" t="s">
        <v>294</v>
      </c>
      <c r="V32" s="357" t="s">
        <v>294</v>
      </c>
    </row>
    <row r="33" spans="1:22">
      <c r="A33" s="527"/>
      <c r="B33" s="47" t="s">
        <v>6186</v>
      </c>
      <c r="C33" s="520" t="s">
        <v>5306</v>
      </c>
      <c r="D33" s="656">
        <v>4</v>
      </c>
      <c r="E33" s="656">
        <v>6</v>
      </c>
      <c r="F33" s="618" t="s">
        <v>5296</v>
      </c>
      <c r="G33" s="494"/>
      <c r="H33" s="494" t="s">
        <v>6184</v>
      </c>
      <c r="I33" s="494" t="s">
        <v>294</v>
      </c>
      <c r="J33" s="494" t="s">
        <v>294</v>
      </c>
      <c r="K33" s="573">
        <v>0</v>
      </c>
      <c r="L33" s="358" t="s">
        <v>5307</v>
      </c>
      <c r="M33" s="357" t="s">
        <v>6186</v>
      </c>
      <c r="N33" s="357" t="s">
        <v>6184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5297</v>
      </c>
      <c r="U33" s="357" t="s">
        <v>294</v>
      </c>
      <c r="V33" s="357" t="s">
        <v>294</v>
      </c>
    </row>
    <row r="34" spans="1:22">
      <c r="A34" s="527"/>
      <c r="B34" s="47" t="s">
        <v>6008</v>
      </c>
      <c r="C34" s="520" t="s">
        <v>408</v>
      </c>
      <c r="D34" s="656">
        <v>3</v>
      </c>
      <c r="E34" s="656">
        <v>3</v>
      </c>
      <c r="F34" s="618" t="s">
        <v>367</v>
      </c>
      <c r="G34" s="494"/>
      <c r="H34" s="494" t="s">
        <v>6002</v>
      </c>
      <c r="I34" s="494" t="s">
        <v>294</v>
      </c>
      <c r="J34" s="494" t="s">
        <v>294</v>
      </c>
      <c r="K34" s="573">
        <v>0</v>
      </c>
      <c r="L34" s="358" t="s">
        <v>408</v>
      </c>
      <c r="M34" s="357" t="s">
        <v>6008</v>
      </c>
      <c r="N34" s="357" t="s">
        <v>6002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367</v>
      </c>
      <c r="U34" s="357" t="s">
        <v>294</v>
      </c>
      <c r="V34" s="357" t="s">
        <v>294</v>
      </c>
    </row>
    <row r="35" spans="1:22" ht="15" thickBot="1">
      <c r="A35" s="527"/>
      <c r="B35" s="47" t="s">
        <v>6187</v>
      </c>
      <c r="C35" s="537" t="s">
        <v>5681</v>
      </c>
      <c r="D35" s="759">
        <v>5</v>
      </c>
      <c r="E35" s="759">
        <v>8</v>
      </c>
      <c r="F35" s="618" t="s">
        <v>562</v>
      </c>
      <c r="G35" s="494"/>
      <c r="H35" s="494" t="s">
        <v>6006</v>
      </c>
      <c r="I35" s="494" t="s">
        <v>294</v>
      </c>
      <c r="J35" s="494" t="s">
        <v>294</v>
      </c>
      <c r="K35" s="573">
        <v>0</v>
      </c>
      <c r="L35" s="358" t="s">
        <v>5681</v>
      </c>
      <c r="M35" s="357" t="s">
        <v>6187</v>
      </c>
      <c r="N35" s="357" t="s">
        <v>6006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4538</v>
      </c>
      <c r="U35" s="357" t="s">
        <v>294</v>
      </c>
      <c r="V35" s="357" t="s">
        <v>294</v>
      </c>
    </row>
    <row r="36" spans="1:22" ht="15" thickBot="1">
      <c r="A36" s="528"/>
      <c r="B36" s="517"/>
      <c r="C36" s="565" t="s">
        <v>22</v>
      </c>
      <c r="D36" s="725">
        <v>22</v>
      </c>
      <c r="E36" s="726">
        <v>0</v>
      </c>
      <c r="F36" s="90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7">
        <v>5</v>
      </c>
      <c r="B37" s="47" t="s">
        <v>3081</v>
      </c>
      <c r="C37" s="531" t="s">
        <v>3998</v>
      </c>
      <c r="D37" s="651">
        <v>3</v>
      </c>
      <c r="E37" s="651">
        <v>4</v>
      </c>
      <c r="F37" s="618" t="s">
        <v>1179</v>
      </c>
      <c r="G37" s="494"/>
      <c r="H37" s="494" t="s">
        <v>6011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3081</v>
      </c>
      <c r="N37" s="357" t="s">
        <v>6011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527"/>
      <c r="B38" s="47" t="s">
        <v>6188</v>
      </c>
      <c r="C38" s="520" t="s">
        <v>5290</v>
      </c>
      <c r="D38" s="656">
        <v>4</v>
      </c>
      <c r="E38" s="656">
        <v>6</v>
      </c>
      <c r="F38" s="618" t="s">
        <v>5287</v>
      </c>
      <c r="G38" s="494"/>
      <c r="H38" s="494" t="s">
        <v>5363</v>
      </c>
      <c r="I38" s="494" t="s">
        <v>294</v>
      </c>
      <c r="J38" s="494" t="s">
        <v>294</v>
      </c>
      <c r="K38" s="573">
        <v>0</v>
      </c>
      <c r="L38" s="358" t="s">
        <v>5291</v>
      </c>
      <c r="M38" s="357" t="s">
        <v>6188</v>
      </c>
      <c r="N38" s="357" t="s">
        <v>5363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5288</v>
      </c>
      <c r="U38" s="357" t="s">
        <v>294</v>
      </c>
      <c r="V38" s="357" t="s">
        <v>294</v>
      </c>
    </row>
    <row r="39" spans="1:22">
      <c r="A39" s="527"/>
      <c r="B39" s="47" t="s">
        <v>1118</v>
      </c>
      <c r="C39" s="520" t="s">
        <v>873</v>
      </c>
      <c r="D39" s="656">
        <v>3</v>
      </c>
      <c r="E39" s="656">
        <v>6</v>
      </c>
      <c r="F39" s="618" t="s">
        <v>2389</v>
      </c>
      <c r="G39" s="494"/>
      <c r="H39" s="494" t="s">
        <v>29</v>
      </c>
      <c r="I39" s="494" t="s">
        <v>294</v>
      </c>
      <c r="J39" s="494" t="s">
        <v>294</v>
      </c>
      <c r="K39" s="574">
        <v>0</v>
      </c>
      <c r="L39" s="358" t="s">
        <v>2114</v>
      </c>
      <c r="M39" s="357" t="s">
        <v>1118</v>
      </c>
      <c r="N39" s="357" t="s">
        <v>29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609</v>
      </c>
      <c r="U39" s="357" t="s">
        <v>294</v>
      </c>
      <c r="V39" s="357" t="s">
        <v>294</v>
      </c>
    </row>
    <row r="40" spans="1:22">
      <c r="A40" s="527"/>
      <c r="B40" s="47" t="s">
        <v>6189</v>
      </c>
      <c r="C40" s="520" t="s">
        <v>5321</v>
      </c>
      <c r="D40" s="656">
        <v>4</v>
      </c>
      <c r="E40" s="656">
        <v>6</v>
      </c>
      <c r="F40" s="618" t="s">
        <v>5303</v>
      </c>
      <c r="G40" s="494"/>
      <c r="H40" s="494" t="s">
        <v>6185</v>
      </c>
      <c r="I40" s="494" t="s">
        <v>294</v>
      </c>
      <c r="J40" s="494" t="s">
        <v>294</v>
      </c>
      <c r="K40" s="573">
        <v>0</v>
      </c>
      <c r="L40" s="358" t="s">
        <v>5322</v>
      </c>
      <c r="M40" s="357" t="s">
        <v>6189</v>
      </c>
      <c r="N40" s="357" t="s">
        <v>6185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5304</v>
      </c>
      <c r="U40" s="357" t="s">
        <v>294</v>
      </c>
      <c r="V40" s="357" t="s">
        <v>294</v>
      </c>
    </row>
    <row r="41" spans="1:22">
      <c r="A41" s="527"/>
      <c r="B41" s="47" t="s">
        <v>6190</v>
      </c>
      <c r="C41" s="520" t="s">
        <v>5300</v>
      </c>
      <c r="D41" s="656">
        <v>3</v>
      </c>
      <c r="E41" s="656">
        <v>4</v>
      </c>
      <c r="F41" s="618" t="s">
        <v>562</v>
      </c>
      <c r="G41" s="494"/>
      <c r="H41" s="494" t="s">
        <v>6006</v>
      </c>
      <c r="I41" s="494" t="s">
        <v>294</v>
      </c>
      <c r="J41" s="494" t="s">
        <v>294</v>
      </c>
      <c r="K41" s="573">
        <v>0</v>
      </c>
      <c r="L41" s="358" t="s">
        <v>5301</v>
      </c>
      <c r="M41" s="357" t="s">
        <v>6190</v>
      </c>
      <c r="N41" s="357" t="s">
        <v>6006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4538</v>
      </c>
      <c r="U41" s="357" t="s">
        <v>294</v>
      </c>
      <c r="V41" s="357" t="s">
        <v>294</v>
      </c>
    </row>
    <row r="42" spans="1:22" ht="15" thickBot="1">
      <c r="A42" s="527"/>
      <c r="B42" s="47" t="s">
        <v>6015</v>
      </c>
      <c r="C42" s="520" t="s">
        <v>1181</v>
      </c>
      <c r="D42" s="759">
        <v>4</v>
      </c>
      <c r="E42" s="759">
        <v>6</v>
      </c>
      <c r="F42" s="618" t="s">
        <v>438</v>
      </c>
      <c r="G42" s="494"/>
      <c r="H42" s="494" t="s">
        <v>3073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6015</v>
      </c>
      <c r="N42" s="357" t="s">
        <v>3073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528"/>
      <c r="B43" s="517"/>
      <c r="C43" s="538" t="s">
        <v>22</v>
      </c>
      <c r="D43" s="725">
        <v>21</v>
      </c>
      <c r="E43" s="726">
        <v>0</v>
      </c>
      <c r="F43" s="90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>
        <v>6</v>
      </c>
      <c r="B44" s="46" t="s">
        <v>6191</v>
      </c>
      <c r="C44" s="531" t="s">
        <v>5330</v>
      </c>
      <c r="D44" s="651">
        <v>4</v>
      </c>
      <c r="E44" s="651">
        <v>6</v>
      </c>
      <c r="F44" s="618" t="s">
        <v>5321</v>
      </c>
      <c r="G44" s="494"/>
      <c r="H44" s="494" t="s">
        <v>6189</v>
      </c>
      <c r="I44" s="494" t="s">
        <v>294</v>
      </c>
      <c r="J44" s="494" t="s">
        <v>294</v>
      </c>
      <c r="K44" s="573">
        <v>0</v>
      </c>
      <c r="L44" s="358" t="s">
        <v>5331</v>
      </c>
      <c r="M44" s="357" t="s">
        <v>6191</v>
      </c>
      <c r="N44" s="357" t="s">
        <v>6189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5322</v>
      </c>
      <c r="U44" s="357" t="s">
        <v>294</v>
      </c>
      <c r="V44" s="357" t="s">
        <v>294</v>
      </c>
    </row>
    <row r="45" spans="1:22">
      <c r="A45" s="527"/>
      <c r="B45" s="47" t="s">
        <v>5688</v>
      </c>
      <c r="C45" s="520" t="s">
        <v>5959</v>
      </c>
      <c r="D45" s="656">
        <v>4</v>
      </c>
      <c r="E45" s="656">
        <v>6</v>
      </c>
      <c r="F45" s="618" t="s">
        <v>5287</v>
      </c>
      <c r="G45" s="494"/>
      <c r="H45" s="494" t="s">
        <v>5363</v>
      </c>
      <c r="I45" s="494" t="s">
        <v>294</v>
      </c>
      <c r="J45" s="494" t="s">
        <v>294</v>
      </c>
      <c r="K45" s="573">
        <v>0</v>
      </c>
      <c r="L45" s="358" t="s">
        <v>5960</v>
      </c>
      <c r="M45" s="357" t="s">
        <v>5688</v>
      </c>
      <c r="N45" s="357" t="s">
        <v>5363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5288</v>
      </c>
      <c r="U45" s="357" t="s">
        <v>294</v>
      </c>
      <c r="V45" s="357" t="s">
        <v>294</v>
      </c>
    </row>
    <row r="46" spans="1:22">
      <c r="A46" s="527"/>
      <c r="B46" s="47" t="s">
        <v>6192</v>
      </c>
      <c r="C46" s="520" t="s">
        <v>5315</v>
      </c>
      <c r="D46" s="656">
        <v>4</v>
      </c>
      <c r="E46" s="656">
        <v>6</v>
      </c>
      <c r="F46" s="610" t="s">
        <v>5306</v>
      </c>
      <c r="G46" s="494"/>
      <c r="H46" s="494" t="s">
        <v>6186</v>
      </c>
      <c r="I46" s="494" t="s">
        <v>294</v>
      </c>
      <c r="J46" s="494" t="s">
        <v>294</v>
      </c>
      <c r="K46" s="573">
        <v>0</v>
      </c>
      <c r="L46" s="358" t="s">
        <v>5316</v>
      </c>
      <c r="M46" s="357" t="s">
        <v>6192</v>
      </c>
      <c r="N46" s="357" t="s">
        <v>6186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5307</v>
      </c>
      <c r="U46" s="357" t="s">
        <v>294</v>
      </c>
      <c r="V46" s="357" t="s">
        <v>294</v>
      </c>
    </row>
    <row r="47" spans="1:22">
      <c r="A47" s="527"/>
      <c r="B47" s="47" t="s">
        <v>38</v>
      </c>
      <c r="C47" s="520" t="s">
        <v>331</v>
      </c>
      <c r="D47" s="656">
        <v>1</v>
      </c>
      <c r="E47" s="656">
        <v>1</v>
      </c>
      <c r="F47" s="618" t="s">
        <v>335</v>
      </c>
      <c r="G47" s="494"/>
      <c r="H47" s="494" t="s">
        <v>3080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3080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335</v>
      </c>
      <c r="U47" s="357" t="s">
        <v>294</v>
      </c>
      <c r="V47" s="357" t="s">
        <v>294</v>
      </c>
    </row>
    <row r="48" spans="1:22">
      <c r="A48" s="527"/>
      <c r="B48" s="47" t="s">
        <v>6193</v>
      </c>
      <c r="C48" s="520" t="s">
        <v>5318</v>
      </c>
      <c r="D48" s="656">
        <v>4</v>
      </c>
      <c r="E48" s="656">
        <v>6</v>
      </c>
      <c r="F48" s="618" t="s">
        <v>408</v>
      </c>
      <c r="G48" s="494"/>
      <c r="H48" s="494" t="s">
        <v>6008</v>
      </c>
      <c r="I48" s="494" t="s">
        <v>294</v>
      </c>
      <c r="J48" s="494" t="s">
        <v>294</v>
      </c>
      <c r="K48" s="573">
        <v>0</v>
      </c>
      <c r="L48" s="358" t="s">
        <v>5319</v>
      </c>
      <c r="M48" s="357" t="s">
        <v>6193</v>
      </c>
      <c r="N48" s="357" t="s">
        <v>6008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408</v>
      </c>
      <c r="U48" s="357" t="s">
        <v>294</v>
      </c>
      <c r="V48" s="357" t="s">
        <v>294</v>
      </c>
    </row>
    <row r="49" spans="1:22" ht="15" thickBot="1">
      <c r="A49" s="527"/>
      <c r="B49" s="47" t="s">
        <v>5311</v>
      </c>
      <c r="C49" s="520" t="s">
        <v>5312</v>
      </c>
      <c r="D49" s="759">
        <v>3</v>
      </c>
      <c r="E49" s="759">
        <v>4</v>
      </c>
      <c r="F49" s="610" t="s">
        <v>5303</v>
      </c>
      <c r="G49" s="494"/>
      <c r="H49" s="494" t="s">
        <v>6185</v>
      </c>
      <c r="I49" s="494" t="s">
        <v>294</v>
      </c>
      <c r="J49" s="494" t="s">
        <v>294</v>
      </c>
      <c r="K49" s="573">
        <v>0</v>
      </c>
      <c r="L49" s="358" t="s">
        <v>5312</v>
      </c>
      <c r="M49" s="357" t="s">
        <v>5311</v>
      </c>
      <c r="N49" s="357" t="s">
        <v>6185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5304</v>
      </c>
      <c r="U49" s="357" t="s">
        <v>294</v>
      </c>
      <c r="V49" s="357" t="s">
        <v>294</v>
      </c>
    </row>
    <row r="50" spans="1:22" ht="15" thickBot="1">
      <c r="A50" s="528"/>
      <c r="B50" s="515"/>
      <c r="C50" s="1274" t="s">
        <v>22</v>
      </c>
      <c r="D50" s="725">
        <v>20</v>
      </c>
      <c r="E50" s="725">
        <v>0</v>
      </c>
      <c r="F50" s="907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26">
        <v>7</v>
      </c>
      <c r="B51" s="46" t="s">
        <v>860</v>
      </c>
      <c r="C51" s="531" t="s">
        <v>738</v>
      </c>
      <c r="D51" s="656">
        <v>4</v>
      </c>
      <c r="E51" s="656">
        <v>6</v>
      </c>
      <c r="F51" s="618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738</v>
      </c>
      <c r="M51" s="357" t="s">
        <v>860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27"/>
      <c r="B52" s="47" t="s">
        <v>6194</v>
      </c>
      <c r="C52" s="520" t="s">
        <v>5309</v>
      </c>
      <c r="D52" s="656">
        <v>4</v>
      </c>
      <c r="E52" s="656">
        <v>6</v>
      </c>
      <c r="F52" s="618" t="s">
        <v>5303</v>
      </c>
      <c r="G52" s="494"/>
      <c r="H52" s="494" t="s">
        <v>6185</v>
      </c>
      <c r="I52" s="494" t="s">
        <v>294</v>
      </c>
      <c r="J52" s="494" t="s">
        <v>294</v>
      </c>
      <c r="K52" s="573">
        <v>0</v>
      </c>
      <c r="L52" s="358" t="s">
        <v>5310</v>
      </c>
      <c r="M52" s="357" t="s">
        <v>6194</v>
      </c>
      <c r="N52" s="357" t="s">
        <v>6185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5304</v>
      </c>
      <c r="U52" s="357" t="s">
        <v>294</v>
      </c>
      <c r="V52" s="357" t="s">
        <v>294</v>
      </c>
    </row>
    <row r="53" spans="1:22">
      <c r="A53" s="527"/>
      <c r="B53" s="47" t="s">
        <v>5360</v>
      </c>
      <c r="C53" s="520" t="s">
        <v>5817</v>
      </c>
      <c r="D53" s="656">
        <v>3</v>
      </c>
      <c r="E53" s="656">
        <v>3</v>
      </c>
      <c r="F53" s="618" t="s">
        <v>5321</v>
      </c>
      <c r="G53" s="494"/>
      <c r="H53" s="494" t="s">
        <v>6189</v>
      </c>
      <c r="I53" s="494" t="s">
        <v>294</v>
      </c>
      <c r="J53" s="494" t="s">
        <v>294</v>
      </c>
      <c r="K53" s="573">
        <v>0</v>
      </c>
      <c r="L53" s="358" t="s">
        <v>5362</v>
      </c>
      <c r="M53" s="357" t="s">
        <v>5360</v>
      </c>
      <c r="N53" s="357" t="s">
        <v>6189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5322</v>
      </c>
      <c r="U53" s="357" t="s">
        <v>294</v>
      </c>
      <c r="V53" s="357" t="s">
        <v>294</v>
      </c>
    </row>
    <row r="54" spans="1:22">
      <c r="A54" s="527"/>
      <c r="B54" s="47" t="s">
        <v>5964</v>
      </c>
      <c r="C54" s="520" t="s">
        <v>5334</v>
      </c>
      <c r="D54" s="656">
        <v>4</v>
      </c>
      <c r="E54" s="656">
        <v>6</v>
      </c>
      <c r="F54" s="618" t="s">
        <v>5318</v>
      </c>
      <c r="G54" s="494"/>
      <c r="H54" s="494" t="s">
        <v>6193</v>
      </c>
      <c r="I54" s="494" t="s">
        <v>294</v>
      </c>
      <c r="J54" s="494" t="s">
        <v>294</v>
      </c>
      <c r="K54" s="573">
        <v>0</v>
      </c>
      <c r="L54" s="358" t="s">
        <v>5334</v>
      </c>
      <c r="M54" s="357" t="s">
        <v>5964</v>
      </c>
      <c r="N54" s="357" t="s">
        <v>6193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5319</v>
      </c>
      <c r="U54" s="357" t="s">
        <v>294</v>
      </c>
      <c r="V54" s="357" t="s">
        <v>294</v>
      </c>
    </row>
    <row r="55" spans="1:22" ht="15" thickBot="1">
      <c r="A55" s="527"/>
      <c r="B55" s="47" t="s">
        <v>5326</v>
      </c>
      <c r="C55" s="520" t="s">
        <v>5327</v>
      </c>
      <c r="D55" s="759">
        <v>5</v>
      </c>
      <c r="E55" s="759">
        <v>8</v>
      </c>
      <c r="F55" s="618" t="s">
        <v>5321</v>
      </c>
      <c r="G55" s="494"/>
      <c r="H55" s="494" t="s">
        <v>6189</v>
      </c>
      <c r="I55" s="494" t="s">
        <v>294</v>
      </c>
      <c r="J55" s="494" t="s">
        <v>294</v>
      </c>
      <c r="K55" s="573">
        <v>0</v>
      </c>
      <c r="L55" s="358" t="s">
        <v>5328</v>
      </c>
      <c r="M55" s="357" t="s">
        <v>5326</v>
      </c>
      <c r="N55" s="357" t="s">
        <v>6189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5322</v>
      </c>
      <c r="U55" s="357" t="s">
        <v>294</v>
      </c>
      <c r="V55" s="357" t="s">
        <v>294</v>
      </c>
    </row>
    <row r="56" spans="1:22" ht="15" thickBot="1">
      <c r="A56" s="528"/>
      <c r="B56" s="517"/>
      <c r="C56" s="538" t="s">
        <v>22</v>
      </c>
      <c r="D56" s="725">
        <v>20</v>
      </c>
      <c r="E56" s="725">
        <v>0</v>
      </c>
      <c r="F56" s="90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7">
        <v>8</v>
      </c>
      <c r="B57" s="1276" t="s">
        <v>6195</v>
      </c>
      <c r="C57" s="531" t="s">
        <v>5966</v>
      </c>
      <c r="D57" s="656">
        <v>5</v>
      </c>
      <c r="E57" s="656">
        <v>8</v>
      </c>
      <c r="F57" s="618" t="s">
        <v>5331</v>
      </c>
      <c r="G57" s="494"/>
      <c r="H57" s="494" t="s">
        <v>6191</v>
      </c>
      <c r="I57" s="494" t="s">
        <v>294</v>
      </c>
      <c r="J57" s="494" t="s">
        <v>294</v>
      </c>
      <c r="K57" s="573">
        <v>0</v>
      </c>
      <c r="L57" s="358" t="s">
        <v>5702</v>
      </c>
      <c r="M57" s="357" t="s">
        <v>6195</v>
      </c>
      <c r="N57" s="357" t="s">
        <v>6191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5331</v>
      </c>
      <c r="U57" s="357" t="s">
        <v>294</v>
      </c>
      <c r="V57" s="357" t="s">
        <v>294</v>
      </c>
    </row>
    <row r="58" spans="1:22">
      <c r="A58" s="527"/>
      <c r="B58" s="1277" t="s">
        <v>5703</v>
      </c>
      <c r="C58" s="520" t="s">
        <v>5818</v>
      </c>
      <c r="D58" s="656">
        <v>5</v>
      </c>
      <c r="E58" s="656">
        <v>8</v>
      </c>
      <c r="F58" s="618" t="s">
        <v>5330</v>
      </c>
      <c r="G58" s="494"/>
      <c r="H58" s="494" t="s">
        <v>6191</v>
      </c>
      <c r="I58" s="494" t="s">
        <v>294</v>
      </c>
      <c r="J58" s="494" t="s">
        <v>294</v>
      </c>
      <c r="K58" s="573">
        <v>0</v>
      </c>
      <c r="L58" s="358" t="s">
        <v>5339</v>
      </c>
      <c r="M58" s="357" t="s">
        <v>5703</v>
      </c>
      <c r="N58" s="357" t="s">
        <v>6191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5331</v>
      </c>
      <c r="U58" s="357" t="s">
        <v>294</v>
      </c>
      <c r="V58" s="357" t="s">
        <v>294</v>
      </c>
    </row>
    <row r="59" spans="1:22" ht="15" thickBot="1">
      <c r="A59" s="527"/>
      <c r="B59" s="1277" t="s">
        <v>6196</v>
      </c>
      <c r="C59" s="537" t="s">
        <v>5969</v>
      </c>
      <c r="D59" s="759">
        <v>8</v>
      </c>
      <c r="E59" s="759">
        <v>14</v>
      </c>
      <c r="F59" s="618" t="s">
        <v>4588</v>
      </c>
      <c r="G59" s="494"/>
      <c r="H59" s="494" t="s">
        <v>6015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6196</v>
      </c>
      <c r="N59" s="357" t="s">
        <v>6015</v>
      </c>
      <c r="O59" s="357" t="s">
        <v>294</v>
      </c>
      <c r="P59" s="357" t="s">
        <v>294</v>
      </c>
      <c r="Q59" s="357">
        <v>130</v>
      </c>
      <c r="R59" s="357">
        <v>15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28"/>
      <c r="B60" s="1278"/>
      <c r="C60" s="538" t="s">
        <v>22</v>
      </c>
      <c r="D60" s="725">
        <v>18</v>
      </c>
      <c r="E60" s="725">
        <v>0</v>
      </c>
      <c r="F60" s="90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26">
        <v>9</v>
      </c>
      <c r="B61" s="1277" t="s">
        <v>1114</v>
      </c>
      <c r="C61" s="531" t="s">
        <v>878</v>
      </c>
      <c r="D61" s="656">
        <v>4</v>
      </c>
      <c r="E61" s="656">
        <v>4</v>
      </c>
      <c r="F61" s="616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27"/>
      <c r="B62" s="1277" t="s">
        <v>5863</v>
      </c>
      <c r="C62" s="520" t="s">
        <v>4592</v>
      </c>
      <c r="D62" s="656">
        <v>4</v>
      </c>
      <c r="E62" s="656">
        <v>4</v>
      </c>
      <c r="F62" s="618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27"/>
      <c r="B63" s="1277" t="s">
        <v>876</v>
      </c>
      <c r="C63" s="520" t="s">
        <v>4594</v>
      </c>
      <c r="D63" s="656">
        <v>4</v>
      </c>
      <c r="E63" s="656">
        <v>4</v>
      </c>
      <c r="F63" s="6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27"/>
      <c r="B64" s="1277" t="s">
        <v>6197</v>
      </c>
      <c r="C64" s="520" t="s">
        <v>4161</v>
      </c>
      <c r="D64" s="656">
        <v>8</v>
      </c>
      <c r="E64" s="656">
        <v>12</v>
      </c>
      <c r="F64" s="618" t="s">
        <v>5879</v>
      </c>
      <c r="G64" s="494"/>
      <c r="H64" s="494" t="s">
        <v>3081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6197</v>
      </c>
      <c r="N64" s="357" t="s">
        <v>3081</v>
      </c>
      <c r="O64" s="357" t="s">
        <v>294</v>
      </c>
      <c r="P64" s="357" t="s">
        <v>294</v>
      </c>
      <c r="Q64" s="357">
        <v>150</v>
      </c>
      <c r="R64" s="357">
        <v>34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27"/>
      <c r="B65" s="1277" t="s">
        <v>5707</v>
      </c>
      <c r="C65" s="520" t="s">
        <v>5820</v>
      </c>
      <c r="D65" s="759">
        <v>6</v>
      </c>
      <c r="E65" s="759">
        <v>11</v>
      </c>
      <c r="F65" s="618" t="s">
        <v>5334</v>
      </c>
      <c r="G65" s="494"/>
      <c r="H65" s="494" t="s">
        <v>5964</v>
      </c>
      <c r="I65" s="494" t="s">
        <v>294</v>
      </c>
      <c r="J65" s="494" t="s">
        <v>294</v>
      </c>
      <c r="K65" s="573">
        <v>0</v>
      </c>
      <c r="L65" s="358" t="s">
        <v>5350</v>
      </c>
      <c r="M65" s="357" t="s">
        <v>5707</v>
      </c>
      <c r="N65" s="357" t="s">
        <v>5964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5334</v>
      </c>
      <c r="U65" s="357" t="s">
        <v>294</v>
      </c>
      <c r="V65" s="357" t="s">
        <v>294</v>
      </c>
    </row>
    <row r="66" spans="1:22" ht="15" thickBot="1">
      <c r="A66" s="528"/>
      <c r="B66" s="1278"/>
      <c r="C66" s="538" t="s">
        <v>22</v>
      </c>
      <c r="D66" s="725">
        <v>18</v>
      </c>
      <c r="E66" s="725">
        <v>0</v>
      </c>
      <c r="F66" s="90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1277" t="s">
        <v>1116</v>
      </c>
      <c r="C67" s="520" t="s">
        <v>2137</v>
      </c>
      <c r="D67" s="656">
        <v>4</v>
      </c>
      <c r="E67" s="656">
        <v>4</v>
      </c>
      <c r="F67" s="618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27"/>
      <c r="B68" s="1277" t="s">
        <v>866</v>
      </c>
      <c r="C68" s="520" t="s">
        <v>4742</v>
      </c>
      <c r="D68" s="656">
        <v>4</v>
      </c>
      <c r="E68" s="656">
        <v>4</v>
      </c>
      <c r="F68" s="618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27"/>
      <c r="B69" s="1277" t="s">
        <v>5865</v>
      </c>
      <c r="C69" s="520" t="s">
        <v>945</v>
      </c>
      <c r="D69" s="656">
        <v>4</v>
      </c>
      <c r="E69" s="656">
        <v>4</v>
      </c>
      <c r="F69" s="618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27"/>
      <c r="B70" s="1277" t="s">
        <v>6198</v>
      </c>
      <c r="C70" s="520" t="s">
        <v>4329</v>
      </c>
      <c r="D70" s="656">
        <v>8</v>
      </c>
      <c r="E70" s="656">
        <v>12</v>
      </c>
      <c r="F70" s="618" t="s">
        <v>4161</v>
      </c>
      <c r="G70" s="494"/>
      <c r="H70" s="494" t="s">
        <v>6197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6198</v>
      </c>
      <c r="N70" s="357" t="s">
        <v>6197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27"/>
      <c r="B71" s="1277" t="s">
        <v>5709</v>
      </c>
      <c r="C71" s="520" t="s">
        <v>5822</v>
      </c>
      <c r="D71" s="759">
        <v>6</v>
      </c>
      <c r="E71" s="759">
        <v>11</v>
      </c>
      <c r="F71" s="618" t="s">
        <v>5820</v>
      </c>
      <c r="G71" s="494"/>
      <c r="H71" s="494" t="s">
        <v>5707</v>
      </c>
      <c r="I71" s="494" t="s">
        <v>294</v>
      </c>
      <c r="J71" s="494" t="s">
        <v>294</v>
      </c>
      <c r="K71" s="573">
        <v>0</v>
      </c>
      <c r="L71" s="358" t="s">
        <v>5359</v>
      </c>
      <c r="M71" s="357" t="s">
        <v>5709</v>
      </c>
      <c r="N71" s="357" t="s">
        <v>5707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5350</v>
      </c>
      <c r="U71" s="357" t="s">
        <v>294</v>
      </c>
      <c r="V71" s="357" t="s">
        <v>294</v>
      </c>
    </row>
    <row r="72" spans="1:22" ht="15" thickBot="1">
      <c r="A72" s="528"/>
      <c r="B72" s="708"/>
      <c r="C72" s="538" t="s">
        <v>22</v>
      </c>
      <c r="D72" s="725">
        <v>18</v>
      </c>
      <c r="E72" s="725">
        <v>0</v>
      </c>
      <c r="F72" s="534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547"/>
      <c r="B73" s="534"/>
      <c r="C73" s="538" t="s">
        <v>111</v>
      </c>
      <c r="D73" s="545">
        <v>200</v>
      </c>
      <c r="E73" s="545">
        <v>0</v>
      </c>
      <c r="F73" s="52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FAEE-FDCA-40A1-B94E-D4887B4A4EE0}">
  <sheetPr codeName="Sheet128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88671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4482</v>
      </c>
      <c r="C9" s="1593" t="s">
        <v>3533</v>
      </c>
      <c r="D9" s="651">
        <v>5</v>
      </c>
      <c r="E9" s="651">
        <v>6</v>
      </c>
      <c r="F9" s="80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4482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4485</v>
      </c>
      <c r="C10" s="735" t="s">
        <v>3543</v>
      </c>
      <c r="D10" s="656">
        <v>5</v>
      </c>
      <c r="E10" s="656">
        <v>6</v>
      </c>
      <c r="F10" s="8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4485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3035</v>
      </c>
      <c r="C11" s="735" t="s">
        <v>438</v>
      </c>
      <c r="D11" s="656">
        <v>2</v>
      </c>
      <c r="E11" s="656">
        <v>3</v>
      </c>
      <c r="F11" s="8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3035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3037</v>
      </c>
      <c r="C12" s="735" t="s">
        <v>4294</v>
      </c>
      <c r="D12" s="656">
        <v>2</v>
      </c>
      <c r="E12" s="656">
        <v>3</v>
      </c>
      <c r="F12" s="8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4680</v>
      </c>
      <c r="C13" s="735" t="s">
        <v>1109</v>
      </c>
      <c r="D13" s="656">
        <v>4</v>
      </c>
      <c r="E13" s="656">
        <v>5</v>
      </c>
      <c r="F13" s="8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1109</v>
      </c>
      <c r="M13" s="357" t="s">
        <v>4680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5621</v>
      </c>
      <c r="C14" s="1630" t="s">
        <v>5623</v>
      </c>
      <c r="D14" s="759">
        <v>4</v>
      </c>
      <c r="E14" s="759">
        <v>6</v>
      </c>
      <c r="F14" s="1424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5623</v>
      </c>
      <c r="M14" s="357" t="s">
        <v>5621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67"/>
      <c r="C15" s="724" t="s">
        <v>22</v>
      </c>
      <c r="D15" s="725">
        <v>22</v>
      </c>
      <c r="E15" s="726">
        <v>4</v>
      </c>
      <c r="F15" s="163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707" t="s">
        <v>6034</v>
      </c>
      <c r="C16" s="1593" t="s">
        <v>3991</v>
      </c>
      <c r="D16" s="651">
        <v>5</v>
      </c>
      <c r="E16" s="651">
        <v>6</v>
      </c>
      <c r="F16" s="810" t="s">
        <v>3533</v>
      </c>
      <c r="G16" s="494"/>
      <c r="H16" s="494" t="s">
        <v>4482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6034</v>
      </c>
      <c r="N16" s="357" t="s">
        <v>4482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849"/>
      <c r="B17" s="707" t="s">
        <v>4486</v>
      </c>
      <c r="C17" s="735" t="s">
        <v>471</v>
      </c>
      <c r="D17" s="656">
        <v>5</v>
      </c>
      <c r="E17" s="656">
        <v>6</v>
      </c>
      <c r="F17" s="810" t="s">
        <v>3543</v>
      </c>
      <c r="G17" s="494"/>
      <c r="H17" s="494" t="s">
        <v>4485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4486</v>
      </c>
      <c r="N17" s="357" t="s">
        <v>4485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849"/>
      <c r="B18" s="707" t="s">
        <v>6172</v>
      </c>
      <c r="C18" s="735" t="s">
        <v>5627</v>
      </c>
      <c r="D18" s="656">
        <v>4</v>
      </c>
      <c r="E18" s="656">
        <v>6</v>
      </c>
      <c r="F18" s="810" t="s">
        <v>5623</v>
      </c>
      <c r="G18" s="494"/>
      <c r="H18" s="494" t="s">
        <v>5621</v>
      </c>
      <c r="I18" s="494" t="s">
        <v>294</v>
      </c>
      <c r="J18" s="494" t="s">
        <v>294</v>
      </c>
      <c r="K18" s="573">
        <v>0</v>
      </c>
      <c r="L18" s="358" t="s">
        <v>5627</v>
      </c>
      <c r="M18" s="357" t="s">
        <v>6172</v>
      </c>
      <c r="N18" s="357" t="s">
        <v>5621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5623</v>
      </c>
      <c r="U18" s="357" t="s">
        <v>294</v>
      </c>
      <c r="V18" s="357" t="s">
        <v>294</v>
      </c>
    </row>
    <row r="19" spans="1:22">
      <c r="A19" s="849"/>
      <c r="B19" s="707" t="s">
        <v>3039</v>
      </c>
      <c r="C19" s="735" t="s">
        <v>1179</v>
      </c>
      <c r="D19" s="656">
        <v>3</v>
      </c>
      <c r="E19" s="656">
        <v>4</v>
      </c>
      <c r="F19" s="810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3039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849"/>
      <c r="B20" s="707" t="s">
        <v>29</v>
      </c>
      <c r="C20" s="735" t="s">
        <v>2389</v>
      </c>
      <c r="D20" s="656">
        <v>2</v>
      </c>
      <c r="E20" s="656">
        <v>2</v>
      </c>
      <c r="F20" s="810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849"/>
      <c r="B21" s="707" t="s">
        <v>3051</v>
      </c>
      <c r="C21" s="735" t="s">
        <v>335</v>
      </c>
      <c r="D21" s="759">
        <v>2</v>
      </c>
      <c r="E21" s="759">
        <v>3</v>
      </c>
      <c r="F21" s="810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3051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867"/>
      <c r="C22" s="724" t="s">
        <v>22</v>
      </c>
      <c r="D22" s="725">
        <v>21</v>
      </c>
      <c r="E22" s="726">
        <v>4</v>
      </c>
      <c r="F22" s="163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9">
        <v>3</v>
      </c>
      <c r="B23" s="706" t="s">
        <v>6039</v>
      </c>
      <c r="C23" s="1593" t="s">
        <v>4689</v>
      </c>
      <c r="D23" s="651">
        <v>3</v>
      </c>
      <c r="E23" s="651">
        <v>4</v>
      </c>
      <c r="F23" s="810" t="s">
        <v>3991</v>
      </c>
      <c r="G23" s="494"/>
      <c r="H23" s="494" t="s">
        <v>6034</v>
      </c>
      <c r="I23" s="494" t="s">
        <v>294</v>
      </c>
      <c r="J23" s="494" t="s">
        <v>294</v>
      </c>
      <c r="K23" s="573">
        <v>0</v>
      </c>
      <c r="L23" s="358" t="s">
        <v>2108</v>
      </c>
      <c r="M23" s="357" t="s">
        <v>6039</v>
      </c>
      <c r="N23" s="357" t="s">
        <v>6034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849"/>
      <c r="B24" s="720" t="s">
        <v>6173</v>
      </c>
      <c r="C24" s="1457" t="s">
        <v>5630</v>
      </c>
      <c r="D24" s="656">
        <v>4</v>
      </c>
      <c r="E24" s="656">
        <v>5</v>
      </c>
      <c r="F24" s="810" t="s">
        <v>5627</v>
      </c>
      <c r="G24" s="494"/>
      <c r="H24" s="494" t="s">
        <v>6172</v>
      </c>
      <c r="I24" s="494" t="s">
        <v>294</v>
      </c>
      <c r="J24" s="494" t="s">
        <v>294</v>
      </c>
      <c r="K24" s="573">
        <v>0</v>
      </c>
      <c r="L24" s="358" t="s">
        <v>5630</v>
      </c>
      <c r="M24" s="357" t="s">
        <v>6173</v>
      </c>
      <c r="N24" s="357" t="s">
        <v>6172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5627</v>
      </c>
      <c r="U24" s="357" t="s">
        <v>294</v>
      </c>
      <c r="V24" s="357" t="s">
        <v>294</v>
      </c>
    </row>
    <row r="25" spans="1:22">
      <c r="A25" s="849"/>
      <c r="B25" s="707" t="s">
        <v>4489</v>
      </c>
      <c r="C25" s="735" t="s">
        <v>3153</v>
      </c>
      <c r="D25" s="656">
        <v>5</v>
      </c>
      <c r="E25" s="656">
        <v>6</v>
      </c>
      <c r="F25" s="810" t="s">
        <v>3991</v>
      </c>
      <c r="G25" s="494"/>
      <c r="H25" s="494" t="s">
        <v>6034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4489</v>
      </c>
      <c r="N25" s="357" t="s">
        <v>6034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>
      <c r="A26" s="849"/>
      <c r="B26" s="707" t="s">
        <v>6040</v>
      </c>
      <c r="C26" s="735" t="s">
        <v>873</v>
      </c>
      <c r="D26" s="656">
        <v>3</v>
      </c>
      <c r="E26" s="656">
        <v>6</v>
      </c>
      <c r="F26" s="610" t="s">
        <v>2389</v>
      </c>
      <c r="G26" s="494"/>
      <c r="H26" s="494" t="s">
        <v>29</v>
      </c>
      <c r="I26" s="494" t="s">
        <v>294</v>
      </c>
      <c r="J26" s="494" t="s">
        <v>294</v>
      </c>
      <c r="K26" s="573">
        <v>0</v>
      </c>
      <c r="L26" s="358" t="s">
        <v>2114</v>
      </c>
      <c r="M26" s="357" t="s">
        <v>6040</v>
      </c>
      <c r="N26" s="357" t="s">
        <v>29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609</v>
      </c>
      <c r="U26" s="357" t="s">
        <v>294</v>
      </c>
      <c r="V26" s="357" t="s">
        <v>294</v>
      </c>
    </row>
    <row r="27" spans="1:22">
      <c r="A27" s="849"/>
      <c r="B27" s="707" t="s">
        <v>36</v>
      </c>
      <c r="C27" s="735" t="s">
        <v>1131</v>
      </c>
      <c r="D27" s="656">
        <v>1</v>
      </c>
      <c r="E27" s="656">
        <v>1</v>
      </c>
      <c r="F27" s="810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1131</v>
      </c>
      <c r="M27" s="357" t="s">
        <v>36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849"/>
      <c r="B28" s="708" t="s">
        <v>4490</v>
      </c>
      <c r="C28" s="735" t="s">
        <v>140</v>
      </c>
      <c r="D28" s="759">
        <v>5</v>
      </c>
      <c r="E28" s="759">
        <v>6</v>
      </c>
      <c r="F28" s="810" t="s">
        <v>471</v>
      </c>
      <c r="G28" s="494"/>
      <c r="H28" s="494" t="s">
        <v>4486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4490</v>
      </c>
      <c r="N28" s="357" t="s">
        <v>4486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856"/>
      <c r="B29" s="844"/>
      <c r="C29" s="724" t="s">
        <v>22</v>
      </c>
      <c r="D29" s="725">
        <v>21</v>
      </c>
      <c r="E29" s="726">
        <v>4</v>
      </c>
      <c r="F29" s="163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706" t="s">
        <v>3052</v>
      </c>
      <c r="C30" s="735" t="s">
        <v>1181</v>
      </c>
      <c r="D30" s="651">
        <v>4</v>
      </c>
      <c r="E30" s="651">
        <v>6</v>
      </c>
      <c r="F30" s="1633" t="s">
        <v>438</v>
      </c>
      <c r="G30" s="494"/>
      <c r="H30" s="494" t="s">
        <v>3035</v>
      </c>
      <c r="I30" s="494" t="s">
        <v>294</v>
      </c>
      <c r="J30" s="494" t="s">
        <v>294</v>
      </c>
      <c r="K30" s="573">
        <v>0</v>
      </c>
      <c r="L30" s="358" t="s">
        <v>1181</v>
      </c>
      <c r="M30" s="357" t="s">
        <v>3052</v>
      </c>
      <c r="N30" s="357" t="s">
        <v>3035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438</v>
      </c>
      <c r="U30" s="357" t="s">
        <v>294</v>
      </c>
      <c r="V30" s="357" t="s">
        <v>294</v>
      </c>
    </row>
    <row r="31" spans="1:22">
      <c r="A31" s="849"/>
      <c r="B31" s="707" t="s">
        <v>40</v>
      </c>
      <c r="C31" s="735" t="s">
        <v>1180</v>
      </c>
      <c r="D31" s="656">
        <v>1</v>
      </c>
      <c r="E31" s="656">
        <v>1</v>
      </c>
      <c r="F31" s="810" t="s">
        <v>1131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849"/>
      <c r="B32" s="707" t="s">
        <v>6174</v>
      </c>
      <c r="C32" s="735" t="s">
        <v>4927</v>
      </c>
      <c r="D32" s="656">
        <v>5</v>
      </c>
      <c r="E32" s="656">
        <v>7</v>
      </c>
      <c r="F32" s="824" t="s">
        <v>5630</v>
      </c>
      <c r="G32" s="494"/>
      <c r="H32" s="494" t="s">
        <v>6173</v>
      </c>
      <c r="I32" s="494" t="s">
        <v>294</v>
      </c>
      <c r="J32" s="494" t="s">
        <v>294</v>
      </c>
      <c r="K32" s="573">
        <v>0</v>
      </c>
      <c r="L32" s="358" t="s">
        <v>4915</v>
      </c>
      <c r="M32" s="357" t="s">
        <v>6174</v>
      </c>
      <c r="N32" s="357" t="s">
        <v>6173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5630</v>
      </c>
      <c r="U32" s="357" t="s">
        <v>294</v>
      </c>
      <c r="V32" s="357" t="s">
        <v>294</v>
      </c>
    </row>
    <row r="33" spans="1:22">
      <c r="A33" s="849"/>
      <c r="B33" s="707" t="s">
        <v>6175</v>
      </c>
      <c r="C33" s="735" t="s">
        <v>869</v>
      </c>
      <c r="D33" s="656">
        <v>3</v>
      </c>
      <c r="E33" s="656">
        <v>3</v>
      </c>
      <c r="F33" s="810" t="s">
        <v>3533</v>
      </c>
      <c r="G33" s="494"/>
      <c r="H33" s="494" t="s">
        <v>4482</v>
      </c>
      <c r="I33" s="494" t="s">
        <v>294</v>
      </c>
      <c r="J33" s="494" t="s">
        <v>294</v>
      </c>
      <c r="K33" s="573">
        <v>0</v>
      </c>
      <c r="L33" s="358" t="s">
        <v>2113</v>
      </c>
      <c r="M33" s="357" t="s">
        <v>6175</v>
      </c>
      <c r="N33" s="357" t="s">
        <v>4482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3170</v>
      </c>
      <c r="U33" s="357" t="s">
        <v>294</v>
      </c>
      <c r="V33" s="357" t="s">
        <v>294</v>
      </c>
    </row>
    <row r="34" spans="1:22">
      <c r="A34" s="849"/>
      <c r="B34" s="707" t="s">
        <v>6176</v>
      </c>
      <c r="C34" s="735" t="s">
        <v>4908</v>
      </c>
      <c r="D34" s="656">
        <v>5</v>
      </c>
      <c r="E34" s="656">
        <v>7</v>
      </c>
      <c r="F34" s="824" t="s">
        <v>5630</v>
      </c>
      <c r="G34" s="494"/>
      <c r="H34" s="494" t="s">
        <v>6173</v>
      </c>
      <c r="I34" s="494" t="s">
        <v>294</v>
      </c>
      <c r="J34" s="494" t="s">
        <v>294</v>
      </c>
      <c r="K34" s="573">
        <v>0</v>
      </c>
      <c r="L34" s="358" t="s">
        <v>4909</v>
      </c>
      <c r="M34" s="357" t="s">
        <v>6176</v>
      </c>
      <c r="N34" s="357" t="s">
        <v>6173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5630</v>
      </c>
      <c r="U34" s="357" t="s">
        <v>294</v>
      </c>
      <c r="V34" s="357" t="s">
        <v>294</v>
      </c>
    </row>
    <row r="35" spans="1:22" ht="15" thickBot="1">
      <c r="A35" s="849"/>
      <c r="B35" s="660" t="s">
        <v>6177</v>
      </c>
      <c r="C35" s="655" t="s">
        <v>4903</v>
      </c>
      <c r="D35" s="759">
        <v>2</v>
      </c>
      <c r="E35" s="759">
        <v>2</v>
      </c>
      <c r="F35" s="1424" t="s">
        <v>873</v>
      </c>
      <c r="G35" s="494"/>
      <c r="H35" s="494" t="s">
        <v>6040</v>
      </c>
      <c r="I35" s="494" t="s">
        <v>294</v>
      </c>
      <c r="J35" s="494" t="s">
        <v>294</v>
      </c>
      <c r="K35" s="573">
        <v>0</v>
      </c>
      <c r="L35" s="358" t="s">
        <v>4904</v>
      </c>
      <c r="M35" s="357" t="s">
        <v>6177</v>
      </c>
      <c r="N35" s="357" t="s">
        <v>6040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2114</v>
      </c>
      <c r="U35" s="357" t="s">
        <v>294</v>
      </c>
      <c r="V35" s="357" t="s">
        <v>294</v>
      </c>
    </row>
    <row r="36" spans="1:22" ht="15" thickBot="1">
      <c r="A36" s="856"/>
      <c r="B36" s="867"/>
      <c r="C36" s="724" t="s">
        <v>22</v>
      </c>
      <c r="D36" s="725">
        <v>20</v>
      </c>
      <c r="E36" s="726">
        <v>2</v>
      </c>
      <c r="F36" s="1634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4">
        <v>5</v>
      </c>
      <c r="B37" s="707" t="s">
        <v>6178</v>
      </c>
      <c r="C37" s="735" t="s">
        <v>4917</v>
      </c>
      <c r="D37" s="651">
        <v>4</v>
      </c>
      <c r="E37" s="651">
        <v>5</v>
      </c>
      <c r="F37" s="809" t="s">
        <v>4908</v>
      </c>
      <c r="G37" s="494"/>
      <c r="H37" s="494" t="s">
        <v>6176</v>
      </c>
      <c r="I37" s="494" t="s">
        <v>294</v>
      </c>
      <c r="J37" s="494" t="s">
        <v>294</v>
      </c>
      <c r="K37" s="574">
        <v>0</v>
      </c>
      <c r="L37" s="358" t="s">
        <v>4918</v>
      </c>
      <c r="M37" s="357" t="s">
        <v>6178</v>
      </c>
      <c r="N37" s="357" t="s">
        <v>6176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4909</v>
      </c>
      <c r="U37" s="357" t="s">
        <v>294</v>
      </c>
      <c r="V37" s="357" t="s">
        <v>294</v>
      </c>
    </row>
    <row r="38" spans="1:22">
      <c r="A38" s="849"/>
      <c r="B38" s="1438" t="s">
        <v>3040</v>
      </c>
      <c r="C38" s="735" t="s">
        <v>3998</v>
      </c>
      <c r="D38" s="656">
        <v>3</v>
      </c>
      <c r="E38" s="656">
        <v>4</v>
      </c>
      <c r="F38" s="810" t="s">
        <v>1179</v>
      </c>
      <c r="G38" s="494"/>
      <c r="H38" s="494" t="s">
        <v>3039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3040</v>
      </c>
      <c r="N38" s="357" t="s">
        <v>3039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849"/>
      <c r="B39" s="707" t="s">
        <v>6157</v>
      </c>
      <c r="C39" s="735" t="s">
        <v>4959</v>
      </c>
      <c r="D39" s="656">
        <v>3</v>
      </c>
      <c r="E39" s="656">
        <v>3</v>
      </c>
      <c r="F39" s="810" t="s">
        <v>4927</v>
      </c>
      <c r="G39" s="494"/>
      <c r="H39" s="494" t="s">
        <v>6174</v>
      </c>
      <c r="I39" s="494" t="s">
        <v>294</v>
      </c>
      <c r="J39" s="494" t="s">
        <v>294</v>
      </c>
      <c r="K39" s="574">
        <v>0</v>
      </c>
      <c r="L39" s="358" t="s">
        <v>4960</v>
      </c>
      <c r="M39" s="357" t="s">
        <v>6157</v>
      </c>
      <c r="N39" s="357" t="s">
        <v>6174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4915</v>
      </c>
      <c r="U39" s="357" t="s">
        <v>294</v>
      </c>
      <c r="V39" s="357" t="s">
        <v>294</v>
      </c>
    </row>
    <row r="40" spans="1:22">
      <c r="A40" s="849"/>
      <c r="B40" s="707" t="s">
        <v>6179</v>
      </c>
      <c r="C40" s="735" t="s">
        <v>4930</v>
      </c>
      <c r="D40" s="656">
        <v>4</v>
      </c>
      <c r="E40" s="656">
        <v>5</v>
      </c>
      <c r="F40" s="810" t="s">
        <v>4927</v>
      </c>
      <c r="G40" s="494"/>
      <c r="H40" s="494" t="s">
        <v>6174</v>
      </c>
      <c r="I40" s="494" t="s">
        <v>294</v>
      </c>
      <c r="J40" s="494" t="s">
        <v>294</v>
      </c>
      <c r="K40" s="573">
        <v>0</v>
      </c>
      <c r="L40" s="358" t="s">
        <v>4926</v>
      </c>
      <c r="M40" s="357" t="s">
        <v>6179</v>
      </c>
      <c r="N40" s="357" t="s">
        <v>6174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4915</v>
      </c>
      <c r="U40" s="357" t="s">
        <v>294</v>
      </c>
      <c r="V40" s="357" t="s">
        <v>294</v>
      </c>
    </row>
    <row r="41" spans="1:22">
      <c r="A41" s="849"/>
      <c r="B41" s="707" t="s">
        <v>6180</v>
      </c>
      <c r="C41" s="735" t="s">
        <v>4911</v>
      </c>
      <c r="D41" s="656">
        <v>4</v>
      </c>
      <c r="E41" s="656">
        <v>5</v>
      </c>
      <c r="F41" s="810" t="s">
        <v>1109</v>
      </c>
      <c r="G41" s="494"/>
      <c r="H41" s="494" t="s">
        <v>4680</v>
      </c>
      <c r="I41" s="494" t="s">
        <v>294</v>
      </c>
      <c r="J41" s="494" t="s">
        <v>294</v>
      </c>
      <c r="K41" s="573">
        <v>0</v>
      </c>
      <c r="L41" s="358" t="s">
        <v>4913</v>
      </c>
      <c r="M41" s="357" t="s">
        <v>6180</v>
      </c>
      <c r="N41" s="357" t="s">
        <v>4680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" thickBot="1">
      <c r="A42" s="849"/>
      <c r="B42" s="707" t="s">
        <v>6181</v>
      </c>
      <c r="C42" s="735" t="s">
        <v>1126</v>
      </c>
      <c r="D42" s="759">
        <v>3</v>
      </c>
      <c r="E42" s="759">
        <v>3</v>
      </c>
      <c r="F42" s="1424" t="s">
        <v>1180</v>
      </c>
      <c r="G42" s="494"/>
      <c r="H42" s="494" t="s">
        <v>40</v>
      </c>
      <c r="I42" s="494" t="s">
        <v>294</v>
      </c>
      <c r="J42" s="494" t="s">
        <v>294</v>
      </c>
      <c r="K42" s="573">
        <v>0</v>
      </c>
      <c r="L42" s="358" t="s">
        <v>1126</v>
      </c>
      <c r="M42" s="357" t="s">
        <v>6181</v>
      </c>
      <c r="N42" s="357" t="s">
        <v>40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1180</v>
      </c>
      <c r="U42" s="357" t="s">
        <v>294</v>
      </c>
      <c r="V42" s="357" t="s">
        <v>294</v>
      </c>
    </row>
    <row r="43" spans="1:22" ht="15" thickBot="1">
      <c r="A43" s="856"/>
      <c r="B43" s="867"/>
      <c r="C43" s="724" t="s">
        <v>22</v>
      </c>
      <c r="D43" s="725">
        <v>21</v>
      </c>
      <c r="E43" s="726">
        <v>3</v>
      </c>
      <c r="F43" s="163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9">
        <v>6</v>
      </c>
      <c r="B44" s="706" t="s">
        <v>4928</v>
      </c>
      <c r="C44" s="1593" t="s">
        <v>411</v>
      </c>
      <c r="D44" s="651">
        <v>4</v>
      </c>
      <c r="E44" s="651">
        <v>6</v>
      </c>
      <c r="F44" s="809" t="s">
        <v>4689</v>
      </c>
      <c r="G44" s="494"/>
      <c r="H44" s="494" t="s">
        <v>6039</v>
      </c>
      <c r="I44" s="494" t="s">
        <v>294</v>
      </c>
      <c r="J44" s="494" t="s">
        <v>294</v>
      </c>
      <c r="K44" s="573">
        <v>0</v>
      </c>
      <c r="L44" s="358" t="s">
        <v>411</v>
      </c>
      <c r="M44" s="357" t="s">
        <v>4928</v>
      </c>
      <c r="N44" s="357" t="s">
        <v>6039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2108</v>
      </c>
      <c r="U44" s="357" t="s">
        <v>294</v>
      </c>
      <c r="V44" s="357" t="s">
        <v>294</v>
      </c>
    </row>
    <row r="45" spans="1:22">
      <c r="A45" s="849"/>
      <c r="B45" s="707" t="s">
        <v>38</v>
      </c>
      <c r="C45" s="735" t="s">
        <v>331</v>
      </c>
      <c r="D45" s="656">
        <v>1</v>
      </c>
      <c r="E45" s="656">
        <v>1</v>
      </c>
      <c r="F45" s="1635" t="s">
        <v>335</v>
      </c>
      <c r="G45" s="494"/>
      <c r="H45" s="494" t="s">
        <v>3051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3051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849"/>
      <c r="B46" s="707" t="s">
        <v>6159</v>
      </c>
      <c r="C46" s="735" t="s">
        <v>4923</v>
      </c>
      <c r="D46" s="656">
        <v>4</v>
      </c>
      <c r="E46" s="656">
        <v>5</v>
      </c>
      <c r="F46" s="810" t="s">
        <v>4911</v>
      </c>
      <c r="G46" s="494"/>
      <c r="H46" s="494" t="s">
        <v>6180</v>
      </c>
      <c r="I46" s="494" t="s">
        <v>294</v>
      </c>
      <c r="J46" s="494" t="s">
        <v>294</v>
      </c>
      <c r="K46" s="573">
        <v>0</v>
      </c>
      <c r="L46" s="358" t="s">
        <v>4924</v>
      </c>
      <c r="M46" s="357" t="s">
        <v>6159</v>
      </c>
      <c r="N46" s="357" t="s">
        <v>6180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4913</v>
      </c>
      <c r="U46" s="357" t="s">
        <v>294</v>
      </c>
      <c r="V46" s="357" t="s">
        <v>294</v>
      </c>
    </row>
    <row r="47" spans="1:22">
      <c r="A47" s="849"/>
      <c r="B47" s="707" t="s">
        <v>4935</v>
      </c>
      <c r="C47" s="735" t="s">
        <v>4936</v>
      </c>
      <c r="D47" s="656">
        <v>4</v>
      </c>
      <c r="E47" s="656">
        <v>5</v>
      </c>
      <c r="F47" s="810" t="s">
        <v>4959</v>
      </c>
      <c r="G47" s="494"/>
      <c r="H47" s="494" t="s">
        <v>6157</v>
      </c>
      <c r="I47" s="494" t="s">
        <v>294</v>
      </c>
      <c r="J47" s="494" t="s">
        <v>294</v>
      </c>
      <c r="K47" s="573">
        <v>0</v>
      </c>
      <c r="L47" s="358" t="s">
        <v>4936</v>
      </c>
      <c r="M47" s="357" t="s">
        <v>4935</v>
      </c>
      <c r="N47" s="357" t="s">
        <v>6157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4960</v>
      </c>
      <c r="U47" s="357" t="s">
        <v>294</v>
      </c>
      <c r="V47" s="357" t="s">
        <v>294</v>
      </c>
    </row>
    <row r="48" spans="1:22" ht="15" thickBot="1">
      <c r="A48" s="849"/>
      <c r="B48" s="708" t="s">
        <v>5646</v>
      </c>
      <c r="C48" s="523" t="s">
        <v>5839</v>
      </c>
      <c r="D48" s="656">
        <v>5</v>
      </c>
      <c r="E48" s="656">
        <v>8</v>
      </c>
      <c r="F48" s="1424" t="s">
        <v>4959</v>
      </c>
      <c r="G48" s="494"/>
      <c r="H48" s="494" t="s">
        <v>6157</v>
      </c>
      <c r="I48" s="494" t="s">
        <v>294</v>
      </c>
      <c r="J48" s="494" t="s">
        <v>294</v>
      </c>
      <c r="K48" s="573">
        <v>0</v>
      </c>
      <c r="L48" s="358" t="s">
        <v>5648</v>
      </c>
      <c r="M48" s="357" t="s">
        <v>5646</v>
      </c>
      <c r="N48" s="357" t="s">
        <v>6157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4960</v>
      </c>
      <c r="U48" s="357" t="s">
        <v>294</v>
      </c>
      <c r="V48" s="357" t="s">
        <v>294</v>
      </c>
    </row>
    <row r="49" spans="1:22" ht="15" thickBot="1">
      <c r="A49" s="856"/>
      <c r="B49" s="867"/>
      <c r="C49" s="724" t="s">
        <v>22</v>
      </c>
      <c r="D49" s="726">
        <v>18</v>
      </c>
      <c r="E49" s="726">
        <v>10</v>
      </c>
      <c r="F49" s="1634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849">
        <v>7</v>
      </c>
      <c r="B50" s="706" t="s">
        <v>6160</v>
      </c>
      <c r="C50" s="1593" t="s">
        <v>5652</v>
      </c>
      <c r="D50" s="651">
        <v>4</v>
      </c>
      <c r="E50" s="651">
        <v>5</v>
      </c>
      <c r="F50" s="810" t="s">
        <v>411</v>
      </c>
      <c r="G50" s="494"/>
      <c r="H50" s="494" t="s">
        <v>4928</v>
      </c>
      <c r="I50" s="494" t="s">
        <v>294</v>
      </c>
      <c r="J50" s="494" t="s">
        <v>294</v>
      </c>
      <c r="K50" s="573">
        <v>0</v>
      </c>
      <c r="L50" s="358" t="s">
        <v>5652</v>
      </c>
      <c r="M50" s="357" t="s">
        <v>6160</v>
      </c>
      <c r="N50" s="357" t="s">
        <v>4928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411</v>
      </c>
      <c r="U50" s="357" t="s">
        <v>294</v>
      </c>
      <c r="V50" s="357" t="s">
        <v>294</v>
      </c>
    </row>
    <row r="51" spans="1:22">
      <c r="A51" s="849"/>
      <c r="B51" s="707" t="s">
        <v>4937</v>
      </c>
      <c r="C51" s="735" t="s">
        <v>4938</v>
      </c>
      <c r="D51" s="656">
        <v>4</v>
      </c>
      <c r="E51" s="656">
        <v>5</v>
      </c>
      <c r="F51" s="810" t="s">
        <v>4917</v>
      </c>
      <c r="G51" s="494"/>
      <c r="H51" s="494" t="s">
        <v>6178</v>
      </c>
      <c r="I51" s="494" t="s">
        <v>294</v>
      </c>
      <c r="J51" s="494" t="s">
        <v>294</v>
      </c>
      <c r="K51" s="573">
        <v>0</v>
      </c>
      <c r="L51" s="358" t="s">
        <v>4939</v>
      </c>
      <c r="M51" s="357" t="s">
        <v>4937</v>
      </c>
      <c r="N51" s="357" t="s">
        <v>6178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4918</v>
      </c>
      <c r="U51" s="357" t="s">
        <v>294</v>
      </c>
      <c r="V51" s="357" t="s">
        <v>294</v>
      </c>
    </row>
    <row r="52" spans="1:22">
      <c r="A52" s="849"/>
      <c r="B52" s="707" t="s">
        <v>6182</v>
      </c>
      <c r="C52" s="735" t="s">
        <v>3155</v>
      </c>
      <c r="D52" s="656">
        <v>8</v>
      </c>
      <c r="E52" s="656">
        <v>14</v>
      </c>
      <c r="F52" s="810" t="s">
        <v>5949</v>
      </c>
      <c r="G52" s="494"/>
      <c r="H52" s="494" t="s">
        <v>3052</v>
      </c>
      <c r="I52" s="494" t="s">
        <v>294</v>
      </c>
      <c r="J52" s="494" t="s">
        <v>294</v>
      </c>
      <c r="K52" s="573">
        <v>120</v>
      </c>
      <c r="L52" s="358" t="s">
        <v>4589</v>
      </c>
      <c r="M52" s="357" t="s">
        <v>6182</v>
      </c>
      <c r="N52" s="357" t="s">
        <v>3052</v>
      </c>
      <c r="O52" s="357" t="s">
        <v>294</v>
      </c>
      <c r="P52" s="357" t="s">
        <v>294</v>
      </c>
      <c r="Q52" s="357">
        <v>120</v>
      </c>
      <c r="R52" s="357">
        <v>15</v>
      </c>
      <c r="S52" s="357">
        <v>0</v>
      </c>
      <c r="T52" s="357" t="s">
        <v>1181</v>
      </c>
      <c r="U52" s="357" t="s">
        <v>5656</v>
      </c>
      <c r="V52" s="357" t="s">
        <v>294</v>
      </c>
    </row>
    <row r="53" spans="1:22" ht="15" thickBot="1">
      <c r="A53" s="849"/>
      <c r="B53" s="707" t="s">
        <v>6163</v>
      </c>
      <c r="C53" s="735" t="s">
        <v>4970</v>
      </c>
      <c r="D53" s="656">
        <v>4</v>
      </c>
      <c r="E53" s="656">
        <v>5</v>
      </c>
      <c r="F53" s="1424" t="s">
        <v>4923</v>
      </c>
      <c r="G53" s="494"/>
      <c r="H53" s="494" t="s">
        <v>6159</v>
      </c>
      <c r="I53" s="494" t="s">
        <v>294</v>
      </c>
      <c r="J53" s="494" t="s">
        <v>294</v>
      </c>
      <c r="K53" s="573">
        <v>0</v>
      </c>
      <c r="L53" s="358" t="s">
        <v>4970</v>
      </c>
      <c r="M53" s="357" t="s">
        <v>6163</v>
      </c>
      <c r="N53" s="357" t="s">
        <v>6159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4924</v>
      </c>
      <c r="U53" s="357" t="s">
        <v>294</v>
      </c>
      <c r="V53" s="357" t="s">
        <v>294</v>
      </c>
    </row>
    <row r="54" spans="1:22" ht="15" thickBot="1">
      <c r="A54" s="856"/>
      <c r="B54" s="867"/>
      <c r="C54" s="724" t="s">
        <v>22</v>
      </c>
      <c r="D54" s="726">
        <v>20</v>
      </c>
      <c r="E54" s="726">
        <v>17</v>
      </c>
      <c r="F54" s="1636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844">
        <v>8</v>
      </c>
      <c r="B55" s="707" t="s">
        <v>6164</v>
      </c>
      <c r="C55" s="735" t="s">
        <v>5813</v>
      </c>
      <c r="D55" s="651">
        <v>5</v>
      </c>
      <c r="E55" s="651">
        <v>7</v>
      </c>
      <c r="F55" s="809" t="s">
        <v>4936</v>
      </c>
      <c r="G55" s="494"/>
      <c r="H55" s="494" t="s">
        <v>4935</v>
      </c>
      <c r="I55" s="494" t="s">
        <v>294</v>
      </c>
      <c r="J55" s="494" t="s">
        <v>294</v>
      </c>
      <c r="K55" s="573">
        <v>0</v>
      </c>
      <c r="L55" s="358" t="s">
        <v>4942</v>
      </c>
      <c r="M55" s="357" t="s">
        <v>6164</v>
      </c>
      <c r="N55" s="357" t="s">
        <v>4935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4936</v>
      </c>
      <c r="U55" s="357" t="s">
        <v>294</v>
      </c>
      <c r="V55" s="357" t="s">
        <v>294</v>
      </c>
    </row>
    <row r="56" spans="1:22">
      <c r="A56" s="849"/>
      <c r="B56" s="707" t="s">
        <v>6165</v>
      </c>
      <c r="C56" s="735" t="s">
        <v>4965</v>
      </c>
      <c r="D56" s="656">
        <v>5</v>
      </c>
      <c r="E56" s="656">
        <v>7</v>
      </c>
      <c r="F56" s="810" t="s">
        <v>4936</v>
      </c>
      <c r="G56" s="494"/>
      <c r="H56" s="494" t="s">
        <v>4935</v>
      </c>
      <c r="I56" s="494" t="s">
        <v>294</v>
      </c>
      <c r="J56" s="494" t="s">
        <v>294</v>
      </c>
      <c r="K56" s="573">
        <v>0</v>
      </c>
      <c r="L56" s="358" t="s">
        <v>4965</v>
      </c>
      <c r="M56" s="357" t="s">
        <v>6165</v>
      </c>
      <c r="N56" s="357" t="s">
        <v>4935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4936</v>
      </c>
      <c r="U56" s="357" t="s">
        <v>294</v>
      </c>
      <c r="V56" s="357" t="s">
        <v>294</v>
      </c>
    </row>
    <row r="57" spans="1:22">
      <c r="A57" s="849"/>
      <c r="B57" s="707" t="s">
        <v>6166</v>
      </c>
      <c r="C57" s="735" t="s">
        <v>4947</v>
      </c>
      <c r="D57" s="656">
        <v>6</v>
      </c>
      <c r="E57" s="656">
        <v>9</v>
      </c>
      <c r="F57" s="810" t="s">
        <v>4938</v>
      </c>
      <c r="G57" s="494"/>
      <c r="H57" s="494" t="s">
        <v>4937</v>
      </c>
      <c r="I57" s="494" t="s">
        <v>294</v>
      </c>
      <c r="J57" s="494" t="s">
        <v>294</v>
      </c>
      <c r="K57" s="573">
        <v>0</v>
      </c>
      <c r="L57" s="358" t="s">
        <v>4948</v>
      </c>
      <c r="M57" s="357" t="s">
        <v>6166</v>
      </c>
      <c r="N57" s="357" t="s">
        <v>4937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4939</v>
      </c>
      <c r="U57" s="357" t="s">
        <v>294</v>
      </c>
      <c r="V57" s="357" t="s">
        <v>294</v>
      </c>
    </row>
    <row r="58" spans="1:22" ht="15" thickBot="1">
      <c r="A58" s="849"/>
      <c r="B58" s="708" t="s">
        <v>4660</v>
      </c>
      <c r="C58" s="735" t="s">
        <v>4779</v>
      </c>
      <c r="D58" s="656">
        <v>4</v>
      </c>
      <c r="E58" s="656">
        <v>4</v>
      </c>
      <c r="F58" s="1424" t="s">
        <v>5839</v>
      </c>
      <c r="G58" s="494"/>
      <c r="H58" s="494" t="s">
        <v>5646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5646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5648</v>
      </c>
      <c r="U58" s="357" t="s">
        <v>294</v>
      </c>
      <c r="V58" s="357" t="s">
        <v>294</v>
      </c>
    </row>
    <row r="59" spans="1:22" ht="15" thickBot="1">
      <c r="A59" s="856"/>
      <c r="B59" s="867"/>
      <c r="C59" s="724" t="s">
        <v>22</v>
      </c>
      <c r="D59" s="726">
        <v>20</v>
      </c>
      <c r="E59" s="726">
        <v>23</v>
      </c>
      <c r="F59" s="163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844">
        <v>9</v>
      </c>
      <c r="B60" s="706" t="s">
        <v>6167</v>
      </c>
      <c r="C60" s="735" t="s">
        <v>4968</v>
      </c>
      <c r="D60" s="651">
        <v>6</v>
      </c>
      <c r="E60" s="651">
        <v>9</v>
      </c>
      <c r="F60" s="809" t="s">
        <v>4970</v>
      </c>
      <c r="G60" s="494"/>
      <c r="H60" s="494" t="s">
        <v>6163</v>
      </c>
      <c r="I60" s="494" t="s">
        <v>294</v>
      </c>
      <c r="J60" s="494" t="s">
        <v>294</v>
      </c>
      <c r="K60" s="573">
        <v>0</v>
      </c>
      <c r="L60" s="358" t="s">
        <v>4968</v>
      </c>
      <c r="M60" s="357" t="s">
        <v>6167</v>
      </c>
      <c r="N60" s="357" t="s">
        <v>6163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4970</v>
      </c>
      <c r="U60" s="357" t="s">
        <v>294</v>
      </c>
      <c r="V60" s="357" t="s">
        <v>294</v>
      </c>
    </row>
    <row r="61" spans="1:22">
      <c r="A61" s="849"/>
      <c r="B61" s="707" t="s">
        <v>1114</v>
      </c>
      <c r="C61" s="735" t="s">
        <v>878</v>
      </c>
      <c r="D61" s="656">
        <v>4</v>
      </c>
      <c r="E61" s="656">
        <v>4</v>
      </c>
      <c r="F61" s="810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849"/>
      <c r="B62" s="707" t="s">
        <v>5863</v>
      </c>
      <c r="C62" s="735" t="s">
        <v>4592</v>
      </c>
      <c r="D62" s="656">
        <v>4</v>
      </c>
      <c r="E62" s="656">
        <v>4</v>
      </c>
      <c r="F62" s="810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849"/>
      <c r="B63" s="707" t="s">
        <v>876</v>
      </c>
      <c r="C63" s="735" t="s">
        <v>4594</v>
      </c>
      <c r="D63" s="656">
        <v>4</v>
      </c>
      <c r="E63" s="656">
        <v>4</v>
      </c>
      <c r="F63" s="810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849"/>
      <c r="B64" s="707" t="s">
        <v>5935</v>
      </c>
      <c r="C64" s="735" t="s">
        <v>4161</v>
      </c>
      <c r="D64" s="656">
        <v>8</v>
      </c>
      <c r="E64" s="656">
        <v>12</v>
      </c>
      <c r="F64" s="810" t="s">
        <v>5873</v>
      </c>
      <c r="G64" s="494"/>
      <c r="H64" s="494" t="s">
        <v>3040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5935</v>
      </c>
      <c r="N64" s="357" t="s">
        <v>3040</v>
      </c>
      <c r="O64" s="357" t="s">
        <v>294</v>
      </c>
      <c r="P64" s="357" t="s">
        <v>294</v>
      </c>
      <c r="Q64" s="357">
        <v>150</v>
      </c>
      <c r="R64" s="357">
        <v>33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856"/>
      <c r="B65" s="867"/>
      <c r="C65" s="724" t="s">
        <v>22</v>
      </c>
      <c r="D65" s="726">
        <v>18</v>
      </c>
      <c r="E65" s="726">
        <v>13</v>
      </c>
      <c r="F65" s="163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844">
        <v>10</v>
      </c>
      <c r="B66" s="707" t="s">
        <v>5668</v>
      </c>
      <c r="C66" s="735" t="s">
        <v>5670</v>
      </c>
      <c r="D66" s="651">
        <v>7</v>
      </c>
      <c r="E66" s="651">
        <v>11</v>
      </c>
      <c r="F66" s="810" t="s">
        <v>4968</v>
      </c>
      <c r="G66" s="494"/>
      <c r="H66" s="494" t="s">
        <v>6167</v>
      </c>
      <c r="I66" s="494" t="s">
        <v>294</v>
      </c>
      <c r="J66" s="494" t="s">
        <v>294</v>
      </c>
      <c r="K66" s="573">
        <v>0</v>
      </c>
      <c r="L66" s="358" t="s">
        <v>5670</v>
      </c>
      <c r="M66" s="357" t="s">
        <v>5668</v>
      </c>
      <c r="N66" s="357" t="s">
        <v>6167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4968</v>
      </c>
      <c r="U66" s="357" t="s">
        <v>294</v>
      </c>
      <c r="V66" s="357" t="s">
        <v>294</v>
      </c>
    </row>
    <row r="67" spans="1:22">
      <c r="A67" s="849"/>
      <c r="B67" s="707" t="s">
        <v>1116</v>
      </c>
      <c r="C67" s="735" t="s">
        <v>2137</v>
      </c>
      <c r="D67" s="656">
        <v>4</v>
      </c>
      <c r="E67" s="656">
        <v>4</v>
      </c>
      <c r="F67" s="1635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849"/>
      <c r="B68" s="707" t="s">
        <v>866</v>
      </c>
      <c r="C68" s="735" t="s">
        <v>4742</v>
      </c>
      <c r="D68" s="656">
        <v>4</v>
      </c>
      <c r="E68" s="656">
        <v>4</v>
      </c>
      <c r="F68" s="1635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849"/>
      <c r="B69" s="707" t="s">
        <v>5865</v>
      </c>
      <c r="C69" s="735" t="s">
        <v>4604</v>
      </c>
      <c r="D69" s="656">
        <v>4</v>
      </c>
      <c r="E69" s="656">
        <v>4</v>
      </c>
      <c r="F69" s="1635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 ht="15" thickBot="1">
      <c r="A70" s="849"/>
      <c r="B70" s="707" t="s">
        <v>3118</v>
      </c>
      <c r="C70" s="735" t="s">
        <v>4329</v>
      </c>
      <c r="D70" s="656">
        <v>8</v>
      </c>
      <c r="E70" s="656">
        <v>12</v>
      </c>
      <c r="F70" s="810" t="s">
        <v>1153</v>
      </c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3118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1153</v>
      </c>
      <c r="U70" s="357" t="s">
        <v>294</v>
      </c>
      <c r="V70" s="357" t="s">
        <v>294</v>
      </c>
    </row>
    <row r="71" spans="1:22" ht="15" thickBot="1">
      <c r="A71" s="867"/>
      <c r="B71" s="867"/>
      <c r="C71" s="724" t="s">
        <v>22</v>
      </c>
      <c r="D71" s="726">
        <v>19</v>
      </c>
      <c r="E71" s="726">
        <v>15</v>
      </c>
      <c r="F71" s="1637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757"/>
      <c r="B72" s="757"/>
      <c r="C72" s="1637" t="s">
        <v>111</v>
      </c>
      <c r="D72" s="725">
        <v>200</v>
      </c>
      <c r="E72" s="725">
        <v>95</v>
      </c>
      <c r="F72" s="1638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14292-8FF2-4917-9315-8EE392853FC5}">
  <sheetPr codeName="Sheet129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3074</v>
      </c>
      <c r="C9" s="883" t="s">
        <v>3533</v>
      </c>
      <c r="D9" s="651">
        <v>5</v>
      </c>
      <c r="E9" s="651">
        <v>6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3074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3075</v>
      </c>
      <c r="C10" s="520" t="s">
        <v>3543</v>
      </c>
      <c r="D10" s="656">
        <v>5</v>
      </c>
      <c r="E10" s="656">
        <v>6</v>
      </c>
      <c r="F10" s="6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3075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3073</v>
      </c>
      <c r="C11" s="520" t="s">
        <v>438</v>
      </c>
      <c r="D11" s="656">
        <v>2</v>
      </c>
      <c r="E11" s="656">
        <v>3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3073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3076</v>
      </c>
      <c r="C12" s="520" t="s">
        <v>4294</v>
      </c>
      <c r="D12" s="656">
        <v>2</v>
      </c>
      <c r="E12" s="656">
        <v>3</v>
      </c>
      <c r="F12" s="618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3076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47" t="s">
        <v>6004</v>
      </c>
      <c r="C13" s="520" t="s">
        <v>1109</v>
      </c>
      <c r="D13" s="656">
        <v>4</v>
      </c>
      <c r="E13" s="656">
        <v>5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1109</v>
      </c>
      <c r="M13" s="357" t="s">
        <v>6004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47" t="s">
        <v>6152</v>
      </c>
      <c r="C14" s="524" t="s">
        <v>5623</v>
      </c>
      <c r="D14" s="759">
        <v>4</v>
      </c>
      <c r="E14" s="759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5623</v>
      </c>
      <c r="M14" s="357" t="s">
        <v>6152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206"/>
      <c r="C15" s="1252" t="s">
        <v>22</v>
      </c>
      <c r="D15" s="725">
        <v>22</v>
      </c>
      <c r="E15" s="725">
        <v>0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47" t="s">
        <v>6003</v>
      </c>
      <c r="C16" s="531" t="s">
        <v>3991</v>
      </c>
      <c r="D16" s="651">
        <v>5</v>
      </c>
      <c r="E16" s="651">
        <v>6</v>
      </c>
      <c r="F16" s="610" t="s">
        <v>3533</v>
      </c>
      <c r="G16" s="494"/>
      <c r="H16" s="494" t="s">
        <v>3074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6003</v>
      </c>
      <c r="N16" s="357" t="s">
        <v>3074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47" t="s">
        <v>3077</v>
      </c>
      <c r="C17" s="520" t="s">
        <v>471</v>
      </c>
      <c r="D17" s="656">
        <v>5</v>
      </c>
      <c r="E17" s="656">
        <v>6</v>
      </c>
      <c r="F17" s="618" t="s">
        <v>3543</v>
      </c>
      <c r="G17" s="494"/>
      <c r="H17" s="494" t="s">
        <v>3075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3077</v>
      </c>
      <c r="N17" s="357" t="s">
        <v>3075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47" t="s">
        <v>6153</v>
      </c>
      <c r="C18" s="520" t="s">
        <v>5627</v>
      </c>
      <c r="D18" s="656">
        <v>4</v>
      </c>
      <c r="E18" s="656">
        <v>6</v>
      </c>
      <c r="F18" s="618" t="s">
        <v>5623</v>
      </c>
      <c r="G18" s="494"/>
      <c r="H18" s="494" t="s">
        <v>6152</v>
      </c>
      <c r="I18" s="494" t="s">
        <v>294</v>
      </c>
      <c r="J18" s="494" t="s">
        <v>294</v>
      </c>
      <c r="K18" s="573">
        <v>0</v>
      </c>
      <c r="L18" s="358" t="s">
        <v>5627</v>
      </c>
      <c r="M18" s="357" t="s">
        <v>6153</v>
      </c>
      <c r="N18" s="357" t="s">
        <v>6152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5623</v>
      </c>
      <c r="U18" s="357" t="s">
        <v>294</v>
      </c>
      <c r="V18" s="357" t="s">
        <v>294</v>
      </c>
    </row>
    <row r="19" spans="1:22">
      <c r="A19" s="527"/>
      <c r="B19" s="47" t="s">
        <v>6011</v>
      </c>
      <c r="C19" s="520" t="s">
        <v>1179</v>
      </c>
      <c r="D19" s="656">
        <v>3</v>
      </c>
      <c r="E19" s="656">
        <v>4</v>
      </c>
      <c r="F19" s="67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6011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47" t="s">
        <v>29</v>
      </c>
      <c r="C20" s="520" t="s">
        <v>2389</v>
      </c>
      <c r="D20" s="656">
        <v>2</v>
      </c>
      <c r="E20" s="656">
        <v>2</v>
      </c>
      <c r="F20" s="67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47" t="s">
        <v>3080</v>
      </c>
      <c r="C21" s="520" t="s">
        <v>335</v>
      </c>
      <c r="D21" s="759">
        <v>2</v>
      </c>
      <c r="E21" s="759">
        <v>3</v>
      </c>
      <c r="F21" s="67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3080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28"/>
      <c r="B22" s="206"/>
      <c r="C22" s="538" t="s">
        <v>22</v>
      </c>
      <c r="D22" s="725">
        <v>21</v>
      </c>
      <c r="E22" s="725">
        <v>0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7">
        <v>3</v>
      </c>
      <c r="B23" s="46" t="s">
        <v>6025</v>
      </c>
      <c r="C23" s="531" t="s">
        <v>4689</v>
      </c>
      <c r="D23" s="651">
        <v>3</v>
      </c>
      <c r="E23" s="651">
        <v>4</v>
      </c>
      <c r="F23" s="618" t="s">
        <v>3991</v>
      </c>
      <c r="G23" s="494"/>
      <c r="H23" s="494" t="s">
        <v>6003</v>
      </c>
      <c r="I23" s="494" t="s">
        <v>294</v>
      </c>
      <c r="J23" s="494" t="s">
        <v>294</v>
      </c>
      <c r="K23" s="573">
        <v>0</v>
      </c>
      <c r="L23" s="358" t="s">
        <v>2108</v>
      </c>
      <c r="M23" s="357" t="s">
        <v>6025</v>
      </c>
      <c r="N23" s="357" t="s">
        <v>6003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27"/>
      <c r="B24" s="499" t="s">
        <v>6154</v>
      </c>
      <c r="C24" s="886" t="s">
        <v>5630</v>
      </c>
      <c r="D24" s="656">
        <v>4</v>
      </c>
      <c r="E24" s="656">
        <v>5</v>
      </c>
      <c r="F24" s="618" t="s">
        <v>5627</v>
      </c>
      <c r="G24" s="494"/>
      <c r="H24" s="494" t="s">
        <v>6153</v>
      </c>
      <c r="I24" s="494" t="s">
        <v>294</v>
      </c>
      <c r="J24" s="494" t="s">
        <v>294</v>
      </c>
      <c r="K24" s="573">
        <v>0</v>
      </c>
      <c r="L24" s="358" t="s">
        <v>5630</v>
      </c>
      <c r="M24" s="357" t="s">
        <v>6154</v>
      </c>
      <c r="N24" s="357" t="s">
        <v>6153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5627</v>
      </c>
      <c r="U24" s="357" t="s">
        <v>294</v>
      </c>
      <c r="V24" s="357" t="s">
        <v>294</v>
      </c>
    </row>
    <row r="25" spans="1:22">
      <c r="A25" s="527"/>
      <c r="B25" s="47" t="s">
        <v>3078</v>
      </c>
      <c r="C25" s="520" t="s">
        <v>3153</v>
      </c>
      <c r="D25" s="656">
        <v>5</v>
      </c>
      <c r="E25" s="656">
        <v>6</v>
      </c>
      <c r="F25" s="618" t="s">
        <v>3991</v>
      </c>
      <c r="G25" s="494"/>
      <c r="H25" s="494" t="s">
        <v>6003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3078</v>
      </c>
      <c r="N25" s="357" t="s">
        <v>6003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>
      <c r="A26" s="527"/>
      <c r="B26" s="47" t="s">
        <v>1118</v>
      </c>
      <c r="C26" s="523" t="s">
        <v>873</v>
      </c>
      <c r="D26" s="656">
        <v>3</v>
      </c>
      <c r="E26" s="656">
        <v>6</v>
      </c>
      <c r="F26" s="618" t="s">
        <v>2389</v>
      </c>
      <c r="G26" s="494"/>
      <c r="H26" s="494" t="s">
        <v>29</v>
      </c>
      <c r="I26" s="494" t="s">
        <v>294</v>
      </c>
      <c r="J26" s="494" t="s">
        <v>294</v>
      </c>
      <c r="K26" s="573">
        <v>0</v>
      </c>
      <c r="L26" s="358" t="s">
        <v>2114</v>
      </c>
      <c r="M26" s="357" t="s">
        <v>1118</v>
      </c>
      <c r="N26" s="357" t="s">
        <v>29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609</v>
      </c>
      <c r="U26" s="357" t="s">
        <v>294</v>
      </c>
      <c r="V26" s="357" t="s">
        <v>294</v>
      </c>
    </row>
    <row r="27" spans="1:22">
      <c r="A27" s="527"/>
      <c r="B27" s="47" t="s">
        <v>36</v>
      </c>
      <c r="C27" s="520" t="s">
        <v>1131</v>
      </c>
      <c r="D27" s="656">
        <v>1</v>
      </c>
      <c r="E27" s="656">
        <v>1</v>
      </c>
      <c r="F27" s="61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1131</v>
      </c>
      <c r="M27" s="357" t="s">
        <v>36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7"/>
      <c r="B28" s="47" t="s">
        <v>6155</v>
      </c>
      <c r="C28" s="520" t="s">
        <v>140</v>
      </c>
      <c r="D28" s="759">
        <v>5</v>
      </c>
      <c r="E28" s="759">
        <v>6</v>
      </c>
      <c r="F28" s="618" t="s">
        <v>471</v>
      </c>
      <c r="G28" s="494"/>
      <c r="H28" s="494" t="s">
        <v>3077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6155</v>
      </c>
      <c r="N28" s="357" t="s">
        <v>3077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28"/>
      <c r="B29" s="206"/>
      <c r="C29" s="538" t="s">
        <v>22</v>
      </c>
      <c r="D29" s="725">
        <v>21</v>
      </c>
      <c r="E29" s="725">
        <v>0</v>
      </c>
      <c r="F29" s="615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46" t="s">
        <v>6015</v>
      </c>
      <c r="C30" s="531" t="s">
        <v>1181</v>
      </c>
      <c r="D30" s="651">
        <v>4</v>
      </c>
      <c r="E30" s="651">
        <v>6</v>
      </c>
      <c r="F30" s="616" t="s">
        <v>438</v>
      </c>
      <c r="G30" s="494"/>
      <c r="H30" s="494" t="s">
        <v>3073</v>
      </c>
      <c r="I30" s="494" t="s">
        <v>294</v>
      </c>
      <c r="J30" s="494" t="s">
        <v>294</v>
      </c>
      <c r="K30" s="573">
        <v>0</v>
      </c>
      <c r="L30" s="358" t="s">
        <v>1181</v>
      </c>
      <c r="M30" s="357" t="s">
        <v>6015</v>
      </c>
      <c r="N30" s="357" t="s">
        <v>3073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438</v>
      </c>
      <c r="U30" s="357" t="s">
        <v>294</v>
      </c>
      <c r="V30" s="357" t="s">
        <v>294</v>
      </c>
    </row>
    <row r="31" spans="1:22">
      <c r="A31" s="527"/>
      <c r="B31" s="47" t="s">
        <v>40</v>
      </c>
      <c r="C31" s="520" t="s">
        <v>1180</v>
      </c>
      <c r="D31" s="656">
        <v>1</v>
      </c>
      <c r="E31" s="656">
        <v>1</v>
      </c>
      <c r="F31" s="618" t="s">
        <v>1131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527"/>
      <c r="B32" s="47" t="s">
        <v>6156</v>
      </c>
      <c r="C32" s="520" t="s">
        <v>4927</v>
      </c>
      <c r="D32" s="656">
        <v>5</v>
      </c>
      <c r="E32" s="656">
        <v>7</v>
      </c>
      <c r="F32" s="1419" t="s">
        <v>5630</v>
      </c>
      <c r="G32" s="494"/>
      <c r="H32" s="494" t="s">
        <v>6154</v>
      </c>
      <c r="I32" s="494" t="s">
        <v>294</v>
      </c>
      <c r="J32" s="494" t="s">
        <v>294</v>
      </c>
      <c r="K32" s="573">
        <v>0</v>
      </c>
      <c r="L32" s="358" t="s">
        <v>4915</v>
      </c>
      <c r="M32" s="357" t="s">
        <v>6156</v>
      </c>
      <c r="N32" s="357" t="s">
        <v>6154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5630</v>
      </c>
      <c r="U32" s="357" t="s">
        <v>294</v>
      </c>
      <c r="V32" s="357" t="s">
        <v>294</v>
      </c>
    </row>
    <row r="33" spans="1:22">
      <c r="A33" s="527"/>
      <c r="B33" s="47" t="s">
        <v>868</v>
      </c>
      <c r="C33" s="520" t="s">
        <v>869</v>
      </c>
      <c r="D33" s="656">
        <v>3</v>
      </c>
      <c r="E33" s="656">
        <v>4</v>
      </c>
      <c r="F33" s="618" t="s">
        <v>3533</v>
      </c>
      <c r="G33" s="494"/>
      <c r="H33" s="494" t="s">
        <v>3074</v>
      </c>
      <c r="I33" s="494" t="s">
        <v>294</v>
      </c>
      <c r="J33" s="494" t="s">
        <v>294</v>
      </c>
      <c r="K33" s="573">
        <v>0</v>
      </c>
      <c r="L33" s="358" t="s">
        <v>2113</v>
      </c>
      <c r="M33" s="357" t="s">
        <v>868</v>
      </c>
      <c r="N33" s="357" t="s">
        <v>3074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3170</v>
      </c>
      <c r="U33" s="357" t="s">
        <v>294</v>
      </c>
      <c r="V33" s="357" t="s">
        <v>294</v>
      </c>
    </row>
    <row r="34" spans="1:22">
      <c r="A34" s="527"/>
      <c r="B34" s="47" t="s">
        <v>5939</v>
      </c>
      <c r="C34" s="520" t="s">
        <v>4908</v>
      </c>
      <c r="D34" s="656">
        <v>5</v>
      </c>
      <c r="E34" s="656">
        <v>7</v>
      </c>
      <c r="F34" s="1419" t="s">
        <v>5630</v>
      </c>
      <c r="G34" s="494"/>
      <c r="H34" s="494" t="s">
        <v>6154</v>
      </c>
      <c r="I34" s="494" t="s">
        <v>294</v>
      </c>
      <c r="J34" s="494" t="s">
        <v>294</v>
      </c>
      <c r="K34" s="573">
        <v>0</v>
      </c>
      <c r="L34" s="358" t="s">
        <v>4909</v>
      </c>
      <c r="M34" s="357" t="s">
        <v>5939</v>
      </c>
      <c r="N34" s="357" t="s">
        <v>6154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5630</v>
      </c>
      <c r="U34" s="357" t="s">
        <v>294</v>
      </c>
      <c r="V34" s="357" t="s">
        <v>294</v>
      </c>
    </row>
    <row r="35" spans="1:22" ht="15" thickBot="1">
      <c r="A35" s="527"/>
      <c r="B35" s="50" t="s">
        <v>5635</v>
      </c>
      <c r="C35" s="520" t="s">
        <v>4903</v>
      </c>
      <c r="D35" s="759">
        <v>2</v>
      </c>
      <c r="E35" s="759">
        <v>2</v>
      </c>
      <c r="F35" s="678" t="s">
        <v>873</v>
      </c>
      <c r="G35" s="494"/>
      <c r="H35" s="494" t="s">
        <v>1118</v>
      </c>
      <c r="I35" s="494" t="s">
        <v>294</v>
      </c>
      <c r="J35" s="494" t="s">
        <v>294</v>
      </c>
      <c r="K35" s="573">
        <v>0</v>
      </c>
      <c r="L35" s="358" t="s">
        <v>4904</v>
      </c>
      <c r="M35" s="357" t="s">
        <v>5635</v>
      </c>
      <c r="N35" s="357" t="s">
        <v>1118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2114</v>
      </c>
      <c r="U35" s="357" t="s">
        <v>294</v>
      </c>
      <c r="V35" s="357" t="s">
        <v>294</v>
      </c>
    </row>
    <row r="36" spans="1:22" ht="15" thickBot="1">
      <c r="A36" s="528"/>
      <c r="B36" s="206"/>
      <c r="C36" s="538" t="s">
        <v>22</v>
      </c>
      <c r="D36" s="725">
        <v>20</v>
      </c>
      <c r="E36" s="725">
        <v>0</v>
      </c>
      <c r="F36" s="679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6">
        <v>5</v>
      </c>
      <c r="B37" s="47" t="s">
        <v>5942</v>
      </c>
      <c r="C37" s="520" t="s">
        <v>4917</v>
      </c>
      <c r="D37" s="651">
        <v>4</v>
      </c>
      <c r="E37" s="651">
        <v>5</v>
      </c>
      <c r="F37" s="618" t="s">
        <v>4908</v>
      </c>
      <c r="G37" s="494"/>
      <c r="H37" s="494" t="s">
        <v>5939</v>
      </c>
      <c r="I37" s="494" t="s">
        <v>294</v>
      </c>
      <c r="J37" s="494" t="s">
        <v>294</v>
      </c>
      <c r="K37" s="574">
        <v>0</v>
      </c>
      <c r="L37" s="358" t="s">
        <v>4918</v>
      </c>
      <c r="M37" s="357" t="s">
        <v>5942</v>
      </c>
      <c r="N37" s="357" t="s">
        <v>5939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4909</v>
      </c>
      <c r="U37" s="357" t="s">
        <v>294</v>
      </c>
      <c r="V37" s="357" t="s">
        <v>294</v>
      </c>
    </row>
    <row r="38" spans="1:22">
      <c r="A38" s="527"/>
      <c r="B38" s="47" t="s">
        <v>3081</v>
      </c>
      <c r="C38" s="520" t="s">
        <v>3998</v>
      </c>
      <c r="D38" s="656">
        <v>3</v>
      </c>
      <c r="E38" s="656">
        <v>4</v>
      </c>
      <c r="F38" s="618" t="s">
        <v>1179</v>
      </c>
      <c r="G38" s="494"/>
      <c r="H38" s="494" t="s">
        <v>6011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3081</v>
      </c>
      <c r="N38" s="357" t="s">
        <v>6011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27"/>
      <c r="B39" s="47" t="s">
        <v>6157</v>
      </c>
      <c r="C39" s="520" t="s">
        <v>4959</v>
      </c>
      <c r="D39" s="656">
        <v>3</v>
      </c>
      <c r="E39" s="656">
        <v>3</v>
      </c>
      <c r="F39" s="618" t="s">
        <v>4927</v>
      </c>
      <c r="G39" s="494"/>
      <c r="H39" s="494" t="s">
        <v>6156</v>
      </c>
      <c r="I39" s="494" t="s">
        <v>294</v>
      </c>
      <c r="J39" s="494" t="s">
        <v>294</v>
      </c>
      <c r="K39" s="574">
        <v>0</v>
      </c>
      <c r="L39" s="358" t="s">
        <v>4960</v>
      </c>
      <c r="M39" s="357" t="s">
        <v>6157</v>
      </c>
      <c r="N39" s="357" t="s">
        <v>6156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4915</v>
      </c>
      <c r="U39" s="357" t="s">
        <v>294</v>
      </c>
      <c r="V39" s="357" t="s">
        <v>294</v>
      </c>
    </row>
    <row r="40" spans="1:22">
      <c r="A40" s="527"/>
      <c r="B40" s="47" t="s">
        <v>6158</v>
      </c>
      <c r="C40" s="520" t="s">
        <v>4930</v>
      </c>
      <c r="D40" s="656">
        <v>4</v>
      </c>
      <c r="E40" s="656">
        <v>5</v>
      </c>
      <c r="F40" s="618" t="s">
        <v>4927</v>
      </c>
      <c r="G40" s="494"/>
      <c r="H40" s="494" t="s">
        <v>6156</v>
      </c>
      <c r="I40" s="494" t="s">
        <v>294</v>
      </c>
      <c r="J40" s="494" t="s">
        <v>294</v>
      </c>
      <c r="K40" s="573">
        <v>0</v>
      </c>
      <c r="L40" s="358" t="s">
        <v>4926</v>
      </c>
      <c r="M40" s="357" t="s">
        <v>6158</v>
      </c>
      <c r="N40" s="357" t="s">
        <v>6156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4915</v>
      </c>
      <c r="U40" s="357" t="s">
        <v>294</v>
      </c>
      <c r="V40" s="357" t="s">
        <v>294</v>
      </c>
    </row>
    <row r="41" spans="1:22">
      <c r="A41" s="527"/>
      <c r="B41" s="47" t="s">
        <v>5941</v>
      </c>
      <c r="C41" s="520" t="s">
        <v>4911</v>
      </c>
      <c r="D41" s="656">
        <v>4</v>
      </c>
      <c r="E41" s="656">
        <v>5</v>
      </c>
      <c r="F41" s="618" t="s">
        <v>1109</v>
      </c>
      <c r="G41" s="494"/>
      <c r="H41" s="494" t="s">
        <v>6004</v>
      </c>
      <c r="I41" s="494" t="s">
        <v>294</v>
      </c>
      <c r="J41" s="494" t="s">
        <v>294</v>
      </c>
      <c r="K41" s="573">
        <v>0</v>
      </c>
      <c r="L41" s="358" t="s">
        <v>4913</v>
      </c>
      <c r="M41" s="357" t="s">
        <v>5941</v>
      </c>
      <c r="N41" s="357" t="s">
        <v>6004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" thickBot="1">
      <c r="A42" s="527"/>
      <c r="B42" s="47" t="s">
        <v>1111</v>
      </c>
      <c r="C42" s="537" t="s">
        <v>1126</v>
      </c>
      <c r="D42" s="759">
        <v>3</v>
      </c>
      <c r="E42" s="759">
        <v>4</v>
      </c>
      <c r="F42" s="678" t="s">
        <v>1180</v>
      </c>
      <c r="G42" s="494"/>
      <c r="H42" s="494" t="s">
        <v>40</v>
      </c>
      <c r="I42" s="494" t="s">
        <v>294</v>
      </c>
      <c r="J42" s="494" t="s">
        <v>294</v>
      </c>
      <c r="K42" s="573">
        <v>0</v>
      </c>
      <c r="L42" s="358" t="s">
        <v>1126</v>
      </c>
      <c r="M42" s="357" t="s">
        <v>1111</v>
      </c>
      <c r="N42" s="357" t="s">
        <v>40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1180</v>
      </c>
      <c r="U42" s="357" t="s">
        <v>294</v>
      </c>
      <c r="V42" s="357" t="s">
        <v>294</v>
      </c>
    </row>
    <row r="43" spans="1:22" ht="15" thickBot="1">
      <c r="A43" s="528"/>
      <c r="B43" s="206"/>
      <c r="C43" s="1252" t="s">
        <v>22</v>
      </c>
      <c r="D43" s="725">
        <v>21</v>
      </c>
      <c r="E43" s="725">
        <v>0</v>
      </c>
      <c r="F43" s="67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7">
        <v>6</v>
      </c>
      <c r="B44" s="46" t="s">
        <v>5875</v>
      </c>
      <c r="C44" s="531" t="s">
        <v>411</v>
      </c>
      <c r="D44" s="656">
        <v>4</v>
      </c>
      <c r="E44" s="656">
        <v>6</v>
      </c>
      <c r="F44" s="618" t="s">
        <v>4689</v>
      </c>
      <c r="G44" s="494"/>
      <c r="H44" s="494" t="s">
        <v>6025</v>
      </c>
      <c r="I44" s="494" t="s">
        <v>294</v>
      </c>
      <c r="J44" s="494" t="s">
        <v>294</v>
      </c>
      <c r="K44" s="573">
        <v>0</v>
      </c>
      <c r="L44" s="358" t="s">
        <v>411</v>
      </c>
      <c r="M44" s="357" t="s">
        <v>5875</v>
      </c>
      <c r="N44" s="357" t="s">
        <v>6025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2108</v>
      </c>
      <c r="U44" s="357" t="s">
        <v>294</v>
      </c>
      <c r="V44" s="357" t="s">
        <v>294</v>
      </c>
    </row>
    <row r="45" spans="1:22">
      <c r="A45" s="527"/>
      <c r="B45" s="47" t="s">
        <v>38</v>
      </c>
      <c r="C45" s="520" t="s">
        <v>331</v>
      </c>
      <c r="D45" s="656">
        <v>1</v>
      </c>
      <c r="E45" s="656">
        <v>1</v>
      </c>
      <c r="F45" s="610" t="s">
        <v>335</v>
      </c>
      <c r="G45" s="494"/>
      <c r="H45" s="494" t="s">
        <v>3080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3080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527"/>
      <c r="B46" s="47" t="s">
        <v>6159</v>
      </c>
      <c r="C46" s="520" t="s">
        <v>4923</v>
      </c>
      <c r="D46" s="656">
        <v>4</v>
      </c>
      <c r="E46" s="656">
        <v>5</v>
      </c>
      <c r="F46" s="618" t="s">
        <v>4911</v>
      </c>
      <c r="G46" s="494"/>
      <c r="H46" s="494" t="s">
        <v>5941</v>
      </c>
      <c r="I46" s="494" t="s">
        <v>294</v>
      </c>
      <c r="J46" s="494" t="s">
        <v>294</v>
      </c>
      <c r="K46" s="573">
        <v>0</v>
      </c>
      <c r="L46" s="358" t="s">
        <v>4924</v>
      </c>
      <c r="M46" s="357" t="s">
        <v>6159</v>
      </c>
      <c r="N46" s="357" t="s">
        <v>5941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4913</v>
      </c>
      <c r="U46" s="357" t="s">
        <v>294</v>
      </c>
      <c r="V46" s="357" t="s">
        <v>294</v>
      </c>
    </row>
    <row r="47" spans="1:22">
      <c r="A47" s="527"/>
      <c r="B47" s="47" t="s">
        <v>4935</v>
      </c>
      <c r="C47" s="520" t="s">
        <v>4936</v>
      </c>
      <c r="D47" s="656">
        <v>4</v>
      </c>
      <c r="E47" s="656">
        <v>5</v>
      </c>
      <c r="F47" s="618" t="s">
        <v>4959</v>
      </c>
      <c r="G47" s="494"/>
      <c r="H47" s="494" t="s">
        <v>6157</v>
      </c>
      <c r="I47" s="494" t="s">
        <v>294</v>
      </c>
      <c r="J47" s="494" t="s">
        <v>294</v>
      </c>
      <c r="K47" s="573">
        <v>0</v>
      </c>
      <c r="L47" s="358" t="s">
        <v>4936</v>
      </c>
      <c r="M47" s="357" t="s">
        <v>4935</v>
      </c>
      <c r="N47" s="357" t="s">
        <v>6157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4960</v>
      </c>
      <c r="U47" s="357" t="s">
        <v>294</v>
      </c>
      <c r="V47" s="357" t="s">
        <v>294</v>
      </c>
    </row>
    <row r="48" spans="1:22" ht="15" thickBot="1">
      <c r="A48" s="527"/>
      <c r="B48" s="47" t="s">
        <v>5646</v>
      </c>
      <c r="C48" s="520" t="s">
        <v>5839</v>
      </c>
      <c r="D48" s="759">
        <v>5</v>
      </c>
      <c r="E48" s="759">
        <v>8</v>
      </c>
      <c r="F48" s="618" t="s">
        <v>4959</v>
      </c>
      <c r="G48" s="494"/>
      <c r="H48" s="494" t="s">
        <v>6157</v>
      </c>
      <c r="I48" s="494" t="s">
        <v>294</v>
      </c>
      <c r="J48" s="494" t="s">
        <v>294</v>
      </c>
      <c r="K48" s="573">
        <v>0</v>
      </c>
      <c r="L48" s="358" t="s">
        <v>5648</v>
      </c>
      <c r="M48" s="357" t="s">
        <v>5646</v>
      </c>
      <c r="N48" s="357" t="s">
        <v>6157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4960</v>
      </c>
      <c r="U48" s="357" t="s">
        <v>294</v>
      </c>
      <c r="V48" s="357" t="s">
        <v>294</v>
      </c>
    </row>
    <row r="49" spans="1:22" ht="15" thickBot="1">
      <c r="A49" s="596"/>
      <c r="B49" s="206"/>
      <c r="C49" s="538" t="s">
        <v>22</v>
      </c>
      <c r="D49" s="725">
        <v>18</v>
      </c>
      <c r="E49" s="725">
        <v>0</v>
      </c>
      <c r="F49" s="677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27">
        <v>7</v>
      </c>
      <c r="B50" s="46" t="s">
        <v>6160</v>
      </c>
      <c r="C50" s="520" t="s">
        <v>5652</v>
      </c>
      <c r="D50" s="656">
        <v>4</v>
      </c>
      <c r="E50" s="656">
        <v>5</v>
      </c>
      <c r="F50" s="618" t="s">
        <v>411</v>
      </c>
      <c r="G50" s="494"/>
      <c r="H50" s="494" t="s">
        <v>5875</v>
      </c>
      <c r="I50" s="494" t="s">
        <v>294</v>
      </c>
      <c r="J50" s="494" t="s">
        <v>294</v>
      </c>
      <c r="K50" s="573">
        <v>0</v>
      </c>
      <c r="L50" s="358" t="s">
        <v>5652</v>
      </c>
      <c r="M50" s="357" t="s">
        <v>6160</v>
      </c>
      <c r="N50" s="357" t="s">
        <v>5875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411</v>
      </c>
      <c r="U50" s="357" t="s">
        <v>294</v>
      </c>
      <c r="V50" s="357" t="s">
        <v>294</v>
      </c>
    </row>
    <row r="51" spans="1:22">
      <c r="A51" s="527"/>
      <c r="B51" s="47" t="s">
        <v>4937</v>
      </c>
      <c r="C51" s="520" t="s">
        <v>4938</v>
      </c>
      <c r="D51" s="656">
        <v>4</v>
      </c>
      <c r="E51" s="656">
        <v>5</v>
      </c>
      <c r="F51" s="618" t="s">
        <v>4917</v>
      </c>
      <c r="G51" s="494"/>
      <c r="H51" s="494" t="s">
        <v>5942</v>
      </c>
      <c r="I51" s="494" t="s">
        <v>294</v>
      </c>
      <c r="J51" s="494" t="s">
        <v>294</v>
      </c>
      <c r="K51" s="573">
        <v>0</v>
      </c>
      <c r="L51" s="358" t="s">
        <v>4939</v>
      </c>
      <c r="M51" s="357" t="s">
        <v>4937</v>
      </c>
      <c r="N51" s="357" t="s">
        <v>5942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4918</v>
      </c>
      <c r="U51" s="357" t="s">
        <v>294</v>
      </c>
      <c r="V51" s="357" t="s">
        <v>294</v>
      </c>
    </row>
    <row r="52" spans="1:22">
      <c r="A52" s="527"/>
      <c r="B52" s="47" t="s">
        <v>6161</v>
      </c>
      <c r="C52" s="520" t="s">
        <v>3155</v>
      </c>
      <c r="D52" s="656">
        <v>8</v>
      </c>
      <c r="E52" s="656">
        <v>14</v>
      </c>
      <c r="F52" s="618" t="s">
        <v>6162</v>
      </c>
      <c r="G52" s="494"/>
      <c r="H52" s="494" t="s">
        <v>6015</v>
      </c>
      <c r="I52" s="494" t="s">
        <v>294</v>
      </c>
      <c r="J52" s="494" t="s">
        <v>294</v>
      </c>
      <c r="K52" s="573">
        <v>120</v>
      </c>
      <c r="L52" s="358" t="s">
        <v>4589</v>
      </c>
      <c r="M52" s="357" t="s">
        <v>6161</v>
      </c>
      <c r="N52" s="357" t="s">
        <v>6015</v>
      </c>
      <c r="O52" s="357" t="s">
        <v>294</v>
      </c>
      <c r="P52" s="357" t="s">
        <v>294</v>
      </c>
      <c r="Q52" s="357">
        <v>120</v>
      </c>
      <c r="R52" s="357">
        <v>15</v>
      </c>
      <c r="S52" s="357">
        <v>0</v>
      </c>
      <c r="T52" s="357" t="s">
        <v>1181</v>
      </c>
      <c r="U52" s="357" t="s">
        <v>5656</v>
      </c>
      <c r="V52" s="357" t="s">
        <v>294</v>
      </c>
    </row>
    <row r="53" spans="1:22" ht="15" thickBot="1">
      <c r="A53" s="527"/>
      <c r="B53" s="47" t="s">
        <v>6163</v>
      </c>
      <c r="C53" s="520" t="s">
        <v>4970</v>
      </c>
      <c r="D53" s="759">
        <v>4</v>
      </c>
      <c r="E53" s="759">
        <v>5</v>
      </c>
      <c r="F53" s="678" t="s">
        <v>4923</v>
      </c>
      <c r="G53" s="494"/>
      <c r="H53" s="494" t="s">
        <v>6159</v>
      </c>
      <c r="I53" s="494" t="s">
        <v>294</v>
      </c>
      <c r="J53" s="494" t="s">
        <v>294</v>
      </c>
      <c r="K53" s="573">
        <v>0</v>
      </c>
      <c r="L53" s="358" t="s">
        <v>4970</v>
      </c>
      <c r="M53" s="357" t="s">
        <v>6163</v>
      </c>
      <c r="N53" s="357" t="s">
        <v>6159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4924</v>
      </c>
      <c r="U53" s="357" t="s">
        <v>294</v>
      </c>
      <c r="V53" s="357" t="s">
        <v>294</v>
      </c>
    </row>
    <row r="54" spans="1:22" ht="15" thickBot="1">
      <c r="A54" s="528"/>
      <c r="B54" s="206"/>
      <c r="C54" s="538" t="s">
        <v>22</v>
      </c>
      <c r="D54" s="725">
        <v>20</v>
      </c>
      <c r="E54" s="725">
        <v>0</v>
      </c>
      <c r="F54" s="680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526">
        <v>8</v>
      </c>
      <c r="B55" s="47" t="s">
        <v>6164</v>
      </c>
      <c r="C55" s="520" t="s">
        <v>5813</v>
      </c>
      <c r="D55" s="656">
        <v>5</v>
      </c>
      <c r="E55" s="656">
        <v>7</v>
      </c>
      <c r="F55" s="616" t="s">
        <v>4936</v>
      </c>
      <c r="G55" s="494"/>
      <c r="H55" s="494" t="s">
        <v>4935</v>
      </c>
      <c r="I55" s="494" t="s">
        <v>294</v>
      </c>
      <c r="J55" s="494" t="s">
        <v>294</v>
      </c>
      <c r="K55" s="573">
        <v>0</v>
      </c>
      <c r="L55" s="358" t="s">
        <v>4942</v>
      </c>
      <c r="M55" s="357" t="s">
        <v>6164</v>
      </c>
      <c r="N55" s="357" t="s">
        <v>4935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4936</v>
      </c>
      <c r="U55" s="357" t="s">
        <v>294</v>
      </c>
      <c r="V55" s="357" t="s">
        <v>294</v>
      </c>
    </row>
    <row r="56" spans="1:22">
      <c r="A56" s="527"/>
      <c r="B56" s="47" t="s">
        <v>6165</v>
      </c>
      <c r="C56" s="520" t="s">
        <v>4965</v>
      </c>
      <c r="D56" s="656">
        <v>5</v>
      </c>
      <c r="E56" s="656">
        <v>7</v>
      </c>
      <c r="F56" s="618" t="s">
        <v>4936</v>
      </c>
      <c r="G56" s="494"/>
      <c r="H56" s="494" t="s">
        <v>4935</v>
      </c>
      <c r="I56" s="494" t="s">
        <v>294</v>
      </c>
      <c r="J56" s="494" t="s">
        <v>294</v>
      </c>
      <c r="K56" s="573">
        <v>0</v>
      </c>
      <c r="L56" s="358" t="s">
        <v>4965</v>
      </c>
      <c r="M56" s="357" t="s">
        <v>6165</v>
      </c>
      <c r="N56" s="357" t="s">
        <v>4935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4936</v>
      </c>
      <c r="U56" s="357" t="s">
        <v>294</v>
      </c>
      <c r="V56" s="357" t="s">
        <v>294</v>
      </c>
    </row>
    <row r="57" spans="1:22">
      <c r="A57" s="527"/>
      <c r="B57" s="47" t="s">
        <v>6166</v>
      </c>
      <c r="C57" s="520" t="s">
        <v>4947</v>
      </c>
      <c r="D57" s="656">
        <v>6</v>
      </c>
      <c r="E57" s="656">
        <v>9</v>
      </c>
      <c r="F57" s="618" t="s">
        <v>4938</v>
      </c>
      <c r="G57" s="494"/>
      <c r="H57" s="494" t="s">
        <v>4937</v>
      </c>
      <c r="I57" s="494" t="s">
        <v>294</v>
      </c>
      <c r="J57" s="494" t="s">
        <v>294</v>
      </c>
      <c r="K57" s="573">
        <v>0</v>
      </c>
      <c r="L57" s="358" t="s">
        <v>4948</v>
      </c>
      <c r="M57" s="357" t="s">
        <v>6166</v>
      </c>
      <c r="N57" s="357" t="s">
        <v>4937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4939</v>
      </c>
      <c r="U57" s="357" t="s">
        <v>294</v>
      </c>
      <c r="V57" s="357" t="s">
        <v>294</v>
      </c>
    </row>
    <row r="58" spans="1:22" ht="15" thickBot="1">
      <c r="A58" s="527"/>
      <c r="B58" s="50" t="s">
        <v>4660</v>
      </c>
      <c r="C58" s="520" t="s">
        <v>4779</v>
      </c>
      <c r="D58" s="759">
        <v>4</v>
      </c>
      <c r="E58" s="759">
        <v>4</v>
      </c>
      <c r="F58" s="678" t="s">
        <v>5839</v>
      </c>
      <c r="G58" s="494"/>
      <c r="H58" s="494" t="s">
        <v>5646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5646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5648</v>
      </c>
      <c r="U58" s="357" t="s">
        <v>294</v>
      </c>
      <c r="V58" s="357" t="s">
        <v>294</v>
      </c>
    </row>
    <row r="59" spans="1:22" ht="15" thickBot="1">
      <c r="A59" s="528"/>
      <c r="B59" s="206"/>
      <c r="C59" s="538" t="s">
        <v>22</v>
      </c>
      <c r="D59" s="725">
        <v>20</v>
      </c>
      <c r="E59" s="725">
        <v>0</v>
      </c>
      <c r="F59" s="677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526">
        <v>9</v>
      </c>
      <c r="B60" s="46" t="s">
        <v>6167</v>
      </c>
      <c r="C60" s="520" t="s">
        <v>4968</v>
      </c>
      <c r="D60" s="656">
        <v>6</v>
      </c>
      <c r="E60" s="656">
        <v>9</v>
      </c>
      <c r="F60" s="616" t="s">
        <v>4970</v>
      </c>
      <c r="G60" s="494"/>
      <c r="H60" s="494" t="s">
        <v>6163</v>
      </c>
      <c r="I60" s="494" t="s">
        <v>294</v>
      </c>
      <c r="J60" s="494" t="s">
        <v>294</v>
      </c>
      <c r="K60" s="573">
        <v>0</v>
      </c>
      <c r="L60" s="358" t="s">
        <v>4968</v>
      </c>
      <c r="M60" s="357" t="s">
        <v>6167</v>
      </c>
      <c r="N60" s="357" t="s">
        <v>6163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4970</v>
      </c>
      <c r="U60" s="357" t="s">
        <v>294</v>
      </c>
      <c r="V60" s="357" t="s">
        <v>294</v>
      </c>
    </row>
    <row r="61" spans="1:22">
      <c r="A61" s="527"/>
      <c r="B61" s="47" t="s">
        <v>1114</v>
      </c>
      <c r="C61" s="520" t="s">
        <v>878</v>
      </c>
      <c r="D61" s="656">
        <v>4</v>
      </c>
      <c r="E61" s="656">
        <v>4</v>
      </c>
      <c r="F61" s="618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27"/>
      <c r="B62" s="47" t="s">
        <v>5863</v>
      </c>
      <c r="C62" s="520" t="s">
        <v>4592</v>
      </c>
      <c r="D62" s="656">
        <v>4</v>
      </c>
      <c r="E62" s="656">
        <v>4</v>
      </c>
      <c r="F62" s="618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27"/>
      <c r="B63" s="47" t="s">
        <v>876</v>
      </c>
      <c r="C63" s="520" t="s">
        <v>4594</v>
      </c>
      <c r="D63" s="656">
        <v>4</v>
      </c>
      <c r="E63" s="656">
        <v>4</v>
      </c>
      <c r="F63" s="6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527"/>
      <c r="B64" s="50" t="s">
        <v>6168</v>
      </c>
      <c r="C64" s="520" t="s">
        <v>4161</v>
      </c>
      <c r="D64" s="759">
        <v>8</v>
      </c>
      <c r="E64" s="759">
        <v>12</v>
      </c>
      <c r="F64" s="618" t="s">
        <v>5936</v>
      </c>
      <c r="G64" s="494"/>
      <c r="H64" s="494" t="s">
        <v>3081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6168</v>
      </c>
      <c r="N64" s="357" t="s">
        <v>3081</v>
      </c>
      <c r="O64" s="357" t="s">
        <v>294</v>
      </c>
      <c r="P64" s="357" t="s">
        <v>294</v>
      </c>
      <c r="Q64" s="357">
        <v>150</v>
      </c>
      <c r="R64" s="357">
        <v>33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28"/>
      <c r="B65" s="206"/>
      <c r="C65" s="538" t="s">
        <v>22</v>
      </c>
      <c r="D65" s="725">
        <v>18</v>
      </c>
      <c r="E65" s="725">
        <v>0</v>
      </c>
      <c r="F65" s="677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26">
        <v>10</v>
      </c>
      <c r="B66" s="47" t="s">
        <v>5951</v>
      </c>
      <c r="C66" s="520" t="s">
        <v>5670</v>
      </c>
      <c r="D66" s="656">
        <v>7</v>
      </c>
      <c r="E66" s="656">
        <v>11</v>
      </c>
      <c r="F66" s="618" t="s">
        <v>4968</v>
      </c>
      <c r="G66" s="494"/>
      <c r="H66" s="494" t="s">
        <v>6167</v>
      </c>
      <c r="I66" s="494" t="s">
        <v>294</v>
      </c>
      <c r="J66" s="494" t="s">
        <v>294</v>
      </c>
      <c r="K66" s="573">
        <v>0</v>
      </c>
      <c r="L66" s="358" t="s">
        <v>5670</v>
      </c>
      <c r="M66" s="357" t="s">
        <v>5951</v>
      </c>
      <c r="N66" s="357" t="s">
        <v>6167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4968</v>
      </c>
      <c r="U66" s="357" t="s">
        <v>294</v>
      </c>
      <c r="V66" s="357" t="s">
        <v>294</v>
      </c>
    </row>
    <row r="67" spans="1:22">
      <c r="A67" s="527"/>
      <c r="B67" s="47" t="s">
        <v>1116</v>
      </c>
      <c r="C67" s="520" t="s">
        <v>2137</v>
      </c>
      <c r="D67" s="656">
        <v>4</v>
      </c>
      <c r="E67" s="656">
        <v>4</v>
      </c>
      <c r="F67" s="618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27"/>
      <c r="B68" s="47" t="s">
        <v>866</v>
      </c>
      <c r="C68" s="520" t="s">
        <v>4602</v>
      </c>
      <c r="D68" s="656">
        <v>4</v>
      </c>
      <c r="E68" s="656">
        <v>4</v>
      </c>
      <c r="F68" s="618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27"/>
      <c r="B69" s="47" t="s">
        <v>5865</v>
      </c>
      <c r="C69" s="520" t="s">
        <v>4604</v>
      </c>
      <c r="D69" s="656">
        <v>4</v>
      </c>
      <c r="E69" s="656">
        <v>4</v>
      </c>
      <c r="F69" s="618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 ht="15" thickBot="1">
      <c r="A70" s="527"/>
      <c r="B70" s="50" t="s">
        <v>6169</v>
      </c>
      <c r="C70" s="520" t="s">
        <v>4329</v>
      </c>
      <c r="D70" s="759">
        <v>8</v>
      </c>
      <c r="E70" s="759">
        <v>12</v>
      </c>
      <c r="F70" s="618" t="s">
        <v>4161</v>
      </c>
      <c r="G70" s="494"/>
      <c r="H70" s="494" t="s">
        <v>6170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6169</v>
      </c>
      <c r="N70" s="357" t="s">
        <v>6168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1629"/>
      <c r="B71" s="206"/>
      <c r="C71" s="538" t="s">
        <v>22</v>
      </c>
      <c r="D71" s="725">
        <v>19</v>
      </c>
      <c r="E71" s="725">
        <v>0</v>
      </c>
      <c r="F71" s="677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1547"/>
      <c r="B72" s="48"/>
      <c r="C72" s="538" t="s">
        <v>111</v>
      </c>
      <c r="D72" s="49">
        <v>200</v>
      </c>
      <c r="E72" s="49">
        <v>0</v>
      </c>
      <c r="F72" s="4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F7EC8-C561-4992-B3D7-697243A40D95}">
  <sheetPr codeName="Sheet130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3.109375" style="357" customWidth="1"/>
    <col min="9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603" t="s">
        <v>6033</v>
      </c>
      <c r="C9" s="604" t="s">
        <v>500</v>
      </c>
      <c r="D9" s="651">
        <v>4</v>
      </c>
      <c r="E9" s="651">
        <v>5</v>
      </c>
      <c r="F9" s="801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6033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607" t="s">
        <v>4678</v>
      </c>
      <c r="C10" s="611" t="s">
        <v>1113</v>
      </c>
      <c r="D10" s="656">
        <v>4</v>
      </c>
      <c r="E10" s="656">
        <v>5</v>
      </c>
      <c r="F10" s="80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1113</v>
      </c>
      <c r="M10" s="357" t="s">
        <v>4678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607" t="s">
        <v>4485</v>
      </c>
      <c r="C11" s="611" t="s">
        <v>3543</v>
      </c>
      <c r="D11" s="656">
        <v>5</v>
      </c>
      <c r="E11" s="656">
        <v>6</v>
      </c>
      <c r="F11" s="80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4485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607" t="s">
        <v>4482</v>
      </c>
      <c r="C12" s="608" t="s">
        <v>3533</v>
      </c>
      <c r="D12" s="656">
        <v>5</v>
      </c>
      <c r="E12" s="656">
        <v>6</v>
      </c>
      <c r="F12" s="80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3170</v>
      </c>
      <c r="M12" s="357" t="s">
        <v>4482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849"/>
      <c r="B13" s="619" t="s">
        <v>3035</v>
      </c>
      <c r="C13" s="634" t="s">
        <v>438</v>
      </c>
      <c r="D13" s="656">
        <v>2</v>
      </c>
      <c r="E13" s="656">
        <v>3</v>
      </c>
      <c r="F13" s="80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3035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56"/>
      <c r="B14" s="849"/>
      <c r="C14" s="1625" t="s">
        <v>336</v>
      </c>
      <c r="D14" s="663">
        <v>20</v>
      </c>
      <c r="E14" s="726">
        <v>0</v>
      </c>
      <c r="F14" s="1594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849">
        <v>2</v>
      </c>
      <c r="B15" s="603" t="s">
        <v>6048</v>
      </c>
      <c r="C15" s="604" t="s">
        <v>367</v>
      </c>
      <c r="D15" s="651">
        <v>3</v>
      </c>
      <c r="E15" s="651">
        <v>4</v>
      </c>
      <c r="F15" s="80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367</v>
      </c>
      <c r="M15" s="357" t="s">
        <v>6048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9"/>
      <c r="B16" s="1140" t="s">
        <v>860</v>
      </c>
      <c r="C16" s="1125" t="s">
        <v>738</v>
      </c>
      <c r="D16" s="656">
        <v>4</v>
      </c>
      <c r="E16" s="656">
        <v>6</v>
      </c>
      <c r="F16" s="802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738</v>
      </c>
      <c r="M16" s="357" t="s">
        <v>860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849"/>
      <c r="B17" s="1140" t="s">
        <v>4486</v>
      </c>
      <c r="C17" s="611" t="s">
        <v>471</v>
      </c>
      <c r="D17" s="656">
        <v>5</v>
      </c>
      <c r="E17" s="656">
        <v>6</v>
      </c>
      <c r="F17" s="802" t="s">
        <v>3543</v>
      </c>
      <c r="G17" s="494"/>
      <c r="H17" s="494" t="s">
        <v>4485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4486</v>
      </c>
      <c r="N17" s="357" t="s">
        <v>4485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849"/>
      <c r="B18" s="607" t="s">
        <v>3037</v>
      </c>
      <c r="C18" s="611" t="s">
        <v>4294</v>
      </c>
      <c r="D18" s="656">
        <v>2</v>
      </c>
      <c r="E18" s="656">
        <v>3</v>
      </c>
      <c r="F18" s="8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3037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607" t="s">
        <v>6034</v>
      </c>
      <c r="C19" s="611" t="s">
        <v>3991</v>
      </c>
      <c r="D19" s="656">
        <v>5</v>
      </c>
      <c r="E19" s="656">
        <v>6</v>
      </c>
      <c r="F19" s="810" t="s">
        <v>3533</v>
      </c>
      <c r="G19" s="494"/>
      <c r="H19" s="494" t="s">
        <v>4482</v>
      </c>
      <c r="I19" s="494" t="s">
        <v>294</v>
      </c>
      <c r="J19" s="494" t="s">
        <v>294</v>
      </c>
      <c r="K19" s="573">
        <v>0</v>
      </c>
      <c r="L19" s="358" t="s">
        <v>593</v>
      </c>
      <c r="M19" s="357" t="s">
        <v>6034</v>
      </c>
      <c r="N19" s="357" t="s">
        <v>4482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 ht="15" thickBot="1">
      <c r="A20" s="849"/>
      <c r="B20" s="619" t="s">
        <v>36</v>
      </c>
      <c r="C20" s="634" t="s">
        <v>1131</v>
      </c>
      <c r="D20" s="759">
        <v>1</v>
      </c>
      <c r="E20" s="759">
        <v>1</v>
      </c>
      <c r="F20" s="810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856"/>
      <c r="B21" s="867"/>
      <c r="C21" s="724" t="s">
        <v>336</v>
      </c>
      <c r="D21" s="725">
        <v>20</v>
      </c>
      <c r="E21" s="726">
        <v>0</v>
      </c>
      <c r="F21" s="1594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849">
        <v>3</v>
      </c>
      <c r="B22" s="603" t="s">
        <v>868</v>
      </c>
      <c r="C22" s="604" t="s">
        <v>869</v>
      </c>
      <c r="D22" s="651">
        <v>3</v>
      </c>
      <c r="E22" s="651">
        <v>4</v>
      </c>
      <c r="F22" s="802" t="s">
        <v>3533</v>
      </c>
      <c r="G22" s="494"/>
      <c r="H22" s="494" t="s">
        <v>4482</v>
      </c>
      <c r="I22" s="494" t="s">
        <v>294</v>
      </c>
      <c r="J22" s="494" t="s">
        <v>294</v>
      </c>
      <c r="K22" s="573">
        <v>0</v>
      </c>
      <c r="L22" s="358" t="s">
        <v>2113</v>
      </c>
      <c r="M22" s="357" t="s">
        <v>868</v>
      </c>
      <c r="N22" s="357" t="s">
        <v>4482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3170</v>
      </c>
      <c r="U22" s="357" t="s">
        <v>294</v>
      </c>
      <c r="V22" s="357" t="s">
        <v>294</v>
      </c>
    </row>
    <row r="23" spans="1:22">
      <c r="A23" s="849"/>
      <c r="B23" s="1140" t="s">
        <v>6146</v>
      </c>
      <c r="C23" s="1125" t="s">
        <v>1109</v>
      </c>
      <c r="D23" s="656">
        <v>4</v>
      </c>
      <c r="E23" s="656">
        <v>5</v>
      </c>
      <c r="F23" s="802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1109</v>
      </c>
      <c r="M23" s="357" t="s">
        <v>6146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849"/>
      <c r="B24" s="607" t="s">
        <v>4490</v>
      </c>
      <c r="C24" s="611" t="s">
        <v>140</v>
      </c>
      <c r="D24" s="656">
        <v>5</v>
      </c>
      <c r="E24" s="656">
        <v>6</v>
      </c>
      <c r="F24" s="802" t="s">
        <v>471</v>
      </c>
      <c r="G24" s="494"/>
      <c r="H24" s="494" t="s">
        <v>4486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4490</v>
      </c>
      <c r="N24" s="357" t="s">
        <v>4486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849"/>
      <c r="B25" s="607" t="s">
        <v>40</v>
      </c>
      <c r="C25" s="611" t="s">
        <v>1180</v>
      </c>
      <c r="D25" s="656">
        <v>1</v>
      </c>
      <c r="E25" s="656">
        <v>1</v>
      </c>
      <c r="F25" s="1626" t="s">
        <v>1131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849"/>
      <c r="B26" s="607" t="s">
        <v>6037</v>
      </c>
      <c r="C26" s="611" t="s">
        <v>562</v>
      </c>
      <c r="D26" s="656">
        <v>5</v>
      </c>
      <c r="E26" s="656">
        <v>6</v>
      </c>
      <c r="F26" s="802" t="s">
        <v>3991</v>
      </c>
      <c r="G26" s="494"/>
      <c r="H26" s="494" t="s">
        <v>6034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6037</v>
      </c>
      <c r="N26" s="357" t="s">
        <v>6034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 ht="15" thickBot="1">
      <c r="A27" s="849"/>
      <c r="B27" s="619" t="s">
        <v>29</v>
      </c>
      <c r="C27" s="634" t="s">
        <v>2389</v>
      </c>
      <c r="D27" s="759">
        <v>2</v>
      </c>
      <c r="E27" s="759">
        <v>2</v>
      </c>
      <c r="F27" s="80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856"/>
      <c r="B28" s="856"/>
      <c r="C28" s="1597" t="s">
        <v>336</v>
      </c>
      <c r="D28" s="725">
        <v>20</v>
      </c>
      <c r="E28" s="726">
        <v>0</v>
      </c>
      <c r="F28" s="159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849">
        <v>4</v>
      </c>
      <c r="B29" s="603" t="s">
        <v>6133</v>
      </c>
      <c r="C29" s="1138" t="s">
        <v>437</v>
      </c>
      <c r="D29" s="651">
        <v>4</v>
      </c>
      <c r="E29" s="651">
        <v>5</v>
      </c>
      <c r="F29" s="801" t="s">
        <v>1109</v>
      </c>
      <c r="G29" s="494"/>
      <c r="H29" s="494" t="s">
        <v>6146</v>
      </c>
      <c r="I29" s="494" t="s">
        <v>294</v>
      </c>
      <c r="J29" s="494" t="s">
        <v>294</v>
      </c>
      <c r="K29" s="573">
        <v>0</v>
      </c>
      <c r="L29" s="358" t="s">
        <v>437</v>
      </c>
      <c r="M29" s="357" t="s">
        <v>6133</v>
      </c>
      <c r="N29" s="357" t="s">
        <v>6146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1109</v>
      </c>
      <c r="U29" s="357" t="s">
        <v>294</v>
      </c>
      <c r="V29" s="357" t="s">
        <v>294</v>
      </c>
    </row>
    <row r="30" spans="1:22">
      <c r="A30" s="849"/>
      <c r="B30" s="607" t="s">
        <v>6039</v>
      </c>
      <c r="C30" s="608" t="s">
        <v>4689</v>
      </c>
      <c r="D30" s="656">
        <v>3</v>
      </c>
      <c r="E30" s="656">
        <v>4</v>
      </c>
      <c r="F30" s="802" t="s">
        <v>3991</v>
      </c>
      <c r="G30" s="494"/>
      <c r="H30" s="494" t="s">
        <v>6034</v>
      </c>
      <c r="I30" s="494" t="s">
        <v>294</v>
      </c>
      <c r="J30" s="494" t="s">
        <v>294</v>
      </c>
      <c r="K30" s="573">
        <v>0</v>
      </c>
      <c r="L30" s="358" t="s">
        <v>2108</v>
      </c>
      <c r="M30" s="357" t="s">
        <v>6039</v>
      </c>
      <c r="N30" s="357" t="s">
        <v>6034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849"/>
      <c r="B31" s="607" t="s">
        <v>1111</v>
      </c>
      <c r="C31" s="608" t="s">
        <v>1126</v>
      </c>
      <c r="D31" s="656">
        <v>3</v>
      </c>
      <c r="E31" s="656">
        <v>4</v>
      </c>
      <c r="F31" s="802" t="s">
        <v>1180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849"/>
      <c r="B32" s="607" t="s">
        <v>3039</v>
      </c>
      <c r="C32" s="608" t="s">
        <v>1179</v>
      </c>
      <c r="D32" s="656">
        <v>3</v>
      </c>
      <c r="E32" s="656">
        <v>4</v>
      </c>
      <c r="F32" s="802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3039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849"/>
      <c r="B33" s="607" t="s">
        <v>6147</v>
      </c>
      <c r="C33" s="608" t="s">
        <v>1143</v>
      </c>
      <c r="D33" s="656">
        <v>4</v>
      </c>
      <c r="E33" s="656">
        <v>5</v>
      </c>
      <c r="F33" s="802" t="s">
        <v>1113</v>
      </c>
      <c r="G33" s="494"/>
      <c r="H33" s="494" t="s">
        <v>4678</v>
      </c>
      <c r="I33" s="494" t="s">
        <v>294</v>
      </c>
      <c r="J33" s="494" t="s">
        <v>294</v>
      </c>
      <c r="K33" s="573">
        <v>0</v>
      </c>
      <c r="L33" s="358" t="s">
        <v>1143</v>
      </c>
      <c r="M33" s="357" t="s">
        <v>6147</v>
      </c>
      <c r="N33" s="357" t="s">
        <v>4678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1113</v>
      </c>
      <c r="U33" s="357" t="s">
        <v>294</v>
      </c>
      <c r="V33" s="357" t="s">
        <v>294</v>
      </c>
    </row>
    <row r="34" spans="1:22" ht="15" thickBot="1">
      <c r="A34" s="849"/>
      <c r="B34" s="619" t="s">
        <v>4489</v>
      </c>
      <c r="C34" s="628" t="s">
        <v>3153</v>
      </c>
      <c r="D34" s="759">
        <v>5</v>
      </c>
      <c r="E34" s="759">
        <v>6</v>
      </c>
      <c r="F34" s="806" t="s">
        <v>3991</v>
      </c>
      <c r="G34" s="494"/>
      <c r="H34" s="494" t="s">
        <v>6034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4489</v>
      </c>
      <c r="N34" s="357" t="s">
        <v>6034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 ht="15" thickBot="1">
      <c r="A35" s="856"/>
      <c r="B35" s="867"/>
      <c r="C35" s="724" t="s">
        <v>336</v>
      </c>
      <c r="D35" s="725">
        <v>22</v>
      </c>
      <c r="E35" s="726">
        <v>0</v>
      </c>
      <c r="F35" s="162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336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849">
        <v>5</v>
      </c>
      <c r="B36" s="603" t="s">
        <v>5875</v>
      </c>
      <c r="C36" s="1138" t="s">
        <v>411</v>
      </c>
      <c r="D36" s="651">
        <v>4</v>
      </c>
      <c r="E36" s="651">
        <v>6</v>
      </c>
      <c r="F36" s="801" t="s">
        <v>4689</v>
      </c>
      <c r="G36" s="494"/>
      <c r="H36" s="494" t="s">
        <v>6039</v>
      </c>
      <c r="I36" s="494" t="s">
        <v>294</v>
      </c>
      <c r="J36" s="494" t="s">
        <v>294</v>
      </c>
      <c r="K36" s="573">
        <v>0</v>
      </c>
      <c r="L36" s="358" t="s">
        <v>411</v>
      </c>
      <c r="M36" s="357" t="s">
        <v>5875</v>
      </c>
      <c r="N36" s="357" t="s">
        <v>6039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2108</v>
      </c>
      <c r="U36" s="357" t="s">
        <v>294</v>
      </c>
      <c r="V36" s="357" t="s">
        <v>294</v>
      </c>
    </row>
    <row r="37" spans="1:22">
      <c r="A37" s="849"/>
      <c r="B37" s="607" t="s">
        <v>4843</v>
      </c>
      <c r="C37" s="608" t="s">
        <v>865</v>
      </c>
      <c r="D37" s="656">
        <v>4</v>
      </c>
      <c r="E37" s="656">
        <v>8</v>
      </c>
      <c r="F37" s="802" t="s">
        <v>1143</v>
      </c>
      <c r="G37" s="494"/>
      <c r="H37" s="494" t="s">
        <v>6147</v>
      </c>
      <c r="I37" s="494" t="s">
        <v>294</v>
      </c>
      <c r="J37" s="494" t="s">
        <v>294</v>
      </c>
      <c r="K37" s="574">
        <v>0</v>
      </c>
      <c r="L37" s="358" t="s">
        <v>865</v>
      </c>
      <c r="M37" s="357" t="s">
        <v>4843</v>
      </c>
      <c r="N37" s="357" t="s">
        <v>6147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1143</v>
      </c>
      <c r="U37" s="357" t="s">
        <v>294</v>
      </c>
      <c r="V37" s="357" t="s">
        <v>294</v>
      </c>
    </row>
    <row r="38" spans="1:22">
      <c r="A38" s="849"/>
      <c r="B38" s="607" t="s">
        <v>1118</v>
      </c>
      <c r="C38" s="608" t="s">
        <v>873</v>
      </c>
      <c r="D38" s="656">
        <v>3</v>
      </c>
      <c r="E38" s="656">
        <v>6</v>
      </c>
      <c r="F38" s="802" t="s">
        <v>2389</v>
      </c>
      <c r="G38" s="494"/>
      <c r="H38" s="494" t="s">
        <v>29</v>
      </c>
      <c r="I38" s="494" t="s">
        <v>294</v>
      </c>
      <c r="J38" s="494" t="s">
        <v>294</v>
      </c>
      <c r="K38" s="573">
        <v>0</v>
      </c>
      <c r="L38" s="358" t="s">
        <v>2114</v>
      </c>
      <c r="M38" s="357" t="s">
        <v>1118</v>
      </c>
      <c r="N38" s="357" t="s">
        <v>29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609</v>
      </c>
      <c r="U38" s="357" t="s">
        <v>294</v>
      </c>
      <c r="V38" s="357" t="s">
        <v>294</v>
      </c>
    </row>
    <row r="39" spans="1:22">
      <c r="A39" s="849"/>
      <c r="B39" s="607" t="s">
        <v>373</v>
      </c>
      <c r="C39" s="608" t="s">
        <v>4555</v>
      </c>
      <c r="D39" s="656">
        <v>3</v>
      </c>
      <c r="E39" s="656">
        <v>4</v>
      </c>
      <c r="F39" s="802" t="s">
        <v>3153</v>
      </c>
      <c r="G39" s="494"/>
      <c r="H39" s="494" t="s">
        <v>4489</v>
      </c>
      <c r="I39" s="494" t="s">
        <v>294</v>
      </c>
      <c r="J39" s="494" t="s">
        <v>294</v>
      </c>
      <c r="K39" s="574">
        <v>0</v>
      </c>
      <c r="L39" s="358" t="s">
        <v>2115</v>
      </c>
      <c r="M39" s="357" t="s">
        <v>373</v>
      </c>
      <c r="N39" s="357" t="s">
        <v>4489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849"/>
      <c r="B40" s="607" t="s">
        <v>3052</v>
      </c>
      <c r="C40" s="608" t="s">
        <v>1181</v>
      </c>
      <c r="D40" s="656">
        <v>4</v>
      </c>
      <c r="E40" s="656">
        <v>6</v>
      </c>
      <c r="F40" s="802" t="s">
        <v>438</v>
      </c>
      <c r="G40" s="494"/>
      <c r="H40" s="494" t="s">
        <v>3035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3052</v>
      </c>
      <c r="N40" s="357" t="s">
        <v>3035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849"/>
      <c r="B41" s="619" t="s">
        <v>5156</v>
      </c>
      <c r="C41" s="628" t="s">
        <v>408</v>
      </c>
      <c r="D41" s="759">
        <v>3</v>
      </c>
      <c r="E41" s="759">
        <v>4</v>
      </c>
      <c r="F41" s="806" t="s">
        <v>367</v>
      </c>
      <c r="G41" s="494"/>
      <c r="H41" s="494" t="s">
        <v>6048</v>
      </c>
      <c r="I41" s="494" t="s">
        <v>294</v>
      </c>
      <c r="J41" s="494" t="s">
        <v>294</v>
      </c>
      <c r="K41" s="573">
        <v>0</v>
      </c>
      <c r="L41" s="358" t="s">
        <v>408</v>
      </c>
      <c r="M41" s="357" t="s">
        <v>5156</v>
      </c>
      <c r="N41" s="357" t="s">
        <v>6048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367</v>
      </c>
      <c r="U41" s="357" t="s">
        <v>294</v>
      </c>
      <c r="V41" s="357" t="s">
        <v>294</v>
      </c>
    </row>
    <row r="42" spans="1:22" ht="15" thickBot="1">
      <c r="A42" s="856"/>
      <c r="B42" s="867"/>
      <c r="C42" s="724" t="s">
        <v>336</v>
      </c>
      <c r="D42" s="725">
        <v>21</v>
      </c>
      <c r="E42" s="726">
        <v>0</v>
      </c>
      <c r="F42" s="1596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336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844">
        <v>6</v>
      </c>
      <c r="B43" s="603" t="s">
        <v>6136</v>
      </c>
      <c r="C43" s="604" t="s">
        <v>871</v>
      </c>
      <c r="D43" s="651">
        <v>5</v>
      </c>
      <c r="E43" s="651">
        <v>8</v>
      </c>
      <c r="F43" s="801" t="s">
        <v>437</v>
      </c>
      <c r="G43" s="494"/>
      <c r="H43" s="494" t="s">
        <v>6133</v>
      </c>
      <c r="I43" s="494" t="s">
        <v>294</v>
      </c>
      <c r="J43" s="494" t="s">
        <v>294</v>
      </c>
      <c r="K43" s="573">
        <v>0</v>
      </c>
      <c r="L43" s="358" t="s">
        <v>871</v>
      </c>
      <c r="M43" s="357" t="s">
        <v>6136</v>
      </c>
      <c r="N43" s="357" t="s">
        <v>6133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437</v>
      </c>
      <c r="U43" s="357" t="s">
        <v>294</v>
      </c>
      <c r="V43" s="357" t="s">
        <v>294</v>
      </c>
    </row>
    <row r="44" spans="1:22">
      <c r="A44" s="849"/>
      <c r="B44" s="607" t="s">
        <v>870</v>
      </c>
      <c r="C44" s="611" t="s">
        <v>5918</v>
      </c>
      <c r="D44" s="656">
        <v>4</v>
      </c>
      <c r="E44" s="656">
        <v>4</v>
      </c>
      <c r="F44" s="802" t="s">
        <v>869</v>
      </c>
      <c r="G44" s="494"/>
      <c r="H44" s="494" t="s">
        <v>868</v>
      </c>
      <c r="I44" s="494" t="s">
        <v>294</v>
      </c>
      <c r="J44" s="494" t="s">
        <v>294</v>
      </c>
      <c r="K44" s="573">
        <v>0</v>
      </c>
      <c r="L44" s="358" t="s">
        <v>2145</v>
      </c>
      <c r="M44" s="357" t="s">
        <v>870</v>
      </c>
      <c r="N44" s="357" t="s">
        <v>868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2113</v>
      </c>
      <c r="U44" s="357" t="s">
        <v>294</v>
      </c>
      <c r="V44" s="357" t="s">
        <v>294</v>
      </c>
    </row>
    <row r="45" spans="1:22">
      <c r="A45" s="849"/>
      <c r="B45" s="607" t="s">
        <v>6137</v>
      </c>
      <c r="C45" s="611" t="s">
        <v>864</v>
      </c>
      <c r="D45" s="656">
        <v>4</v>
      </c>
      <c r="E45" s="656">
        <v>5</v>
      </c>
      <c r="F45" s="802" t="s">
        <v>738</v>
      </c>
      <c r="G45" s="494"/>
      <c r="H45" s="494" t="s">
        <v>860</v>
      </c>
      <c r="I45" s="494" t="s">
        <v>294</v>
      </c>
      <c r="J45" s="494" t="s">
        <v>294</v>
      </c>
      <c r="K45" s="573">
        <v>0</v>
      </c>
      <c r="L45" s="358" t="s">
        <v>864</v>
      </c>
      <c r="M45" s="357" t="s">
        <v>6137</v>
      </c>
      <c r="N45" s="357" t="s">
        <v>860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738</v>
      </c>
      <c r="U45" s="357" t="s">
        <v>294</v>
      </c>
      <c r="V45" s="357" t="s">
        <v>294</v>
      </c>
    </row>
    <row r="46" spans="1:22">
      <c r="A46" s="849"/>
      <c r="B46" s="607" t="s">
        <v>6148</v>
      </c>
      <c r="C46" s="611" t="s">
        <v>863</v>
      </c>
      <c r="D46" s="656">
        <v>4</v>
      </c>
      <c r="E46" s="656">
        <v>5</v>
      </c>
      <c r="F46" s="802" t="s">
        <v>408</v>
      </c>
      <c r="G46" s="494"/>
      <c r="H46" s="494" t="s">
        <v>5156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6148</v>
      </c>
      <c r="N46" s="357" t="s">
        <v>5156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 ht="15" thickBot="1">
      <c r="A47" s="849"/>
      <c r="B47" s="619" t="s">
        <v>6041</v>
      </c>
      <c r="C47" s="634" t="s">
        <v>4761</v>
      </c>
      <c r="D47" s="656">
        <v>4</v>
      </c>
      <c r="E47" s="656">
        <v>5</v>
      </c>
      <c r="F47" s="806" t="s">
        <v>3153</v>
      </c>
      <c r="G47" s="494"/>
      <c r="H47" s="494" t="s">
        <v>4489</v>
      </c>
      <c r="I47" s="494" t="s">
        <v>294</v>
      </c>
      <c r="J47" s="494" t="s">
        <v>294</v>
      </c>
      <c r="K47" s="573">
        <v>0</v>
      </c>
      <c r="L47" s="358" t="s">
        <v>943</v>
      </c>
      <c r="M47" s="357" t="s">
        <v>6041</v>
      </c>
      <c r="N47" s="357" t="s">
        <v>4489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604</v>
      </c>
      <c r="U47" s="357" t="s">
        <v>294</v>
      </c>
      <c r="V47" s="357" t="s">
        <v>294</v>
      </c>
    </row>
    <row r="48" spans="1:22" ht="15" thickBot="1">
      <c r="A48" s="1441"/>
      <c r="B48" s="867"/>
      <c r="C48" s="538" t="s">
        <v>336</v>
      </c>
      <c r="D48" s="663">
        <v>21</v>
      </c>
      <c r="E48" s="726">
        <v>0</v>
      </c>
      <c r="F48" s="919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336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844">
        <v>7</v>
      </c>
      <c r="B49" s="603" t="s">
        <v>6027</v>
      </c>
      <c r="C49" s="1141" t="s">
        <v>879</v>
      </c>
      <c r="D49" s="651">
        <v>3</v>
      </c>
      <c r="E49" s="651">
        <v>3</v>
      </c>
      <c r="F49" s="801" t="s">
        <v>500</v>
      </c>
      <c r="G49" s="494"/>
      <c r="H49" s="494" t="s">
        <v>6033</v>
      </c>
      <c r="I49" s="494" t="s">
        <v>294</v>
      </c>
      <c r="J49" s="494" t="s">
        <v>294</v>
      </c>
      <c r="K49" s="573">
        <v>0</v>
      </c>
      <c r="L49" s="358" t="s">
        <v>2103</v>
      </c>
      <c r="M49" s="357" t="s">
        <v>6027</v>
      </c>
      <c r="N49" s="357" t="s">
        <v>6033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882</v>
      </c>
      <c r="U49" s="357" t="s">
        <v>294</v>
      </c>
      <c r="V49" s="357" t="s">
        <v>294</v>
      </c>
    </row>
    <row r="50" spans="1:22">
      <c r="A50" s="849"/>
      <c r="B50" s="607" t="s">
        <v>5922</v>
      </c>
      <c r="C50" s="1125" t="s">
        <v>4717</v>
      </c>
      <c r="D50" s="656">
        <v>3</v>
      </c>
      <c r="E50" s="656">
        <v>3</v>
      </c>
      <c r="F50" s="802" t="s">
        <v>4761</v>
      </c>
      <c r="G50" s="494"/>
      <c r="H50" s="494" t="s">
        <v>6041</v>
      </c>
      <c r="I50" s="494" t="s">
        <v>294</v>
      </c>
      <c r="J50" s="494" t="s">
        <v>294</v>
      </c>
      <c r="K50" s="573">
        <v>0</v>
      </c>
      <c r="L50" s="358" t="s">
        <v>2118</v>
      </c>
      <c r="M50" s="357" t="s">
        <v>5922</v>
      </c>
      <c r="N50" s="357" t="s">
        <v>6041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943</v>
      </c>
      <c r="U50" s="357" t="s">
        <v>294</v>
      </c>
      <c r="V50" s="357" t="s">
        <v>294</v>
      </c>
    </row>
    <row r="51" spans="1:22">
      <c r="A51" s="849"/>
      <c r="B51" s="607" t="s">
        <v>5614</v>
      </c>
      <c r="C51" s="611" t="s">
        <v>361</v>
      </c>
      <c r="D51" s="656">
        <v>5</v>
      </c>
      <c r="E51" s="656">
        <v>8</v>
      </c>
      <c r="F51" s="802" t="s">
        <v>411</v>
      </c>
      <c r="G51" s="494"/>
      <c r="H51" s="494" t="s">
        <v>5875</v>
      </c>
      <c r="I51" s="494" t="s">
        <v>294</v>
      </c>
      <c r="J51" s="494" t="s">
        <v>294</v>
      </c>
      <c r="K51" s="573">
        <v>0</v>
      </c>
      <c r="L51" s="358" t="s">
        <v>361</v>
      </c>
      <c r="M51" s="357" t="s">
        <v>5614</v>
      </c>
      <c r="N51" s="357" t="s">
        <v>5875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411</v>
      </c>
      <c r="U51" s="357" t="s">
        <v>294</v>
      </c>
      <c r="V51" s="357" t="s">
        <v>294</v>
      </c>
    </row>
    <row r="52" spans="1:22">
      <c r="A52" s="849"/>
      <c r="B52" s="607" t="s">
        <v>6149</v>
      </c>
      <c r="C52" s="1125" t="s">
        <v>862</v>
      </c>
      <c r="D52" s="656">
        <v>4</v>
      </c>
      <c r="E52" s="656">
        <v>5</v>
      </c>
      <c r="F52" s="802" t="s">
        <v>738</v>
      </c>
      <c r="G52" s="494"/>
      <c r="H52" s="494" t="s">
        <v>860</v>
      </c>
      <c r="I52" s="494" t="s">
        <v>294</v>
      </c>
      <c r="J52" s="494" t="s">
        <v>294</v>
      </c>
      <c r="K52" s="573">
        <v>0</v>
      </c>
      <c r="L52" s="358" t="s">
        <v>862</v>
      </c>
      <c r="M52" s="357" t="s">
        <v>6149</v>
      </c>
      <c r="N52" s="357" t="s">
        <v>860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738</v>
      </c>
      <c r="U52" s="357" t="s">
        <v>294</v>
      </c>
      <c r="V52" s="357" t="s">
        <v>294</v>
      </c>
    </row>
    <row r="53" spans="1:22">
      <c r="A53" s="849"/>
      <c r="B53" s="607" t="s">
        <v>3040</v>
      </c>
      <c r="C53" s="1125" t="s">
        <v>3998</v>
      </c>
      <c r="D53" s="656">
        <v>3</v>
      </c>
      <c r="E53" s="656">
        <v>4</v>
      </c>
      <c r="F53" s="802" t="s">
        <v>1179</v>
      </c>
      <c r="G53" s="494"/>
      <c r="H53" s="494" t="s">
        <v>3039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3040</v>
      </c>
      <c r="N53" s="357" t="s">
        <v>3039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849"/>
      <c r="B54" s="619" t="s">
        <v>3051</v>
      </c>
      <c r="C54" s="1145" t="s">
        <v>335</v>
      </c>
      <c r="D54" s="759">
        <v>2</v>
      </c>
      <c r="E54" s="759">
        <v>3</v>
      </c>
      <c r="F54" s="145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335</v>
      </c>
      <c r="M54" s="357" t="s">
        <v>3051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856"/>
      <c r="B55" s="867"/>
      <c r="C55" s="724" t="s">
        <v>336</v>
      </c>
      <c r="D55" s="725">
        <v>20</v>
      </c>
      <c r="E55" s="726">
        <v>0</v>
      </c>
      <c r="F55" s="1594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844">
        <v>8</v>
      </c>
      <c r="B56" s="603" t="s">
        <v>6141</v>
      </c>
      <c r="C56" s="1141" t="s">
        <v>1144</v>
      </c>
      <c r="D56" s="651">
        <v>6</v>
      </c>
      <c r="E56" s="651">
        <v>9</v>
      </c>
      <c r="F56" s="801" t="s">
        <v>871</v>
      </c>
      <c r="G56" s="494"/>
      <c r="H56" s="494" t="s">
        <v>6136</v>
      </c>
      <c r="I56" s="494" t="s">
        <v>294</v>
      </c>
      <c r="J56" s="494" t="s">
        <v>294</v>
      </c>
      <c r="K56" s="573">
        <v>0</v>
      </c>
      <c r="L56" s="358" t="s">
        <v>1144</v>
      </c>
      <c r="M56" s="357" t="s">
        <v>6141</v>
      </c>
      <c r="N56" s="357" t="s">
        <v>6136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871</v>
      </c>
      <c r="U56" s="357" t="s">
        <v>294</v>
      </c>
      <c r="V56" s="357" t="s">
        <v>294</v>
      </c>
    </row>
    <row r="57" spans="1:22">
      <c r="A57" s="849"/>
      <c r="B57" s="607" t="s">
        <v>38</v>
      </c>
      <c r="C57" s="611" t="s">
        <v>331</v>
      </c>
      <c r="D57" s="656">
        <v>1</v>
      </c>
      <c r="E57" s="656">
        <v>1</v>
      </c>
      <c r="F57" s="802" t="s">
        <v>335</v>
      </c>
      <c r="G57" s="494"/>
      <c r="H57" s="494" t="s">
        <v>3051</v>
      </c>
      <c r="I57" s="494" t="s">
        <v>294</v>
      </c>
      <c r="J57" s="494" t="s">
        <v>294</v>
      </c>
      <c r="K57" s="573">
        <v>0</v>
      </c>
      <c r="L57" s="358" t="s">
        <v>331</v>
      </c>
      <c r="M57" s="357" t="s">
        <v>38</v>
      </c>
      <c r="N57" s="357" t="s">
        <v>3051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335</v>
      </c>
      <c r="U57" s="357" t="s">
        <v>294</v>
      </c>
      <c r="V57" s="357" t="s">
        <v>294</v>
      </c>
    </row>
    <row r="58" spans="1:22">
      <c r="A58" s="849"/>
      <c r="B58" s="1140" t="s">
        <v>6150</v>
      </c>
      <c r="C58" s="1125" t="s">
        <v>947</v>
      </c>
      <c r="D58" s="656">
        <v>5</v>
      </c>
      <c r="E58" s="656">
        <v>7</v>
      </c>
      <c r="F58" s="802" t="s">
        <v>864</v>
      </c>
      <c r="G58" s="494"/>
      <c r="H58" s="494" t="s">
        <v>6137</v>
      </c>
      <c r="I58" s="494" t="s">
        <v>294</v>
      </c>
      <c r="J58" s="494" t="s">
        <v>294</v>
      </c>
      <c r="K58" s="573">
        <v>0</v>
      </c>
      <c r="L58" s="358" t="s">
        <v>947</v>
      </c>
      <c r="M58" s="357" t="s">
        <v>6150</v>
      </c>
      <c r="N58" s="357" t="s">
        <v>6137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864</v>
      </c>
      <c r="U58" s="357" t="s">
        <v>294</v>
      </c>
      <c r="V58" s="357" t="s">
        <v>294</v>
      </c>
    </row>
    <row r="59" spans="1:22" ht="15" thickBot="1">
      <c r="A59" s="849"/>
      <c r="B59" s="619" t="s">
        <v>3116</v>
      </c>
      <c r="C59" s="634" t="s">
        <v>3155</v>
      </c>
      <c r="D59" s="656">
        <v>8</v>
      </c>
      <c r="E59" s="656">
        <v>14</v>
      </c>
      <c r="F59" s="815" t="s">
        <v>4588</v>
      </c>
      <c r="G59" s="494"/>
      <c r="H59" s="494" t="s">
        <v>3052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3116</v>
      </c>
      <c r="N59" s="357" t="s">
        <v>3052</v>
      </c>
      <c r="O59" s="357" t="s">
        <v>294</v>
      </c>
      <c r="P59" s="357" t="s">
        <v>294</v>
      </c>
      <c r="Q59" s="357">
        <v>130</v>
      </c>
      <c r="R59" s="357">
        <v>15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856"/>
      <c r="B60" s="757"/>
      <c r="C60" s="724" t="s">
        <v>336</v>
      </c>
      <c r="D60" s="663">
        <v>20</v>
      </c>
      <c r="E60" s="726">
        <v>0</v>
      </c>
      <c r="F60" s="802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607" t="s">
        <v>1114</v>
      </c>
      <c r="C61" s="611" t="s">
        <v>878</v>
      </c>
      <c r="D61" s="651">
        <v>4</v>
      </c>
      <c r="E61" s="651">
        <v>4</v>
      </c>
      <c r="F61" s="1628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849"/>
      <c r="B62" s="607" t="s">
        <v>5863</v>
      </c>
      <c r="C62" s="611" t="s">
        <v>4592</v>
      </c>
      <c r="D62" s="656">
        <v>4</v>
      </c>
      <c r="E62" s="656">
        <v>4</v>
      </c>
      <c r="F62" s="805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849"/>
      <c r="B63" s="607" t="s">
        <v>876</v>
      </c>
      <c r="C63" s="611" t="s">
        <v>4771</v>
      </c>
      <c r="D63" s="656">
        <v>4</v>
      </c>
      <c r="E63" s="656">
        <v>4</v>
      </c>
      <c r="F63" s="805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849"/>
      <c r="B64" s="607" t="s">
        <v>6151</v>
      </c>
      <c r="C64" s="608" t="s">
        <v>5794</v>
      </c>
      <c r="D64" s="656">
        <v>6</v>
      </c>
      <c r="E64" s="656">
        <v>10</v>
      </c>
      <c r="F64" s="810" t="s">
        <v>1144</v>
      </c>
      <c r="G64" s="494"/>
      <c r="H64" s="494" t="s">
        <v>6141</v>
      </c>
      <c r="I64" s="494" t="s">
        <v>294</v>
      </c>
      <c r="J64" s="494" t="s">
        <v>294</v>
      </c>
      <c r="K64" s="573">
        <v>0</v>
      </c>
      <c r="L64" s="358" t="s">
        <v>2154</v>
      </c>
      <c r="M64" s="357" t="s">
        <v>6151</v>
      </c>
      <c r="N64" s="357" t="s">
        <v>6141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1144</v>
      </c>
      <c r="U64" s="357" t="s">
        <v>294</v>
      </c>
      <c r="V64" s="357" t="s">
        <v>294</v>
      </c>
    </row>
    <row r="65" spans="1:22" ht="15" thickBot="1">
      <c r="A65" s="849"/>
      <c r="B65" s="607" t="s">
        <v>3117</v>
      </c>
      <c r="C65" s="608" t="s">
        <v>4161</v>
      </c>
      <c r="D65" s="656">
        <v>8</v>
      </c>
      <c r="E65" s="656">
        <v>12</v>
      </c>
      <c r="F65" s="1455" t="s">
        <v>5873</v>
      </c>
      <c r="G65" s="494"/>
      <c r="H65" s="494" t="s">
        <v>3040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3117</v>
      </c>
      <c r="N65" s="357" t="s">
        <v>3040</v>
      </c>
      <c r="O65" s="357" t="s">
        <v>294</v>
      </c>
      <c r="P65" s="357" t="s">
        <v>294</v>
      </c>
      <c r="Q65" s="357">
        <v>150</v>
      </c>
      <c r="R65" s="357">
        <v>33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856"/>
      <c r="B66" s="757"/>
      <c r="C66" s="724" t="s">
        <v>336</v>
      </c>
      <c r="D66" s="726">
        <v>18</v>
      </c>
      <c r="E66" s="726">
        <v>0</v>
      </c>
      <c r="F66" s="866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4">
        <v>10</v>
      </c>
      <c r="B67" s="607" t="s">
        <v>1116</v>
      </c>
      <c r="C67" s="611" t="s">
        <v>2137</v>
      </c>
      <c r="D67" s="651">
        <v>4</v>
      </c>
      <c r="E67" s="651">
        <v>4</v>
      </c>
      <c r="F67" s="801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849"/>
      <c r="B68" s="607" t="s">
        <v>866</v>
      </c>
      <c r="C68" s="611" t="s">
        <v>4742</v>
      </c>
      <c r="D68" s="656">
        <v>4</v>
      </c>
      <c r="E68" s="656">
        <v>4</v>
      </c>
      <c r="F68" s="802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849"/>
      <c r="B69" s="607" t="s">
        <v>5865</v>
      </c>
      <c r="C69" s="611" t="s">
        <v>945</v>
      </c>
      <c r="D69" s="656">
        <v>4</v>
      </c>
      <c r="E69" s="656">
        <v>4</v>
      </c>
      <c r="F69" s="802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849"/>
      <c r="B70" s="607" t="s">
        <v>6144</v>
      </c>
      <c r="C70" s="611" t="s">
        <v>1146</v>
      </c>
      <c r="D70" s="656">
        <v>6</v>
      </c>
      <c r="E70" s="656">
        <v>9</v>
      </c>
      <c r="F70" s="610" t="s">
        <v>1010</v>
      </c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1146</v>
      </c>
      <c r="M70" s="357" t="s">
        <v>6144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2156</v>
      </c>
      <c r="U70" s="357" t="s">
        <v>294</v>
      </c>
      <c r="V70" s="357" t="s">
        <v>294</v>
      </c>
    </row>
    <row r="71" spans="1:22" ht="15" thickBot="1">
      <c r="A71" s="849"/>
      <c r="B71" s="607" t="s">
        <v>3118</v>
      </c>
      <c r="C71" s="611" t="s">
        <v>4329</v>
      </c>
      <c r="D71" s="656">
        <v>8</v>
      </c>
      <c r="E71" s="656">
        <v>12</v>
      </c>
      <c r="F71" s="806" t="s">
        <v>4161</v>
      </c>
      <c r="G71" s="494"/>
      <c r="H71" s="494" t="s">
        <v>3117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3118</v>
      </c>
      <c r="N71" s="357" t="s">
        <v>3117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849"/>
      <c r="B72" s="867"/>
      <c r="C72" s="724" t="s">
        <v>336</v>
      </c>
      <c r="D72" s="726">
        <v>18</v>
      </c>
      <c r="E72" s="726">
        <v>0</v>
      </c>
      <c r="F72" s="91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913"/>
      <c r="B73" s="757"/>
      <c r="C73" s="724" t="s">
        <v>111</v>
      </c>
      <c r="D73" s="726">
        <v>200</v>
      </c>
      <c r="E73" s="726">
        <v>0</v>
      </c>
      <c r="F73" s="726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21C20-5933-4DB4-AC21-8915860A9109}">
  <sheetPr codeName="Sheet131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3" style="357" customWidth="1"/>
    <col min="9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6001</v>
      </c>
      <c r="C9" s="1138" t="s">
        <v>500</v>
      </c>
      <c r="D9" s="651">
        <v>4</v>
      </c>
      <c r="E9" s="651">
        <v>5</v>
      </c>
      <c r="F9" s="61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6001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6014</v>
      </c>
      <c r="C10" s="611" t="s">
        <v>1113</v>
      </c>
      <c r="D10" s="656">
        <v>4</v>
      </c>
      <c r="E10" s="656">
        <v>5</v>
      </c>
      <c r="F10" s="618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1113</v>
      </c>
      <c r="M10" s="357" t="s">
        <v>6014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3075</v>
      </c>
      <c r="C11" s="611" t="s">
        <v>3543</v>
      </c>
      <c r="D11" s="656">
        <v>5</v>
      </c>
      <c r="E11" s="656">
        <v>6</v>
      </c>
      <c r="F11" s="618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3075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3074</v>
      </c>
      <c r="C12" s="611" t="s">
        <v>3533</v>
      </c>
      <c r="D12" s="656">
        <v>5</v>
      </c>
      <c r="E12" s="656">
        <v>6</v>
      </c>
      <c r="F12" s="618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3170</v>
      </c>
      <c r="M12" s="357" t="s">
        <v>3074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27"/>
      <c r="B13" s="1367" t="s">
        <v>3073</v>
      </c>
      <c r="C13" s="1492" t="s">
        <v>438</v>
      </c>
      <c r="D13" s="656">
        <v>2</v>
      </c>
      <c r="E13" s="656">
        <v>3</v>
      </c>
      <c r="F13" s="678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3073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8"/>
      <c r="B14" s="515"/>
      <c r="C14" s="1252" t="s">
        <v>22</v>
      </c>
      <c r="D14" s="663">
        <v>20</v>
      </c>
      <c r="E14" s="663">
        <v>0</v>
      </c>
      <c r="F14" s="67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527">
        <v>2</v>
      </c>
      <c r="B15" s="46" t="s">
        <v>6002</v>
      </c>
      <c r="C15" s="531" t="s">
        <v>367</v>
      </c>
      <c r="D15" s="651">
        <v>3</v>
      </c>
      <c r="E15" s="651">
        <v>4</v>
      </c>
      <c r="F15" s="61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367</v>
      </c>
      <c r="M15" s="357" t="s">
        <v>6002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7"/>
      <c r="B16" s="1058" t="s">
        <v>860</v>
      </c>
      <c r="C16" s="533" t="s">
        <v>738</v>
      </c>
      <c r="D16" s="656">
        <v>4</v>
      </c>
      <c r="E16" s="656">
        <v>6</v>
      </c>
      <c r="F16" s="618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738</v>
      </c>
      <c r="M16" s="357" t="s">
        <v>860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27"/>
      <c r="B17" s="47" t="s">
        <v>3077</v>
      </c>
      <c r="C17" s="520" t="s">
        <v>471</v>
      </c>
      <c r="D17" s="656">
        <v>5</v>
      </c>
      <c r="E17" s="656">
        <v>6</v>
      </c>
      <c r="F17" s="618" t="s">
        <v>3543</v>
      </c>
      <c r="G17" s="494"/>
      <c r="H17" s="494" t="s">
        <v>3075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3077</v>
      </c>
      <c r="N17" s="357" t="s">
        <v>3075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47" t="s">
        <v>3076</v>
      </c>
      <c r="C18" s="520" t="s">
        <v>4294</v>
      </c>
      <c r="D18" s="656">
        <v>2</v>
      </c>
      <c r="E18" s="656">
        <v>3</v>
      </c>
      <c r="F18" s="6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3076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47" t="s">
        <v>6003</v>
      </c>
      <c r="C19" s="520" t="s">
        <v>3991</v>
      </c>
      <c r="D19" s="656">
        <v>5</v>
      </c>
      <c r="E19" s="656">
        <v>6</v>
      </c>
      <c r="F19" s="610" t="s">
        <v>3533</v>
      </c>
      <c r="G19" s="494"/>
      <c r="H19" s="494" t="s">
        <v>3074</v>
      </c>
      <c r="I19" s="494" t="s">
        <v>294</v>
      </c>
      <c r="J19" s="494" t="s">
        <v>294</v>
      </c>
      <c r="K19" s="573">
        <v>0</v>
      </c>
      <c r="L19" s="358" t="s">
        <v>593</v>
      </c>
      <c r="M19" s="357" t="s">
        <v>6003</v>
      </c>
      <c r="N19" s="357" t="s">
        <v>3074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 ht="15" thickBot="1">
      <c r="A20" s="527"/>
      <c r="B20" s="50" t="s">
        <v>36</v>
      </c>
      <c r="C20" s="537" t="s">
        <v>1131</v>
      </c>
      <c r="D20" s="759">
        <v>1</v>
      </c>
      <c r="E20" s="759">
        <v>1</v>
      </c>
      <c r="F20" s="88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8"/>
      <c r="B21" s="206"/>
      <c r="C21" s="1252" t="s">
        <v>22</v>
      </c>
      <c r="D21" s="663">
        <v>20</v>
      </c>
      <c r="E21" s="663">
        <v>0</v>
      </c>
      <c r="F21" s="67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27">
        <v>3</v>
      </c>
      <c r="B22" s="46" t="s">
        <v>868</v>
      </c>
      <c r="C22" s="531" t="s">
        <v>869</v>
      </c>
      <c r="D22" s="651">
        <v>3</v>
      </c>
      <c r="E22" s="651">
        <v>3</v>
      </c>
      <c r="F22" s="616" t="s">
        <v>3533</v>
      </c>
      <c r="G22" s="494"/>
      <c r="H22" s="494" t="s">
        <v>3074</v>
      </c>
      <c r="I22" s="494" t="s">
        <v>294</v>
      </c>
      <c r="J22" s="494" t="s">
        <v>294</v>
      </c>
      <c r="K22" s="573">
        <v>0</v>
      </c>
      <c r="L22" s="358" t="s">
        <v>2113</v>
      </c>
      <c r="M22" s="357" t="s">
        <v>868</v>
      </c>
      <c r="N22" s="357" t="s">
        <v>3074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3170</v>
      </c>
      <c r="U22" s="357" t="s">
        <v>294</v>
      </c>
      <c r="V22" s="357" t="s">
        <v>294</v>
      </c>
    </row>
    <row r="23" spans="1:22">
      <c r="A23" s="527"/>
      <c r="B23" s="1058" t="s">
        <v>6004</v>
      </c>
      <c r="C23" s="533" t="s">
        <v>1109</v>
      </c>
      <c r="D23" s="656">
        <v>4</v>
      </c>
      <c r="E23" s="656">
        <v>5</v>
      </c>
      <c r="F23" s="618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1109</v>
      </c>
      <c r="M23" s="357" t="s">
        <v>6004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47" t="s">
        <v>3079</v>
      </c>
      <c r="C24" s="520" t="s">
        <v>140</v>
      </c>
      <c r="D24" s="656">
        <v>5</v>
      </c>
      <c r="E24" s="656">
        <v>6</v>
      </c>
      <c r="F24" s="618" t="s">
        <v>471</v>
      </c>
      <c r="G24" s="494"/>
      <c r="H24" s="494" t="s">
        <v>3077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3079</v>
      </c>
      <c r="N24" s="357" t="s">
        <v>3077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27"/>
      <c r="B25" s="47" t="s">
        <v>40</v>
      </c>
      <c r="C25" s="520" t="s">
        <v>1180</v>
      </c>
      <c r="D25" s="656">
        <v>1</v>
      </c>
      <c r="E25" s="656">
        <v>1</v>
      </c>
      <c r="F25" s="1419" t="s">
        <v>1131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527"/>
      <c r="B26" s="47" t="s">
        <v>6006</v>
      </c>
      <c r="C26" s="520" t="s">
        <v>562</v>
      </c>
      <c r="D26" s="656">
        <v>5</v>
      </c>
      <c r="E26" s="656">
        <v>6</v>
      </c>
      <c r="F26" s="618" t="s">
        <v>3991</v>
      </c>
      <c r="G26" s="494"/>
      <c r="H26" s="494" t="s">
        <v>6003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6006</v>
      </c>
      <c r="N26" s="357" t="s">
        <v>6003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 ht="15" thickBot="1">
      <c r="A27" s="527"/>
      <c r="B27" s="50" t="s">
        <v>29</v>
      </c>
      <c r="C27" s="520" t="s">
        <v>2389</v>
      </c>
      <c r="D27" s="759">
        <v>2</v>
      </c>
      <c r="E27" s="759">
        <v>2</v>
      </c>
      <c r="F27" s="67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8"/>
      <c r="B28" s="517"/>
      <c r="C28" s="538" t="s">
        <v>22</v>
      </c>
      <c r="D28" s="663">
        <v>20</v>
      </c>
      <c r="E28" s="663">
        <v>0</v>
      </c>
      <c r="F28" s="61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27">
        <v>4</v>
      </c>
      <c r="B29" s="47" t="s">
        <v>6133</v>
      </c>
      <c r="C29" s="520" t="s">
        <v>437</v>
      </c>
      <c r="D29" s="651">
        <v>4</v>
      </c>
      <c r="E29" s="651">
        <v>5</v>
      </c>
      <c r="F29" s="616" t="s">
        <v>1109</v>
      </c>
      <c r="G29" s="494"/>
      <c r="H29" s="494" t="s">
        <v>6004</v>
      </c>
      <c r="I29" s="494" t="s">
        <v>294</v>
      </c>
      <c r="J29" s="494" t="s">
        <v>294</v>
      </c>
      <c r="K29" s="573">
        <v>0</v>
      </c>
      <c r="L29" s="358" t="s">
        <v>437</v>
      </c>
      <c r="M29" s="357" t="s">
        <v>6133</v>
      </c>
      <c r="N29" s="357" t="s">
        <v>6004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1109</v>
      </c>
      <c r="U29" s="357" t="s">
        <v>294</v>
      </c>
      <c r="V29" s="357" t="s">
        <v>294</v>
      </c>
    </row>
    <row r="30" spans="1:22">
      <c r="A30" s="527"/>
      <c r="B30" s="47" t="s">
        <v>6025</v>
      </c>
      <c r="C30" s="520" t="s">
        <v>4689</v>
      </c>
      <c r="D30" s="656">
        <v>3</v>
      </c>
      <c r="E30" s="656">
        <v>4</v>
      </c>
      <c r="F30" s="618" t="s">
        <v>3991</v>
      </c>
      <c r="G30" s="494"/>
      <c r="H30" s="494" t="s">
        <v>6003</v>
      </c>
      <c r="I30" s="494" t="s">
        <v>294</v>
      </c>
      <c r="J30" s="494" t="s">
        <v>294</v>
      </c>
      <c r="K30" s="573">
        <v>0</v>
      </c>
      <c r="L30" s="358" t="s">
        <v>2108</v>
      </c>
      <c r="M30" s="357" t="s">
        <v>6025</v>
      </c>
      <c r="N30" s="357" t="s">
        <v>6003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27"/>
      <c r="B31" s="47" t="s">
        <v>1111</v>
      </c>
      <c r="C31" s="533" t="s">
        <v>1126</v>
      </c>
      <c r="D31" s="656">
        <v>3</v>
      </c>
      <c r="E31" s="656">
        <v>4</v>
      </c>
      <c r="F31" s="618" t="s">
        <v>1180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27"/>
      <c r="B32" s="47" t="s">
        <v>6011</v>
      </c>
      <c r="C32" s="520" t="s">
        <v>1179</v>
      </c>
      <c r="D32" s="656">
        <v>3</v>
      </c>
      <c r="E32" s="656">
        <v>4</v>
      </c>
      <c r="F32" s="618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6011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27"/>
      <c r="B33" s="47" t="s">
        <v>6134</v>
      </c>
      <c r="C33" s="520" t="s">
        <v>1143</v>
      </c>
      <c r="D33" s="656">
        <v>4</v>
      </c>
      <c r="E33" s="656">
        <v>5</v>
      </c>
      <c r="F33" s="618" t="s">
        <v>1113</v>
      </c>
      <c r="G33" s="494"/>
      <c r="H33" s="494" t="s">
        <v>6014</v>
      </c>
      <c r="I33" s="494" t="s">
        <v>294</v>
      </c>
      <c r="J33" s="494" t="s">
        <v>294</v>
      </c>
      <c r="K33" s="573">
        <v>0</v>
      </c>
      <c r="L33" s="358" t="s">
        <v>1143</v>
      </c>
      <c r="M33" s="357" t="s">
        <v>6134</v>
      </c>
      <c r="N33" s="357" t="s">
        <v>6014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1113</v>
      </c>
      <c r="U33" s="357" t="s">
        <v>294</v>
      </c>
      <c r="V33" s="357" t="s">
        <v>294</v>
      </c>
    </row>
    <row r="34" spans="1:22" ht="15" thickBot="1">
      <c r="A34" s="527"/>
      <c r="B34" s="47" t="s">
        <v>3078</v>
      </c>
      <c r="C34" s="520" t="s">
        <v>3153</v>
      </c>
      <c r="D34" s="759">
        <v>5</v>
      </c>
      <c r="E34" s="759">
        <v>6</v>
      </c>
      <c r="F34" s="678" t="s">
        <v>3991</v>
      </c>
      <c r="G34" s="494"/>
      <c r="H34" s="494" t="s">
        <v>6003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3078</v>
      </c>
      <c r="N34" s="357" t="s">
        <v>6003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 ht="15" thickBot="1">
      <c r="A35" s="528"/>
      <c r="B35" s="206"/>
      <c r="C35" s="538" t="s">
        <v>22</v>
      </c>
      <c r="D35" s="663">
        <v>22</v>
      </c>
      <c r="E35" s="663">
        <v>0</v>
      </c>
      <c r="F35" s="680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27">
        <v>5</v>
      </c>
      <c r="B36" s="47" t="s">
        <v>5875</v>
      </c>
      <c r="C36" s="533" t="s">
        <v>411</v>
      </c>
      <c r="D36" s="651">
        <v>4</v>
      </c>
      <c r="E36" s="651">
        <v>6</v>
      </c>
      <c r="F36" s="616" t="s">
        <v>4689</v>
      </c>
      <c r="G36" s="494"/>
      <c r="H36" s="494" t="s">
        <v>6025</v>
      </c>
      <c r="I36" s="494" t="s">
        <v>294</v>
      </c>
      <c r="J36" s="494" t="s">
        <v>294</v>
      </c>
      <c r="K36" s="573">
        <v>0</v>
      </c>
      <c r="L36" s="358" t="s">
        <v>411</v>
      </c>
      <c r="M36" s="357" t="s">
        <v>5875</v>
      </c>
      <c r="N36" s="357" t="s">
        <v>6025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2108</v>
      </c>
      <c r="U36" s="357" t="s">
        <v>294</v>
      </c>
      <c r="V36" s="357" t="s">
        <v>294</v>
      </c>
    </row>
    <row r="37" spans="1:22">
      <c r="A37" s="527"/>
      <c r="B37" s="47" t="s">
        <v>6135</v>
      </c>
      <c r="C37" s="520" t="s">
        <v>865</v>
      </c>
      <c r="D37" s="656">
        <v>4</v>
      </c>
      <c r="E37" s="656">
        <v>8</v>
      </c>
      <c r="F37" s="618" t="s">
        <v>1143</v>
      </c>
      <c r="G37" s="494"/>
      <c r="H37" s="494" t="s">
        <v>6134</v>
      </c>
      <c r="I37" s="494" t="s">
        <v>294</v>
      </c>
      <c r="J37" s="494" t="s">
        <v>294</v>
      </c>
      <c r="K37" s="574">
        <v>0</v>
      </c>
      <c r="L37" s="358" t="s">
        <v>865</v>
      </c>
      <c r="M37" s="357" t="s">
        <v>6135</v>
      </c>
      <c r="N37" s="357" t="s">
        <v>6134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1143</v>
      </c>
      <c r="U37" s="357" t="s">
        <v>294</v>
      </c>
      <c r="V37" s="357" t="s">
        <v>294</v>
      </c>
    </row>
    <row r="38" spans="1:22">
      <c r="A38" s="527"/>
      <c r="B38" s="47" t="s">
        <v>1118</v>
      </c>
      <c r="C38" s="520" t="s">
        <v>873</v>
      </c>
      <c r="D38" s="656">
        <v>3</v>
      </c>
      <c r="E38" s="656">
        <v>6</v>
      </c>
      <c r="F38" s="618" t="s">
        <v>2389</v>
      </c>
      <c r="G38" s="494"/>
      <c r="H38" s="494" t="s">
        <v>29</v>
      </c>
      <c r="I38" s="494" t="s">
        <v>294</v>
      </c>
      <c r="J38" s="494" t="s">
        <v>294</v>
      </c>
      <c r="K38" s="573">
        <v>0</v>
      </c>
      <c r="L38" s="358" t="s">
        <v>2114</v>
      </c>
      <c r="M38" s="357" t="s">
        <v>1118</v>
      </c>
      <c r="N38" s="357" t="s">
        <v>29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609</v>
      </c>
      <c r="U38" s="357" t="s">
        <v>294</v>
      </c>
      <c r="V38" s="357" t="s">
        <v>294</v>
      </c>
    </row>
    <row r="39" spans="1:22">
      <c r="A39" s="527"/>
      <c r="B39" s="47" t="s">
        <v>373</v>
      </c>
      <c r="C39" s="520" t="s">
        <v>4555</v>
      </c>
      <c r="D39" s="656">
        <v>3</v>
      </c>
      <c r="E39" s="656">
        <v>4</v>
      </c>
      <c r="F39" s="618" t="s">
        <v>3153</v>
      </c>
      <c r="G39" s="494"/>
      <c r="H39" s="494" t="s">
        <v>3078</v>
      </c>
      <c r="I39" s="494" t="s">
        <v>294</v>
      </c>
      <c r="J39" s="494" t="s">
        <v>294</v>
      </c>
      <c r="K39" s="574">
        <v>0</v>
      </c>
      <c r="L39" s="358" t="s">
        <v>2115</v>
      </c>
      <c r="M39" s="357" t="s">
        <v>373</v>
      </c>
      <c r="N39" s="357" t="s">
        <v>3078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27"/>
      <c r="B40" s="47" t="s">
        <v>6015</v>
      </c>
      <c r="C40" s="520" t="s">
        <v>1181</v>
      </c>
      <c r="D40" s="656">
        <v>4</v>
      </c>
      <c r="E40" s="656">
        <v>6</v>
      </c>
      <c r="F40" s="618" t="s">
        <v>438</v>
      </c>
      <c r="G40" s="494"/>
      <c r="H40" s="494" t="s">
        <v>3073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6015</v>
      </c>
      <c r="N40" s="357" t="s">
        <v>3073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527"/>
      <c r="B41" s="47" t="s">
        <v>6008</v>
      </c>
      <c r="C41" s="520" t="s">
        <v>408</v>
      </c>
      <c r="D41" s="759">
        <v>3</v>
      </c>
      <c r="E41" s="759">
        <v>4</v>
      </c>
      <c r="F41" s="678" t="s">
        <v>367</v>
      </c>
      <c r="G41" s="494"/>
      <c r="H41" s="494" t="s">
        <v>6002</v>
      </c>
      <c r="I41" s="494" t="s">
        <v>294</v>
      </c>
      <c r="J41" s="494" t="s">
        <v>294</v>
      </c>
      <c r="K41" s="573">
        <v>0</v>
      </c>
      <c r="L41" s="358" t="s">
        <v>408</v>
      </c>
      <c r="M41" s="357" t="s">
        <v>6008</v>
      </c>
      <c r="N41" s="357" t="s">
        <v>6002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367</v>
      </c>
      <c r="U41" s="357" t="s">
        <v>294</v>
      </c>
      <c r="V41" s="357" t="s">
        <v>294</v>
      </c>
    </row>
    <row r="42" spans="1:22" ht="15" thickBot="1">
      <c r="A42" s="528"/>
      <c r="B42" s="206"/>
      <c r="C42" s="1274" t="s">
        <v>22</v>
      </c>
      <c r="D42" s="663">
        <v>21</v>
      </c>
      <c r="E42" s="663">
        <v>0</v>
      </c>
      <c r="F42" s="615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526">
        <v>6</v>
      </c>
      <c r="B43" s="47" t="s">
        <v>6136</v>
      </c>
      <c r="C43" s="531" t="s">
        <v>871</v>
      </c>
      <c r="D43" s="656">
        <v>5</v>
      </c>
      <c r="E43" s="656">
        <v>8</v>
      </c>
      <c r="F43" s="616" t="s">
        <v>437</v>
      </c>
      <c r="G43" s="494"/>
      <c r="H43" s="494" t="s">
        <v>6133</v>
      </c>
      <c r="I43" s="494" t="s">
        <v>294</v>
      </c>
      <c r="J43" s="494" t="s">
        <v>294</v>
      </c>
      <c r="K43" s="573">
        <v>0</v>
      </c>
      <c r="L43" s="358" t="s">
        <v>871</v>
      </c>
      <c r="M43" s="357" t="s">
        <v>6136</v>
      </c>
      <c r="N43" s="357" t="s">
        <v>6133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437</v>
      </c>
      <c r="U43" s="357" t="s">
        <v>294</v>
      </c>
      <c r="V43" s="357" t="s">
        <v>294</v>
      </c>
    </row>
    <row r="44" spans="1:22">
      <c r="A44" s="527"/>
      <c r="B44" s="47" t="s">
        <v>870</v>
      </c>
      <c r="C44" s="520" t="s">
        <v>5918</v>
      </c>
      <c r="D44" s="656">
        <v>4</v>
      </c>
      <c r="E44" s="656">
        <v>4</v>
      </c>
      <c r="F44" s="618" t="s">
        <v>869</v>
      </c>
      <c r="G44" s="494"/>
      <c r="H44" s="494" t="s">
        <v>868</v>
      </c>
      <c r="I44" s="494" t="s">
        <v>294</v>
      </c>
      <c r="J44" s="494" t="s">
        <v>294</v>
      </c>
      <c r="K44" s="573">
        <v>0</v>
      </c>
      <c r="L44" s="358" t="s">
        <v>2145</v>
      </c>
      <c r="M44" s="357" t="s">
        <v>870</v>
      </c>
      <c r="N44" s="357" t="s">
        <v>868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2113</v>
      </c>
      <c r="U44" s="357" t="s">
        <v>294</v>
      </c>
      <c r="V44" s="357" t="s">
        <v>294</v>
      </c>
    </row>
    <row r="45" spans="1:22">
      <c r="A45" s="527"/>
      <c r="B45" s="47" t="s">
        <v>6137</v>
      </c>
      <c r="C45" s="520" t="s">
        <v>864</v>
      </c>
      <c r="D45" s="656">
        <v>4</v>
      </c>
      <c r="E45" s="656">
        <v>5</v>
      </c>
      <c r="F45" s="618" t="s">
        <v>738</v>
      </c>
      <c r="G45" s="494"/>
      <c r="H45" s="494" t="s">
        <v>860</v>
      </c>
      <c r="I45" s="494" t="s">
        <v>294</v>
      </c>
      <c r="J45" s="494" t="s">
        <v>294</v>
      </c>
      <c r="K45" s="573">
        <v>0</v>
      </c>
      <c r="L45" s="358" t="s">
        <v>864</v>
      </c>
      <c r="M45" s="357" t="s">
        <v>6137</v>
      </c>
      <c r="N45" s="357" t="s">
        <v>860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738</v>
      </c>
      <c r="U45" s="357" t="s">
        <v>294</v>
      </c>
      <c r="V45" s="357" t="s">
        <v>294</v>
      </c>
    </row>
    <row r="46" spans="1:22">
      <c r="A46" s="527"/>
      <c r="B46" s="47" t="s">
        <v>5975</v>
      </c>
      <c r="C46" s="520" t="s">
        <v>863</v>
      </c>
      <c r="D46" s="656">
        <v>4</v>
      </c>
      <c r="E46" s="656">
        <v>5</v>
      </c>
      <c r="F46" s="618" t="s">
        <v>408</v>
      </c>
      <c r="G46" s="494"/>
      <c r="H46" s="494" t="s">
        <v>6008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5975</v>
      </c>
      <c r="N46" s="357" t="s">
        <v>6008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 ht="15" thickBot="1">
      <c r="A47" s="527"/>
      <c r="B47" s="47" t="s">
        <v>5827</v>
      </c>
      <c r="C47" s="537" t="s">
        <v>4761</v>
      </c>
      <c r="D47" s="759">
        <v>4</v>
      </c>
      <c r="E47" s="759">
        <v>4</v>
      </c>
      <c r="F47" s="678" t="s">
        <v>3153</v>
      </c>
      <c r="G47" s="494"/>
      <c r="H47" s="494" t="s">
        <v>3078</v>
      </c>
      <c r="I47" s="494" t="s">
        <v>294</v>
      </c>
      <c r="J47" s="494" t="s">
        <v>294</v>
      </c>
      <c r="K47" s="573">
        <v>0</v>
      </c>
      <c r="L47" s="358" t="s">
        <v>943</v>
      </c>
      <c r="M47" s="357" t="s">
        <v>5827</v>
      </c>
      <c r="N47" s="357" t="s">
        <v>3078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604</v>
      </c>
      <c r="U47" s="357" t="s">
        <v>294</v>
      </c>
      <c r="V47" s="357" t="s">
        <v>294</v>
      </c>
    </row>
    <row r="48" spans="1:22" ht="15" thickBot="1">
      <c r="A48" s="596"/>
      <c r="B48" s="206"/>
      <c r="C48" s="565" t="s">
        <v>22</v>
      </c>
      <c r="D48" s="663">
        <v>21</v>
      </c>
      <c r="E48" s="663">
        <v>0</v>
      </c>
      <c r="F48" s="679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26">
        <v>7</v>
      </c>
      <c r="B49" s="47" t="s">
        <v>6138</v>
      </c>
      <c r="C49" s="520" t="s">
        <v>879</v>
      </c>
      <c r="D49" s="651">
        <v>3</v>
      </c>
      <c r="E49" s="651">
        <v>4</v>
      </c>
      <c r="F49" s="616" t="s">
        <v>500</v>
      </c>
      <c r="G49" s="494"/>
      <c r="H49" s="494" t="s">
        <v>6001</v>
      </c>
      <c r="I49" s="494" t="s">
        <v>294</v>
      </c>
      <c r="J49" s="494" t="s">
        <v>294</v>
      </c>
      <c r="K49" s="573">
        <v>0</v>
      </c>
      <c r="L49" s="358" t="s">
        <v>2103</v>
      </c>
      <c r="M49" s="357" t="s">
        <v>6138</v>
      </c>
      <c r="N49" s="357" t="s">
        <v>6001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882</v>
      </c>
      <c r="U49" s="357" t="s">
        <v>294</v>
      </c>
      <c r="V49" s="357" t="s">
        <v>294</v>
      </c>
    </row>
    <row r="50" spans="1:22">
      <c r="A50" s="527"/>
      <c r="B50" s="47" t="s">
        <v>5922</v>
      </c>
      <c r="C50" s="520" t="s">
        <v>4717</v>
      </c>
      <c r="D50" s="656">
        <v>3</v>
      </c>
      <c r="E50" s="656">
        <v>3</v>
      </c>
      <c r="F50" s="618" t="s">
        <v>4761</v>
      </c>
      <c r="G50" s="494"/>
      <c r="H50" s="494" t="s">
        <v>5827</v>
      </c>
      <c r="I50" s="494" t="s">
        <v>294</v>
      </c>
      <c r="J50" s="494" t="s">
        <v>294</v>
      </c>
      <c r="K50" s="573">
        <v>0</v>
      </c>
      <c r="L50" s="358" t="s">
        <v>2118</v>
      </c>
      <c r="M50" s="357" t="s">
        <v>5922</v>
      </c>
      <c r="N50" s="357" t="s">
        <v>5827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943</v>
      </c>
      <c r="U50" s="357" t="s">
        <v>294</v>
      </c>
      <c r="V50" s="357" t="s">
        <v>294</v>
      </c>
    </row>
    <row r="51" spans="1:22">
      <c r="A51" s="527"/>
      <c r="B51" s="47" t="s">
        <v>6139</v>
      </c>
      <c r="C51" s="520" t="s">
        <v>361</v>
      </c>
      <c r="D51" s="656">
        <v>5</v>
      </c>
      <c r="E51" s="656">
        <v>8</v>
      </c>
      <c r="F51" s="618" t="s">
        <v>411</v>
      </c>
      <c r="G51" s="494"/>
      <c r="H51" s="494" t="s">
        <v>5875</v>
      </c>
      <c r="I51" s="494" t="s">
        <v>294</v>
      </c>
      <c r="J51" s="494" t="s">
        <v>294</v>
      </c>
      <c r="K51" s="573">
        <v>0</v>
      </c>
      <c r="L51" s="358" t="s">
        <v>361</v>
      </c>
      <c r="M51" s="357" t="s">
        <v>6139</v>
      </c>
      <c r="N51" s="357" t="s">
        <v>5875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411</v>
      </c>
      <c r="U51" s="357" t="s">
        <v>294</v>
      </c>
      <c r="V51" s="357" t="s">
        <v>294</v>
      </c>
    </row>
    <row r="52" spans="1:22">
      <c r="A52" s="527"/>
      <c r="B52" s="47" t="s">
        <v>6140</v>
      </c>
      <c r="C52" s="520" t="s">
        <v>862</v>
      </c>
      <c r="D52" s="656">
        <v>4</v>
      </c>
      <c r="E52" s="656">
        <v>5</v>
      </c>
      <c r="F52" s="618" t="s">
        <v>738</v>
      </c>
      <c r="G52" s="494"/>
      <c r="H52" s="494" t="s">
        <v>860</v>
      </c>
      <c r="I52" s="494" t="s">
        <v>294</v>
      </c>
      <c r="J52" s="494" t="s">
        <v>294</v>
      </c>
      <c r="K52" s="573">
        <v>0</v>
      </c>
      <c r="L52" s="358" t="s">
        <v>862</v>
      </c>
      <c r="M52" s="357" t="s">
        <v>6140</v>
      </c>
      <c r="N52" s="357" t="s">
        <v>860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738</v>
      </c>
      <c r="U52" s="357" t="s">
        <v>294</v>
      </c>
      <c r="V52" s="357" t="s">
        <v>294</v>
      </c>
    </row>
    <row r="53" spans="1:22">
      <c r="A53" s="527"/>
      <c r="B53" s="47" t="s">
        <v>3081</v>
      </c>
      <c r="C53" s="520" t="s">
        <v>3998</v>
      </c>
      <c r="D53" s="656">
        <v>3</v>
      </c>
      <c r="E53" s="656">
        <v>4</v>
      </c>
      <c r="F53" s="618" t="s">
        <v>1179</v>
      </c>
      <c r="G53" s="494"/>
      <c r="H53" s="494" t="s">
        <v>6011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3081</v>
      </c>
      <c r="N53" s="357" t="s">
        <v>6011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527"/>
      <c r="B54" s="47" t="s">
        <v>3080</v>
      </c>
      <c r="C54" s="533" t="s">
        <v>335</v>
      </c>
      <c r="D54" s="759">
        <v>2</v>
      </c>
      <c r="E54" s="759">
        <v>3</v>
      </c>
      <c r="F54" s="1273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335</v>
      </c>
      <c r="M54" s="357" t="s">
        <v>3080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528"/>
      <c r="B55" s="206"/>
      <c r="C55" s="538" t="s">
        <v>22</v>
      </c>
      <c r="D55" s="663">
        <v>20</v>
      </c>
      <c r="E55" s="663">
        <v>0</v>
      </c>
      <c r="F55" s="680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526">
        <v>8</v>
      </c>
      <c r="B56" s="47" t="s">
        <v>6141</v>
      </c>
      <c r="C56" s="520" t="s">
        <v>1144</v>
      </c>
      <c r="D56" s="656">
        <v>6</v>
      </c>
      <c r="E56" s="656">
        <v>9</v>
      </c>
      <c r="F56" s="616" t="s">
        <v>871</v>
      </c>
      <c r="G56" s="494"/>
      <c r="H56" s="494" t="s">
        <v>6136</v>
      </c>
      <c r="I56" s="494" t="s">
        <v>294</v>
      </c>
      <c r="J56" s="494" t="s">
        <v>294</v>
      </c>
      <c r="K56" s="573">
        <v>0</v>
      </c>
      <c r="L56" s="358" t="s">
        <v>1144</v>
      </c>
      <c r="M56" s="357" t="s">
        <v>6141</v>
      </c>
      <c r="N56" s="357" t="s">
        <v>6136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871</v>
      </c>
      <c r="U56" s="357" t="s">
        <v>294</v>
      </c>
      <c r="V56" s="357" t="s">
        <v>294</v>
      </c>
    </row>
    <row r="57" spans="1:22">
      <c r="A57" s="527"/>
      <c r="B57" s="47" t="s">
        <v>38</v>
      </c>
      <c r="C57" s="520" t="s">
        <v>331</v>
      </c>
      <c r="D57" s="656">
        <v>1</v>
      </c>
      <c r="E57" s="656">
        <v>1</v>
      </c>
      <c r="F57" s="618" t="s">
        <v>335</v>
      </c>
      <c r="G57" s="494"/>
      <c r="H57" s="494" t="s">
        <v>3080</v>
      </c>
      <c r="I57" s="494" t="s">
        <v>294</v>
      </c>
      <c r="J57" s="494" t="s">
        <v>294</v>
      </c>
      <c r="K57" s="573">
        <v>0</v>
      </c>
      <c r="L57" s="358" t="s">
        <v>331</v>
      </c>
      <c r="M57" s="357" t="s">
        <v>38</v>
      </c>
      <c r="N57" s="357" t="s">
        <v>3080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335</v>
      </c>
      <c r="U57" s="357" t="s">
        <v>294</v>
      </c>
      <c r="V57" s="357" t="s">
        <v>294</v>
      </c>
    </row>
    <row r="58" spans="1:22">
      <c r="A58" s="527"/>
      <c r="B58" s="47" t="s">
        <v>6142</v>
      </c>
      <c r="C58" s="520" t="s">
        <v>947</v>
      </c>
      <c r="D58" s="656">
        <v>5</v>
      </c>
      <c r="E58" s="656">
        <v>7</v>
      </c>
      <c r="F58" s="618" t="s">
        <v>864</v>
      </c>
      <c r="G58" s="494"/>
      <c r="H58" s="494" t="s">
        <v>6137</v>
      </c>
      <c r="I58" s="494" t="s">
        <v>294</v>
      </c>
      <c r="J58" s="494" t="s">
        <v>294</v>
      </c>
      <c r="K58" s="573">
        <v>0</v>
      </c>
      <c r="L58" s="358" t="s">
        <v>947</v>
      </c>
      <c r="M58" s="357" t="s">
        <v>6142</v>
      </c>
      <c r="N58" s="357" t="s">
        <v>6137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864</v>
      </c>
      <c r="U58" s="357" t="s">
        <v>294</v>
      </c>
      <c r="V58" s="357" t="s">
        <v>294</v>
      </c>
    </row>
    <row r="59" spans="1:22" ht="15" thickBot="1">
      <c r="A59" s="527"/>
      <c r="B59" s="47" t="s">
        <v>6016</v>
      </c>
      <c r="C59" s="520" t="s">
        <v>3155</v>
      </c>
      <c r="D59" s="759">
        <v>8</v>
      </c>
      <c r="E59" s="759">
        <v>14</v>
      </c>
      <c r="F59" s="693" t="s">
        <v>4588</v>
      </c>
      <c r="G59" s="494"/>
      <c r="H59" s="494" t="s">
        <v>6015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6016</v>
      </c>
      <c r="N59" s="357" t="s">
        <v>6015</v>
      </c>
      <c r="O59" s="357" t="s">
        <v>294</v>
      </c>
      <c r="P59" s="357" t="s">
        <v>294</v>
      </c>
      <c r="Q59" s="357">
        <v>130</v>
      </c>
      <c r="R59" s="357">
        <v>15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28"/>
      <c r="B60" s="206"/>
      <c r="C60" s="538" t="s">
        <v>22</v>
      </c>
      <c r="D60" s="663">
        <v>20</v>
      </c>
      <c r="E60" s="663">
        <v>0</v>
      </c>
      <c r="F60" s="680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26">
        <v>9</v>
      </c>
      <c r="B61" s="47" t="s">
        <v>1114</v>
      </c>
      <c r="C61" s="520" t="s">
        <v>878</v>
      </c>
      <c r="D61" s="656">
        <v>4</v>
      </c>
      <c r="E61" s="656">
        <v>4</v>
      </c>
      <c r="F61" s="1151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27"/>
      <c r="B62" s="47" t="s">
        <v>5863</v>
      </c>
      <c r="C62" s="520" t="s">
        <v>4592</v>
      </c>
      <c r="D62" s="656">
        <v>4</v>
      </c>
      <c r="E62" s="656">
        <v>4</v>
      </c>
      <c r="F62" s="842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27"/>
      <c r="B63" s="47" t="s">
        <v>876</v>
      </c>
      <c r="C63" s="520" t="s">
        <v>4594</v>
      </c>
      <c r="D63" s="656">
        <v>4</v>
      </c>
      <c r="E63" s="656">
        <v>4</v>
      </c>
      <c r="F63" s="842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27"/>
      <c r="B64" s="47" t="s">
        <v>6143</v>
      </c>
      <c r="C64" s="520" t="s">
        <v>5794</v>
      </c>
      <c r="D64" s="656">
        <v>6</v>
      </c>
      <c r="E64" s="656">
        <v>10</v>
      </c>
      <c r="F64" s="610" t="s">
        <v>1144</v>
      </c>
      <c r="G64" s="494"/>
      <c r="H64" s="494" t="s">
        <v>6141</v>
      </c>
      <c r="I64" s="494" t="s">
        <v>294</v>
      </c>
      <c r="J64" s="494" t="s">
        <v>294</v>
      </c>
      <c r="K64" s="573">
        <v>0</v>
      </c>
      <c r="L64" s="358" t="s">
        <v>2154</v>
      </c>
      <c r="M64" s="357" t="s">
        <v>6143</v>
      </c>
      <c r="N64" s="357" t="s">
        <v>6141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1144</v>
      </c>
      <c r="U64" s="357" t="s">
        <v>294</v>
      </c>
      <c r="V64" s="357" t="s">
        <v>294</v>
      </c>
    </row>
    <row r="65" spans="1:22" ht="15" thickBot="1">
      <c r="A65" s="527"/>
      <c r="B65" s="47" t="s">
        <v>6018</v>
      </c>
      <c r="C65" s="520" t="s">
        <v>4161</v>
      </c>
      <c r="D65" s="759">
        <v>8</v>
      </c>
      <c r="E65" s="759">
        <v>12</v>
      </c>
      <c r="F65" s="557" t="s">
        <v>5873</v>
      </c>
      <c r="G65" s="494"/>
      <c r="H65" s="494" t="s">
        <v>3081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6018</v>
      </c>
      <c r="N65" s="357" t="s">
        <v>3081</v>
      </c>
      <c r="O65" s="357" t="s">
        <v>294</v>
      </c>
      <c r="P65" s="357" t="s">
        <v>294</v>
      </c>
      <c r="Q65" s="357">
        <v>150</v>
      </c>
      <c r="R65" s="357">
        <v>33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528"/>
      <c r="B66" s="206"/>
      <c r="C66" s="538" t="s">
        <v>22</v>
      </c>
      <c r="D66" s="663">
        <v>18</v>
      </c>
      <c r="E66" s="663">
        <v>0</v>
      </c>
      <c r="F66" s="67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607" t="s">
        <v>1116</v>
      </c>
      <c r="C67" s="611" t="s">
        <v>4600</v>
      </c>
      <c r="D67" s="656">
        <v>4</v>
      </c>
      <c r="E67" s="656">
        <v>4</v>
      </c>
      <c r="F67" s="616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27"/>
      <c r="B68" s="607" t="s">
        <v>866</v>
      </c>
      <c r="C68" s="611" t="s">
        <v>4602</v>
      </c>
      <c r="D68" s="656">
        <v>4</v>
      </c>
      <c r="E68" s="656">
        <v>4</v>
      </c>
      <c r="F68" s="618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27"/>
      <c r="B69" s="607" t="s">
        <v>5865</v>
      </c>
      <c r="C69" s="611" t="s">
        <v>4604</v>
      </c>
      <c r="D69" s="656">
        <v>4</v>
      </c>
      <c r="E69" s="656">
        <v>4</v>
      </c>
      <c r="F69" s="618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27"/>
      <c r="B70" s="607" t="s">
        <v>6144</v>
      </c>
      <c r="C70" s="611" t="s">
        <v>1146</v>
      </c>
      <c r="D70" s="656">
        <v>6</v>
      </c>
      <c r="E70" s="656">
        <v>9</v>
      </c>
      <c r="F70" s="610" t="s">
        <v>1010</v>
      </c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1146</v>
      </c>
      <c r="M70" s="357" t="s">
        <v>6144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2156</v>
      </c>
      <c r="U70" s="357" t="s">
        <v>294</v>
      </c>
      <c r="V70" s="357" t="s">
        <v>294</v>
      </c>
    </row>
    <row r="71" spans="1:22" ht="15" thickBot="1">
      <c r="A71" s="527"/>
      <c r="B71" s="607" t="s">
        <v>6019</v>
      </c>
      <c r="C71" s="611" t="s">
        <v>4329</v>
      </c>
      <c r="D71" s="759">
        <v>8</v>
      </c>
      <c r="E71" s="759">
        <v>12</v>
      </c>
      <c r="F71" s="678" t="s">
        <v>4161</v>
      </c>
      <c r="G71" s="494"/>
      <c r="H71" s="494" t="s">
        <v>6018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6019</v>
      </c>
      <c r="N71" s="357" t="s">
        <v>6018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527"/>
      <c r="B72" s="206"/>
      <c r="C72" s="538" t="s">
        <v>22</v>
      </c>
      <c r="D72" s="663">
        <v>18</v>
      </c>
      <c r="E72" s="663">
        <v>0</v>
      </c>
      <c r="F72" s="67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547"/>
      <c r="B73" s="48"/>
      <c r="C73" s="565" t="s">
        <v>111</v>
      </c>
      <c r="D73" s="49">
        <v>200</v>
      </c>
      <c r="E73" s="49">
        <v>0</v>
      </c>
      <c r="F73" s="4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2E074-A8BD-4925-8515-99EACEA71D34}">
  <sheetPr codeName="Sheet132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3.5546875" style="357" customWidth="1"/>
    <col min="9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4482</v>
      </c>
      <c r="C9" s="733" t="s">
        <v>3533</v>
      </c>
      <c r="D9" s="651">
        <v>5</v>
      </c>
      <c r="E9" s="651">
        <v>6</v>
      </c>
      <c r="F9" s="80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4482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4485</v>
      </c>
      <c r="C10" s="717" t="s">
        <v>3543</v>
      </c>
      <c r="D10" s="656">
        <v>5</v>
      </c>
      <c r="E10" s="656">
        <v>6</v>
      </c>
      <c r="F10" s="79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4485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3035</v>
      </c>
      <c r="C11" s="717" t="s">
        <v>438</v>
      </c>
      <c r="D11" s="656">
        <v>2</v>
      </c>
      <c r="E11" s="656">
        <v>3</v>
      </c>
      <c r="F11" s="7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3035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3037</v>
      </c>
      <c r="C12" s="717" t="s">
        <v>4294</v>
      </c>
      <c r="D12" s="656">
        <v>2</v>
      </c>
      <c r="E12" s="656">
        <v>3</v>
      </c>
      <c r="F12" s="8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905</v>
      </c>
      <c r="C13" s="717" t="s">
        <v>906</v>
      </c>
      <c r="D13" s="656">
        <v>4</v>
      </c>
      <c r="E13" s="656">
        <v>5</v>
      </c>
      <c r="F13" s="8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2124</v>
      </c>
      <c r="M13" s="357" t="s">
        <v>905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6033</v>
      </c>
      <c r="C14" s="717" t="s">
        <v>500</v>
      </c>
      <c r="D14" s="759">
        <v>4</v>
      </c>
      <c r="E14" s="759">
        <v>5</v>
      </c>
      <c r="F14" s="8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882</v>
      </c>
      <c r="M14" s="357" t="s">
        <v>6033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757"/>
      <c r="C15" s="724" t="s">
        <v>336</v>
      </c>
      <c r="D15" s="725">
        <v>22</v>
      </c>
      <c r="E15" s="726">
        <v>0</v>
      </c>
      <c r="F15" s="159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707" t="s">
        <v>6034</v>
      </c>
      <c r="C16" s="717" t="s">
        <v>3991</v>
      </c>
      <c r="D16" s="651">
        <v>5</v>
      </c>
      <c r="E16" s="651">
        <v>6</v>
      </c>
      <c r="F16" s="802" t="s">
        <v>3533</v>
      </c>
      <c r="G16" s="494"/>
      <c r="H16" s="494" t="s">
        <v>4482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6034</v>
      </c>
      <c r="N16" s="357" t="s">
        <v>4482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849"/>
      <c r="B17" s="707" t="s">
        <v>4486</v>
      </c>
      <c r="C17" s="717" t="s">
        <v>471</v>
      </c>
      <c r="D17" s="656">
        <v>5</v>
      </c>
      <c r="E17" s="656">
        <v>6</v>
      </c>
      <c r="F17" s="802" t="s">
        <v>3543</v>
      </c>
      <c r="G17" s="494"/>
      <c r="H17" s="494" t="s">
        <v>4485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4486</v>
      </c>
      <c r="N17" s="357" t="s">
        <v>4485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849"/>
      <c r="B18" s="707" t="s">
        <v>36</v>
      </c>
      <c r="C18" s="717" t="s">
        <v>1131</v>
      </c>
      <c r="D18" s="656">
        <v>1</v>
      </c>
      <c r="E18" s="656">
        <v>1</v>
      </c>
      <c r="F18" s="8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707" t="s">
        <v>3051</v>
      </c>
      <c r="C19" s="717" t="s">
        <v>335</v>
      </c>
      <c r="D19" s="656">
        <v>2</v>
      </c>
      <c r="E19" s="656">
        <v>3</v>
      </c>
      <c r="F19" s="80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3051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849"/>
      <c r="B20" s="707" t="s">
        <v>6124</v>
      </c>
      <c r="C20" s="717" t="s">
        <v>904</v>
      </c>
      <c r="D20" s="656">
        <v>4</v>
      </c>
      <c r="E20" s="656">
        <v>5</v>
      </c>
      <c r="F20" s="802" t="s">
        <v>906</v>
      </c>
      <c r="G20" s="494"/>
      <c r="H20" s="494" t="s">
        <v>905</v>
      </c>
      <c r="I20" s="494" t="s">
        <v>294</v>
      </c>
      <c r="J20" s="494" t="s">
        <v>294</v>
      </c>
      <c r="K20" s="573">
        <v>0</v>
      </c>
      <c r="L20" s="358" t="s">
        <v>2125</v>
      </c>
      <c r="M20" s="357" t="s">
        <v>6124</v>
      </c>
      <c r="N20" s="357" t="s">
        <v>905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2124</v>
      </c>
      <c r="U20" s="357" t="s">
        <v>294</v>
      </c>
      <c r="V20" s="357" t="s">
        <v>294</v>
      </c>
    </row>
    <row r="21" spans="1:22" ht="15" thickBot="1">
      <c r="A21" s="849"/>
      <c r="B21" s="707" t="s">
        <v>6048</v>
      </c>
      <c r="C21" s="717" t="s">
        <v>367</v>
      </c>
      <c r="D21" s="759">
        <v>3</v>
      </c>
      <c r="E21" s="759">
        <v>4</v>
      </c>
      <c r="F21" s="802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367</v>
      </c>
      <c r="M21" s="357" t="s">
        <v>6048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708"/>
      <c r="C22" s="724" t="s">
        <v>336</v>
      </c>
      <c r="D22" s="725">
        <v>20</v>
      </c>
      <c r="E22" s="726">
        <v>0</v>
      </c>
      <c r="F22" s="1594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707" t="s">
        <v>5903</v>
      </c>
      <c r="C23" s="717" t="s">
        <v>896</v>
      </c>
      <c r="D23" s="651">
        <v>3</v>
      </c>
      <c r="E23" s="651">
        <v>3</v>
      </c>
      <c r="F23" s="801" t="s">
        <v>904</v>
      </c>
      <c r="G23" s="494"/>
      <c r="H23" s="494" t="s">
        <v>6124</v>
      </c>
      <c r="I23" s="494" t="s">
        <v>294</v>
      </c>
      <c r="J23" s="494" t="s">
        <v>294</v>
      </c>
      <c r="K23" s="573">
        <v>0</v>
      </c>
      <c r="L23" s="358" t="s">
        <v>2126</v>
      </c>
      <c r="M23" s="357" t="s">
        <v>5903</v>
      </c>
      <c r="N23" s="357" t="s">
        <v>6124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2125</v>
      </c>
      <c r="U23" s="357" t="s">
        <v>294</v>
      </c>
      <c r="V23" s="357" t="s">
        <v>294</v>
      </c>
    </row>
    <row r="24" spans="1:22">
      <c r="A24" s="849"/>
      <c r="B24" s="707" t="s">
        <v>29</v>
      </c>
      <c r="C24" s="717" t="s">
        <v>2389</v>
      </c>
      <c r="D24" s="656">
        <v>2</v>
      </c>
      <c r="E24" s="656">
        <v>2</v>
      </c>
      <c r="F24" s="802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849"/>
      <c r="B25" s="707" t="s">
        <v>6037</v>
      </c>
      <c r="C25" s="717" t="s">
        <v>4538</v>
      </c>
      <c r="D25" s="656">
        <v>5</v>
      </c>
      <c r="E25" s="656">
        <v>6</v>
      </c>
      <c r="F25" s="802" t="s">
        <v>3991</v>
      </c>
      <c r="G25" s="494"/>
      <c r="H25" s="494" t="s">
        <v>6034</v>
      </c>
      <c r="I25" s="494" t="s">
        <v>294</v>
      </c>
      <c r="J25" s="494" t="s">
        <v>294</v>
      </c>
      <c r="K25" s="573">
        <v>0</v>
      </c>
      <c r="L25" s="358" t="s">
        <v>4538</v>
      </c>
      <c r="M25" s="357" t="s">
        <v>6037</v>
      </c>
      <c r="N25" s="357" t="s">
        <v>6034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>
      <c r="A26" s="849"/>
      <c r="B26" s="707" t="s">
        <v>5156</v>
      </c>
      <c r="C26" s="717" t="s">
        <v>408</v>
      </c>
      <c r="D26" s="656">
        <v>3</v>
      </c>
      <c r="E26" s="656">
        <v>4</v>
      </c>
      <c r="F26" s="802" t="s">
        <v>367</v>
      </c>
      <c r="G26" s="494"/>
      <c r="H26" s="494" t="s">
        <v>6048</v>
      </c>
      <c r="I26" s="494" t="s">
        <v>294</v>
      </c>
      <c r="J26" s="494" t="s">
        <v>294</v>
      </c>
      <c r="K26" s="573">
        <v>0</v>
      </c>
      <c r="L26" s="358" t="s">
        <v>408</v>
      </c>
      <c r="M26" s="357" t="s">
        <v>5156</v>
      </c>
      <c r="N26" s="357" t="s">
        <v>6048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367</v>
      </c>
      <c r="U26" s="357" t="s">
        <v>294</v>
      </c>
      <c r="V26" s="357" t="s">
        <v>294</v>
      </c>
    </row>
    <row r="27" spans="1:22">
      <c r="A27" s="849"/>
      <c r="B27" s="707" t="s">
        <v>4490</v>
      </c>
      <c r="C27" s="717" t="s">
        <v>140</v>
      </c>
      <c r="D27" s="656">
        <v>5</v>
      </c>
      <c r="E27" s="656">
        <v>6</v>
      </c>
      <c r="F27" s="802" t="s">
        <v>471</v>
      </c>
      <c r="G27" s="494"/>
      <c r="H27" s="494" t="s">
        <v>4486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4490</v>
      </c>
      <c r="N27" s="357" t="s">
        <v>4486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49"/>
      <c r="B28" s="707" t="s">
        <v>40</v>
      </c>
      <c r="C28" s="717" t="s">
        <v>1180</v>
      </c>
      <c r="D28" s="759">
        <v>1</v>
      </c>
      <c r="E28" s="759">
        <v>1</v>
      </c>
      <c r="F28" s="802" t="s">
        <v>1131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856"/>
      <c r="B29" s="867"/>
      <c r="C29" s="1595" t="s">
        <v>336</v>
      </c>
      <c r="D29" s="725">
        <v>19</v>
      </c>
      <c r="E29" s="726">
        <v>0</v>
      </c>
      <c r="F29" s="1594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707" t="s">
        <v>4489</v>
      </c>
      <c r="C30" s="733" t="s">
        <v>3153</v>
      </c>
      <c r="D30" s="651">
        <v>5</v>
      </c>
      <c r="E30" s="651">
        <v>6</v>
      </c>
      <c r="F30" s="801" t="s">
        <v>3991</v>
      </c>
      <c r="G30" s="494"/>
      <c r="H30" s="494" t="s">
        <v>6034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4489</v>
      </c>
      <c r="N30" s="357" t="s">
        <v>6034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849"/>
      <c r="B31" s="707" t="s">
        <v>6125</v>
      </c>
      <c r="C31" s="717" t="s">
        <v>1134</v>
      </c>
      <c r="D31" s="656">
        <v>3</v>
      </c>
      <c r="E31" s="656">
        <v>3</v>
      </c>
      <c r="F31" s="802" t="s">
        <v>904</v>
      </c>
      <c r="G31" s="494"/>
      <c r="H31" s="494" t="s">
        <v>6124</v>
      </c>
      <c r="I31" s="494" t="s">
        <v>294</v>
      </c>
      <c r="J31" s="494" t="s">
        <v>294</v>
      </c>
      <c r="K31" s="573">
        <v>0</v>
      </c>
      <c r="L31" s="358" t="s">
        <v>1134</v>
      </c>
      <c r="M31" s="357" t="s">
        <v>6125</v>
      </c>
      <c r="N31" s="357" t="s">
        <v>6124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2125</v>
      </c>
      <c r="U31" s="357" t="s">
        <v>294</v>
      </c>
      <c r="V31" s="357" t="s">
        <v>294</v>
      </c>
    </row>
    <row r="32" spans="1:22">
      <c r="A32" s="849"/>
      <c r="B32" s="707" t="s">
        <v>3039</v>
      </c>
      <c r="C32" s="717" t="s">
        <v>1179</v>
      </c>
      <c r="D32" s="656">
        <v>3</v>
      </c>
      <c r="E32" s="656">
        <v>4</v>
      </c>
      <c r="F32" s="802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3039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849"/>
      <c r="B33" s="707" t="s">
        <v>6097</v>
      </c>
      <c r="C33" s="717" t="s">
        <v>886</v>
      </c>
      <c r="D33" s="656">
        <v>4</v>
      </c>
      <c r="E33" s="656">
        <v>5</v>
      </c>
      <c r="F33" s="802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886</v>
      </c>
      <c r="M33" s="357" t="s">
        <v>6097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849"/>
      <c r="B34" s="707" t="s">
        <v>6116</v>
      </c>
      <c r="C34" s="717" t="s">
        <v>898</v>
      </c>
      <c r="D34" s="656">
        <v>3</v>
      </c>
      <c r="E34" s="656">
        <v>3</v>
      </c>
      <c r="F34" s="802" t="s">
        <v>500</v>
      </c>
      <c r="G34" s="494"/>
      <c r="H34" s="494" t="s">
        <v>6033</v>
      </c>
      <c r="I34" s="494" t="s">
        <v>294</v>
      </c>
      <c r="J34" s="494" t="s">
        <v>294</v>
      </c>
      <c r="K34" s="573">
        <v>0</v>
      </c>
      <c r="L34" s="358" t="s">
        <v>2127</v>
      </c>
      <c r="M34" s="357" t="s">
        <v>6116</v>
      </c>
      <c r="N34" s="357" t="s">
        <v>6033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882</v>
      </c>
      <c r="U34" s="357" t="s">
        <v>294</v>
      </c>
      <c r="V34" s="357" t="s">
        <v>294</v>
      </c>
    </row>
    <row r="35" spans="1:22" ht="15" thickBot="1">
      <c r="A35" s="849"/>
      <c r="B35" s="707" t="s">
        <v>5907</v>
      </c>
      <c r="C35" s="747" t="s">
        <v>884</v>
      </c>
      <c r="D35" s="759">
        <v>3</v>
      </c>
      <c r="E35" s="759">
        <v>3</v>
      </c>
      <c r="F35" s="806" t="s">
        <v>896</v>
      </c>
      <c r="G35" s="494"/>
      <c r="H35" s="494" t="s">
        <v>5903</v>
      </c>
      <c r="I35" s="494" t="s">
        <v>294</v>
      </c>
      <c r="J35" s="494" t="s">
        <v>294</v>
      </c>
      <c r="K35" s="573">
        <v>0</v>
      </c>
      <c r="L35" s="358" t="s">
        <v>2128</v>
      </c>
      <c r="M35" s="357" t="s">
        <v>5907</v>
      </c>
      <c r="N35" s="357" t="s">
        <v>5903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2126</v>
      </c>
      <c r="U35" s="357" t="s">
        <v>294</v>
      </c>
      <c r="V35" s="357" t="s">
        <v>294</v>
      </c>
    </row>
    <row r="36" spans="1:22" ht="15" thickBot="1">
      <c r="A36" s="856"/>
      <c r="B36" s="708"/>
      <c r="C36" s="724" t="s">
        <v>336</v>
      </c>
      <c r="D36" s="725">
        <v>21</v>
      </c>
      <c r="E36" s="726">
        <v>0</v>
      </c>
      <c r="F36" s="1594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4">
        <v>5</v>
      </c>
      <c r="B37" s="707" t="s">
        <v>6126</v>
      </c>
      <c r="C37" s="733" t="s">
        <v>874</v>
      </c>
      <c r="D37" s="651">
        <v>3</v>
      </c>
      <c r="E37" s="651">
        <v>4</v>
      </c>
      <c r="F37" s="801" t="s">
        <v>896</v>
      </c>
      <c r="G37" s="494"/>
      <c r="H37" s="494" t="s">
        <v>5903</v>
      </c>
      <c r="I37" s="494" t="s">
        <v>294</v>
      </c>
      <c r="J37" s="494" t="s">
        <v>294</v>
      </c>
      <c r="K37" s="574">
        <v>0</v>
      </c>
      <c r="L37" s="358" t="s">
        <v>2129</v>
      </c>
      <c r="M37" s="357" t="s">
        <v>6126</v>
      </c>
      <c r="N37" s="357" t="s">
        <v>5903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2126</v>
      </c>
      <c r="U37" s="357" t="s">
        <v>294</v>
      </c>
      <c r="V37" s="357" t="s">
        <v>294</v>
      </c>
    </row>
    <row r="38" spans="1:22">
      <c r="A38" s="849"/>
      <c r="B38" s="707" t="s">
        <v>3040</v>
      </c>
      <c r="C38" s="717" t="s">
        <v>3998</v>
      </c>
      <c r="D38" s="656">
        <v>3</v>
      </c>
      <c r="E38" s="656">
        <v>4</v>
      </c>
      <c r="F38" s="802" t="s">
        <v>1179</v>
      </c>
      <c r="G38" s="494"/>
      <c r="H38" s="494" t="s">
        <v>3039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3040</v>
      </c>
      <c r="N38" s="357" t="s">
        <v>3039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849"/>
      <c r="B39" s="707" t="s">
        <v>6127</v>
      </c>
      <c r="C39" s="717" t="s">
        <v>902</v>
      </c>
      <c r="D39" s="656">
        <v>6</v>
      </c>
      <c r="E39" s="656">
        <v>9</v>
      </c>
      <c r="F39" s="802" t="s">
        <v>3153</v>
      </c>
      <c r="G39" s="494"/>
      <c r="H39" s="494" t="s">
        <v>4489</v>
      </c>
      <c r="I39" s="494" t="s">
        <v>294</v>
      </c>
      <c r="J39" s="494" t="s">
        <v>294</v>
      </c>
      <c r="K39" s="574">
        <v>0</v>
      </c>
      <c r="L39" s="358" t="s">
        <v>2130</v>
      </c>
      <c r="M39" s="357" t="s">
        <v>6127</v>
      </c>
      <c r="N39" s="357" t="s">
        <v>4489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849"/>
      <c r="B40" s="707" t="s">
        <v>1111</v>
      </c>
      <c r="C40" s="717" t="s">
        <v>1126</v>
      </c>
      <c r="D40" s="656">
        <v>3</v>
      </c>
      <c r="E40" s="656">
        <v>4</v>
      </c>
      <c r="F40" s="802" t="s">
        <v>1180</v>
      </c>
      <c r="G40" s="494"/>
      <c r="H40" s="494" t="s">
        <v>40</v>
      </c>
      <c r="I40" s="494" t="s">
        <v>294</v>
      </c>
      <c r="J40" s="494" t="s">
        <v>294</v>
      </c>
      <c r="K40" s="573">
        <v>0</v>
      </c>
      <c r="L40" s="358" t="s">
        <v>1126</v>
      </c>
      <c r="M40" s="357" t="s">
        <v>1111</v>
      </c>
      <c r="N40" s="357" t="s">
        <v>40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1180</v>
      </c>
      <c r="U40" s="357" t="s">
        <v>294</v>
      </c>
      <c r="V40" s="357" t="s">
        <v>294</v>
      </c>
    </row>
    <row r="41" spans="1:22">
      <c r="A41" s="849"/>
      <c r="B41" s="707" t="s">
        <v>1118</v>
      </c>
      <c r="C41" s="717" t="s">
        <v>873</v>
      </c>
      <c r="D41" s="656">
        <v>3</v>
      </c>
      <c r="E41" s="656">
        <v>6</v>
      </c>
      <c r="F41" s="802" t="s">
        <v>2389</v>
      </c>
      <c r="G41" s="494"/>
      <c r="H41" s="494" t="s">
        <v>29</v>
      </c>
      <c r="I41" s="494" t="s">
        <v>294</v>
      </c>
      <c r="J41" s="494" t="s">
        <v>294</v>
      </c>
      <c r="K41" s="573">
        <v>0</v>
      </c>
      <c r="L41" s="358" t="s">
        <v>2114</v>
      </c>
      <c r="M41" s="357" t="s">
        <v>1118</v>
      </c>
      <c r="N41" s="357" t="s">
        <v>29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609</v>
      </c>
      <c r="U41" s="357" t="s">
        <v>294</v>
      </c>
      <c r="V41" s="357" t="s">
        <v>294</v>
      </c>
    </row>
    <row r="42" spans="1:22" ht="15" thickBot="1">
      <c r="A42" s="849"/>
      <c r="B42" s="707" t="s">
        <v>3052</v>
      </c>
      <c r="C42" s="747" t="s">
        <v>1181</v>
      </c>
      <c r="D42" s="759">
        <v>4</v>
      </c>
      <c r="E42" s="759">
        <v>6</v>
      </c>
      <c r="F42" s="806" t="s">
        <v>438</v>
      </c>
      <c r="G42" s="494"/>
      <c r="H42" s="494" t="s">
        <v>3035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3052</v>
      </c>
      <c r="N42" s="357" t="s">
        <v>3035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856"/>
      <c r="B43" s="708"/>
      <c r="C43" s="1597" t="s">
        <v>336</v>
      </c>
      <c r="D43" s="725">
        <v>22</v>
      </c>
      <c r="E43" s="726">
        <v>0</v>
      </c>
      <c r="F43" s="1594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707" t="s">
        <v>6128</v>
      </c>
      <c r="C44" s="717" t="s">
        <v>889</v>
      </c>
      <c r="D44" s="651">
        <v>4</v>
      </c>
      <c r="E44" s="651">
        <v>5</v>
      </c>
      <c r="F44" s="801" t="s">
        <v>884</v>
      </c>
      <c r="G44" s="494"/>
      <c r="H44" s="494" t="s">
        <v>5907</v>
      </c>
      <c r="I44" s="494" t="s">
        <v>294</v>
      </c>
      <c r="J44" s="494" t="s">
        <v>294</v>
      </c>
      <c r="K44" s="573">
        <v>0</v>
      </c>
      <c r="L44" s="358" t="s">
        <v>889</v>
      </c>
      <c r="M44" s="357" t="s">
        <v>6128</v>
      </c>
      <c r="N44" s="357" t="s">
        <v>5907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2128</v>
      </c>
      <c r="U44" s="357" t="s">
        <v>294</v>
      </c>
      <c r="V44" s="357" t="s">
        <v>294</v>
      </c>
    </row>
    <row r="45" spans="1:22">
      <c r="A45" s="849"/>
      <c r="B45" s="707" t="s">
        <v>38</v>
      </c>
      <c r="C45" s="717" t="s">
        <v>331</v>
      </c>
      <c r="D45" s="656">
        <v>1</v>
      </c>
      <c r="E45" s="656">
        <v>1</v>
      </c>
      <c r="F45" s="802" t="s">
        <v>335</v>
      </c>
      <c r="G45" s="494"/>
      <c r="H45" s="494" t="s">
        <v>3051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3051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849"/>
      <c r="B46" s="707" t="s">
        <v>6129</v>
      </c>
      <c r="C46" s="717" t="s">
        <v>893</v>
      </c>
      <c r="D46" s="656">
        <v>6</v>
      </c>
      <c r="E46" s="656">
        <v>9</v>
      </c>
      <c r="F46" s="802" t="s">
        <v>902</v>
      </c>
      <c r="G46" s="494"/>
      <c r="H46" s="494" t="s">
        <v>6127</v>
      </c>
      <c r="I46" s="494" t="s">
        <v>294</v>
      </c>
      <c r="J46" s="494" t="s">
        <v>294</v>
      </c>
      <c r="K46" s="573">
        <v>0</v>
      </c>
      <c r="L46" s="358" t="s">
        <v>944</v>
      </c>
      <c r="M46" s="357" t="s">
        <v>6129</v>
      </c>
      <c r="N46" s="357" t="s">
        <v>6127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2130</v>
      </c>
      <c r="U46" s="357" t="s">
        <v>294</v>
      </c>
      <c r="V46" s="357" t="s">
        <v>294</v>
      </c>
    </row>
    <row r="47" spans="1:22">
      <c r="A47" s="849"/>
      <c r="B47" s="707" t="s">
        <v>4800</v>
      </c>
      <c r="C47" s="717" t="s">
        <v>419</v>
      </c>
      <c r="D47" s="656">
        <v>3</v>
      </c>
      <c r="E47" s="656">
        <v>4</v>
      </c>
      <c r="F47" s="802" t="s">
        <v>408</v>
      </c>
      <c r="G47" s="494"/>
      <c r="H47" s="494" t="s">
        <v>5156</v>
      </c>
      <c r="I47" s="494" t="s">
        <v>294</v>
      </c>
      <c r="J47" s="494" t="s">
        <v>294</v>
      </c>
      <c r="K47" s="573">
        <v>0</v>
      </c>
      <c r="L47" s="358" t="s">
        <v>2119</v>
      </c>
      <c r="M47" s="357" t="s">
        <v>4800</v>
      </c>
      <c r="N47" s="357" t="s">
        <v>5156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>
      <c r="A48" s="849"/>
      <c r="B48" s="707" t="s">
        <v>868</v>
      </c>
      <c r="C48" s="717" t="s">
        <v>869</v>
      </c>
      <c r="D48" s="656">
        <v>3</v>
      </c>
      <c r="E48" s="656">
        <v>4</v>
      </c>
      <c r="F48" s="802" t="s">
        <v>3533</v>
      </c>
      <c r="G48" s="494"/>
      <c r="H48" s="494" t="s">
        <v>4482</v>
      </c>
      <c r="I48" s="494" t="s">
        <v>294</v>
      </c>
      <c r="J48" s="494" t="s">
        <v>294</v>
      </c>
      <c r="K48" s="573">
        <v>0</v>
      </c>
      <c r="L48" s="358" t="s">
        <v>2113</v>
      </c>
      <c r="M48" s="357" t="s">
        <v>868</v>
      </c>
      <c r="N48" s="357" t="s">
        <v>4482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3170</v>
      </c>
      <c r="U48" s="357" t="s">
        <v>294</v>
      </c>
      <c r="V48" s="357" t="s">
        <v>294</v>
      </c>
    </row>
    <row r="49" spans="1:22" ht="15" thickBot="1">
      <c r="A49" s="849"/>
      <c r="B49" s="707" t="s">
        <v>5912</v>
      </c>
      <c r="C49" s="717" t="s">
        <v>885</v>
      </c>
      <c r="D49" s="759">
        <v>4</v>
      </c>
      <c r="E49" s="759">
        <v>5</v>
      </c>
      <c r="F49" s="806" t="s">
        <v>884</v>
      </c>
      <c r="G49" s="494"/>
      <c r="H49" s="494" t="s">
        <v>5907</v>
      </c>
      <c r="I49" s="494" t="s">
        <v>294</v>
      </c>
      <c r="J49" s="494" t="s">
        <v>294</v>
      </c>
      <c r="K49" s="573">
        <v>0</v>
      </c>
      <c r="L49" s="358" t="s">
        <v>2131</v>
      </c>
      <c r="M49" s="357" t="s">
        <v>5912</v>
      </c>
      <c r="N49" s="357" t="s">
        <v>5907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2128</v>
      </c>
      <c r="U49" s="357" t="s">
        <v>294</v>
      </c>
      <c r="V49" s="357" t="s">
        <v>294</v>
      </c>
    </row>
    <row r="50" spans="1:22" ht="15" thickBot="1">
      <c r="A50" s="1441"/>
      <c r="B50" s="747"/>
      <c r="C50" s="1595" t="s">
        <v>336</v>
      </c>
      <c r="D50" s="725">
        <v>21</v>
      </c>
      <c r="E50" s="726">
        <v>0</v>
      </c>
      <c r="F50" s="1594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336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849">
        <v>7</v>
      </c>
      <c r="B51" s="707" t="s">
        <v>6130</v>
      </c>
      <c r="C51" s="733" t="s">
        <v>3054</v>
      </c>
      <c r="D51" s="651">
        <v>3</v>
      </c>
      <c r="E51" s="651">
        <v>5</v>
      </c>
      <c r="F51" s="801" t="s">
        <v>889</v>
      </c>
      <c r="G51" s="494"/>
      <c r="H51" s="494" t="s">
        <v>6128</v>
      </c>
      <c r="I51" s="494" t="s">
        <v>294</v>
      </c>
      <c r="J51" s="494" t="s">
        <v>294</v>
      </c>
      <c r="K51" s="573">
        <v>0</v>
      </c>
      <c r="L51" s="358" t="s">
        <v>2132</v>
      </c>
      <c r="M51" s="357" t="s">
        <v>6130</v>
      </c>
      <c r="N51" s="357" t="s">
        <v>6128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889</v>
      </c>
      <c r="U51" s="357" t="s">
        <v>294</v>
      </c>
      <c r="V51" s="357" t="s">
        <v>294</v>
      </c>
    </row>
    <row r="52" spans="1:22">
      <c r="A52" s="849"/>
      <c r="B52" s="707" t="s">
        <v>6119</v>
      </c>
      <c r="C52" s="717" t="s">
        <v>900</v>
      </c>
      <c r="D52" s="656">
        <v>5</v>
      </c>
      <c r="E52" s="656">
        <v>7</v>
      </c>
      <c r="F52" s="802" t="s">
        <v>893</v>
      </c>
      <c r="G52" s="494"/>
      <c r="H52" s="494" t="s">
        <v>6129</v>
      </c>
      <c r="I52" s="494" t="s">
        <v>294</v>
      </c>
      <c r="J52" s="494" t="s">
        <v>294</v>
      </c>
      <c r="K52" s="573">
        <v>0</v>
      </c>
      <c r="L52" s="358" t="s">
        <v>900</v>
      </c>
      <c r="M52" s="357" t="s">
        <v>6119</v>
      </c>
      <c r="N52" s="357" t="s">
        <v>6129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944</v>
      </c>
      <c r="U52" s="357" t="s">
        <v>294</v>
      </c>
      <c r="V52" s="357" t="s">
        <v>294</v>
      </c>
    </row>
    <row r="53" spans="1:22">
      <c r="A53" s="849"/>
      <c r="B53" s="707" t="s">
        <v>3116</v>
      </c>
      <c r="C53" s="717" t="s">
        <v>3155</v>
      </c>
      <c r="D53" s="656">
        <v>8</v>
      </c>
      <c r="E53" s="656">
        <v>14</v>
      </c>
      <c r="F53" s="802" t="s">
        <v>5872</v>
      </c>
      <c r="G53" s="494"/>
      <c r="H53" s="494" t="s">
        <v>3052</v>
      </c>
      <c r="I53" s="494" t="s">
        <v>294</v>
      </c>
      <c r="J53" s="494" t="s">
        <v>294</v>
      </c>
      <c r="K53" s="573">
        <v>130</v>
      </c>
      <c r="L53" s="358" t="s">
        <v>4589</v>
      </c>
      <c r="M53" s="357" t="s">
        <v>3116</v>
      </c>
      <c r="N53" s="357" t="s">
        <v>3052</v>
      </c>
      <c r="O53" s="357" t="s">
        <v>294</v>
      </c>
      <c r="P53" s="357" t="s">
        <v>294</v>
      </c>
      <c r="Q53" s="357">
        <v>130</v>
      </c>
      <c r="R53" s="357">
        <v>16</v>
      </c>
      <c r="S53" s="357">
        <v>0</v>
      </c>
      <c r="T53" s="357" t="s">
        <v>1181</v>
      </c>
      <c r="U53" s="357" t="s">
        <v>2110</v>
      </c>
      <c r="V53" s="357" t="s">
        <v>294</v>
      </c>
    </row>
    <row r="54" spans="1:22" ht="15" thickBot="1">
      <c r="A54" s="849"/>
      <c r="B54" s="707" t="s">
        <v>6027</v>
      </c>
      <c r="C54" s="747" t="s">
        <v>879</v>
      </c>
      <c r="D54" s="656">
        <v>3</v>
      </c>
      <c r="E54" s="656">
        <v>3</v>
      </c>
      <c r="F54" s="806" t="s">
        <v>500</v>
      </c>
      <c r="G54" s="494"/>
      <c r="H54" s="494" t="s">
        <v>6033</v>
      </c>
      <c r="I54" s="494" t="s">
        <v>294</v>
      </c>
      <c r="J54" s="494" t="s">
        <v>294</v>
      </c>
      <c r="K54" s="573">
        <v>0</v>
      </c>
      <c r="L54" s="358" t="s">
        <v>2103</v>
      </c>
      <c r="M54" s="357" t="s">
        <v>6027</v>
      </c>
      <c r="N54" s="357" t="s">
        <v>6033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882</v>
      </c>
      <c r="U54" s="357" t="s">
        <v>294</v>
      </c>
      <c r="V54" s="357" t="s">
        <v>294</v>
      </c>
    </row>
    <row r="55" spans="1:22" ht="15" thickBot="1">
      <c r="A55" s="856"/>
      <c r="B55" s="708"/>
      <c r="C55" s="1597" t="s">
        <v>336</v>
      </c>
      <c r="D55" s="663">
        <v>19</v>
      </c>
      <c r="E55" s="726">
        <v>0</v>
      </c>
      <c r="F55" s="1594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849">
        <v>8</v>
      </c>
      <c r="B56" s="707" t="s">
        <v>6120</v>
      </c>
      <c r="C56" s="733" t="s">
        <v>1138</v>
      </c>
      <c r="D56" s="651">
        <v>4</v>
      </c>
      <c r="E56" s="651">
        <v>5</v>
      </c>
      <c r="F56" s="801" t="s">
        <v>900</v>
      </c>
      <c r="G56" s="494"/>
      <c r="H56" s="494" t="s">
        <v>6119</v>
      </c>
      <c r="I56" s="494" t="s">
        <v>294</v>
      </c>
      <c r="J56" s="494" t="s">
        <v>294</v>
      </c>
      <c r="K56" s="573">
        <v>0</v>
      </c>
      <c r="L56" s="358" t="s">
        <v>2133</v>
      </c>
      <c r="M56" s="357" t="s">
        <v>6120</v>
      </c>
      <c r="N56" s="357" t="s">
        <v>6119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900</v>
      </c>
      <c r="U56" s="357" t="s">
        <v>294</v>
      </c>
      <c r="V56" s="357" t="s">
        <v>294</v>
      </c>
    </row>
    <row r="57" spans="1:22">
      <c r="A57" s="849"/>
      <c r="B57" s="707" t="s">
        <v>6131</v>
      </c>
      <c r="C57" s="717" t="s">
        <v>1140</v>
      </c>
      <c r="D57" s="656">
        <v>6</v>
      </c>
      <c r="E57" s="656">
        <v>9</v>
      </c>
      <c r="F57" s="802" t="s">
        <v>3054</v>
      </c>
      <c r="G57" s="494"/>
      <c r="H57" s="494" t="s">
        <v>6130</v>
      </c>
      <c r="I57" s="494" t="s">
        <v>294</v>
      </c>
      <c r="J57" s="494" t="s">
        <v>294</v>
      </c>
      <c r="K57" s="573">
        <v>0</v>
      </c>
      <c r="L57" s="358" t="s">
        <v>2134</v>
      </c>
      <c r="M57" s="357" t="s">
        <v>6131</v>
      </c>
      <c r="N57" s="357" t="s">
        <v>6130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2132</v>
      </c>
      <c r="U57" s="357" t="s">
        <v>294</v>
      </c>
      <c r="V57" s="357" t="s">
        <v>294</v>
      </c>
    </row>
    <row r="58" spans="1:22">
      <c r="A58" s="849"/>
      <c r="B58" s="707" t="s">
        <v>4649</v>
      </c>
      <c r="C58" s="717" t="s">
        <v>374</v>
      </c>
      <c r="D58" s="656">
        <v>4</v>
      </c>
      <c r="E58" s="656">
        <v>4</v>
      </c>
      <c r="F58" s="802" t="s">
        <v>331</v>
      </c>
      <c r="G58" s="494"/>
      <c r="H58" s="494" t="s">
        <v>38</v>
      </c>
      <c r="I58" s="494" t="s">
        <v>294</v>
      </c>
      <c r="J58" s="494" t="s">
        <v>294</v>
      </c>
      <c r="K58" s="573">
        <v>0</v>
      </c>
      <c r="L58" s="358" t="s">
        <v>774</v>
      </c>
      <c r="M58" s="357" t="s">
        <v>4649</v>
      </c>
      <c r="N58" s="357" t="s">
        <v>38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331</v>
      </c>
      <c r="U58" s="357" t="s">
        <v>294</v>
      </c>
      <c r="V58" s="357" t="s">
        <v>294</v>
      </c>
    </row>
    <row r="59" spans="1:22" ht="15" thickBot="1">
      <c r="A59" s="849"/>
      <c r="B59" s="707" t="s">
        <v>5911</v>
      </c>
      <c r="C59" s="747" t="s">
        <v>880</v>
      </c>
      <c r="D59" s="656">
        <v>6</v>
      </c>
      <c r="E59" s="656">
        <v>9</v>
      </c>
      <c r="F59" s="806" t="s">
        <v>408</v>
      </c>
      <c r="G59" s="494"/>
      <c r="H59" s="494" t="s">
        <v>5156</v>
      </c>
      <c r="I59" s="494" t="s">
        <v>294</v>
      </c>
      <c r="J59" s="494" t="s">
        <v>294</v>
      </c>
      <c r="K59" s="573">
        <v>0</v>
      </c>
      <c r="L59" s="358" t="s">
        <v>2135</v>
      </c>
      <c r="M59" s="357" t="s">
        <v>5911</v>
      </c>
      <c r="N59" s="357" t="s">
        <v>5156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408</v>
      </c>
      <c r="U59" s="357" t="s">
        <v>294</v>
      </c>
      <c r="V59" s="357" t="s">
        <v>294</v>
      </c>
    </row>
    <row r="60" spans="1:22" ht="15" thickBot="1">
      <c r="A60" s="856"/>
      <c r="B60" s="708"/>
      <c r="C60" s="1597" t="s">
        <v>336</v>
      </c>
      <c r="D60" s="663">
        <v>20</v>
      </c>
      <c r="E60" s="726">
        <v>0</v>
      </c>
      <c r="F60" s="1594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707" t="s">
        <v>6132</v>
      </c>
      <c r="C61" s="717" t="s">
        <v>881</v>
      </c>
      <c r="D61" s="651">
        <v>6</v>
      </c>
      <c r="E61" s="651">
        <v>9</v>
      </c>
      <c r="F61" s="801" t="s">
        <v>374</v>
      </c>
      <c r="G61" s="494"/>
      <c r="H61" s="494" t="s">
        <v>4649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6132</v>
      </c>
      <c r="N61" s="357" t="s">
        <v>4649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774</v>
      </c>
      <c r="U61" s="357" t="s">
        <v>294</v>
      </c>
      <c r="V61" s="357" t="s">
        <v>294</v>
      </c>
    </row>
    <row r="62" spans="1:22">
      <c r="A62" s="849"/>
      <c r="B62" s="707" t="s">
        <v>3117</v>
      </c>
      <c r="C62" s="717" t="s">
        <v>4161</v>
      </c>
      <c r="D62" s="656">
        <v>8</v>
      </c>
      <c r="E62" s="656">
        <v>12</v>
      </c>
      <c r="F62" s="802" t="s">
        <v>5879</v>
      </c>
      <c r="G62" s="494"/>
      <c r="H62" s="494" t="s">
        <v>3040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3117</v>
      </c>
      <c r="N62" s="357" t="s">
        <v>3040</v>
      </c>
      <c r="O62" s="357" t="s">
        <v>294</v>
      </c>
      <c r="P62" s="357" t="s">
        <v>294</v>
      </c>
      <c r="Q62" s="357">
        <v>150</v>
      </c>
      <c r="R62" s="357">
        <v>34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849"/>
      <c r="B63" s="707" t="s">
        <v>1114</v>
      </c>
      <c r="C63" s="717" t="s">
        <v>878</v>
      </c>
      <c r="D63" s="656">
        <v>4</v>
      </c>
      <c r="E63" s="656">
        <v>4</v>
      </c>
      <c r="F63" s="802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849"/>
      <c r="B64" s="707" t="s">
        <v>5863</v>
      </c>
      <c r="C64" s="717" t="s">
        <v>4592</v>
      </c>
      <c r="D64" s="656">
        <v>4</v>
      </c>
      <c r="E64" s="656">
        <v>4</v>
      </c>
      <c r="F64" s="802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849"/>
      <c r="B65" s="707" t="s">
        <v>876</v>
      </c>
      <c r="C65" s="717" t="s">
        <v>4594</v>
      </c>
      <c r="D65" s="656">
        <v>4</v>
      </c>
      <c r="E65" s="656">
        <v>4</v>
      </c>
      <c r="F65" s="802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856"/>
      <c r="B66" s="708"/>
      <c r="C66" s="724" t="s">
        <v>336</v>
      </c>
      <c r="D66" s="726">
        <v>18</v>
      </c>
      <c r="E66" s="726">
        <v>0</v>
      </c>
      <c r="F66" s="159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4">
        <v>10</v>
      </c>
      <c r="B67" s="707" t="s">
        <v>1141</v>
      </c>
      <c r="C67" s="717" t="s">
        <v>894</v>
      </c>
      <c r="D67" s="651">
        <v>6</v>
      </c>
      <c r="E67" s="651">
        <v>9</v>
      </c>
      <c r="F67" s="801" t="s">
        <v>881</v>
      </c>
      <c r="G67" s="494"/>
      <c r="H67" s="494" t="s">
        <v>6132</v>
      </c>
      <c r="I67" s="494" t="s">
        <v>294</v>
      </c>
      <c r="J67" s="494" t="s">
        <v>294</v>
      </c>
      <c r="K67" s="573">
        <v>0</v>
      </c>
      <c r="L67" s="358" t="s">
        <v>2136</v>
      </c>
      <c r="M67" s="357" t="s">
        <v>1141</v>
      </c>
      <c r="N67" s="357" t="s">
        <v>6132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881</v>
      </c>
      <c r="U67" s="357" t="s">
        <v>294</v>
      </c>
      <c r="V67" s="357" t="s">
        <v>294</v>
      </c>
    </row>
    <row r="68" spans="1:22">
      <c r="A68" s="849"/>
      <c r="B68" s="707" t="s">
        <v>1116</v>
      </c>
      <c r="C68" s="717" t="s">
        <v>2137</v>
      </c>
      <c r="D68" s="656">
        <v>4</v>
      </c>
      <c r="E68" s="656">
        <v>4</v>
      </c>
      <c r="F68" s="802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2137</v>
      </c>
      <c r="M68" s="357" t="s">
        <v>1116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849"/>
      <c r="B69" s="707" t="s">
        <v>866</v>
      </c>
      <c r="C69" s="717" t="s">
        <v>4602</v>
      </c>
      <c r="D69" s="656">
        <v>4</v>
      </c>
      <c r="E69" s="656">
        <v>4</v>
      </c>
      <c r="F69" s="802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849"/>
      <c r="B70" s="707" t="s">
        <v>5865</v>
      </c>
      <c r="C70" s="717" t="s">
        <v>4604</v>
      </c>
      <c r="D70" s="656">
        <v>4</v>
      </c>
      <c r="E70" s="656">
        <v>4</v>
      </c>
      <c r="F70" s="80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849"/>
      <c r="B71" s="707" t="s">
        <v>3118</v>
      </c>
      <c r="C71" s="717" t="s">
        <v>4329</v>
      </c>
      <c r="D71" s="656">
        <v>8</v>
      </c>
      <c r="E71" s="656">
        <v>12</v>
      </c>
      <c r="F71" s="802" t="s">
        <v>4161</v>
      </c>
      <c r="G71" s="494"/>
      <c r="H71" s="494" t="s">
        <v>3117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3118</v>
      </c>
      <c r="N71" s="357" t="s">
        <v>3117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849"/>
      <c r="B72" s="849"/>
      <c r="C72" s="724" t="s">
        <v>336</v>
      </c>
      <c r="D72" s="726">
        <v>18</v>
      </c>
      <c r="E72" s="726">
        <v>0</v>
      </c>
      <c r="F72" s="866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56"/>
      <c r="B73" s="856"/>
      <c r="C73" s="724" t="s">
        <v>111</v>
      </c>
      <c r="D73" s="726">
        <v>200</v>
      </c>
      <c r="E73" s="726">
        <v>0</v>
      </c>
      <c r="F73" s="91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75D1-6B00-4499-A21B-9479B9FA667F}">
  <sheetPr codeName="Sheet133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3074</v>
      </c>
      <c r="C9" s="531" t="s">
        <v>3533</v>
      </c>
      <c r="D9" s="651">
        <v>5</v>
      </c>
      <c r="E9" s="651">
        <v>6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3074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3075</v>
      </c>
      <c r="C10" s="520" t="s">
        <v>3543</v>
      </c>
      <c r="D10" s="656">
        <v>5</v>
      </c>
      <c r="E10" s="656">
        <v>6</v>
      </c>
      <c r="F10" s="6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3075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3073</v>
      </c>
      <c r="C11" s="520" t="s">
        <v>438</v>
      </c>
      <c r="D11" s="656">
        <v>2</v>
      </c>
      <c r="E11" s="656">
        <v>3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3073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3076</v>
      </c>
      <c r="C12" s="520" t="s">
        <v>4294</v>
      </c>
      <c r="D12" s="656">
        <v>2</v>
      </c>
      <c r="E12" s="656">
        <v>3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3076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47" t="s">
        <v>6115</v>
      </c>
      <c r="C13" s="520" t="s">
        <v>906</v>
      </c>
      <c r="D13" s="656">
        <v>4</v>
      </c>
      <c r="E13" s="656">
        <v>5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2124</v>
      </c>
      <c r="M13" s="357" t="s">
        <v>6115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47" t="s">
        <v>6001</v>
      </c>
      <c r="C14" s="520" t="s">
        <v>500</v>
      </c>
      <c r="D14" s="759">
        <v>4</v>
      </c>
      <c r="E14" s="759">
        <v>5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882</v>
      </c>
      <c r="M14" s="357" t="s">
        <v>6001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50"/>
      <c r="C15" s="538" t="s">
        <v>336</v>
      </c>
      <c r="D15" s="725">
        <v>22</v>
      </c>
      <c r="E15" s="725">
        <v>0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47" t="s">
        <v>6003</v>
      </c>
      <c r="C16" s="520" t="s">
        <v>3991</v>
      </c>
      <c r="D16" s="651">
        <v>5</v>
      </c>
      <c r="E16" s="651">
        <v>6</v>
      </c>
      <c r="F16" s="618" t="s">
        <v>3533</v>
      </c>
      <c r="G16" s="494"/>
      <c r="H16" s="494" t="s">
        <v>3074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6003</v>
      </c>
      <c r="N16" s="357" t="s">
        <v>3074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47" t="s">
        <v>3077</v>
      </c>
      <c r="C17" s="520" t="s">
        <v>471</v>
      </c>
      <c r="D17" s="656">
        <v>5</v>
      </c>
      <c r="E17" s="656">
        <v>6</v>
      </c>
      <c r="F17" s="618" t="s">
        <v>3543</v>
      </c>
      <c r="G17" s="494"/>
      <c r="H17" s="494" t="s">
        <v>3075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3077</v>
      </c>
      <c r="N17" s="357" t="s">
        <v>3075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47" t="s">
        <v>36</v>
      </c>
      <c r="C18" s="520" t="s">
        <v>1131</v>
      </c>
      <c r="D18" s="656">
        <v>1</v>
      </c>
      <c r="E18" s="656">
        <v>1</v>
      </c>
      <c r="F18" s="6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47" t="s">
        <v>3080</v>
      </c>
      <c r="C19" s="520" t="s">
        <v>335</v>
      </c>
      <c r="D19" s="656">
        <v>2</v>
      </c>
      <c r="E19" s="656">
        <v>3</v>
      </c>
      <c r="F19" s="61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3080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47" t="s">
        <v>5594</v>
      </c>
      <c r="C20" s="520" t="s">
        <v>904</v>
      </c>
      <c r="D20" s="656">
        <v>4</v>
      </c>
      <c r="E20" s="656">
        <v>5</v>
      </c>
      <c r="F20" s="618" t="s">
        <v>906</v>
      </c>
      <c r="G20" s="494"/>
      <c r="H20" s="494" t="s">
        <v>6115</v>
      </c>
      <c r="I20" s="494" t="s">
        <v>294</v>
      </c>
      <c r="J20" s="494" t="s">
        <v>294</v>
      </c>
      <c r="K20" s="573">
        <v>0</v>
      </c>
      <c r="L20" s="358" t="s">
        <v>2125</v>
      </c>
      <c r="M20" s="357" t="s">
        <v>5594</v>
      </c>
      <c r="N20" s="357" t="s">
        <v>6115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2124</v>
      </c>
      <c r="U20" s="357" t="s">
        <v>294</v>
      </c>
      <c r="V20" s="357" t="s">
        <v>294</v>
      </c>
    </row>
    <row r="21" spans="1:22" ht="15" thickBot="1">
      <c r="A21" s="527"/>
      <c r="B21" s="47" t="s">
        <v>6002</v>
      </c>
      <c r="C21" s="520" t="s">
        <v>367</v>
      </c>
      <c r="D21" s="759">
        <v>3</v>
      </c>
      <c r="E21" s="759">
        <v>3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367</v>
      </c>
      <c r="M21" s="357" t="s">
        <v>6002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28"/>
      <c r="B22" s="50"/>
      <c r="C22" s="538" t="s">
        <v>336</v>
      </c>
      <c r="D22" s="725">
        <v>20</v>
      </c>
      <c r="E22" s="725">
        <v>0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47" t="s">
        <v>5903</v>
      </c>
      <c r="C23" s="520" t="s">
        <v>896</v>
      </c>
      <c r="D23" s="651">
        <v>3</v>
      </c>
      <c r="E23" s="651">
        <v>3</v>
      </c>
      <c r="F23" s="616" t="s">
        <v>904</v>
      </c>
      <c r="G23" s="494"/>
      <c r="H23" s="494" t="s">
        <v>5594</v>
      </c>
      <c r="I23" s="494" t="s">
        <v>294</v>
      </c>
      <c r="J23" s="494" t="s">
        <v>294</v>
      </c>
      <c r="K23" s="573">
        <v>0</v>
      </c>
      <c r="L23" s="358" t="s">
        <v>2126</v>
      </c>
      <c r="M23" s="357" t="s">
        <v>5903</v>
      </c>
      <c r="N23" s="357" t="s">
        <v>5594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2125</v>
      </c>
      <c r="U23" s="357" t="s">
        <v>294</v>
      </c>
      <c r="V23" s="357" t="s">
        <v>294</v>
      </c>
    </row>
    <row r="24" spans="1:22">
      <c r="A24" s="527"/>
      <c r="B24" s="47" t="s">
        <v>29</v>
      </c>
      <c r="C24" s="520" t="s">
        <v>2389</v>
      </c>
      <c r="D24" s="656">
        <v>2</v>
      </c>
      <c r="E24" s="656">
        <v>2</v>
      </c>
      <c r="F24" s="618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27"/>
      <c r="B25" s="47" t="s">
        <v>6006</v>
      </c>
      <c r="C25" s="520" t="s">
        <v>4538</v>
      </c>
      <c r="D25" s="656">
        <v>5</v>
      </c>
      <c r="E25" s="656">
        <v>6</v>
      </c>
      <c r="F25" s="618" t="s">
        <v>3991</v>
      </c>
      <c r="G25" s="494"/>
      <c r="H25" s="494" t="s">
        <v>6003</v>
      </c>
      <c r="I25" s="494" t="s">
        <v>294</v>
      </c>
      <c r="J25" s="494" t="s">
        <v>294</v>
      </c>
      <c r="K25" s="573">
        <v>0</v>
      </c>
      <c r="L25" s="358" t="s">
        <v>4538</v>
      </c>
      <c r="M25" s="357" t="s">
        <v>6006</v>
      </c>
      <c r="N25" s="357" t="s">
        <v>6003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>
      <c r="A26" s="527"/>
      <c r="B26" s="47" t="s">
        <v>6008</v>
      </c>
      <c r="C26" s="520" t="s">
        <v>408</v>
      </c>
      <c r="D26" s="656">
        <v>3</v>
      </c>
      <c r="E26" s="656">
        <v>3</v>
      </c>
      <c r="F26" s="618" t="s">
        <v>367</v>
      </c>
      <c r="G26" s="494"/>
      <c r="H26" s="494" t="s">
        <v>6002</v>
      </c>
      <c r="I26" s="494" t="s">
        <v>294</v>
      </c>
      <c r="J26" s="494" t="s">
        <v>294</v>
      </c>
      <c r="K26" s="573">
        <v>0</v>
      </c>
      <c r="L26" s="358" t="s">
        <v>408</v>
      </c>
      <c r="M26" s="357" t="s">
        <v>6008</v>
      </c>
      <c r="N26" s="357" t="s">
        <v>6002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367</v>
      </c>
      <c r="U26" s="357" t="s">
        <v>294</v>
      </c>
      <c r="V26" s="357" t="s">
        <v>294</v>
      </c>
    </row>
    <row r="27" spans="1:22">
      <c r="A27" s="527"/>
      <c r="B27" s="47" t="s">
        <v>3079</v>
      </c>
      <c r="C27" s="520" t="s">
        <v>140</v>
      </c>
      <c r="D27" s="656">
        <v>5</v>
      </c>
      <c r="E27" s="656">
        <v>6</v>
      </c>
      <c r="F27" s="618" t="s">
        <v>471</v>
      </c>
      <c r="G27" s="494"/>
      <c r="H27" s="494" t="s">
        <v>3077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3079</v>
      </c>
      <c r="N27" s="357" t="s">
        <v>3077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27"/>
      <c r="B28" s="47" t="s">
        <v>40</v>
      </c>
      <c r="C28" s="520" t="s">
        <v>1180</v>
      </c>
      <c r="D28" s="759">
        <v>1</v>
      </c>
      <c r="E28" s="759">
        <v>1</v>
      </c>
      <c r="F28" s="618" t="s">
        <v>1131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528"/>
      <c r="B29" s="517"/>
      <c r="C29" s="1274" t="s">
        <v>336</v>
      </c>
      <c r="D29" s="725">
        <v>19</v>
      </c>
      <c r="E29" s="725">
        <v>0</v>
      </c>
      <c r="F29" s="67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47" t="s">
        <v>3078</v>
      </c>
      <c r="C30" s="531" t="s">
        <v>3153</v>
      </c>
      <c r="D30" s="651">
        <v>5</v>
      </c>
      <c r="E30" s="651">
        <v>6</v>
      </c>
      <c r="F30" s="616" t="s">
        <v>3991</v>
      </c>
      <c r="G30" s="494"/>
      <c r="H30" s="494" t="s">
        <v>6003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3078</v>
      </c>
      <c r="N30" s="357" t="s">
        <v>6003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27"/>
      <c r="B31" s="47" t="s">
        <v>5904</v>
      </c>
      <c r="C31" s="520" t="s">
        <v>1134</v>
      </c>
      <c r="D31" s="656">
        <v>3</v>
      </c>
      <c r="E31" s="656">
        <v>3</v>
      </c>
      <c r="F31" s="618" t="s">
        <v>904</v>
      </c>
      <c r="G31" s="494"/>
      <c r="H31" s="494" t="s">
        <v>5594</v>
      </c>
      <c r="I31" s="494" t="s">
        <v>294</v>
      </c>
      <c r="J31" s="494" t="s">
        <v>294</v>
      </c>
      <c r="K31" s="573">
        <v>0</v>
      </c>
      <c r="L31" s="358" t="s">
        <v>1134</v>
      </c>
      <c r="M31" s="357" t="s">
        <v>5904</v>
      </c>
      <c r="N31" s="357" t="s">
        <v>5594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2125</v>
      </c>
      <c r="U31" s="357" t="s">
        <v>294</v>
      </c>
      <c r="V31" s="357" t="s">
        <v>294</v>
      </c>
    </row>
    <row r="32" spans="1:22">
      <c r="A32" s="527"/>
      <c r="B32" s="47" t="s">
        <v>6011</v>
      </c>
      <c r="C32" s="520" t="s">
        <v>1179</v>
      </c>
      <c r="D32" s="656">
        <v>3</v>
      </c>
      <c r="E32" s="656">
        <v>4</v>
      </c>
      <c r="F32" s="618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6011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27"/>
      <c r="B33" s="47" t="s">
        <v>6097</v>
      </c>
      <c r="C33" s="520" t="s">
        <v>886</v>
      </c>
      <c r="D33" s="656">
        <v>4</v>
      </c>
      <c r="E33" s="656">
        <v>5</v>
      </c>
      <c r="F33" s="618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886</v>
      </c>
      <c r="M33" s="357" t="s">
        <v>6097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27"/>
      <c r="B34" s="47" t="s">
        <v>6116</v>
      </c>
      <c r="C34" s="520" t="s">
        <v>898</v>
      </c>
      <c r="D34" s="656">
        <v>3</v>
      </c>
      <c r="E34" s="656">
        <v>3</v>
      </c>
      <c r="F34" s="618" t="s">
        <v>500</v>
      </c>
      <c r="G34" s="494"/>
      <c r="H34" s="494" t="s">
        <v>6001</v>
      </c>
      <c r="I34" s="494" t="s">
        <v>294</v>
      </c>
      <c r="J34" s="494" t="s">
        <v>294</v>
      </c>
      <c r="K34" s="573">
        <v>0</v>
      </c>
      <c r="L34" s="358" t="s">
        <v>2127</v>
      </c>
      <c r="M34" s="357" t="s">
        <v>6116</v>
      </c>
      <c r="N34" s="357" t="s">
        <v>6001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882</v>
      </c>
      <c r="U34" s="357" t="s">
        <v>294</v>
      </c>
      <c r="V34" s="357" t="s">
        <v>294</v>
      </c>
    </row>
    <row r="35" spans="1:22" ht="15" thickBot="1">
      <c r="A35" s="527"/>
      <c r="B35" s="47" t="s">
        <v>5907</v>
      </c>
      <c r="C35" s="537" t="s">
        <v>884</v>
      </c>
      <c r="D35" s="759">
        <v>3</v>
      </c>
      <c r="E35" s="759">
        <v>3</v>
      </c>
      <c r="F35" s="678" t="s">
        <v>896</v>
      </c>
      <c r="G35" s="494"/>
      <c r="H35" s="494" t="s">
        <v>5903</v>
      </c>
      <c r="I35" s="494" t="s">
        <v>294</v>
      </c>
      <c r="J35" s="494" t="s">
        <v>294</v>
      </c>
      <c r="K35" s="573">
        <v>0</v>
      </c>
      <c r="L35" s="358" t="s">
        <v>2128</v>
      </c>
      <c r="M35" s="357" t="s">
        <v>5907</v>
      </c>
      <c r="N35" s="357" t="s">
        <v>5903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2126</v>
      </c>
      <c r="U35" s="357" t="s">
        <v>294</v>
      </c>
      <c r="V35" s="357" t="s">
        <v>294</v>
      </c>
    </row>
    <row r="36" spans="1:22" ht="15" thickBot="1">
      <c r="A36" s="528"/>
      <c r="B36" s="50"/>
      <c r="C36" s="538" t="s">
        <v>336</v>
      </c>
      <c r="D36" s="725">
        <v>21</v>
      </c>
      <c r="E36" s="725">
        <v>0</v>
      </c>
      <c r="F36" s="67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6">
        <v>5</v>
      </c>
      <c r="B37" s="47" t="s">
        <v>5910</v>
      </c>
      <c r="C37" s="520" t="s">
        <v>874</v>
      </c>
      <c r="D37" s="651">
        <v>3</v>
      </c>
      <c r="E37" s="651">
        <v>4</v>
      </c>
      <c r="F37" s="616" t="s">
        <v>896</v>
      </c>
      <c r="G37" s="494"/>
      <c r="H37" s="494" t="s">
        <v>5903</v>
      </c>
      <c r="I37" s="494" t="s">
        <v>294</v>
      </c>
      <c r="J37" s="494" t="s">
        <v>294</v>
      </c>
      <c r="K37" s="574">
        <v>0</v>
      </c>
      <c r="L37" s="358" t="s">
        <v>2129</v>
      </c>
      <c r="M37" s="357" t="s">
        <v>5910</v>
      </c>
      <c r="N37" s="357" t="s">
        <v>5903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2126</v>
      </c>
      <c r="U37" s="357" t="s">
        <v>294</v>
      </c>
      <c r="V37" s="357" t="s">
        <v>294</v>
      </c>
    </row>
    <row r="38" spans="1:22">
      <c r="A38" s="527"/>
      <c r="B38" s="47" t="s">
        <v>3081</v>
      </c>
      <c r="C38" s="520" t="s">
        <v>3998</v>
      </c>
      <c r="D38" s="656">
        <v>3</v>
      </c>
      <c r="E38" s="656">
        <v>4</v>
      </c>
      <c r="F38" s="618" t="s">
        <v>1179</v>
      </c>
      <c r="G38" s="494"/>
      <c r="H38" s="494" t="s">
        <v>6011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3081</v>
      </c>
      <c r="N38" s="357" t="s">
        <v>6011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27"/>
      <c r="B39" s="47" t="s">
        <v>6117</v>
      </c>
      <c r="C39" s="520" t="s">
        <v>902</v>
      </c>
      <c r="D39" s="656">
        <v>6</v>
      </c>
      <c r="E39" s="656">
        <v>9</v>
      </c>
      <c r="F39" s="618" t="s">
        <v>3153</v>
      </c>
      <c r="G39" s="494"/>
      <c r="H39" s="494" t="s">
        <v>3078</v>
      </c>
      <c r="I39" s="494" t="s">
        <v>294</v>
      </c>
      <c r="J39" s="494" t="s">
        <v>294</v>
      </c>
      <c r="K39" s="574">
        <v>0</v>
      </c>
      <c r="L39" s="358" t="s">
        <v>2130</v>
      </c>
      <c r="M39" s="357" t="s">
        <v>6117</v>
      </c>
      <c r="N39" s="357" t="s">
        <v>3078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27"/>
      <c r="B40" s="47" t="s">
        <v>1111</v>
      </c>
      <c r="C40" s="520" t="s">
        <v>1126</v>
      </c>
      <c r="D40" s="656">
        <v>3</v>
      </c>
      <c r="E40" s="656">
        <v>4</v>
      </c>
      <c r="F40" s="618" t="s">
        <v>1180</v>
      </c>
      <c r="G40" s="494"/>
      <c r="H40" s="494" t="s">
        <v>40</v>
      </c>
      <c r="I40" s="494" t="s">
        <v>294</v>
      </c>
      <c r="J40" s="494" t="s">
        <v>294</v>
      </c>
      <c r="K40" s="573">
        <v>0</v>
      </c>
      <c r="L40" s="358" t="s">
        <v>1126</v>
      </c>
      <c r="M40" s="357" t="s">
        <v>1111</v>
      </c>
      <c r="N40" s="357" t="s">
        <v>40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1180</v>
      </c>
      <c r="U40" s="357" t="s">
        <v>294</v>
      </c>
      <c r="V40" s="357" t="s">
        <v>294</v>
      </c>
    </row>
    <row r="41" spans="1:22">
      <c r="A41" s="527"/>
      <c r="B41" s="47" t="s">
        <v>1118</v>
      </c>
      <c r="C41" s="520" t="s">
        <v>873</v>
      </c>
      <c r="D41" s="656">
        <v>3</v>
      </c>
      <c r="E41" s="656">
        <v>6</v>
      </c>
      <c r="F41" s="618" t="s">
        <v>2389</v>
      </c>
      <c r="G41" s="494"/>
      <c r="H41" s="494" t="s">
        <v>29</v>
      </c>
      <c r="I41" s="494" t="s">
        <v>294</v>
      </c>
      <c r="J41" s="494" t="s">
        <v>294</v>
      </c>
      <c r="K41" s="573">
        <v>0</v>
      </c>
      <c r="L41" s="358" t="s">
        <v>2114</v>
      </c>
      <c r="M41" s="357" t="s">
        <v>1118</v>
      </c>
      <c r="N41" s="357" t="s">
        <v>29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609</v>
      </c>
      <c r="U41" s="357" t="s">
        <v>294</v>
      </c>
      <c r="V41" s="357" t="s">
        <v>294</v>
      </c>
    </row>
    <row r="42" spans="1:22" ht="15" thickBot="1">
      <c r="A42" s="527"/>
      <c r="B42" s="47" t="s">
        <v>6015</v>
      </c>
      <c r="C42" s="520" t="s">
        <v>1181</v>
      </c>
      <c r="D42" s="759">
        <v>4</v>
      </c>
      <c r="E42" s="759">
        <v>6</v>
      </c>
      <c r="F42" s="678" t="s">
        <v>438</v>
      </c>
      <c r="G42" s="494"/>
      <c r="H42" s="494" t="s">
        <v>3073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6015</v>
      </c>
      <c r="N42" s="357" t="s">
        <v>3073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528"/>
      <c r="B43" s="50"/>
      <c r="C43" s="538" t="s">
        <v>336</v>
      </c>
      <c r="D43" s="725">
        <v>22</v>
      </c>
      <c r="E43" s="725">
        <v>0</v>
      </c>
      <c r="F43" s="680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>
        <v>6</v>
      </c>
      <c r="B44" s="47" t="s">
        <v>5908</v>
      </c>
      <c r="C44" s="520" t="s">
        <v>889</v>
      </c>
      <c r="D44" s="651">
        <v>4</v>
      </c>
      <c r="E44" s="651">
        <v>5</v>
      </c>
      <c r="F44" s="616" t="s">
        <v>884</v>
      </c>
      <c r="G44" s="494"/>
      <c r="H44" s="494" t="s">
        <v>5907</v>
      </c>
      <c r="I44" s="494" t="s">
        <v>294</v>
      </c>
      <c r="J44" s="494" t="s">
        <v>294</v>
      </c>
      <c r="K44" s="573">
        <v>0</v>
      </c>
      <c r="L44" s="358" t="s">
        <v>889</v>
      </c>
      <c r="M44" s="357" t="s">
        <v>5908</v>
      </c>
      <c r="N44" s="357" t="s">
        <v>5907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2128</v>
      </c>
      <c r="U44" s="357" t="s">
        <v>294</v>
      </c>
      <c r="V44" s="357" t="s">
        <v>294</v>
      </c>
    </row>
    <row r="45" spans="1:22">
      <c r="A45" s="527"/>
      <c r="B45" s="47" t="s">
        <v>38</v>
      </c>
      <c r="C45" s="520" t="s">
        <v>331</v>
      </c>
      <c r="D45" s="656">
        <v>1</v>
      </c>
      <c r="E45" s="656">
        <v>1</v>
      </c>
      <c r="F45" s="618" t="s">
        <v>335</v>
      </c>
      <c r="G45" s="494"/>
      <c r="H45" s="494" t="s">
        <v>3080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3080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527"/>
      <c r="B46" s="47" t="s">
        <v>6118</v>
      </c>
      <c r="C46" s="520" t="s">
        <v>893</v>
      </c>
      <c r="D46" s="656">
        <v>6</v>
      </c>
      <c r="E46" s="656">
        <v>9</v>
      </c>
      <c r="F46" s="618" t="s">
        <v>902</v>
      </c>
      <c r="G46" s="494"/>
      <c r="H46" s="494" t="s">
        <v>6117</v>
      </c>
      <c r="I46" s="494" t="s">
        <v>294</v>
      </c>
      <c r="J46" s="494" t="s">
        <v>294</v>
      </c>
      <c r="K46" s="573">
        <v>0</v>
      </c>
      <c r="L46" s="358" t="s">
        <v>944</v>
      </c>
      <c r="M46" s="357" t="s">
        <v>6118</v>
      </c>
      <c r="N46" s="357" t="s">
        <v>6117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2130</v>
      </c>
      <c r="U46" s="357" t="s">
        <v>294</v>
      </c>
      <c r="V46" s="357" t="s">
        <v>294</v>
      </c>
    </row>
    <row r="47" spans="1:22">
      <c r="A47" s="527"/>
      <c r="B47" s="47" t="s">
        <v>4800</v>
      </c>
      <c r="C47" s="520" t="s">
        <v>419</v>
      </c>
      <c r="D47" s="656">
        <v>3</v>
      </c>
      <c r="E47" s="656">
        <v>4</v>
      </c>
      <c r="F47" s="618" t="s">
        <v>408</v>
      </c>
      <c r="G47" s="494"/>
      <c r="H47" s="494" t="s">
        <v>6008</v>
      </c>
      <c r="I47" s="494" t="s">
        <v>294</v>
      </c>
      <c r="J47" s="494" t="s">
        <v>294</v>
      </c>
      <c r="K47" s="573">
        <v>0</v>
      </c>
      <c r="L47" s="358" t="s">
        <v>2119</v>
      </c>
      <c r="M47" s="357" t="s">
        <v>4800</v>
      </c>
      <c r="N47" s="357" t="s">
        <v>6008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>
      <c r="A48" s="527"/>
      <c r="B48" s="47" t="s">
        <v>868</v>
      </c>
      <c r="C48" s="520" t="s">
        <v>869</v>
      </c>
      <c r="D48" s="656">
        <v>3</v>
      </c>
      <c r="E48" s="656">
        <v>4</v>
      </c>
      <c r="F48" s="618" t="s">
        <v>3533</v>
      </c>
      <c r="G48" s="494"/>
      <c r="H48" s="494" t="s">
        <v>3074</v>
      </c>
      <c r="I48" s="494" t="s">
        <v>294</v>
      </c>
      <c r="J48" s="494" t="s">
        <v>294</v>
      </c>
      <c r="K48" s="573">
        <v>0</v>
      </c>
      <c r="L48" s="358" t="s">
        <v>2113</v>
      </c>
      <c r="M48" s="357" t="s">
        <v>868</v>
      </c>
      <c r="N48" s="357" t="s">
        <v>3074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3170</v>
      </c>
      <c r="U48" s="357" t="s">
        <v>294</v>
      </c>
      <c r="V48" s="357" t="s">
        <v>294</v>
      </c>
    </row>
    <row r="49" spans="1:22" ht="15" thickBot="1">
      <c r="A49" s="527"/>
      <c r="B49" s="47" t="s">
        <v>5912</v>
      </c>
      <c r="C49" s="520" t="s">
        <v>885</v>
      </c>
      <c r="D49" s="759">
        <v>4</v>
      </c>
      <c r="E49" s="759">
        <v>5</v>
      </c>
      <c r="F49" s="678" t="s">
        <v>884</v>
      </c>
      <c r="G49" s="494"/>
      <c r="H49" s="494" t="s">
        <v>5907</v>
      </c>
      <c r="I49" s="494" t="s">
        <v>294</v>
      </c>
      <c r="J49" s="494" t="s">
        <v>294</v>
      </c>
      <c r="K49" s="573">
        <v>0</v>
      </c>
      <c r="L49" s="358" t="s">
        <v>2131</v>
      </c>
      <c r="M49" s="357" t="s">
        <v>5912</v>
      </c>
      <c r="N49" s="357" t="s">
        <v>5907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2128</v>
      </c>
      <c r="U49" s="357" t="s">
        <v>294</v>
      </c>
      <c r="V49" s="357" t="s">
        <v>294</v>
      </c>
    </row>
    <row r="50" spans="1:22" ht="15" thickBot="1">
      <c r="A50" s="596"/>
      <c r="B50" s="537"/>
      <c r="C50" s="538" t="s">
        <v>336</v>
      </c>
      <c r="D50" s="725">
        <v>21</v>
      </c>
      <c r="E50" s="725">
        <v>0</v>
      </c>
      <c r="F50" s="677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336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27">
        <v>7</v>
      </c>
      <c r="B51" s="47" t="s">
        <v>4804</v>
      </c>
      <c r="C51" s="531" t="s">
        <v>3054</v>
      </c>
      <c r="D51" s="656">
        <v>3</v>
      </c>
      <c r="E51" s="656">
        <v>4</v>
      </c>
      <c r="F51" s="616" t="s">
        <v>889</v>
      </c>
      <c r="G51" s="494"/>
      <c r="H51" s="494" t="s">
        <v>5908</v>
      </c>
      <c r="I51" s="494" t="s">
        <v>294</v>
      </c>
      <c r="J51" s="494" t="s">
        <v>294</v>
      </c>
      <c r="K51" s="573">
        <v>0</v>
      </c>
      <c r="L51" s="358" t="s">
        <v>2132</v>
      </c>
      <c r="M51" s="357" t="s">
        <v>4804</v>
      </c>
      <c r="N51" s="357" t="s">
        <v>5908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889</v>
      </c>
      <c r="U51" s="357" t="s">
        <v>294</v>
      </c>
      <c r="V51" s="357" t="s">
        <v>294</v>
      </c>
    </row>
    <row r="52" spans="1:22">
      <c r="A52" s="527"/>
      <c r="B52" s="47" t="s">
        <v>6119</v>
      </c>
      <c r="C52" s="520" t="s">
        <v>900</v>
      </c>
      <c r="D52" s="656">
        <v>5</v>
      </c>
      <c r="E52" s="656">
        <v>7</v>
      </c>
      <c r="F52" s="618" t="s">
        <v>893</v>
      </c>
      <c r="G52" s="494"/>
      <c r="H52" s="494" t="s">
        <v>6118</v>
      </c>
      <c r="I52" s="494" t="s">
        <v>294</v>
      </c>
      <c r="J52" s="494" t="s">
        <v>294</v>
      </c>
      <c r="K52" s="573">
        <v>0</v>
      </c>
      <c r="L52" s="358" t="s">
        <v>900</v>
      </c>
      <c r="M52" s="357" t="s">
        <v>6119</v>
      </c>
      <c r="N52" s="357" t="s">
        <v>6118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944</v>
      </c>
      <c r="U52" s="357" t="s">
        <v>294</v>
      </c>
      <c r="V52" s="357" t="s">
        <v>294</v>
      </c>
    </row>
    <row r="53" spans="1:22">
      <c r="A53" s="527"/>
      <c r="B53" s="47" t="s">
        <v>6016</v>
      </c>
      <c r="C53" s="520" t="s">
        <v>3155</v>
      </c>
      <c r="D53" s="656">
        <v>8</v>
      </c>
      <c r="E53" s="656">
        <v>14</v>
      </c>
      <c r="F53" s="618" t="s">
        <v>5872</v>
      </c>
      <c r="G53" s="494"/>
      <c r="H53" s="494" t="s">
        <v>6015</v>
      </c>
      <c r="I53" s="494" t="s">
        <v>294</v>
      </c>
      <c r="J53" s="494" t="s">
        <v>294</v>
      </c>
      <c r="K53" s="573">
        <v>130</v>
      </c>
      <c r="L53" s="358" t="s">
        <v>4589</v>
      </c>
      <c r="M53" s="357" t="s">
        <v>6016</v>
      </c>
      <c r="N53" s="357" t="s">
        <v>6015</v>
      </c>
      <c r="O53" s="357" t="s">
        <v>294</v>
      </c>
      <c r="P53" s="357" t="s">
        <v>294</v>
      </c>
      <c r="Q53" s="357">
        <v>130</v>
      </c>
      <c r="R53" s="357">
        <v>16</v>
      </c>
      <c r="S53" s="357">
        <v>0</v>
      </c>
      <c r="T53" s="357" t="s">
        <v>1181</v>
      </c>
      <c r="U53" s="357" t="s">
        <v>2110</v>
      </c>
      <c r="V53" s="357" t="s">
        <v>294</v>
      </c>
    </row>
    <row r="54" spans="1:22" ht="15" thickBot="1">
      <c r="A54" s="527"/>
      <c r="B54" s="47" t="s">
        <v>6027</v>
      </c>
      <c r="C54" s="537" t="s">
        <v>879</v>
      </c>
      <c r="D54" s="759">
        <v>3</v>
      </c>
      <c r="E54" s="759">
        <v>3</v>
      </c>
      <c r="F54" s="678" t="s">
        <v>500</v>
      </c>
      <c r="G54" s="494"/>
      <c r="H54" s="494" t="s">
        <v>6001</v>
      </c>
      <c r="I54" s="494" t="s">
        <v>294</v>
      </c>
      <c r="J54" s="494" t="s">
        <v>294</v>
      </c>
      <c r="K54" s="573">
        <v>0</v>
      </c>
      <c r="L54" s="358" t="s">
        <v>2103</v>
      </c>
      <c r="M54" s="357" t="s">
        <v>6027</v>
      </c>
      <c r="N54" s="357" t="s">
        <v>6001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882</v>
      </c>
      <c r="U54" s="357" t="s">
        <v>294</v>
      </c>
      <c r="V54" s="357" t="s">
        <v>294</v>
      </c>
    </row>
    <row r="55" spans="1:22" ht="15" thickBot="1">
      <c r="A55" s="528"/>
      <c r="B55" s="50"/>
      <c r="C55" s="565" t="s">
        <v>336</v>
      </c>
      <c r="D55" s="725">
        <v>19</v>
      </c>
      <c r="E55" s="725">
        <v>0</v>
      </c>
      <c r="F55" s="677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527">
        <v>8</v>
      </c>
      <c r="B56" s="47" t="s">
        <v>6120</v>
      </c>
      <c r="C56" s="520" t="s">
        <v>1138</v>
      </c>
      <c r="D56" s="656">
        <v>4</v>
      </c>
      <c r="E56" s="656">
        <v>5</v>
      </c>
      <c r="F56" s="616" t="s">
        <v>900</v>
      </c>
      <c r="G56" s="494"/>
      <c r="H56" s="494" t="s">
        <v>6119</v>
      </c>
      <c r="I56" s="494" t="s">
        <v>294</v>
      </c>
      <c r="J56" s="494" t="s">
        <v>294</v>
      </c>
      <c r="K56" s="573">
        <v>0</v>
      </c>
      <c r="L56" s="358" t="s">
        <v>2133</v>
      </c>
      <c r="M56" s="357" t="s">
        <v>6120</v>
      </c>
      <c r="N56" s="357" t="s">
        <v>6119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900</v>
      </c>
      <c r="U56" s="357" t="s">
        <v>294</v>
      </c>
      <c r="V56" s="357" t="s">
        <v>294</v>
      </c>
    </row>
    <row r="57" spans="1:22">
      <c r="A57" s="527"/>
      <c r="B57" s="47" t="s">
        <v>6121</v>
      </c>
      <c r="C57" s="520" t="s">
        <v>1140</v>
      </c>
      <c r="D57" s="656">
        <v>6</v>
      </c>
      <c r="E57" s="656">
        <v>9</v>
      </c>
      <c r="F57" s="618" t="s">
        <v>3054</v>
      </c>
      <c r="G57" s="494"/>
      <c r="H57" s="494" t="s">
        <v>4804</v>
      </c>
      <c r="I57" s="494" t="s">
        <v>294</v>
      </c>
      <c r="J57" s="494" t="s">
        <v>294</v>
      </c>
      <c r="K57" s="573">
        <v>0</v>
      </c>
      <c r="L57" s="358" t="s">
        <v>2134</v>
      </c>
      <c r="M57" s="357" t="s">
        <v>6121</v>
      </c>
      <c r="N57" s="357" t="s">
        <v>4804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2132</v>
      </c>
      <c r="U57" s="357" t="s">
        <v>294</v>
      </c>
      <c r="V57" s="357" t="s">
        <v>294</v>
      </c>
    </row>
    <row r="58" spans="1:22">
      <c r="A58" s="527"/>
      <c r="B58" s="47" t="s">
        <v>4649</v>
      </c>
      <c r="C58" s="520" t="s">
        <v>374</v>
      </c>
      <c r="D58" s="656">
        <v>4</v>
      </c>
      <c r="E58" s="656">
        <v>4</v>
      </c>
      <c r="F58" s="618" t="s">
        <v>331</v>
      </c>
      <c r="G58" s="494"/>
      <c r="H58" s="494" t="s">
        <v>38</v>
      </c>
      <c r="I58" s="494" t="s">
        <v>294</v>
      </c>
      <c r="J58" s="494" t="s">
        <v>294</v>
      </c>
      <c r="K58" s="573">
        <v>0</v>
      </c>
      <c r="L58" s="358" t="s">
        <v>774</v>
      </c>
      <c r="M58" s="357" t="s">
        <v>4649</v>
      </c>
      <c r="N58" s="357" t="s">
        <v>38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331</v>
      </c>
      <c r="U58" s="357" t="s">
        <v>294</v>
      </c>
      <c r="V58" s="357" t="s">
        <v>294</v>
      </c>
    </row>
    <row r="59" spans="1:22" ht="15" thickBot="1">
      <c r="A59" s="527"/>
      <c r="B59" s="47" t="s">
        <v>5911</v>
      </c>
      <c r="C59" s="520" t="s">
        <v>880</v>
      </c>
      <c r="D59" s="759">
        <v>6</v>
      </c>
      <c r="E59" s="759">
        <v>9</v>
      </c>
      <c r="F59" s="678" t="s">
        <v>408</v>
      </c>
      <c r="G59" s="494"/>
      <c r="H59" s="494" t="s">
        <v>6008</v>
      </c>
      <c r="I59" s="494" t="s">
        <v>294</v>
      </c>
      <c r="J59" s="494" t="s">
        <v>294</v>
      </c>
      <c r="K59" s="573">
        <v>0</v>
      </c>
      <c r="L59" s="358" t="s">
        <v>2135</v>
      </c>
      <c r="M59" s="357" t="s">
        <v>5911</v>
      </c>
      <c r="N59" s="357" t="s">
        <v>6008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408</v>
      </c>
      <c r="U59" s="357" t="s">
        <v>294</v>
      </c>
      <c r="V59" s="357" t="s">
        <v>294</v>
      </c>
    </row>
    <row r="60" spans="1:22" ht="15" thickBot="1">
      <c r="A60" s="528"/>
      <c r="B60" s="50"/>
      <c r="C60" s="538" t="s">
        <v>336</v>
      </c>
      <c r="D60" s="725">
        <v>20</v>
      </c>
      <c r="E60" s="725">
        <v>0</v>
      </c>
      <c r="F60" s="67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26">
        <v>9</v>
      </c>
      <c r="B61" s="47" t="s">
        <v>6045</v>
      </c>
      <c r="C61" s="520" t="s">
        <v>881</v>
      </c>
      <c r="D61" s="656">
        <v>6</v>
      </c>
      <c r="E61" s="656">
        <v>9</v>
      </c>
      <c r="F61" s="616" t="s">
        <v>374</v>
      </c>
      <c r="G61" s="494"/>
      <c r="H61" s="494" t="s">
        <v>4649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6045</v>
      </c>
      <c r="N61" s="357" t="s">
        <v>4649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774</v>
      </c>
      <c r="U61" s="357" t="s">
        <v>294</v>
      </c>
      <c r="V61" s="357" t="s">
        <v>294</v>
      </c>
    </row>
    <row r="62" spans="1:22">
      <c r="A62" s="527"/>
      <c r="B62" s="47" t="s">
        <v>6018</v>
      </c>
      <c r="C62" s="520" t="s">
        <v>4161</v>
      </c>
      <c r="D62" s="656">
        <v>8</v>
      </c>
      <c r="E62" s="656">
        <v>12</v>
      </c>
      <c r="F62" s="618" t="s">
        <v>5879</v>
      </c>
      <c r="G62" s="494"/>
      <c r="H62" s="494" t="s">
        <v>3081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6018</v>
      </c>
      <c r="N62" s="357" t="s">
        <v>3081</v>
      </c>
      <c r="O62" s="357" t="s">
        <v>294</v>
      </c>
      <c r="P62" s="357" t="s">
        <v>294</v>
      </c>
      <c r="Q62" s="357">
        <v>150</v>
      </c>
      <c r="R62" s="357">
        <v>34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27"/>
      <c r="B63" s="47" t="s">
        <v>1114</v>
      </c>
      <c r="C63" s="520" t="s">
        <v>878</v>
      </c>
      <c r="D63" s="656">
        <v>4</v>
      </c>
      <c r="E63" s="656">
        <v>4</v>
      </c>
      <c r="F63" s="6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27"/>
      <c r="B64" s="47" t="s">
        <v>5863</v>
      </c>
      <c r="C64" s="520" t="s">
        <v>4592</v>
      </c>
      <c r="D64" s="656">
        <v>4</v>
      </c>
      <c r="E64" s="656">
        <v>4</v>
      </c>
      <c r="F64" s="618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27"/>
      <c r="B65" s="47" t="s">
        <v>876</v>
      </c>
      <c r="C65" s="520" t="s">
        <v>4594</v>
      </c>
      <c r="D65" s="759">
        <v>4</v>
      </c>
      <c r="E65" s="759">
        <v>4</v>
      </c>
      <c r="F65" s="618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28"/>
      <c r="B66" s="50"/>
      <c r="C66" s="538" t="s">
        <v>336</v>
      </c>
      <c r="D66" s="725">
        <v>18</v>
      </c>
      <c r="E66" s="725">
        <v>0</v>
      </c>
      <c r="F66" s="67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47" t="s">
        <v>6122</v>
      </c>
      <c r="C67" s="520" t="s">
        <v>894</v>
      </c>
      <c r="D67" s="656">
        <v>6</v>
      </c>
      <c r="E67" s="656">
        <v>9</v>
      </c>
      <c r="F67" s="616" t="s">
        <v>881</v>
      </c>
      <c r="G67" s="494"/>
      <c r="H67" s="494" t="s">
        <v>6045</v>
      </c>
      <c r="I67" s="494" t="s">
        <v>294</v>
      </c>
      <c r="J67" s="494" t="s">
        <v>294</v>
      </c>
      <c r="K67" s="573">
        <v>0</v>
      </c>
      <c r="L67" s="358" t="s">
        <v>2136</v>
      </c>
      <c r="M67" s="357" t="s">
        <v>6122</v>
      </c>
      <c r="N67" s="357" t="s">
        <v>6045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881</v>
      </c>
      <c r="U67" s="357" t="s">
        <v>294</v>
      </c>
      <c r="V67" s="357" t="s">
        <v>294</v>
      </c>
    </row>
    <row r="68" spans="1:22">
      <c r="A68" s="527"/>
      <c r="B68" s="47" t="s">
        <v>1116</v>
      </c>
      <c r="C68" s="520" t="s">
        <v>2137</v>
      </c>
      <c r="D68" s="656">
        <v>4</v>
      </c>
      <c r="E68" s="656">
        <v>4</v>
      </c>
      <c r="F68" s="618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2137</v>
      </c>
      <c r="M68" s="357" t="s">
        <v>1116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527"/>
      <c r="B69" s="47" t="s">
        <v>866</v>
      </c>
      <c r="C69" s="520" t="s">
        <v>4602</v>
      </c>
      <c r="D69" s="656">
        <v>4</v>
      </c>
      <c r="E69" s="656">
        <v>4</v>
      </c>
      <c r="F69" s="618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27"/>
      <c r="B70" s="47" t="s">
        <v>5865</v>
      </c>
      <c r="C70" s="520" t="s">
        <v>4604</v>
      </c>
      <c r="D70" s="656">
        <v>4</v>
      </c>
      <c r="E70" s="656">
        <v>4</v>
      </c>
      <c r="F70" s="618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27"/>
      <c r="B71" s="47" t="s">
        <v>6019</v>
      </c>
      <c r="C71" s="520" t="s">
        <v>4329</v>
      </c>
      <c r="D71" s="759">
        <v>8</v>
      </c>
      <c r="E71" s="759">
        <v>12</v>
      </c>
      <c r="F71" s="678" t="s">
        <v>4161</v>
      </c>
      <c r="G71" s="494"/>
      <c r="H71" s="494" t="s">
        <v>6018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6019</v>
      </c>
      <c r="N71" s="357" t="s">
        <v>6018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527"/>
      <c r="B72" s="515"/>
      <c r="C72" s="538" t="s">
        <v>336</v>
      </c>
      <c r="D72" s="725">
        <v>18</v>
      </c>
      <c r="E72" s="725">
        <v>0</v>
      </c>
      <c r="F72" s="678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28"/>
      <c r="B73" s="517"/>
      <c r="C73" s="538" t="s">
        <v>5612</v>
      </c>
      <c r="D73" s="614">
        <v>200</v>
      </c>
      <c r="E73" s="614">
        <v>0</v>
      </c>
      <c r="F73" s="105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5612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3AFAC-B89C-4A16-9917-0DF2F33F8825}">
  <sheetPr codeName="Sheet134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3.44140625" style="357" customWidth="1"/>
    <col min="9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6099</v>
      </c>
      <c r="C9" s="1138" t="s">
        <v>5783</v>
      </c>
      <c r="D9" s="651">
        <v>4</v>
      </c>
      <c r="E9" s="651">
        <v>5</v>
      </c>
      <c r="F9" s="49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5564</v>
      </c>
      <c r="M9" s="357" t="s">
        <v>6099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4482</v>
      </c>
      <c r="C10" s="1292" t="s">
        <v>3533</v>
      </c>
      <c r="D10" s="656">
        <v>5</v>
      </c>
      <c r="E10" s="656">
        <v>6</v>
      </c>
      <c r="F10" s="68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4482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3035</v>
      </c>
      <c r="C11" s="608" t="s">
        <v>438</v>
      </c>
      <c r="D11" s="656">
        <v>2</v>
      </c>
      <c r="E11" s="656">
        <v>3</v>
      </c>
      <c r="F11" s="4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3035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4485</v>
      </c>
      <c r="C12" s="608" t="s">
        <v>3543</v>
      </c>
      <c r="D12" s="656">
        <v>5</v>
      </c>
      <c r="E12" s="656">
        <v>6</v>
      </c>
      <c r="F12" s="687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4485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6033</v>
      </c>
      <c r="C13" s="608" t="s">
        <v>500</v>
      </c>
      <c r="D13" s="656">
        <v>4</v>
      </c>
      <c r="E13" s="656">
        <v>5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6033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640" t="s">
        <v>3037</v>
      </c>
      <c r="C14" s="1608" t="s">
        <v>4294</v>
      </c>
      <c r="D14" s="759">
        <v>2</v>
      </c>
      <c r="E14" s="759">
        <v>3</v>
      </c>
      <c r="F14" s="106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3037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1609"/>
      <c r="C15" s="1610" t="s">
        <v>22</v>
      </c>
      <c r="D15" s="725">
        <v>22</v>
      </c>
      <c r="E15" s="725">
        <v>0</v>
      </c>
      <c r="F15" s="126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39" t="s">
        <v>6034</v>
      </c>
      <c r="C16" s="1611" t="s">
        <v>3991</v>
      </c>
      <c r="D16" s="651">
        <v>5</v>
      </c>
      <c r="E16" s="651">
        <v>6</v>
      </c>
      <c r="F16" s="496" t="s">
        <v>3533</v>
      </c>
      <c r="G16" s="494"/>
      <c r="H16" s="494" t="s">
        <v>4482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6034</v>
      </c>
      <c r="N16" s="357" t="s">
        <v>4482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607" t="s">
        <v>4486</v>
      </c>
      <c r="C17" s="608" t="s">
        <v>471</v>
      </c>
      <c r="D17" s="656">
        <v>5</v>
      </c>
      <c r="E17" s="656">
        <v>6</v>
      </c>
      <c r="F17" s="496" t="s">
        <v>3543</v>
      </c>
      <c r="G17" s="494"/>
      <c r="H17" s="494" t="s">
        <v>4485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4486</v>
      </c>
      <c r="N17" s="357" t="s">
        <v>4485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607" t="s">
        <v>36</v>
      </c>
      <c r="C18" s="608" t="s">
        <v>1131</v>
      </c>
      <c r="D18" s="656">
        <v>1</v>
      </c>
      <c r="E18" s="656">
        <v>1</v>
      </c>
      <c r="F18" s="68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607" t="s">
        <v>6100</v>
      </c>
      <c r="C19" s="608" t="s">
        <v>5724</v>
      </c>
      <c r="D19" s="656">
        <v>2</v>
      </c>
      <c r="E19" s="656">
        <v>2</v>
      </c>
      <c r="F19" s="496" t="s">
        <v>438</v>
      </c>
      <c r="G19" s="494"/>
      <c r="H19" s="494" t="s">
        <v>3035</v>
      </c>
      <c r="I19" s="494" t="s">
        <v>294</v>
      </c>
      <c r="J19" s="494" t="s">
        <v>294</v>
      </c>
      <c r="K19" s="573">
        <v>0</v>
      </c>
      <c r="L19" s="358" t="s">
        <v>5426</v>
      </c>
      <c r="M19" s="357" t="s">
        <v>6100</v>
      </c>
      <c r="N19" s="357" t="s">
        <v>3035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438</v>
      </c>
      <c r="U19" s="357" t="s">
        <v>294</v>
      </c>
      <c r="V19" s="357" t="s">
        <v>294</v>
      </c>
    </row>
    <row r="20" spans="1:22">
      <c r="A20" s="515"/>
      <c r="B20" s="607" t="s">
        <v>29</v>
      </c>
      <c r="C20" s="608" t="s">
        <v>2389</v>
      </c>
      <c r="D20" s="656">
        <v>2</v>
      </c>
      <c r="E20" s="656">
        <v>2</v>
      </c>
      <c r="F20" s="68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607" t="s">
        <v>6101</v>
      </c>
      <c r="C21" s="608" t="s">
        <v>5784</v>
      </c>
      <c r="D21" s="759">
        <v>5</v>
      </c>
      <c r="E21" s="759">
        <v>7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5566</v>
      </c>
      <c r="M21" s="357" t="s">
        <v>6101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52"/>
      <c r="B22" s="1612"/>
      <c r="C22" s="1613" t="s">
        <v>22</v>
      </c>
      <c r="D22" s="725">
        <v>20</v>
      </c>
      <c r="E22" s="725">
        <v>0</v>
      </c>
      <c r="F22" s="69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639" t="s">
        <v>6037</v>
      </c>
      <c r="C23" s="1611" t="s">
        <v>562</v>
      </c>
      <c r="D23" s="651">
        <v>5</v>
      </c>
      <c r="E23" s="651">
        <v>6</v>
      </c>
      <c r="F23" s="496" t="s">
        <v>3991</v>
      </c>
      <c r="G23" s="494"/>
      <c r="H23" s="494" t="s">
        <v>6034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6037</v>
      </c>
      <c r="N23" s="357" t="s">
        <v>6034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607" t="s">
        <v>4490</v>
      </c>
      <c r="C24" s="608" t="s">
        <v>140</v>
      </c>
      <c r="D24" s="656">
        <v>5</v>
      </c>
      <c r="E24" s="656">
        <v>6</v>
      </c>
      <c r="F24" s="496" t="s">
        <v>471</v>
      </c>
      <c r="G24" s="494"/>
      <c r="H24" s="494" t="s">
        <v>4486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4490</v>
      </c>
      <c r="N24" s="357" t="s">
        <v>4486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607" t="s">
        <v>1118</v>
      </c>
      <c r="C25" s="608" t="s">
        <v>873</v>
      </c>
      <c r="D25" s="656">
        <v>3</v>
      </c>
      <c r="E25" s="656">
        <v>6</v>
      </c>
      <c r="F25" s="496" t="s">
        <v>2389</v>
      </c>
      <c r="G25" s="494"/>
      <c r="H25" s="494" t="s">
        <v>29</v>
      </c>
      <c r="I25" s="494" t="s">
        <v>294</v>
      </c>
      <c r="J25" s="494" t="s">
        <v>294</v>
      </c>
      <c r="K25" s="573">
        <v>0</v>
      </c>
      <c r="L25" s="358" t="s">
        <v>2114</v>
      </c>
      <c r="M25" s="357" t="s">
        <v>1118</v>
      </c>
      <c r="N25" s="357" t="s">
        <v>29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609</v>
      </c>
      <c r="U25" s="357" t="s">
        <v>294</v>
      </c>
      <c r="V25" s="357" t="s">
        <v>294</v>
      </c>
    </row>
    <row r="26" spans="1:22">
      <c r="A26" s="515"/>
      <c r="B26" s="607" t="s">
        <v>40</v>
      </c>
      <c r="C26" s="608" t="s">
        <v>1180</v>
      </c>
      <c r="D26" s="656">
        <v>1</v>
      </c>
      <c r="E26" s="656">
        <v>1</v>
      </c>
      <c r="F26" s="496" t="s">
        <v>1131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515"/>
      <c r="B27" s="607" t="s">
        <v>6102</v>
      </c>
      <c r="C27" s="608" t="s">
        <v>4617</v>
      </c>
      <c r="D27" s="656">
        <v>3</v>
      </c>
      <c r="E27" s="656">
        <v>3</v>
      </c>
      <c r="F27" s="496" t="s">
        <v>500</v>
      </c>
      <c r="G27" s="494"/>
      <c r="H27" s="494" t="s">
        <v>6033</v>
      </c>
      <c r="I27" s="494" t="s">
        <v>294</v>
      </c>
      <c r="J27" s="494" t="s">
        <v>294</v>
      </c>
      <c r="K27" s="573">
        <v>0</v>
      </c>
      <c r="L27" s="358" t="s">
        <v>4617</v>
      </c>
      <c r="M27" s="357" t="s">
        <v>6102</v>
      </c>
      <c r="N27" s="357" t="s">
        <v>6033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882</v>
      </c>
      <c r="U27" s="357" t="s">
        <v>294</v>
      </c>
      <c r="V27" s="357" t="s">
        <v>294</v>
      </c>
    </row>
    <row r="28" spans="1:22" ht="15" thickBot="1">
      <c r="A28" s="517"/>
      <c r="B28" s="607" t="s">
        <v>6048</v>
      </c>
      <c r="C28" s="608" t="s">
        <v>367</v>
      </c>
      <c r="D28" s="759">
        <v>3</v>
      </c>
      <c r="E28" s="759">
        <v>4</v>
      </c>
      <c r="F28" s="126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367</v>
      </c>
      <c r="M28" s="357" t="s">
        <v>6048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52"/>
      <c r="B29" s="1612"/>
      <c r="C29" s="1613" t="s">
        <v>22</v>
      </c>
      <c r="D29" s="725">
        <v>20</v>
      </c>
      <c r="E29" s="725">
        <v>0</v>
      </c>
      <c r="F29" s="773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607" t="s">
        <v>4489</v>
      </c>
      <c r="C30" s="608" t="s">
        <v>3153</v>
      </c>
      <c r="D30" s="651">
        <v>5</v>
      </c>
      <c r="E30" s="651">
        <v>6</v>
      </c>
      <c r="F30" s="1065" t="s">
        <v>3991</v>
      </c>
      <c r="G30" s="494"/>
      <c r="H30" s="494" t="s">
        <v>6034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4489</v>
      </c>
      <c r="N30" s="357" t="s">
        <v>6034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607" t="s">
        <v>6039</v>
      </c>
      <c r="C31" s="608" t="s">
        <v>4689</v>
      </c>
      <c r="D31" s="656">
        <v>3</v>
      </c>
      <c r="E31" s="656">
        <v>4</v>
      </c>
      <c r="F31" s="1065" t="s">
        <v>3991</v>
      </c>
      <c r="G31" s="494"/>
      <c r="H31" s="494" t="s">
        <v>6034</v>
      </c>
      <c r="I31" s="494" t="s">
        <v>294</v>
      </c>
      <c r="J31" s="494" t="s">
        <v>294</v>
      </c>
      <c r="K31" s="573">
        <v>0</v>
      </c>
      <c r="L31" s="358" t="s">
        <v>2108</v>
      </c>
      <c r="M31" s="357" t="s">
        <v>6039</v>
      </c>
      <c r="N31" s="357" t="s">
        <v>6034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607" t="s">
        <v>6004</v>
      </c>
      <c r="C32" s="608" t="s">
        <v>5785</v>
      </c>
      <c r="D32" s="656">
        <v>4</v>
      </c>
      <c r="E32" s="656">
        <v>5</v>
      </c>
      <c r="F32" s="1065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1109</v>
      </c>
      <c r="M32" s="357" t="s">
        <v>6004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607" t="s">
        <v>3051</v>
      </c>
      <c r="C33" s="608" t="s">
        <v>335</v>
      </c>
      <c r="D33" s="656">
        <v>2</v>
      </c>
      <c r="E33" s="656">
        <v>3</v>
      </c>
      <c r="F33" s="1065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335</v>
      </c>
      <c r="M33" s="357" t="s">
        <v>3051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607" t="s">
        <v>6103</v>
      </c>
      <c r="C34" s="608" t="s">
        <v>5725</v>
      </c>
      <c r="D34" s="656">
        <v>3</v>
      </c>
      <c r="E34" s="656">
        <v>6</v>
      </c>
      <c r="F34" s="1065" t="s">
        <v>873</v>
      </c>
      <c r="G34" s="494"/>
      <c r="H34" s="494" t="s">
        <v>1118</v>
      </c>
      <c r="I34" s="494" t="s">
        <v>294</v>
      </c>
      <c r="J34" s="494" t="s">
        <v>294</v>
      </c>
      <c r="K34" s="573">
        <v>0</v>
      </c>
      <c r="L34" s="358" t="s">
        <v>5429</v>
      </c>
      <c r="M34" s="357" t="s">
        <v>6103</v>
      </c>
      <c r="N34" s="357" t="s">
        <v>1118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2114</v>
      </c>
      <c r="U34" s="357" t="s">
        <v>294</v>
      </c>
      <c r="V34" s="357" t="s">
        <v>294</v>
      </c>
    </row>
    <row r="35" spans="1:22" ht="15" thickBot="1">
      <c r="A35" s="517"/>
      <c r="B35" s="607" t="s">
        <v>6104</v>
      </c>
      <c r="C35" s="608" t="s">
        <v>5786</v>
      </c>
      <c r="D35" s="759">
        <v>4</v>
      </c>
      <c r="E35" s="759">
        <v>5</v>
      </c>
      <c r="F35" s="1065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5568</v>
      </c>
      <c r="M35" s="357" t="s">
        <v>6104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52"/>
      <c r="B36" s="614"/>
      <c r="C36" s="1614" t="s">
        <v>22</v>
      </c>
      <c r="D36" s="725">
        <v>21</v>
      </c>
      <c r="E36" s="725">
        <v>0</v>
      </c>
      <c r="F36" s="773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607" t="s">
        <v>3039</v>
      </c>
      <c r="C37" s="608" t="s">
        <v>1179</v>
      </c>
      <c r="D37" s="651">
        <v>3</v>
      </c>
      <c r="E37" s="651">
        <v>4</v>
      </c>
      <c r="F37" s="106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2100</v>
      </c>
      <c r="M37" s="357" t="s">
        <v>3039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607" t="s">
        <v>6105</v>
      </c>
      <c r="C38" s="608" t="s">
        <v>5728</v>
      </c>
      <c r="D38" s="656">
        <v>4</v>
      </c>
      <c r="E38" s="656">
        <v>5</v>
      </c>
      <c r="F38" s="1065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5444</v>
      </c>
      <c r="M38" s="357" t="s">
        <v>6105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/>
      <c r="B39" s="607" t="s">
        <v>1111</v>
      </c>
      <c r="C39" s="608" t="s">
        <v>1126</v>
      </c>
      <c r="D39" s="656">
        <v>3</v>
      </c>
      <c r="E39" s="656">
        <v>4</v>
      </c>
      <c r="F39" s="1065" t="s">
        <v>1180</v>
      </c>
      <c r="G39" s="494"/>
      <c r="H39" s="494" t="s">
        <v>40</v>
      </c>
      <c r="I39" s="494" t="s">
        <v>294</v>
      </c>
      <c r="J39" s="494" t="s">
        <v>294</v>
      </c>
      <c r="K39" s="574">
        <v>0</v>
      </c>
      <c r="L39" s="358" t="s">
        <v>1126</v>
      </c>
      <c r="M39" s="357" t="s">
        <v>1111</v>
      </c>
      <c r="N39" s="357" t="s">
        <v>40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1180</v>
      </c>
      <c r="U39" s="357" t="s">
        <v>294</v>
      </c>
      <c r="V39" s="357" t="s">
        <v>294</v>
      </c>
    </row>
    <row r="40" spans="1:22">
      <c r="A40" s="515"/>
      <c r="B40" s="607" t="s">
        <v>6106</v>
      </c>
      <c r="C40" s="608" t="s">
        <v>5787</v>
      </c>
      <c r="D40" s="656">
        <v>4</v>
      </c>
      <c r="E40" s="656">
        <v>5</v>
      </c>
      <c r="F40" s="1065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5570</v>
      </c>
      <c r="M40" s="357" t="s">
        <v>6106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15"/>
      <c r="B41" s="607" t="s">
        <v>6107</v>
      </c>
      <c r="C41" s="608" t="s">
        <v>5788</v>
      </c>
      <c r="D41" s="656">
        <v>4</v>
      </c>
      <c r="E41" s="656">
        <v>5</v>
      </c>
      <c r="F41" s="1065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5572</v>
      </c>
      <c r="M41" s="357" t="s">
        <v>6107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517"/>
      <c r="B42" s="607" t="s">
        <v>860</v>
      </c>
      <c r="C42" s="608" t="s">
        <v>738</v>
      </c>
      <c r="D42" s="759">
        <v>4</v>
      </c>
      <c r="E42" s="759">
        <v>6</v>
      </c>
      <c r="F42" s="130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738</v>
      </c>
      <c r="M42" s="357" t="s">
        <v>860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552"/>
      <c r="B43" s="614"/>
      <c r="C43" s="1614" t="s">
        <v>22</v>
      </c>
      <c r="D43" s="725">
        <v>22</v>
      </c>
      <c r="E43" s="726">
        <v>0</v>
      </c>
      <c r="F43" s="773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607" t="s">
        <v>6108</v>
      </c>
      <c r="C44" s="608" t="s">
        <v>5789</v>
      </c>
      <c r="D44" s="651">
        <v>4</v>
      </c>
      <c r="E44" s="651">
        <v>5</v>
      </c>
      <c r="F44" s="1065" t="s">
        <v>4617</v>
      </c>
      <c r="G44" s="494"/>
      <c r="H44" s="494" t="s">
        <v>6102</v>
      </c>
      <c r="I44" s="494" t="s">
        <v>294</v>
      </c>
      <c r="J44" s="494" t="s">
        <v>294</v>
      </c>
      <c r="K44" s="573">
        <v>0</v>
      </c>
      <c r="L44" s="358" t="s">
        <v>5575</v>
      </c>
      <c r="M44" s="357" t="s">
        <v>6108</v>
      </c>
      <c r="N44" s="357" t="s">
        <v>6102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4617</v>
      </c>
      <c r="U44" s="357" t="s">
        <v>294</v>
      </c>
      <c r="V44" s="357" t="s">
        <v>294</v>
      </c>
    </row>
    <row r="45" spans="1:22">
      <c r="A45" s="515"/>
      <c r="B45" s="607" t="s">
        <v>3040</v>
      </c>
      <c r="C45" s="608" t="s">
        <v>3998</v>
      </c>
      <c r="D45" s="656">
        <v>3</v>
      </c>
      <c r="E45" s="656">
        <v>4</v>
      </c>
      <c r="F45" s="1065" t="s">
        <v>1179</v>
      </c>
      <c r="G45" s="494"/>
      <c r="H45" s="494" t="s">
        <v>3039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3040</v>
      </c>
      <c r="N45" s="357" t="s">
        <v>3039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515"/>
      <c r="B46" s="607" t="s">
        <v>6109</v>
      </c>
      <c r="C46" s="608" t="s">
        <v>5790</v>
      </c>
      <c r="D46" s="656">
        <v>4</v>
      </c>
      <c r="E46" s="656">
        <v>5</v>
      </c>
      <c r="F46" s="1065" t="s">
        <v>5788</v>
      </c>
      <c r="G46" s="494"/>
      <c r="H46" s="494" t="s">
        <v>6107</v>
      </c>
      <c r="I46" s="494" t="s">
        <v>294</v>
      </c>
      <c r="J46" s="494" t="s">
        <v>294</v>
      </c>
      <c r="K46" s="573">
        <v>0</v>
      </c>
      <c r="L46" s="358" t="s">
        <v>5578</v>
      </c>
      <c r="M46" s="357" t="s">
        <v>6109</v>
      </c>
      <c r="N46" s="357" t="s">
        <v>6107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5572</v>
      </c>
      <c r="U46" s="357" t="s">
        <v>294</v>
      </c>
      <c r="V46" s="357" t="s">
        <v>294</v>
      </c>
    </row>
    <row r="47" spans="1:22">
      <c r="A47" s="515"/>
      <c r="B47" s="607" t="s">
        <v>6110</v>
      </c>
      <c r="C47" s="608" t="s">
        <v>5791</v>
      </c>
      <c r="D47" s="656">
        <v>4</v>
      </c>
      <c r="E47" s="656">
        <v>5</v>
      </c>
      <c r="F47" s="1065" t="s">
        <v>5787</v>
      </c>
      <c r="G47" s="494"/>
      <c r="H47" s="494" t="s">
        <v>6106</v>
      </c>
      <c r="I47" s="494" t="s">
        <v>294</v>
      </c>
      <c r="J47" s="494" t="s">
        <v>294</v>
      </c>
      <c r="K47" s="573">
        <v>0</v>
      </c>
      <c r="L47" s="358" t="s">
        <v>5580</v>
      </c>
      <c r="M47" s="357" t="s">
        <v>6110</v>
      </c>
      <c r="N47" s="357" t="s">
        <v>6106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5570</v>
      </c>
      <c r="U47" s="357" t="s">
        <v>294</v>
      </c>
      <c r="V47" s="357" t="s">
        <v>294</v>
      </c>
    </row>
    <row r="48" spans="1:22">
      <c r="A48" s="515"/>
      <c r="B48" s="607" t="s">
        <v>38</v>
      </c>
      <c r="C48" s="608" t="s">
        <v>331</v>
      </c>
      <c r="D48" s="656">
        <v>1</v>
      </c>
      <c r="E48" s="656">
        <v>1</v>
      </c>
      <c r="F48" s="1290" t="s">
        <v>335</v>
      </c>
      <c r="G48" s="494"/>
      <c r="H48" s="494" t="s">
        <v>3051</v>
      </c>
      <c r="I48" s="494" t="s">
        <v>294</v>
      </c>
      <c r="J48" s="494" t="s">
        <v>294</v>
      </c>
      <c r="K48" s="573">
        <v>0</v>
      </c>
      <c r="L48" s="358" t="s">
        <v>331</v>
      </c>
      <c r="M48" s="357" t="s">
        <v>38</v>
      </c>
      <c r="N48" s="357" t="s">
        <v>3051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335</v>
      </c>
      <c r="U48" s="357" t="s">
        <v>294</v>
      </c>
      <c r="V48" s="357" t="s">
        <v>294</v>
      </c>
    </row>
    <row r="49" spans="1:22" ht="15" thickBot="1">
      <c r="A49" s="517"/>
      <c r="B49" s="607" t="s">
        <v>6097</v>
      </c>
      <c r="C49" s="608" t="s">
        <v>886</v>
      </c>
      <c r="D49" s="759">
        <v>4</v>
      </c>
      <c r="E49" s="759">
        <v>5</v>
      </c>
      <c r="F49" s="1065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886</v>
      </c>
      <c r="M49" s="357" t="s">
        <v>6097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 ht="15" thickBot="1">
      <c r="A50" s="552"/>
      <c r="B50" s="1615"/>
      <c r="C50" s="1613" t="s">
        <v>22</v>
      </c>
      <c r="D50" s="725">
        <v>20</v>
      </c>
      <c r="E50" s="725">
        <v>0</v>
      </c>
      <c r="F50" s="773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639" t="s">
        <v>5156</v>
      </c>
      <c r="C51" s="608" t="s">
        <v>408</v>
      </c>
      <c r="D51" s="656">
        <v>3</v>
      </c>
      <c r="E51" s="656">
        <v>4</v>
      </c>
      <c r="F51" s="1065" t="s">
        <v>367</v>
      </c>
      <c r="G51" s="494"/>
      <c r="H51" s="494" t="s">
        <v>6048</v>
      </c>
      <c r="I51" s="494" t="s">
        <v>294</v>
      </c>
      <c r="J51" s="494" t="s">
        <v>294</v>
      </c>
      <c r="K51" s="573">
        <v>0</v>
      </c>
      <c r="L51" s="358" t="s">
        <v>408</v>
      </c>
      <c r="M51" s="357" t="s">
        <v>5156</v>
      </c>
      <c r="N51" s="357" t="s">
        <v>6048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367</v>
      </c>
      <c r="U51" s="357" t="s">
        <v>294</v>
      </c>
      <c r="V51" s="357" t="s">
        <v>294</v>
      </c>
    </row>
    <row r="52" spans="1:22">
      <c r="A52" s="515"/>
      <c r="B52" s="607" t="s">
        <v>6111</v>
      </c>
      <c r="C52" s="608" t="s">
        <v>5455</v>
      </c>
      <c r="D52" s="656">
        <v>4</v>
      </c>
      <c r="E52" s="656">
        <v>5</v>
      </c>
      <c r="F52" s="1290" t="s">
        <v>5725</v>
      </c>
      <c r="G52" s="494"/>
      <c r="H52" s="494" t="s">
        <v>6103</v>
      </c>
      <c r="I52" s="494" t="s">
        <v>294</v>
      </c>
      <c r="J52" s="494" t="s">
        <v>294</v>
      </c>
      <c r="K52" s="573">
        <v>0</v>
      </c>
      <c r="L52" s="358" t="s">
        <v>5455</v>
      </c>
      <c r="M52" s="357" t="s">
        <v>6111</v>
      </c>
      <c r="N52" s="357" t="s">
        <v>6103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5429</v>
      </c>
      <c r="U52" s="357" t="s">
        <v>294</v>
      </c>
      <c r="V52" s="357" t="s">
        <v>294</v>
      </c>
    </row>
    <row r="53" spans="1:22">
      <c r="A53" s="515"/>
      <c r="B53" s="607" t="s">
        <v>6112</v>
      </c>
      <c r="C53" s="608" t="s">
        <v>6098</v>
      </c>
      <c r="D53" s="656">
        <v>5</v>
      </c>
      <c r="E53" s="656">
        <v>7</v>
      </c>
      <c r="F53" s="1290" t="s">
        <v>5787</v>
      </c>
      <c r="G53" s="494"/>
      <c r="H53" s="494" t="s">
        <v>6106</v>
      </c>
      <c r="I53" s="494" t="s">
        <v>294</v>
      </c>
      <c r="J53" s="494" t="s">
        <v>294</v>
      </c>
      <c r="K53" s="573">
        <v>0</v>
      </c>
      <c r="L53" s="358" t="s">
        <v>5584</v>
      </c>
      <c r="M53" s="357" t="s">
        <v>6112</v>
      </c>
      <c r="N53" s="357" t="s">
        <v>6106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5570</v>
      </c>
      <c r="U53" s="357" t="s">
        <v>294</v>
      </c>
      <c r="V53" s="357" t="s">
        <v>294</v>
      </c>
    </row>
    <row r="54" spans="1:22">
      <c r="A54" s="515"/>
      <c r="B54" s="607" t="s">
        <v>3052</v>
      </c>
      <c r="C54" s="608" t="s">
        <v>1181</v>
      </c>
      <c r="D54" s="656">
        <v>4</v>
      </c>
      <c r="E54" s="656">
        <v>6</v>
      </c>
      <c r="F54" s="1290" t="s">
        <v>438</v>
      </c>
      <c r="G54" s="494"/>
      <c r="H54" s="494" t="s">
        <v>3035</v>
      </c>
      <c r="I54" s="494" t="s">
        <v>294</v>
      </c>
      <c r="J54" s="494" t="s">
        <v>294</v>
      </c>
      <c r="K54" s="573">
        <v>0</v>
      </c>
      <c r="L54" s="358" t="s">
        <v>1181</v>
      </c>
      <c r="M54" s="357" t="s">
        <v>3052</v>
      </c>
      <c r="N54" s="357" t="s">
        <v>3035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438</v>
      </c>
      <c r="U54" s="357" t="s">
        <v>294</v>
      </c>
      <c r="V54" s="357" t="s">
        <v>294</v>
      </c>
    </row>
    <row r="55" spans="1:22" ht="15" thickBot="1">
      <c r="A55" s="515"/>
      <c r="B55" s="607" t="s">
        <v>5522</v>
      </c>
      <c r="C55" s="608" t="s">
        <v>5792</v>
      </c>
      <c r="D55" s="759">
        <v>4</v>
      </c>
      <c r="E55" s="759">
        <v>5</v>
      </c>
      <c r="F55" s="1065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5524</v>
      </c>
      <c r="M55" s="357" t="s">
        <v>5522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 ht="15" thickBot="1">
      <c r="A56" s="517"/>
      <c r="B56" s="1612"/>
      <c r="C56" s="1613" t="s">
        <v>22</v>
      </c>
      <c r="D56" s="725">
        <v>20</v>
      </c>
      <c r="E56" s="725">
        <v>0</v>
      </c>
      <c r="F56" s="773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607" t="s">
        <v>3116</v>
      </c>
      <c r="C57" s="608" t="s">
        <v>3155</v>
      </c>
      <c r="D57" s="656">
        <v>8</v>
      </c>
      <c r="E57" s="656">
        <v>14</v>
      </c>
      <c r="F57" s="496" t="s">
        <v>5858</v>
      </c>
      <c r="G57" s="494"/>
      <c r="H57" s="494" t="s">
        <v>3052</v>
      </c>
      <c r="I57" s="494" t="s">
        <v>294</v>
      </c>
      <c r="J57" s="494" t="s">
        <v>294</v>
      </c>
      <c r="K57" s="573">
        <v>130</v>
      </c>
      <c r="L57" s="358" t="s">
        <v>4589</v>
      </c>
      <c r="M57" s="357" t="s">
        <v>3116</v>
      </c>
      <c r="N57" s="357" t="s">
        <v>3052</v>
      </c>
      <c r="O57" s="357" t="s">
        <v>294</v>
      </c>
      <c r="P57" s="357" t="s">
        <v>294</v>
      </c>
      <c r="Q57" s="357">
        <v>130</v>
      </c>
      <c r="R57" s="357">
        <v>17</v>
      </c>
      <c r="S57" s="357">
        <v>0</v>
      </c>
      <c r="T57" s="357" t="s">
        <v>1181</v>
      </c>
      <c r="U57" s="357" t="s">
        <v>2110</v>
      </c>
      <c r="V57" s="357" t="s">
        <v>294</v>
      </c>
    </row>
    <row r="58" spans="1:22">
      <c r="A58" s="515"/>
      <c r="B58" s="607" t="s">
        <v>6113</v>
      </c>
      <c r="C58" s="608" t="s">
        <v>5793</v>
      </c>
      <c r="D58" s="656">
        <v>6</v>
      </c>
      <c r="E58" s="656">
        <v>9</v>
      </c>
      <c r="F58" s="496" t="s">
        <v>5455</v>
      </c>
      <c r="G58" s="494"/>
      <c r="H58" s="494" t="s">
        <v>6111</v>
      </c>
      <c r="I58" s="494" t="s">
        <v>294</v>
      </c>
      <c r="J58" s="494" t="s">
        <v>294</v>
      </c>
      <c r="K58" s="573">
        <v>0</v>
      </c>
      <c r="L58" s="358" t="s">
        <v>5588</v>
      </c>
      <c r="M58" s="357" t="s">
        <v>6113</v>
      </c>
      <c r="N58" s="357" t="s">
        <v>6111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5455</v>
      </c>
      <c r="U58" s="357" t="s">
        <v>294</v>
      </c>
      <c r="V58" s="357" t="s">
        <v>294</v>
      </c>
    </row>
    <row r="59" spans="1:22" ht="15" thickBot="1">
      <c r="A59" s="515"/>
      <c r="B59" s="607" t="s">
        <v>5875</v>
      </c>
      <c r="C59" s="608" t="s">
        <v>411</v>
      </c>
      <c r="D59" s="759">
        <v>4</v>
      </c>
      <c r="E59" s="759">
        <v>6</v>
      </c>
      <c r="F59" s="686" t="s">
        <v>4689</v>
      </c>
      <c r="G59" s="494"/>
      <c r="H59" s="494" t="s">
        <v>6039</v>
      </c>
      <c r="I59" s="494" t="s">
        <v>294</v>
      </c>
      <c r="J59" s="494" t="s">
        <v>294</v>
      </c>
      <c r="K59" s="573">
        <v>0</v>
      </c>
      <c r="L59" s="358" t="s">
        <v>411</v>
      </c>
      <c r="M59" s="357" t="s">
        <v>5875</v>
      </c>
      <c r="N59" s="357" t="s">
        <v>6039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2108</v>
      </c>
      <c r="U59" s="357" t="s">
        <v>294</v>
      </c>
      <c r="V59" s="357" t="s">
        <v>294</v>
      </c>
    </row>
    <row r="60" spans="1:22" ht="15" thickBot="1">
      <c r="A60" s="517"/>
      <c r="B60" s="1615"/>
      <c r="C60" s="1616" t="s">
        <v>22</v>
      </c>
      <c r="D60" s="725">
        <v>18</v>
      </c>
      <c r="E60" s="725">
        <v>0</v>
      </c>
      <c r="F60" s="1062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603" t="s">
        <v>6114</v>
      </c>
      <c r="C61" s="1138" t="s">
        <v>5592</v>
      </c>
      <c r="D61" s="656">
        <v>6</v>
      </c>
      <c r="E61" s="656">
        <v>9</v>
      </c>
      <c r="F61" s="1617" t="s">
        <v>5791</v>
      </c>
      <c r="G61" s="494"/>
      <c r="H61" s="494" t="s">
        <v>6110</v>
      </c>
      <c r="I61" s="494" t="s">
        <v>294</v>
      </c>
      <c r="J61" s="494" t="s">
        <v>294</v>
      </c>
      <c r="K61" s="573">
        <v>0</v>
      </c>
      <c r="L61" s="358" t="s">
        <v>5592</v>
      </c>
      <c r="M61" s="357" t="s">
        <v>6114</v>
      </c>
      <c r="N61" s="357" t="s">
        <v>6110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5580</v>
      </c>
      <c r="U61" s="357" t="s">
        <v>294</v>
      </c>
      <c r="V61" s="357" t="s">
        <v>294</v>
      </c>
    </row>
    <row r="62" spans="1:22">
      <c r="A62" s="515"/>
      <c r="B62" s="607" t="s">
        <v>3117</v>
      </c>
      <c r="C62" s="608" t="s">
        <v>4161</v>
      </c>
      <c r="D62" s="656">
        <v>8</v>
      </c>
      <c r="E62" s="656">
        <v>12</v>
      </c>
      <c r="F62" s="496" t="s">
        <v>5879</v>
      </c>
      <c r="G62" s="494"/>
      <c r="H62" s="494" t="s">
        <v>3040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3117</v>
      </c>
      <c r="N62" s="357" t="s">
        <v>3040</v>
      </c>
      <c r="O62" s="357" t="s">
        <v>294</v>
      </c>
      <c r="P62" s="357" t="s">
        <v>294</v>
      </c>
      <c r="Q62" s="357">
        <v>150</v>
      </c>
      <c r="R62" s="357">
        <v>34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607" t="s">
        <v>1114</v>
      </c>
      <c r="C63" s="608" t="s">
        <v>878</v>
      </c>
      <c r="D63" s="656">
        <v>4</v>
      </c>
      <c r="E63" s="656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607" t="s">
        <v>5863</v>
      </c>
      <c r="C64" s="608" t="s">
        <v>4592</v>
      </c>
      <c r="D64" s="656">
        <v>4</v>
      </c>
      <c r="E64" s="656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607" t="s">
        <v>876</v>
      </c>
      <c r="C65" s="608" t="s">
        <v>4594</v>
      </c>
      <c r="D65" s="759">
        <v>4</v>
      </c>
      <c r="E65" s="759">
        <v>4</v>
      </c>
      <c r="F65" s="1618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17"/>
      <c r="B66" s="614"/>
      <c r="C66" s="1614" t="s">
        <v>22</v>
      </c>
      <c r="D66" s="725">
        <v>18</v>
      </c>
      <c r="E66" s="725">
        <v>0</v>
      </c>
      <c r="F66" s="49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607" t="s">
        <v>5881</v>
      </c>
      <c r="C67" s="608" t="s">
        <v>5737</v>
      </c>
      <c r="D67" s="656">
        <v>7</v>
      </c>
      <c r="E67" s="656">
        <v>12</v>
      </c>
      <c r="F67" s="496" t="s">
        <v>6098</v>
      </c>
      <c r="G67" s="494"/>
      <c r="H67" s="494" t="s">
        <v>6112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5881</v>
      </c>
      <c r="N67" s="357" t="s">
        <v>6112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5584</v>
      </c>
      <c r="U67" s="357" t="s">
        <v>294</v>
      </c>
      <c r="V67" s="357" t="s">
        <v>294</v>
      </c>
    </row>
    <row r="68" spans="1:22">
      <c r="A68" s="515"/>
      <c r="B68" s="607" t="s">
        <v>3118</v>
      </c>
      <c r="C68" s="608" t="s">
        <v>4329</v>
      </c>
      <c r="D68" s="656">
        <v>8</v>
      </c>
      <c r="E68" s="656">
        <v>12</v>
      </c>
      <c r="F68" s="496" t="s">
        <v>4161</v>
      </c>
      <c r="G68" s="494"/>
      <c r="H68" s="494" t="s">
        <v>3117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3118</v>
      </c>
      <c r="N68" s="357" t="s">
        <v>3117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607" t="s">
        <v>1116</v>
      </c>
      <c r="C69" s="608" t="s">
        <v>2137</v>
      </c>
      <c r="D69" s="656">
        <v>4</v>
      </c>
      <c r="E69" s="656">
        <v>4</v>
      </c>
      <c r="F69" s="496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607" t="s">
        <v>866</v>
      </c>
      <c r="C70" s="608" t="s">
        <v>4742</v>
      </c>
      <c r="D70" s="656">
        <v>4</v>
      </c>
      <c r="E70" s="656">
        <v>4</v>
      </c>
      <c r="F70" s="496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607" t="s">
        <v>5865</v>
      </c>
      <c r="C71" s="608" t="s">
        <v>945</v>
      </c>
      <c r="D71" s="759">
        <v>4</v>
      </c>
      <c r="E71" s="759">
        <v>4</v>
      </c>
      <c r="F71" s="497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1619"/>
      <c r="C72" s="1620" t="s">
        <v>22</v>
      </c>
      <c r="D72" s="725">
        <v>19</v>
      </c>
      <c r="E72" s="726">
        <v>0</v>
      </c>
      <c r="F72" s="1344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621"/>
      <c r="B73" s="1622"/>
      <c r="C73" s="1623" t="s">
        <v>111</v>
      </c>
      <c r="D73" s="1624">
        <v>200</v>
      </c>
      <c r="E73" s="1624">
        <v>0</v>
      </c>
      <c r="F73" s="1344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conditionalFormatting sqref="B31">
    <cfRule type="duplicateValues" dxfId="9" priority="1"/>
  </conditionalFormatting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7F9D1-D7B7-48B9-A3DA-66304A88D120}">
  <sheetPr codeName="Sheet135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4" style="357" customWidth="1"/>
    <col min="9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706" t="s">
        <v>6096</v>
      </c>
      <c r="C9" s="1138" t="s">
        <v>5783</v>
      </c>
      <c r="D9" s="651">
        <v>4</v>
      </c>
      <c r="E9" s="651">
        <v>5</v>
      </c>
      <c r="F9" s="61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5564</v>
      </c>
      <c r="M9" s="357" t="s">
        <v>6096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707" t="s">
        <v>3074</v>
      </c>
      <c r="C10" s="611" t="s">
        <v>3533</v>
      </c>
      <c r="D10" s="656">
        <v>5</v>
      </c>
      <c r="E10" s="656">
        <v>6</v>
      </c>
      <c r="F10" s="6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3074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707" t="s">
        <v>3073</v>
      </c>
      <c r="C11" s="611" t="s">
        <v>438</v>
      </c>
      <c r="D11" s="656">
        <v>2</v>
      </c>
      <c r="E11" s="656">
        <v>3</v>
      </c>
      <c r="F11" s="618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3073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707" t="s">
        <v>3075</v>
      </c>
      <c r="C12" s="611" t="s">
        <v>3543</v>
      </c>
      <c r="D12" s="656">
        <v>5</v>
      </c>
      <c r="E12" s="656">
        <v>6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3075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707" t="s">
        <v>6001</v>
      </c>
      <c r="C13" s="611" t="s">
        <v>500</v>
      </c>
      <c r="D13" s="656">
        <v>4</v>
      </c>
      <c r="E13" s="656">
        <v>5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6001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1604" t="s">
        <v>3076</v>
      </c>
      <c r="C14" s="611" t="s">
        <v>4294</v>
      </c>
      <c r="D14" s="759">
        <v>2</v>
      </c>
      <c r="E14" s="759">
        <v>3</v>
      </c>
      <c r="F14" s="61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3076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20"/>
      <c r="C15" s="1577" t="s">
        <v>22</v>
      </c>
      <c r="D15" s="725">
        <v>22</v>
      </c>
      <c r="E15" s="725">
        <v>0</v>
      </c>
      <c r="F15" s="126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1307" t="s">
        <v>6003</v>
      </c>
      <c r="C16" s="611" t="s">
        <v>3991</v>
      </c>
      <c r="D16" s="651">
        <v>5</v>
      </c>
      <c r="E16" s="651">
        <v>6</v>
      </c>
      <c r="F16" s="618" t="s">
        <v>3533</v>
      </c>
      <c r="G16" s="494"/>
      <c r="H16" s="494" t="s">
        <v>3074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6003</v>
      </c>
      <c r="N16" s="357" t="s">
        <v>3074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3077</v>
      </c>
      <c r="C17" s="611" t="s">
        <v>471</v>
      </c>
      <c r="D17" s="656">
        <v>5</v>
      </c>
      <c r="E17" s="656">
        <v>6</v>
      </c>
      <c r="F17" s="618" t="s">
        <v>3543</v>
      </c>
      <c r="G17" s="494"/>
      <c r="H17" s="494" t="s">
        <v>3075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3077</v>
      </c>
      <c r="N17" s="357" t="s">
        <v>3075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36</v>
      </c>
      <c r="C18" s="611" t="s">
        <v>1131</v>
      </c>
      <c r="D18" s="656">
        <v>1</v>
      </c>
      <c r="E18" s="656">
        <v>1</v>
      </c>
      <c r="F18" s="6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5424</v>
      </c>
      <c r="C19" s="611" t="s">
        <v>5724</v>
      </c>
      <c r="D19" s="656">
        <v>2</v>
      </c>
      <c r="E19" s="656">
        <v>2</v>
      </c>
      <c r="F19" s="618" t="s">
        <v>438</v>
      </c>
      <c r="G19" s="494"/>
      <c r="H19" s="494" t="s">
        <v>3073</v>
      </c>
      <c r="I19" s="494" t="s">
        <v>294</v>
      </c>
      <c r="J19" s="494" t="s">
        <v>294</v>
      </c>
      <c r="K19" s="573">
        <v>0</v>
      </c>
      <c r="L19" s="358" t="s">
        <v>5426</v>
      </c>
      <c r="M19" s="357" t="s">
        <v>5424</v>
      </c>
      <c r="N19" s="357" t="s">
        <v>3073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438</v>
      </c>
      <c r="U19" s="357" t="s">
        <v>294</v>
      </c>
      <c r="V19" s="357" t="s">
        <v>294</v>
      </c>
    </row>
    <row r="20" spans="1:22">
      <c r="A20" s="515"/>
      <c r="B20" s="47" t="s">
        <v>29</v>
      </c>
      <c r="C20" s="611" t="s">
        <v>2389</v>
      </c>
      <c r="D20" s="656">
        <v>2</v>
      </c>
      <c r="E20" s="656">
        <v>2</v>
      </c>
      <c r="F20" s="61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1367" t="s">
        <v>5565</v>
      </c>
      <c r="C21" s="611" t="s">
        <v>5784</v>
      </c>
      <c r="D21" s="759">
        <v>5</v>
      </c>
      <c r="E21" s="759">
        <v>7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5566</v>
      </c>
      <c r="M21" s="357" t="s">
        <v>5565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537"/>
      <c r="C22" s="1577" t="s">
        <v>22</v>
      </c>
      <c r="D22" s="725">
        <v>20</v>
      </c>
      <c r="E22" s="725">
        <v>0</v>
      </c>
      <c r="F22" s="90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1307" t="s">
        <v>6006</v>
      </c>
      <c r="C23" s="611" t="s">
        <v>562</v>
      </c>
      <c r="D23" s="651">
        <v>5</v>
      </c>
      <c r="E23" s="651">
        <v>6</v>
      </c>
      <c r="F23" s="618" t="s">
        <v>3991</v>
      </c>
      <c r="G23" s="494"/>
      <c r="H23" s="494" t="s">
        <v>6003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6006</v>
      </c>
      <c r="N23" s="357" t="s">
        <v>6003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7" t="s">
        <v>3079</v>
      </c>
      <c r="C24" s="611" t="s">
        <v>140</v>
      </c>
      <c r="D24" s="656">
        <v>5</v>
      </c>
      <c r="E24" s="656">
        <v>6</v>
      </c>
      <c r="F24" s="618" t="s">
        <v>471</v>
      </c>
      <c r="G24" s="494"/>
      <c r="H24" s="494" t="s">
        <v>3077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3079</v>
      </c>
      <c r="N24" s="357" t="s">
        <v>3077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47" t="s">
        <v>1118</v>
      </c>
      <c r="C25" s="611" t="s">
        <v>873</v>
      </c>
      <c r="D25" s="656">
        <v>3</v>
      </c>
      <c r="E25" s="656">
        <v>6</v>
      </c>
      <c r="F25" s="618" t="s">
        <v>2389</v>
      </c>
      <c r="G25" s="494"/>
      <c r="H25" s="494" t="s">
        <v>29</v>
      </c>
      <c r="I25" s="494" t="s">
        <v>294</v>
      </c>
      <c r="J25" s="494" t="s">
        <v>294</v>
      </c>
      <c r="K25" s="573">
        <v>0</v>
      </c>
      <c r="L25" s="358" t="s">
        <v>2114</v>
      </c>
      <c r="M25" s="357" t="s">
        <v>1118</v>
      </c>
      <c r="N25" s="357" t="s">
        <v>29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609</v>
      </c>
      <c r="U25" s="357" t="s">
        <v>294</v>
      </c>
      <c r="V25" s="357" t="s">
        <v>294</v>
      </c>
    </row>
    <row r="26" spans="1:22">
      <c r="A26" s="515"/>
      <c r="B26" s="47" t="s">
        <v>40</v>
      </c>
      <c r="C26" s="611" t="s">
        <v>1180</v>
      </c>
      <c r="D26" s="656">
        <v>1</v>
      </c>
      <c r="E26" s="656">
        <v>1</v>
      </c>
      <c r="F26" s="618" t="s">
        <v>1131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515"/>
      <c r="B27" s="47" t="s">
        <v>5826</v>
      </c>
      <c r="C27" s="611" t="s">
        <v>4617</v>
      </c>
      <c r="D27" s="656">
        <v>3</v>
      </c>
      <c r="E27" s="656">
        <v>3</v>
      </c>
      <c r="F27" s="618" t="s">
        <v>500</v>
      </c>
      <c r="G27" s="494"/>
      <c r="H27" s="494" t="s">
        <v>6001</v>
      </c>
      <c r="I27" s="494" t="s">
        <v>294</v>
      </c>
      <c r="J27" s="494" t="s">
        <v>294</v>
      </c>
      <c r="K27" s="573">
        <v>0</v>
      </c>
      <c r="L27" s="358" t="s">
        <v>4617</v>
      </c>
      <c r="M27" s="357" t="s">
        <v>5826</v>
      </c>
      <c r="N27" s="357" t="s">
        <v>6001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882</v>
      </c>
      <c r="U27" s="357" t="s">
        <v>294</v>
      </c>
      <c r="V27" s="357" t="s">
        <v>294</v>
      </c>
    </row>
    <row r="28" spans="1:22" ht="15" thickBot="1">
      <c r="A28" s="515"/>
      <c r="B28" s="1367" t="s">
        <v>6002</v>
      </c>
      <c r="C28" s="611" t="s">
        <v>367</v>
      </c>
      <c r="D28" s="759">
        <v>3</v>
      </c>
      <c r="E28" s="759">
        <v>4</v>
      </c>
      <c r="F28" s="618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367</v>
      </c>
      <c r="M28" s="357" t="s">
        <v>6002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17"/>
      <c r="B29" s="537"/>
      <c r="C29" s="1489" t="s">
        <v>22</v>
      </c>
      <c r="D29" s="725">
        <v>20</v>
      </c>
      <c r="E29" s="725">
        <v>0</v>
      </c>
      <c r="F29" s="90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7" t="s">
        <v>3078</v>
      </c>
      <c r="C30" s="604" t="s">
        <v>3153</v>
      </c>
      <c r="D30" s="651">
        <v>5</v>
      </c>
      <c r="E30" s="651">
        <v>6</v>
      </c>
      <c r="F30" s="618" t="s">
        <v>3991</v>
      </c>
      <c r="G30" s="494"/>
      <c r="H30" s="494" t="s">
        <v>6003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3078</v>
      </c>
      <c r="N30" s="357" t="s">
        <v>6003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47" t="s">
        <v>6025</v>
      </c>
      <c r="C31" s="611" t="s">
        <v>4689</v>
      </c>
      <c r="D31" s="656">
        <v>3</v>
      </c>
      <c r="E31" s="656">
        <v>4</v>
      </c>
      <c r="F31" s="618" t="s">
        <v>3991</v>
      </c>
      <c r="G31" s="494"/>
      <c r="H31" s="494" t="s">
        <v>6003</v>
      </c>
      <c r="I31" s="494" t="s">
        <v>294</v>
      </c>
      <c r="J31" s="494" t="s">
        <v>294</v>
      </c>
      <c r="K31" s="573">
        <v>0</v>
      </c>
      <c r="L31" s="358" t="s">
        <v>2108</v>
      </c>
      <c r="M31" s="357" t="s">
        <v>6025</v>
      </c>
      <c r="N31" s="357" t="s">
        <v>6003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47" t="s">
        <v>6004</v>
      </c>
      <c r="C32" s="611" t="s">
        <v>5785</v>
      </c>
      <c r="D32" s="656">
        <v>4</v>
      </c>
      <c r="E32" s="656">
        <v>5</v>
      </c>
      <c r="F32" s="618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1109</v>
      </c>
      <c r="M32" s="357" t="s">
        <v>6004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47" t="s">
        <v>3080</v>
      </c>
      <c r="C33" s="611" t="s">
        <v>335</v>
      </c>
      <c r="D33" s="656">
        <v>2</v>
      </c>
      <c r="E33" s="656">
        <v>3</v>
      </c>
      <c r="F33" s="618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335</v>
      </c>
      <c r="M33" s="357" t="s">
        <v>3080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47" t="s">
        <v>6010</v>
      </c>
      <c r="C34" s="611" t="s">
        <v>5725</v>
      </c>
      <c r="D34" s="656">
        <v>3</v>
      </c>
      <c r="E34" s="656">
        <v>6</v>
      </c>
      <c r="F34" s="618" t="s">
        <v>873</v>
      </c>
      <c r="G34" s="494"/>
      <c r="H34" s="494" t="s">
        <v>1118</v>
      </c>
      <c r="I34" s="494" t="s">
        <v>294</v>
      </c>
      <c r="J34" s="494" t="s">
        <v>294</v>
      </c>
      <c r="K34" s="573">
        <v>0</v>
      </c>
      <c r="L34" s="358" t="s">
        <v>5429</v>
      </c>
      <c r="M34" s="357" t="s">
        <v>6010</v>
      </c>
      <c r="N34" s="357" t="s">
        <v>1118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2114</v>
      </c>
      <c r="U34" s="357" t="s">
        <v>294</v>
      </c>
      <c r="V34" s="357" t="s">
        <v>294</v>
      </c>
    </row>
    <row r="35" spans="1:22" ht="15" thickBot="1">
      <c r="A35" s="515"/>
      <c r="B35" s="47" t="s">
        <v>5567</v>
      </c>
      <c r="C35" s="634" t="s">
        <v>5786</v>
      </c>
      <c r="D35" s="759">
        <v>4</v>
      </c>
      <c r="E35" s="759">
        <v>5</v>
      </c>
      <c r="F35" s="618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5568</v>
      </c>
      <c r="M35" s="357" t="s">
        <v>5567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17"/>
      <c r="B36" s="206"/>
      <c r="C36" s="1605" t="s">
        <v>22</v>
      </c>
      <c r="D36" s="725">
        <v>21</v>
      </c>
      <c r="E36" s="725">
        <v>0</v>
      </c>
      <c r="F36" s="616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6" t="s">
        <v>6011</v>
      </c>
      <c r="C37" s="611" t="s">
        <v>1179</v>
      </c>
      <c r="D37" s="651">
        <v>3</v>
      </c>
      <c r="E37" s="651">
        <v>4</v>
      </c>
      <c r="F37" s="1606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2100</v>
      </c>
      <c r="M37" s="357" t="s">
        <v>6011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47" t="s">
        <v>6013</v>
      </c>
      <c r="C38" s="611" t="s">
        <v>5728</v>
      </c>
      <c r="D38" s="656">
        <v>4</v>
      </c>
      <c r="E38" s="656">
        <v>5</v>
      </c>
      <c r="F38" s="618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5444</v>
      </c>
      <c r="M38" s="357" t="s">
        <v>6013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/>
      <c r="B39" s="47" t="s">
        <v>1111</v>
      </c>
      <c r="C39" s="611" t="s">
        <v>1126</v>
      </c>
      <c r="D39" s="656">
        <v>3</v>
      </c>
      <c r="E39" s="656">
        <v>4</v>
      </c>
      <c r="F39" s="618" t="s">
        <v>1180</v>
      </c>
      <c r="G39" s="494"/>
      <c r="H39" s="494" t="s">
        <v>40</v>
      </c>
      <c r="I39" s="494" t="s">
        <v>294</v>
      </c>
      <c r="J39" s="494" t="s">
        <v>294</v>
      </c>
      <c r="K39" s="574">
        <v>0</v>
      </c>
      <c r="L39" s="358" t="s">
        <v>1126</v>
      </c>
      <c r="M39" s="357" t="s">
        <v>1111</v>
      </c>
      <c r="N39" s="357" t="s">
        <v>40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1180</v>
      </c>
      <c r="U39" s="357" t="s">
        <v>294</v>
      </c>
      <c r="V39" s="357" t="s">
        <v>294</v>
      </c>
    </row>
    <row r="40" spans="1:22">
      <c r="A40" s="515"/>
      <c r="B40" s="47" t="s">
        <v>5569</v>
      </c>
      <c r="C40" s="611" t="s">
        <v>5787</v>
      </c>
      <c r="D40" s="656">
        <v>4</v>
      </c>
      <c r="E40" s="656">
        <v>5</v>
      </c>
      <c r="F40" s="618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5570</v>
      </c>
      <c r="M40" s="357" t="s">
        <v>5569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15"/>
      <c r="B41" s="47" t="s">
        <v>5571</v>
      </c>
      <c r="C41" s="611" t="s">
        <v>5788</v>
      </c>
      <c r="D41" s="656">
        <v>4</v>
      </c>
      <c r="E41" s="656">
        <v>5</v>
      </c>
      <c r="F41" s="618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5572</v>
      </c>
      <c r="M41" s="357" t="s">
        <v>5571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515"/>
      <c r="B42" s="47" t="s">
        <v>860</v>
      </c>
      <c r="C42" s="611" t="s">
        <v>738</v>
      </c>
      <c r="D42" s="759">
        <v>4</v>
      </c>
      <c r="E42" s="759">
        <v>6</v>
      </c>
      <c r="F42" s="618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738</v>
      </c>
      <c r="M42" s="357" t="s">
        <v>860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517"/>
      <c r="B43" s="206"/>
      <c r="C43" s="1577" t="s">
        <v>22</v>
      </c>
      <c r="D43" s="725">
        <v>22</v>
      </c>
      <c r="E43" s="725">
        <v>0</v>
      </c>
      <c r="F43" s="90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5573</v>
      </c>
      <c r="C44" s="611" t="s">
        <v>5789</v>
      </c>
      <c r="D44" s="651">
        <v>4</v>
      </c>
      <c r="E44" s="651">
        <v>5</v>
      </c>
      <c r="F44" s="616" t="s">
        <v>4617</v>
      </c>
      <c r="G44" s="494"/>
      <c r="H44" s="494" t="s">
        <v>5826</v>
      </c>
      <c r="I44" s="494" t="s">
        <v>294</v>
      </c>
      <c r="J44" s="494" t="s">
        <v>294</v>
      </c>
      <c r="K44" s="573">
        <v>0</v>
      </c>
      <c r="L44" s="358" t="s">
        <v>5575</v>
      </c>
      <c r="M44" s="357" t="s">
        <v>5573</v>
      </c>
      <c r="N44" s="357" t="s">
        <v>5826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4617</v>
      </c>
      <c r="U44" s="357" t="s">
        <v>294</v>
      </c>
      <c r="V44" s="357" t="s">
        <v>294</v>
      </c>
    </row>
    <row r="45" spans="1:22">
      <c r="A45" s="515"/>
      <c r="B45" s="47" t="s">
        <v>3081</v>
      </c>
      <c r="C45" s="611" t="s">
        <v>3998</v>
      </c>
      <c r="D45" s="656">
        <v>3</v>
      </c>
      <c r="E45" s="656">
        <v>4</v>
      </c>
      <c r="F45" s="618" t="s">
        <v>1179</v>
      </c>
      <c r="G45" s="494"/>
      <c r="H45" s="494" t="s">
        <v>6011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3081</v>
      </c>
      <c r="N45" s="357" t="s">
        <v>6011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515"/>
      <c r="B46" s="47" t="s">
        <v>5576</v>
      </c>
      <c r="C46" s="611" t="s">
        <v>5790</v>
      </c>
      <c r="D46" s="656">
        <v>4</v>
      </c>
      <c r="E46" s="656">
        <v>5</v>
      </c>
      <c r="F46" s="618" t="s">
        <v>5788</v>
      </c>
      <c r="G46" s="494"/>
      <c r="H46" s="494" t="s">
        <v>5571</v>
      </c>
      <c r="I46" s="494" t="s">
        <v>294</v>
      </c>
      <c r="J46" s="494" t="s">
        <v>294</v>
      </c>
      <c r="K46" s="573">
        <v>0</v>
      </c>
      <c r="L46" s="358" t="s">
        <v>5578</v>
      </c>
      <c r="M46" s="357" t="s">
        <v>5576</v>
      </c>
      <c r="N46" s="357" t="s">
        <v>5571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5572</v>
      </c>
      <c r="U46" s="357" t="s">
        <v>294</v>
      </c>
      <c r="V46" s="357" t="s">
        <v>294</v>
      </c>
    </row>
    <row r="47" spans="1:22">
      <c r="A47" s="515"/>
      <c r="B47" s="47" t="s">
        <v>5579</v>
      </c>
      <c r="C47" s="611" t="s">
        <v>5791</v>
      </c>
      <c r="D47" s="656">
        <v>4</v>
      </c>
      <c r="E47" s="656">
        <v>5</v>
      </c>
      <c r="F47" s="618" t="s">
        <v>5787</v>
      </c>
      <c r="G47" s="494"/>
      <c r="H47" s="494" t="s">
        <v>5569</v>
      </c>
      <c r="I47" s="494" t="s">
        <v>294</v>
      </c>
      <c r="J47" s="494" t="s">
        <v>294</v>
      </c>
      <c r="K47" s="573">
        <v>0</v>
      </c>
      <c r="L47" s="358" t="s">
        <v>5580</v>
      </c>
      <c r="M47" s="357" t="s">
        <v>5579</v>
      </c>
      <c r="N47" s="357" t="s">
        <v>5569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5570</v>
      </c>
      <c r="U47" s="357" t="s">
        <v>294</v>
      </c>
      <c r="V47" s="357" t="s">
        <v>294</v>
      </c>
    </row>
    <row r="48" spans="1:22">
      <c r="A48" s="515"/>
      <c r="B48" s="47" t="s">
        <v>38</v>
      </c>
      <c r="C48" s="611" t="s">
        <v>331</v>
      </c>
      <c r="D48" s="656">
        <v>1</v>
      </c>
      <c r="E48" s="656">
        <v>1</v>
      </c>
      <c r="F48" s="618" t="s">
        <v>335</v>
      </c>
      <c r="G48" s="494"/>
      <c r="H48" s="494" t="s">
        <v>3080</v>
      </c>
      <c r="I48" s="494" t="s">
        <v>294</v>
      </c>
      <c r="J48" s="494" t="s">
        <v>294</v>
      </c>
      <c r="K48" s="573">
        <v>0</v>
      </c>
      <c r="L48" s="358" t="s">
        <v>331</v>
      </c>
      <c r="M48" s="357" t="s">
        <v>38</v>
      </c>
      <c r="N48" s="357" t="s">
        <v>3080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335</v>
      </c>
      <c r="U48" s="357" t="s">
        <v>294</v>
      </c>
      <c r="V48" s="357" t="s">
        <v>294</v>
      </c>
    </row>
    <row r="49" spans="1:22" ht="15" thickBot="1">
      <c r="A49" s="515"/>
      <c r="B49" s="47" t="s">
        <v>6097</v>
      </c>
      <c r="C49" s="611" t="s">
        <v>886</v>
      </c>
      <c r="D49" s="759">
        <v>4</v>
      </c>
      <c r="E49" s="759">
        <v>5</v>
      </c>
      <c r="F49" s="1607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886</v>
      </c>
      <c r="M49" s="357" t="s">
        <v>6097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 ht="15" thickBot="1">
      <c r="A50" s="517"/>
      <c r="B50" s="48"/>
      <c r="C50" s="1489" t="s">
        <v>22</v>
      </c>
      <c r="D50" s="725">
        <v>20</v>
      </c>
      <c r="E50" s="725">
        <v>0</v>
      </c>
      <c r="F50" s="67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47" t="s">
        <v>6008</v>
      </c>
      <c r="C51" s="1491" t="s">
        <v>408</v>
      </c>
      <c r="D51" s="656">
        <v>3</v>
      </c>
      <c r="E51" s="656">
        <v>4</v>
      </c>
      <c r="F51" s="618" t="s">
        <v>367</v>
      </c>
      <c r="G51" s="494"/>
      <c r="H51" s="494" t="s">
        <v>6002</v>
      </c>
      <c r="I51" s="494" t="s">
        <v>294</v>
      </c>
      <c r="J51" s="494" t="s">
        <v>294</v>
      </c>
      <c r="K51" s="573">
        <v>0</v>
      </c>
      <c r="L51" s="358" t="s">
        <v>408</v>
      </c>
      <c r="M51" s="357" t="s">
        <v>6008</v>
      </c>
      <c r="N51" s="357" t="s">
        <v>6002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367</v>
      </c>
      <c r="U51" s="357" t="s">
        <v>294</v>
      </c>
      <c r="V51" s="357" t="s">
        <v>294</v>
      </c>
    </row>
    <row r="52" spans="1:22">
      <c r="A52" s="515"/>
      <c r="B52" s="47" t="s">
        <v>5453</v>
      </c>
      <c r="C52" s="611" t="s">
        <v>5455</v>
      </c>
      <c r="D52" s="656">
        <v>4</v>
      </c>
      <c r="E52" s="656">
        <v>5</v>
      </c>
      <c r="F52" s="618" t="s">
        <v>5725</v>
      </c>
      <c r="G52" s="494"/>
      <c r="H52" s="494" t="s">
        <v>6010</v>
      </c>
      <c r="I52" s="494" t="s">
        <v>294</v>
      </c>
      <c r="J52" s="494" t="s">
        <v>294</v>
      </c>
      <c r="K52" s="573">
        <v>0</v>
      </c>
      <c r="L52" s="358" t="s">
        <v>5455</v>
      </c>
      <c r="M52" s="357" t="s">
        <v>5453</v>
      </c>
      <c r="N52" s="357" t="s">
        <v>6010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5429</v>
      </c>
      <c r="U52" s="357" t="s">
        <v>294</v>
      </c>
      <c r="V52" s="357" t="s">
        <v>294</v>
      </c>
    </row>
    <row r="53" spans="1:22">
      <c r="A53" s="515"/>
      <c r="B53" s="47" t="s">
        <v>5582</v>
      </c>
      <c r="C53" s="611" t="s">
        <v>6098</v>
      </c>
      <c r="D53" s="656">
        <v>5</v>
      </c>
      <c r="E53" s="656">
        <v>7</v>
      </c>
      <c r="F53" s="618" t="s">
        <v>5787</v>
      </c>
      <c r="G53" s="494"/>
      <c r="H53" s="494" t="s">
        <v>5569</v>
      </c>
      <c r="I53" s="494" t="s">
        <v>294</v>
      </c>
      <c r="J53" s="494" t="s">
        <v>294</v>
      </c>
      <c r="K53" s="573">
        <v>0</v>
      </c>
      <c r="L53" s="358" t="s">
        <v>5584</v>
      </c>
      <c r="M53" s="357" t="s">
        <v>5582</v>
      </c>
      <c r="N53" s="357" t="s">
        <v>5569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5570</v>
      </c>
      <c r="U53" s="357" t="s">
        <v>294</v>
      </c>
      <c r="V53" s="357" t="s">
        <v>294</v>
      </c>
    </row>
    <row r="54" spans="1:22">
      <c r="A54" s="515"/>
      <c r="B54" s="47" t="s">
        <v>6015</v>
      </c>
      <c r="C54" s="611" t="s">
        <v>1181</v>
      </c>
      <c r="D54" s="656">
        <v>4</v>
      </c>
      <c r="E54" s="656">
        <v>6</v>
      </c>
      <c r="F54" s="618" t="s">
        <v>438</v>
      </c>
      <c r="G54" s="494"/>
      <c r="H54" s="494" t="s">
        <v>3073</v>
      </c>
      <c r="I54" s="494" t="s">
        <v>294</v>
      </c>
      <c r="J54" s="494" t="s">
        <v>294</v>
      </c>
      <c r="K54" s="573">
        <v>0</v>
      </c>
      <c r="L54" s="358" t="s">
        <v>1181</v>
      </c>
      <c r="M54" s="357" t="s">
        <v>6015</v>
      </c>
      <c r="N54" s="357" t="s">
        <v>3073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438</v>
      </c>
      <c r="U54" s="357" t="s">
        <v>294</v>
      </c>
      <c r="V54" s="357" t="s">
        <v>294</v>
      </c>
    </row>
    <row r="55" spans="1:22" ht="15" thickBot="1">
      <c r="A55" s="515"/>
      <c r="B55" s="47" t="s">
        <v>5522</v>
      </c>
      <c r="C55" s="611" t="s">
        <v>5792</v>
      </c>
      <c r="D55" s="759">
        <v>4</v>
      </c>
      <c r="E55" s="759">
        <v>5</v>
      </c>
      <c r="F55" s="618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5524</v>
      </c>
      <c r="M55" s="357" t="s">
        <v>5522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 ht="15" thickBot="1">
      <c r="A56" s="517"/>
      <c r="B56" s="206"/>
      <c r="C56" s="1577" t="s">
        <v>22</v>
      </c>
      <c r="D56" s="725">
        <v>20</v>
      </c>
      <c r="E56" s="725">
        <v>0</v>
      </c>
      <c r="F56" s="90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47" t="s">
        <v>6016</v>
      </c>
      <c r="C57" s="611" t="s">
        <v>3155</v>
      </c>
      <c r="D57" s="656">
        <v>8</v>
      </c>
      <c r="E57" s="656">
        <v>14</v>
      </c>
      <c r="F57" s="616" t="s">
        <v>4588</v>
      </c>
      <c r="G57" s="494"/>
      <c r="H57" s="494" t="s">
        <v>6015</v>
      </c>
      <c r="I57" s="494" t="s">
        <v>294</v>
      </c>
      <c r="J57" s="494" t="s">
        <v>294</v>
      </c>
      <c r="K57" s="573">
        <v>130</v>
      </c>
      <c r="L57" s="358" t="s">
        <v>4589</v>
      </c>
      <c r="M57" s="357" t="s">
        <v>6016</v>
      </c>
      <c r="N57" s="357" t="s">
        <v>6015</v>
      </c>
      <c r="O57" s="357" t="s">
        <v>294</v>
      </c>
      <c r="P57" s="357" t="s">
        <v>294</v>
      </c>
      <c r="Q57" s="357">
        <v>130</v>
      </c>
      <c r="R57" s="357">
        <v>15</v>
      </c>
      <c r="S57" s="357">
        <v>0</v>
      </c>
      <c r="T57" s="357" t="s">
        <v>1181</v>
      </c>
      <c r="U57" s="357" t="s">
        <v>2110</v>
      </c>
      <c r="V57" s="357" t="s">
        <v>294</v>
      </c>
    </row>
    <row r="58" spans="1:22">
      <c r="A58" s="515"/>
      <c r="B58" s="47" t="s">
        <v>5586</v>
      </c>
      <c r="C58" s="611" t="s">
        <v>5793</v>
      </c>
      <c r="D58" s="656">
        <v>6</v>
      </c>
      <c r="E58" s="656">
        <v>9</v>
      </c>
      <c r="F58" s="618" t="s">
        <v>5455</v>
      </c>
      <c r="G58" s="494"/>
      <c r="H58" s="494" t="s">
        <v>5453</v>
      </c>
      <c r="I58" s="494" t="s">
        <v>294</v>
      </c>
      <c r="J58" s="494" t="s">
        <v>294</v>
      </c>
      <c r="K58" s="573">
        <v>0</v>
      </c>
      <c r="L58" s="358" t="s">
        <v>5588</v>
      </c>
      <c r="M58" s="357" t="s">
        <v>5586</v>
      </c>
      <c r="N58" s="357" t="s">
        <v>5453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5455</v>
      </c>
      <c r="U58" s="357" t="s">
        <v>294</v>
      </c>
      <c r="V58" s="357" t="s">
        <v>294</v>
      </c>
    </row>
    <row r="59" spans="1:22" ht="15" thickBot="1">
      <c r="A59" s="515"/>
      <c r="B59" s="47" t="s">
        <v>5875</v>
      </c>
      <c r="C59" s="611" t="s">
        <v>411</v>
      </c>
      <c r="D59" s="759">
        <v>4</v>
      </c>
      <c r="E59" s="759">
        <v>6</v>
      </c>
      <c r="F59" s="678" t="s">
        <v>4689</v>
      </c>
      <c r="G59" s="494"/>
      <c r="H59" s="494" t="s">
        <v>6025</v>
      </c>
      <c r="I59" s="494" t="s">
        <v>294</v>
      </c>
      <c r="J59" s="494" t="s">
        <v>294</v>
      </c>
      <c r="K59" s="573">
        <v>0</v>
      </c>
      <c r="L59" s="358" t="s">
        <v>411</v>
      </c>
      <c r="M59" s="357" t="s">
        <v>5875</v>
      </c>
      <c r="N59" s="357" t="s">
        <v>6025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2108</v>
      </c>
      <c r="U59" s="357" t="s">
        <v>294</v>
      </c>
      <c r="V59" s="357" t="s">
        <v>294</v>
      </c>
    </row>
    <row r="60" spans="1:22" ht="15" thickBot="1">
      <c r="A60" s="517"/>
      <c r="B60" s="48"/>
      <c r="C60" s="646" t="s">
        <v>22</v>
      </c>
      <c r="D60" s="725">
        <v>18</v>
      </c>
      <c r="E60" s="725">
        <v>0</v>
      </c>
      <c r="F60" s="90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5590</v>
      </c>
      <c r="C61" s="611" t="s">
        <v>5592</v>
      </c>
      <c r="D61" s="656">
        <v>6</v>
      </c>
      <c r="E61" s="656">
        <v>9</v>
      </c>
      <c r="F61" s="618" t="s">
        <v>5791</v>
      </c>
      <c r="G61" s="494"/>
      <c r="H61" s="494" t="s">
        <v>5579</v>
      </c>
      <c r="I61" s="494" t="s">
        <v>294</v>
      </c>
      <c r="J61" s="494" t="s">
        <v>294</v>
      </c>
      <c r="K61" s="573">
        <v>0</v>
      </c>
      <c r="L61" s="358" t="s">
        <v>5592</v>
      </c>
      <c r="M61" s="357" t="s">
        <v>5590</v>
      </c>
      <c r="N61" s="357" t="s">
        <v>5579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5580</v>
      </c>
      <c r="U61" s="357" t="s">
        <v>294</v>
      </c>
      <c r="V61" s="357" t="s">
        <v>294</v>
      </c>
    </row>
    <row r="62" spans="1:22">
      <c r="A62" s="515"/>
      <c r="B62" s="47" t="s">
        <v>6018</v>
      </c>
      <c r="C62" s="611" t="s">
        <v>4161</v>
      </c>
      <c r="D62" s="656">
        <v>8</v>
      </c>
      <c r="E62" s="656">
        <v>12</v>
      </c>
      <c r="F62" s="842" t="s">
        <v>5873</v>
      </c>
      <c r="G62" s="494"/>
      <c r="H62" s="494" t="s">
        <v>3081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6018</v>
      </c>
      <c r="N62" s="357" t="s">
        <v>3081</v>
      </c>
      <c r="O62" s="357" t="s">
        <v>294</v>
      </c>
      <c r="P62" s="357" t="s">
        <v>294</v>
      </c>
      <c r="Q62" s="357">
        <v>150</v>
      </c>
      <c r="R62" s="357">
        <v>33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47" t="s">
        <v>1114</v>
      </c>
      <c r="C63" s="611" t="s">
        <v>878</v>
      </c>
      <c r="D63" s="656">
        <v>4</v>
      </c>
      <c r="E63" s="656">
        <v>4</v>
      </c>
      <c r="F63" s="842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5863</v>
      </c>
      <c r="C64" s="611" t="s">
        <v>4592</v>
      </c>
      <c r="D64" s="656">
        <v>4</v>
      </c>
      <c r="E64" s="656">
        <v>4</v>
      </c>
      <c r="F64" s="842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47" t="s">
        <v>876</v>
      </c>
      <c r="C65" s="611" t="s">
        <v>4594</v>
      </c>
      <c r="D65" s="759">
        <v>4</v>
      </c>
      <c r="E65" s="759">
        <v>4</v>
      </c>
      <c r="F65" s="618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17"/>
      <c r="B66" s="48"/>
      <c r="C66" s="646" t="s">
        <v>22</v>
      </c>
      <c r="D66" s="725">
        <v>18</v>
      </c>
      <c r="E66" s="725">
        <v>0</v>
      </c>
      <c r="F66" s="90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5881</v>
      </c>
      <c r="C67" s="611" t="s">
        <v>5737</v>
      </c>
      <c r="D67" s="656">
        <v>7</v>
      </c>
      <c r="E67" s="656">
        <v>12</v>
      </c>
      <c r="F67" s="616" t="s">
        <v>6098</v>
      </c>
      <c r="G67" s="494"/>
      <c r="H67" s="494" t="s">
        <v>5582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5881</v>
      </c>
      <c r="N67" s="357" t="s">
        <v>5582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5584</v>
      </c>
      <c r="U67" s="357" t="s">
        <v>294</v>
      </c>
      <c r="V67" s="357" t="s">
        <v>294</v>
      </c>
    </row>
    <row r="68" spans="1:22">
      <c r="A68" s="515"/>
      <c r="B68" s="47" t="s">
        <v>6019</v>
      </c>
      <c r="C68" s="611" t="s">
        <v>4329</v>
      </c>
      <c r="D68" s="656">
        <v>8</v>
      </c>
      <c r="E68" s="656">
        <v>12</v>
      </c>
      <c r="F68" s="618" t="s">
        <v>4161</v>
      </c>
      <c r="G68" s="494"/>
      <c r="H68" s="494" t="s">
        <v>6018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6019</v>
      </c>
      <c r="N68" s="357" t="s">
        <v>6018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47" t="s">
        <v>1116</v>
      </c>
      <c r="C69" s="611" t="s">
        <v>2137</v>
      </c>
      <c r="D69" s="656">
        <v>4</v>
      </c>
      <c r="E69" s="656">
        <v>4</v>
      </c>
      <c r="F69" s="618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866</v>
      </c>
      <c r="C70" s="611" t="s">
        <v>4742</v>
      </c>
      <c r="D70" s="656">
        <v>4</v>
      </c>
      <c r="E70" s="656">
        <v>4</v>
      </c>
      <c r="F70" s="618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5865</v>
      </c>
      <c r="C71" s="1492" t="s">
        <v>945</v>
      </c>
      <c r="D71" s="759">
        <v>4</v>
      </c>
      <c r="E71" s="759">
        <v>4</v>
      </c>
      <c r="F71" s="678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48"/>
      <c r="C72" s="952" t="s">
        <v>22</v>
      </c>
      <c r="D72" s="725">
        <v>19</v>
      </c>
      <c r="E72" s="725">
        <v>0</v>
      </c>
      <c r="F72" s="1344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20"/>
      <c r="B73" s="520"/>
      <c r="C73" s="952" t="s">
        <v>111</v>
      </c>
      <c r="D73" s="545">
        <v>200</v>
      </c>
      <c r="E73" s="545">
        <v>0</v>
      </c>
      <c r="F73" s="54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7B3A1-CDEE-4A04-BBCC-F34C3D4C3FD4}">
  <sheetPr codeName="Sheet136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.1093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3.5546875" style="357" customWidth="1"/>
    <col min="9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1601" t="s">
        <v>4482</v>
      </c>
      <c r="C9" s="883" t="s">
        <v>3533</v>
      </c>
      <c r="D9" s="651">
        <v>5</v>
      </c>
      <c r="E9" s="651">
        <v>6</v>
      </c>
      <c r="F9" s="883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4482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1602" t="s">
        <v>4485</v>
      </c>
      <c r="C10" s="520" t="s">
        <v>3543</v>
      </c>
      <c r="D10" s="656">
        <v>5</v>
      </c>
      <c r="E10" s="656">
        <v>6</v>
      </c>
      <c r="F10" s="6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4485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1602" t="s">
        <v>3035</v>
      </c>
      <c r="C11" s="520" t="s">
        <v>438</v>
      </c>
      <c r="D11" s="656">
        <v>2</v>
      </c>
      <c r="E11" s="656">
        <v>3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3035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1602" t="s">
        <v>6033</v>
      </c>
      <c r="C12" s="520" t="s">
        <v>500</v>
      </c>
      <c r="D12" s="656">
        <v>4</v>
      </c>
      <c r="E12" s="656">
        <v>5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6033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1602" t="s">
        <v>6073</v>
      </c>
      <c r="C13" s="520" t="s">
        <v>5088</v>
      </c>
      <c r="D13" s="656">
        <v>3</v>
      </c>
      <c r="E13" s="656">
        <v>3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5089</v>
      </c>
      <c r="M13" s="357" t="s">
        <v>6073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1603" t="s">
        <v>6074</v>
      </c>
      <c r="C14" s="1251" t="s">
        <v>5086</v>
      </c>
      <c r="D14" s="759">
        <v>2</v>
      </c>
      <c r="E14" s="759">
        <v>2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5086</v>
      </c>
      <c r="M14" s="357" t="s">
        <v>6074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515"/>
      <c r="C15" s="724" t="s">
        <v>22</v>
      </c>
      <c r="D15" s="725">
        <v>21</v>
      </c>
      <c r="E15" s="725">
        <v>0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1601" t="s">
        <v>6034</v>
      </c>
      <c r="C16" s="531" t="s">
        <v>3991</v>
      </c>
      <c r="D16" s="651">
        <v>5</v>
      </c>
      <c r="E16" s="651">
        <v>6</v>
      </c>
      <c r="F16" s="610" t="s">
        <v>3533</v>
      </c>
      <c r="G16" s="494"/>
      <c r="H16" s="494" t="s">
        <v>4482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6034</v>
      </c>
      <c r="N16" s="357" t="s">
        <v>4482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1602" t="s">
        <v>4486</v>
      </c>
      <c r="C17" s="520" t="s">
        <v>471</v>
      </c>
      <c r="D17" s="656">
        <v>5</v>
      </c>
      <c r="E17" s="656">
        <v>6</v>
      </c>
      <c r="F17" s="618" t="s">
        <v>3543</v>
      </c>
      <c r="G17" s="494"/>
      <c r="H17" s="494" t="s">
        <v>4485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4486</v>
      </c>
      <c r="N17" s="357" t="s">
        <v>4485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1602" t="s">
        <v>36</v>
      </c>
      <c r="C18" s="520" t="s">
        <v>1131</v>
      </c>
      <c r="D18" s="656">
        <v>1</v>
      </c>
      <c r="E18" s="656">
        <v>1</v>
      </c>
      <c r="F18" s="6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1602" t="s">
        <v>6075</v>
      </c>
      <c r="C19" s="520" t="s">
        <v>5083</v>
      </c>
      <c r="D19" s="656">
        <v>3</v>
      </c>
      <c r="E19" s="656">
        <v>3</v>
      </c>
      <c r="F19" s="610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5084</v>
      </c>
      <c r="M19" s="357" t="s">
        <v>6075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1602" t="s">
        <v>29</v>
      </c>
      <c r="C20" s="533" t="s">
        <v>2389</v>
      </c>
      <c r="D20" s="656">
        <v>2</v>
      </c>
      <c r="E20" s="656">
        <v>2</v>
      </c>
      <c r="F20" s="61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1603" t="s">
        <v>6048</v>
      </c>
      <c r="C21" s="1251" t="s">
        <v>367</v>
      </c>
      <c r="D21" s="759">
        <v>3</v>
      </c>
      <c r="E21" s="759">
        <v>4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367</v>
      </c>
      <c r="M21" s="357" t="s">
        <v>6048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28"/>
      <c r="B22" s="515"/>
      <c r="C22" s="724" t="s">
        <v>22</v>
      </c>
      <c r="D22" s="725">
        <v>19</v>
      </c>
      <c r="E22" s="725">
        <v>0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1601" t="s">
        <v>6037</v>
      </c>
      <c r="C23" s="1255" t="s">
        <v>562</v>
      </c>
      <c r="D23" s="656">
        <v>5</v>
      </c>
      <c r="E23" s="656">
        <v>6</v>
      </c>
      <c r="F23" s="616" t="s">
        <v>3991</v>
      </c>
      <c r="G23" s="494"/>
      <c r="H23" s="494" t="s">
        <v>6034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6037</v>
      </c>
      <c r="N23" s="357" t="s">
        <v>6034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27"/>
      <c r="B24" s="1602" t="s">
        <v>4490</v>
      </c>
      <c r="C24" s="533" t="s">
        <v>140</v>
      </c>
      <c r="D24" s="656">
        <v>5</v>
      </c>
      <c r="E24" s="656">
        <v>6</v>
      </c>
      <c r="F24" s="842" t="s">
        <v>471</v>
      </c>
      <c r="G24" s="494"/>
      <c r="H24" s="494" t="s">
        <v>4486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4490</v>
      </c>
      <c r="N24" s="357" t="s">
        <v>4486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27"/>
      <c r="B25" s="1602" t="s">
        <v>6076</v>
      </c>
      <c r="C25" s="533" t="s">
        <v>5091</v>
      </c>
      <c r="D25" s="656">
        <v>4</v>
      </c>
      <c r="E25" s="656">
        <v>5</v>
      </c>
      <c r="F25" s="618" t="s">
        <v>5088</v>
      </c>
      <c r="G25" s="494"/>
      <c r="H25" s="494" t="s">
        <v>6073</v>
      </c>
      <c r="I25" s="494" t="s">
        <v>294</v>
      </c>
      <c r="J25" s="494" t="s">
        <v>294</v>
      </c>
      <c r="K25" s="573">
        <v>0</v>
      </c>
      <c r="L25" s="358" t="s">
        <v>5092</v>
      </c>
      <c r="M25" s="357" t="s">
        <v>6076</v>
      </c>
      <c r="N25" s="357" t="s">
        <v>6073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5089</v>
      </c>
      <c r="U25" s="357" t="s">
        <v>294</v>
      </c>
      <c r="V25" s="357" t="s">
        <v>294</v>
      </c>
    </row>
    <row r="26" spans="1:22">
      <c r="A26" s="527"/>
      <c r="B26" s="1602" t="s">
        <v>868</v>
      </c>
      <c r="C26" s="533" t="s">
        <v>869</v>
      </c>
      <c r="D26" s="656">
        <v>3</v>
      </c>
      <c r="E26" s="656">
        <v>4</v>
      </c>
      <c r="F26" s="842" t="s">
        <v>3533</v>
      </c>
      <c r="G26" s="494"/>
      <c r="H26" s="494" t="s">
        <v>4482</v>
      </c>
      <c r="I26" s="494" t="s">
        <v>294</v>
      </c>
      <c r="J26" s="494" t="s">
        <v>294</v>
      </c>
      <c r="K26" s="573">
        <v>0</v>
      </c>
      <c r="L26" s="358" t="s">
        <v>2113</v>
      </c>
      <c r="M26" s="357" t="s">
        <v>868</v>
      </c>
      <c r="N26" s="357" t="s">
        <v>4482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 ht="15" thickBot="1">
      <c r="A27" s="527"/>
      <c r="B27" s="1603" t="s">
        <v>40</v>
      </c>
      <c r="C27" s="1251" t="s">
        <v>1180</v>
      </c>
      <c r="D27" s="759">
        <v>1</v>
      </c>
      <c r="E27" s="759">
        <v>1</v>
      </c>
      <c r="F27" s="693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528"/>
      <c r="B28" s="515"/>
      <c r="C28" s="724" t="s">
        <v>22</v>
      </c>
      <c r="D28" s="725">
        <v>18</v>
      </c>
      <c r="E28" s="725">
        <v>0</v>
      </c>
      <c r="F28" s="125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26">
        <v>4</v>
      </c>
      <c r="B29" s="46" t="s">
        <v>4489</v>
      </c>
      <c r="C29" s="1255" t="s">
        <v>3153</v>
      </c>
      <c r="D29" s="656">
        <v>5</v>
      </c>
      <c r="E29" s="656">
        <v>6</v>
      </c>
      <c r="F29" s="1151" t="s">
        <v>3991</v>
      </c>
      <c r="G29" s="494"/>
      <c r="H29" s="494" t="s">
        <v>6034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4489</v>
      </c>
      <c r="N29" s="357" t="s">
        <v>6034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593</v>
      </c>
      <c r="U29" s="357" t="s">
        <v>294</v>
      </c>
      <c r="V29" s="357" t="s">
        <v>294</v>
      </c>
    </row>
    <row r="30" spans="1:22">
      <c r="A30" s="527"/>
      <c r="B30" s="47" t="s">
        <v>5834</v>
      </c>
      <c r="C30" s="533" t="s">
        <v>5775</v>
      </c>
      <c r="D30" s="656">
        <v>4</v>
      </c>
      <c r="E30" s="656">
        <v>5</v>
      </c>
      <c r="F30" s="842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5524</v>
      </c>
      <c r="M30" s="357" t="s">
        <v>5834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47" t="s">
        <v>1111</v>
      </c>
      <c r="C31" s="1259" t="s">
        <v>1126</v>
      </c>
      <c r="D31" s="656">
        <v>3</v>
      </c>
      <c r="E31" s="656">
        <v>4</v>
      </c>
      <c r="F31" s="842" t="s">
        <v>1180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27"/>
      <c r="B32" s="47" t="s">
        <v>6077</v>
      </c>
      <c r="C32" s="1259" t="s">
        <v>5097</v>
      </c>
      <c r="D32" s="656">
        <v>4</v>
      </c>
      <c r="E32" s="656">
        <v>5</v>
      </c>
      <c r="F32" s="842" t="s">
        <v>5091</v>
      </c>
      <c r="G32" s="494"/>
      <c r="H32" s="494" t="s">
        <v>6076</v>
      </c>
      <c r="I32" s="494" t="s">
        <v>294</v>
      </c>
      <c r="J32" s="494" t="s">
        <v>294</v>
      </c>
      <c r="K32" s="573">
        <v>0</v>
      </c>
      <c r="L32" s="358" t="s">
        <v>5097</v>
      </c>
      <c r="M32" s="357" t="s">
        <v>6077</v>
      </c>
      <c r="N32" s="357" t="s">
        <v>6076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5092</v>
      </c>
      <c r="U32" s="357" t="s">
        <v>294</v>
      </c>
      <c r="V32" s="357" t="s">
        <v>294</v>
      </c>
    </row>
    <row r="33" spans="1:22" ht="15" thickBot="1">
      <c r="A33" s="527"/>
      <c r="B33" s="47" t="s">
        <v>6078</v>
      </c>
      <c r="C33" s="1260" t="s">
        <v>5099</v>
      </c>
      <c r="D33" s="759">
        <v>3</v>
      </c>
      <c r="E33" s="759">
        <v>4</v>
      </c>
      <c r="F33" s="693" t="s">
        <v>367</v>
      </c>
      <c r="G33" s="494"/>
      <c r="H33" s="494" t="s">
        <v>6048</v>
      </c>
      <c r="I33" s="494" t="s">
        <v>294</v>
      </c>
      <c r="J33" s="494" t="s">
        <v>294</v>
      </c>
      <c r="K33" s="573">
        <v>0</v>
      </c>
      <c r="L33" s="358" t="s">
        <v>5099</v>
      </c>
      <c r="M33" s="357" t="s">
        <v>6078</v>
      </c>
      <c r="N33" s="357" t="s">
        <v>6048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367</v>
      </c>
      <c r="U33" s="357" t="s">
        <v>294</v>
      </c>
      <c r="V33" s="357" t="s">
        <v>294</v>
      </c>
    </row>
    <row r="34" spans="1:22" ht="15" thickBot="1">
      <c r="A34" s="528"/>
      <c r="B34" s="206"/>
      <c r="C34" s="724" t="s">
        <v>22</v>
      </c>
      <c r="D34" s="725">
        <v>19</v>
      </c>
      <c r="E34" s="725">
        <v>0</v>
      </c>
      <c r="F34" s="1256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26">
        <v>5</v>
      </c>
      <c r="B35" s="46" t="s">
        <v>6079</v>
      </c>
      <c r="C35" s="1255" t="s">
        <v>5110</v>
      </c>
      <c r="D35" s="656">
        <v>3</v>
      </c>
      <c r="E35" s="656">
        <v>3</v>
      </c>
      <c r="F35" s="1151" t="s">
        <v>5099</v>
      </c>
      <c r="G35" s="494"/>
      <c r="H35" s="494" t="s">
        <v>6078</v>
      </c>
      <c r="I35" s="494" t="s">
        <v>294</v>
      </c>
      <c r="J35" s="494" t="s">
        <v>294</v>
      </c>
      <c r="K35" s="573">
        <v>0</v>
      </c>
      <c r="L35" s="358" t="s">
        <v>5110</v>
      </c>
      <c r="M35" s="357" t="s">
        <v>6079</v>
      </c>
      <c r="N35" s="357" t="s">
        <v>6078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5099</v>
      </c>
      <c r="U35" s="357" t="s">
        <v>294</v>
      </c>
      <c r="V35" s="357" t="s">
        <v>294</v>
      </c>
    </row>
    <row r="36" spans="1:22">
      <c r="A36" s="527"/>
      <c r="B36" s="1602" t="s">
        <v>6080</v>
      </c>
      <c r="C36" s="1259" t="s">
        <v>5101</v>
      </c>
      <c r="D36" s="656">
        <v>4</v>
      </c>
      <c r="E36" s="656">
        <v>5</v>
      </c>
      <c r="F36" s="842" t="s">
        <v>5775</v>
      </c>
      <c r="G36" s="494"/>
      <c r="H36" s="494" t="s">
        <v>5834</v>
      </c>
      <c r="I36" s="494" t="s">
        <v>294</v>
      </c>
      <c r="J36" s="494" t="s">
        <v>294</v>
      </c>
      <c r="K36" s="573">
        <v>0</v>
      </c>
      <c r="L36" s="358" t="s">
        <v>5101</v>
      </c>
      <c r="M36" s="357" t="s">
        <v>6080</v>
      </c>
      <c r="N36" s="357" t="s">
        <v>5834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5524</v>
      </c>
      <c r="U36" s="357" t="s">
        <v>294</v>
      </c>
      <c r="V36" s="357" t="s">
        <v>294</v>
      </c>
    </row>
    <row r="37" spans="1:22" ht="22.8">
      <c r="A37" s="527"/>
      <c r="B37" s="47" t="s">
        <v>6081</v>
      </c>
      <c r="C37" s="533" t="s">
        <v>5533</v>
      </c>
      <c r="D37" s="656">
        <v>4</v>
      </c>
      <c r="E37" s="656">
        <v>5</v>
      </c>
      <c r="F37" s="842" t="s">
        <v>5097</v>
      </c>
      <c r="G37" s="494"/>
      <c r="H37" s="494" t="s">
        <v>6077</v>
      </c>
      <c r="I37" s="494" t="s">
        <v>294</v>
      </c>
      <c r="J37" s="494" t="s">
        <v>294</v>
      </c>
      <c r="K37" s="574">
        <v>0</v>
      </c>
      <c r="L37" s="358" t="s">
        <v>5533</v>
      </c>
      <c r="M37" s="357" t="s">
        <v>6081</v>
      </c>
      <c r="N37" s="357" t="s">
        <v>6077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5097</v>
      </c>
      <c r="U37" s="357" t="s">
        <v>294</v>
      </c>
      <c r="V37" s="357" t="s">
        <v>294</v>
      </c>
    </row>
    <row r="38" spans="1:22">
      <c r="A38" s="527"/>
      <c r="B38" s="47" t="s">
        <v>3051</v>
      </c>
      <c r="C38" s="1259" t="s">
        <v>335</v>
      </c>
      <c r="D38" s="656">
        <v>2</v>
      </c>
      <c r="E38" s="656">
        <v>3</v>
      </c>
      <c r="F38" s="84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335</v>
      </c>
      <c r="M38" s="357" t="s">
        <v>3051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27"/>
      <c r="B39" s="47" t="s">
        <v>6082</v>
      </c>
      <c r="C39" s="1251" t="s">
        <v>5105</v>
      </c>
      <c r="D39" s="759">
        <v>5</v>
      </c>
      <c r="E39" s="759">
        <v>7</v>
      </c>
      <c r="F39" s="693" t="s">
        <v>5099</v>
      </c>
      <c r="G39" s="494"/>
      <c r="H39" s="494" t="s">
        <v>6078</v>
      </c>
      <c r="I39" s="494" t="s">
        <v>294</v>
      </c>
      <c r="J39" s="494" t="s">
        <v>294</v>
      </c>
      <c r="K39" s="574">
        <v>0</v>
      </c>
      <c r="L39" s="358" t="s">
        <v>5106</v>
      </c>
      <c r="M39" s="357" t="s">
        <v>6082</v>
      </c>
      <c r="N39" s="357" t="s">
        <v>6078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5099</v>
      </c>
      <c r="U39" s="357" t="s">
        <v>294</v>
      </c>
      <c r="V39" s="357" t="s">
        <v>294</v>
      </c>
    </row>
    <row r="40" spans="1:22" ht="15" thickBot="1">
      <c r="A40" s="528"/>
      <c r="B40" s="48"/>
      <c r="C40" s="724" t="s">
        <v>22</v>
      </c>
      <c r="D40" s="725">
        <v>18</v>
      </c>
      <c r="E40" s="725">
        <v>0</v>
      </c>
      <c r="F40" s="126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6">
        <v>6</v>
      </c>
      <c r="B41" s="47" t="s">
        <v>6083</v>
      </c>
      <c r="C41" s="1255" t="s">
        <v>5538</v>
      </c>
      <c r="D41" s="656">
        <v>3</v>
      </c>
      <c r="E41" s="656">
        <v>3</v>
      </c>
      <c r="F41" s="1151" t="s">
        <v>5086</v>
      </c>
      <c r="G41" s="494"/>
      <c r="H41" s="494" t="s">
        <v>6074</v>
      </c>
      <c r="I41" s="494" t="s">
        <v>294</v>
      </c>
      <c r="J41" s="494" t="s">
        <v>294</v>
      </c>
      <c r="K41" s="573">
        <v>0</v>
      </c>
      <c r="L41" s="358" t="s">
        <v>5538</v>
      </c>
      <c r="M41" s="357" t="s">
        <v>6083</v>
      </c>
      <c r="N41" s="357" t="s">
        <v>6074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5086</v>
      </c>
      <c r="U41" s="357" t="s">
        <v>294</v>
      </c>
      <c r="V41" s="357" t="s">
        <v>294</v>
      </c>
    </row>
    <row r="42" spans="1:22">
      <c r="A42" s="527"/>
      <c r="B42" s="47" t="s">
        <v>1118</v>
      </c>
      <c r="C42" s="533" t="s">
        <v>873</v>
      </c>
      <c r="D42" s="656">
        <v>3</v>
      </c>
      <c r="E42" s="656">
        <v>6</v>
      </c>
      <c r="F42" s="842" t="s">
        <v>2389</v>
      </c>
      <c r="G42" s="494"/>
      <c r="H42" s="494" t="s">
        <v>29</v>
      </c>
      <c r="I42" s="494" t="s">
        <v>294</v>
      </c>
      <c r="J42" s="494" t="s">
        <v>294</v>
      </c>
      <c r="K42" s="573">
        <v>0</v>
      </c>
      <c r="L42" s="358" t="s">
        <v>2114</v>
      </c>
      <c r="M42" s="357" t="s">
        <v>1118</v>
      </c>
      <c r="N42" s="357" t="s">
        <v>29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609</v>
      </c>
      <c r="U42" s="357" t="s">
        <v>294</v>
      </c>
      <c r="V42" s="357" t="s">
        <v>294</v>
      </c>
    </row>
    <row r="43" spans="1:22">
      <c r="A43" s="527"/>
      <c r="B43" s="47" t="s">
        <v>5156</v>
      </c>
      <c r="C43" s="533" t="s">
        <v>408</v>
      </c>
      <c r="D43" s="656">
        <v>3</v>
      </c>
      <c r="E43" s="656">
        <v>4</v>
      </c>
      <c r="F43" s="842" t="s">
        <v>367</v>
      </c>
      <c r="G43" s="494"/>
      <c r="H43" s="494" t="s">
        <v>6048</v>
      </c>
      <c r="I43" s="494" t="s">
        <v>294</v>
      </c>
      <c r="J43" s="494" t="s">
        <v>294</v>
      </c>
      <c r="K43" s="573">
        <v>0</v>
      </c>
      <c r="L43" s="358" t="s">
        <v>408</v>
      </c>
      <c r="M43" s="357" t="s">
        <v>5156</v>
      </c>
      <c r="N43" s="357" t="s">
        <v>6048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367</v>
      </c>
      <c r="U43" s="357" t="s">
        <v>294</v>
      </c>
      <c r="V43" s="357" t="s">
        <v>294</v>
      </c>
    </row>
    <row r="44" spans="1:22">
      <c r="A44" s="527"/>
      <c r="B44" s="47" t="s">
        <v>6084</v>
      </c>
      <c r="C44" s="533" t="s">
        <v>5119</v>
      </c>
      <c r="D44" s="656">
        <v>5</v>
      </c>
      <c r="E44" s="656">
        <v>7</v>
      </c>
      <c r="F44" s="842" t="s">
        <v>5097</v>
      </c>
      <c r="G44" s="494"/>
      <c r="H44" s="494" t="s">
        <v>6077</v>
      </c>
      <c r="I44" s="494" t="s">
        <v>294</v>
      </c>
      <c r="J44" s="494" t="s">
        <v>294</v>
      </c>
      <c r="K44" s="573">
        <v>0</v>
      </c>
      <c r="L44" s="358" t="s">
        <v>5120</v>
      </c>
      <c r="M44" s="357" t="s">
        <v>6084</v>
      </c>
      <c r="N44" s="357" t="s">
        <v>6077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5097</v>
      </c>
      <c r="U44" s="357" t="s">
        <v>294</v>
      </c>
      <c r="V44" s="357" t="s">
        <v>294</v>
      </c>
    </row>
    <row r="45" spans="1:22" ht="15" thickBot="1">
      <c r="A45" s="527"/>
      <c r="B45" s="47" t="s">
        <v>3052</v>
      </c>
      <c r="C45" s="1251" t="s">
        <v>1181</v>
      </c>
      <c r="D45" s="759">
        <v>4</v>
      </c>
      <c r="E45" s="759">
        <v>6</v>
      </c>
      <c r="F45" s="693" t="s">
        <v>438</v>
      </c>
      <c r="G45" s="494"/>
      <c r="H45" s="494" t="s">
        <v>3035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3052</v>
      </c>
      <c r="N45" s="357" t="s">
        <v>3035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 ht="15" thickBot="1">
      <c r="A46" s="596"/>
      <c r="B46" s="552"/>
      <c r="C46" s="724" t="s">
        <v>22</v>
      </c>
      <c r="D46" s="725">
        <v>18</v>
      </c>
      <c r="E46" s="725">
        <v>0</v>
      </c>
      <c r="F46" s="125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26">
        <v>7</v>
      </c>
      <c r="B47" s="46" t="s">
        <v>6085</v>
      </c>
      <c r="C47" s="1255" t="s">
        <v>5777</v>
      </c>
      <c r="D47" s="656">
        <v>4</v>
      </c>
      <c r="E47" s="656">
        <v>5</v>
      </c>
      <c r="F47" s="1151" t="s">
        <v>408</v>
      </c>
      <c r="G47" s="494"/>
      <c r="H47" s="494" t="s">
        <v>5156</v>
      </c>
      <c r="I47" s="494" t="s">
        <v>294</v>
      </c>
      <c r="J47" s="494" t="s">
        <v>294</v>
      </c>
      <c r="K47" s="573">
        <v>0</v>
      </c>
      <c r="L47" s="358" t="s">
        <v>5128</v>
      </c>
      <c r="M47" s="357" t="s">
        <v>6085</v>
      </c>
      <c r="N47" s="357" t="s">
        <v>5156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>
      <c r="A48" s="527"/>
      <c r="B48" s="47" t="s">
        <v>6086</v>
      </c>
      <c r="C48" s="533" t="s">
        <v>6066</v>
      </c>
      <c r="D48" s="656">
        <v>5</v>
      </c>
      <c r="E48" s="656">
        <v>7</v>
      </c>
      <c r="F48" s="842" t="s">
        <v>5775</v>
      </c>
      <c r="G48" s="494"/>
      <c r="H48" s="494" t="s">
        <v>5834</v>
      </c>
      <c r="I48" s="494" t="s">
        <v>294</v>
      </c>
      <c r="J48" s="494" t="s">
        <v>294</v>
      </c>
      <c r="K48" s="573">
        <v>0</v>
      </c>
      <c r="L48" s="358" t="s">
        <v>5545</v>
      </c>
      <c r="M48" s="357" t="s">
        <v>6086</v>
      </c>
      <c r="N48" s="357" t="s">
        <v>5834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5524</v>
      </c>
      <c r="U48" s="357" t="s">
        <v>294</v>
      </c>
      <c r="V48" s="357" t="s">
        <v>294</v>
      </c>
    </row>
    <row r="49" spans="1:22">
      <c r="A49" s="527"/>
      <c r="B49" s="47" t="s">
        <v>6087</v>
      </c>
      <c r="C49" s="533" t="s">
        <v>5116</v>
      </c>
      <c r="D49" s="656">
        <v>4</v>
      </c>
      <c r="E49" s="656">
        <v>5</v>
      </c>
      <c r="F49" s="842" t="s">
        <v>5097</v>
      </c>
      <c r="G49" s="494"/>
      <c r="H49" s="494" t="s">
        <v>6077</v>
      </c>
      <c r="I49" s="494" t="s">
        <v>294</v>
      </c>
      <c r="J49" s="494" t="s">
        <v>294</v>
      </c>
      <c r="K49" s="573">
        <v>0</v>
      </c>
      <c r="L49" s="358" t="s">
        <v>5117</v>
      </c>
      <c r="M49" s="357" t="s">
        <v>6087</v>
      </c>
      <c r="N49" s="357" t="s">
        <v>6077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5097</v>
      </c>
      <c r="U49" s="357" t="s">
        <v>294</v>
      </c>
      <c r="V49" s="357" t="s">
        <v>294</v>
      </c>
    </row>
    <row r="50" spans="1:22">
      <c r="A50" s="527"/>
      <c r="B50" s="47" t="s">
        <v>3039</v>
      </c>
      <c r="C50" s="533" t="s">
        <v>1179</v>
      </c>
      <c r="D50" s="656">
        <v>3</v>
      </c>
      <c r="E50" s="656">
        <v>4</v>
      </c>
      <c r="F50" s="84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2100</v>
      </c>
      <c r="M50" s="357" t="s">
        <v>3039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 ht="23.4" thickBot="1">
      <c r="A51" s="527"/>
      <c r="B51" s="47" t="s">
        <v>6088</v>
      </c>
      <c r="C51" s="1260" t="s">
        <v>5778</v>
      </c>
      <c r="D51" s="759">
        <v>6</v>
      </c>
      <c r="E51" s="759">
        <v>9</v>
      </c>
      <c r="F51" s="557" t="s">
        <v>408</v>
      </c>
      <c r="G51" s="494"/>
      <c r="H51" s="494" t="s">
        <v>5156</v>
      </c>
      <c r="I51" s="494" t="s">
        <v>294</v>
      </c>
      <c r="J51" s="494" t="s">
        <v>294</v>
      </c>
      <c r="K51" s="573">
        <v>0</v>
      </c>
      <c r="L51" s="358" t="s">
        <v>5549</v>
      </c>
      <c r="M51" s="357" t="s">
        <v>6088</v>
      </c>
      <c r="N51" s="357" t="s">
        <v>5156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 ht="15" thickBot="1">
      <c r="A52" s="528"/>
      <c r="B52" s="48"/>
      <c r="C52" s="724" t="s">
        <v>22</v>
      </c>
      <c r="D52" s="725">
        <v>22</v>
      </c>
      <c r="E52" s="725">
        <v>0</v>
      </c>
      <c r="F52" s="1256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526">
        <v>8</v>
      </c>
      <c r="B53" s="46" t="s">
        <v>6089</v>
      </c>
      <c r="C53" s="1255" t="s">
        <v>5780</v>
      </c>
      <c r="D53" s="656">
        <v>7</v>
      </c>
      <c r="E53" s="656">
        <v>11</v>
      </c>
      <c r="F53" s="1151" t="s">
        <v>5777</v>
      </c>
      <c r="G53" s="494"/>
      <c r="H53" s="494" t="s">
        <v>6085</v>
      </c>
      <c r="I53" s="494" t="s">
        <v>294</v>
      </c>
      <c r="J53" s="494" t="s">
        <v>294</v>
      </c>
      <c r="K53" s="573">
        <v>0</v>
      </c>
      <c r="L53" s="358" t="s">
        <v>5552</v>
      </c>
      <c r="M53" s="357" t="s">
        <v>6089</v>
      </c>
      <c r="N53" s="357" t="s">
        <v>6085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5128</v>
      </c>
      <c r="U53" s="357" t="s">
        <v>294</v>
      </c>
      <c r="V53" s="357" t="s">
        <v>294</v>
      </c>
    </row>
    <row r="54" spans="1:22">
      <c r="A54" s="527"/>
      <c r="B54" s="47" t="s">
        <v>6090</v>
      </c>
      <c r="C54" s="533" t="s">
        <v>3155</v>
      </c>
      <c r="D54" s="656">
        <v>8</v>
      </c>
      <c r="E54" s="656">
        <v>14</v>
      </c>
      <c r="F54" s="842" t="s">
        <v>5858</v>
      </c>
      <c r="G54" s="494"/>
      <c r="H54" s="494" t="s">
        <v>3052</v>
      </c>
      <c r="I54" s="494" t="s">
        <v>294</v>
      </c>
      <c r="J54" s="494" t="s">
        <v>294</v>
      </c>
      <c r="K54" s="573">
        <v>130</v>
      </c>
      <c r="L54" s="358" t="s">
        <v>4589</v>
      </c>
      <c r="M54" s="357" t="s">
        <v>6090</v>
      </c>
      <c r="N54" s="357" t="s">
        <v>3052</v>
      </c>
      <c r="O54" s="357" t="s">
        <v>294</v>
      </c>
      <c r="P54" s="357" t="s">
        <v>294</v>
      </c>
      <c r="Q54" s="357">
        <v>130</v>
      </c>
      <c r="R54" s="357">
        <v>17</v>
      </c>
      <c r="S54" s="357">
        <v>0</v>
      </c>
      <c r="T54" s="357" t="s">
        <v>1181</v>
      </c>
      <c r="U54" s="357" t="s">
        <v>2110</v>
      </c>
      <c r="V54" s="357" t="s">
        <v>294</v>
      </c>
    </row>
    <row r="55" spans="1:22">
      <c r="A55" s="527"/>
      <c r="B55" s="47" t="s">
        <v>38</v>
      </c>
      <c r="C55" s="533" t="s">
        <v>331</v>
      </c>
      <c r="D55" s="656">
        <v>1</v>
      </c>
      <c r="E55" s="656">
        <v>1</v>
      </c>
      <c r="F55" s="842" t="s">
        <v>335</v>
      </c>
      <c r="G55" s="494"/>
      <c r="H55" s="494" t="s">
        <v>3051</v>
      </c>
      <c r="I55" s="494" t="s">
        <v>294</v>
      </c>
      <c r="J55" s="494" t="s">
        <v>294</v>
      </c>
      <c r="K55" s="573">
        <v>0</v>
      </c>
      <c r="L55" s="358" t="s">
        <v>331</v>
      </c>
      <c r="M55" s="357" t="s">
        <v>38</v>
      </c>
      <c r="N55" s="357" t="s">
        <v>3051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335</v>
      </c>
      <c r="U55" s="357" t="s">
        <v>294</v>
      </c>
      <c r="V55" s="357" t="s">
        <v>294</v>
      </c>
    </row>
    <row r="56" spans="1:22">
      <c r="A56" s="527"/>
      <c r="B56" s="47" t="s">
        <v>6007</v>
      </c>
      <c r="C56" s="533" t="s">
        <v>4756</v>
      </c>
      <c r="D56" s="656">
        <v>3</v>
      </c>
      <c r="E56" s="656">
        <v>3</v>
      </c>
      <c r="F56" s="842" t="s">
        <v>869</v>
      </c>
      <c r="G56" s="494"/>
      <c r="H56" s="494" t="s">
        <v>868</v>
      </c>
      <c r="I56" s="494" t="s">
        <v>294</v>
      </c>
      <c r="J56" s="494" t="s">
        <v>294</v>
      </c>
      <c r="K56" s="573">
        <v>0</v>
      </c>
      <c r="L56" s="358" t="s">
        <v>4631</v>
      </c>
      <c r="M56" s="357" t="s">
        <v>6007</v>
      </c>
      <c r="N56" s="357" t="s">
        <v>868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2113</v>
      </c>
      <c r="U56" s="357" t="s">
        <v>294</v>
      </c>
      <c r="V56" s="357" t="s">
        <v>294</v>
      </c>
    </row>
    <row r="57" spans="1:22" ht="15" thickBot="1">
      <c r="A57" s="527"/>
      <c r="B57" s="47" t="s">
        <v>3040</v>
      </c>
      <c r="C57" s="1251" t="s">
        <v>3998</v>
      </c>
      <c r="D57" s="759">
        <v>3</v>
      </c>
      <c r="E57" s="759">
        <v>4</v>
      </c>
      <c r="F57" s="842" t="s">
        <v>1179</v>
      </c>
      <c r="G57" s="494"/>
      <c r="H57" s="494" t="s">
        <v>3039</v>
      </c>
      <c r="I57" s="494" t="s">
        <v>294</v>
      </c>
      <c r="J57" s="494" t="s">
        <v>294</v>
      </c>
      <c r="K57" s="573">
        <v>0</v>
      </c>
      <c r="L57" s="358" t="s">
        <v>3259</v>
      </c>
      <c r="M57" s="357" t="s">
        <v>3040</v>
      </c>
      <c r="N57" s="357" t="s">
        <v>3039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2100</v>
      </c>
      <c r="U57" s="357" t="s">
        <v>294</v>
      </c>
      <c r="V57" s="357" t="s">
        <v>294</v>
      </c>
    </row>
    <row r="58" spans="1:22" ht="15" thickBot="1">
      <c r="A58" s="528"/>
      <c r="B58" s="206"/>
      <c r="C58" s="724" t="s">
        <v>22</v>
      </c>
      <c r="D58" s="725">
        <v>22</v>
      </c>
      <c r="E58" s="725">
        <v>0</v>
      </c>
      <c r="F58" s="126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27">
        <v>9</v>
      </c>
      <c r="B59" s="46" t="s">
        <v>6091</v>
      </c>
      <c r="C59" s="1264" t="s">
        <v>6068</v>
      </c>
      <c r="D59" s="656">
        <v>7</v>
      </c>
      <c r="E59" s="656">
        <v>11</v>
      </c>
      <c r="F59" s="616" t="s">
        <v>5533</v>
      </c>
      <c r="G59" s="494"/>
      <c r="H59" s="494" t="s">
        <v>6081</v>
      </c>
      <c r="I59" s="494" t="s">
        <v>294</v>
      </c>
      <c r="J59" s="494" t="s">
        <v>294</v>
      </c>
      <c r="K59" s="573">
        <v>0</v>
      </c>
      <c r="L59" s="358" t="s">
        <v>5148</v>
      </c>
      <c r="M59" s="357" t="s">
        <v>6091</v>
      </c>
      <c r="N59" s="357" t="s">
        <v>6081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5533</v>
      </c>
      <c r="U59" s="357" t="s">
        <v>294</v>
      </c>
      <c r="V59" s="357" t="s">
        <v>294</v>
      </c>
    </row>
    <row r="60" spans="1:22">
      <c r="A60" s="527"/>
      <c r="B60" s="47" t="s">
        <v>3037</v>
      </c>
      <c r="C60" s="523" t="s">
        <v>4294</v>
      </c>
      <c r="D60" s="656">
        <v>2</v>
      </c>
      <c r="E60" s="656">
        <v>3</v>
      </c>
      <c r="F60" s="842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3207</v>
      </c>
      <c r="M60" s="357" t="s">
        <v>3037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27"/>
      <c r="B61" s="47" t="s">
        <v>6092</v>
      </c>
      <c r="C61" s="533" t="s">
        <v>4161</v>
      </c>
      <c r="D61" s="656">
        <v>8</v>
      </c>
      <c r="E61" s="656">
        <v>12</v>
      </c>
      <c r="F61" s="841" t="s">
        <v>5879</v>
      </c>
      <c r="G61" s="494"/>
      <c r="H61" s="494" t="s">
        <v>3040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6092</v>
      </c>
      <c r="N61" s="357" t="s">
        <v>3040</v>
      </c>
      <c r="O61" s="357" t="s">
        <v>294</v>
      </c>
      <c r="P61" s="357" t="s">
        <v>294</v>
      </c>
      <c r="Q61" s="357">
        <v>150</v>
      </c>
      <c r="R61" s="357">
        <v>34</v>
      </c>
      <c r="S61" s="357">
        <v>0</v>
      </c>
      <c r="T61" s="357" t="s">
        <v>3259</v>
      </c>
      <c r="U61" s="357" t="s">
        <v>2111</v>
      </c>
      <c r="V61" s="357" t="s">
        <v>294</v>
      </c>
    </row>
    <row r="62" spans="1:22">
      <c r="A62" s="527"/>
      <c r="B62" s="47" t="s">
        <v>1114</v>
      </c>
      <c r="C62" s="533" t="s">
        <v>878</v>
      </c>
      <c r="D62" s="656">
        <v>4</v>
      </c>
      <c r="E62" s="656">
        <v>4</v>
      </c>
      <c r="F62" s="841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27"/>
      <c r="B63" s="47" t="s">
        <v>5863</v>
      </c>
      <c r="C63" s="533" t="s">
        <v>4592</v>
      </c>
      <c r="D63" s="656">
        <v>4</v>
      </c>
      <c r="E63" s="656">
        <v>4</v>
      </c>
      <c r="F63" s="841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527"/>
      <c r="B64" s="47" t="s">
        <v>876</v>
      </c>
      <c r="C64" s="1251" t="s">
        <v>4594</v>
      </c>
      <c r="D64" s="759">
        <v>4</v>
      </c>
      <c r="E64" s="759">
        <v>4</v>
      </c>
      <c r="F64" s="618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 t="s">
        <v>4771</v>
      </c>
      <c r="M64" s="357" t="s">
        <v>876</v>
      </c>
      <c r="N64" s="357" t="s">
        <v>294</v>
      </c>
      <c r="O64" s="357" t="s">
        <v>294</v>
      </c>
      <c r="P64" s="357" t="s">
        <v>294</v>
      </c>
      <c r="Q64" s="357">
        <v>150</v>
      </c>
      <c r="R64" s="357">
        <v>0</v>
      </c>
      <c r="S64" s="357">
        <v>0</v>
      </c>
      <c r="T64" s="357" t="s">
        <v>2111</v>
      </c>
      <c r="U64" s="357" t="s">
        <v>294</v>
      </c>
      <c r="V64" s="357" t="s">
        <v>294</v>
      </c>
    </row>
    <row r="65" spans="1:22" ht="15" thickBot="1">
      <c r="A65" s="528"/>
      <c r="B65" s="206"/>
      <c r="C65" s="724" t="s">
        <v>22</v>
      </c>
      <c r="D65" s="725">
        <v>21</v>
      </c>
      <c r="E65" s="725">
        <v>0</v>
      </c>
      <c r="F65" s="126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27">
        <v>10</v>
      </c>
      <c r="B66" s="46" t="s">
        <v>6093</v>
      </c>
      <c r="C66" s="1255" t="s">
        <v>6070</v>
      </c>
      <c r="D66" s="656">
        <v>6</v>
      </c>
      <c r="E66" s="656">
        <v>9</v>
      </c>
      <c r="F66" s="1151" t="s">
        <v>5119</v>
      </c>
      <c r="G66" s="494"/>
      <c r="H66" s="494" t="s">
        <v>6084</v>
      </c>
      <c r="I66" s="494" t="s">
        <v>294</v>
      </c>
      <c r="J66" s="494" t="s">
        <v>294</v>
      </c>
      <c r="K66" s="573">
        <v>0</v>
      </c>
      <c r="L66" s="358" t="s">
        <v>5559</v>
      </c>
      <c r="M66" s="357" t="s">
        <v>6093</v>
      </c>
      <c r="N66" s="357" t="s">
        <v>6084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5120</v>
      </c>
      <c r="U66" s="357" t="s">
        <v>294</v>
      </c>
      <c r="V66" s="357" t="s">
        <v>294</v>
      </c>
    </row>
    <row r="67" spans="1:22">
      <c r="A67" s="527"/>
      <c r="B67" s="47" t="s">
        <v>6094</v>
      </c>
      <c r="C67" s="1259" t="s">
        <v>5776</v>
      </c>
      <c r="D67" s="656">
        <v>4</v>
      </c>
      <c r="E67" s="656">
        <v>5</v>
      </c>
      <c r="F67" s="842" t="s">
        <v>873</v>
      </c>
      <c r="G67" s="494"/>
      <c r="H67" s="494" t="s">
        <v>1118</v>
      </c>
      <c r="I67" s="494" t="s">
        <v>294</v>
      </c>
      <c r="J67" s="494" t="s">
        <v>294</v>
      </c>
      <c r="K67" s="573">
        <v>0</v>
      </c>
      <c r="L67" s="358" t="s">
        <v>5562</v>
      </c>
      <c r="M67" s="357" t="s">
        <v>6094</v>
      </c>
      <c r="N67" s="357" t="s">
        <v>1118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2114</v>
      </c>
      <c r="U67" s="357" t="s">
        <v>294</v>
      </c>
      <c r="V67" s="357" t="s">
        <v>294</v>
      </c>
    </row>
    <row r="68" spans="1:22">
      <c r="A68" s="1495"/>
      <c r="B68" s="47" t="s">
        <v>6095</v>
      </c>
      <c r="C68" s="533" t="s">
        <v>4329</v>
      </c>
      <c r="D68" s="656">
        <v>8</v>
      </c>
      <c r="E68" s="656">
        <v>12</v>
      </c>
      <c r="F68" s="842" t="s">
        <v>4161</v>
      </c>
      <c r="G68" s="494"/>
      <c r="H68" s="494" t="s">
        <v>6092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6095</v>
      </c>
      <c r="N68" s="357" t="s">
        <v>6092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495"/>
      <c r="B69" s="47" t="s">
        <v>1116</v>
      </c>
      <c r="C69" s="533" t="s">
        <v>2137</v>
      </c>
      <c r="D69" s="656">
        <v>4</v>
      </c>
      <c r="E69" s="656">
        <v>4</v>
      </c>
      <c r="F69" s="842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1495"/>
      <c r="B70" s="47" t="s">
        <v>866</v>
      </c>
      <c r="C70" s="533" t="s">
        <v>4742</v>
      </c>
      <c r="D70" s="656">
        <v>4</v>
      </c>
      <c r="E70" s="656">
        <v>4</v>
      </c>
      <c r="F70" s="84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1495"/>
      <c r="B71" s="47" t="s">
        <v>5865</v>
      </c>
      <c r="C71" s="1251" t="s">
        <v>945</v>
      </c>
      <c r="D71" s="759">
        <v>4</v>
      </c>
      <c r="E71" s="759">
        <v>4</v>
      </c>
      <c r="F71" s="678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96"/>
      <c r="B72" s="552"/>
      <c r="C72" s="565" t="s">
        <v>22</v>
      </c>
      <c r="D72" s="725">
        <v>22</v>
      </c>
      <c r="E72" s="725">
        <v>0</v>
      </c>
      <c r="F72" s="105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547"/>
      <c r="B73" s="534"/>
      <c r="C73" s="538" t="s">
        <v>111</v>
      </c>
      <c r="D73" s="545">
        <v>200</v>
      </c>
      <c r="E73" s="545">
        <v>0</v>
      </c>
      <c r="F73" s="160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34F25-CB1A-4D5C-8033-755C5A432891}">
  <sheetPr codeName="Sheet137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332031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1396" t="s">
        <v>3074</v>
      </c>
      <c r="C9" s="883" t="s">
        <v>3533</v>
      </c>
      <c r="D9" s="651">
        <v>5</v>
      </c>
      <c r="E9" s="651">
        <v>6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3074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1397" t="s">
        <v>3075</v>
      </c>
      <c r="C10" s="520" t="s">
        <v>3543</v>
      </c>
      <c r="D10" s="656">
        <v>5</v>
      </c>
      <c r="E10" s="656">
        <v>6</v>
      </c>
      <c r="F10" s="6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3075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1397" t="s">
        <v>3073</v>
      </c>
      <c r="C11" s="520" t="s">
        <v>438</v>
      </c>
      <c r="D11" s="656">
        <v>2</v>
      </c>
      <c r="E11" s="656">
        <v>3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3073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1397" t="s">
        <v>6001</v>
      </c>
      <c r="C12" s="520" t="s">
        <v>500</v>
      </c>
      <c r="D12" s="656">
        <v>4</v>
      </c>
      <c r="E12" s="656">
        <v>5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6001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1397" t="s">
        <v>6064</v>
      </c>
      <c r="C13" s="520" t="s">
        <v>5088</v>
      </c>
      <c r="D13" s="656">
        <v>3</v>
      </c>
      <c r="E13" s="656">
        <v>3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5089</v>
      </c>
      <c r="M13" s="357" t="s">
        <v>6064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1398" t="s">
        <v>6065</v>
      </c>
      <c r="C14" s="1251" t="s">
        <v>5086</v>
      </c>
      <c r="D14" s="759">
        <v>2</v>
      </c>
      <c r="E14" s="759">
        <v>2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5086</v>
      </c>
      <c r="M14" s="357" t="s">
        <v>6065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515"/>
      <c r="C15" s="1252" t="s">
        <v>22</v>
      </c>
      <c r="D15" s="725">
        <v>21</v>
      </c>
      <c r="E15" s="725">
        <v>0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1396" t="s">
        <v>6003</v>
      </c>
      <c r="C16" s="531" t="s">
        <v>3991</v>
      </c>
      <c r="D16" s="651">
        <v>5</v>
      </c>
      <c r="E16" s="651">
        <v>6</v>
      </c>
      <c r="F16" s="610" t="s">
        <v>3533</v>
      </c>
      <c r="G16" s="494"/>
      <c r="H16" s="494" t="s">
        <v>3074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6003</v>
      </c>
      <c r="N16" s="357" t="s">
        <v>3074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1397" t="s">
        <v>3077</v>
      </c>
      <c r="C17" s="520" t="s">
        <v>471</v>
      </c>
      <c r="D17" s="656">
        <v>5</v>
      </c>
      <c r="E17" s="656">
        <v>6</v>
      </c>
      <c r="F17" s="618" t="s">
        <v>3543</v>
      </c>
      <c r="G17" s="494"/>
      <c r="H17" s="494" t="s">
        <v>3075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3077</v>
      </c>
      <c r="N17" s="357" t="s">
        <v>3075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1397" t="s">
        <v>36</v>
      </c>
      <c r="C18" s="520" t="s">
        <v>1131</v>
      </c>
      <c r="D18" s="656">
        <v>1</v>
      </c>
      <c r="E18" s="656">
        <v>1</v>
      </c>
      <c r="F18" s="6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1397" t="s">
        <v>5082</v>
      </c>
      <c r="C19" s="520" t="s">
        <v>5083</v>
      </c>
      <c r="D19" s="656">
        <v>3</v>
      </c>
      <c r="E19" s="656">
        <v>3</v>
      </c>
      <c r="F19" s="610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5084</v>
      </c>
      <c r="M19" s="357" t="s">
        <v>5082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1397" t="s">
        <v>29</v>
      </c>
      <c r="C20" s="533" t="s">
        <v>2389</v>
      </c>
      <c r="D20" s="656">
        <v>2</v>
      </c>
      <c r="E20" s="656">
        <v>2</v>
      </c>
      <c r="F20" s="61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1398" t="s">
        <v>6002</v>
      </c>
      <c r="C21" s="1251" t="s">
        <v>367</v>
      </c>
      <c r="D21" s="759">
        <v>3</v>
      </c>
      <c r="E21" s="759">
        <v>3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367</v>
      </c>
      <c r="M21" s="357" t="s">
        <v>6002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28"/>
      <c r="B22" s="515"/>
      <c r="C22" s="1252" t="s">
        <v>22</v>
      </c>
      <c r="D22" s="725">
        <v>19</v>
      </c>
      <c r="E22" s="725">
        <v>0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1396" t="s">
        <v>6006</v>
      </c>
      <c r="C23" s="1255" t="s">
        <v>562</v>
      </c>
      <c r="D23" s="656">
        <v>5</v>
      </c>
      <c r="E23" s="656">
        <v>6</v>
      </c>
      <c r="F23" s="616" t="s">
        <v>3991</v>
      </c>
      <c r="G23" s="494"/>
      <c r="H23" s="494" t="s">
        <v>6003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6006</v>
      </c>
      <c r="N23" s="357" t="s">
        <v>6003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27"/>
      <c r="B24" s="1397" t="s">
        <v>3079</v>
      </c>
      <c r="C24" s="533" t="s">
        <v>140</v>
      </c>
      <c r="D24" s="656">
        <v>5</v>
      </c>
      <c r="E24" s="656">
        <v>6</v>
      </c>
      <c r="F24" s="842" t="s">
        <v>471</v>
      </c>
      <c r="G24" s="494"/>
      <c r="H24" s="494" t="s">
        <v>3077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3079</v>
      </c>
      <c r="N24" s="357" t="s">
        <v>3077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27"/>
      <c r="B25" s="1397" t="s">
        <v>5090</v>
      </c>
      <c r="C25" s="533" t="s">
        <v>5091</v>
      </c>
      <c r="D25" s="656">
        <v>4</v>
      </c>
      <c r="E25" s="656">
        <v>5</v>
      </c>
      <c r="F25" s="618" t="s">
        <v>5088</v>
      </c>
      <c r="G25" s="494"/>
      <c r="H25" s="494" t="s">
        <v>6064</v>
      </c>
      <c r="I25" s="494" t="s">
        <v>294</v>
      </c>
      <c r="J25" s="494" t="s">
        <v>294</v>
      </c>
      <c r="K25" s="573">
        <v>0</v>
      </c>
      <c r="L25" s="358" t="s">
        <v>5092</v>
      </c>
      <c r="M25" s="357" t="s">
        <v>5090</v>
      </c>
      <c r="N25" s="357" t="s">
        <v>6064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5089</v>
      </c>
      <c r="U25" s="357" t="s">
        <v>294</v>
      </c>
      <c r="V25" s="357" t="s">
        <v>294</v>
      </c>
    </row>
    <row r="26" spans="1:22">
      <c r="A26" s="527"/>
      <c r="B26" s="1397" t="s">
        <v>868</v>
      </c>
      <c r="C26" s="533" t="s">
        <v>869</v>
      </c>
      <c r="D26" s="656">
        <v>3</v>
      </c>
      <c r="E26" s="656">
        <v>4</v>
      </c>
      <c r="F26" s="842" t="s">
        <v>3533</v>
      </c>
      <c r="G26" s="494"/>
      <c r="H26" s="494" t="s">
        <v>3074</v>
      </c>
      <c r="I26" s="494" t="s">
        <v>294</v>
      </c>
      <c r="J26" s="494" t="s">
        <v>294</v>
      </c>
      <c r="K26" s="573">
        <v>0</v>
      </c>
      <c r="L26" s="358" t="s">
        <v>2113</v>
      </c>
      <c r="M26" s="357" t="s">
        <v>868</v>
      </c>
      <c r="N26" s="357" t="s">
        <v>3074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 ht="15" thickBot="1">
      <c r="A27" s="527"/>
      <c r="B27" s="1398" t="s">
        <v>40</v>
      </c>
      <c r="C27" s="1251" t="s">
        <v>1180</v>
      </c>
      <c r="D27" s="759">
        <v>1</v>
      </c>
      <c r="E27" s="759">
        <v>1</v>
      </c>
      <c r="F27" s="693" t="s">
        <v>1131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528"/>
      <c r="B28" s="515"/>
      <c r="C28" s="1252" t="s">
        <v>22</v>
      </c>
      <c r="D28" s="725">
        <v>18</v>
      </c>
      <c r="E28" s="725">
        <v>0</v>
      </c>
      <c r="F28" s="125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26">
        <v>4</v>
      </c>
      <c r="B29" s="46" t="s">
        <v>3078</v>
      </c>
      <c r="C29" s="1255" t="s">
        <v>3153</v>
      </c>
      <c r="D29" s="656">
        <v>5</v>
      </c>
      <c r="E29" s="656">
        <v>6</v>
      </c>
      <c r="F29" s="1151" t="s">
        <v>3991</v>
      </c>
      <c r="G29" s="494"/>
      <c r="H29" s="494" t="s">
        <v>6003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3078</v>
      </c>
      <c r="N29" s="357" t="s">
        <v>6003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593</v>
      </c>
      <c r="U29" s="357" t="s">
        <v>294</v>
      </c>
      <c r="V29" s="357" t="s">
        <v>294</v>
      </c>
    </row>
    <row r="30" spans="1:22">
      <c r="A30" s="527"/>
      <c r="B30" s="47" t="s">
        <v>5522</v>
      </c>
      <c r="C30" s="533" t="s">
        <v>5775</v>
      </c>
      <c r="D30" s="656">
        <v>4</v>
      </c>
      <c r="E30" s="656">
        <v>5</v>
      </c>
      <c r="F30" s="842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5524</v>
      </c>
      <c r="M30" s="357" t="s">
        <v>5522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47" t="s">
        <v>1111</v>
      </c>
      <c r="C31" s="1259" t="s">
        <v>1126</v>
      </c>
      <c r="D31" s="656">
        <v>3</v>
      </c>
      <c r="E31" s="656">
        <v>4</v>
      </c>
      <c r="F31" s="842" t="s">
        <v>1180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27"/>
      <c r="B32" s="47" t="s">
        <v>5525</v>
      </c>
      <c r="C32" s="1259" t="s">
        <v>5097</v>
      </c>
      <c r="D32" s="656">
        <v>4</v>
      </c>
      <c r="E32" s="656">
        <v>5</v>
      </c>
      <c r="F32" s="842" t="s">
        <v>5091</v>
      </c>
      <c r="G32" s="494"/>
      <c r="H32" s="494" t="s">
        <v>5090</v>
      </c>
      <c r="I32" s="494" t="s">
        <v>294</v>
      </c>
      <c r="J32" s="494" t="s">
        <v>294</v>
      </c>
      <c r="K32" s="573">
        <v>0</v>
      </c>
      <c r="L32" s="358" t="s">
        <v>5097</v>
      </c>
      <c r="M32" s="357" t="s">
        <v>5525</v>
      </c>
      <c r="N32" s="357" t="s">
        <v>5090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5092</v>
      </c>
      <c r="U32" s="357" t="s">
        <v>294</v>
      </c>
      <c r="V32" s="357" t="s">
        <v>294</v>
      </c>
    </row>
    <row r="33" spans="1:22" ht="15" thickBot="1">
      <c r="A33" s="527"/>
      <c r="B33" s="47" t="s">
        <v>5527</v>
      </c>
      <c r="C33" s="1260" t="s">
        <v>5099</v>
      </c>
      <c r="D33" s="759">
        <v>3</v>
      </c>
      <c r="E33" s="759">
        <v>3</v>
      </c>
      <c r="F33" s="693" t="s">
        <v>367</v>
      </c>
      <c r="G33" s="494"/>
      <c r="H33" s="494" t="s">
        <v>6002</v>
      </c>
      <c r="I33" s="494" t="s">
        <v>294</v>
      </c>
      <c r="J33" s="494" t="s">
        <v>294</v>
      </c>
      <c r="K33" s="573">
        <v>0</v>
      </c>
      <c r="L33" s="358" t="s">
        <v>5099</v>
      </c>
      <c r="M33" s="357" t="s">
        <v>5527</v>
      </c>
      <c r="N33" s="357" t="s">
        <v>6002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367</v>
      </c>
      <c r="U33" s="357" t="s">
        <v>294</v>
      </c>
      <c r="V33" s="357" t="s">
        <v>294</v>
      </c>
    </row>
    <row r="34" spans="1:22" ht="15" thickBot="1">
      <c r="A34" s="528"/>
      <c r="B34" s="206"/>
      <c r="C34" s="1252" t="s">
        <v>22</v>
      </c>
      <c r="D34" s="725">
        <v>19</v>
      </c>
      <c r="E34" s="725">
        <v>0</v>
      </c>
      <c r="F34" s="1256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26">
        <v>5</v>
      </c>
      <c r="B35" s="46" t="s">
        <v>5109</v>
      </c>
      <c r="C35" s="1255" t="s">
        <v>5110</v>
      </c>
      <c r="D35" s="656">
        <v>3</v>
      </c>
      <c r="E35" s="656">
        <v>3</v>
      </c>
      <c r="F35" s="1151" t="s">
        <v>5099</v>
      </c>
      <c r="G35" s="494"/>
      <c r="H35" s="494" t="s">
        <v>5527</v>
      </c>
      <c r="I35" s="494" t="s">
        <v>294</v>
      </c>
      <c r="J35" s="494" t="s">
        <v>294</v>
      </c>
      <c r="K35" s="573">
        <v>0</v>
      </c>
      <c r="L35" s="358" t="s">
        <v>5110</v>
      </c>
      <c r="M35" s="357" t="s">
        <v>5109</v>
      </c>
      <c r="N35" s="357" t="s">
        <v>5527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5099</v>
      </c>
      <c r="U35" s="357" t="s">
        <v>294</v>
      </c>
      <c r="V35" s="357" t="s">
        <v>294</v>
      </c>
    </row>
    <row r="36" spans="1:22">
      <c r="A36" s="527"/>
      <c r="B36" s="1397" t="s">
        <v>5100</v>
      </c>
      <c r="C36" s="1259" t="s">
        <v>5101</v>
      </c>
      <c r="D36" s="656">
        <v>4</v>
      </c>
      <c r="E36" s="656">
        <v>5</v>
      </c>
      <c r="F36" s="842" t="s">
        <v>5775</v>
      </c>
      <c r="G36" s="494"/>
      <c r="H36" s="494" t="s">
        <v>5522</v>
      </c>
      <c r="I36" s="494" t="s">
        <v>294</v>
      </c>
      <c r="J36" s="494" t="s">
        <v>294</v>
      </c>
      <c r="K36" s="573">
        <v>0</v>
      </c>
      <c r="L36" s="358" t="s">
        <v>5101</v>
      </c>
      <c r="M36" s="357" t="s">
        <v>5100</v>
      </c>
      <c r="N36" s="357" t="s">
        <v>5522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5524</v>
      </c>
      <c r="U36" s="357" t="s">
        <v>294</v>
      </c>
      <c r="V36" s="357" t="s">
        <v>294</v>
      </c>
    </row>
    <row r="37" spans="1:22" ht="22.8">
      <c r="A37" s="527"/>
      <c r="B37" s="47" t="s">
        <v>5531</v>
      </c>
      <c r="C37" s="533" t="s">
        <v>5533</v>
      </c>
      <c r="D37" s="656">
        <v>4</v>
      </c>
      <c r="E37" s="656">
        <v>5</v>
      </c>
      <c r="F37" s="842" t="s">
        <v>5097</v>
      </c>
      <c r="G37" s="494"/>
      <c r="H37" s="494" t="s">
        <v>5525</v>
      </c>
      <c r="I37" s="494" t="s">
        <v>294</v>
      </c>
      <c r="J37" s="494" t="s">
        <v>294</v>
      </c>
      <c r="K37" s="574">
        <v>0</v>
      </c>
      <c r="L37" s="358" t="s">
        <v>5533</v>
      </c>
      <c r="M37" s="357" t="s">
        <v>5531</v>
      </c>
      <c r="N37" s="357" t="s">
        <v>5525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5097</v>
      </c>
      <c r="U37" s="357" t="s">
        <v>294</v>
      </c>
      <c r="V37" s="357" t="s">
        <v>294</v>
      </c>
    </row>
    <row r="38" spans="1:22">
      <c r="A38" s="527"/>
      <c r="B38" s="47" t="s">
        <v>3080</v>
      </c>
      <c r="C38" s="1259" t="s">
        <v>335</v>
      </c>
      <c r="D38" s="656">
        <v>2</v>
      </c>
      <c r="E38" s="656">
        <v>3</v>
      </c>
      <c r="F38" s="84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335</v>
      </c>
      <c r="M38" s="357" t="s">
        <v>3080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27"/>
      <c r="B39" s="47" t="s">
        <v>5104</v>
      </c>
      <c r="C39" s="1251" t="s">
        <v>5105</v>
      </c>
      <c r="D39" s="759">
        <v>5</v>
      </c>
      <c r="E39" s="759">
        <v>7</v>
      </c>
      <c r="F39" s="842" t="s">
        <v>5099</v>
      </c>
      <c r="G39" s="494"/>
      <c r="H39" s="494" t="s">
        <v>5527</v>
      </c>
      <c r="I39" s="494" t="s">
        <v>294</v>
      </c>
      <c r="J39" s="494" t="s">
        <v>294</v>
      </c>
      <c r="K39" s="574">
        <v>0</v>
      </c>
      <c r="L39" s="358" t="s">
        <v>5106</v>
      </c>
      <c r="M39" s="357" t="s">
        <v>5104</v>
      </c>
      <c r="N39" s="357" t="s">
        <v>5527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5099</v>
      </c>
      <c r="U39" s="357" t="s">
        <v>294</v>
      </c>
      <c r="V39" s="357" t="s">
        <v>294</v>
      </c>
    </row>
    <row r="40" spans="1:22" ht="15" thickBot="1">
      <c r="A40" s="528"/>
      <c r="B40" s="48"/>
      <c r="C40" s="1252" t="s">
        <v>22</v>
      </c>
      <c r="D40" s="725">
        <v>18</v>
      </c>
      <c r="E40" s="725">
        <v>0</v>
      </c>
      <c r="F40" s="126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6">
        <v>6</v>
      </c>
      <c r="B41" s="47" t="s">
        <v>5535</v>
      </c>
      <c r="C41" s="1255" t="s">
        <v>5538</v>
      </c>
      <c r="D41" s="656">
        <v>3</v>
      </c>
      <c r="E41" s="656">
        <v>3</v>
      </c>
      <c r="F41" s="842" t="s">
        <v>5086</v>
      </c>
      <c r="G41" s="494"/>
      <c r="H41" s="494" t="s">
        <v>6065</v>
      </c>
      <c r="I41" s="494" t="s">
        <v>294</v>
      </c>
      <c r="J41" s="494" t="s">
        <v>294</v>
      </c>
      <c r="K41" s="573">
        <v>0</v>
      </c>
      <c r="L41" s="358" t="s">
        <v>5538</v>
      </c>
      <c r="M41" s="357" t="s">
        <v>5535</v>
      </c>
      <c r="N41" s="357" t="s">
        <v>6065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5086</v>
      </c>
      <c r="U41" s="357" t="s">
        <v>294</v>
      </c>
      <c r="V41" s="357" t="s">
        <v>294</v>
      </c>
    </row>
    <row r="42" spans="1:22">
      <c r="A42" s="527"/>
      <c r="B42" s="47" t="s">
        <v>1118</v>
      </c>
      <c r="C42" s="533" t="s">
        <v>873</v>
      </c>
      <c r="D42" s="656">
        <v>3</v>
      </c>
      <c r="E42" s="656">
        <v>6</v>
      </c>
      <c r="F42" s="842" t="s">
        <v>2389</v>
      </c>
      <c r="G42" s="494"/>
      <c r="H42" s="494" t="s">
        <v>29</v>
      </c>
      <c r="I42" s="494" t="s">
        <v>294</v>
      </c>
      <c r="J42" s="494" t="s">
        <v>294</v>
      </c>
      <c r="K42" s="573">
        <v>0</v>
      </c>
      <c r="L42" s="358" t="s">
        <v>2114</v>
      </c>
      <c r="M42" s="357" t="s">
        <v>1118</v>
      </c>
      <c r="N42" s="357" t="s">
        <v>29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609</v>
      </c>
      <c r="U42" s="357" t="s">
        <v>294</v>
      </c>
      <c r="V42" s="357" t="s">
        <v>294</v>
      </c>
    </row>
    <row r="43" spans="1:22">
      <c r="A43" s="527"/>
      <c r="B43" s="47" t="s">
        <v>6008</v>
      </c>
      <c r="C43" s="533" t="s">
        <v>408</v>
      </c>
      <c r="D43" s="656">
        <v>3</v>
      </c>
      <c r="E43" s="656">
        <v>4</v>
      </c>
      <c r="F43" s="842" t="s">
        <v>367</v>
      </c>
      <c r="G43" s="494"/>
      <c r="H43" s="494" t="s">
        <v>6002</v>
      </c>
      <c r="I43" s="494" t="s">
        <v>294</v>
      </c>
      <c r="J43" s="494" t="s">
        <v>294</v>
      </c>
      <c r="K43" s="573">
        <v>0</v>
      </c>
      <c r="L43" s="358" t="s">
        <v>408</v>
      </c>
      <c r="M43" s="357" t="s">
        <v>6008</v>
      </c>
      <c r="N43" s="357" t="s">
        <v>6002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367</v>
      </c>
      <c r="U43" s="357" t="s">
        <v>294</v>
      </c>
      <c r="V43" s="357" t="s">
        <v>294</v>
      </c>
    </row>
    <row r="44" spans="1:22">
      <c r="A44" s="527"/>
      <c r="B44" s="47" t="s">
        <v>5539</v>
      </c>
      <c r="C44" s="533" t="s">
        <v>5119</v>
      </c>
      <c r="D44" s="656">
        <v>5</v>
      </c>
      <c r="E44" s="656">
        <v>7</v>
      </c>
      <c r="F44" s="842" t="s">
        <v>5097</v>
      </c>
      <c r="G44" s="494"/>
      <c r="H44" s="494" t="s">
        <v>5525</v>
      </c>
      <c r="I44" s="494" t="s">
        <v>294</v>
      </c>
      <c r="J44" s="494" t="s">
        <v>294</v>
      </c>
      <c r="K44" s="573">
        <v>0</v>
      </c>
      <c r="L44" s="358" t="s">
        <v>5120</v>
      </c>
      <c r="M44" s="357" t="s">
        <v>5539</v>
      </c>
      <c r="N44" s="357" t="s">
        <v>5525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5097</v>
      </c>
      <c r="U44" s="357" t="s">
        <v>294</v>
      </c>
      <c r="V44" s="357" t="s">
        <v>294</v>
      </c>
    </row>
    <row r="45" spans="1:22" ht="15" thickBot="1">
      <c r="A45" s="527"/>
      <c r="B45" s="47" t="s">
        <v>6015</v>
      </c>
      <c r="C45" s="1251" t="s">
        <v>1181</v>
      </c>
      <c r="D45" s="759">
        <v>4</v>
      </c>
      <c r="E45" s="759">
        <v>6</v>
      </c>
      <c r="F45" s="693" t="s">
        <v>438</v>
      </c>
      <c r="G45" s="494"/>
      <c r="H45" s="494" t="s">
        <v>3073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6015</v>
      </c>
      <c r="N45" s="357" t="s">
        <v>3073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 ht="15" thickBot="1">
      <c r="A46" s="596"/>
      <c r="B46" s="534"/>
      <c r="C46" s="1252" t="s">
        <v>22</v>
      </c>
      <c r="D46" s="725">
        <v>18</v>
      </c>
      <c r="E46" s="725">
        <v>0</v>
      </c>
      <c r="F46" s="125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26">
        <v>7</v>
      </c>
      <c r="B47" s="46" t="s">
        <v>5456</v>
      </c>
      <c r="C47" s="1255" t="s">
        <v>5777</v>
      </c>
      <c r="D47" s="656">
        <v>4</v>
      </c>
      <c r="E47" s="656">
        <v>5</v>
      </c>
      <c r="F47" s="1151" t="s">
        <v>408</v>
      </c>
      <c r="G47" s="494"/>
      <c r="H47" s="494" t="s">
        <v>6008</v>
      </c>
      <c r="I47" s="494" t="s">
        <v>294</v>
      </c>
      <c r="J47" s="494" t="s">
        <v>294</v>
      </c>
      <c r="K47" s="573">
        <v>0</v>
      </c>
      <c r="L47" s="358" t="s">
        <v>5128</v>
      </c>
      <c r="M47" s="357" t="s">
        <v>5456</v>
      </c>
      <c r="N47" s="357" t="s">
        <v>6008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>
      <c r="A48" s="527"/>
      <c r="B48" s="47" t="s">
        <v>5542</v>
      </c>
      <c r="C48" s="533" t="s">
        <v>6066</v>
      </c>
      <c r="D48" s="656">
        <v>5</v>
      </c>
      <c r="E48" s="656">
        <v>7</v>
      </c>
      <c r="F48" s="842" t="s">
        <v>5775</v>
      </c>
      <c r="G48" s="494"/>
      <c r="H48" s="494" t="s">
        <v>5522</v>
      </c>
      <c r="I48" s="494" t="s">
        <v>294</v>
      </c>
      <c r="J48" s="494" t="s">
        <v>294</v>
      </c>
      <c r="K48" s="573">
        <v>0</v>
      </c>
      <c r="L48" s="358" t="s">
        <v>5545</v>
      </c>
      <c r="M48" s="357" t="s">
        <v>5542</v>
      </c>
      <c r="N48" s="357" t="s">
        <v>5522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5524</v>
      </c>
      <c r="U48" s="357" t="s">
        <v>294</v>
      </c>
      <c r="V48" s="357" t="s">
        <v>294</v>
      </c>
    </row>
    <row r="49" spans="1:22">
      <c r="A49" s="527"/>
      <c r="B49" s="47" t="s">
        <v>5115</v>
      </c>
      <c r="C49" s="533" t="s">
        <v>5116</v>
      </c>
      <c r="D49" s="656">
        <v>4</v>
      </c>
      <c r="E49" s="656">
        <v>5</v>
      </c>
      <c r="F49" s="842" t="s">
        <v>5097</v>
      </c>
      <c r="G49" s="494"/>
      <c r="H49" s="494" t="s">
        <v>5525</v>
      </c>
      <c r="I49" s="494" t="s">
        <v>294</v>
      </c>
      <c r="J49" s="494" t="s">
        <v>294</v>
      </c>
      <c r="K49" s="573">
        <v>0</v>
      </c>
      <c r="L49" s="358" t="s">
        <v>5117</v>
      </c>
      <c r="M49" s="357" t="s">
        <v>5115</v>
      </c>
      <c r="N49" s="357" t="s">
        <v>5525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5097</v>
      </c>
      <c r="U49" s="357" t="s">
        <v>294</v>
      </c>
      <c r="V49" s="357" t="s">
        <v>294</v>
      </c>
    </row>
    <row r="50" spans="1:22">
      <c r="A50" s="527"/>
      <c r="B50" s="47" t="s">
        <v>6011</v>
      </c>
      <c r="C50" s="533" t="s">
        <v>1179</v>
      </c>
      <c r="D50" s="656">
        <v>3</v>
      </c>
      <c r="E50" s="656">
        <v>4</v>
      </c>
      <c r="F50" s="84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2100</v>
      </c>
      <c r="M50" s="357" t="s">
        <v>6011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 ht="23.4" thickBot="1">
      <c r="A51" s="527"/>
      <c r="B51" s="47" t="s">
        <v>5547</v>
      </c>
      <c r="C51" s="1260" t="s">
        <v>5778</v>
      </c>
      <c r="D51" s="759">
        <v>6</v>
      </c>
      <c r="E51" s="759">
        <v>9</v>
      </c>
      <c r="F51" s="557" t="s">
        <v>408</v>
      </c>
      <c r="G51" s="494"/>
      <c r="H51" s="494" t="s">
        <v>6008</v>
      </c>
      <c r="I51" s="494" t="s">
        <v>294</v>
      </c>
      <c r="J51" s="494" t="s">
        <v>294</v>
      </c>
      <c r="K51" s="573">
        <v>0</v>
      </c>
      <c r="L51" s="358" t="s">
        <v>5549</v>
      </c>
      <c r="M51" s="357" t="s">
        <v>5547</v>
      </c>
      <c r="N51" s="357" t="s">
        <v>6008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 ht="15" thickBot="1">
      <c r="A52" s="528"/>
      <c r="B52" s="48"/>
      <c r="C52" s="1252" t="s">
        <v>22</v>
      </c>
      <c r="D52" s="725">
        <v>22</v>
      </c>
      <c r="E52" s="725">
        <v>0</v>
      </c>
      <c r="F52" s="1256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526">
        <v>8</v>
      </c>
      <c r="B53" s="46" t="s">
        <v>5550</v>
      </c>
      <c r="C53" s="1255" t="s">
        <v>5780</v>
      </c>
      <c r="D53" s="656">
        <v>7</v>
      </c>
      <c r="E53" s="656">
        <v>11</v>
      </c>
      <c r="F53" s="1151" t="s">
        <v>5777</v>
      </c>
      <c r="G53" s="494"/>
      <c r="H53" s="494" t="s">
        <v>5456</v>
      </c>
      <c r="I53" s="494" t="s">
        <v>294</v>
      </c>
      <c r="J53" s="494" t="s">
        <v>294</v>
      </c>
      <c r="K53" s="573">
        <v>0</v>
      </c>
      <c r="L53" s="358" t="s">
        <v>5552</v>
      </c>
      <c r="M53" s="357" t="s">
        <v>5550</v>
      </c>
      <c r="N53" s="357" t="s">
        <v>5456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5128</v>
      </c>
      <c r="U53" s="357" t="s">
        <v>294</v>
      </c>
      <c r="V53" s="357" t="s">
        <v>294</v>
      </c>
    </row>
    <row r="54" spans="1:22">
      <c r="A54" s="527"/>
      <c r="B54" s="47" t="s">
        <v>6067</v>
      </c>
      <c r="C54" s="533" t="s">
        <v>3155</v>
      </c>
      <c r="D54" s="656">
        <v>8</v>
      </c>
      <c r="E54" s="656">
        <v>14</v>
      </c>
      <c r="F54" s="842" t="s">
        <v>5872</v>
      </c>
      <c r="G54" s="494"/>
      <c r="H54" s="494" t="s">
        <v>6015</v>
      </c>
      <c r="I54" s="494" t="s">
        <v>294</v>
      </c>
      <c r="J54" s="494" t="s">
        <v>294</v>
      </c>
      <c r="K54" s="573">
        <v>130</v>
      </c>
      <c r="L54" s="358" t="s">
        <v>4589</v>
      </c>
      <c r="M54" s="357" t="s">
        <v>6067</v>
      </c>
      <c r="N54" s="357" t="s">
        <v>6015</v>
      </c>
      <c r="O54" s="357" t="s">
        <v>294</v>
      </c>
      <c r="P54" s="357" t="s">
        <v>294</v>
      </c>
      <c r="Q54" s="357">
        <v>130</v>
      </c>
      <c r="R54" s="357">
        <v>16</v>
      </c>
      <c r="S54" s="357">
        <v>0</v>
      </c>
      <c r="T54" s="357" t="s">
        <v>1181</v>
      </c>
      <c r="U54" s="357" t="s">
        <v>2110</v>
      </c>
      <c r="V54" s="357" t="s">
        <v>294</v>
      </c>
    </row>
    <row r="55" spans="1:22">
      <c r="A55" s="527"/>
      <c r="B55" s="47" t="s">
        <v>38</v>
      </c>
      <c r="C55" s="533" t="s">
        <v>331</v>
      </c>
      <c r="D55" s="656">
        <v>1</v>
      </c>
      <c r="E55" s="656">
        <v>1</v>
      </c>
      <c r="F55" s="842" t="s">
        <v>335</v>
      </c>
      <c r="G55" s="494"/>
      <c r="H55" s="494" t="s">
        <v>3080</v>
      </c>
      <c r="I55" s="494" t="s">
        <v>294</v>
      </c>
      <c r="J55" s="494" t="s">
        <v>294</v>
      </c>
      <c r="K55" s="573">
        <v>0</v>
      </c>
      <c r="L55" s="358" t="s">
        <v>331</v>
      </c>
      <c r="M55" s="357" t="s">
        <v>38</v>
      </c>
      <c r="N55" s="357" t="s">
        <v>3080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335</v>
      </c>
      <c r="U55" s="357" t="s">
        <v>294</v>
      </c>
      <c r="V55" s="357" t="s">
        <v>294</v>
      </c>
    </row>
    <row r="56" spans="1:22">
      <c r="A56" s="527"/>
      <c r="B56" s="47" t="s">
        <v>6007</v>
      </c>
      <c r="C56" s="533" t="s">
        <v>4756</v>
      </c>
      <c r="D56" s="656">
        <v>3</v>
      </c>
      <c r="E56" s="656">
        <v>3</v>
      </c>
      <c r="F56" s="842" t="s">
        <v>869</v>
      </c>
      <c r="G56" s="494"/>
      <c r="H56" s="494" t="s">
        <v>868</v>
      </c>
      <c r="I56" s="494" t="s">
        <v>294</v>
      </c>
      <c r="J56" s="494" t="s">
        <v>294</v>
      </c>
      <c r="K56" s="573">
        <v>0</v>
      </c>
      <c r="L56" s="358" t="s">
        <v>4631</v>
      </c>
      <c r="M56" s="357" t="s">
        <v>6007</v>
      </c>
      <c r="N56" s="357" t="s">
        <v>868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2113</v>
      </c>
      <c r="U56" s="357" t="s">
        <v>294</v>
      </c>
      <c r="V56" s="357" t="s">
        <v>294</v>
      </c>
    </row>
    <row r="57" spans="1:22" ht="15" thickBot="1">
      <c r="A57" s="527"/>
      <c r="B57" s="47" t="s">
        <v>3081</v>
      </c>
      <c r="C57" s="1251" t="s">
        <v>3998</v>
      </c>
      <c r="D57" s="759">
        <v>3</v>
      </c>
      <c r="E57" s="759">
        <v>4</v>
      </c>
      <c r="F57" s="842" t="s">
        <v>1179</v>
      </c>
      <c r="G57" s="494"/>
      <c r="H57" s="494" t="s">
        <v>6011</v>
      </c>
      <c r="I57" s="494" t="s">
        <v>294</v>
      </c>
      <c r="J57" s="494" t="s">
        <v>294</v>
      </c>
      <c r="K57" s="573">
        <v>0</v>
      </c>
      <c r="L57" s="358" t="s">
        <v>3259</v>
      </c>
      <c r="M57" s="357" t="s">
        <v>3081</v>
      </c>
      <c r="N57" s="357" t="s">
        <v>6011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2100</v>
      </c>
      <c r="U57" s="357" t="s">
        <v>294</v>
      </c>
      <c r="V57" s="357" t="s">
        <v>294</v>
      </c>
    </row>
    <row r="58" spans="1:22" ht="15" thickBot="1">
      <c r="A58" s="528"/>
      <c r="B58" s="206"/>
      <c r="C58" s="1252" t="s">
        <v>22</v>
      </c>
      <c r="D58" s="725">
        <v>22</v>
      </c>
      <c r="E58" s="725">
        <v>0</v>
      </c>
      <c r="F58" s="126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 ht="20.399999999999999">
      <c r="A59" s="527">
        <v>9</v>
      </c>
      <c r="B59" s="46" t="s">
        <v>5554</v>
      </c>
      <c r="C59" s="1264" t="s">
        <v>6068</v>
      </c>
      <c r="D59" s="656">
        <v>7</v>
      </c>
      <c r="E59" s="656">
        <v>11</v>
      </c>
      <c r="F59" s="1151" t="s">
        <v>5533</v>
      </c>
      <c r="G59" s="494"/>
      <c r="H59" s="494" t="s">
        <v>5531</v>
      </c>
      <c r="I59" s="494" t="s">
        <v>294</v>
      </c>
      <c r="J59" s="494" t="s">
        <v>294</v>
      </c>
      <c r="K59" s="573">
        <v>0</v>
      </c>
      <c r="L59" s="358" t="s">
        <v>5148</v>
      </c>
      <c r="M59" s="357" t="s">
        <v>5554</v>
      </c>
      <c r="N59" s="357" t="s">
        <v>5531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5533</v>
      </c>
      <c r="U59" s="357" t="s">
        <v>294</v>
      </c>
      <c r="V59" s="357" t="s">
        <v>294</v>
      </c>
    </row>
    <row r="60" spans="1:22">
      <c r="A60" s="527"/>
      <c r="B60" s="47" t="s">
        <v>3076</v>
      </c>
      <c r="C60" s="523" t="s">
        <v>4294</v>
      </c>
      <c r="D60" s="656">
        <v>2</v>
      </c>
      <c r="E60" s="656">
        <v>3</v>
      </c>
      <c r="F60" s="842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3207</v>
      </c>
      <c r="M60" s="357" t="s">
        <v>3076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27"/>
      <c r="B61" s="47" t="s">
        <v>6069</v>
      </c>
      <c r="C61" s="533" t="s">
        <v>4161</v>
      </c>
      <c r="D61" s="656">
        <v>8</v>
      </c>
      <c r="E61" s="656">
        <v>12</v>
      </c>
      <c r="F61" s="842" t="s">
        <v>5879</v>
      </c>
      <c r="G61" s="494"/>
      <c r="H61" s="494" t="s">
        <v>3081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6069</v>
      </c>
      <c r="N61" s="357" t="s">
        <v>3081</v>
      </c>
      <c r="O61" s="357" t="s">
        <v>294</v>
      </c>
      <c r="P61" s="357" t="s">
        <v>294</v>
      </c>
      <c r="Q61" s="357">
        <v>150</v>
      </c>
      <c r="R61" s="357">
        <v>34</v>
      </c>
      <c r="S61" s="357">
        <v>0</v>
      </c>
      <c r="T61" s="357" t="s">
        <v>3259</v>
      </c>
      <c r="U61" s="357" t="s">
        <v>2111</v>
      </c>
      <c r="V61" s="357" t="s">
        <v>294</v>
      </c>
    </row>
    <row r="62" spans="1:22">
      <c r="A62" s="527"/>
      <c r="B62" s="47" t="s">
        <v>1114</v>
      </c>
      <c r="C62" s="533" t="s">
        <v>878</v>
      </c>
      <c r="D62" s="656">
        <v>4</v>
      </c>
      <c r="E62" s="656">
        <v>4</v>
      </c>
      <c r="F62" s="842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27"/>
      <c r="B63" s="47" t="s">
        <v>5863</v>
      </c>
      <c r="C63" s="533" t="s">
        <v>4592</v>
      </c>
      <c r="D63" s="656">
        <v>4</v>
      </c>
      <c r="E63" s="656">
        <v>4</v>
      </c>
      <c r="F63" s="842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527"/>
      <c r="B64" s="47" t="s">
        <v>876</v>
      </c>
      <c r="C64" s="1251" t="s">
        <v>4594</v>
      </c>
      <c r="D64" s="759">
        <v>4</v>
      </c>
      <c r="E64" s="759">
        <v>4</v>
      </c>
      <c r="F64" s="618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 t="s">
        <v>4771</v>
      </c>
      <c r="M64" s="357" t="s">
        <v>876</v>
      </c>
      <c r="N64" s="357" t="s">
        <v>294</v>
      </c>
      <c r="O64" s="357" t="s">
        <v>294</v>
      </c>
      <c r="P64" s="357" t="s">
        <v>294</v>
      </c>
      <c r="Q64" s="357">
        <v>150</v>
      </c>
      <c r="R64" s="357">
        <v>0</v>
      </c>
      <c r="S64" s="357">
        <v>0</v>
      </c>
      <c r="T64" s="357" t="s">
        <v>2111</v>
      </c>
      <c r="U64" s="357" t="s">
        <v>294</v>
      </c>
      <c r="V64" s="357" t="s">
        <v>294</v>
      </c>
    </row>
    <row r="65" spans="1:22" ht="15" thickBot="1">
      <c r="A65" s="528"/>
      <c r="B65" s="206"/>
      <c r="C65" s="1252" t="s">
        <v>22</v>
      </c>
      <c r="D65" s="725">
        <v>21</v>
      </c>
      <c r="E65" s="725">
        <v>0</v>
      </c>
      <c r="F65" s="126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27">
        <v>10</v>
      </c>
      <c r="B66" s="46" t="s">
        <v>5556</v>
      </c>
      <c r="C66" s="1255" t="s">
        <v>6070</v>
      </c>
      <c r="D66" s="656">
        <v>6</v>
      </c>
      <c r="E66" s="656">
        <v>9</v>
      </c>
      <c r="F66" s="1151" t="s">
        <v>5119</v>
      </c>
      <c r="G66" s="494"/>
      <c r="H66" s="494" t="s">
        <v>5539</v>
      </c>
      <c r="I66" s="494" t="s">
        <v>294</v>
      </c>
      <c r="J66" s="494" t="s">
        <v>294</v>
      </c>
      <c r="K66" s="573">
        <v>0</v>
      </c>
      <c r="L66" s="358" t="s">
        <v>5559</v>
      </c>
      <c r="M66" s="357" t="s">
        <v>5556</v>
      </c>
      <c r="N66" s="357" t="s">
        <v>5539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5120</v>
      </c>
      <c r="U66" s="357" t="s">
        <v>294</v>
      </c>
      <c r="V66" s="357" t="s">
        <v>294</v>
      </c>
    </row>
    <row r="67" spans="1:22">
      <c r="A67" s="527"/>
      <c r="B67" s="47" t="s">
        <v>5560</v>
      </c>
      <c r="C67" s="1259" t="s">
        <v>5776</v>
      </c>
      <c r="D67" s="656">
        <v>4</v>
      </c>
      <c r="E67" s="656">
        <v>5</v>
      </c>
      <c r="F67" s="842" t="s">
        <v>873</v>
      </c>
      <c r="G67" s="494"/>
      <c r="H67" s="494" t="s">
        <v>1118</v>
      </c>
      <c r="I67" s="494" t="s">
        <v>294</v>
      </c>
      <c r="J67" s="494" t="s">
        <v>294</v>
      </c>
      <c r="K67" s="573">
        <v>0</v>
      </c>
      <c r="L67" s="358" t="s">
        <v>5562</v>
      </c>
      <c r="M67" s="357" t="s">
        <v>5560</v>
      </c>
      <c r="N67" s="357" t="s">
        <v>1118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2114</v>
      </c>
      <c r="U67" s="357" t="s">
        <v>294</v>
      </c>
      <c r="V67" s="357" t="s">
        <v>294</v>
      </c>
    </row>
    <row r="68" spans="1:22">
      <c r="A68" s="1495"/>
      <c r="B68" s="47" t="s">
        <v>6071</v>
      </c>
      <c r="C68" s="533" t="s">
        <v>4329</v>
      </c>
      <c r="D68" s="656">
        <v>8</v>
      </c>
      <c r="E68" s="656">
        <v>12</v>
      </c>
      <c r="F68" s="842" t="s">
        <v>4161</v>
      </c>
      <c r="G68" s="494"/>
      <c r="H68" s="494" t="s">
        <v>6069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6071</v>
      </c>
      <c r="N68" s="357" t="s">
        <v>6069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495"/>
      <c r="B69" s="47" t="s">
        <v>1116</v>
      </c>
      <c r="C69" s="533" t="s">
        <v>2137</v>
      </c>
      <c r="D69" s="656">
        <v>4</v>
      </c>
      <c r="E69" s="656">
        <v>4</v>
      </c>
      <c r="F69" s="842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1495"/>
      <c r="B70" s="47" t="s">
        <v>866</v>
      </c>
      <c r="C70" s="533" t="s">
        <v>4602</v>
      </c>
      <c r="D70" s="656">
        <v>4</v>
      </c>
      <c r="E70" s="656">
        <v>4</v>
      </c>
      <c r="F70" s="84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1495"/>
      <c r="B71" s="47" t="s">
        <v>5865</v>
      </c>
      <c r="C71" s="1251" t="s">
        <v>4604</v>
      </c>
      <c r="D71" s="759">
        <v>4</v>
      </c>
      <c r="E71" s="759">
        <v>4</v>
      </c>
      <c r="F71" s="678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96"/>
      <c r="B72" s="552"/>
      <c r="C72" s="1252" t="s">
        <v>22</v>
      </c>
      <c r="D72" s="725">
        <v>22</v>
      </c>
      <c r="E72" s="725">
        <v>0</v>
      </c>
      <c r="F72" s="67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547"/>
      <c r="B73" s="534"/>
      <c r="C73" s="538" t="s">
        <v>111</v>
      </c>
      <c r="D73" s="49">
        <v>200</v>
      </c>
      <c r="E73" s="49">
        <v>0</v>
      </c>
      <c r="F73" s="160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DDFD-4875-4744-9A68-B52B6D8840A1}">
  <sheetPr codeName="Sheet138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1093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3.44140625" style="357" customWidth="1"/>
    <col min="9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4482</v>
      </c>
      <c r="C9" s="531" t="s">
        <v>3533</v>
      </c>
      <c r="D9" s="651">
        <v>5</v>
      </c>
      <c r="E9" s="651">
        <v>6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4482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4485</v>
      </c>
      <c r="C10" s="520" t="s">
        <v>3543</v>
      </c>
      <c r="D10" s="656">
        <v>5</v>
      </c>
      <c r="E10" s="656">
        <v>6</v>
      </c>
      <c r="F10" s="618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4485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36</v>
      </c>
      <c r="C11" s="520" t="s">
        <v>1131</v>
      </c>
      <c r="D11" s="656">
        <v>1</v>
      </c>
      <c r="E11" s="656">
        <v>1</v>
      </c>
      <c r="F11" s="618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1131</v>
      </c>
      <c r="M11" s="357" t="s">
        <v>36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6047</v>
      </c>
      <c r="C12" s="520" t="s">
        <v>5009</v>
      </c>
      <c r="D12" s="656">
        <v>4</v>
      </c>
      <c r="E12" s="656">
        <v>5</v>
      </c>
      <c r="F12" s="618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5010</v>
      </c>
      <c r="M12" s="357" t="s">
        <v>6047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6033</v>
      </c>
      <c r="C13" s="520" t="s">
        <v>500</v>
      </c>
      <c r="D13" s="656">
        <v>4</v>
      </c>
      <c r="E13" s="656">
        <v>5</v>
      </c>
      <c r="F13" s="618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6033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3037</v>
      </c>
      <c r="C14" s="520" t="s">
        <v>4294</v>
      </c>
      <c r="D14" s="759">
        <v>2</v>
      </c>
      <c r="E14" s="759">
        <v>3</v>
      </c>
      <c r="F14" s="61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3037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724" t="s">
        <v>22</v>
      </c>
      <c r="D15" s="725">
        <v>21</v>
      </c>
      <c r="E15" s="726">
        <v>0</v>
      </c>
      <c r="F15" s="159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6034</v>
      </c>
      <c r="C16" s="520" t="s">
        <v>3991</v>
      </c>
      <c r="D16" s="651">
        <v>5</v>
      </c>
      <c r="E16" s="651">
        <v>6</v>
      </c>
      <c r="F16" s="618" t="s">
        <v>3533</v>
      </c>
      <c r="G16" s="494"/>
      <c r="H16" s="494" t="s">
        <v>4482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6034</v>
      </c>
      <c r="N16" s="357" t="s">
        <v>4482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4486</v>
      </c>
      <c r="C17" s="520" t="s">
        <v>471</v>
      </c>
      <c r="D17" s="656">
        <v>5</v>
      </c>
      <c r="E17" s="656">
        <v>6</v>
      </c>
      <c r="F17" s="618" t="s">
        <v>3543</v>
      </c>
      <c r="G17" s="494"/>
      <c r="H17" s="494" t="s">
        <v>4485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4486</v>
      </c>
      <c r="N17" s="357" t="s">
        <v>4485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6048</v>
      </c>
      <c r="C18" s="520" t="s">
        <v>367</v>
      </c>
      <c r="D18" s="656">
        <v>3</v>
      </c>
      <c r="E18" s="656">
        <v>4</v>
      </c>
      <c r="F18" s="6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367</v>
      </c>
      <c r="M18" s="357" t="s">
        <v>6048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40</v>
      </c>
      <c r="C19" s="520" t="s">
        <v>1180</v>
      </c>
      <c r="D19" s="656">
        <v>1</v>
      </c>
      <c r="E19" s="656">
        <v>1</v>
      </c>
      <c r="F19" s="618" t="s">
        <v>1131</v>
      </c>
      <c r="G19" s="494"/>
      <c r="H19" s="494" t="s">
        <v>36</v>
      </c>
      <c r="I19" s="494" t="s">
        <v>294</v>
      </c>
      <c r="J19" s="494" t="s">
        <v>294</v>
      </c>
      <c r="K19" s="573">
        <v>0</v>
      </c>
      <c r="L19" s="358" t="s">
        <v>1180</v>
      </c>
      <c r="M19" s="357" t="s">
        <v>40</v>
      </c>
      <c r="N19" s="357" t="s">
        <v>36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1131</v>
      </c>
      <c r="U19" s="357" t="s">
        <v>294</v>
      </c>
      <c r="V19" s="357" t="s">
        <v>294</v>
      </c>
    </row>
    <row r="20" spans="1:22">
      <c r="A20" s="515"/>
      <c r="B20" s="47" t="s">
        <v>6049</v>
      </c>
      <c r="C20" s="520" t="s">
        <v>5016</v>
      </c>
      <c r="D20" s="656">
        <v>5</v>
      </c>
      <c r="E20" s="656">
        <v>7</v>
      </c>
      <c r="F20" s="618" t="s">
        <v>5009</v>
      </c>
      <c r="G20" s="494"/>
      <c r="H20" s="494" t="s">
        <v>6047</v>
      </c>
      <c r="I20" s="494" t="s">
        <v>294</v>
      </c>
      <c r="J20" s="494" t="s">
        <v>294</v>
      </c>
      <c r="K20" s="573">
        <v>0</v>
      </c>
      <c r="L20" s="358" t="s">
        <v>5017</v>
      </c>
      <c r="M20" s="357" t="s">
        <v>6049</v>
      </c>
      <c r="N20" s="357" t="s">
        <v>6047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5010</v>
      </c>
      <c r="U20" s="357" t="s">
        <v>294</v>
      </c>
      <c r="V20" s="357" t="s">
        <v>294</v>
      </c>
    </row>
    <row r="21" spans="1:22" ht="15" thickBot="1">
      <c r="A21" s="515"/>
      <c r="B21" s="47" t="s">
        <v>3035</v>
      </c>
      <c r="C21" s="520" t="s">
        <v>438</v>
      </c>
      <c r="D21" s="759">
        <v>2</v>
      </c>
      <c r="E21" s="759">
        <v>3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438</v>
      </c>
      <c r="M21" s="357" t="s">
        <v>3035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206"/>
      <c r="C22" s="724" t="s">
        <v>22</v>
      </c>
      <c r="D22" s="725">
        <v>21</v>
      </c>
      <c r="E22" s="725">
        <v>0</v>
      </c>
      <c r="F22" s="159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7" t="s">
        <v>3051</v>
      </c>
      <c r="C23" s="520" t="s">
        <v>335</v>
      </c>
      <c r="D23" s="651">
        <v>2</v>
      </c>
      <c r="E23" s="651">
        <v>3</v>
      </c>
      <c r="F23" s="618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335</v>
      </c>
      <c r="M23" s="357" t="s">
        <v>3051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29</v>
      </c>
      <c r="C24" s="520" t="s">
        <v>2389</v>
      </c>
      <c r="D24" s="656">
        <v>2</v>
      </c>
      <c r="E24" s="656">
        <v>2</v>
      </c>
      <c r="F24" s="618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868</v>
      </c>
      <c r="C25" s="520" t="s">
        <v>869</v>
      </c>
      <c r="D25" s="656">
        <v>3</v>
      </c>
      <c r="E25" s="656">
        <v>4</v>
      </c>
      <c r="F25" s="618" t="s">
        <v>3533</v>
      </c>
      <c r="G25" s="494"/>
      <c r="H25" s="494" t="s">
        <v>4482</v>
      </c>
      <c r="I25" s="494" t="s">
        <v>294</v>
      </c>
      <c r="J25" s="494" t="s">
        <v>294</v>
      </c>
      <c r="K25" s="573">
        <v>0</v>
      </c>
      <c r="L25" s="358" t="s">
        <v>2113</v>
      </c>
      <c r="M25" s="357" t="s">
        <v>868</v>
      </c>
      <c r="N25" s="357" t="s">
        <v>4482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3170</v>
      </c>
      <c r="U25" s="357" t="s">
        <v>294</v>
      </c>
      <c r="V25" s="357" t="s">
        <v>294</v>
      </c>
    </row>
    <row r="26" spans="1:22">
      <c r="A26" s="515"/>
      <c r="B26" s="47" t="s">
        <v>6037</v>
      </c>
      <c r="C26" s="520" t="s">
        <v>562</v>
      </c>
      <c r="D26" s="656">
        <v>5</v>
      </c>
      <c r="E26" s="656">
        <v>6</v>
      </c>
      <c r="F26" s="618" t="s">
        <v>3991</v>
      </c>
      <c r="G26" s="494"/>
      <c r="H26" s="494" t="s">
        <v>6034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6037</v>
      </c>
      <c r="N26" s="357" t="s">
        <v>6034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47" t="s">
        <v>4490</v>
      </c>
      <c r="C27" s="520" t="s">
        <v>140</v>
      </c>
      <c r="D27" s="656">
        <v>5</v>
      </c>
      <c r="E27" s="656">
        <v>6</v>
      </c>
      <c r="F27" s="618" t="s">
        <v>471</v>
      </c>
      <c r="G27" s="494"/>
      <c r="H27" s="494" t="s">
        <v>4486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4490</v>
      </c>
      <c r="N27" s="357" t="s">
        <v>4486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5"/>
      <c r="B28" s="47" t="s">
        <v>3039</v>
      </c>
      <c r="C28" s="520" t="s">
        <v>1179</v>
      </c>
      <c r="D28" s="759">
        <v>3</v>
      </c>
      <c r="E28" s="759">
        <v>4</v>
      </c>
      <c r="F28" s="618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2100</v>
      </c>
      <c r="M28" s="357" t="s">
        <v>3039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17"/>
      <c r="B29" s="206"/>
      <c r="C29" s="724" t="s">
        <v>22</v>
      </c>
      <c r="D29" s="725">
        <v>20</v>
      </c>
      <c r="E29" s="725">
        <v>0</v>
      </c>
      <c r="F29" s="159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7" t="s">
        <v>4489</v>
      </c>
      <c r="C30" s="520" t="s">
        <v>3153</v>
      </c>
      <c r="D30" s="651">
        <v>5</v>
      </c>
      <c r="E30" s="651">
        <v>6</v>
      </c>
      <c r="F30" s="618" t="s">
        <v>3991</v>
      </c>
      <c r="G30" s="494"/>
      <c r="H30" s="494" t="s">
        <v>6034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4489</v>
      </c>
      <c r="N30" s="357" t="s">
        <v>6034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47" t="s">
        <v>5156</v>
      </c>
      <c r="C31" s="520" t="s">
        <v>408</v>
      </c>
      <c r="D31" s="656">
        <v>3</v>
      </c>
      <c r="E31" s="656">
        <v>4</v>
      </c>
      <c r="F31" s="618" t="s">
        <v>367</v>
      </c>
      <c r="G31" s="494"/>
      <c r="H31" s="494" t="s">
        <v>6048</v>
      </c>
      <c r="I31" s="494" t="s">
        <v>294</v>
      </c>
      <c r="J31" s="494" t="s">
        <v>294</v>
      </c>
      <c r="K31" s="573">
        <v>0</v>
      </c>
      <c r="L31" s="358" t="s">
        <v>408</v>
      </c>
      <c r="M31" s="357" t="s">
        <v>5156</v>
      </c>
      <c r="N31" s="357" t="s">
        <v>6048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367</v>
      </c>
      <c r="U31" s="357" t="s">
        <v>294</v>
      </c>
      <c r="V31" s="357" t="s">
        <v>294</v>
      </c>
    </row>
    <row r="32" spans="1:22">
      <c r="A32" s="515"/>
      <c r="B32" s="47" t="s">
        <v>38</v>
      </c>
      <c r="C32" s="520" t="s">
        <v>331</v>
      </c>
      <c r="D32" s="656">
        <v>1</v>
      </c>
      <c r="E32" s="656">
        <v>1</v>
      </c>
      <c r="F32" s="618" t="s">
        <v>335</v>
      </c>
      <c r="G32" s="494"/>
      <c r="H32" s="494" t="s">
        <v>3051</v>
      </c>
      <c r="I32" s="494" t="s">
        <v>294</v>
      </c>
      <c r="J32" s="494" t="s">
        <v>294</v>
      </c>
      <c r="K32" s="573">
        <v>0</v>
      </c>
      <c r="L32" s="358" t="s">
        <v>331</v>
      </c>
      <c r="M32" s="357" t="s">
        <v>38</v>
      </c>
      <c r="N32" s="357" t="s">
        <v>3051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335</v>
      </c>
      <c r="U32" s="357" t="s">
        <v>294</v>
      </c>
      <c r="V32" s="357" t="s">
        <v>294</v>
      </c>
    </row>
    <row r="33" spans="1:22">
      <c r="A33" s="515"/>
      <c r="B33" s="47" t="s">
        <v>6030</v>
      </c>
      <c r="C33" s="520" t="s">
        <v>738</v>
      </c>
      <c r="D33" s="656">
        <v>4</v>
      </c>
      <c r="E33" s="656">
        <v>5</v>
      </c>
      <c r="F33" s="618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738</v>
      </c>
      <c r="M33" s="357" t="s">
        <v>6030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47" t="s">
        <v>6050</v>
      </c>
      <c r="C34" s="520" t="s">
        <v>5071</v>
      </c>
      <c r="D34" s="656">
        <v>2</v>
      </c>
      <c r="E34" s="656">
        <v>2</v>
      </c>
      <c r="F34" s="618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5071</v>
      </c>
      <c r="M34" s="357" t="s">
        <v>6050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5"/>
      <c r="B35" s="47" t="s">
        <v>1111</v>
      </c>
      <c r="C35" s="520" t="s">
        <v>1126</v>
      </c>
      <c r="D35" s="759">
        <v>3</v>
      </c>
      <c r="E35" s="759">
        <v>4</v>
      </c>
      <c r="F35" s="618" t="s">
        <v>1180</v>
      </c>
      <c r="G35" s="494"/>
      <c r="H35" s="494" t="s">
        <v>40</v>
      </c>
      <c r="I35" s="494" t="s">
        <v>294</v>
      </c>
      <c r="J35" s="494" t="s">
        <v>294</v>
      </c>
      <c r="K35" s="573">
        <v>0</v>
      </c>
      <c r="L35" s="358" t="s">
        <v>1126</v>
      </c>
      <c r="M35" s="357" t="s">
        <v>1111</v>
      </c>
      <c r="N35" s="357" t="s">
        <v>40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1180</v>
      </c>
      <c r="U35" s="357" t="s">
        <v>294</v>
      </c>
      <c r="V35" s="357" t="s">
        <v>294</v>
      </c>
    </row>
    <row r="36" spans="1:22" ht="15" thickBot="1">
      <c r="A36" s="517"/>
      <c r="B36" s="206"/>
      <c r="C36" s="724" t="s">
        <v>22</v>
      </c>
      <c r="D36" s="1445">
        <v>18</v>
      </c>
      <c r="E36" s="1445">
        <v>0</v>
      </c>
      <c r="F36" s="159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1118</v>
      </c>
      <c r="C37" s="520" t="s">
        <v>873</v>
      </c>
      <c r="D37" s="651">
        <v>3</v>
      </c>
      <c r="E37" s="651">
        <v>6</v>
      </c>
      <c r="F37" s="618" t="s">
        <v>2389</v>
      </c>
      <c r="G37" s="494"/>
      <c r="H37" s="494" t="s">
        <v>29</v>
      </c>
      <c r="I37" s="494" t="s">
        <v>294</v>
      </c>
      <c r="J37" s="494" t="s">
        <v>294</v>
      </c>
      <c r="K37" s="574">
        <v>0</v>
      </c>
      <c r="L37" s="358" t="s">
        <v>2114</v>
      </c>
      <c r="M37" s="357" t="s">
        <v>1118</v>
      </c>
      <c r="N37" s="357" t="s">
        <v>29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609</v>
      </c>
      <c r="U37" s="357" t="s">
        <v>294</v>
      </c>
      <c r="V37" s="357" t="s">
        <v>294</v>
      </c>
    </row>
    <row r="38" spans="1:22">
      <c r="A38" s="515"/>
      <c r="B38" s="47" t="s">
        <v>3040</v>
      </c>
      <c r="C38" s="520" t="s">
        <v>3998</v>
      </c>
      <c r="D38" s="656">
        <v>3</v>
      </c>
      <c r="E38" s="656">
        <v>4</v>
      </c>
      <c r="F38" s="618" t="s">
        <v>1179</v>
      </c>
      <c r="G38" s="494"/>
      <c r="H38" s="494" t="s">
        <v>3039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3040</v>
      </c>
      <c r="N38" s="357" t="s">
        <v>3039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47" t="s">
        <v>6051</v>
      </c>
      <c r="C39" s="520" t="s">
        <v>5044</v>
      </c>
      <c r="D39" s="656">
        <v>3</v>
      </c>
      <c r="E39" s="656">
        <v>3</v>
      </c>
      <c r="F39" s="618" t="s">
        <v>738</v>
      </c>
      <c r="G39" s="494"/>
      <c r="H39" s="494" t="s">
        <v>6030</v>
      </c>
      <c r="I39" s="494" t="s">
        <v>294</v>
      </c>
      <c r="J39" s="494" t="s">
        <v>294</v>
      </c>
      <c r="K39" s="574">
        <v>0</v>
      </c>
      <c r="L39" s="358" t="s">
        <v>5044</v>
      </c>
      <c r="M39" s="357" t="s">
        <v>6051</v>
      </c>
      <c r="N39" s="357" t="s">
        <v>6030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738</v>
      </c>
      <c r="U39" s="357" t="s">
        <v>294</v>
      </c>
      <c r="V39" s="357" t="s">
        <v>294</v>
      </c>
    </row>
    <row r="40" spans="1:22">
      <c r="A40" s="515"/>
      <c r="B40" s="47" t="s">
        <v>5922</v>
      </c>
      <c r="C40" s="520" t="s">
        <v>4717</v>
      </c>
      <c r="D40" s="656">
        <v>3</v>
      </c>
      <c r="E40" s="656">
        <v>3</v>
      </c>
      <c r="F40" s="618" t="s">
        <v>5016</v>
      </c>
      <c r="G40" s="494"/>
      <c r="H40" s="494" t="s">
        <v>6049</v>
      </c>
      <c r="I40" s="494" t="s">
        <v>294</v>
      </c>
      <c r="J40" s="494" t="s">
        <v>294</v>
      </c>
      <c r="K40" s="573">
        <v>0</v>
      </c>
      <c r="L40" s="358" t="s">
        <v>2118</v>
      </c>
      <c r="M40" s="357" t="s">
        <v>5922</v>
      </c>
      <c r="N40" s="357" t="s">
        <v>6049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5017</v>
      </c>
      <c r="U40" s="357" t="s">
        <v>294</v>
      </c>
      <c r="V40" s="357" t="s">
        <v>294</v>
      </c>
    </row>
    <row r="41" spans="1:22">
      <c r="A41" s="515"/>
      <c r="B41" s="47" t="s">
        <v>6027</v>
      </c>
      <c r="C41" s="520" t="s">
        <v>879</v>
      </c>
      <c r="D41" s="656">
        <v>3</v>
      </c>
      <c r="E41" s="656">
        <v>3</v>
      </c>
      <c r="F41" s="618" t="s">
        <v>500</v>
      </c>
      <c r="G41" s="494"/>
      <c r="H41" s="494" t="s">
        <v>6033</v>
      </c>
      <c r="I41" s="494" t="s">
        <v>294</v>
      </c>
      <c r="J41" s="494" t="s">
        <v>294</v>
      </c>
      <c r="K41" s="573">
        <v>0</v>
      </c>
      <c r="L41" s="358" t="s">
        <v>2103</v>
      </c>
      <c r="M41" s="357" t="s">
        <v>6027</v>
      </c>
      <c r="N41" s="357" t="s">
        <v>6033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882</v>
      </c>
      <c r="U41" s="357" t="s">
        <v>294</v>
      </c>
      <c r="V41" s="357" t="s">
        <v>294</v>
      </c>
    </row>
    <row r="42" spans="1:22">
      <c r="A42" s="515"/>
      <c r="B42" s="47" t="s">
        <v>4800</v>
      </c>
      <c r="C42" s="520" t="s">
        <v>419</v>
      </c>
      <c r="D42" s="656">
        <v>3</v>
      </c>
      <c r="E42" s="656">
        <v>4</v>
      </c>
      <c r="F42" s="618" t="s">
        <v>408</v>
      </c>
      <c r="G42" s="494"/>
      <c r="H42" s="494" t="s">
        <v>5156</v>
      </c>
      <c r="I42" s="494" t="s">
        <v>294</v>
      </c>
      <c r="J42" s="494" t="s">
        <v>294</v>
      </c>
      <c r="K42" s="573">
        <v>0</v>
      </c>
      <c r="L42" s="358" t="s">
        <v>2119</v>
      </c>
      <c r="M42" s="357" t="s">
        <v>4800</v>
      </c>
      <c r="N42" s="357" t="s">
        <v>5156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408</v>
      </c>
      <c r="U42" s="357" t="s">
        <v>294</v>
      </c>
      <c r="V42" s="357" t="s">
        <v>294</v>
      </c>
    </row>
    <row r="43" spans="1:22" ht="15" thickBot="1">
      <c r="A43" s="515"/>
      <c r="B43" s="47" t="s">
        <v>3052</v>
      </c>
      <c r="C43" s="520" t="s">
        <v>1181</v>
      </c>
      <c r="D43" s="759">
        <v>4</v>
      </c>
      <c r="E43" s="759">
        <v>6</v>
      </c>
      <c r="F43" s="618" t="s">
        <v>438</v>
      </c>
      <c r="G43" s="494"/>
      <c r="H43" s="494" t="s">
        <v>3035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3052</v>
      </c>
      <c r="N43" s="357" t="s">
        <v>3035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 ht="15" thickBot="1">
      <c r="A44" s="517"/>
      <c r="B44" s="206"/>
      <c r="C44" s="724" t="s">
        <v>22</v>
      </c>
      <c r="D44" s="725">
        <v>22</v>
      </c>
      <c r="E44" s="725">
        <v>0</v>
      </c>
      <c r="F44" s="1598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47" t="s">
        <v>6052</v>
      </c>
      <c r="C45" s="520" t="s">
        <v>5020</v>
      </c>
      <c r="D45" s="651">
        <v>5</v>
      </c>
      <c r="E45" s="651">
        <v>7</v>
      </c>
      <c r="F45" s="618" t="s">
        <v>879</v>
      </c>
      <c r="G45" s="494"/>
      <c r="H45" s="494" t="s">
        <v>6027</v>
      </c>
      <c r="I45" s="494" t="s">
        <v>294</v>
      </c>
      <c r="J45" s="494" t="s">
        <v>294</v>
      </c>
      <c r="K45" s="573">
        <v>0</v>
      </c>
      <c r="L45" s="358" t="s">
        <v>5021</v>
      </c>
      <c r="M45" s="357" t="s">
        <v>6052</v>
      </c>
      <c r="N45" s="357" t="s">
        <v>6027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2103</v>
      </c>
      <c r="U45" s="357" t="s">
        <v>294</v>
      </c>
      <c r="V45" s="357" t="s">
        <v>294</v>
      </c>
    </row>
    <row r="46" spans="1:22">
      <c r="A46" s="515"/>
      <c r="B46" s="47" t="s">
        <v>5853</v>
      </c>
      <c r="C46" s="520" t="s">
        <v>1113</v>
      </c>
      <c r="D46" s="656">
        <v>4</v>
      </c>
      <c r="E46" s="656">
        <v>5</v>
      </c>
      <c r="F46" s="618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1113</v>
      </c>
      <c r="M46" s="357" t="s">
        <v>5853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47" t="s">
        <v>6053</v>
      </c>
      <c r="C47" s="520" t="s">
        <v>5190</v>
      </c>
      <c r="D47" s="656">
        <v>4</v>
      </c>
      <c r="E47" s="656">
        <v>5</v>
      </c>
      <c r="F47" s="618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5047</v>
      </c>
      <c r="M47" s="357" t="s">
        <v>6053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47" t="s">
        <v>6054</v>
      </c>
      <c r="C48" s="520" t="s">
        <v>4655</v>
      </c>
      <c r="D48" s="656">
        <v>3</v>
      </c>
      <c r="E48" s="656">
        <v>4</v>
      </c>
      <c r="F48" s="618" t="s">
        <v>879</v>
      </c>
      <c r="G48" s="494"/>
      <c r="H48" s="494" t="s">
        <v>6027</v>
      </c>
      <c r="I48" s="494" t="s">
        <v>294</v>
      </c>
      <c r="J48" s="494" t="s">
        <v>294</v>
      </c>
      <c r="K48" s="573">
        <v>0</v>
      </c>
      <c r="L48" s="358" t="s">
        <v>4655</v>
      </c>
      <c r="M48" s="357" t="s">
        <v>6054</v>
      </c>
      <c r="N48" s="357" t="s">
        <v>6027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2103</v>
      </c>
      <c r="U48" s="357" t="s">
        <v>294</v>
      </c>
      <c r="V48" s="357" t="s">
        <v>294</v>
      </c>
    </row>
    <row r="49" spans="1:22" ht="15" thickBot="1">
      <c r="A49" s="515"/>
      <c r="B49" s="47" t="s">
        <v>6055</v>
      </c>
      <c r="C49" s="520" t="s">
        <v>5024</v>
      </c>
      <c r="D49" s="656">
        <v>5</v>
      </c>
      <c r="E49" s="656">
        <v>7</v>
      </c>
      <c r="F49" s="618" t="s">
        <v>3153</v>
      </c>
      <c r="G49" s="494"/>
      <c r="H49" s="494" t="s">
        <v>4489</v>
      </c>
      <c r="I49" s="494" t="s">
        <v>294</v>
      </c>
      <c r="J49" s="494" t="s">
        <v>294</v>
      </c>
      <c r="K49" s="573">
        <v>0</v>
      </c>
      <c r="L49" s="358" t="s">
        <v>5025</v>
      </c>
      <c r="M49" s="357" t="s">
        <v>6055</v>
      </c>
      <c r="N49" s="357" t="s">
        <v>4489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604</v>
      </c>
      <c r="U49" s="357" t="s">
        <v>294</v>
      </c>
      <c r="V49" s="357" t="s">
        <v>294</v>
      </c>
    </row>
    <row r="50" spans="1:22" ht="15" thickBot="1">
      <c r="A50" s="1059"/>
      <c r="B50" s="206"/>
      <c r="C50" s="724" t="s">
        <v>22</v>
      </c>
      <c r="D50" s="614">
        <v>21</v>
      </c>
      <c r="E50" s="614">
        <v>0</v>
      </c>
      <c r="F50" s="159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47" t="s">
        <v>6056</v>
      </c>
      <c r="C51" s="520" t="s">
        <v>5038</v>
      </c>
      <c r="D51" s="656">
        <v>5</v>
      </c>
      <c r="E51" s="656">
        <v>7</v>
      </c>
      <c r="F51" s="618" t="s">
        <v>5024</v>
      </c>
      <c r="G51" s="494"/>
      <c r="H51" s="494" t="s">
        <v>6055</v>
      </c>
      <c r="I51" s="494" t="s">
        <v>294</v>
      </c>
      <c r="J51" s="494" t="s">
        <v>294</v>
      </c>
      <c r="K51" s="573">
        <v>0</v>
      </c>
      <c r="L51" s="358" t="s">
        <v>5039</v>
      </c>
      <c r="M51" s="357" t="s">
        <v>6056</v>
      </c>
      <c r="N51" s="357" t="s">
        <v>6055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5025</v>
      </c>
      <c r="U51" s="357" t="s">
        <v>294</v>
      </c>
      <c r="V51" s="357" t="s">
        <v>294</v>
      </c>
    </row>
    <row r="52" spans="1:22">
      <c r="A52" s="515"/>
      <c r="B52" s="47" t="s">
        <v>6057</v>
      </c>
      <c r="C52" s="520" t="s">
        <v>5033</v>
      </c>
      <c r="D52" s="656">
        <v>5</v>
      </c>
      <c r="E52" s="656">
        <v>7</v>
      </c>
      <c r="F52" s="618" t="s">
        <v>5020</v>
      </c>
      <c r="G52" s="494"/>
      <c r="H52" s="494" t="s">
        <v>6052</v>
      </c>
      <c r="I52" s="494" t="s">
        <v>294</v>
      </c>
      <c r="J52" s="494" t="s">
        <v>294</v>
      </c>
      <c r="K52" s="573">
        <v>0</v>
      </c>
      <c r="L52" s="358" t="s">
        <v>5034</v>
      </c>
      <c r="M52" s="357" t="s">
        <v>6057</v>
      </c>
      <c r="N52" s="357" t="s">
        <v>6052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5021</v>
      </c>
      <c r="U52" s="357" t="s">
        <v>294</v>
      </c>
      <c r="V52" s="357" t="s">
        <v>294</v>
      </c>
    </row>
    <row r="53" spans="1:22">
      <c r="A53" s="515"/>
      <c r="B53" s="47" t="s">
        <v>6058</v>
      </c>
      <c r="C53" s="520" t="s">
        <v>5014</v>
      </c>
      <c r="D53" s="656">
        <v>3</v>
      </c>
      <c r="E53" s="656">
        <v>3</v>
      </c>
      <c r="F53" s="618" t="s">
        <v>4294</v>
      </c>
      <c r="G53" s="494"/>
      <c r="H53" s="494" t="s">
        <v>3037</v>
      </c>
      <c r="I53" s="494" t="s">
        <v>294</v>
      </c>
      <c r="J53" s="494" t="s">
        <v>294</v>
      </c>
      <c r="K53" s="573">
        <v>0</v>
      </c>
      <c r="L53" s="358" t="s">
        <v>5014</v>
      </c>
      <c r="M53" s="357" t="s">
        <v>6058</v>
      </c>
      <c r="N53" s="357" t="s">
        <v>3037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3207</v>
      </c>
      <c r="U53" s="357" t="s">
        <v>294</v>
      </c>
      <c r="V53" s="357" t="s">
        <v>294</v>
      </c>
    </row>
    <row r="54" spans="1:22" ht="15" thickBot="1">
      <c r="A54" s="515"/>
      <c r="B54" s="47" t="s">
        <v>3116</v>
      </c>
      <c r="C54" s="520" t="s">
        <v>3155</v>
      </c>
      <c r="D54" s="656">
        <v>8</v>
      </c>
      <c r="E54" s="656">
        <v>14</v>
      </c>
      <c r="F54" s="618" t="s">
        <v>5872</v>
      </c>
      <c r="G54" s="494"/>
      <c r="H54" s="494" t="s">
        <v>3052</v>
      </c>
      <c r="I54" s="494" t="s">
        <v>294</v>
      </c>
      <c r="J54" s="494" t="s">
        <v>294</v>
      </c>
      <c r="K54" s="573">
        <v>130</v>
      </c>
      <c r="L54" s="358" t="s">
        <v>4589</v>
      </c>
      <c r="M54" s="357" t="s">
        <v>3116</v>
      </c>
      <c r="N54" s="357" t="s">
        <v>3052</v>
      </c>
      <c r="O54" s="357" t="s">
        <v>294</v>
      </c>
      <c r="P54" s="357" t="s">
        <v>294</v>
      </c>
      <c r="Q54" s="357">
        <v>130</v>
      </c>
      <c r="R54" s="357">
        <v>16</v>
      </c>
      <c r="S54" s="357">
        <v>0</v>
      </c>
      <c r="T54" s="357" t="s">
        <v>1181</v>
      </c>
      <c r="U54" s="357" t="s">
        <v>2110</v>
      </c>
      <c r="V54" s="357" t="s">
        <v>294</v>
      </c>
    </row>
    <row r="55" spans="1:22" ht="15" thickBot="1">
      <c r="A55" s="517"/>
      <c r="B55" s="206"/>
      <c r="C55" s="724" t="s">
        <v>22</v>
      </c>
      <c r="D55" s="614">
        <v>21</v>
      </c>
      <c r="E55" s="614">
        <v>0</v>
      </c>
      <c r="F55" s="1598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6059</v>
      </c>
      <c r="C56" s="520" t="s">
        <v>5027</v>
      </c>
      <c r="D56" s="656">
        <v>5</v>
      </c>
      <c r="E56" s="656">
        <v>7</v>
      </c>
      <c r="F56" s="618" t="s">
        <v>4655</v>
      </c>
      <c r="G56" s="494"/>
      <c r="H56" s="494" t="s">
        <v>6054</v>
      </c>
      <c r="I56" s="494" t="s">
        <v>294</v>
      </c>
      <c r="J56" s="494" t="s">
        <v>294</v>
      </c>
      <c r="K56" s="573">
        <v>0</v>
      </c>
      <c r="L56" s="358" t="s">
        <v>5029</v>
      </c>
      <c r="M56" s="357" t="s">
        <v>6059</v>
      </c>
      <c r="N56" s="357" t="s">
        <v>6054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4655</v>
      </c>
      <c r="U56" s="357" t="s">
        <v>294</v>
      </c>
      <c r="V56" s="357" t="s">
        <v>294</v>
      </c>
    </row>
    <row r="57" spans="1:22">
      <c r="A57" s="515"/>
      <c r="B57" s="47" t="s">
        <v>6060</v>
      </c>
      <c r="C57" s="520" t="s">
        <v>5060</v>
      </c>
      <c r="D57" s="656">
        <v>5</v>
      </c>
      <c r="E57" s="656">
        <v>7</v>
      </c>
      <c r="F57" s="618" t="s">
        <v>5020</v>
      </c>
      <c r="G57" s="494"/>
      <c r="H57" s="494" t="s">
        <v>6052</v>
      </c>
      <c r="I57" s="494" t="s">
        <v>294</v>
      </c>
      <c r="J57" s="494" t="s">
        <v>294</v>
      </c>
      <c r="K57" s="573">
        <v>0</v>
      </c>
      <c r="L57" s="358" t="s">
        <v>5061</v>
      </c>
      <c r="M57" s="357" t="s">
        <v>6060</v>
      </c>
      <c r="N57" s="357" t="s">
        <v>6052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5021</v>
      </c>
      <c r="U57" s="357" t="s">
        <v>294</v>
      </c>
      <c r="V57" s="357" t="s">
        <v>294</v>
      </c>
    </row>
    <row r="58" spans="1:22">
      <c r="A58" s="515"/>
      <c r="B58" s="47" t="s">
        <v>4660</v>
      </c>
      <c r="C58" s="520" t="s">
        <v>4779</v>
      </c>
      <c r="D58" s="656">
        <v>4</v>
      </c>
      <c r="E58" s="656">
        <v>4</v>
      </c>
      <c r="F58" s="618" t="s">
        <v>419</v>
      </c>
      <c r="G58" s="494"/>
      <c r="H58" s="494" t="s">
        <v>4800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4800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2119</v>
      </c>
      <c r="U58" s="357" t="s">
        <v>294</v>
      </c>
      <c r="V58" s="357" t="s">
        <v>294</v>
      </c>
    </row>
    <row r="59" spans="1:22" ht="15" thickBot="1">
      <c r="A59" s="515"/>
      <c r="B59" s="47" t="s">
        <v>6061</v>
      </c>
      <c r="C59" s="520" t="s">
        <v>5041</v>
      </c>
      <c r="D59" s="656">
        <v>6</v>
      </c>
      <c r="E59" s="656">
        <v>9</v>
      </c>
      <c r="F59" s="618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5042</v>
      </c>
      <c r="M59" s="357" t="s">
        <v>6061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 ht="15" thickBot="1">
      <c r="A60" s="517"/>
      <c r="B60" s="206"/>
      <c r="C60" s="724" t="s">
        <v>22</v>
      </c>
      <c r="D60" s="614">
        <v>20</v>
      </c>
      <c r="E60" s="614">
        <v>0</v>
      </c>
      <c r="F60" s="159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6062</v>
      </c>
      <c r="C61" s="520" t="s">
        <v>881</v>
      </c>
      <c r="D61" s="656">
        <v>6</v>
      </c>
      <c r="E61" s="656">
        <v>9</v>
      </c>
      <c r="F61" s="618" t="s">
        <v>5027</v>
      </c>
      <c r="G61" s="494"/>
      <c r="H61" s="494" t="s">
        <v>6059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6062</v>
      </c>
      <c r="N61" s="357" t="s">
        <v>6059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5029</v>
      </c>
      <c r="U61" s="357" t="s">
        <v>294</v>
      </c>
      <c r="V61" s="357" t="s">
        <v>294</v>
      </c>
    </row>
    <row r="62" spans="1:22">
      <c r="A62" s="515"/>
      <c r="B62" s="47" t="s">
        <v>3117</v>
      </c>
      <c r="C62" s="520" t="s">
        <v>4161</v>
      </c>
      <c r="D62" s="656">
        <v>8</v>
      </c>
      <c r="E62" s="656">
        <v>12</v>
      </c>
      <c r="F62" s="618" t="s">
        <v>5879</v>
      </c>
      <c r="G62" s="494"/>
      <c r="H62" s="494" t="s">
        <v>3040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3117</v>
      </c>
      <c r="N62" s="357" t="s">
        <v>3040</v>
      </c>
      <c r="O62" s="357" t="s">
        <v>294</v>
      </c>
      <c r="P62" s="357" t="s">
        <v>294</v>
      </c>
      <c r="Q62" s="357">
        <v>150</v>
      </c>
      <c r="R62" s="357">
        <v>34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47" t="s">
        <v>1114</v>
      </c>
      <c r="C63" s="520" t="s">
        <v>878</v>
      </c>
      <c r="D63" s="656">
        <v>4</v>
      </c>
      <c r="E63" s="656">
        <v>4</v>
      </c>
      <c r="F63" s="618" t="s">
        <v>5510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5863</v>
      </c>
      <c r="C64" s="520" t="s">
        <v>4592</v>
      </c>
      <c r="D64" s="656">
        <v>4</v>
      </c>
      <c r="E64" s="656">
        <v>4</v>
      </c>
      <c r="F64" s="618" t="s">
        <v>5510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47" t="s">
        <v>876</v>
      </c>
      <c r="C65" s="520" t="s">
        <v>4594</v>
      </c>
      <c r="D65" s="656">
        <v>4</v>
      </c>
      <c r="E65" s="656">
        <v>4</v>
      </c>
      <c r="F65" s="618" t="s">
        <v>5510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5511</v>
      </c>
      <c r="U65" s="357" t="s">
        <v>294</v>
      </c>
      <c r="V65" s="357" t="s">
        <v>294</v>
      </c>
    </row>
    <row r="66" spans="1:22" ht="15" thickBot="1">
      <c r="A66" s="517"/>
      <c r="B66" s="206"/>
      <c r="C66" s="724" t="s">
        <v>22</v>
      </c>
      <c r="D66" s="614">
        <v>18</v>
      </c>
      <c r="E66" s="614">
        <v>0</v>
      </c>
      <c r="F66" s="1598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6063</v>
      </c>
      <c r="C67" s="520" t="s">
        <v>5067</v>
      </c>
      <c r="D67" s="656">
        <v>6</v>
      </c>
      <c r="E67" s="656">
        <v>9</v>
      </c>
      <c r="F67" s="616" t="s">
        <v>5027</v>
      </c>
      <c r="G67" s="494"/>
      <c r="H67" s="494" t="s">
        <v>6059</v>
      </c>
      <c r="I67" s="494" t="s">
        <v>294</v>
      </c>
      <c r="J67" s="494" t="s">
        <v>294</v>
      </c>
      <c r="K67" s="573">
        <v>0</v>
      </c>
      <c r="L67" s="358" t="s">
        <v>5068</v>
      </c>
      <c r="M67" s="357" t="s">
        <v>6063</v>
      </c>
      <c r="N67" s="357" t="s">
        <v>6059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5029</v>
      </c>
      <c r="U67" s="357" t="s">
        <v>294</v>
      </c>
      <c r="V67" s="357" t="s">
        <v>294</v>
      </c>
    </row>
    <row r="68" spans="1:22">
      <c r="A68" s="515"/>
      <c r="B68" s="47" t="s">
        <v>3118</v>
      </c>
      <c r="C68" s="520" t="s">
        <v>4329</v>
      </c>
      <c r="D68" s="656">
        <v>8</v>
      </c>
      <c r="E68" s="656">
        <v>12</v>
      </c>
      <c r="F68" s="618" t="s">
        <v>4161</v>
      </c>
      <c r="G68" s="494"/>
      <c r="H68" s="494" t="s">
        <v>3117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3118</v>
      </c>
      <c r="N68" s="357" t="s">
        <v>3117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47" t="s">
        <v>1116</v>
      </c>
      <c r="C69" s="520" t="s">
        <v>2137</v>
      </c>
      <c r="D69" s="656">
        <v>4</v>
      </c>
      <c r="E69" s="656">
        <v>4</v>
      </c>
      <c r="F69" s="618" t="s">
        <v>153</v>
      </c>
      <c r="G69" s="494" t="s">
        <v>242</v>
      </c>
      <c r="H69" s="494" t="s">
        <v>241</v>
      </c>
      <c r="I69" s="494"/>
      <c r="J69" s="494"/>
      <c r="K69" s="573"/>
      <c r="L69" s="358"/>
    </row>
    <row r="70" spans="1:22">
      <c r="A70" s="515"/>
      <c r="B70" s="47" t="s">
        <v>866</v>
      </c>
      <c r="C70" s="520" t="s">
        <v>4602</v>
      </c>
      <c r="D70" s="656">
        <v>4</v>
      </c>
      <c r="E70" s="656">
        <v>4</v>
      </c>
      <c r="F70" s="618" t="s">
        <v>153</v>
      </c>
      <c r="G70" s="494" t="s">
        <v>242</v>
      </c>
      <c r="H70" s="494" t="s">
        <v>241</v>
      </c>
      <c r="I70" s="494"/>
      <c r="J70" s="494"/>
      <c r="K70" s="573"/>
      <c r="L70" s="358"/>
    </row>
    <row r="71" spans="1:22" ht="15" thickBot="1">
      <c r="A71" s="515"/>
      <c r="B71" s="47" t="s">
        <v>5865</v>
      </c>
      <c r="C71" s="520" t="s">
        <v>4604</v>
      </c>
      <c r="D71" s="656">
        <v>4</v>
      </c>
      <c r="E71" s="656">
        <v>4</v>
      </c>
      <c r="F71" s="618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206"/>
      <c r="C72" s="724" t="s">
        <v>22</v>
      </c>
      <c r="D72" s="614">
        <v>18</v>
      </c>
      <c r="E72" s="614">
        <v>0</v>
      </c>
      <c r="F72" s="67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34"/>
      <c r="B73" s="534"/>
      <c r="C73" s="538" t="s">
        <v>111</v>
      </c>
      <c r="D73" s="614">
        <v>200</v>
      </c>
      <c r="E73" s="614">
        <v>0</v>
      </c>
      <c r="F73" s="534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AEDE7-3F7C-435E-8AD7-8B3B1B628405}">
  <sheetPr codeName="Sheet139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66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3074</v>
      </c>
      <c r="C9" s="531" t="s">
        <v>3533</v>
      </c>
      <c r="D9" s="718">
        <v>5</v>
      </c>
      <c r="E9" s="718">
        <v>6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3074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3075</v>
      </c>
      <c r="C10" s="520" t="s">
        <v>3543</v>
      </c>
      <c r="D10" s="720">
        <v>5</v>
      </c>
      <c r="E10" s="720">
        <v>6</v>
      </c>
      <c r="F10" s="618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3075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36</v>
      </c>
      <c r="C11" s="520" t="s">
        <v>1131</v>
      </c>
      <c r="D11" s="720">
        <v>1</v>
      </c>
      <c r="E11" s="720">
        <v>1</v>
      </c>
      <c r="F11" s="618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1131</v>
      </c>
      <c r="M11" s="357" t="s">
        <v>36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6044</v>
      </c>
      <c r="C12" s="520" t="s">
        <v>5009</v>
      </c>
      <c r="D12" s="720">
        <v>4</v>
      </c>
      <c r="E12" s="720">
        <v>5</v>
      </c>
      <c r="F12" s="618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5010</v>
      </c>
      <c r="M12" s="357" t="s">
        <v>6044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6001</v>
      </c>
      <c r="C13" s="520" t="s">
        <v>500</v>
      </c>
      <c r="D13" s="720">
        <v>4</v>
      </c>
      <c r="E13" s="720">
        <v>5</v>
      </c>
      <c r="F13" s="618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6001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3076</v>
      </c>
      <c r="C14" s="520" t="s">
        <v>4294</v>
      </c>
      <c r="D14" s="720">
        <v>2</v>
      </c>
      <c r="E14" s="720">
        <v>3</v>
      </c>
      <c r="F14" s="61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3076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38" t="s">
        <v>22</v>
      </c>
      <c r="D15" s="726">
        <v>21</v>
      </c>
      <c r="E15" s="726">
        <v>0</v>
      </c>
      <c r="F15" s="159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6003</v>
      </c>
      <c r="C16" s="520" t="s">
        <v>3991</v>
      </c>
      <c r="D16" s="720">
        <v>5</v>
      </c>
      <c r="E16" s="720">
        <v>6</v>
      </c>
      <c r="F16" s="618" t="s">
        <v>3533</v>
      </c>
      <c r="G16" s="494"/>
      <c r="H16" s="494" t="s">
        <v>3074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6003</v>
      </c>
      <c r="N16" s="357" t="s">
        <v>3074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3077</v>
      </c>
      <c r="C17" s="520" t="s">
        <v>471</v>
      </c>
      <c r="D17" s="720">
        <v>5</v>
      </c>
      <c r="E17" s="720">
        <v>6</v>
      </c>
      <c r="F17" s="618" t="s">
        <v>3543</v>
      </c>
      <c r="G17" s="494"/>
      <c r="H17" s="494" t="s">
        <v>3075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3077</v>
      </c>
      <c r="N17" s="357" t="s">
        <v>3075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6002</v>
      </c>
      <c r="C18" s="520" t="s">
        <v>367</v>
      </c>
      <c r="D18" s="720">
        <v>3</v>
      </c>
      <c r="E18" s="720">
        <v>3</v>
      </c>
      <c r="F18" s="6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367</v>
      </c>
      <c r="M18" s="357" t="s">
        <v>6002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40</v>
      </c>
      <c r="C19" s="520" t="s">
        <v>1180</v>
      </c>
      <c r="D19" s="720">
        <v>1</v>
      </c>
      <c r="E19" s="720">
        <v>1</v>
      </c>
      <c r="F19" s="618" t="s">
        <v>1131</v>
      </c>
      <c r="G19" s="494"/>
      <c r="H19" s="494" t="s">
        <v>36</v>
      </c>
      <c r="I19" s="494" t="s">
        <v>294</v>
      </c>
      <c r="J19" s="494" t="s">
        <v>294</v>
      </c>
      <c r="K19" s="573">
        <v>0</v>
      </c>
      <c r="L19" s="358" t="s">
        <v>1180</v>
      </c>
      <c r="M19" s="357" t="s">
        <v>40</v>
      </c>
      <c r="N19" s="357" t="s">
        <v>36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1131</v>
      </c>
      <c r="U19" s="357" t="s">
        <v>294</v>
      </c>
      <c r="V19" s="357" t="s">
        <v>294</v>
      </c>
    </row>
    <row r="20" spans="1:22">
      <c r="A20" s="515"/>
      <c r="B20" s="47" t="s">
        <v>5485</v>
      </c>
      <c r="C20" s="520" t="s">
        <v>5016</v>
      </c>
      <c r="D20" s="720">
        <v>5</v>
      </c>
      <c r="E20" s="720">
        <v>7</v>
      </c>
      <c r="F20" s="618" t="s">
        <v>5009</v>
      </c>
      <c r="G20" s="494"/>
      <c r="H20" s="494" t="s">
        <v>6044</v>
      </c>
      <c r="I20" s="494" t="s">
        <v>294</v>
      </c>
      <c r="J20" s="494" t="s">
        <v>294</v>
      </c>
      <c r="K20" s="573">
        <v>0</v>
      </c>
      <c r="L20" s="358" t="s">
        <v>5017</v>
      </c>
      <c r="M20" s="357" t="s">
        <v>5485</v>
      </c>
      <c r="N20" s="357" t="s">
        <v>6044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5010</v>
      </c>
      <c r="U20" s="357" t="s">
        <v>294</v>
      </c>
      <c r="V20" s="357" t="s">
        <v>294</v>
      </c>
    </row>
    <row r="21" spans="1:22" ht="15" thickBot="1">
      <c r="A21" s="515"/>
      <c r="B21" s="47" t="s">
        <v>3073</v>
      </c>
      <c r="C21" s="520" t="s">
        <v>438</v>
      </c>
      <c r="D21" s="720">
        <v>2</v>
      </c>
      <c r="E21" s="720">
        <v>3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438</v>
      </c>
      <c r="M21" s="357" t="s">
        <v>3073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206"/>
      <c r="C22" s="538" t="s">
        <v>22</v>
      </c>
      <c r="D22" s="726">
        <v>21</v>
      </c>
      <c r="E22" s="726">
        <v>0</v>
      </c>
      <c r="F22" s="159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7" t="s">
        <v>3080</v>
      </c>
      <c r="C23" s="520" t="s">
        <v>335</v>
      </c>
      <c r="D23" s="720">
        <v>2</v>
      </c>
      <c r="E23" s="720">
        <v>3</v>
      </c>
      <c r="F23" s="618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335</v>
      </c>
      <c r="M23" s="357" t="s">
        <v>3080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29</v>
      </c>
      <c r="C24" s="520" t="s">
        <v>2389</v>
      </c>
      <c r="D24" s="720">
        <v>2</v>
      </c>
      <c r="E24" s="720">
        <v>2</v>
      </c>
      <c r="F24" s="618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868</v>
      </c>
      <c r="C25" s="520" t="s">
        <v>869</v>
      </c>
      <c r="D25" s="720">
        <v>3</v>
      </c>
      <c r="E25" s="720">
        <v>4</v>
      </c>
      <c r="F25" s="618" t="s">
        <v>3533</v>
      </c>
      <c r="G25" s="494"/>
      <c r="H25" s="494" t="s">
        <v>3074</v>
      </c>
      <c r="I25" s="494" t="s">
        <v>294</v>
      </c>
      <c r="J25" s="494" t="s">
        <v>294</v>
      </c>
      <c r="K25" s="573">
        <v>0</v>
      </c>
      <c r="L25" s="358" t="s">
        <v>2113</v>
      </c>
      <c r="M25" s="357" t="s">
        <v>868</v>
      </c>
      <c r="N25" s="357" t="s">
        <v>3074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3170</v>
      </c>
      <c r="U25" s="357" t="s">
        <v>294</v>
      </c>
      <c r="V25" s="357" t="s">
        <v>294</v>
      </c>
    </row>
    <row r="26" spans="1:22">
      <c r="A26" s="515"/>
      <c r="B26" s="47" t="s">
        <v>6006</v>
      </c>
      <c r="C26" s="520" t="s">
        <v>562</v>
      </c>
      <c r="D26" s="720">
        <v>5</v>
      </c>
      <c r="E26" s="720">
        <v>6</v>
      </c>
      <c r="F26" s="618" t="s">
        <v>3991</v>
      </c>
      <c r="G26" s="494"/>
      <c r="H26" s="494" t="s">
        <v>6003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6006</v>
      </c>
      <c r="N26" s="357" t="s">
        <v>6003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47" t="s">
        <v>3079</v>
      </c>
      <c r="C27" s="520" t="s">
        <v>140</v>
      </c>
      <c r="D27" s="720">
        <v>5</v>
      </c>
      <c r="E27" s="720">
        <v>6</v>
      </c>
      <c r="F27" s="618" t="s">
        <v>471</v>
      </c>
      <c r="G27" s="494"/>
      <c r="H27" s="494" t="s">
        <v>3077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3079</v>
      </c>
      <c r="N27" s="357" t="s">
        <v>3077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5"/>
      <c r="B28" s="47" t="s">
        <v>6011</v>
      </c>
      <c r="C28" s="520" t="s">
        <v>1179</v>
      </c>
      <c r="D28" s="720">
        <v>3</v>
      </c>
      <c r="E28" s="720">
        <v>4</v>
      </c>
      <c r="F28" s="618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2100</v>
      </c>
      <c r="M28" s="357" t="s">
        <v>6011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17"/>
      <c r="B29" s="206"/>
      <c r="C29" s="538" t="s">
        <v>22</v>
      </c>
      <c r="D29" s="726">
        <v>20</v>
      </c>
      <c r="E29" s="726">
        <v>0</v>
      </c>
      <c r="F29" s="159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7" t="s">
        <v>3078</v>
      </c>
      <c r="C30" s="520" t="s">
        <v>3153</v>
      </c>
      <c r="D30" s="720">
        <v>5</v>
      </c>
      <c r="E30" s="720">
        <v>6</v>
      </c>
      <c r="F30" s="618" t="s">
        <v>3991</v>
      </c>
      <c r="G30" s="494"/>
      <c r="H30" s="494" t="s">
        <v>6003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3078</v>
      </c>
      <c r="N30" s="357" t="s">
        <v>6003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47" t="s">
        <v>6008</v>
      </c>
      <c r="C31" s="520" t="s">
        <v>408</v>
      </c>
      <c r="D31" s="720">
        <v>3</v>
      </c>
      <c r="E31" s="720">
        <v>3</v>
      </c>
      <c r="F31" s="618" t="s">
        <v>367</v>
      </c>
      <c r="G31" s="494"/>
      <c r="H31" s="494" t="s">
        <v>6002</v>
      </c>
      <c r="I31" s="494" t="s">
        <v>294</v>
      </c>
      <c r="J31" s="494" t="s">
        <v>294</v>
      </c>
      <c r="K31" s="573">
        <v>0</v>
      </c>
      <c r="L31" s="358" t="s">
        <v>408</v>
      </c>
      <c r="M31" s="357" t="s">
        <v>6008</v>
      </c>
      <c r="N31" s="357" t="s">
        <v>6002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367</v>
      </c>
      <c r="U31" s="357" t="s">
        <v>294</v>
      </c>
      <c r="V31" s="357" t="s">
        <v>294</v>
      </c>
    </row>
    <row r="32" spans="1:22">
      <c r="A32" s="515"/>
      <c r="B32" s="47" t="s">
        <v>38</v>
      </c>
      <c r="C32" s="520" t="s">
        <v>331</v>
      </c>
      <c r="D32" s="720">
        <v>1</v>
      </c>
      <c r="E32" s="720">
        <v>1</v>
      </c>
      <c r="F32" s="618" t="s">
        <v>335</v>
      </c>
      <c r="G32" s="494"/>
      <c r="H32" s="494" t="s">
        <v>3080</v>
      </c>
      <c r="I32" s="494" t="s">
        <v>294</v>
      </c>
      <c r="J32" s="494" t="s">
        <v>294</v>
      </c>
      <c r="K32" s="573">
        <v>0</v>
      </c>
      <c r="L32" s="358" t="s">
        <v>331</v>
      </c>
      <c r="M32" s="357" t="s">
        <v>38</v>
      </c>
      <c r="N32" s="357" t="s">
        <v>3080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335</v>
      </c>
      <c r="U32" s="357" t="s">
        <v>294</v>
      </c>
      <c r="V32" s="357" t="s">
        <v>294</v>
      </c>
    </row>
    <row r="33" spans="1:22">
      <c r="A33" s="515"/>
      <c r="B33" s="47" t="s">
        <v>6030</v>
      </c>
      <c r="C33" s="520" t="s">
        <v>738</v>
      </c>
      <c r="D33" s="720">
        <v>4</v>
      </c>
      <c r="E33" s="720">
        <v>5</v>
      </c>
      <c r="F33" s="618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738</v>
      </c>
      <c r="M33" s="357" t="s">
        <v>6030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47" t="s">
        <v>5488</v>
      </c>
      <c r="C34" s="520" t="s">
        <v>5071</v>
      </c>
      <c r="D34" s="720">
        <v>2</v>
      </c>
      <c r="E34" s="720">
        <v>2</v>
      </c>
      <c r="F34" s="618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5071</v>
      </c>
      <c r="M34" s="357" t="s">
        <v>5488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5"/>
      <c r="B35" s="47" t="s">
        <v>1111</v>
      </c>
      <c r="C35" s="520" t="s">
        <v>1126</v>
      </c>
      <c r="D35" s="720">
        <v>3</v>
      </c>
      <c r="E35" s="720">
        <v>4</v>
      </c>
      <c r="F35" s="618" t="s">
        <v>1180</v>
      </c>
      <c r="G35" s="494"/>
      <c r="H35" s="494" t="s">
        <v>40</v>
      </c>
      <c r="I35" s="494" t="s">
        <v>294</v>
      </c>
      <c r="J35" s="494" t="s">
        <v>294</v>
      </c>
      <c r="K35" s="573">
        <v>0</v>
      </c>
      <c r="L35" s="358" t="s">
        <v>1126</v>
      </c>
      <c r="M35" s="357" t="s">
        <v>1111</v>
      </c>
      <c r="N35" s="357" t="s">
        <v>40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1180</v>
      </c>
      <c r="U35" s="357" t="s">
        <v>294</v>
      </c>
      <c r="V35" s="357" t="s">
        <v>294</v>
      </c>
    </row>
    <row r="36" spans="1:22" ht="15" thickBot="1">
      <c r="A36" s="517"/>
      <c r="B36" s="602"/>
      <c r="C36" s="538" t="s">
        <v>22</v>
      </c>
      <c r="D36" s="726">
        <v>18</v>
      </c>
      <c r="E36" s="726">
        <v>0</v>
      </c>
      <c r="F36" s="159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6" t="s">
        <v>1118</v>
      </c>
      <c r="C37" s="531" t="s">
        <v>873</v>
      </c>
      <c r="D37" s="720">
        <v>3</v>
      </c>
      <c r="E37" s="720">
        <v>6</v>
      </c>
      <c r="F37" s="618" t="s">
        <v>2389</v>
      </c>
      <c r="G37" s="494"/>
      <c r="H37" s="494" t="s">
        <v>29</v>
      </c>
      <c r="I37" s="494" t="s">
        <v>294</v>
      </c>
      <c r="J37" s="494" t="s">
        <v>294</v>
      </c>
      <c r="K37" s="574">
        <v>0</v>
      </c>
      <c r="L37" s="358" t="s">
        <v>2114</v>
      </c>
      <c r="M37" s="357" t="s">
        <v>1118</v>
      </c>
      <c r="N37" s="357" t="s">
        <v>29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609</v>
      </c>
      <c r="U37" s="357" t="s">
        <v>294</v>
      </c>
      <c r="V37" s="357" t="s">
        <v>294</v>
      </c>
    </row>
    <row r="38" spans="1:22">
      <c r="A38" s="515"/>
      <c r="B38" s="47" t="s">
        <v>3081</v>
      </c>
      <c r="C38" s="520" t="s">
        <v>3998</v>
      </c>
      <c r="D38" s="720">
        <v>3</v>
      </c>
      <c r="E38" s="720">
        <v>4</v>
      </c>
      <c r="F38" s="618" t="s">
        <v>1179</v>
      </c>
      <c r="G38" s="494"/>
      <c r="H38" s="494" t="s">
        <v>6011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3081</v>
      </c>
      <c r="N38" s="357" t="s">
        <v>6011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47" t="s">
        <v>5490</v>
      </c>
      <c r="C39" s="520" t="s">
        <v>5044</v>
      </c>
      <c r="D39" s="720">
        <v>3</v>
      </c>
      <c r="E39" s="720">
        <v>3</v>
      </c>
      <c r="F39" s="618" t="s">
        <v>738</v>
      </c>
      <c r="G39" s="494"/>
      <c r="H39" s="494" t="s">
        <v>6030</v>
      </c>
      <c r="I39" s="494" t="s">
        <v>294</v>
      </c>
      <c r="J39" s="494" t="s">
        <v>294</v>
      </c>
      <c r="K39" s="574">
        <v>0</v>
      </c>
      <c r="L39" s="358" t="s">
        <v>5044</v>
      </c>
      <c r="M39" s="357" t="s">
        <v>5490</v>
      </c>
      <c r="N39" s="357" t="s">
        <v>6030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738</v>
      </c>
      <c r="U39" s="357" t="s">
        <v>294</v>
      </c>
      <c r="V39" s="357" t="s">
        <v>294</v>
      </c>
    </row>
    <row r="40" spans="1:22">
      <c r="A40" s="515"/>
      <c r="B40" s="47" t="s">
        <v>5922</v>
      </c>
      <c r="C40" s="520" t="s">
        <v>4717</v>
      </c>
      <c r="D40" s="720">
        <v>3</v>
      </c>
      <c r="E40" s="720">
        <v>3</v>
      </c>
      <c r="F40" s="618" t="s">
        <v>5016</v>
      </c>
      <c r="G40" s="494"/>
      <c r="H40" s="494" t="s">
        <v>5485</v>
      </c>
      <c r="I40" s="494" t="s">
        <v>294</v>
      </c>
      <c r="J40" s="494" t="s">
        <v>294</v>
      </c>
      <c r="K40" s="573">
        <v>0</v>
      </c>
      <c r="L40" s="358" t="s">
        <v>2118</v>
      </c>
      <c r="M40" s="357" t="s">
        <v>5922</v>
      </c>
      <c r="N40" s="357" t="s">
        <v>5485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5017</v>
      </c>
      <c r="U40" s="357" t="s">
        <v>294</v>
      </c>
      <c r="V40" s="357" t="s">
        <v>294</v>
      </c>
    </row>
    <row r="41" spans="1:22">
      <c r="A41" s="515"/>
      <c r="B41" s="47" t="s">
        <v>6027</v>
      </c>
      <c r="C41" s="520" t="s">
        <v>879</v>
      </c>
      <c r="D41" s="720">
        <v>3</v>
      </c>
      <c r="E41" s="720">
        <v>3</v>
      </c>
      <c r="F41" s="618" t="s">
        <v>500</v>
      </c>
      <c r="G41" s="494"/>
      <c r="H41" s="494" t="s">
        <v>6001</v>
      </c>
      <c r="I41" s="494" t="s">
        <v>294</v>
      </c>
      <c r="J41" s="494" t="s">
        <v>294</v>
      </c>
      <c r="K41" s="573">
        <v>0</v>
      </c>
      <c r="L41" s="358" t="s">
        <v>2103</v>
      </c>
      <c r="M41" s="357" t="s">
        <v>6027</v>
      </c>
      <c r="N41" s="357" t="s">
        <v>6001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882</v>
      </c>
      <c r="U41" s="357" t="s">
        <v>294</v>
      </c>
      <c r="V41" s="357" t="s">
        <v>294</v>
      </c>
    </row>
    <row r="42" spans="1:22">
      <c r="A42" s="515"/>
      <c r="B42" s="47" t="s">
        <v>4800</v>
      </c>
      <c r="C42" s="520" t="s">
        <v>419</v>
      </c>
      <c r="D42" s="720">
        <v>3</v>
      </c>
      <c r="E42" s="720">
        <v>4</v>
      </c>
      <c r="F42" s="618" t="s">
        <v>408</v>
      </c>
      <c r="G42" s="494"/>
      <c r="H42" s="494" t="s">
        <v>6008</v>
      </c>
      <c r="I42" s="494" t="s">
        <v>294</v>
      </c>
      <c r="J42" s="494" t="s">
        <v>294</v>
      </c>
      <c r="K42" s="573">
        <v>0</v>
      </c>
      <c r="L42" s="358" t="s">
        <v>2119</v>
      </c>
      <c r="M42" s="357" t="s">
        <v>4800</v>
      </c>
      <c r="N42" s="357" t="s">
        <v>6008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408</v>
      </c>
      <c r="U42" s="357" t="s">
        <v>294</v>
      </c>
      <c r="V42" s="357" t="s">
        <v>294</v>
      </c>
    </row>
    <row r="43" spans="1:22" ht="15" thickBot="1">
      <c r="A43" s="515"/>
      <c r="B43" s="1599" t="s">
        <v>6015</v>
      </c>
      <c r="C43" s="537" t="s">
        <v>1181</v>
      </c>
      <c r="D43" s="720">
        <v>4</v>
      </c>
      <c r="E43" s="720">
        <v>6</v>
      </c>
      <c r="F43" s="618" t="s">
        <v>438</v>
      </c>
      <c r="G43" s="494"/>
      <c r="H43" s="494" t="s">
        <v>3073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6015</v>
      </c>
      <c r="N43" s="357" t="s">
        <v>3073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 ht="15" thickBot="1">
      <c r="A44" s="517"/>
      <c r="B44" s="517"/>
      <c r="C44" s="538" t="s">
        <v>22</v>
      </c>
      <c r="D44" s="726">
        <v>22</v>
      </c>
      <c r="E44" s="726">
        <v>0</v>
      </c>
      <c r="F44" s="1598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46" t="s">
        <v>5493</v>
      </c>
      <c r="C45" s="531" t="s">
        <v>5020</v>
      </c>
      <c r="D45" s="720">
        <v>5</v>
      </c>
      <c r="E45" s="720">
        <v>7</v>
      </c>
      <c r="F45" s="618" t="s">
        <v>879</v>
      </c>
      <c r="G45" s="494"/>
      <c r="H45" s="494" t="s">
        <v>6027</v>
      </c>
      <c r="I45" s="494" t="s">
        <v>294</v>
      </c>
      <c r="J45" s="494" t="s">
        <v>294</v>
      </c>
      <c r="K45" s="573">
        <v>0</v>
      </c>
      <c r="L45" s="358" t="s">
        <v>5021</v>
      </c>
      <c r="M45" s="357" t="s">
        <v>5493</v>
      </c>
      <c r="N45" s="357" t="s">
        <v>6027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2103</v>
      </c>
      <c r="U45" s="357" t="s">
        <v>294</v>
      </c>
      <c r="V45" s="357" t="s">
        <v>294</v>
      </c>
    </row>
    <row r="46" spans="1:22">
      <c r="A46" s="515"/>
      <c r="B46" s="47" t="s">
        <v>6014</v>
      </c>
      <c r="C46" s="520" t="s">
        <v>1113</v>
      </c>
      <c r="D46" s="720">
        <v>4</v>
      </c>
      <c r="E46" s="720">
        <v>5</v>
      </c>
      <c r="F46" s="618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1113</v>
      </c>
      <c r="M46" s="357" t="s">
        <v>6014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47" t="s">
        <v>5045</v>
      </c>
      <c r="C47" s="520" t="s">
        <v>5190</v>
      </c>
      <c r="D47" s="720">
        <v>4</v>
      </c>
      <c r="E47" s="720">
        <v>5</v>
      </c>
      <c r="F47" s="618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5047</v>
      </c>
      <c r="M47" s="357" t="s">
        <v>5045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47" t="s">
        <v>4760</v>
      </c>
      <c r="C48" s="520" t="s">
        <v>4655</v>
      </c>
      <c r="D48" s="720">
        <v>3</v>
      </c>
      <c r="E48" s="720">
        <v>4</v>
      </c>
      <c r="F48" s="618" t="s">
        <v>879</v>
      </c>
      <c r="G48" s="494"/>
      <c r="H48" s="494" t="s">
        <v>6027</v>
      </c>
      <c r="I48" s="494" t="s">
        <v>294</v>
      </c>
      <c r="J48" s="494" t="s">
        <v>294</v>
      </c>
      <c r="K48" s="573">
        <v>0</v>
      </c>
      <c r="L48" s="358" t="s">
        <v>4655</v>
      </c>
      <c r="M48" s="357" t="s">
        <v>4760</v>
      </c>
      <c r="N48" s="357" t="s">
        <v>6027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2103</v>
      </c>
      <c r="U48" s="357" t="s">
        <v>294</v>
      </c>
      <c r="V48" s="357" t="s">
        <v>294</v>
      </c>
    </row>
    <row r="49" spans="1:22" ht="15" thickBot="1">
      <c r="A49" s="515"/>
      <c r="B49" s="47" t="s">
        <v>5496</v>
      </c>
      <c r="C49" s="520" t="s">
        <v>5024</v>
      </c>
      <c r="D49" s="720">
        <v>5</v>
      </c>
      <c r="E49" s="720">
        <v>7</v>
      </c>
      <c r="F49" s="618" t="s">
        <v>3153</v>
      </c>
      <c r="G49" s="494"/>
      <c r="H49" s="494" t="s">
        <v>3078</v>
      </c>
      <c r="I49" s="494" t="s">
        <v>294</v>
      </c>
      <c r="J49" s="494" t="s">
        <v>294</v>
      </c>
      <c r="K49" s="573">
        <v>0</v>
      </c>
      <c r="L49" s="358" t="s">
        <v>5025</v>
      </c>
      <c r="M49" s="357" t="s">
        <v>5496</v>
      </c>
      <c r="N49" s="357" t="s">
        <v>3078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604</v>
      </c>
      <c r="U49" s="357" t="s">
        <v>294</v>
      </c>
      <c r="V49" s="357" t="s">
        <v>294</v>
      </c>
    </row>
    <row r="50" spans="1:22" ht="15" thickBot="1">
      <c r="A50" s="1059"/>
      <c r="B50" s="206"/>
      <c r="C50" s="538" t="s">
        <v>22</v>
      </c>
      <c r="D50" s="726">
        <v>21</v>
      </c>
      <c r="E50" s="726">
        <v>0</v>
      </c>
      <c r="F50" s="159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46" t="s">
        <v>5037</v>
      </c>
      <c r="C51" s="531" t="s">
        <v>5038</v>
      </c>
      <c r="D51" s="720">
        <v>5</v>
      </c>
      <c r="E51" s="720">
        <v>7</v>
      </c>
      <c r="F51" s="618" t="s">
        <v>5024</v>
      </c>
      <c r="G51" s="494"/>
      <c r="H51" s="494" t="s">
        <v>5496</v>
      </c>
      <c r="I51" s="494" t="s">
        <v>294</v>
      </c>
      <c r="J51" s="494" t="s">
        <v>294</v>
      </c>
      <c r="K51" s="573">
        <v>0</v>
      </c>
      <c r="L51" s="358" t="s">
        <v>5039</v>
      </c>
      <c r="M51" s="357" t="s">
        <v>5037</v>
      </c>
      <c r="N51" s="357" t="s">
        <v>5496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5025</v>
      </c>
      <c r="U51" s="357" t="s">
        <v>294</v>
      </c>
      <c r="V51" s="357" t="s">
        <v>294</v>
      </c>
    </row>
    <row r="52" spans="1:22">
      <c r="A52" s="515"/>
      <c r="B52" s="47" t="s">
        <v>5499</v>
      </c>
      <c r="C52" s="520" t="s">
        <v>5033</v>
      </c>
      <c r="D52" s="720">
        <v>5</v>
      </c>
      <c r="E52" s="720">
        <v>7</v>
      </c>
      <c r="F52" s="618" t="s">
        <v>5020</v>
      </c>
      <c r="G52" s="494"/>
      <c r="H52" s="494" t="s">
        <v>5493</v>
      </c>
      <c r="I52" s="494" t="s">
        <v>294</v>
      </c>
      <c r="J52" s="494" t="s">
        <v>294</v>
      </c>
      <c r="K52" s="573">
        <v>0</v>
      </c>
      <c r="L52" s="358" t="s">
        <v>5034</v>
      </c>
      <c r="M52" s="357" t="s">
        <v>5499</v>
      </c>
      <c r="N52" s="357" t="s">
        <v>5493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5021</v>
      </c>
      <c r="U52" s="357" t="s">
        <v>294</v>
      </c>
      <c r="V52" s="357" t="s">
        <v>294</v>
      </c>
    </row>
    <row r="53" spans="1:22">
      <c r="A53" s="515"/>
      <c r="B53" s="47" t="s">
        <v>5151</v>
      </c>
      <c r="C53" s="520" t="s">
        <v>5014</v>
      </c>
      <c r="D53" s="720">
        <v>3</v>
      </c>
      <c r="E53" s="720">
        <v>4</v>
      </c>
      <c r="F53" s="618" t="s">
        <v>4294</v>
      </c>
      <c r="G53" s="494"/>
      <c r="H53" s="494" t="s">
        <v>3076</v>
      </c>
      <c r="I53" s="494" t="s">
        <v>294</v>
      </c>
      <c r="J53" s="494" t="s">
        <v>294</v>
      </c>
      <c r="K53" s="573">
        <v>0</v>
      </c>
      <c r="L53" s="358" t="s">
        <v>5014</v>
      </c>
      <c r="M53" s="357" t="s">
        <v>5151</v>
      </c>
      <c r="N53" s="357" t="s">
        <v>3076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3207</v>
      </c>
      <c r="U53" s="357" t="s">
        <v>294</v>
      </c>
      <c r="V53" s="357" t="s">
        <v>294</v>
      </c>
    </row>
    <row r="54" spans="1:22" ht="15" thickBot="1">
      <c r="A54" s="515"/>
      <c r="B54" s="47" t="s">
        <v>6016</v>
      </c>
      <c r="C54" s="520" t="s">
        <v>3155</v>
      </c>
      <c r="D54" s="720">
        <v>8</v>
      </c>
      <c r="E54" s="720">
        <v>14</v>
      </c>
      <c r="F54" s="618" t="s">
        <v>5872</v>
      </c>
      <c r="G54" s="494"/>
      <c r="H54" s="494" t="s">
        <v>6015</v>
      </c>
      <c r="I54" s="494" t="s">
        <v>294</v>
      </c>
      <c r="J54" s="494" t="s">
        <v>294</v>
      </c>
      <c r="K54" s="573">
        <v>130</v>
      </c>
      <c r="L54" s="358" t="s">
        <v>4589</v>
      </c>
      <c r="M54" s="357" t="s">
        <v>6016</v>
      </c>
      <c r="N54" s="357" t="s">
        <v>6015</v>
      </c>
      <c r="O54" s="357" t="s">
        <v>294</v>
      </c>
      <c r="P54" s="357" t="s">
        <v>294</v>
      </c>
      <c r="Q54" s="357">
        <v>130</v>
      </c>
      <c r="R54" s="357">
        <v>16</v>
      </c>
      <c r="S54" s="357">
        <v>0</v>
      </c>
      <c r="T54" s="357" t="s">
        <v>1181</v>
      </c>
      <c r="U54" s="357" t="s">
        <v>2110</v>
      </c>
      <c r="V54" s="357" t="s">
        <v>294</v>
      </c>
    </row>
    <row r="55" spans="1:22" ht="15" thickBot="1">
      <c r="A55" s="517"/>
      <c r="B55" s="206"/>
      <c r="C55" s="538" t="s">
        <v>22</v>
      </c>
      <c r="D55" s="726">
        <v>21</v>
      </c>
      <c r="E55" s="726">
        <v>0</v>
      </c>
      <c r="F55" s="1598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6" t="s">
        <v>5504</v>
      </c>
      <c r="C56" s="531" t="s">
        <v>5027</v>
      </c>
      <c r="D56" s="720">
        <v>5</v>
      </c>
      <c r="E56" s="720">
        <v>7</v>
      </c>
      <c r="F56" s="618" t="s">
        <v>4655</v>
      </c>
      <c r="G56" s="494"/>
      <c r="H56" s="494" t="s">
        <v>4760</v>
      </c>
      <c r="I56" s="494" t="s">
        <v>294</v>
      </c>
      <c r="J56" s="494" t="s">
        <v>294</v>
      </c>
      <c r="K56" s="573">
        <v>0</v>
      </c>
      <c r="L56" s="358" t="s">
        <v>5029</v>
      </c>
      <c r="M56" s="357" t="s">
        <v>5504</v>
      </c>
      <c r="N56" s="357" t="s">
        <v>4760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4655</v>
      </c>
      <c r="U56" s="357" t="s">
        <v>294</v>
      </c>
      <c r="V56" s="357" t="s">
        <v>294</v>
      </c>
    </row>
    <row r="57" spans="1:22">
      <c r="A57" s="515"/>
      <c r="B57" s="47" t="s">
        <v>5059</v>
      </c>
      <c r="C57" s="520" t="s">
        <v>5060</v>
      </c>
      <c r="D57" s="720">
        <v>5</v>
      </c>
      <c r="E57" s="720">
        <v>7</v>
      </c>
      <c r="F57" s="618" t="s">
        <v>5020</v>
      </c>
      <c r="G57" s="494"/>
      <c r="H57" s="494" t="s">
        <v>5493</v>
      </c>
      <c r="I57" s="494" t="s">
        <v>294</v>
      </c>
      <c r="J57" s="494" t="s">
        <v>294</v>
      </c>
      <c r="K57" s="573">
        <v>0</v>
      </c>
      <c r="L57" s="358" t="s">
        <v>5061</v>
      </c>
      <c r="M57" s="357" t="s">
        <v>5059</v>
      </c>
      <c r="N57" s="357" t="s">
        <v>5493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5021</v>
      </c>
      <c r="U57" s="357" t="s">
        <v>294</v>
      </c>
      <c r="V57" s="357" t="s">
        <v>294</v>
      </c>
    </row>
    <row r="58" spans="1:22">
      <c r="A58" s="515"/>
      <c r="B58" s="47" t="s">
        <v>4660</v>
      </c>
      <c r="C58" s="520" t="s">
        <v>4779</v>
      </c>
      <c r="D58" s="720">
        <v>4</v>
      </c>
      <c r="E58" s="720">
        <v>4</v>
      </c>
      <c r="F58" s="618" t="s">
        <v>419</v>
      </c>
      <c r="G58" s="494"/>
      <c r="H58" s="494" t="s">
        <v>4800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4800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2119</v>
      </c>
      <c r="U58" s="357" t="s">
        <v>294</v>
      </c>
      <c r="V58" s="357" t="s">
        <v>294</v>
      </c>
    </row>
    <row r="59" spans="1:22" ht="15" thickBot="1">
      <c r="A59" s="515"/>
      <c r="B59" s="47" t="s">
        <v>5507</v>
      </c>
      <c r="C59" s="520" t="s">
        <v>5041</v>
      </c>
      <c r="D59" s="720">
        <v>6</v>
      </c>
      <c r="E59" s="720">
        <v>9</v>
      </c>
      <c r="F59" s="618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5042</v>
      </c>
      <c r="M59" s="357" t="s">
        <v>5507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 ht="15" thickBot="1">
      <c r="A60" s="517"/>
      <c r="B60" s="206"/>
      <c r="C60" s="538" t="s">
        <v>22</v>
      </c>
      <c r="D60" s="726">
        <v>20</v>
      </c>
      <c r="E60" s="726">
        <v>0</v>
      </c>
      <c r="F60" s="159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6" t="s">
        <v>6045</v>
      </c>
      <c r="C61" s="531" t="s">
        <v>881</v>
      </c>
      <c r="D61" s="720">
        <v>6</v>
      </c>
      <c r="E61" s="720">
        <v>9</v>
      </c>
      <c r="F61" s="618" t="s">
        <v>5027</v>
      </c>
      <c r="G61" s="494"/>
      <c r="H61" s="494" t="s">
        <v>5504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6045</v>
      </c>
      <c r="N61" s="357" t="s">
        <v>5504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5029</v>
      </c>
      <c r="U61" s="357" t="s">
        <v>294</v>
      </c>
      <c r="V61" s="357" t="s">
        <v>294</v>
      </c>
    </row>
    <row r="62" spans="1:22">
      <c r="A62" s="515"/>
      <c r="B62" s="47" t="s">
        <v>6018</v>
      </c>
      <c r="C62" s="520" t="s">
        <v>4161</v>
      </c>
      <c r="D62" s="720">
        <v>8</v>
      </c>
      <c r="E62" s="720">
        <v>12</v>
      </c>
      <c r="F62" s="618" t="s">
        <v>5879</v>
      </c>
      <c r="G62" s="494"/>
      <c r="H62" s="494" t="s">
        <v>3081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6018</v>
      </c>
      <c r="N62" s="357" t="s">
        <v>3081</v>
      </c>
      <c r="O62" s="357" t="s">
        <v>294</v>
      </c>
      <c r="P62" s="357" t="s">
        <v>294</v>
      </c>
      <c r="Q62" s="357">
        <v>150</v>
      </c>
      <c r="R62" s="357">
        <v>34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47" t="s">
        <v>1114</v>
      </c>
      <c r="C63" s="520" t="s">
        <v>878</v>
      </c>
      <c r="D63" s="720">
        <v>4</v>
      </c>
      <c r="E63" s="720">
        <v>4</v>
      </c>
      <c r="F63" s="6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5863</v>
      </c>
      <c r="C64" s="520" t="s">
        <v>4592</v>
      </c>
      <c r="D64" s="720">
        <v>4</v>
      </c>
      <c r="E64" s="720">
        <v>4</v>
      </c>
      <c r="F64" s="618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47" t="s">
        <v>876</v>
      </c>
      <c r="C65" s="520" t="s">
        <v>4594</v>
      </c>
      <c r="D65" s="720">
        <v>4</v>
      </c>
      <c r="E65" s="720">
        <v>4</v>
      </c>
      <c r="F65" s="618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17"/>
      <c r="B66" s="206"/>
      <c r="C66" s="538" t="s">
        <v>22</v>
      </c>
      <c r="D66" s="726">
        <v>18</v>
      </c>
      <c r="E66" s="726">
        <v>0</v>
      </c>
      <c r="F66" s="1598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6" t="s">
        <v>5512</v>
      </c>
      <c r="C67" s="531" t="s">
        <v>5067</v>
      </c>
      <c r="D67" s="720">
        <v>6</v>
      </c>
      <c r="E67" s="720">
        <v>10</v>
      </c>
      <c r="F67" s="616" t="s">
        <v>5027</v>
      </c>
      <c r="G67" s="494"/>
      <c r="H67" s="494" t="s">
        <v>5504</v>
      </c>
      <c r="I67" s="494" t="s">
        <v>294</v>
      </c>
      <c r="J67" s="494" t="s">
        <v>294</v>
      </c>
      <c r="K67" s="573">
        <v>0</v>
      </c>
      <c r="L67" s="358" t="s">
        <v>5068</v>
      </c>
      <c r="M67" s="357" t="s">
        <v>5512</v>
      </c>
      <c r="N67" s="357" t="s">
        <v>5504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5029</v>
      </c>
      <c r="U67" s="357" t="s">
        <v>294</v>
      </c>
      <c r="V67" s="357" t="s">
        <v>294</v>
      </c>
    </row>
    <row r="68" spans="1:22">
      <c r="A68" s="515"/>
      <c r="B68" s="47" t="s">
        <v>6019</v>
      </c>
      <c r="C68" s="520" t="s">
        <v>4329</v>
      </c>
      <c r="D68" s="720">
        <v>8</v>
      </c>
      <c r="E68" s="720">
        <v>12</v>
      </c>
      <c r="F68" s="618" t="s">
        <v>4161</v>
      </c>
      <c r="G68" s="494"/>
      <c r="H68" s="494" t="s">
        <v>6018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6019</v>
      </c>
      <c r="N68" s="357" t="s">
        <v>6018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47" t="s">
        <v>1116</v>
      </c>
      <c r="C69" s="520" t="s">
        <v>2137</v>
      </c>
      <c r="D69" s="720">
        <v>4</v>
      </c>
      <c r="E69" s="720">
        <v>4</v>
      </c>
      <c r="F69" s="618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866</v>
      </c>
      <c r="C70" s="520" t="s">
        <v>4602</v>
      </c>
      <c r="D70" s="720">
        <v>4</v>
      </c>
      <c r="E70" s="720">
        <v>4</v>
      </c>
      <c r="F70" s="618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5865</v>
      </c>
      <c r="C71" s="520" t="s">
        <v>4604</v>
      </c>
      <c r="D71" s="720">
        <v>4</v>
      </c>
      <c r="E71" s="720">
        <v>4</v>
      </c>
      <c r="F71" s="618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206"/>
      <c r="C72" s="538" t="s">
        <v>22</v>
      </c>
      <c r="D72" s="726">
        <v>18</v>
      </c>
      <c r="E72" s="726">
        <v>0</v>
      </c>
      <c r="F72" s="67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34"/>
      <c r="B73" s="534"/>
      <c r="C73" s="538" t="s">
        <v>111</v>
      </c>
      <c r="D73" s="725">
        <v>200</v>
      </c>
      <c r="E73" s="725">
        <v>0</v>
      </c>
      <c r="F73" s="534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AF39D-4D39-4939-B747-B43CD4116AA9}">
  <sheetPr codeName="Sheet140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.332031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3.6640625" style="357" customWidth="1"/>
    <col min="9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500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4482</v>
      </c>
      <c r="C9" s="1593" t="s">
        <v>3533</v>
      </c>
      <c r="D9" s="651">
        <v>5</v>
      </c>
      <c r="E9" s="651">
        <v>4</v>
      </c>
      <c r="F9" s="80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4482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4485</v>
      </c>
      <c r="C10" s="717" t="s">
        <v>3543</v>
      </c>
      <c r="D10" s="656">
        <v>5</v>
      </c>
      <c r="E10" s="656">
        <v>4</v>
      </c>
      <c r="F10" s="79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4485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3035</v>
      </c>
      <c r="C11" s="717" t="s">
        <v>438</v>
      </c>
      <c r="D11" s="656">
        <v>2</v>
      </c>
      <c r="E11" s="656">
        <v>1</v>
      </c>
      <c r="F11" s="7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3035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6033</v>
      </c>
      <c r="C12" s="717" t="s">
        <v>882</v>
      </c>
      <c r="D12" s="656">
        <v>4</v>
      </c>
      <c r="E12" s="656">
        <v>0</v>
      </c>
      <c r="F12" s="8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6033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4609</v>
      </c>
      <c r="C13" s="717" t="s">
        <v>4611</v>
      </c>
      <c r="D13" s="656">
        <v>3</v>
      </c>
      <c r="E13" s="656">
        <v>0</v>
      </c>
      <c r="F13" s="7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4611</v>
      </c>
      <c r="M13" s="357" t="s">
        <v>4609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4612</v>
      </c>
      <c r="C14" s="717" t="s">
        <v>4614</v>
      </c>
      <c r="D14" s="759">
        <v>3</v>
      </c>
      <c r="E14" s="759">
        <v>0</v>
      </c>
      <c r="F14" s="8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4614</v>
      </c>
      <c r="M14" s="357" t="s">
        <v>4612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67"/>
      <c r="C15" s="724" t="s">
        <v>336</v>
      </c>
      <c r="D15" s="725">
        <v>22</v>
      </c>
      <c r="E15" s="726">
        <v>4</v>
      </c>
      <c r="F15" s="159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706" t="s">
        <v>6034</v>
      </c>
      <c r="C16" s="717" t="s">
        <v>3991</v>
      </c>
      <c r="D16" s="651">
        <v>5</v>
      </c>
      <c r="E16" s="651">
        <v>4</v>
      </c>
      <c r="F16" s="809" t="s">
        <v>3533</v>
      </c>
      <c r="G16" s="494"/>
      <c r="H16" s="494" t="s">
        <v>4482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6034</v>
      </c>
      <c r="N16" s="357" t="s">
        <v>4482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849"/>
      <c r="B17" s="707" t="s">
        <v>4486</v>
      </c>
      <c r="C17" s="717" t="s">
        <v>471</v>
      </c>
      <c r="D17" s="656">
        <v>5</v>
      </c>
      <c r="E17" s="656">
        <v>4</v>
      </c>
      <c r="F17" s="802" t="s">
        <v>3543</v>
      </c>
      <c r="G17" s="494"/>
      <c r="H17" s="494" t="s">
        <v>4485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4486</v>
      </c>
      <c r="N17" s="357" t="s">
        <v>4485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849"/>
      <c r="B18" s="707" t="s">
        <v>4615</v>
      </c>
      <c r="C18" s="717" t="s">
        <v>4617</v>
      </c>
      <c r="D18" s="656">
        <v>3</v>
      </c>
      <c r="E18" s="656">
        <v>0</v>
      </c>
      <c r="F18" s="802" t="s">
        <v>500</v>
      </c>
      <c r="G18" s="494"/>
      <c r="H18" s="494" t="s">
        <v>6033</v>
      </c>
      <c r="I18" s="494" t="s">
        <v>294</v>
      </c>
      <c r="J18" s="494" t="s">
        <v>294</v>
      </c>
      <c r="K18" s="573">
        <v>0</v>
      </c>
      <c r="L18" s="358" t="s">
        <v>4617</v>
      </c>
      <c r="M18" s="357" t="s">
        <v>4615</v>
      </c>
      <c r="N18" s="357" t="s">
        <v>6033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882</v>
      </c>
      <c r="U18" s="357" t="s">
        <v>294</v>
      </c>
      <c r="V18" s="357" t="s">
        <v>294</v>
      </c>
    </row>
    <row r="19" spans="1:22">
      <c r="A19" s="849"/>
      <c r="B19" s="707" t="s">
        <v>868</v>
      </c>
      <c r="C19" s="717" t="s">
        <v>869</v>
      </c>
      <c r="D19" s="656">
        <v>3</v>
      </c>
      <c r="E19" s="656">
        <v>4</v>
      </c>
      <c r="F19" s="810" t="s">
        <v>3533</v>
      </c>
      <c r="G19" s="494"/>
      <c r="H19" s="494" t="s">
        <v>4482</v>
      </c>
      <c r="I19" s="494" t="s">
        <v>294</v>
      </c>
      <c r="J19" s="494" t="s">
        <v>294</v>
      </c>
      <c r="K19" s="573">
        <v>0</v>
      </c>
      <c r="L19" s="358" t="s">
        <v>2113</v>
      </c>
      <c r="M19" s="357" t="s">
        <v>868</v>
      </c>
      <c r="N19" s="357" t="s">
        <v>4482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>
      <c r="A20" s="849"/>
      <c r="B20" s="707" t="s">
        <v>36</v>
      </c>
      <c r="C20" s="717" t="s">
        <v>1131</v>
      </c>
      <c r="D20" s="656">
        <v>1</v>
      </c>
      <c r="E20" s="656">
        <v>1</v>
      </c>
      <c r="F20" s="7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849"/>
      <c r="B21" s="708" t="s">
        <v>6035</v>
      </c>
      <c r="C21" s="747" t="s">
        <v>4621</v>
      </c>
      <c r="D21" s="759">
        <v>3</v>
      </c>
      <c r="E21" s="759">
        <v>0</v>
      </c>
      <c r="F21" s="806" t="s">
        <v>4611</v>
      </c>
      <c r="G21" s="494"/>
      <c r="H21" s="494" t="s">
        <v>4609</v>
      </c>
      <c r="I21" s="494" t="s">
        <v>294</v>
      </c>
      <c r="J21" s="494" t="s">
        <v>294</v>
      </c>
      <c r="K21" s="573">
        <v>0</v>
      </c>
      <c r="L21" s="358" t="s">
        <v>4621</v>
      </c>
      <c r="M21" s="357" t="s">
        <v>6035</v>
      </c>
      <c r="N21" s="357" t="s">
        <v>4609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4611</v>
      </c>
      <c r="U21" s="357" t="s">
        <v>294</v>
      </c>
      <c r="V21" s="357" t="s">
        <v>294</v>
      </c>
    </row>
    <row r="22" spans="1:22" ht="15" thickBot="1">
      <c r="A22" s="849"/>
      <c r="B22" s="867"/>
      <c r="C22" s="1595" t="s">
        <v>336</v>
      </c>
      <c r="D22" s="725">
        <v>20</v>
      </c>
      <c r="E22" s="726">
        <v>0</v>
      </c>
      <c r="F22" s="159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706" t="s">
        <v>6036</v>
      </c>
      <c r="C23" s="733" t="s">
        <v>4755</v>
      </c>
      <c r="D23" s="651">
        <v>5</v>
      </c>
      <c r="E23" s="651">
        <v>0</v>
      </c>
      <c r="F23" s="809" t="s">
        <v>4617</v>
      </c>
      <c r="G23" s="494"/>
      <c r="H23" s="494" t="s">
        <v>4615</v>
      </c>
      <c r="I23" s="494" t="s">
        <v>294</v>
      </c>
      <c r="J23" s="494" t="s">
        <v>294</v>
      </c>
      <c r="K23" s="573">
        <v>0</v>
      </c>
      <c r="L23" s="358" t="s">
        <v>4625</v>
      </c>
      <c r="M23" s="357" t="s">
        <v>6036</v>
      </c>
      <c r="N23" s="357" t="s">
        <v>4615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4617</v>
      </c>
      <c r="U23" s="357" t="s">
        <v>294</v>
      </c>
      <c r="V23" s="357" t="s">
        <v>294</v>
      </c>
    </row>
    <row r="24" spans="1:22">
      <c r="A24" s="849"/>
      <c r="B24" s="707" t="s">
        <v>6037</v>
      </c>
      <c r="C24" s="717" t="s">
        <v>562</v>
      </c>
      <c r="D24" s="656">
        <v>5</v>
      </c>
      <c r="E24" s="656">
        <v>4</v>
      </c>
      <c r="F24" s="802" t="s">
        <v>3991</v>
      </c>
      <c r="G24" s="494"/>
      <c r="H24" s="494" t="s">
        <v>6034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6037</v>
      </c>
      <c r="N24" s="357" t="s">
        <v>6034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849"/>
      <c r="B25" s="707" t="s">
        <v>4490</v>
      </c>
      <c r="C25" s="717" t="s">
        <v>140</v>
      </c>
      <c r="D25" s="656">
        <v>5</v>
      </c>
      <c r="E25" s="656">
        <v>4</v>
      </c>
      <c r="F25" s="802" t="s">
        <v>471</v>
      </c>
      <c r="G25" s="494"/>
      <c r="H25" s="494" t="s">
        <v>4486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4490</v>
      </c>
      <c r="N25" s="357" t="s">
        <v>4486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849"/>
      <c r="B26" s="707" t="s">
        <v>29</v>
      </c>
      <c r="C26" s="717" t="s">
        <v>2389</v>
      </c>
      <c r="D26" s="656">
        <v>2</v>
      </c>
      <c r="E26" s="656">
        <v>2</v>
      </c>
      <c r="F26" s="802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849"/>
      <c r="B27" s="707" t="s">
        <v>3051</v>
      </c>
      <c r="C27" s="717" t="s">
        <v>335</v>
      </c>
      <c r="D27" s="656">
        <v>2</v>
      </c>
      <c r="E27" s="656">
        <v>1</v>
      </c>
      <c r="F27" s="79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3051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849"/>
      <c r="B28" s="708" t="s">
        <v>40</v>
      </c>
      <c r="C28" s="747" t="s">
        <v>1180</v>
      </c>
      <c r="D28" s="759">
        <v>1</v>
      </c>
      <c r="E28" s="759">
        <v>1</v>
      </c>
      <c r="F28" s="1424" t="s">
        <v>1131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856"/>
      <c r="B29" s="856"/>
      <c r="C29" s="1597" t="s">
        <v>336</v>
      </c>
      <c r="D29" s="725">
        <v>20</v>
      </c>
      <c r="E29" s="726">
        <v>0</v>
      </c>
      <c r="F29" s="919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706" t="s">
        <v>4489</v>
      </c>
      <c r="C30" s="733" t="s">
        <v>3153</v>
      </c>
      <c r="D30" s="651">
        <v>5</v>
      </c>
      <c r="E30" s="651">
        <v>4</v>
      </c>
      <c r="F30" s="809" t="s">
        <v>3991</v>
      </c>
      <c r="G30" s="494"/>
      <c r="H30" s="494" t="s">
        <v>6034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4489</v>
      </c>
      <c r="N30" s="357" t="s">
        <v>6034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849"/>
      <c r="B31" s="707" t="s">
        <v>1111</v>
      </c>
      <c r="C31" s="717" t="s">
        <v>1126</v>
      </c>
      <c r="D31" s="656">
        <v>3</v>
      </c>
      <c r="E31" s="656">
        <v>4</v>
      </c>
      <c r="F31" s="802" t="s">
        <v>1180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849"/>
      <c r="B32" s="707" t="s">
        <v>6038</v>
      </c>
      <c r="C32" s="717" t="s">
        <v>4756</v>
      </c>
      <c r="D32" s="656">
        <v>3</v>
      </c>
      <c r="E32" s="656">
        <v>0</v>
      </c>
      <c r="F32" s="810" t="s">
        <v>869</v>
      </c>
      <c r="G32" s="494"/>
      <c r="H32" s="494" t="s">
        <v>868</v>
      </c>
      <c r="I32" s="494" t="s">
        <v>294</v>
      </c>
      <c r="J32" s="494" t="s">
        <v>294</v>
      </c>
      <c r="K32" s="573">
        <v>0</v>
      </c>
      <c r="L32" s="358" t="s">
        <v>4631</v>
      </c>
      <c r="M32" s="357" t="s">
        <v>6038</v>
      </c>
      <c r="N32" s="357" t="s">
        <v>868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2113</v>
      </c>
      <c r="U32" s="357" t="s">
        <v>294</v>
      </c>
      <c r="V32" s="357" t="s">
        <v>294</v>
      </c>
    </row>
    <row r="33" spans="1:22">
      <c r="A33" s="849"/>
      <c r="B33" s="707" t="s">
        <v>6039</v>
      </c>
      <c r="C33" s="717" t="s">
        <v>4689</v>
      </c>
      <c r="D33" s="656">
        <v>3</v>
      </c>
      <c r="E33" s="656">
        <v>0</v>
      </c>
      <c r="F33" s="810" t="s">
        <v>3991</v>
      </c>
      <c r="G33" s="494"/>
      <c r="H33" s="494" t="s">
        <v>6034</v>
      </c>
      <c r="I33" s="494" t="s">
        <v>294</v>
      </c>
      <c r="J33" s="494" t="s">
        <v>294</v>
      </c>
      <c r="K33" s="573">
        <v>0</v>
      </c>
      <c r="L33" s="358" t="s">
        <v>2108</v>
      </c>
      <c r="M33" s="357" t="s">
        <v>6039</v>
      </c>
      <c r="N33" s="357" t="s">
        <v>6034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>
      <c r="A34" s="849"/>
      <c r="B34" s="707" t="s">
        <v>6040</v>
      </c>
      <c r="C34" s="717" t="s">
        <v>873</v>
      </c>
      <c r="D34" s="656">
        <v>3</v>
      </c>
      <c r="E34" s="656">
        <v>0</v>
      </c>
      <c r="F34" s="802" t="s">
        <v>2389</v>
      </c>
      <c r="G34" s="494"/>
      <c r="H34" s="494" t="s">
        <v>29</v>
      </c>
      <c r="I34" s="494" t="s">
        <v>294</v>
      </c>
      <c r="J34" s="494" t="s">
        <v>294</v>
      </c>
      <c r="K34" s="573">
        <v>0</v>
      </c>
      <c r="L34" s="358" t="s">
        <v>2114</v>
      </c>
      <c r="M34" s="357" t="s">
        <v>6040</v>
      </c>
      <c r="N34" s="357" t="s">
        <v>29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609</v>
      </c>
      <c r="U34" s="357" t="s">
        <v>294</v>
      </c>
      <c r="V34" s="357" t="s">
        <v>294</v>
      </c>
    </row>
    <row r="35" spans="1:22" ht="15" thickBot="1">
      <c r="A35" s="849"/>
      <c r="B35" s="707" t="s">
        <v>3039</v>
      </c>
      <c r="C35" s="747" t="s">
        <v>1179</v>
      </c>
      <c r="D35" s="759">
        <v>3</v>
      </c>
      <c r="E35" s="759">
        <v>2</v>
      </c>
      <c r="F35" s="82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2100</v>
      </c>
      <c r="M35" s="357" t="s">
        <v>3039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856"/>
      <c r="B36" s="867"/>
      <c r="C36" s="724" t="s">
        <v>336</v>
      </c>
      <c r="D36" s="725">
        <v>20</v>
      </c>
      <c r="E36" s="726">
        <v>0</v>
      </c>
      <c r="F36" s="1594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4">
        <v>5</v>
      </c>
      <c r="B37" s="707" t="s">
        <v>6041</v>
      </c>
      <c r="C37" s="717" t="s">
        <v>4761</v>
      </c>
      <c r="D37" s="651">
        <v>4</v>
      </c>
      <c r="E37" s="651">
        <v>0</v>
      </c>
      <c r="F37" s="801" t="s">
        <v>3153</v>
      </c>
      <c r="G37" s="494"/>
      <c r="H37" s="494" t="s">
        <v>4489</v>
      </c>
      <c r="I37" s="494" t="s">
        <v>294</v>
      </c>
      <c r="J37" s="494" t="s">
        <v>294</v>
      </c>
      <c r="K37" s="574">
        <v>0</v>
      </c>
      <c r="L37" s="358" t="s">
        <v>943</v>
      </c>
      <c r="M37" s="357" t="s">
        <v>6041</v>
      </c>
      <c r="N37" s="357" t="s">
        <v>4489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604</v>
      </c>
      <c r="U37" s="357" t="s">
        <v>294</v>
      </c>
      <c r="V37" s="357" t="s">
        <v>294</v>
      </c>
    </row>
    <row r="38" spans="1:22">
      <c r="A38" s="849"/>
      <c r="B38" s="707" t="s">
        <v>901</v>
      </c>
      <c r="C38" s="717" t="s">
        <v>879</v>
      </c>
      <c r="D38" s="656">
        <v>3</v>
      </c>
      <c r="E38" s="656">
        <v>0</v>
      </c>
      <c r="F38" s="810" t="s">
        <v>500</v>
      </c>
      <c r="G38" s="494"/>
      <c r="H38" s="494" t="s">
        <v>6033</v>
      </c>
      <c r="I38" s="494" t="s">
        <v>294</v>
      </c>
      <c r="J38" s="494" t="s">
        <v>294</v>
      </c>
      <c r="K38" s="573">
        <v>0</v>
      </c>
      <c r="L38" s="358" t="s">
        <v>2103</v>
      </c>
      <c r="M38" s="357" t="s">
        <v>901</v>
      </c>
      <c r="N38" s="357" t="s">
        <v>6033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882</v>
      </c>
      <c r="U38" s="357" t="s">
        <v>294</v>
      </c>
      <c r="V38" s="357" t="s">
        <v>294</v>
      </c>
    </row>
    <row r="39" spans="1:22">
      <c r="A39" s="849"/>
      <c r="B39" s="707" t="s">
        <v>6042</v>
      </c>
      <c r="C39" s="717" t="s">
        <v>411</v>
      </c>
      <c r="D39" s="656">
        <v>4</v>
      </c>
      <c r="E39" s="656">
        <v>0</v>
      </c>
      <c r="F39" s="810" t="s">
        <v>4689</v>
      </c>
      <c r="G39" s="494"/>
      <c r="H39" s="494" t="s">
        <v>6039</v>
      </c>
      <c r="I39" s="494" t="s">
        <v>294</v>
      </c>
      <c r="J39" s="494" t="s">
        <v>294</v>
      </c>
      <c r="K39" s="574">
        <v>0</v>
      </c>
      <c r="L39" s="358" t="s">
        <v>411</v>
      </c>
      <c r="M39" s="357" t="s">
        <v>6042</v>
      </c>
      <c r="N39" s="357" t="s">
        <v>6039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2108</v>
      </c>
      <c r="U39" s="357" t="s">
        <v>294</v>
      </c>
      <c r="V39" s="357" t="s">
        <v>294</v>
      </c>
    </row>
    <row r="40" spans="1:22">
      <c r="A40" s="849"/>
      <c r="B40" s="707" t="s">
        <v>373</v>
      </c>
      <c r="C40" s="717" t="s">
        <v>4555</v>
      </c>
      <c r="D40" s="656">
        <v>3</v>
      </c>
      <c r="E40" s="656">
        <v>4</v>
      </c>
      <c r="F40" s="802" t="s">
        <v>3153</v>
      </c>
      <c r="G40" s="494"/>
      <c r="H40" s="494" t="s">
        <v>4489</v>
      </c>
      <c r="I40" s="494" t="s">
        <v>294</v>
      </c>
      <c r="J40" s="494" t="s">
        <v>294</v>
      </c>
      <c r="K40" s="573">
        <v>0</v>
      </c>
      <c r="L40" s="358" t="s">
        <v>2115</v>
      </c>
      <c r="M40" s="357" t="s">
        <v>373</v>
      </c>
      <c r="N40" s="357" t="s">
        <v>4489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849"/>
      <c r="B41" s="707" t="s">
        <v>38</v>
      </c>
      <c r="C41" s="717" t="s">
        <v>331</v>
      </c>
      <c r="D41" s="656">
        <v>1</v>
      </c>
      <c r="E41" s="656">
        <v>1</v>
      </c>
      <c r="F41" s="802" t="s">
        <v>335</v>
      </c>
      <c r="G41" s="494"/>
      <c r="H41" s="494" t="s">
        <v>3051</v>
      </c>
      <c r="I41" s="494" t="s">
        <v>294</v>
      </c>
      <c r="J41" s="494" t="s">
        <v>294</v>
      </c>
      <c r="K41" s="573">
        <v>0</v>
      </c>
      <c r="L41" s="358" t="s">
        <v>331</v>
      </c>
      <c r="M41" s="357" t="s">
        <v>38</v>
      </c>
      <c r="N41" s="357" t="s">
        <v>3051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335</v>
      </c>
      <c r="U41" s="357" t="s">
        <v>294</v>
      </c>
      <c r="V41" s="357" t="s">
        <v>294</v>
      </c>
    </row>
    <row r="42" spans="1:22" ht="15" thickBot="1">
      <c r="A42" s="849"/>
      <c r="B42" s="707" t="s">
        <v>5156</v>
      </c>
      <c r="C42" s="717" t="s">
        <v>408</v>
      </c>
      <c r="D42" s="759">
        <v>3</v>
      </c>
      <c r="E42" s="759">
        <v>0</v>
      </c>
      <c r="F42" s="1424" t="s">
        <v>4611</v>
      </c>
      <c r="G42" s="494"/>
      <c r="H42" s="494" t="s">
        <v>4609</v>
      </c>
      <c r="I42" s="494" t="s">
        <v>294</v>
      </c>
      <c r="J42" s="494" t="s">
        <v>294</v>
      </c>
      <c r="K42" s="573">
        <v>0</v>
      </c>
      <c r="L42" s="358" t="s">
        <v>408</v>
      </c>
      <c r="M42" s="357" t="s">
        <v>5156</v>
      </c>
      <c r="N42" s="357" t="s">
        <v>4609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4611</v>
      </c>
      <c r="U42" s="357" t="s">
        <v>294</v>
      </c>
      <c r="V42" s="357" t="s">
        <v>294</v>
      </c>
    </row>
    <row r="43" spans="1:22" ht="15" thickBot="1">
      <c r="A43" s="856"/>
      <c r="B43" s="757"/>
      <c r="C43" s="724" t="s">
        <v>336</v>
      </c>
      <c r="D43" s="725">
        <v>18</v>
      </c>
      <c r="E43" s="726">
        <v>0</v>
      </c>
      <c r="F43" s="1594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707" t="s">
        <v>4641</v>
      </c>
      <c r="C44" s="717" t="s">
        <v>571</v>
      </c>
      <c r="D44" s="651">
        <v>6</v>
      </c>
      <c r="E44" s="651">
        <v>8</v>
      </c>
      <c r="F44" s="810" t="s">
        <v>4761</v>
      </c>
      <c r="G44" s="494"/>
      <c r="H44" s="494" t="s">
        <v>6041</v>
      </c>
      <c r="I44" s="494" t="s">
        <v>294</v>
      </c>
      <c r="J44" s="494" t="s">
        <v>294</v>
      </c>
      <c r="K44" s="573">
        <v>0</v>
      </c>
      <c r="L44" s="358" t="s">
        <v>622</v>
      </c>
      <c r="M44" s="357" t="s">
        <v>4641</v>
      </c>
      <c r="N44" s="357" t="s">
        <v>6041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943</v>
      </c>
      <c r="U44" s="357" t="s">
        <v>294</v>
      </c>
      <c r="V44" s="357" t="s">
        <v>294</v>
      </c>
    </row>
    <row r="45" spans="1:22">
      <c r="A45" s="849"/>
      <c r="B45" s="707" t="s">
        <v>3052</v>
      </c>
      <c r="C45" s="717" t="s">
        <v>1181</v>
      </c>
      <c r="D45" s="656">
        <v>4</v>
      </c>
      <c r="E45" s="656">
        <v>2</v>
      </c>
      <c r="F45" s="802" t="s">
        <v>438</v>
      </c>
      <c r="G45" s="494"/>
      <c r="H45" s="494" t="s">
        <v>3035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3052</v>
      </c>
      <c r="N45" s="357" t="s">
        <v>3035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>
      <c r="A46" s="849"/>
      <c r="B46" s="707" t="s">
        <v>6043</v>
      </c>
      <c r="C46" s="717" t="s">
        <v>4645</v>
      </c>
      <c r="D46" s="656">
        <v>5</v>
      </c>
      <c r="E46" s="656">
        <v>0</v>
      </c>
      <c r="F46" s="810" t="s">
        <v>411</v>
      </c>
      <c r="G46" s="494"/>
      <c r="H46" s="494" t="s">
        <v>6042</v>
      </c>
      <c r="I46" s="494" t="s">
        <v>294</v>
      </c>
      <c r="J46" s="494" t="s">
        <v>294</v>
      </c>
      <c r="K46" s="573">
        <v>0</v>
      </c>
      <c r="L46" s="358" t="s">
        <v>4645</v>
      </c>
      <c r="M46" s="357" t="s">
        <v>6043</v>
      </c>
      <c r="N46" s="357" t="s">
        <v>6042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411</v>
      </c>
      <c r="U46" s="357" t="s">
        <v>294</v>
      </c>
      <c r="V46" s="357" t="s">
        <v>294</v>
      </c>
    </row>
    <row r="47" spans="1:22">
      <c r="A47" s="849"/>
      <c r="B47" s="707" t="s">
        <v>4646</v>
      </c>
      <c r="C47" s="717" t="s">
        <v>4648</v>
      </c>
      <c r="D47" s="656">
        <v>3</v>
      </c>
      <c r="E47" s="656">
        <v>0</v>
      </c>
      <c r="F47" s="810" t="s">
        <v>4614</v>
      </c>
      <c r="G47" s="494"/>
      <c r="H47" s="494" t="s">
        <v>4612</v>
      </c>
      <c r="I47" s="494" t="s">
        <v>294</v>
      </c>
      <c r="J47" s="494" t="s">
        <v>294</v>
      </c>
      <c r="K47" s="573">
        <v>0</v>
      </c>
      <c r="L47" s="358" t="s">
        <v>4648</v>
      </c>
      <c r="M47" s="357" t="s">
        <v>4646</v>
      </c>
      <c r="N47" s="357" t="s">
        <v>4612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4614</v>
      </c>
      <c r="U47" s="357" t="s">
        <v>294</v>
      </c>
      <c r="V47" s="357" t="s">
        <v>294</v>
      </c>
    </row>
    <row r="48" spans="1:22" ht="15" thickBot="1">
      <c r="A48" s="849"/>
      <c r="B48" s="707" t="s">
        <v>4649</v>
      </c>
      <c r="C48" s="717" t="s">
        <v>374</v>
      </c>
      <c r="D48" s="656">
        <v>4</v>
      </c>
      <c r="E48" s="656">
        <v>4</v>
      </c>
      <c r="F48" s="810" t="s">
        <v>331</v>
      </c>
      <c r="G48" s="494"/>
      <c r="H48" s="494" t="s">
        <v>38</v>
      </c>
      <c r="I48" s="494" t="s">
        <v>294</v>
      </c>
      <c r="J48" s="494" t="s">
        <v>294</v>
      </c>
      <c r="K48" s="573">
        <v>0</v>
      </c>
      <c r="L48" s="358" t="s">
        <v>774</v>
      </c>
      <c r="M48" s="357" t="s">
        <v>4649</v>
      </c>
      <c r="N48" s="357" t="s">
        <v>38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331</v>
      </c>
      <c r="U48" s="357" t="s">
        <v>294</v>
      </c>
      <c r="V48" s="357" t="s">
        <v>294</v>
      </c>
    </row>
    <row r="49" spans="1:22" ht="15" thickBot="1">
      <c r="A49" s="856"/>
      <c r="B49" s="757"/>
      <c r="C49" s="724" t="s">
        <v>336</v>
      </c>
      <c r="D49" s="663">
        <v>22</v>
      </c>
      <c r="E49" s="726">
        <v>0</v>
      </c>
      <c r="F49" s="1594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336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844">
        <v>7</v>
      </c>
      <c r="B50" s="706" t="s">
        <v>5876</v>
      </c>
      <c r="C50" s="733" t="s">
        <v>4773</v>
      </c>
      <c r="D50" s="651">
        <v>6</v>
      </c>
      <c r="E50" s="651">
        <v>15</v>
      </c>
      <c r="F50" s="810" t="s">
        <v>571</v>
      </c>
      <c r="G50" s="494"/>
      <c r="H50" s="494" t="s">
        <v>4641</v>
      </c>
      <c r="I50" s="494" t="s">
        <v>294</v>
      </c>
      <c r="J50" s="494" t="s">
        <v>294</v>
      </c>
      <c r="K50" s="573">
        <v>0</v>
      </c>
      <c r="L50" s="358" t="s">
        <v>4653</v>
      </c>
      <c r="M50" s="357" t="s">
        <v>5876</v>
      </c>
      <c r="N50" s="357" t="s">
        <v>4641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622</v>
      </c>
      <c r="U50" s="357" t="s">
        <v>294</v>
      </c>
      <c r="V50" s="357" t="s">
        <v>294</v>
      </c>
    </row>
    <row r="51" spans="1:22">
      <c r="A51" s="849"/>
      <c r="B51" s="707" t="s">
        <v>5011</v>
      </c>
      <c r="C51" s="717" t="s">
        <v>4655</v>
      </c>
      <c r="D51" s="656">
        <v>3</v>
      </c>
      <c r="E51" s="656">
        <v>3</v>
      </c>
      <c r="F51" s="802" t="s">
        <v>879</v>
      </c>
      <c r="G51" s="494"/>
      <c r="H51" s="494" t="s">
        <v>901</v>
      </c>
      <c r="I51" s="494" t="s">
        <v>294</v>
      </c>
      <c r="J51" s="494" t="s">
        <v>294</v>
      </c>
      <c r="K51" s="573">
        <v>0</v>
      </c>
      <c r="L51" s="358" t="s">
        <v>4655</v>
      </c>
      <c r="M51" s="357" t="s">
        <v>5011</v>
      </c>
      <c r="N51" s="357" t="s">
        <v>901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2103</v>
      </c>
      <c r="U51" s="357" t="s">
        <v>294</v>
      </c>
      <c r="V51" s="357" t="s">
        <v>294</v>
      </c>
    </row>
    <row r="52" spans="1:22">
      <c r="A52" s="849"/>
      <c r="B52" s="707" t="s">
        <v>6029</v>
      </c>
      <c r="C52" s="717" t="s">
        <v>4778</v>
      </c>
      <c r="D52" s="656">
        <v>6</v>
      </c>
      <c r="E52" s="656">
        <v>15</v>
      </c>
      <c r="F52" s="810" t="s">
        <v>943</v>
      </c>
      <c r="G52" s="494"/>
      <c r="H52" s="494" t="s">
        <v>6041</v>
      </c>
      <c r="I52" s="494" t="s">
        <v>294</v>
      </c>
      <c r="J52" s="494" t="s">
        <v>294</v>
      </c>
      <c r="K52" s="573">
        <v>0</v>
      </c>
      <c r="L52" s="358" t="s">
        <v>4659</v>
      </c>
      <c r="M52" s="357" t="s">
        <v>6029</v>
      </c>
      <c r="N52" s="357" t="s">
        <v>6041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943</v>
      </c>
      <c r="U52" s="357" t="s">
        <v>294</v>
      </c>
      <c r="V52" s="357" t="s">
        <v>294</v>
      </c>
    </row>
    <row r="53" spans="1:22">
      <c r="A53" s="849"/>
      <c r="B53" s="707" t="s">
        <v>3040</v>
      </c>
      <c r="C53" s="717" t="s">
        <v>3998</v>
      </c>
      <c r="D53" s="656">
        <v>3</v>
      </c>
      <c r="E53" s="656">
        <v>2</v>
      </c>
      <c r="F53" s="802" t="s">
        <v>1179</v>
      </c>
      <c r="G53" s="494"/>
      <c r="H53" s="494" t="s">
        <v>3039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3040</v>
      </c>
      <c r="N53" s="357" t="s">
        <v>3039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849"/>
      <c r="B54" s="707" t="s">
        <v>3037</v>
      </c>
      <c r="C54" s="717" t="s">
        <v>4294</v>
      </c>
      <c r="D54" s="656">
        <v>2</v>
      </c>
      <c r="E54" s="656">
        <v>1</v>
      </c>
      <c r="F54" s="802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3207</v>
      </c>
      <c r="M54" s="357" t="s">
        <v>3037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856"/>
      <c r="B55" s="757"/>
      <c r="C55" s="724" t="s">
        <v>336</v>
      </c>
      <c r="D55" s="663">
        <v>20</v>
      </c>
      <c r="E55" s="726">
        <v>0</v>
      </c>
      <c r="F55" s="1596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844">
        <v>8</v>
      </c>
      <c r="B56" s="707" t="s">
        <v>4660</v>
      </c>
      <c r="C56" s="717" t="s">
        <v>4779</v>
      </c>
      <c r="D56" s="651">
        <v>4</v>
      </c>
      <c r="E56" s="651">
        <v>4</v>
      </c>
      <c r="F56" s="801" t="s">
        <v>374</v>
      </c>
      <c r="G56" s="494"/>
      <c r="H56" s="494" t="s">
        <v>4649</v>
      </c>
      <c r="I56" s="494" t="s">
        <v>294</v>
      </c>
      <c r="J56" s="494" t="s">
        <v>294</v>
      </c>
      <c r="K56" s="573">
        <v>0</v>
      </c>
      <c r="L56" s="358" t="s">
        <v>4663</v>
      </c>
      <c r="M56" s="357" t="s">
        <v>4660</v>
      </c>
      <c r="N56" s="357" t="s">
        <v>4649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774</v>
      </c>
      <c r="U56" s="357" t="s">
        <v>294</v>
      </c>
      <c r="V56" s="357" t="s">
        <v>294</v>
      </c>
    </row>
    <row r="57" spans="1:22">
      <c r="A57" s="849"/>
      <c r="B57" s="707" t="s">
        <v>6030</v>
      </c>
      <c r="C57" s="717" t="s">
        <v>738</v>
      </c>
      <c r="D57" s="656">
        <v>4</v>
      </c>
      <c r="E57" s="656">
        <v>7</v>
      </c>
      <c r="F57" s="802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738</v>
      </c>
      <c r="M57" s="357" t="s">
        <v>6030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849"/>
      <c r="B58" s="707" t="s">
        <v>3116</v>
      </c>
      <c r="C58" s="717" t="s">
        <v>3155</v>
      </c>
      <c r="D58" s="656">
        <v>8</v>
      </c>
      <c r="E58" s="656">
        <v>2</v>
      </c>
      <c r="F58" s="802" t="s">
        <v>5872</v>
      </c>
      <c r="G58" s="494"/>
      <c r="H58" s="494" t="s">
        <v>3052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3116</v>
      </c>
      <c r="N58" s="357" t="s">
        <v>3052</v>
      </c>
      <c r="O58" s="357" t="s">
        <v>294</v>
      </c>
      <c r="P58" s="357" t="s">
        <v>294</v>
      </c>
      <c r="Q58" s="357">
        <v>130</v>
      </c>
      <c r="R58" s="357">
        <v>16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849"/>
      <c r="B59" s="707" t="s">
        <v>4667</v>
      </c>
      <c r="C59" s="717" t="s">
        <v>5870</v>
      </c>
      <c r="D59" s="656">
        <v>3</v>
      </c>
      <c r="E59" s="656">
        <v>4</v>
      </c>
      <c r="F59" s="802" t="s">
        <v>4761</v>
      </c>
      <c r="G59" s="494"/>
      <c r="H59" s="494" t="s">
        <v>6041</v>
      </c>
      <c r="I59" s="494" t="s">
        <v>294</v>
      </c>
      <c r="J59" s="494" t="s">
        <v>294</v>
      </c>
      <c r="K59" s="573">
        <v>0</v>
      </c>
      <c r="L59" s="358" t="s">
        <v>4669</v>
      </c>
      <c r="M59" s="357" t="s">
        <v>4667</v>
      </c>
      <c r="N59" s="357" t="s">
        <v>6041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943</v>
      </c>
      <c r="U59" s="357" t="s">
        <v>294</v>
      </c>
      <c r="V59" s="357" t="s">
        <v>294</v>
      </c>
    </row>
    <row r="60" spans="1:22" ht="15" thickBot="1">
      <c r="A60" s="856"/>
      <c r="B60" s="867"/>
      <c r="C60" s="724" t="s">
        <v>336</v>
      </c>
      <c r="D60" s="663">
        <v>19</v>
      </c>
      <c r="E60" s="726">
        <v>0</v>
      </c>
      <c r="F60" s="1594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707" t="s">
        <v>6031</v>
      </c>
      <c r="C61" s="717" t="s">
        <v>4672</v>
      </c>
      <c r="D61" s="651">
        <v>8</v>
      </c>
      <c r="E61" s="651">
        <v>23</v>
      </c>
      <c r="F61" s="809" t="s">
        <v>4779</v>
      </c>
      <c r="G61" s="494"/>
      <c r="H61" s="494" t="s">
        <v>4660</v>
      </c>
      <c r="I61" s="494" t="s">
        <v>294</v>
      </c>
      <c r="J61" s="494" t="s">
        <v>294</v>
      </c>
      <c r="K61" s="573">
        <v>0</v>
      </c>
      <c r="L61" s="358" t="s">
        <v>4672</v>
      </c>
      <c r="M61" s="357" t="s">
        <v>6031</v>
      </c>
      <c r="N61" s="357" t="s">
        <v>4660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4663</v>
      </c>
      <c r="U61" s="357" t="s">
        <v>294</v>
      </c>
      <c r="V61" s="357" t="s">
        <v>294</v>
      </c>
    </row>
    <row r="62" spans="1:22">
      <c r="A62" s="849"/>
      <c r="B62" s="707" t="s">
        <v>1114</v>
      </c>
      <c r="C62" s="717" t="s">
        <v>878</v>
      </c>
      <c r="D62" s="656">
        <v>4</v>
      </c>
      <c r="E62" s="656">
        <v>4</v>
      </c>
      <c r="F62" s="802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 t="s">
        <v>878</v>
      </c>
      <c r="M62" s="357" t="s">
        <v>1114</v>
      </c>
      <c r="N62" s="357" t="s">
        <v>294</v>
      </c>
      <c r="O62" s="357" t="s">
        <v>294</v>
      </c>
      <c r="P62" s="357" t="s">
        <v>294</v>
      </c>
      <c r="Q62" s="357">
        <v>150</v>
      </c>
      <c r="R62" s="357">
        <v>0</v>
      </c>
      <c r="S62" s="357">
        <v>0</v>
      </c>
      <c r="T62" s="357" t="s">
        <v>2111</v>
      </c>
      <c r="U62" s="357" t="s">
        <v>294</v>
      </c>
      <c r="V62" s="357" t="s">
        <v>294</v>
      </c>
    </row>
    <row r="63" spans="1:22">
      <c r="A63" s="849"/>
      <c r="B63" s="707" t="s">
        <v>5863</v>
      </c>
      <c r="C63" s="717" t="s">
        <v>4592</v>
      </c>
      <c r="D63" s="656">
        <v>4</v>
      </c>
      <c r="E63" s="656">
        <v>4</v>
      </c>
      <c r="F63" s="802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849"/>
      <c r="B64" s="707" t="s">
        <v>876</v>
      </c>
      <c r="C64" s="717" t="s">
        <v>4594</v>
      </c>
      <c r="D64" s="656">
        <v>4</v>
      </c>
      <c r="E64" s="656">
        <v>4</v>
      </c>
      <c r="F64" s="802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849"/>
      <c r="B65" s="707" t="s">
        <v>3117</v>
      </c>
      <c r="C65" s="717" t="s">
        <v>4161</v>
      </c>
      <c r="D65" s="656">
        <v>8</v>
      </c>
      <c r="E65" s="656">
        <v>4</v>
      </c>
      <c r="F65" s="806" t="s">
        <v>5879</v>
      </c>
      <c r="G65" s="494"/>
      <c r="H65" s="494" t="s">
        <v>3040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3117</v>
      </c>
      <c r="N65" s="357" t="s">
        <v>3040</v>
      </c>
      <c r="O65" s="357" t="s">
        <v>294</v>
      </c>
      <c r="P65" s="357" t="s">
        <v>294</v>
      </c>
      <c r="Q65" s="357">
        <v>150</v>
      </c>
      <c r="R65" s="357">
        <v>34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856"/>
      <c r="B66" s="757"/>
      <c r="C66" s="724" t="s">
        <v>336</v>
      </c>
      <c r="D66" s="726">
        <v>20</v>
      </c>
      <c r="E66" s="726">
        <v>0</v>
      </c>
      <c r="F66" s="159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4">
        <v>10</v>
      </c>
      <c r="B67" s="707" t="s">
        <v>5881</v>
      </c>
      <c r="C67" s="717" t="s">
        <v>5737</v>
      </c>
      <c r="D67" s="651">
        <v>7</v>
      </c>
      <c r="E67" s="651">
        <v>22</v>
      </c>
      <c r="F67" s="809" t="s">
        <v>4672</v>
      </c>
      <c r="G67" s="494"/>
      <c r="H67" s="494" t="s">
        <v>6031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5881</v>
      </c>
      <c r="N67" s="357" t="s">
        <v>6031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4672</v>
      </c>
      <c r="U67" s="357" t="s">
        <v>294</v>
      </c>
      <c r="V67" s="357" t="s">
        <v>294</v>
      </c>
    </row>
    <row r="68" spans="1:22">
      <c r="A68" s="849"/>
      <c r="B68" s="707" t="s">
        <v>3118</v>
      </c>
      <c r="C68" s="717" t="s">
        <v>4329</v>
      </c>
      <c r="D68" s="656">
        <v>8</v>
      </c>
      <c r="E68" s="656">
        <v>4</v>
      </c>
      <c r="F68" s="802" t="s">
        <v>4161</v>
      </c>
      <c r="G68" s="494"/>
      <c r="H68" s="494" t="s">
        <v>3117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3118</v>
      </c>
      <c r="N68" s="357" t="s">
        <v>3117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849"/>
      <c r="B69" s="707" t="s">
        <v>1116</v>
      </c>
      <c r="C69" s="717" t="s">
        <v>2137</v>
      </c>
      <c r="D69" s="656">
        <v>4</v>
      </c>
      <c r="E69" s="656">
        <v>4</v>
      </c>
      <c r="F69" s="802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849"/>
      <c r="B70" s="707" t="s">
        <v>866</v>
      </c>
      <c r="C70" s="717" t="s">
        <v>4602</v>
      </c>
      <c r="D70" s="656">
        <v>4</v>
      </c>
      <c r="E70" s="656">
        <v>4</v>
      </c>
      <c r="F70" s="802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849"/>
      <c r="B71" s="707" t="s">
        <v>5865</v>
      </c>
      <c r="C71" s="717" t="s">
        <v>4604</v>
      </c>
      <c r="D71" s="656">
        <v>4</v>
      </c>
      <c r="E71" s="656">
        <v>4</v>
      </c>
      <c r="F71" s="806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856"/>
      <c r="B72" s="867"/>
      <c r="C72" s="724" t="s">
        <v>336</v>
      </c>
      <c r="D72" s="726">
        <v>19</v>
      </c>
      <c r="E72" s="726">
        <v>0</v>
      </c>
      <c r="F72" s="1594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913"/>
      <c r="B73" s="913"/>
      <c r="C73" s="724" t="s">
        <v>111</v>
      </c>
      <c r="D73" s="726">
        <v>200</v>
      </c>
      <c r="E73" s="726">
        <v>0</v>
      </c>
      <c r="F73" s="87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C84B0-2C50-4906-A615-FB7C7B8EBED5}">
  <sheetPr codeName="Sheet141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8" width="13.5546875" style="357" customWidth="1"/>
    <col min="9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500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3074</v>
      </c>
      <c r="C9" s="1138" t="s">
        <v>3533</v>
      </c>
      <c r="D9" s="651">
        <v>5</v>
      </c>
      <c r="E9" s="651">
        <v>6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3074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3075</v>
      </c>
      <c r="C10" s="611" t="s">
        <v>3543</v>
      </c>
      <c r="D10" s="656">
        <v>5</v>
      </c>
      <c r="E10" s="656">
        <v>6</v>
      </c>
      <c r="F10" s="6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3075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3073</v>
      </c>
      <c r="C11" s="611" t="s">
        <v>438</v>
      </c>
      <c r="D11" s="656">
        <v>2</v>
      </c>
      <c r="E11" s="656">
        <v>3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3073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6001</v>
      </c>
      <c r="C12" s="611" t="s">
        <v>500</v>
      </c>
      <c r="D12" s="656">
        <v>4</v>
      </c>
      <c r="E12" s="656">
        <v>5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6001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47" t="s">
        <v>6021</v>
      </c>
      <c r="C13" s="611" t="s">
        <v>4611</v>
      </c>
      <c r="D13" s="656">
        <v>3</v>
      </c>
      <c r="E13" s="656">
        <v>4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4611</v>
      </c>
      <c r="M13" s="357" t="s">
        <v>6021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47" t="s">
        <v>6022</v>
      </c>
      <c r="C14" s="611" t="s">
        <v>4614</v>
      </c>
      <c r="D14" s="759">
        <v>3</v>
      </c>
      <c r="E14" s="759">
        <v>3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4614</v>
      </c>
      <c r="M14" s="357" t="s">
        <v>6022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515"/>
      <c r="C15" s="646" t="s">
        <v>22</v>
      </c>
      <c r="D15" s="725">
        <v>22</v>
      </c>
      <c r="E15" s="725">
        <v>0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46" t="s">
        <v>6003</v>
      </c>
      <c r="C16" s="604" t="s">
        <v>3991</v>
      </c>
      <c r="D16" s="651">
        <v>5</v>
      </c>
      <c r="E16" s="651">
        <v>6</v>
      </c>
      <c r="F16" s="1406" t="s">
        <v>3533</v>
      </c>
      <c r="G16" s="494"/>
      <c r="H16" s="494" t="s">
        <v>3074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6003</v>
      </c>
      <c r="N16" s="357" t="s">
        <v>3074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47" t="s">
        <v>3077</v>
      </c>
      <c r="C17" s="611" t="s">
        <v>471</v>
      </c>
      <c r="D17" s="656">
        <v>5</v>
      </c>
      <c r="E17" s="656">
        <v>6</v>
      </c>
      <c r="F17" s="617" t="s">
        <v>3543</v>
      </c>
      <c r="G17" s="494"/>
      <c r="H17" s="494" t="s">
        <v>3075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3077</v>
      </c>
      <c r="N17" s="357" t="s">
        <v>3075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27"/>
      <c r="B18" s="47" t="s">
        <v>4615</v>
      </c>
      <c r="C18" s="611" t="s">
        <v>4617</v>
      </c>
      <c r="D18" s="656">
        <v>3</v>
      </c>
      <c r="E18" s="656">
        <v>4</v>
      </c>
      <c r="F18" s="617" t="s">
        <v>500</v>
      </c>
      <c r="G18" s="494"/>
      <c r="H18" s="494" t="s">
        <v>6001</v>
      </c>
      <c r="I18" s="494" t="s">
        <v>294</v>
      </c>
      <c r="J18" s="494" t="s">
        <v>294</v>
      </c>
      <c r="K18" s="573">
        <v>0</v>
      </c>
      <c r="L18" s="358" t="s">
        <v>4617</v>
      </c>
      <c r="M18" s="357" t="s">
        <v>4615</v>
      </c>
      <c r="N18" s="357" t="s">
        <v>6001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882</v>
      </c>
      <c r="U18" s="357" t="s">
        <v>294</v>
      </c>
      <c r="V18" s="357" t="s">
        <v>294</v>
      </c>
    </row>
    <row r="19" spans="1:22">
      <c r="A19" s="527"/>
      <c r="B19" s="47" t="s">
        <v>868</v>
      </c>
      <c r="C19" s="520" t="s">
        <v>869</v>
      </c>
      <c r="D19" s="656">
        <v>3</v>
      </c>
      <c r="E19" s="656">
        <v>4</v>
      </c>
      <c r="F19" s="610" t="s">
        <v>3533</v>
      </c>
      <c r="G19" s="494"/>
      <c r="H19" s="494" t="s">
        <v>3074</v>
      </c>
      <c r="I19" s="494" t="s">
        <v>294</v>
      </c>
      <c r="J19" s="494" t="s">
        <v>294</v>
      </c>
      <c r="K19" s="573">
        <v>0</v>
      </c>
      <c r="L19" s="358" t="s">
        <v>2113</v>
      </c>
      <c r="M19" s="357" t="s">
        <v>868</v>
      </c>
      <c r="N19" s="357" t="s">
        <v>3074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>
      <c r="A20" s="527"/>
      <c r="B20" s="47" t="s">
        <v>36</v>
      </c>
      <c r="C20" s="611" t="s">
        <v>1131</v>
      </c>
      <c r="D20" s="656">
        <v>1</v>
      </c>
      <c r="E20" s="656">
        <v>1</v>
      </c>
      <c r="F20" s="700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50" t="s">
        <v>6023</v>
      </c>
      <c r="C21" s="537" t="s">
        <v>4621</v>
      </c>
      <c r="D21" s="759">
        <v>3</v>
      </c>
      <c r="E21" s="759">
        <v>4</v>
      </c>
      <c r="F21" s="678" t="s">
        <v>4611</v>
      </c>
      <c r="G21" s="494"/>
      <c r="H21" s="494" t="s">
        <v>6021</v>
      </c>
      <c r="I21" s="494" t="s">
        <v>294</v>
      </c>
      <c r="J21" s="494" t="s">
        <v>294</v>
      </c>
      <c r="K21" s="573">
        <v>0</v>
      </c>
      <c r="L21" s="358" t="s">
        <v>4621</v>
      </c>
      <c r="M21" s="357" t="s">
        <v>6023</v>
      </c>
      <c r="N21" s="357" t="s">
        <v>6021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4611</v>
      </c>
      <c r="U21" s="357" t="s">
        <v>294</v>
      </c>
      <c r="V21" s="357" t="s">
        <v>294</v>
      </c>
    </row>
    <row r="22" spans="1:22" ht="15" thickBot="1">
      <c r="A22" s="527"/>
      <c r="B22" s="515"/>
      <c r="C22" s="646" t="s">
        <v>22</v>
      </c>
      <c r="D22" s="725">
        <v>20</v>
      </c>
      <c r="E22" s="725">
        <v>0</v>
      </c>
      <c r="F22" s="62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46" t="s">
        <v>6024</v>
      </c>
      <c r="C23" s="604" t="s">
        <v>4755</v>
      </c>
      <c r="D23" s="651">
        <v>5</v>
      </c>
      <c r="E23" s="651">
        <v>7</v>
      </c>
      <c r="F23" s="1406" t="s">
        <v>4617</v>
      </c>
      <c r="G23" s="494"/>
      <c r="H23" s="494" t="s">
        <v>4615</v>
      </c>
      <c r="I23" s="494" t="s">
        <v>294</v>
      </c>
      <c r="J23" s="494" t="s">
        <v>294</v>
      </c>
      <c r="K23" s="573">
        <v>0</v>
      </c>
      <c r="L23" s="358" t="s">
        <v>4625</v>
      </c>
      <c r="M23" s="357" t="s">
        <v>6024</v>
      </c>
      <c r="N23" s="357" t="s">
        <v>4615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4617</v>
      </c>
      <c r="U23" s="357" t="s">
        <v>294</v>
      </c>
      <c r="V23" s="357" t="s">
        <v>294</v>
      </c>
    </row>
    <row r="24" spans="1:22">
      <c r="A24" s="527"/>
      <c r="B24" s="47" t="s">
        <v>6006</v>
      </c>
      <c r="C24" s="611" t="s">
        <v>562</v>
      </c>
      <c r="D24" s="656">
        <v>5</v>
      </c>
      <c r="E24" s="656">
        <v>6</v>
      </c>
      <c r="F24" s="617" t="s">
        <v>3991</v>
      </c>
      <c r="G24" s="494"/>
      <c r="H24" s="494" t="s">
        <v>6003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6006</v>
      </c>
      <c r="N24" s="357" t="s">
        <v>6003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527"/>
      <c r="B25" s="47" t="s">
        <v>3079</v>
      </c>
      <c r="C25" s="611" t="s">
        <v>140</v>
      </c>
      <c r="D25" s="656">
        <v>5</v>
      </c>
      <c r="E25" s="656">
        <v>6</v>
      </c>
      <c r="F25" s="617" t="s">
        <v>471</v>
      </c>
      <c r="G25" s="494"/>
      <c r="H25" s="494" t="s">
        <v>3077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3079</v>
      </c>
      <c r="N25" s="357" t="s">
        <v>3077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27"/>
      <c r="B26" s="47" t="s">
        <v>29</v>
      </c>
      <c r="C26" s="611" t="s">
        <v>2389</v>
      </c>
      <c r="D26" s="656">
        <v>2</v>
      </c>
      <c r="E26" s="656">
        <v>2</v>
      </c>
      <c r="F26" s="617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27"/>
      <c r="B27" s="47" t="s">
        <v>3080</v>
      </c>
      <c r="C27" s="611" t="s">
        <v>335</v>
      </c>
      <c r="D27" s="656">
        <v>2</v>
      </c>
      <c r="E27" s="656">
        <v>3</v>
      </c>
      <c r="F27" s="700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3080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7"/>
      <c r="B28" s="50" t="s">
        <v>40</v>
      </c>
      <c r="C28" s="634" t="s">
        <v>1180</v>
      </c>
      <c r="D28" s="759">
        <v>1</v>
      </c>
      <c r="E28" s="759">
        <v>1</v>
      </c>
      <c r="F28" s="765" t="s">
        <v>1131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528"/>
      <c r="B29" s="517"/>
      <c r="C29" s="646" t="s">
        <v>22</v>
      </c>
      <c r="D29" s="725">
        <v>20</v>
      </c>
      <c r="E29" s="725">
        <v>0</v>
      </c>
      <c r="F29" s="63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46" t="s">
        <v>3078</v>
      </c>
      <c r="C30" s="604" t="s">
        <v>3153</v>
      </c>
      <c r="D30" s="651">
        <v>5</v>
      </c>
      <c r="E30" s="651">
        <v>6</v>
      </c>
      <c r="F30" s="1406" t="s">
        <v>3991</v>
      </c>
      <c r="G30" s="494"/>
      <c r="H30" s="494" t="s">
        <v>6003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3078</v>
      </c>
      <c r="N30" s="357" t="s">
        <v>6003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27"/>
      <c r="B31" s="47" t="s">
        <v>1111</v>
      </c>
      <c r="C31" s="611" t="s">
        <v>1126</v>
      </c>
      <c r="D31" s="656">
        <v>3</v>
      </c>
      <c r="E31" s="656">
        <v>4</v>
      </c>
      <c r="F31" s="617" t="s">
        <v>1180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27"/>
      <c r="B32" s="47" t="s">
        <v>6007</v>
      </c>
      <c r="C32" s="611" t="s">
        <v>4756</v>
      </c>
      <c r="D32" s="656">
        <v>3</v>
      </c>
      <c r="E32" s="656">
        <v>3</v>
      </c>
      <c r="F32" s="633" t="s">
        <v>869</v>
      </c>
      <c r="G32" s="494"/>
      <c r="H32" s="494" t="s">
        <v>868</v>
      </c>
      <c r="I32" s="494" t="s">
        <v>294</v>
      </c>
      <c r="J32" s="494" t="s">
        <v>294</v>
      </c>
      <c r="K32" s="573">
        <v>0</v>
      </c>
      <c r="L32" s="358" t="s">
        <v>4631</v>
      </c>
      <c r="M32" s="357" t="s">
        <v>6007</v>
      </c>
      <c r="N32" s="357" t="s">
        <v>868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2113</v>
      </c>
      <c r="U32" s="357" t="s">
        <v>294</v>
      </c>
      <c r="V32" s="357" t="s">
        <v>294</v>
      </c>
    </row>
    <row r="33" spans="1:22">
      <c r="A33" s="527"/>
      <c r="B33" s="47" t="s">
        <v>6025</v>
      </c>
      <c r="C33" s="611" t="s">
        <v>4689</v>
      </c>
      <c r="D33" s="656">
        <v>3</v>
      </c>
      <c r="E33" s="656">
        <v>4</v>
      </c>
      <c r="F33" s="633" t="s">
        <v>3991</v>
      </c>
      <c r="G33" s="494"/>
      <c r="H33" s="494" t="s">
        <v>6003</v>
      </c>
      <c r="I33" s="494" t="s">
        <v>294</v>
      </c>
      <c r="J33" s="494" t="s">
        <v>294</v>
      </c>
      <c r="K33" s="573">
        <v>0</v>
      </c>
      <c r="L33" s="358" t="s">
        <v>2108</v>
      </c>
      <c r="M33" s="357" t="s">
        <v>6025</v>
      </c>
      <c r="N33" s="357" t="s">
        <v>6003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>
      <c r="A34" s="527"/>
      <c r="B34" s="47" t="s">
        <v>1118</v>
      </c>
      <c r="C34" s="611" t="s">
        <v>873</v>
      </c>
      <c r="D34" s="656">
        <v>3</v>
      </c>
      <c r="E34" s="656">
        <v>6</v>
      </c>
      <c r="F34" s="617" t="s">
        <v>2389</v>
      </c>
      <c r="G34" s="494"/>
      <c r="H34" s="494" t="s">
        <v>29</v>
      </c>
      <c r="I34" s="494" t="s">
        <v>294</v>
      </c>
      <c r="J34" s="494" t="s">
        <v>294</v>
      </c>
      <c r="K34" s="573">
        <v>0</v>
      </c>
      <c r="L34" s="358" t="s">
        <v>2114</v>
      </c>
      <c r="M34" s="357" t="s">
        <v>1118</v>
      </c>
      <c r="N34" s="357" t="s">
        <v>29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609</v>
      </c>
      <c r="U34" s="357" t="s">
        <v>294</v>
      </c>
      <c r="V34" s="357" t="s">
        <v>294</v>
      </c>
    </row>
    <row r="35" spans="1:22" ht="15" thickBot="1">
      <c r="A35" s="527"/>
      <c r="B35" s="47" t="s">
        <v>6011</v>
      </c>
      <c r="C35" s="634" t="s">
        <v>1179</v>
      </c>
      <c r="D35" s="759">
        <v>3</v>
      </c>
      <c r="E35" s="759">
        <v>4</v>
      </c>
      <c r="F35" s="134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2100</v>
      </c>
      <c r="M35" s="357" t="s">
        <v>6011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28"/>
      <c r="B36" s="517"/>
      <c r="C36" s="646" t="s">
        <v>22</v>
      </c>
      <c r="D36" s="725">
        <v>20</v>
      </c>
      <c r="E36" s="725">
        <v>0</v>
      </c>
      <c r="F36" s="64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6">
        <v>5</v>
      </c>
      <c r="B37" s="47" t="s">
        <v>6026</v>
      </c>
      <c r="C37" s="611" t="s">
        <v>4761</v>
      </c>
      <c r="D37" s="651">
        <v>4</v>
      </c>
      <c r="E37" s="651">
        <v>5</v>
      </c>
      <c r="F37" s="626" t="s">
        <v>3153</v>
      </c>
      <c r="G37" s="494"/>
      <c r="H37" s="494" t="s">
        <v>3078</v>
      </c>
      <c r="I37" s="494" t="s">
        <v>294</v>
      </c>
      <c r="J37" s="494" t="s">
        <v>294</v>
      </c>
      <c r="K37" s="574">
        <v>0</v>
      </c>
      <c r="L37" s="358" t="s">
        <v>943</v>
      </c>
      <c r="M37" s="357" t="s">
        <v>6026</v>
      </c>
      <c r="N37" s="357" t="s">
        <v>3078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604</v>
      </c>
      <c r="U37" s="357" t="s">
        <v>294</v>
      </c>
      <c r="V37" s="357" t="s">
        <v>294</v>
      </c>
    </row>
    <row r="38" spans="1:22">
      <c r="A38" s="527"/>
      <c r="B38" s="47" t="s">
        <v>6027</v>
      </c>
      <c r="C38" s="611" t="s">
        <v>879</v>
      </c>
      <c r="D38" s="656">
        <v>3</v>
      </c>
      <c r="E38" s="656">
        <v>3</v>
      </c>
      <c r="F38" s="633" t="s">
        <v>500</v>
      </c>
      <c r="G38" s="494"/>
      <c r="H38" s="494" t="s">
        <v>6001</v>
      </c>
      <c r="I38" s="494" t="s">
        <v>294</v>
      </c>
      <c r="J38" s="494" t="s">
        <v>294</v>
      </c>
      <c r="K38" s="573">
        <v>0</v>
      </c>
      <c r="L38" s="358" t="s">
        <v>2103</v>
      </c>
      <c r="M38" s="357" t="s">
        <v>6027</v>
      </c>
      <c r="N38" s="357" t="s">
        <v>6001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882</v>
      </c>
      <c r="U38" s="357" t="s">
        <v>294</v>
      </c>
      <c r="V38" s="357" t="s">
        <v>294</v>
      </c>
    </row>
    <row r="39" spans="1:22">
      <c r="A39" s="527"/>
      <c r="B39" s="47" t="s">
        <v>5875</v>
      </c>
      <c r="C39" s="611" t="s">
        <v>411</v>
      </c>
      <c r="D39" s="656">
        <v>4</v>
      </c>
      <c r="E39" s="656">
        <v>6</v>
      </c>
      <c r="F39" s="633" t="s">
        <v>4689</v>
      </c>
      <c r="G39" s="494"/>
      <c r="H39" s="494" t="s">
        <v>6025</v>
      </c>
      <c r="I39" s="494" t="s">
        <v>294</v>
      </c>
      <c r="J39" s="494" t="s">
        <v>294</v>
      </c>
      <c r="K39" s="574">
        <v>0</v>
      </c>
      <c r="L39" s="358" t="s">
        <v>411</v>
      </c>
      <c r="M39" s="357" t="s">
        <v>5875</v>
      </c>
      <c r="N39" s="357" t="s">
        <v>6025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2108</v>
      </c>
      <c r="U39" s="357" t="s">
        <v>294</v>
      </c>
      <c r="V39" s="357" t="s">
        <v>294</v>
      </c>
    </row>
    <row r="40" spans="1:22">
      <c r="A40" s="527"/>
      <c r="B40" s="47" t="s">
        <v>373</v>
      </c>
      <c r="C40" s="611" t="s">
        <v>4555</v>
      </c>
      <c r="D40" s="656">
        <v>3</v>
      </c>
      <c r="E40" s="656">
        <v>4</v>
      </c>
      <c r="F40" s="617" t="s">
        <v>3153</v>
      </c>
      <c r="G40" s="494"/>
      <c r="H40" s="494" t="s">
        <v>3078</v>
      </c>
      <c r="I40" s="494" t="s">
        <v>294</v>
      </c>
      <c r="J40" s="494" t="s">
        <v>294</v>
      </c>
      <c r="K40" s="573">
        <v>0</v>
      </c>
      <c r="L40" s="358" t="s">
        <v>2115</v>
      </c>
      <c r="M40" s="357" t="s">
        <v>373</v>
      </c>
      <c r="N40" s="357" t="s">
        <v>3078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527"/>
      <c r="B41" s="47" t="s">
        <v>38</v>
      </c>
      <c r="C41" s="611" t="s">
        <v>331</v>
      </c>
      <c r="D41" s="656">
        <v>1</v>
      </c>
      <c r="E41" s="656">
        <v>1</v>
      </c>
      <c r="F41" s="617" t="s">
        <v>335</v>
      </c>
      <c r="G41" s="494"/>
      <c r="H41" s="494" t="s">
        <v>3080</v>
      </c>
      <c r="I41" s="494" t="s">
        <v>294</v>
      </c>
      <c r="J41" s="494" t="s">
        <v>294</v>
      </c>
      <c r="K41" s="573">
        <v>0</v>
      </c>
      <c r="L41" s="358" t="s">
        <v>331</v>
      </c>
      <c r="M41" s="357" t="s">
        <v>38</v>
      </c>
      <c r="N41" s="357" t="s">
        <v>3080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335</v>
      </c>
      <c r="U41" s="357" t="s">
        <v>294</v>
      </c>
      <c r="V41" s="357" t="s">
        <v>294</v>
      </c>
    </row>
    <row r="42" spans="1:22" ht="15" thickBot="1">
      <c r="A42" s="527"/>
      <c r="B42" s="47" t="s">
        <v>6008</v>
      </c>
      <c r="C42" s="611" t="s">
        <v>408</v>
      </c>
      <c r="D42" s="759">
        <v>3</v>
      </c>
      <c r="E42" s="759">
        <v>4</v>
      </c>
      <c r="F42" s="765" t="s">
        <v>4611</v>
      </c>
      <c r="G42" s="494"/>
      <c r="H42" s="494" t="s">
        <v>6021</v>
      </c>
      <c r="I42" s="494" t="s">
        <v>294</v>
      </c>
      <c r="J42" s="494" t="s">
        <v>294</v>
      </c>
      <c r="K42" s="573">
        <v>0</v>
      </c>
      <c r="L42" s="358" t="s">
        <v>408</v>
      </c>
      <c r="M42" s="357" t="s">
        <v>6008</v>
      </c>
      <c r="N42" s="357" t="s">
        <v>6021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4611</v>
      </c>
      <c r="U42" s="357" t="s">
        <v>294</v>
      </c>
      <c r="V42" s="357" t="s">
        <v>294</v>
      </c>
    </row>
    <row r="43" spans="1:22" ht="15" thickBot="1">
      <c r="A43" s="528"/>
      <c r="B43" s="50"/>
      <c r="C43" s="646" t="s">
        <v>22</v>
      </c>
      <c r="D43" s="725">
        <v>18</v>
      </c>
      <c r="E43" s="725">
        <v>0</v>
      </c>
      <c r="F43" s="64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>
        <v>6</v>
      </c>
      <c r="B44" s="47" t="s">
        <v>4641</v>
      </c>
      <c r="C44" s="611" t="s">
        <v>571</v>
      </c>
      <c r="D44" s="656">
        <v>6</v>
      </c>
      <c r="E44" s="656">
        <v>8</v>
      </c>
      <c r="F44" s="633" t="s">
        <v>4761</v>
      </c>
      <c r="G44" s="494"/>
      <c r="H44" s="494" t="s">
        <v>6026</v>
      </c>
      <c r="I44" s="494" t="s">
        <v>294</v>
      </c>
      <c r="J44" s="494" t="s">
        <v>294</v>
      </c>
      <c r="K44" s="573">
        <v>0</v>
      </c>
      <c r="L44" s="358" t="s">
        <v>622</v>
      </c>
      <c r="M44" s="357" t="s">
        <v>4641</v>
      </c>
      <c r="N44" s="357" t="s">
        <v>6026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943</v>
      </c>
      <c r="U44" s="357" t="s">
        <v>294</v>
      </c>
      <c r="V44" s="357" t="s">
        <v>294</v>
      </c>
    </row>
    <row r="45" spans="1:22">
      <c r="A45" s="527"/>
      <c r="B45" s="47" t="s">
        <v>6015</v>
      </c>
      <c r="C45" s="611" t="s">
        <v>1181</v>
      </c>
      <c r="D45" s="656">
        <v>4</v>
      </c>
      <c r="E45" s="656">
        <v>6</v>
      </c>
      <c r="F45" s="617" t="s">
        <v>438</v>
      </c>
      <c r="G45" s="494"/>
      <c r="H45" s="494" t="s">
        <v>3073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6015</v>
      </c>
      <c r="N45" s="357" t="s">
        <v>3073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>
      <c r="A46" s="527"/>
      <c r="B46" s="47" t="s">
        <v>5877</v>
      </c>
      <c r="C46" s="611" t="s">
        <v>4645</v>
      </c>
      <c r="D46" s="656">
        <v>5</v>
      </c>
      <c r="E46" s="656">
        <v>8</v>
      </c>
      <c r="F46" s="633" t="s">
        <v>411</v>
      </c>
      <c r="G46" s="494"/>
      <c r="H46" s="494" t="s">
        <v>5875</v>
      </c>
      <c r="I46" s="494" t="s">
        <v>294</v>
      </c>
      <c r="J46" s="494" t="s">
        <v>294</v>
      </c>
      <c r="K46" s="573">
        <v>0</v>
      </c>
      <c r="L46" s="358" t="s">
        <v>4645</v>
      </c>
      <c r="M46" s="357" t="s">
        <v>5877</v>
      </c>
      <c r="N46" s="357" t="s">
        <v>5875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411</v>
      </c>
      <c r="U46" s="357" t="s">
        <v>294</v>
      </c>
      <c r="V46" s="357" t="s">
        <v>294</v>
      </c>
    </row>
    <row r="47" spans="1:22">
      <c r="A47" s="527"/>
      <c r="B47" s="47" t="s">
        <v>6028</v>
      </c>
      <c r="C47" s="611" t="s">
        <v>4648</v>
      </c>
      <c r="D47" s="656">
        <v>3</v>
      </c>
      <c r="E47" s="656">
        <v>3</v>
      </c>
      <c r="F47" s="633" t="s">
        <v>4614</v>
      </c>
      <c r="G47" s="494"/>
      <c r="H47" s="494" t="s">
        <v>6022</v>
      </c>
      <c r="I47" s="494" t="s">
        <v>294</v>
      </c>
      <c r="J47" s="494" t="s">
        <v>294</v>
      </c>
      <c r="K47" s="573">
        <v>0</v>
      </c>
      <c r="L47" s="358" t="s">
        <v>4648</v>
      </c>
      <c r="M47" s="357" t="s">
        <v>6028</v>
      </c>
      <c r="N47" s="357" t="s">
        <v>6022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4614</v>
      </c>
      <c r="U47" s="357" t="s">
        <v>294</v>
      </c>
      <c r="V47" s="357" t="s">
        <v>294</v>
      </c>
    </row>
    <row r="48" spans="1:22" ht="15" thickBot="1">
      <c r="A48" s="527"/>
      <c r="B48" s="47" t="s">
        <v>4649</v>
      </c>
      <c r="C48" s="611" t="s">
        <v>374</v>
      </c>
      <c r="D48" s="759">
        <v>4</v>
      </c>
      <c r="E48" s="759">
        <v>4</v>
      </c>
      <c r="F48" s="633" t="s">
        <v>331</v>
      </c>
      <c r="G48" s="494"/>
      <c r="H48" s="494" t="s">
        <v>38</v>
      </c>
      <c r="I48" s="494" t="s">
        <v>294</v>
      </c>
      <c r="J48" s="494" t="s">
        <v>294</v>
      </c>
      <c r="K48" s="573">
        <v>0</v>
      </c>
      <c r="L48" s="358" t="s">
        <v>774</v>
      </c>
      <c r="M48" s="357" t="s">
        <v>4649</v>
      </c>
      <c r="N48" s="357" t="s">
        <v>38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331</v>
      </c>
      <c r="U48" s="357" t="s">
        <v>294</v>
      </c>
      <c r="V48" s="357" t="s">
        <v>294</v>
      </c>
    </row>
    <row r="49" spans="1:22" ht="15" thickBot="1">
      <c r="A49" s="528"/>
      <c r="B49" s="50"/>
      <c r="C49" s="646" t="s">
        <v>22</v>
      </c>
      <c r="D49" s="725">
        <v>22</v>
      </c>
      <c r="E49" s="725">
        <v>0</v>
      </c>
      <c r="F49" s="64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26">
        <v>7</v>
      </c>
      <c r="B50" s="46" t="s">
        <v>5876</v>
      </c>
      <c r="C50" s="604" t="s">
        <v>4773</v>
      </c>
      <c r="D50" s="656">
        <v>6</v>
      </c>
      <c r="E50" s="656">
        <v>9</v>
      </c>
      <c r="F50" s="633" t="s">
        <v>571</v>
      </c>
      <c r="G50" s="494"/>
      <c r="H50" s="494" t="s">
        <v>4641</v>
      </c>
      <c r="I50" s="494" t="s">
        <v>294</v>
      </c>
      <c r="J50" s="494" t="s">
        <v>294</v>
      </c>
      <c r="K50" s="573">
        <v>0</v>
      </c>
      <c r="L50" s="358" t="s">
        <v>4653</v>
      </c>
      <c r="M50" s="357" t="s">
        <v>5876</v>
      </c>
      <c r="N50" s="357" t="s">
        <v>4641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622</v>
      </c>
      <c r="U50" s="357" t="s">
        <v>294</v>
      </c>
      <c r="V50" s="357" t="s">
        <v>294</v>
      </c>
    </row>
    <row r="51" spans="1:22">
      <c r="A51" s="527"/>
      <c r="B51" s="47" t="s">
        <v>5841</v>
      </c>
      <c r="C51" s="611" t="s">
        <v>4655</v>
      </c>
      <c r="D51" s="656">
        <v>3</v>
      </c>
      <c r="E51" s="656">
        <v>3</v>
      </c>
      <c r="F51" s="617" t="s">
        <v>879</v>
      </c>
      <c r="G51" s="494"/>
      <c r="H51" s="494" t="s">
        <v>6027</v>
      </c>
      <c r="I51" s="494" t="s">
        <v>294</v>
      </c>
      <c r="J51" s="494" t="s">
        <v>294</v>
      </c>
      <c r="K51" s="573">
        <v>0</v>
      </c>
      <c r="L51" s="358" t="s">
        <v>4655</v>
      </c>
      <c r="M51" s="357" t="s">
        <v>5841</v>
      </c>
      <c r="N51" s="357" t="s">
        <v>6027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2103</v>
      </c>
      <c r="U51" s="357" t="s">
        <v>294</v>
      </c>
      <c r="V51" s="357" t="s">
        <v>294</v>
      </c>
    </row>
    <row r="52" spans="1:22">
      <c r="A52" s="527"/>
      <c r="B52" s="47" t="s">
        <v>6029</v>
      </c>
      <c r="C52" s="611" t="s">
        <v>4778</v>
      </c>
      <c r="D52" s="656">
        <v>6</v>
      </c>
      <c r="E52" s="656">
        <v>9</v>
      </c>
      <c r="F52" s="633" t="s">
        <v>943</v>
      </c>
      <c r="G52" s="494"/>
      <c r="H52" s="494" t="s">
        <v>6026</v>
      </c>
      <c r="I52" s="494" t="s">
        <v>294</v>
      </c>
      <c r="J52" s="494" t="s">
        <v>294</v>
      </c>
      <c r="K52" s="573">
        <v>0</v>
      </c>
      <c r="L52" s="358" t="s">
        <v>4659</v>
      </c>
      <c r="M52" s="357" t="s">
        <v>6029</v>
      </c>
      <c r="N52" s="357" t="s">
        <v>6026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943</v>
      </c>
      <c r="U52" s="357" t="s">
        <v>294</v>
      </c>
      <c r="V52" s="357" t="s">
        <v>294</v>
      </c>
    </row>
    <row r="53" spans="1:22">
      <c r="A53" s="527"/>
      <c r="B53" s="47" t="s">
        <v>3081</v>
      </c>
      <c r="C53" s="611" t="s">
        <v>3998</v>
      </c>
      <c r="D53" s="656">
        <v>3</v>
      </c>
      <c r="E53" s="656">
        <v>4</v>
      </c>
      <c r="F53" s="617" t="s">
        <v>1179</v>
      </c>
      <c r="G53" s="494"/>
      <c r="H53" s="494" t="s">
        <v>6011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3081</v>
      </c>
      <c r="N53" s="357" t="s">
        <v>6011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527"/>
      <c r="B54" s="47" t="s">
        <v>3076</v>
      </c>
      <c r="C54" s="611" t="s">
        <v>4294</v>
      </c>
      <c r="D54" s="759">
        <v>2</v>
      </c>
      <c r="E54" s="759">
        <v>3</v>
      </c>
      <c r="F54" s="617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3207</v>
      </c>
      <c r="M54" s="357" t="s">
        <v>3076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528"/>
      <c r="B55" s="50"/>
      <c r="C55" s="646" t="s">
        <v>22</v>
      </c>
      <c r="D55" s="725">
        <v>20</v>
      </c>
      <c r="E55" s="725">
        <v>0</v>
      </c>
      <c r="F55" s="625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526">
        <v>8</v>
      </c>
      <c r="B56" s="47" t="s">
        <v>4660</v>
      </c>
      <c r="C56" s="611" t="s">
        <v>4779</v>
      </c>
      <c r="D56" s="656">
        <v>4</v>
      </c>
      <c r="E56" s="656">
        <v>4</v>
      </c>
      <c r="F56" s="626" t="s">
        <v>374</v>
      </c>
      <c r="G56" s="494"/>
      <c r="H56" s="494" t="s">
        <v>4649</v>
      </c>
      <c r="I56" s="494" t="s">
        <v>294</v>
      </c>
      <c r="J56" s="494" t="s">
        <v>294</v>
      </c>
      <c r="K56" s="573">
        <v>0</v>
      </c>
      <c r="L56" s="358" t="s">
        <v>4663</v>
      </c>
      <c r="M56" s="357" t="s">
        <v>4660</v>
      </c>
      <c r="N56" s="357" t="s">
        <v>4649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774</v>
      </c>
      <c r="U56" s="357" t="s">
        <v>294</v>
      </c>
      <c r="V56" s="357" t="s">
        <v>294</v>
      </c>
    </row>
    <row r="57" spans="1:22">
      <c r="A57" s="527"/>
      <c r="B57" s="47" t="s">
        <v>6030</v>
      </c>
      <c r="C57" s="611" t="s">
        <v>738</v>
      </c>
      <c r="D57" s="656">
        <v>4</v>
      </c>
      <c r="E57" s="656">
        <v>5</v>
      </c>
      <c r="F57" s="617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738</v>
      </c>
      <c r="M57" s="357" t="s">
        <v>6030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527"/>
      <c r="B58" s="47" t="s">
        <v>6016</v>
      </c>
      <c r="C58" s="611" t="s">
        <v>3155</v>
      </c>
      <c r="D58" s="656">
        <v>8</v>
      </c>
      <c r="E58" s="656">
        <v>14</v>
      </c>
      <c r="F58" s="633" t="s">
        <v>5872</v>
      </c>
      <c r="G58" s="494"/>
      <c r="H58" s="494" t="s">
        <v>6015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6016</v>
      </c>
      <c r="N58" s="357" t="s">
        <v>6015</v>
      </c>
      <c r="O58" s="357" t="s">
        <v>294</v>
      </c>
      <c r="P58" s="357" t="s">
        <v>294</v>
      </c>
      <c r="Q58" s="357">
        <v>130</v>
      </c>
      <c r="R58" s="357">
        <v>16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527"/>
      <c r="B59" s="47" t="s">
        <v>4667</v>
      </c>
      <c r="C59" s="611" t="s">
        <v>5870</v>
      </c>
      <c r="D59" s="759">
        <v>3</v>
      </c>
      <c r="E59" s="759">
        <v>4</v>
      </c>
      <c r="F59" s="617" t="s">
        <v>4761</v>
      </c>
      <c r="G59" s="494"/>
      <c r="H59" s="494" t="s">
        <v>6026</v>
      </c>
      <c r="I59" s="494" t="s">
        <v>294</v>
      </c>
      <c r="J59" s="494" t="s">
        <v>294</v>
      </c>
      <c r="K59" s="573">
        <v>0</v>
      </c>
      <c r="L59" s="358" t="s">
        <v>4669</v>
      </c>
      <c r="M59" s="357" t="s">
        <v>4667</v>
      </c>
      <c r="N59" s="357" t="s">
        <v>6026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943</v>
      </c>
      <c r="U59" s="357" t="s">
        <v>294</v>
      </c>
      <c r="V59" s="357" t="s">
        <v>294</v>
      </c>
    </row>
    <row r="60" spans="1:22" ht="15" thickBot="1">
      <c r="A60" s="528"/>
      <c r="B60" s="517"/>
      <c r="C60" s="646" t="s">
        <v>22</v>
      </c>
      <c r="D60" s="725">
        <v>19</v>
      </c>
      <c r="E60" s="725">
        <v>0</v>
      </c>
      <c r="F60" s="64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26">
        <v>9</v>
      </c>
      <c r="B61" s="47" t="s">
        <v>6031</v>
      </c>
      <c r="C61" s="604" t="s">
        <v>4672</v>
      </c>
      <c r="D61" s="656">
        <v>8</v>
      </c>
      <c r="E61" s="656">
        <v>13</v>
      </c>
      <c r="F61" s="1406" t="s">
        <v>4779</v>
      </c>
      <c r="G61" s="494"/>
      <c r="H61" s="494" t="s">
        <v>4660</v>
      </c>
      <c r="I61" s="494" t="s">
        <v>294</v>
      </c>
      <c r="J61" s="494" t="s">
        <v>294</v>
      </c>
      <c r="K61" s="573">
        <v>0</v>
      </c>
      <c r="L61" s="358" t="s">
        <v>4672</v>
      </c>
      <c r="M61" s="357" t="s">
        <v>6031</v>
      </c>
      <c r="N61" s="357" t="s">
        <v>4660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4663</v>
      </c>
      <c r="U61" s="357" t="s">
        <v>294</v>
      </c>
      <c r="V61" s="357" t="s">
        <v>294</v>
      </c>
    </row>
    <row r="62" spans="1:22">
      <c r="A62" s="527"/>
      <c r="B62" s="611" t="s">
        <v>1114</v>
      </c>
      <c r="C62" s="611" t="s">
        <v>878</v>
      </c>
      <c r="D62" s="656">
        <v>4</v>
      </c>
      <c r="E62" s="656">
        <v>4</v>
      </c>
      <c r="F62" s="617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 t="s">
        <v>878</v>
      </c>
      <c r="M62" s="357" t="s">
        <v>1114</v>
      </c>
      <c r="N62" s="357" t="s">
        <v>294</v>
      </c>
      <c r="O62" s="357" t="s">
        <v>294</v>
      </c>
      <c r="P62" s="357" t="s">
        <v>294</v>
      </c>
      <c r="Q62" s="357">
        <v>150</v>
      </c>
      <c r="R62" s="357">
        <v>0</v>
      </c>
      <c r="S62" s="357">
        <v>0</v>
      </c>
      <c r="T62" s="357" t="s">
        <v>2111</v>
      </c>
      <c r="U62" s="357" t="s">
        <v>294</v>
      </c>
      <c r="V62" s="357" t="s">
        <v>294</v>
      </c>
    </row>
    <row r="63" spans="1:22">
      <c r="A63" s="527"/>
      <c r="B63" s="611" t="s">
        <v>5863</v>
      </c>
      <c r="C63" s="611" t="s">
        <v>4592</v>
      </c>
      <c r="D63" s="656">
        <v>4</v>
      </c>
      <c r="E63" s="656">
        <v>4</v>
      </c>
      <c r="F63" s="617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27"/>
      <c r="B64" s="611" t="s">
        <v>876</v>
      </c>
      <c r="C64" s="611" t="s">
        <v>4594</v>
      </c>
      <c r="D64" s="656">
        <v>4</v>
      </c>
      <c r="E64" s="656">
        <v>4</v>
      </c>
      <c r="F64" s="617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27"/>
      <c r="B65" s="607" t="s">
        <v>5935</v>
      </c>
      <c r="C65" s="634" t="s">
        <v>4161</v>
      </c>
      <c r="D65" s="759">
        <v>8</v>
      </c>
      <c r="E65" s="759">
        <v>12</v>
      </c>
      <c r="F65" s="629" t="s">
        <v>5879</v>
      </c>
      <c r="G65" s="494"/>
      <c r="H65" s="494" t="s">
        <v>3081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5935</v>
      </c>
      <c r="N65" s="357" t="s">
        <v>3081</v>
      </c>
      <c r="O65" s="357" t="s">
        <v>294</v>
      </c>
      <c r="P65" s="357" t="s">
        <v>294</v>
      </c>
      <c r="Q65" s="357">
        <v>150</v>
      </c>
      <c r="R65" s="357">
        <v>34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528"/>
      <c r="B66" s="619"/>
      <c r="C66" s="646" t="s">
        <v>22</v>
      </c>
      <c r="D66" s="725">
        <v>20</v>
      </c>
      <c r="E66" s="725">
        <v>0</v>
      </c>
      <c r="F66" s="64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603" t="s">
        <v>5881</v>
      </c>
      <c r="C67" s="611" t="s">
        <v>5737</v>
      </c>
      <c r="D67" s="656">
        <v>7</v>
      </c>
      <c r="E67" s="656">
        <v>12</v>
      </c>
      <c r="F67" s="1406" t="s">
        <v>4672</v>
      </c>
      <c r="G67" s="494"/>
      <c r="H67" s="494" t="s">
        <v>6031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5881</v>
      </c>
      <c r="N67" s="357" t="s">
        <v>6031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4672</v>
      </c>
      <c r="U67" s="357" t="s">
        <v>294</v>
      </c>
      <c r="V67" s="357" t="s">
        <v>294</v>
      </c>
    </row>
    <row r="68" spans="1:22">
      <c r="A68" s="527"/>
      <c r="B68" s="607" t="s">
        <v>6019</v>
      </c>
      <c r="C68" s="611" t="s">
        <v>4329</v>
      </c>
      <c r="D68" s="656">
        <v>8</v>
      </c>
      <c r="E68" s="656">
        <v>12</v>
      </c>
      <c r="F68" s="617" t="s">
        <v>4161</v>
      </c>
      <c r="G68" s="494"/>
      <c r="H68" s="494" t="s">
        <v>5935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6019</v>
      </c>
      <c r="N68" s="357" t="s">
        <v>5935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27"/>
      <c r="B69" s="607" t="s">
        <v>1116</v>
      </c>
      <c r="C69" s="611" t="s">
        <v>2137</v>
      </c>
      <c r="D69" s="656">
        <v>4</v>
      </c>
      <c r="E69" s="656">
        <v>4</v>
      </c>
      <c r="F69" s="617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27"/>
      <c r="B70" s="607" t="s">
        <v>866</v>
      </c>
      <c r="C70" s="611" t="s">
        <v>4742</v>
      </c>
      <c r="D70" s="656">
        <v>4</v>
      </c>
      <c r="E70" s="656">
        <v>4</v>
      </c>
      <c r="F70" s="617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27"/>
      <c r="B71" s="634" t="s">
        <v>5865</v>
      </c>
      <c r="C71" s="611" t="s">
        <v>945</v>
      </c>
      <c r="D71" s="759">
        <v>4</v>
      </c>
      <c r="E71" s="759">
        <v>4</v>
      </c>
      <c r="F71" s="629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28"/>
      <c r="B72" s="528"/>
      <c r="C72" s="646" t="s">
        <v>22</v>
      </c>
      <c r="D72" s="725">
        <v>19</v>
      </c>
      <c r="E72" s="725">
        <v>0</v>
      </c>
      <c r="F72" s="67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547"/>
      <c r="B73" s="534"/>
      <c r="C73" s="538" t="s">
        <v>111</v>
      </c>
      <c r="D73" s="49">
        <v>200</v>
      </c>
      <c r="E73" s="49">
        <v>0</v>
      </c>
      <c r="F73" s="55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59DF8-8FAF-40B8-AB29-24E8E12EED45}">
  <sheetPr codeName="Sheet142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36</v>
      </c>
      <c r="C9" s="883" t="s">
        <v>1131</v>
      </c>
      <c r="D9" s="651">
        <v>1</v>
      </c>
      <c r="E9" s="651">
        <v>1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1131</v>
      </c>
      <c r="M9" s="357" t="s">
        <v>36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3074</v>
      </c>
      <c r="C10" s="523" t="s">
        <v>3533</v>
      </c>
      <c r="D10" s="656">
        <v>5</v>
      </c>
      <c r="E10" s="656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3074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3073</v>
      </c>
      <c r="C11" s="523" t="s">
        <v>438</v>
      </c>
      <c r="D11" s="656">
        <v>2</v>
      </c>
      <c r="E11" s="656">
        <v>3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3073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3075</v>
      </c>
      <c r="C12" s="523" t="s">
        <v>3543</v>
      </c>
      <c r="D12" s="656">
        <v>5</v>
      </c>
      <c r="E12" s="656">
        <v>6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3075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47" t="s">
        <v>6001</v>
      </c>
      <c r="C13" s="520" t="s">
        <v>500</v>
      </c>
      <c r="D13" s="656">
        <v>4</v>
      </c>
      <c r="E13" s="656">
        <v>5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6001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50" t="s">
        <v>6002</v>
      </c>
      <c r="C14" s="537" t="s">
        <v>367</v>
      </c>
      <c r="D14" s="759">
        <v>3</v>
      </c>
      <c r="E14" s="759">
        <v>3</v>
      </c>
      <c r="F14" s="88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367</v>
      </c>
      <c r="M14" s="357" t="s">
        <v>6002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50"/>
      <c r="C15" s="565" t="s">
        <v>22</v>
      </c>
      <c r="D15" s="725">
        <v>20</v>
      </c>
      <c r="E15" s="725">
        <v>0</v>
      </c>
      <c r="F15" s="88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7">
        <v>2</v>
      </c>
      <c r="B16" s="47" t="s">
        <v>6003</v>
      </c>
      <c r="C16" s="523" t="s">
        <v>3991</v>
      </c>
      <c r="D16" s="651">
        <v>5</v>
      </c>
      <c r="E16" s="651">
        <v>6</v>
      </c>
      <c r="F16" s="618" t="s">
        <v>3533</v>
      </c>
      <c r="G16" s="494"/>
      <c r="H16" s="494" t="s">
        <v>3074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6003</v>
      </c>
      <c r="N16" s="357" t="s">
        <v>3074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47" t="s">
        <v>29</v>
      </c>
      <c r="C17" s="523" t="s">
        <v>2389</v>
      </c>
      <c r="D17" s="656">
        <v>2</v>
      </c>
      <c r="E17" s="656">
        <v>2</v>
      </c>
      <c r="F17" s="610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27"/>
      <c r="B18" s="47" t="s">
        <v>3077</v>
      </c>
      <c r="C18" s="523" t="s">
        <v>471</v>
      </c>
      <c r="D18" s="656">
        <v>5</v>
      </c>
      <c r="E18" s="656">
        <v>6</v>
      </c>
      <c r="F18" s="618" t="s">
        <v>3543</v>
      </c>
      <c r="G18" s="494"/>
      <c r="H18" s="494" t="s">
        <v>3075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3077</v>
      </c>
      <c r="N18" s="357" t="s">
        <v>3075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527"/>
      <c r="B19" s="47" t="s">
        <v>40</v>
      </c>
      <c r="C19" s="520" t="s">
        <v>1180</v>
      </c>
      <c r="D19" s="656">
        <v>1</v>
      </c>
      <c r="E19" s="656">
        <v>1</v>
      </c>
      <c r="F19" s="618" t="s">
        <v>1131</v>
      </c>
      <c r="G19" s="494"/>
      <c r="H19" s="494" t="s">
        <v>36</v>
      </c>
      <c r="I19" s="494" t="s">
        <v>294</v>
      </c>
      <c r="J19" s="494" t="s">
        <v>294</v>
      </c>
      <c r="K19" s="573">
        <v>0</v>
      </c>
      <c r="L19" s="358" t="s">
        <v>1180</v>
      </c>
      <c r="M19" s="357" t="s">
        <v>40</v>
      </c>
      <c r="N19" s="357" t="s">
        <v>36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1131</v>
      </c>
      <c r="U19" s="357" t="s">
        <v>294</v>
      </c>
      <c r="V19" s="357" t="s">
        <v>294</v>
      </c>
    </row>
    <row r="20" spans="1:22">
      <c r="A20" s="527"/>
      <c r="B20" s="47" t="s">
        <v>6004</v>
      </c>
      <c r="C20" s="523" t="s">
        <v>1109</v>
      </c>
      <c r="D20" s="656">
        <v>4</v>
      </c>
      <c r="E20" s="656">
        <v>5</v>
      </c>
      <c r="F20" s="610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1109</v>
      </c>
      <c r="M20" s="357" t="s">
        <v>6004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47" t="s">
        <v>6005</v>
      </c>
      <c r="C21" s="523" t="s">
        <v>4621</v>
      </c>
      <c r="D21" s="759">
        <v>4</v>
      </c>
      <c r="E21" s="759">
        <v>6</v>
      </c>
      <c r="F21" s="610" t="s">
        <v>367</v>
      </c>
      <c r="G21" s="494"/>
      <c r="H21" s="494" t="s">
        <v>6002</v>
      </c>
      <c r="I21" s="494" t="s">
        <v>294</v>
      </c>
      <c r="J21" s="494" t="s">
        <v>294</v>
      </c>
      <c r="K21" s="573">
        <v>0</v>
      </c>
      <c r="L21" s="358" t="s">
        <v>4621</v>
      </c>
      <c r="M21" s="357" t="s">
        <v>6005</v>
      </c>
      <c r="N21" s="357" t="s">
        <v>6002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367</v>
      </c>
      <c r="U21" s="357" t="s">
        <v>294</v>
      </c>
      <c r="V21" s="357" t="s">
        <v>294</v>
      </c>
    </row>
    <row r="22" spans="1:22" ht="15" thickBot="1">
      <c r="A22" s="527"/>
      <c r="B22" s="48"/>
      <c r="C22" s="538" t="s">
        <v>22</v>
      </c>
      <c r="D22" s="725">
        <v>21</v>
      </c>
      <c r="E22" s="725">
        <v>0</v>
      </c>
      <c r="F22" s="88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>
        <v>3</v>
      </c>
      <c r="B23" s="607" t="s">
        <v>6006</v>
      </c>
      <c r="C23" s="611" t="s">
        <v>562</v>
      </c>
      <c r="D23" s="651">
        <v>5</v>
      </c>
      <c r="E23" s="651">
        <v>6</v>
      </c>
      <c r="F23" s="633" t="s">
        <v>3991</v>
      </c>
      <c r="G23" s="494"/>
      <c r="H23" s="494" t="s">
        <v>6003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6006</v>
      </c>
      <c r="N23" s="357" t="s">
        <v>6003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27"/>
      <c r="B24" s="47" t="s">
        <v>3079</v>
      </c>
      <c r="C24" s="520" t="s">
        <v>140</v>
      </c>
      <c r="D24" s="656">
        <v>5</v>
      </c>
      <c r="E24" s="656">
        <v>6</v>
      </c>
      <c r="F24" s="610" t="s">
        <v>471</v>
      </c>
      <c r="G24" s="494"/>
      <c r="H24" s="494" t="s">
        <v>3077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3079</v>
      </c>
      <c r="N24" s="357" t="s">
        <v>3077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27"/>
      <c r="B25" s="47" t="s">
        <v>5421</v>
      </c>
      <c r="C25" s="523" t="s">
        <v>5723</v>
      </c>
      <c r="D25" s="656">
        <v>3</v>
      </c>
      <c r="E25" s="656">
        <v>6</v>
      </c>
      <c r="F25" s="618" t="s">
        <v>2389</v>
      </c>
      <c r="G25" s="494"/>
      <c r="H25" s="494" t="s">
        <v>29</v>
      </c>
      <c r="I25" s="494" t="s">
        <v>294</v>
      </c>
      <c r="J25" s="494" t="s">
        <v>294</v>
      </c>
      <c r="K25" s="573">
        <v>0</v>
      </c>
      <c r="L25" s="358" t="s">
        <v>5423</v>
      </c>
      <c r="M25" s="357" t="s">
        <v>5421</v>
      </c>
      <c r="N25" s="357" t="s">
        <v>29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609</v>
      </c>
      <c r="U25" s="357" t="s">
        <v>294</v>
      </c>
      <c r="V25" s="357" t="s">
        <v>294</v>
      </c>
    </row>
    <row r="26" spans="1:22">
      <c r="A26" s="527"/>
      <c r="B26" s="47" t="s">
        <v>5424</v>
      </c>
      <c r="C26" s="520" t="s">
        <v>5724</v>
      </c>
      <c r="D26" s="656">
        <v>2</v>
      </c>
      <c r="E26" s="656">
        <v>2</v>
      </c>
      <c r="F26" s="618" t="s">
        <v>438</v>
      </c>
      <c r="G26" s="494"/>
      <c r="H26" s="494" t="s">
        <v>3073</v>
      </c>
      <c r="I26" s="494" t="s">
        <v>294</v>
      </c>
      <c r="J26" s="494" t="s">
        <v>294</v>
      </c>
      <c r="K26" s="573">
        <v>0</v>
      </c>
      <c r="L26" s="358" t="s">
        <v>5426</v>
      </c>
      <c r="M26" s="357" t="s">
        <v>5424</v>
      </c>
      <c r="N26" s="357" t="s">
        <v>3073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438</v>
      </c>
      <c r="U26" s="357" t="s">
        <v>294</v>
      </c>
      <c r="V26" s="357" t="s">
        <v>294</v>
      </c>
    </row>
    <row r="27" spans="1:22">
      <c r="A27" s="527"/>
      <c r="B27" s="47" t="s">
        <v>6007</v>
      </c>
      <c r="C27" s="523" t="s">
        <v>4756</v>
      </c>
      <c r="D27" s="656">
        <v>3</v>
      </c>
      <c r="E27" s="656">
        <v>3</v>
      </c>
      <c r="F27" s="610" t="s">
        <v>4621</v>
      </c>
      <c r="G27" s="494"/>
      <c r="H27" s="494" t="s">
        <v>6005</v>
      </c>
      <c r="I27" s="494" t="s">
        <v>294</v>
      </c>
      <c r="J27" s="494" t="s">
        <v>294</v>
      </c>
      <c r="K27" s="573">
        <v>0</v>
      </c>
      <c r="L27" s="358" t="s">
        <v>4631</v>
      </c>
      <c r="M27" s="357" t="s">
        <v>6007</v>
      </c>
      <c r="N27" s="357" t="s">
        <v>6005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4621</v>
      </c>
      <c r="U27" s="357" t="s">
        <v>294</v>
      </c>
      <c r="V27" s="357" t="s">
        <v>294</v>
      </c>
    </row>
    <row r="28" spans="1:22" ht="15" thickBot="1">
      <c r="A28" s="527"/>
      <c r="B28" s="47" t="s">
        <v>6008</v>
      </c>
      <c r="C28" s="523" t="s">
        <v>408</v>
      </c>
      <c r="D28" s="759">
        <v>3</v>
      </c>
      <c r="E28" s="759">
        <v>3</v>
      </c>
      <c r="F28" s="610" t="s">
        <v>367</v>
      </c>
      <c r="G28" s="494"/>
      <c r="H28" s="494" t="s">
        <v>6002</v>
      </c>
      <c r="I28" s="494" t="s">
        <v>294</v>
      </c>
      <c r="J28" s="494" t="s">
        <v>294</v>
      </c>
      <c r="K28" s="573">
        <v>0</v>
      </c>
      <c r="L28" s="358" t="s">
        <v>408</v>
      </c>
      <c r="M28" s="357" t="s">
        <v>6008</v>
      </c>
      <c r="N28" s="357" t="s">
        <v>6002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367</v>
      </c>
      <c r="U28" s="357" t="s">
        <v>294</v>
      </c>
      <c r="V28" s="357" t="s">
        <v>294</v>
      </c>
    </row>
    <row r="29" spans="1:22" ht="15" thickBot="1">
      <c r="A29" s="528"/>
      <c r="B29" s="48"/>
      <c r="C29" s="538" t="s">
        <v>22</v>
      </c>
      <c r="D29" s="725">
        <v>21</v>
      </c>
      <c r="E29" s="725">
        <v>0</v>
      </c>
      <c r="F29" s="889"/>
      <c r="G29" s="494"/>
      <c r="H29" s="494" t="s">
        <v>294</v>
      </c>
      <c r="I29" s="494" t="s">
        <v>294</v>
      </c>
      <c r="J29" s="494"/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7">
        <v>4</v>
      </c>
      <c r="B30" s="46" t="s">
        <v>3080</v>
      </c>
      <c r="C30" s="883" t="s">
        <v>335</v>
      </c>
      <c r="D30" s="651">
        <v>2</v>
      </c>
      <c r="E30" s="651">
        <v>3</v>
      </c>
      <c r="F30" s="877"/>
      <c r="G30" s="494"/>
      <c r="H30" s="494" t="s">
        <v>294</v>
      </c>
      <c r="I30" s="494" t="s">
        <v>294</v>
      </c>
      <c r="J30" s="494"/>
      <c r="K30" s="573">
        <v>0</v>
      </c>
      <c r="L30" s="358" t="s">
        <v>335</v>
      </c>
      <c r="M30" s="357" t="s">
        <v>3080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47" t="s">
        <v>3078</v>
      </c>
      <c r="C31" s="523" t="s">
        <v>3153</v>
      </c>
      <c r="D31" s="656">
        <v>5</v>
      </c>
      <c r="E31" s="656">
        <v>6</v>
      </c>
      <c r="F31" s="610" t="s">
        <v>3991</v>
      </c>
      <c r="G31" s="494"/>
      <c r="H31" s="494" t="s">
        <v>6003</v>
      </c>
      <c r="I31" s="494" t="s">
        <v>294</v>
      </c>
      <c r="J31" s="494"/>
      <c r="K31" s="573">
        <v>0</v>
      </c>
      <c r="L31" s="358" t="s">
        <v>604</v>
      </c>
      <c r="M31" s="357" t="s">
        <v>3078</v>
      </c>
      <c r="N31" s="357" t="s">
        <v>6003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27"/>
      <c r="B32" s="47" t="s">
        <v>6009</v>
      </c>
      <c r="C32" s="523" t="s">
        <v>4562</v>
      </c>
      <c r="D32" s="656">
        <v>3</v>
      </c>
      <c r="E32" s="656">
        <v>4</v>
      </c>
      <c r="F32" s="610" t="s">
        <v>3991</v>
      </c>
      <c r="G32" s="494"/>
      <c r="H32" s="494" t="s">
        <v>6003</v>
      </c>
      <c r="I32" s="494" t="s">
        <v>294</v>
      </c>
      <c r="J32" s="494"/>
      <c r="K32" s="573">
        <v>0</v>
      </c>
      <c r="L32" s="358" t="s">
        <v>4563</v>
      </c>
      <c r="M32" s="357" t="s">
        <v>6009</v>
      </c>
      <c r="N32" s="357" t="s">
        <v>6003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27"/>
      <c r="B33" s="47" t="s">
        <v>6010</v>
      </c>
      <c r="C33" s="523" t="s">
        <v>5725</v>
      </c>
      <c r="D33" s="656">
        <v>3</v>
      </c>
      <c r="E33" s="656">
        <v>6</v>
      </c>
      <c r="F33" s="618" t="s">
        <v>5723</v>
      </c>
      <c r="G33" s="494"/>
      <c r="H33" s="494" t="s">
        <v>5421</v>
      </c>
      <c r="I33" s="494" t="s">
        <v>294</v>
      </c>
      <c r="J33" s="494"/>
      <c r="K33" s="573">
        <v>0</v>
      </c>
      <c r="L33" s="358" t="s">
        <v>5429</v>
      </c>
      <c r="M33" s="357" t="s">
        <v>6010</v>
      </c>
      <c r="N33" s="357" t="s">
        <v>5421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5423</v>
      </c>
      <c r="U33" s="357" t="s">
        <v>294</v>
      </c>
      <c r="V33" s="357" t="s">
        <v>294</v>
      </c>
    </row>
    <row r="34" spans="1:22">
      <c r="A34" s="527"/>
      <c r="B34" s="47" t="s">
        <v>5430</v>
      </c>
      <c r="C34" s="523" t="s">
        <v>5726</v>
      </c>
      <c r="D34" s="656">
        <v>4</v>
      </c>
      <c r="E34" s="656">
        <v>5</v>
      </c>
      <c r="F34" s="610" t="s">
        <v>500</v>
      </c>
      <c r="G34" s="494"/>
      <c r="H34" s="494" t="s">
        <v>6001</v>
      </c>
      <c r="I34" s="494" t="s">
        <v>294</v>
      </c>
      <c r="J34" s="494"/>
      <c r="K34" s="573">
        <v>0</v>
      </c>
      <c r="L34" s="358" t="s">
        <v>5432</v>
      </c>
      <c r="M34" s="357" t="s">
        <v>5430</v>
      </c>
      <c r="N34" s="357" t="s">
        <v>6001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882</v>
      </c>
      <c r="U34" s="357" t="s">
        <v>294</v>
      </c>
      <c r="V34" s="357" t="s">
        <v>294</v>
      </c>
    </row>
    <row r="35" spans="1:22" ht="15" thickBot="1">
      <c r="A35" s="527"/>
      <c r="B35" s="50" t="s">
        <v>3076</v>
      </c>
      <c r="C35" s="537" t="s">
        <v>4294</v>
      </c>
      <c r="D35" s="759">
        <v>2</v>
      </c>
      <c r="E35" s="759">
        <v>3</v>
      </c>
      <c r="F35" s="618"/>
      <c r="G35" s="494"/>
      <c r="H35" s="494" t="s">
        <v>294</v>
      </c>
      <c r="I35" s="494" t="s">
        <v>294</v>
      </c>
      <c r="J35" s="494"/>
      <c r="K35" s="573">
        <v>0</v>
      </c>
      <c r="L35" s="358" t="s">
        <v>3207</v>
      </c>
      <c r="M35" s="357" t="s">
        <v>3076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1488"/>
      <c r="B36" s="50"/>
      <c r="C36" s="565" t="s">
        <v>22</v>
      </c>
      <c r="D36" s="725">
        <v>19</v>
      </c>
      <c r="E36" s="725">
        <v>0</v>
      </c>
      <c r="F36" s="889"/>
      <c r="G36" s="494"/>
      <c r="H36" s="494" t="s">
        <v>294</v>
      </c>
      <c r="I36" s="494" t="s">
        <v>294</v>
      </c>
      <c r="J36" s="494"/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493">
        <v>5</v>
      </c>
      <c r="B37" s="47" t="s">
        <v>6011</v>
      </c>
      <c r="C37" s="883" t="s">
        <v>1179</v>
      </c>
      <c r="D37" s="651">
        <v>3</v>
      </c>
      <c r="E37" s="651">
        <v>4</v>
      </c>
      <c r="F37" s="610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2100</v>
      </c>
      <c r="M37" s="357" t="s">
        <v>6011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27"/>
      <c r="B38" s="47" t="s">
        <v>1111</v>
      </c>
      <c r="C38" s="523" t="s">
        <v>1126</v>
      </c>
      <c r="D38" s="656">
        <v>3</v>
      </c>
      <c r="E38" s="656">
        <v>4</v>
      </c>
      <c r="F38" s="618" t="s">
        <v>1180</v>
      </c>
      <c r="G38" s="494"/>
      <c r="H38" s="494" t="s">
        <v>40</v>
      </c>
      <c r="I38" s="494" t="s">
        <v>294</v>
      </c>
      <c r="J38" s="494" t="s">
        <v>294</v>
      </c>
      <c r="K38" s="573">
        <v>0</v>
      </c>
      <c r="L38" s="358" t="s">
        <v>1126</v>
      </c>
      <c r="M38" s="357" t="s">
        <v>1111</v>
      </c>
      <c r="N38" s="357" t="s">
        <v>40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1180</v>
      </c>
      <c r="U38" s="357" t="s">
        <v>294</v>
      </c>
      <c r="V38" s="357" t="s">
        <v>294</v>
      </c>
    </row>
    <row r="39" spans="1:22">
      <c r="A39" s="527"/>
      <c r="B39" s="47" t="s">
        <v>38</v>
      </c>
      <c r="C39" s="520" t="s">
        <v>331</v>
      </c>
      <c r="D39" s="656">
        <v>1</v>
      </c>
      <c r="E39" s="656">
        <v>1</v>
      </c>
      <c r="F39" s="618" t="s">
        <v>335</v>
      </c>
      <c r="G39" s="494"/>
      <c r="H39" s="494" t="s">
        <v>3080</v>
      </c>
      <c r="I39" s="494" t="s">
        <v>294</v>
      </c>
      <c r="J39" s="494" t="s">
        <v>294</v>
      </c>
      <c r="K39" s="574">
        <v>0</v>
      </c>
      <c r="L39" s="358" t="s">
        <v>331</v>
      </c>
      <c r="M39" s="357" t="s">
        <v>38</v>
      </c>
      <c r="N39" s="357" t="s">
        <v>3080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335</v>
      </c>
      <c r="U39" s="357" t="s">
        <v>294</v>
      </c>
      <c r="V39" s="357" t="s">
        <v>294</v>
      </c>
    </row>
    <row r="40" spans="1:22">
      <c r="A40" s="527"/>
      <c r="B40" s="47" t="s">
        <v>6012</v>
      </c>
      <c r="C40" s="523" t="s">
        <v>5727</v>
      </c>
      <c r="D40" s="656">
        <v>5</v>
      </c>
      <c r="E40" s="656">
        <v>8</v>
      </c>
      <c r="F40" s="610" t="s">
        <v>3153</v>
      </c>
      <c r="G40" s="494"/>
      <c r="H40" s="494" t="s">
        <v>3078</v>
      </c>
      <c r="I40" s="494" t="s">
        <v>294</v>
      </c>
      <c r="J40" s="494" t="s">
        <v>294</v>
      </c>
      <c r="K40" s="573">
        <v>0</v>
      </c>
      <c r="L40" s="358" t="s">
        <v>5435</v>
      </c>
      <c r="M40" s="357" t="s">
        <v>6012</v>
      </c>
      <c r="N40" s="357" t="s">
        <v>3078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527"/>
      <c r="B41" s="47" t="s">
        <v>5436</v>
      </c>
      <c r="C41" s="523" t="s">
        <v>5438</v>
      </c>
      <c r="D41" s="656">
        <v>4</v>
      </c>
      <c r="E41" s="656">
        <v>6</v>
      </c>
      <c r="F41" s="618" t="s">
        <v>1109</v>
      </c>
      <c r="G41" s="494"/>
      <c r="H41" s="494" t="s">
        <v>6004</v>
      </c>
      <c r="I41" s="494" t="s">
        <v>294</v>
      </c>
      <c r="J41" s="494" t="s">
        <v>294</v>
      </c>
      <c r="K41" s="573">
        <v>0</v>
      </c>
      <c r="L41" s="358" t="s">
        <v>5438</v>
      </c>
      <c r="M41" s="357" t="s">
        <v>5436</v>
      </c>
      <c r="N41" s="357" t="s">
        <v>6004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" thickBot="1">
      <c r="A42" s="527"/>
      <c r="B42" s="50" t="s">
        <v>860</v>
      </c>
      <c r="C42" s="537" t="s">
        <v>738</v>
      </c>
      <c r="D42" s="759">
        <v>4</v>
      </c>
      <c r="E42" s="759">
        <v>6</v>
      </c>
      <c r="F42" s="618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738</v>
      </c>
      <c r="M42" s="357" t="s">
        <v>860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1488"/>
      <c r="B43" s="50"/>
      <c r="C43" s="565" t="s">
        <v>22</v>
      </c>
      <c r="D43" s="725">
        <v>20</v>
      </c>
      <c r="E43" s="725">
        <v>0</v>
      </c>
      <c r="F43" s="122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493">
        <v>6</v>
      </c>
      <c r="B44" s="46" t="s">
        <v>3081</v>
      </c>
      <c r="C44" s="883" t="s">
        <v>3998</v>
      </c>
      <c r="D44" s="656">
        <v>3</v>
      </c>
      <c r="E44" s="656">
        <v>4</v>
      </c>
      <c r="F44" s="610" t="s">
        <v>1179</v>
      </c>
      <c r="G44" s="494"/>
      <c r="H44" s="494" t="s">
        <v>6011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3081</v>
      </c>
      <c r="N44" s="357" t="s">
        <v>6011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27"/>
      <c r="B45" s="47" t="s">
        <v>5439</v>
      </c>
      <c r="C45" s="523" t="s">
        <v>5441</v>
      </c>
      <c r="D45" s="656">
        <v>6</v>
      </c>
      <c r="E45" s="656">
        <v>10</v>
      </c>
      <c r="F45" s="610" t="s">
        <v>4562</v>
      </c>
      <c r="G45" s="494"/>
      <c r="H45" s="494" t="s">
        <v>6009</v>
      </c>
      <c r="I45" s="494" t="s">
        <v>294</v>
      </c>
      <c r="J45" s="494" t="s">
        <v>294</v>
      </c>
      <c r="K45" s="573">
        <v>0</v>
      </c>
      <c r="L45" s="358" t="s">
        <v>5441</v>
      </c>
      <c r="M45" s="357" t="s">
        <v>5439</v>
      </c>
      <c r="N45" s="357" t="s">
        <v>6009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4563</v>
      </c>
      <c r="U45" s="357" t="s">
        <v>294</v>
      </c>
      <c r="V45" s="357" t="s">
        <v>294</v>
      </c>
    </row>
    <row r="46" spans="1:22">
      <c r="A46" s="527"/>
      <c r="B46" s="47" t="s">
        <v>6013</v>
      </c>
      <c r="C46" s="520" t="s">
        <v>5728</v>
      </c>
      <c r="D46" s="656">
        <v>4</v>
      </c>
      <c r="E46" s="656">
        <v>5</v>
      </c>
      <c r="F46" s="618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5444</v>
      </c>
      <c r="M46" s="357" t="s">
        <v>6013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27"/>
      <c r="B47" s="47" t="s">
        <v>5445</v>
      </c>
      <c r="C47" s="523" t="s">
        <v>5447</v>
      </c>
      <c r="D47" s="656">
        <v>3</v>
      </c>
      <c r="E47" s="656">
        <v>4</v>
      </c>
      <c r="F47" s="610" t="s">
        <v>1126</v>
      </c>
      <c r="G47" s="494"/>
      <c r="H47" s="494" t="s">
        <v>1111</v>
      </c>
      <c r="I47" s="494" t="s">
        <v>294</v>
      </c>
      <c r="J47" s="494" t="s">
        <v>294</v>
      </c>
      <c r="K47" s="573">
        <v>0</v>
      </c>
      <c r="L47" s="358" t="s">
        <v>5447</v>
      </c>
      <c r="M47" s="357" t="s">
        <v>5445</v>
      </c>
      <c r="N47" s="357" t="s">
        <v>1111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1126</v>
      </c>
      <c r="U47" s="357" t="s">
        <v>294</v>
      </c>
      <c r="V47" s="357" t="s">
        <v>294</v>
      </c>
    </row>
    <row r="48" spans="1:22" ht="15" thickBot="1">
      <c r="A48" s="527"/>
      <c r="B48" s="50" t="s">
        <v>6014</v>
      </c>
      <c r="C48" s="537" t="s">
        <v>1113</v>
      </c>
      <c r="D48" s="759">
        <v>4</v>
      </c>
      <c r="E48" s="759">
        <v>5</v>
      </c>
      <c r="F48" s="1395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1113</v>
      </c>
      <c r="M48" s="357" t="s">
        <v>6014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1488"/>
      <c r="B49" s="48"/>
      <c r="C49" s="538" t="s">
        <v>22</v>
      </c>
      <c r="D49" s="725">
        <v>20</v>
      </c>
      <c r="E49" s="725">
        <v>0</v>
      </c>
      <c r="F49" s="1227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1493">
        <v>7</v>
      </c>
      <c r="B50" s="47" t="s">
        <v>5448</v>
      </c>
      <c r="C50" s="523" t="s">
        <v>5450</v>
      </c>
      <c r="D50" s="656">
        <v>3</v>
      </c>
      <c r="E50" s="656">
        <v>4</v>
      </c>
      <c r="F50" s="610" t="s">
        <v>5447</v>
      </c>
      <c r="G50" s="494"/>
      <c r="H50" s="494" t="s">
        <v>5445</v>
      </c>
      <c r="I50" s="494" t="s">
        <v>294</v>
      </c>
      <c r="J50" s="494" t="s">
        <v>294</v>
      </c>
      <c r="K50" s="573">
        <v>0</v>
      </c>
      <c r="L50" s="358" t="s">
        <v>5450</v>
      </c>
      <c r="M50" s="357" t="s">
        <v>5448</v>
      </c>
      <c r="N50" s="357" t="s">
        <v>5445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5447</v>
      </c>
      <c r="U50" s="357" t="s">
        <v>294</v>
      </c>
      <c r="V50" s="357" t="s">
        <v>294</v>
      </c>
    </row>
    <row r="51" spans="1:22">
      <c r="A51" s="527"/>
      <c r="B51" s="47" t="s">
        <v>5451</v>
      </c>
      <c r="C51" s="523" t="s">
        <v>5855</v>
      </c>
      <c r="D51" s="656">
        <v>6</v>
      </c>
      <c r="E51" s="656">
        <v>11</v>
      </c>
      <c r="F51" s="618" t="s">
        <v>5441</v>
      </c>
      <c r="G51" s="494"/>
      <c r="H51" s="494" t="s">
        <v>5439</v>
      </c>
      <c r="I51" s="494" t="s">
        <v>294</v>
      </c>
      <c r="J51" s="494" t="s">
        <v>294</v>
      </c>
      <c r="K51" s="573">
        <v>0</v>
      </c>
      <c r="L51" s="358" t="s">
        <v>5353</v>
      </c>
      <c r="M51" s="357" t="s">
        <v>5451</v>
      </c>
      <c r="N51" s="357" t="s">
        <v>5439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5441</v>
      </c>
      <c r="U51" s="357" t="s">
        <v>294</v>
      </c>
      <c r="V51" s="357" t="s">
        <v>294</v>
      </c>
    </row>
    <row r="52" spans="1:22">
      <c r="A52" s="527"/>
      <c r="B52" s="47" t="s">
        <v>5453</v>
      </c>
      <c r="C52" s="520" t="s">
        <v>5455</v>
      </c>
      <c r="D52" s="656">
        <v>4</v>
      </c>
      <c r="E52" s="656">
        <v>5</v>
      </c>
      <c r="F52" s="618" t="s">
        <v>5725</v>
      </c>
      <c r="G52" s="494"/>
      <c r="H52" s="494" t="s">
        <v>6010</v>
      </c>
      <c r="I52" s="494" t="s">
        <v>294</v>
      </c>
      <c r="J52" s="494" t="s">
        <v>294</v>
      </c>
      <c r="K52" s="573">
        <v>0</v>
      </c>
      <c r="L52" s="358" t="s">
        <v>5455</v>
      </c>
      <c r="M52" s="357" t="s">
        <v>5453</v>
      </c>
      <c r="N52" s="357" t="s">
        <v>6010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5429</v>
      </c>
      <c r="U52" s="357" t="s">
        <v>294</v>
      </c>
      <c r="V52" s="357" t="s">
        <v>294</v>
      </c>
    </row>
    <row r="53" spans="1:22">
      <c r="A53" s="527"/>
      <c r="B53" s="47" t="s">
        <v>6015</v>
      </c>
      <c r="C53" s="523" t="s">
        <v>1181</v>
      </c>
      <c r="D53" s="656">
        <v>4</v>
      </c>
      <c r="E53" s="656">
        <v>6</v>
      </c>
      <c r="F53" s="610" t="s">
        <v>438</v>
      </c>
      <c r="G53" s="494"/>
      <c r="H53" s="494" t="s">
        <v>3073</v>
      </c>
      <c r="I53" s="494" t="s">
        <v>294</v>
      </c>
      <c r="J53" s="494" t="s">
        <v>294</v>
      </c>
      <c r="K53" s="573">
        <v>0</v>
      </c>
      <c r="L53" s="358" t="s">
        <v>1181</v>
      </c>
      <c r="M53" s="357" t="s">
        <v>6015</v>
      </c>
      <c r="N53" s="357" t="s">
        <v>3073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438</v>
      </c>
      <c r="U53" s="357" t="s">
        <v>294</v>
      </c>
      <c r="V53" s="357" t="s">
        <v>294</v>
      </c>
    </row>
    <row r="54" spans="1:22" ht="15" thickBot="1">
      <c r="A54" s="527"/>
      <c r="B54" s="949" t="s">
        <v>5456</v>
      </c>
      <c r="C54" s="537" t="s">
        <v>5128</v>
      </c>
      <c r="D54" s="759">
        <v>4</v>
      </c>
      <c r="E54" s="759">
        <v>5</v>
      </c>
      <c r="F54" s="618" t="s">
        <v>4562</v>
      </c>
      <c r="G54" s="494"/>
      <c r="H54" s="494" t="s">
        <v>6009</v>
      </c>
      <c r="I54" s="494" t="s">
        <v>294</v>
      </c>
      <c r="J54" s="494" t="s">
        <v>294</v>
      </c>
      <c r="K54" s="573">
        <v>0</v>
      </c>
      <c r="L54" s="358" t="s">
        <v>5128</v>
      </c>
      <c r="M54" s="357" t="s">
        <v>5456</v>
      </c>
      <c r="N54" s="357" t="s">
        <v>6009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4563</v>
      </c>
      <c r="U54" s="357" t="s">
        <v>294</v>
      </c>
      <c r="V54" s="357" t="s">
        <v>294</v>
      </c>
    </row>
    <row r="55" spans="1:22" ht="15" thickBot="1">
      <c r="A55" s="1488"/>
      <c r="B55" s="48"/>
      <c r="C55" s="538" t="s">
        <v>22</v>
      </c>
      <c r="D55" s="725">
        <v>21</v>
      </c>
      <c r="E55" s="725">
        <v>0</v>
      </c>
      <c r="F55" s="1227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1493">
        <v>8</v>
      </c>
      <c r="B56" s="47" t="s">
        <v>6016</v>
      </c>
      <c r="C56" s="523" t="s">
        <v>3155</v>
      </c>
      <c r="D56" s="656">
        <v>8</v>
      </c>
      <c r="E56" s="656">
        <v>14</v>
      </c>
      <c r="F56" s="618" t="s">
        <v>4588</v>
      </c>
      <c r="G56" s="494"/>
      <c r="H56" s="494" t="s">
        <v>6015</v>
      </c>
      <c r="I56" s="494" t="s">
        <v>294</v>
      </c>
      <c r="J56" s="494" t="s">
        <v>294</v>
      </c>
      <c r="K56" s="573">
        <v>130</v>
      </c>
      <c r="L56" s="358" t="s">
        <v>4589</v>
      </c>
      <c r="M56" s="357" t="s">
        <v>6016</v>
      </c>
      <c r="N56" s="357" t="s">
        <v>6015</v>
      </c>
      <c r="O56" s="357" t="s">
        <v>294</v>
      </c>
      <c r="P56" s="357" t="s">
        <v>294</v>
      </c>
      <c r="Q56" s="357">
        <v>130</v>
      </c>
      <c r="R56" s="357">
        <v>15</v>
      </c>
      <c r="S56" s="357">
        <v>0</v>
      </c>
      <c r="T56" s="357" t="s">
        <v>1181</v>
      </c>
      <c r="U56" s="357" t="s">
        <v>2110</v>
      </c>
      <c r="V56" s="357" t="s">
        <v>294</v>
      </c>
    </row>
    <row r="57" spans="1:22">
      <c r="A57" s="527"/>
      <c r="B57" s="47" t="s">
        <v>5458</v>
      </c>
      <c r="C57" s="523" t="s">
        <v>5460</v>
      </c>
      <c r="D57" s="656">
        <v>3</v>
      </c>
      <c r="E57" s="656">
        <v>4</v>
      </c>
      <c r="F57" s="618" t="s">
        <v>5450</v>
      </c>
      <c r="G57" s="494"/>
      <c r="H57" s="494" t="s">
        <v>5448</v>
      </c>
      <c r="I57" s="494" t="s">
        <v>294</v>
      </c>
      <c r="J57" s="494" t="s">
        <v>294</v>
      </c>
      <c r="K57" s="573">
        <v>0</v>
      </c>
      <c r="L57" s="358" t="s">
        <v>5460</v>
      </c>
      <c r="M57" s="357" t="s">
        <v>5458</v>
      </c>
      <c r="N57" s="357" t="s">
        <v>5448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5450</v>
      </c>
      <c r="U57" s="357" t="s">
        <v>294</v>
      </c>
      <c r="V57" s="357" t="s">
        <v>294</v>
      </c>
    </row>
    <row r="58" spans="1:22">
      <c r="A58" s="527"/>
      <c r="B58" s="47" t="s">
        <v>6017</v>
      </c>
      <c r="C58" s="523" t="s">
        <v>5729</v>
      </c>
      <c r="D58" s="656">
        <v>6</v>
      </c>
      <c r="E58" s="656">
        <v>10</v>
      </c>
      <c r="F58" s="618" t="s">
        <v>5727</v>
      </c>
      <c r="G58" s="494"/>
      <c r="H58" s="494" t="s">
        <v>6012</v>
      </c>
      <c r="I58" s="494" t="s">
        <v>294</v>
      </c>
      <c r="J58" s="494" t="s">
        <v>294</v>
      </c>
      <c r="K58" s="573">
        <v>0</v>
      </c>
      <c r="L58" s="358" t="s">
        <v>5463</v>
      </c>
      <c r="M58" s="357" t="s">
        <v>6017</v>
      </c>
      <c r="N58" s="357" t="s">
        <v>6012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5435</v>
      </c>
      <c r="U58" s="357" t="s">
        <v>294</v>
      </c>
      <c r="V58" s="357" t="s">
        <v>294</v>
      </c>
    </row>
    <row r="59" spans="1:22" ht="15" thickBot="1">
      <c r="A59" s="527"/>
      <c r="B59" s="47" t="s">
        <v>5464</v>
      </c>
      <c r="C59" s="523" t="s">
        <v>5467</v>
      </c>
      <c r="D59" s="759">
        <v>5</v>
      </c>
      <c r="E59" s="759">
        <v>8</v>
      </c>
      <c r="F59" s="610" t="s">
        <v>5441</v>
      </c>
      <c r="G59" s="494"/>
      <c r="H59" s="494" t="s">
        <v>5439</v>
      </c>
      <c r="I59" s="494" t="s">
        <v>294</v>
      </c>
      <c r="J59" s="494" t="s">
        <v>294</v>
      </c>
      <c r="K59" s="573">
        <v>0</v>
      </c>
      <c r="L59" s="358" t="s">
        <v>5467</v>
      </c>
      <c r="M59" s="357" t="s">
        <v>5464</v>
      </c>
      <c r="N59" s="357" t="s">
        <v>5439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5441</v>
      </c>
      <c r="U59" s="357" t="s">
        <v>294</v>
      </c>
      <c r="V59" s="357" t="s">
        <v>294</v>
      </c>
    </row>
    <row r="60" spans="1:22" ht="15" thickBot="1">
      <c r="A60" s="1488"/>
      <c r="B60" s="48"/>
      <c r="C60" s="538" t="s">
        <v>22</v>
      </c>
      <c r="D60" s="725">
        <v>22</v>
      </c>
      <c r="E60" s="725">
        <v>0</v>
      </c>
      <c r="F60" s="90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493">
        <v>9</v>
      </c>
      <c r="B61" s="47" t="s">
        <v>6018</v>
      </c>
      <c r="C61" s="523" t="s">
        <v>4161</v>
      </c>
      <c r="D61" s="656">
        <v>8</v>
      </c>
      <c r="E61" s="656">
        <v>12</v>
      </c>
      <c r="F61" s="616" t="s">
        <v>5861</v>
      </c>
      <c r="G61" s="494"/>
      <c r="H61" s="494" t="s">
        <v>3081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6018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36</v>
      </c>
      <c r="S61" s="357">
        <v>0</v>
      </c>
      <c r="T61" s="357" t="s">
        <v>3041</v>
      </c>
      <c r="U61" s="357" t="s">
        <v>2111</v>
      </c>
      <c r="V61" s="357" t="s">
        <v>294</v>
      </c>
    </row>
    <row r="62" spans="1:22">
      <c r="A62" s="527"/>
      <c r="B62" s="47" t="s">
        <v>5470</v>
      </c>
      <c r="C62" s="523" t="s">
        <v>5472</v>
      </c>
      <c r="D62" s="656">
        <v>6</v>
      </c>
      <c r="E62" s="656">
        <v>10</v>
      </c>
      <c r="F62" s="610" t="s">
        <v>5855</v>
      </c>
      <c r="G62" s="494"/>
      <c r="H62" s="494" t="s">
        <v>5451</v>
      </c>
      <c r="I62" s="494" t="s">
        <v>294</v>
      </c>
      <c r="J62" s="494" t="s">
        <v>294</v>
      </c>
      <c r="K62" s="573">
        <v>0</v>
      </c>
      <c r="L62" s="358" t="s">
        <v>5472</v>
      </c>
      <c r="M62" s="357" t="s">
        <v>5470</v>
      </c>
      <c r="N62" s="357" t="s">
        <v>5451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5353</v>
      </c>
      <c r="U62" s="357" t="s">
        <v>294</v>
      </c>
      <c r="V62" s="357" t="s">
        <v>294</v>
      </c>
    </row>
    <row r="63" spans="1:22">
      <c r="A63" s="527"/>
      <c r="B63" s="47" t="s">
        <v>1114</v>
      </c>
      <c r="C63" s="523" t="s">
        <v>878</v>
      </c>
      <c r="D63" s="656">
        <v>4</v>
      </c>
      <c r="E63" s="656">
        <v>4</v>
      </c>
      <c r="F63" s="610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27"/>
      <c r="B64" s="47" t="s">
        <v>5863</v>
      </c>
      <c r="C64" s="523" t="s">
        <v>4592</v>
      </c>
      <c r="D64" s="656">
        <v>4</v>
      </c>
      <c r="E64" s="656">
        <v>4</v>
      </c>
      <c r="F64" s="610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27"/>
      <c r="B65" s="47" t="s">
        <v>876</v>
      </c>
      <c r="C65" s="523" t="s">
        <v>4594</v>
      </c>
      <c r="D65" s="759">
        <v>4</v>
      </c>
      <c r="E65" s="759">
        <v>4</v>
      </c>
      <c r="F65" s="885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1488"/>
      <c r="B66" s="48"/>
      <c r="C66" s="538" t="s">
        <v>22</v>
      </c>
      <c r="D66" s="725">
        <v>18</v>
      </c>
      <c r="E66" s="725">
        <v>0</v>
      </c>
      <c r="F66" s="90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493">
        <v>10</v>
      </c>
      <c r="B67" s="47" t="s">
        <v>6019</v>
      </c>
      <c r="C67" s="523" t="s">
        <v>4329</v>
      </c>
      <c r="D67" s="656">
        <v>8</v>
      </c>
      <c r="E67" s="656">
        <v>12</v>
      </c>
      <c r="F67" s="610" t="s">
        <v>4161</v>
      </c>
      <c r="G67" s="494"/>
      <c r="H67" s="494" t="s">
        <v>6018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6019</v>
      </c>
      <c r="N67" s="357" t="s">
        <v>6018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>
      <c r="A68" s="527"/>
      <c r="B68" s="607" t="s">
        <v>5477</v>
      </c>
      <c r="C68" s="608" t="s">
        <v>5733</v>
      </c>
      <c r="D68" s="656">
        <v>6</v>
      </c>
      <c r="E68" s="656">
        <v>9</v>
      </c>
      <c r="F68" s="633" t="s">
        <v>5472</v>
      </c>
      <c r="G68" s="494"/>
      <c r="H68" s="494" t="s">
        <v>5470</v>
      </c>
      <c r="I68" s="494" t="s">
        <v>294</v>
      </c>
      <c r="J68" s="494" t="s">
        <v>294</v>
      </c>
      <c r="K68" s="573">
        <v>0</v>
      </c>
      <c r="L68" s="358" t="s">
        <v>5479</v>
      </c>
      <c r="M68" s="357" t="s">
        <v>5477</v>
      </c>
      <c r="N68" s="357" t="s">
        <v>5470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5472</v>
      </c>
      <c r="U68" s="357" t="s">
        <v>294</v>
      </c>
      <c r="V68" s="357" t="s">
        <v>294</v>
      </c>
    </row>
    <row r="69" spans="1:22">
      <c r="A69" s="527"/>
      <c r="B69" s="607" t="s">
        <v>1116</v>
      </c>
      <c r="C69" s="608" t="s">
        <v>2137</v>
      </c>
      <c r="D69" s="656">
        <v>4</v>
      </c>
      <c r="E69" s="656">
        <v>4</v>
      </c>
      <c r="F69" s="633" t="s">
        <v>153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27"/>
      <c r="B70" s="607" t="s">
        <v>866</v>
      </c>
      <c r="C70" s="608" t="s">
        <v>4742</v>
      </c>
      <c r="D70" s="656">
        <v>4</v>
      </c>
      <c r="E70" s="656">
        <v>4</v>
      </c>
      <c r="F70" s="633" t="s">
        <v>153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27"/>
      <c r="B71" s="47" t="s">
        <v>5865</v>
      </c>
      <c r="C71" s="523" t="s">
        <v>945</v>
      </c>
      <c r="D71" s="656">
        <v>4</v>
      </c>
      <c r="E71" s="656">
        <v>4</v>
      </c>
      <c r="F71" s="610" t="s">
        <v>153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5865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1488"/>
      <c r="B72" s="48"/>
      <c r="C72" s="538" t="s">
        <v>22</v>
      </c>
      <c r="D72" s="663">
        <v>18</v>
      </c>
      <c r="E72" s="663">
        <v>0</v>
      </c>
      <c r="F72" s="88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39"/>
      <c r="B73" s="542"/>
      <c r="C73" s="1240" t="s">
        <v>111</v>
      </c>
      <c r="D73" s="663">
        <v>200</v>
      </c>
      <c r="E73" s="663">
        <v>0</v>
      </c>
      <c r="F73" s="524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C8509-01A2-40D5-A2F5-158AE5E52EDB}">
  <sheetPr codeName="Sheet159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3035</v>
      </c>
      <c r="C9" s="531" t="s">
        <v>438</v>
      </c>
      <c r="D9" s="651">
        <v>2</v>
      </c>
      <c r="E9" s="651">
        <v>3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3049</v>
      </c>
      <c r="C10" s="523" t="s">
        <v>3533</v>
      </c>
      <c r="D10" s="656">
        <v>5</v>
      </c>
      <c r="E10" s="656">
        <v>8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4529</v>
      </c>
      <c r="C11" s="520" t="s">
        <v>4530</v>
      </c>
      <c r="D11" s="656">
        <v>4</v>
      </c>
      <c r="E11" s="656">
        <v>6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4531</v>
      </c>
      <c r="M11" s="357" t="s">
        <v>4529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3037</v>
      </c>
      <c r="C12" s="520" t="s">
        <v>4294</v>
      </c>
      <c r="D12" s="656">
        <v>2</v>
      </c>
      <c r="E12" s="656">
        <v>3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3037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499</v>
      </c>
      <c r="C13" s="520" t="s">
        <v>500</v>
      </c>
      <c r="D13" s="656">
        <v>4</v>
      </c>
      <c r="E13" s="656">
        <v>4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3034</v>
      </c>
      <c r="C14" s="520" t="s">
        <v>3543</v>
      </c>
      <c r="D14" s="759">
        <v>5</v>
      </c>
      <c r="E14" s="759">
        <v>8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725">
        <v>22</v>
      </c>
      <c r="E15" s="726">
        <v>0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3050</v>
      </c>
      <c r="C16" s="520" t="s">
        <v>3991</v>
      </c>
      <c r="D16" s="651">
        <v>5</v>
      </c>
      <c r="E16" s="651">
        <v>8</v>
      </c>
      <c r="F16" s="616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4532</v>
      </c>
      <c r="C17" s="520" t="s">
        <v>4533</v>
      </c>
      <c r="D17" s="656">
        <v>4</v>
      </c>
      <c r="E17" s="656">
        <v>6</v>
      </c>
      <c r="F17" s="61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4534</v>
      </c>
      <c r="M17" s="357" t="s">
        <v>4532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3039</v>
      </c>
      <c r="C18" s="520" t="s">
        <v>1179</v>
      </c>
      <c r="D18" s="656">
        <v>3</v>
      </c>
      <c r="E18" s="656">
        <v>4</v>
      </c>
      <c r="F18" s="6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3039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4535</v>
      </c>
      <c r="C19" s="520" t="s">
        <v>4536</v>
      </c>
      <c r="D19" s="656">
        <v>4</v>
      </c>
      <c r="E19" s="656">
        <v>4</v>
      </c>
      <c r="F19" s="618" t="s">
        <v>4530</v>
      </c>
      <c r="G19" s="494"/>
      <c r="H19" s="494" t="s">
        <v>4529</v>
      </c>
      <c r="I19" s="494" t="s">
        <v>294</v>
      </c>
      <c r="J19" s="494" t="s">
        <v>294</v>
      </c>
      <c r="K19" s="573">
        <v>0</v>
      </c>
      <c r="L19" s="358" t="s">
        <v>4537</v>
      </c>
      <c r="M19" s="357" t="s">
        <v>4535</v>
      </c>
      <c r="N19" s="357" t="s">
        <v>4529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4531</v>
      </c>
      <c r="U19" s="357" t="s">
        <v>294</v>
      </c>
      <c r="V19" s="357" t="s">
        <v>294</v>
      </c>
    </row>
    <row r="20" spans="1:22" ht="15" thickBot="1">
      <c r="A20" s="515"/>
      <c r="B20" s="50" t="s">
        <v>3036</v>
      </c>
      <c r="C20" s="520" t="s">
        <v>471</v>
      </c>
      <c r="D20" s="656">
        <v>5</v>
      </c>
      <c r="E20" s="656">
        <v>8</v>
      </c>
      <c r="F20" s="618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48"/>
      <c r="C21" s="541" t="s">
        <v>22</v>
      </c>
      <c r="D21" s="726">
        <v>21</v>
      </c>
      <c r="E21" s="726">
        <v>0</v>
      </c>
      <c r="F21" s="69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6" t="s">
        <v>3115</v>
      </c>
      <c r="C22" s="520" t="s">
        <v>562</v>
      </c>
      <c r="D22" s="651">
        <v>5</v>
      </c>
      <c r="E22" s="651">
        <v>8</v>
      </c>
      <c r="F22" s="616" t="s">
        <v>3991</v>
      </c>
      <c r="G22" s="494"/>
      <c r="H22" s="494" t="s">
        <v>3050</v>
      </c>
      <c r="I22" s="494" t="s">
        <v>294</v>
      </c>
      <c r="J22" s="494" t="s">
        <v>294</v>
      </c>
      <c r="K22" s="573">
        <v>0</v>
      </c>
      <c r="L22" s="358" t="s">
        <v>4538</v>
      </c>
      <c r="M22" s="357" t="s">
        <v>3115</v>
      </c>
      <c r="N22" s="357" t="s">
        <v>3050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593</v>
      </c>
      <c r="U22" s="357" t="s">
        <v>294</v>
      </c>
      <c r="V22" s="357" t="s">
        <v>294</v>
      </c>
    </row>
    <row r="23" spans="1:22">
      <c r="A23" s="515"/>
      <c r="B23" s="47" t="s">
        <v>366</v>
      </c>
      <c r="C23" s="520" t="s">
        <v>367</v>
      </c>
      <c r="D23" s="656">
        <v>3</v>
      </c>
      <c r="E23" s="656">
        <v>4</v>
      </c>
      <c r="F23" s="67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367</v>
      </c>
      <c r="M23" s="357" t="s">
        <v>366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4539</v>
      </c>
      <c r="C24" s="520" t="s">
        <v>4540</v>
      </c>
      <c r="D24" s="656">
        <v>4</v>
      </c>
      <c r="E24" s="656">
        <v>4</v>
      </c>
      <c r="F24" s="618" t="s">
        <v>4541</v>
      </c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4540</v>
      </c>
      <c r="M24" s="357" t="s">
        <v>4539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4542</v>
      </c>
      <c r="U24" s="357" t="s">
        <v>294</v>
      </c>
      <c r="V24" s="357" t="s">
        <v>294</v>
      </c>
    </row>
    <row r="25" spans="1:22">
      <c r="A25" s="515"/>
      <c r="B25" s="47" t="s">
        <v>3051</v>
      </c>
      <c r="C25" s="520" t="s">
        <v>335</v>
      </c>
      <c r="D25" s="656">
        <v>2</v>
      </c>
      <c r="E25" s="656">
        <v>3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335</v>
      </c>
      <c r="M25" s="357" t="s">
        <v>3051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29</v>
      </c>
      <c r="C26" s="520" t="s">
        <v>2389</v>
      </c>
      <c r="D26" s="656">
        <v>2</v>
      </c>
      <c r="E26" s="656">
        <v>2</v>
      </c>
      <c r="F26" s="618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47" t="s">
        <v>3038</v>
      </c>
      <c r="C27" s="520" t="s">
        <v>140</v>
      </c>
      <c r="D27" s="759">
        <v>5</v>
      </c>
      <c r="E27" s="759">
        <v>8</v>
      </c>
      <c r="F27" s="618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41" t="s">
        <v>22</v>
      </c>
      <c r="D28" s="725">
        <v>21</v>
      </c>
      <c r="E28" s="726">
        <v>0</v>
      </c>
      <c r="F28" s="69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6" t="s">
        <v>4543</v>
      </c>
      <c r="C29" s="520" t="s">
        <v>4544</v>
      </c>
      <c r="D29" s="651">
        <v>4</v>
      </c>
      <c r="E29" s="651">
        <v>6</v>
      </c>
      <c r="F29" s="616" t="s">
        <v>4533</v>
      </c>
      <c r="G29" s="494"/>
      <c r="H29" s="494" t="s">
        <v>4532</v>
      </c>
      <c r="I29" s="494" t="s">
        <v>294</v>
      </c>
      <c r="J29" s="494" t="s">
        <v>294</v>
      </c>
      <c r="K29" s="573">
        <v>0</v>
      </c>
      <c r="L29" s="358" t="s">
        <v>4545</v>
      </c>
      <c r="M29" s="357" t="s">
        <v>4543</v>
      </c>
      <c r="N29" s="357" t="s">
        <v>4532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4534</v>
      </c>
      <c r="U29" s="357" t="s">
        <v>294</v>
      </c>
      <c r="V29" s="357" t="s">
        <v>294</v>
      </c>
    </row>
    <row r="30" spans="1:22">
      <c r="A30" s="515"/>
      <c r="B30" s="47" t="s">
        <v>3040</v>
      </c>
      <c r="C30" s="520" t="s">
        <v>3998</v>
      </c>
      <c r="D30" s="656">
        <v>3</v>
      </c>
      <c r="E30" s="656">
        <v>4</v>
      </c>
      <c r="F30" s="618" t="s">
        <v>1179</v>
      </c>
      <c r="G30" s="494"/>
      <c r="H30" s="494" t="s">
        <v>3039</v>
      </c>
      <c r="I30" s="494" t="s">
        <v>294</v>
      </c>
      <c r="J30" s="494" t="s">
        <v>294</v>
      </c>
      <c r="K30" s="573">
        <v>0</v>
      </c>
      <c r="L30" s="358" t="s">
        <v>3259</v>
      </c>
      <c r="M30" s="357" t="s">
        <v>3040</v>
      </c>
      <c r="N30" s="357" t="s">
        <v>3039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2100</v>
      </c>
      <c r="U30" s="357" t="s">
        <v>294</v>
      </c>
      <c r="V30" s="357" t="s">
        <v>294</v>
      </c>
    </row>
    <row r="31" spans="1:22">
      <c r="A31" s="515"/>
      <c r="B31" s="47" t="s">
        <v>3121</v>
      </c>
      <c r="C31" s="520" t="s">
        <v>873</v>
      </c>
      <c r="D31" s="656">
        <v>3</v>
      </c>
      <c r="E31" s="656">
        <v>6</v>
      </c>
      <c r="F31" s="610" t="s">
        <v>2389</v>
      </c>
      <c r="G31" s="494"/>
      <c r="H31" s="494" t="s">
        <v>29</v>
      </c>
      <c r="I31" s="494" t="s">
        <v>294</v>
      </c>
      <c r="J31" s="494" t="s">
        <v>294</v>
      </c>
      <c r="K31" s="573">
        <v>0</v>
      </c>
      <c r="L31" s="358" t="s">
        <v>2114</v>
      </c>
      <c r="M31" s="357" t="s">
        <v>3121</v>
      </c>
      <c r="N31" s="357" t="s">
        <v>29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609</v>
      </c>
      <c r="U31" s="357" t="s">
        <v>294</v>
      </c>
      <c r="V31" s="357" t="s">
        <v>294</v>
      </c>
    </row>
    <row r="32" spans="1:22">
      <c r="A32" s="515"/>
      <c r="B32" s="47" t="s">
        <v>3065</v>
      </c>
      <c r="C32" s="520" t="s">
        <v>3153</v>
      </c>
      <c r="D32" s="656">
        <v>5</v>
      </c>
      <c r="E32" s="656">
        <v>8</v>
      </c>
      <c r="F32" s="618" t="s">
        <v>3991</v>
      </c>
      <c r="G32" s="494"/>
      <c r="H32" s="494" t="s">
        <v>3050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3065</v>
      </c>
      <c r="N32" s="357" t="s">
        <v>3050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1110</v>
      </c>
      <c r="C33" s="520" t="s">
        <v>408</v>
      </c>
      <c r="D33" s="656">
        <v>3</v>
      </c>
      <c r="E33" s="656">
        <v>4</v>
      </c>
      <c r="F33" s="618" t="s">
        <v>367</v>
      </c>
      <c r="G33" s="494"/>
      <c r="H33" s="494" t="s">
        <v>366</v>
      </c>
      <c r="I33" s="494" t="s">
        <v>294</v>
      </c>
      <c r="J33" s="494" t="s">
        <v>294</v>
      </c>
      <c r="K33" s="573">
        <v>0</v>
      </c>
      <c r="L33" s="358" t="s">
        <v>408</v>
      </c>
      <c r="M33" s="357" t="s">
        <v>1110</v>
      </c>
      <c r="N33" s="357" t="s">
        <v>366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367</v>
      </c>
      <c r="U33" s="357" t="s">
        <v>294</v>
      </c>
      <c r="V33" s="357" t="s">
        <v>294</v>
      </c>
    </row>
    <row r="34" spans="1:22" ht="15" thickBot="1">
      <c r="A34" s="515"/>
      <c r="B34" s="50" t="s">
        <v>4546</v>
      </c>
      <c r="C34" s="520" t="s">
        <v>4547</v>
      </c>
      <c r="D34" s="759">
        <v>4</v>
      </c>
      <c r="E34" s="759">
        <v>4</v>
      </c>
      <c r="F34" s="885" t="s">
        <v>4540</v>
      </c>
      <c r="G34" s="494"/>
      <c r="H34" s="494" t="s">
        <v>4539</v>
      </c>
      <c r="I34" s="494" t="s">
        <v>294</v>
      </c>
      <c r="J34" s="494" t="s">
        <v>294</v>
      </c>
      <c r="K34" s="573">
        <v>0</v>
      </c>
      <c r="L34" s="358" t="s">
        <v>4547</v>
      </c>
      <c r="M34" s="357" t="s">
        <v>4546</v>
      </c>
      <c r="N34" s="357" t="s">
        <v>4539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4540</v>
      </c>
      <c r="U34" s="357" t="s">
        <v>294</v>
      </c>
      <c r="V34" s="357" t="s">
        <v>294</v>
      </c>
    </row>
    <row r="35" spans="1:22" ht="15" thickBot="1">
      <c r="A35" s="517"/>
      <c r="B35" s="46"/>
      <c r="C35" s="1057" t="s">
        <v>22</v>
      </c>
      <c r="D35" s="725">
        <v>22</v>
      </c>
      <c r="E35" s="726">
        <v>0</v>
      </c>
      <c r="F35" s="688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46" t="s">
        <v>4548</v>
      </c>
      <c r="C36" s="531" t="s">
        <v>4549</v>
      </c>
      <c r="D36" s="651">
        <v>4</v>
      </c>
      <c r="E36" s="651">
        <v>8</v>
      </c>
      <c r="F36" s="616" t="s">
        <v>4544</v>
      </c>
      <c r="G36" s="494"/>
      <c r="H36" s="494" t="s">
        <v>4543</v>
      </c>
      <c r="I36" s="494" t="s">
        <v>294</v>
      </c>
      <c r="J36" s="494" t="s">
        <v>294</v>
      </c>
      <c r="K36" s="573">
        <v>0</v>
      </c>
      <c r="L36" s="358" t="s">
        <v>4550</v>
      </c>
      <c r="M36" s="357" t="s">
        <v>4548</v>
      </c>
      <c r="N36" s="357" t="s">
        <v>4543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4545</v>
      </c>
      <c r="U36" s="357" t="s">
        <v>294</v>
      </c>
      <c r="V36" s="357" t="s">
        <v>294</v>
      </c>
    </row>
    <row r="37" spans="1:22">
      <c r="A37" s="515"/>
      <c r="B37" s="47" t="s">
        <v>4551</v>
      </c>
      <c r="C37" s="520" t="s">
        <v>835</v>
      </c>
      <c r="D37" s="656">
        <v>4</v>
      </c>
      <c r="E37" s="656">
        <v>4</v>
      </c>
      <c r="F37" s="618" t="s">
        <v>4544</v>
      </c>
      <c r="G37" s="494"/>
      <c r="H37" s="494" t="s">
        <v>4543</v>
      </c>
      <c r="I37" s="494" t="s">
        <v>294</v>
      </c>
      <c r="J37" s="494" t="s">
        <v>294</v>
      </c>
      <c r="K37" s="574">
        <v>0</v>
      </c>
      <c r="L37" s="358" t="s">
        <v>3136</v>
      </c>
      <c r="M37" s="357" t="s">
        <v>4551</v>
      </c>
      <c r="N37" s="357" t="s">
        <v>4543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4545</v>
      </c>
      <c r="U37" s="357" t="s">
        <v>294</v>
      </c>
      <c r="V37" s="357" t="s">
        <v>294</v>
      </c>
    </row>
    <row r="38" spans="1:22">
      <c r="A38" s="515"/>
      <c r="B38" s="47" t="s">
        <v>4552</v>
      </c>
      <c r="C38" s="520" t="s">
        <v>4553</v>
      </c>
      <c r="D38" s="656">
        <v>4</v>
      </c>
      <c r="E38" s="656">
        <v>4</v>
      </c>
      <c r="F38" s="618" t="s">
        <v>4547</v>
      </c>
      <c r="G38" s="494"/>
      <c r="H38" s="494" t="s">
        <v>4546</v>
      </c>
      <c r="I38" s="494" t="s">
        <v>294</v>
      </c>
      <c r="J38" s="494" t="s">
        <v>294</v>
      </c>
      <c r="K38" s="573">
        <v>0</v>
      </c>
      <c r="L38" s="358" t="s">
        <v>4553</v>
      </c>
      <c r="M38" s="357" t="s">
        <v>4552</v>
      </c>
      <c r="N38" s="357" t="s">
        <v>4546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4547</v>
      </c>
      <c r="U38" s="357" t="s">
        <v>294</v>
      </c>
      <c r="V38" s="357" t="s">
        <v>294</v>
      </c>
    </row>
    <row r="39" spans="1:22">
      <c r="A39" s="515"/>
      <c r="B39" s="47" t="s">
        <v>4554</v>
      </c>
      <c r="C39" s="520" t="s">
        <v>4555</v>
      </c>
      <c r="D39" s="656">
        <v>3</v>
      </c>
      <c r="E39" s="656">
        <v>4</v>
      </c>
      <c r="F39" s="618" t="s">
        <v>3153</v>
      </c>
      <c r="G39" s="494"/>
      <c r="H39" s="494" t="s">
        <v>3065</v>
      </c>
      <c r="I39" s="494" t="s">
        <v>294</v>
      </c>
      <c r="J39" s="494" t="s">
        <v>294</v>
      </c>
      <c r="K39" s="574">
        <v>0</v>
      </c>
      <c r="L39" s="358" t="s">
        <v>2115</v>
      </c>
      <c r="M39" s="357" t="s">
        <v>4554</v>
      </c>
      <c r="N39" s="357" t="s">
        <v>3065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15"/>
      <c r="B40" s="47" t="s">
        <v>901</v>
      </c>
      <c r="C40" s="520" t="s">
        <v>879</v>
      </c>
      <c r="D40" s="656">
        <v>3</v>
      </c>
      <c r="E40" s="656">
        <v>4</v>
      </c>
      <c r="F40" s="618" t="s">
        <v>500</v>
      </c>
      <c r="G40" s="494"/>
      <c r="H40" s="494" t="s">
        <v>499</v>
      </c>
      <c r="I40" s="494" t="s">
        <v>294</v>
      </c>
      <c r="J40" s="494" t="s">
        <v>294</v>
      </c>
      <c r="K40" s="573">
        <v>0</v>
      </c>
      <c r="L40" s="358" t="s">
        <v>2103</v>
      </c>
      <c r="M40" s="357" t="s">
        <v>901</v>
      </c>
      <c r="N40" s="357" t="s">
        <v>499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882</v>
      </c>
      <c r="U40" s="357" t="s">
        <v>294</v>
      </c>
      <c r="V40" s="357" t="s">
        <v>294</v>
      </c>
    </row>
    <row r="41" spans="1:22" ht="15" thickBot="1">
      <c r="A41" s="515"/>
      <c r="B41" s="50" t="s">
        <v>3052</v>
      </c>
      <c r="C41" s="537" t="s">
        <v>1181</v>
      </c>
      <c r="D41" s="759">
        <v>4</v>
      </c>
      <c r="E41" s="759">
        <v>6</v>
      </c>
      <c r="F41" s="678" t="s">
        <v>438</v>
      </c>
      <c r="G41" s="494"/>
      <c r="H41" s="494" t="s">
        <v>3035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3052</v>
      </c>
      <c r="N41" s="357" t="s">
        <v>3035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438</v>
      </c>
      <c r="U41" s="357" t="s">
        <v>294</v>
      </c>
      <c r="V41" s="357" t="s">
        <v>294</v>
      </c>
    </row>
    <row r="42" spans="1:22" ht="15" thickBot="1">
      <c r="A42" s="517"/>
      <c r="B42" s="48"/>
      <c r="C42" s="541" t="s">
        <v>22</v>
      </c>
      <c r="D42" s="725">
        <v>22</v>
      </c>
      <c r="E42" s="726">
        <v>0</v>
      </c>
      <c r="F42" s="690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515">
        <v>6</v>
      </c>
      <c r="B43" s="47" t="s">
        <v>4556</v>
      </c>
      <c r="C43" s="520" t="s">
        <v>4557</v>
      </c>
      <c r="D43" s="651">
        <v>4</v>
      </c>
      <c r="E43" s="651">
        <v>6</v>
      </c>
      <c r="F43" s="618" t="s">
        <v>408</v>
      </c>
      <c r="G43" s="494"/>
      <c r="H43" s="494" t="s">
        <v>1110</v>
      </c>
      <c r="I43" s="494" t="s">
        <v>294</v>
      </c>
      <c r="J43" s="494" t="s">
        <v>294</v>
      </c>
      <c r="K43" s="573">
        <v>0</v>
      </c>
      <c r="L43" s="358" t="s">
        <v>4558</v>
      </c>
      <c r="M43" s="357" t="s">
        <v>4556</v>
      </c>
      <c r="N43" s="357" t="s">
        <v>1110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408</v>
      </c>
      <c r="U43" s="357" t="s">
        <v>294</v>
      </c>
      <c r="V43" s="357" t="s">
        <v>294</v>
      </c>
    </row>
    <row r="44" spans="1:22">
      <c r="A44" s="515"/>
      <c r="B44" s="47" t="s">
        <v>4559</v>
      </c>
      <c r="C44" s="520" t="s">
        <v>4560</v>
      </c>
      <c r="D44" s="656">
        <v>4</v>
      </c>
      <c r="E44" s="656">
        <v>8</v>
      </c>
      <c r="F44" s="618" t="s">
        <v>4533</v>
      </c>
      <c r="G44" s="494"/>
      <c r="H44" s="494" t="s">
        <v>4532</v>
      </c>
      <c r="I44" s="494" t="s">
        <v>294</v>
      </c>
      <c r="J44" s="494" t="s">
        <v>294</v>
      </c>
      <c r="K44" s="573">
        <v>0</v>
      </c>
      <c r="L44" s="358" t="s">
        <v>4560</v>
      </c>
      <c r="M44" s="357" t="s">
        <v>4559</v>
      </c>
      <c r="N44" s="357" t="s">
        <v>4532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4534</v>
      </c>
      <c r="U44" s="357" t="s">
        <v>294</v>
      </c>
      <c r="V44" s="357" t="s">
        <v>294</v>
      </c>
    </row>
    <row r="45" spans="1:22">
      <c r="A45" s="515"/>
      <c r="B45" s="47" t="s">
        <v>4561</v>
      </c>
      <c r="C45" s="520" t="s">
        <v>4562</v>
      </c>
      <c r="D45" s="656">
        <v>3</v>
      </c>
      <c r="E45" s="656">
        <v>4</v>
      </c>
      <c r="F45" s="618" t="s">
        <v>3991</v>
      </c>
      <c r="G45" s="494"/>
      <c r="H45" s="494" t="s">
        <v>3050</v>
      </c>
      <c r="I45" s="494" t="s">
        <v>294</v>
      </c>
      <c r="J45" s="494" t="s">
        <v>294</v>
      </c>
      <c r="K45" s="573">
        <v>0</v>
      </c>
      <c r="L45" s="358" t="s">
        <v>4563</v>
      </c>
      <c r="M45" s="357" t="s">
        <v>4561</v>
      </c>
      <c r="N45" s="357" t="s">
        <v>3050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593</v>
      </c>
      <c r="U45" s="357" t="s">
        <v>294</v>
      </c>
      <c r="V45" s="357" t="s">
        <v>294</v>
      </c>
    </row>
    <row r="46" spans="1:22">
      <c r="A46" s="515"/>
      <c r="B46" s="47" t="s">
        <v>38</v>
      </c>
      <c r="C46" s="520" t="s">
        <v>331</v>
      </c>
      <c r="D46" s="656">
        <v>1</v>
      </c>
      <c r="E46" s="656">
        <v>1</v>
      </c>
      <c r="F46" s="618" t="s">
        <v>335</v>
      </c>
      <c r="G46" s="494"/>
      <c r="H46" s="494" t="s">
        <v>3051</v>
      </c>
      <c r="I46" s="494" t="s">
        <v>294</v>
      </c>
      <c r="J46" s="494" t="s">
        <v>294</v>
      </c>
      <c r="K46" s="573">
        <v>0</v>
      </c>
      <c r="L46" s="358" t="s">
        <v>331</v>
      </c>
      <c r="M46" s="357" t="s">
        <v>38</v>
      </c>
      <c r="N46" s="357" t="s">
        <v>3051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335</v>
      </c>
      <c r="U46" s="357" t="s">
        <v>294</v>
      </c>
      <c r="V46" s="357" t="s">
        <v>294</v>
      </c>
    </row>
    <row r="47" spans="1:22">
      <c r="A47" s="515"/>
      <c r="B47" s="47" t="s">
        <v>4564</v>
      </c>
      <c r="C47" s="520" t="s">
        <v>4565</v>
      </c>
      <c r="D47" s="656">
        <v>4</v>
      </c>
      <c r="E47" s="656">
        <v>6</v>
      </c>
      <c r="F47" s="618" t="s">
        <v>408</v>
      </c>
      <c r="G47" s="494"/>
      <c r="H47" s="494" t="s">
        <v>1110</v>
      </c>
      <c r="I47" s="494" t="s">
        <v>294</v>
      </c>
      <c r="J47" s="494" t="s">
        <v>294</v>
      </c>
      <c r="K47" s="573">
        <v>0</v>
      </c>
      <c r="L47" s="358" t="s">
        <v>4566</v>
      </c>
      <c r="M47" s="357" t="s">
        <v>4564</v>
      </c>
      <c r="N47" s="357" t="s">
        <v>1110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 ht="15" thickBot="1">
      <c r="A48" s="515"/>
      <c r="B48" s="50" t="s">
        <v>4567</v>
      </c>
      <c r="C48" s="537" t="s">
        <v>4568</v>
      </c>
      <c r="D48" s="759">
        <v>4</v>
      </c>
      <c r="E48" s="759">
        <v>8</v>
      </c>
      <c r="F48" s="678" t="s">
        <v>4549</v>
      </c>
      <c r="G48" s="494"/>
      <c r="H48" s="494" t="s">
        <v>4548</v>
      </c>
      <c r="I48" s="494" t="s">
        <v>294</v>
      </c>
      <c r="J48" s="494" t="s">
        <v>294</v>
      </c>
      <c r="K48" s="573">
        <v>0</v>
      </c>
      <c r="L48" s="358" t="s">
        <v>4568</v>
      </c>
      <c r="M48" s="357" t="s">
        <v>4567</v>
      </c>
      <c r="N48" s="357" t="s">
        <v>4548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4550</v>
      </c>
      <c r="U48" s="357" t="s">
        <v>294</v>
      </c>
      <c r="V48" s="357" t="s">
        <v>294</v>
      </c>
    </row>
    <row r="49" spans="1:22" ht="15" thickBot="1">
      <c r="A49" s="517"/>
      <c r="B49" s="48"/>
      <c r="C49" s="541" t="s">
        <v>22</v>
      </c>
      <c r="D49" s="725">
        <v>20</v>
      </c>
      <c r="E49" s="726">
        <v>0</v>
      </c>
      <c r="F49" s="69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>
        <v>7</v>
      </c>
      <c r="B50" s="47" t="s">
        <v>4569</v>
      </c>
      <c r="C50" s="531" t="s">
        <v>4570</v>
      </c>
      <c r="D50" s="651">
        <v>4</v>
      </c>
      <c r="E50" s="651">
        <v>8</v>
      </c>
      <c r="F50" s="616" t="s">
        <v>4568</v>
      </c>
      <c r="G50" s="494"/>
      <c r="H50" s="494" t="s">
        <v>4567</v>
      </c>
      <c r="I50" s="494" t="s">
        <v>294</v>
      </c>
      <c r="J50" s="494" t="s">
        <v>294</v>
      </c>
      <c r="K50" s="573">
        <v>0</v>
      </c>
      <c r="L50" s="358" t="s">
        <v>4570</v>
      </c>
      <c r="M50" s="357" t="s">
        <v>4569</v>
      </c>
      <c r="N50" s="357" t="s">
        <v>4567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4568</v>
      </c>
      <c r="U50" s="357" t="s">
        <v>294</v>
      </c>
      <c r="V50" s="357" t="s">
        <v>294</v>
      </c>
    </row>
    <row r="51" spans="1:22">
      <c r="A51" s="515"/>
      <c r="B51" s="47" t="s">
        <v>4571</v>
      </c>
      <c r="C51" s="520" t="s">
        <v>4572</v>
      </c>
      <c r="D51" s="656">
        <v>4</v>
      </c>
      <c r="E51" s="656">
        <v>6</v>
      </c>
      <c r="F51" s="618" t="s">
        <v>408</v>
      </c>
      <c r="G51" s="494"/>
      <c r="H51" s="494" t="s">
        <v>1110</v>
      </c>
      <c r="I51" s="494" t="s">
        <v>294</v>
      </c>
      <c r="J51" s="494" t="s">
        <v>294</v>
      </c>
      <c r="K51" s="573">
        <v>0</v>
      </c>
      <c r="L51" s="358" t="s">
        <v>4573</v>
      </c>
      <c r="M51" s="357" t="s">
        <v>4571</v>
      </c>
      <c r="N51" s="357" t="s">
        <v>1110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>
      <c r="A52" s="515"/>
      <c r="B52" s="1058" t="s">
        <v>4574</v>
      </c>
      <c r="C52" s="520" t="s">
        <v>4575</v>
      </c>
      <c r="D52" s="656">
        <v>4</v>
      </c>
      <c r="E52" s="656">
        <v>4</v>
      </c>
      <c r="F52" s="618" t="s">
        <v>500</v>
      </c>
      <c r="G52" s="494"/>
      <c r="H52" s="494" t="s">
        <v>499</v>
      </c>
      <c r="I52" s="494" t="s">
        <v>294</v>
      </c>
      <c r="J52" s="494" t="s">
        <v>294</v>
      </c>
      <c r="K52" s="573">
        <v>0</v>
      </c>
      <c r="L52" s="358" t="s">
        <v>4576</v>
      </c>
      <c r="M52" s="357" t="s">
        <v>4574</v>
      </c>
      <c r="N52" s="357" t="s">
        <v>499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882</v>
      </c>
      <c r="U52" s="357" t="s">
        <v>294</v>
      </c>
      <c r="V52" s="357" t="s">
        <v>294</v>
      </c>
    </row>
    <row r="53" spans="1:22">
      <c r="A53" s="515"/>
      <c r="B53" s="47" t="s">
        <v>4577</v>
      </c>
      <c r="C53" s="520" t="s">
        <v>4578</v>
      </c>
      <c r="D53" s="656">
        <v>3</v>
      </c>
      <c r="E53" s="656">
        <v>6</v>
      </c>
      <c r="F53" s="618" t="s">
        <v>4565</v>
      </c>
      <c r="G53" s="494"/>
      <c r="H53" s="494" t="s">
        <v>4564</v>
      </c>
      <c r="I53" s="494" t="s">
        <v>294</v>
      </c>
      <c r="J53" s="494" t="s">
        <v>294</v>
      </c>
      <c r="K53" s="573">
        <v>0</v>
      </c>
      <c r="L53" s="358" t="s">
        <v>4578</v>
      </c>
      <c r="M53" s="357" t="s">
        <v>4577</v>
      </c>
      <c r="N53" s="357" t="s">
        <v>4564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4566</v>
      </c>
      <c r="U53" s="357" t="s">
        <v>294</v>
      </c>
      <c r="V53" s="357" t="s">
        <v>294</v>
      </c>
    </row>
    <row r="54" spans="1:22" ht="15" thickBot="1">
      <c r="A54" s="515"/>
      <c r="B54" s="47" t="s">
        <v>4579</v>
      </c>
      <c r="C54" s="520" t="s">
        <v>4580</v>
      </c>
      <c r="D54" s="656">
        <v>3</v>
      </c>
      <c r="E54" s="656">
        <v>6</v>
      </c>
      <c r="F54" s="618" t="s">
        <v>4560</v>
      </c>
      <c r="G54" s="494"/>
      <c r="H54" s="494" t="s">
        <v>4559</v>
      </c>
      <c r="I54" s="494" t="s">
        <v>294</v>
      </c>
      <c r="J54" s="494" t="s">
        <v>294</v>
      </c>
      <c r="K54" s="573">
        <v>0</v>
      </c>
      <c r="L54" s="358" t="s">
        <v>4581</v>
      </c>
      <c r="M54" s="357" t="s">
        <v>4579</v>
      </c>
      <c r="N54" s="357" t="s">
        <v>4559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4560</v>
      </c>
      <c r="U54" s="357" t="s">
        <v>294</v>
      </c>
      <c r="V54" s="357" t="s">
        <v>294</v>
      </c>
    </row>
    <row r="55" spans="1:22" ht="15" thickBot="1">
      <c r="A55" s="517"/>
      <c r="B55" s="48"/>
      <c r="C55" s="541" t="s">
        <v>22</v>
      </c>
      <c r="D55" s="726">
        <v>18</v>
      </c>
      <c r="E55" s="726">
        <v>0</v>
      </c>
      <c r="F55" s="688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4582</v>
      </c>
      <c r="C56" s="531" t="s">
        <v>4583</v>
      </c>
      <c r="D56" s="651">
        <v>4</v>
      </c>
      <c r="E56" s="651">
        <v>8</v>
      </c>
      <c r="F56" s="616" t="s">
        <v>4549</v>
      </c>
      <c r="G56" s="494"/>
      <c r="H56" s="494" t="s">
        <v>4548</v>
      </c>
      <c r="I56" s="494" t="s">
        <v>294</v>
      </c>
      <c r="J56" s="494" t="s">
        <v>294</v>
      </c>
      <c r="K56" s="573">
        <v>0</v>
      </c>
      <c r="L56" s="358" t="s">
        <v>4584</v>
      </c>
      <c r="M56" s="357" t="s">
        <v>4582</v>
      </c>
      <c r="N56" s="357" t="s">
        <v>4548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4550</v>
      </c>
      <c r="U56" s="357" t="s">
        <v>294</v>
      </c>
      <c r="V56" s="357" t="s">
        <v>294</v>
      </c>
    </row>
    <row r="57" spans="1:22">
      <c r="A57" s="515"/>
      <c r="B57" s="47" t="s">
        <v>4585</v>
      </c>
      <c r="C57" s="520" t="s">
        <v>4586</v>
      </c>
      <c r="D57" s="656">
        <v>6</v>
      </c>
      <c r="E57" s="656">
        <v>10</v>
      </c>
      <c r="F57" s="618" t="s">
        <v>4560</v>
      </c>
      <c r="G57" s="494"/>
      <c r="H57" s="494" t="s">
        <v>4559</v>
      </c>
      <c r="I57" s="494" t="s">
        <v>294</v>
      </c>
      <c r="J57" s="494" t="s">
        <v>294</v>
      </c>
      <c r="K57" s="573">
        <v>0</v>
      </c>
      <c r="L57" s="358" t="s">
        <v>4587</v>
      </c>
      <c r="M57" s="357" t="s">
        <v>4585</v>
      </c>
      <c r="N57" s="357" t="s">
        <v>4559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4560</v>
      </c>
      <c r="U57" s="357" t="s">
        <v>294</v>
      </c>
      <c r="V57" s="357" t="s">
        <v>294</v>
      </c>
    </row>
    <row r="58" spans="1:22" ht="15" thickBot="1">
      <c r="A58" s="515"/>
      <c r="B58" s="47" t="s">
        <v>3116</v>
      </c>
      <c r="C58" s="537" t="s">
        <v>3155</v>
      </c>
      <c r="D58" s="656">
        <v>8</v>
      </c>
      <c r="E58" s="656">
        <v>14</v>
      </c>
      <c r="F58" s="678" t="s">
        <v>4588</v>
      </c>
      <c r="G58" s="494"/>
      <c r="H58" s="494" t="s">
        <v>3052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3116</v>
      </c>
      <c r="N58" s="357" t="s">
        <v>3052</v>
      </c>
      <c r="O58" s="357" t="s">
        <v>294</v>
      </c>
      <c r="P58" s="357" t="s">
        <v>294</v>
      </c>
      <c r="Q58" s="357">
        <v>130</v>
      </c>
      <c r="R58" s="357">
        <v>15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517"/>
      <c r="B59" s="48"/>
      <c r="C59" s="550" t="s">
        <v>22</v>
      </c>
      <c r="D59" s="726">
        <v>18</v>
      </c>
      <c r="E59" s="726">
        <v>0</v>
      </c>
      <c r="F59" s="690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515">
        <v>9</v>
      </c>
      <c r="B60" s="47" t="s">
        <v>4590</v>
      </c>
      <c r="C60" s="531" t="s">
        <v>878</v>
      </c>
      <c r="D60" s="651">
        <v>4</v>
      </c>
      <c r="E60" s="651">
        <v>4</v>
      </c>
      <c r="F60" s="616" t="s">
        <v>1115</v>
      </c>
      <c r="G60" s="494" t="s">
        <v>241</v>
      </c>
      <c r="H60" s="494" t="s">
        <v>294</v>
      </c>
      <c r="I60" s="494" t="s">
        <v>294</v>
      </c>
      <c r="J60" s="494" t="s">
        <v>294</v>
      </c>
      <c r="K60" s="573">
        <v>150</v>
      </c>
      <c r="L60" s="358" t="s">
        <v>878</v>
      </c>
      <c r="M60" s="357" t="s">
        <v>4590</v>
      </c>
      <c r="N60" s="357" t="s">
        <v>294</v>
      </c>
      <c r="O60" s="357" t="s">
        <v>294</v>
      </c>
      <c r="P60" s="357" t="s">
        <v>294</v>
      </c>
      <c r="Q60" s="357">
        <v>150</v>
      </c>
      <c r="R60" s="357">
        <v>0</v>
      </c>
      <c r="S60" s="357">
        <v>0</v>
      </c>
      <c r="T60" s="357" t="s">
        <v>2111</v>
      </c>
      <c r="U60" s="357" t="s">
        <v>294</v>
      </c>
      <c r="V60" s="357" t="s">
        <v>294</v>
      </c>
    </row>
    <row r="61" spans="1:22">
      <c r="A61" s="515"/>
      <c r="B61" s="47" t="s">
        <v>4591</v>
      </c>
      <c r="C61" s="520" t="s">
        <v>4592</v>
      </c>
      <c r="D61" s="656">
        <v>4</v>
      </c>
      <c r="E61" s="656">
        <v>4</v>
      </c>
      <c r="F61" s="618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/>
    </row>
    <row r="62" spans="1:22">
      <c r="A62" s="515"/>
      <c r="B62" s="47" t="s">
        <v>4593</v>
      </c>
      <c r="C62" s="520" t="s">
        <v>4594</v>
      </c>
      <c r="D62" s="656">
        <v>4</v>
      </c>
      <c r="E62" s="656">
        <v>4</v>
      </c>
      <c r="F62" s="618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3117</v>
      </c>
      <c r="C63" s="520" t="s">
        <v>4161</v>
      </c>
      <c r="D63" s="656">
        <v>8</v>
      </c>
      <c r="E63" s="656">
        <v>12</v>
      </c>
      <c r="F63" s="618" t="s">
        <v>4595</v>
      </c>
      <c r="G63" s="494"/>
      <c r="H63" s="494" t="s">
        <v>3040</v>
      </c>
      <c r="I63" s="494" t="s">
        <v>294</v>
      </c>
      <c r="J63" s="494" t="s">
        <v>294</v>
      </c>
      <c r="K63" s="573">
        <v>150</v>
      </c>
      <c r="L63" s="358" t="s">
        <v>4161</v>
      </c>
      <c r="M63" s="357" t="s">
        <v>3117</v>
      </c>
      <c r="N63" s="357" t="s">
        <v>3040</v>
      </c>
      <c r="O63" s="357" t="s">
        <v>294</v>
      </c>
      <c r="P63" s="357" t="s">
        <v>294</v>
      </c>
      <c r="Q63" s="357">
        <v>150</v>
      </c>
      <c r="R63" s="357">
        <v>36</v>
      </c>
      <c r="S63" s="357">
        <v>0</v>
      </c>
      <c r="T63" s="357" t="s">
        <v>3259</v>
      </c>
      <c r="U63" s="357" t="s">
        <v>2111</v>
      </c>
      <c r="V63" s="357" t="s">
        <v>294</v>
      </c>
    </row>
    <row r="64" spans="1:22" ht="15" thickBot="1">
      <c r="A64" s="515"/>
      <c r="B64" s="47" t="s">
        <v>4596</v>
      </c>
      <c r="C64" s="520" t="s">
        <v>4597</v>
      </c>
      <c r="D64" s="656">
        <v>6</v>
      </c>
      <c r="E64" s="656">
        <v>10</v>
      </c>
      <c r="F64" s="618" t="s">
        <v>4586</v>
      </c>
      <c r="G64" s="494"/>
      <c r="H64" s="494" t="s">
        <v>4585</v>
      </c>
      <c r="I64" s="494" t="s">
        <v>294</v>
      </c>
      <c r="J64" s="494" t="s">
        <v>294</v>
      </c>
      <c r="K64" s="573">
        <v>0</v>
      </c>
      <c r="L64" s="358" t="s">
        <v>4598</v>
      </c>
      <c r="M64" s="357" t="s">
        <v>4596</v>
      </c>
      <c r="N64" s="357" t="s">
        <v>4585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4587</v>
      </c>
      <c r="U64" s="357" t="s">
        <v>294</v>
      </c>
      <c r="V64" s="357" t="s">
        <v>294</v>
      </c>
    </row>
    <row r="65" spans="1:22" ht="15" thickBot="1">
      <c r="A65" s="517"/>
      <c r="B65" s="48"/>
      <c r="C65" s="541" t="s">
        <v>22</v>
      </c>
      <c r="D65" s="726">
        <v>18</v>
      </c>
      <c r="E65" s="726">
        <v>0</v>
      </c>
      <c r="F65" s="69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15">
        <v>10</v>
      </c>
      <c r="B66" s="47" t="s">
        <v>4599</v>
      </c>
      <c r="C66" s="520" t="s">
        <v>4600</v>
      </c>
      <c r="D66" s="651">
        <v>4</v>
      </c>
      <c r="E66" s="651">
        <v>4</v>
      </c>
      <c r="F66" s="618" t="s">
        <v>153</v>
      </c>
      <c r="G66" s="494" t="s">
        <v>242</v>
      </c>
      <c r="H66" s="494" t="s">
        <v>241</v>
      </c>
      <c r="I66" s="494" t="s">
        <v>294</v>
      </c>
      <c r="J66" s="494" t="s">
        <v>294</v>
      </c>
      <c r="K66" s="573">
        <v>0</v>
      </c>
      <c r="L66" s="358" t="s">
        <v>2137</v>
      </c>
      <c r="M66" s="357" t="s">
        <v>4599</v>
      </c>
      <c r="N66" s="357" t="s">
        <v>241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153</v>
      </c>
      <c r="U66" s="357" t="s">
        <v>294</v>
      </c>
      <c r="V66" s="357" t="s">
        <v>294</v>
      </c>
    </row>
    <row r="67" spans="1:22">
      <c r="A67" s="515"/>
      <c r="B67" s="47" t="s">
        <v>4601</v>
      </c>
      <c r="C67" s="520" t="s">
        <v>4602</v>
      </c>
      <c r="D67" s="656">
        <v>4</v>
      </c>
      <c r="E67" s="656">
        <v>4</v>
      </c>
      <c r="F67" s="618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/>
    </row>
    <row r="68" spans="1:22">
      <c r="A68" s="515"/>
      <c r="B68" s="47" t="s">
        <v>4603</v>
      </c>
      <c r="C68" s="520" t="s">
        <v>4604</v>
      </c>
      <c r="D68" s="656">
        <v>4</v>
      </c>
      <c r="E68" s="656">
        <v>4</v>
      </c>
      <c r="F68" s="618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4605</v>
      </c>
      <c r="C69" s="520" t="s">
        <v>4606</v>
      </c>
      <c r="D69" s="656">
        <v>6</v>
      </c>
      <c r="E69" s="656">
        <v>8</v>
      </c>
      <c r="F69" s="618" t="s">
        <v>4562</v>
      </c>
      <c r="G69" s="494"/>
      <c r="H69" s="494" t="s">
        <v>4561</v>
      </c>
      <c r="I69" s="494" t="s">
        <v>294</v>
      </c>
      <c r="J69" s="494" t="s">
        <v>294</v>
      </c>
      <c r="K69" s="573">
        <v>0</v>
      </c>
      <c r="L69" s="358" t="s">
        <v>4607</v>
      </c>
      <c r="M69" s="357" t="s">
        <v>4605</v>
      </c>
      <c r="N69" s="357" t="s">
        <v>4561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4563</v>
      </c>
      <c r="U69" s="357" t="s">
        <v>294</v>
      </c>
      <c r="V69" s="357" t="s">
        <v>294</v>
      </c>
    </row>
    <row r="70" spans="1:22" ht="15" thickBot="1">
      <c r="A70" s="517"/>
      <c r="B70" s="47" t="s">
        <v>3118</v>
      </c>
      <c r="C70" s="520" t="s">
        <v>4329</v>
      </c>
      <c r="D70" s="656">
        <v>8</v>
      </c>
      <c r="E70" s="656">
        <v>12</v>
      </c>
      <c r="F70" s="678" t="s">
        <v>4161</v>
      </c>
      <c r="G70" s="494"/>
      <c r="H70" s="494" t="s">
        <v>3117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3118</v>
      </c>
      <c r="N70" s="357" t="s">
        <v>3117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1059"/>
      <c r="B71" s="206"/>
      <c r="C71" s="541" t="s">
        <v>22</v>
      </c>
      <c r="D71" s="726">
        <v>18</v>
      </c>
      <c r="E71" s="726">
        <v>0</v>
      </c>
      <c r="F71" s="69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1060"/>
      <c r="B72" s="542"/>
      <c r="C72" s="1061" t="s">
        <v>111</v>
      </c>
      <c r="D72" s="675">
        <v>200</v>
      </c>
      <c r="E72" s="675">
        <v>0</v>
      </c>
      <c r="F72" s="69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00353-B82E-4A6F-A871-EA7CBC874AD3}">
  <sheetPr codeName="Sheet160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3168</v>
      </c>
      <c r="C9" s="1421" t="s">
        <v>3169</v>
      </c>
      <c r="D9" s="718">
        <v>5</v>
      </c>
      <c r="E9" s="706">
        <v>6</v>
      </c>
      <c r="F9" s="1421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20</v>
      </c>
      <c r="C10" s="836" t="s">
        <v>4140</v>
      </c>
      <c r="D10" s="720">
        <v>5</v>
      </c>
      <c r="E10" s="707">
        <v>6</v>
      </c>
      <c r="F10" s="855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10</v>
      </c>
      <c r="C11" s="836" t="s">
        <v>11</v>
      </c>
      <c r="D11" s="720">
        <v>2</v>
      </c>
      <c r="E11" s="1438">
        <v>2</v>
      </c>
      <c r="F11" s="85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1020</v>
      </c>
      <c r="C12" s="836" t="s">
        <v>3206</v>
      </c>
      <c r="D12" s="720">
        <v>2</v>
      </c>
      <c r="E12" s="707">
        <v>2</v>
      </c>
      <c r="F12" s="835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4680</v>
      </c>
      <c r="C13" s="836" t="s">
        <v>1159</v>
      </c>
      <c r="D13" s="720">
        <v>4</v>
      </c>
      <c r="E13" s="707">
        <v>5</v>
      </c>
      <c r="F13" s="7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1109</v>
      </c>
      <c r="M13" s="357" t="s">
        <v>4680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5621</v>
      </c>
      <c r="C14" s="1456" t="s">
        <v>5623</v>
      </c>
      <c r="D14" s="720">
        <v>4</v>
      </c>
      <c r="E14" s="707">
        <v>6</v>
      </c>
      <c r="F14" s="82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5623</v>
      </c>
      <c r="M14" s="357" t="s">
        <v>5621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67"/>
      <c r="C15" s="1439" t="s">
        <v>336</v>
      </c>
      <c r="D15" s="726">
        <v>22</v>
      </c>
      <c r="E15" s="726">
        <v>27</v>
      </c>
      <c r="F15" s="872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707" t="s">
        <v>3544</v>
      </c>
      <c r="C16" s="869" t="s">
        <v>3570</v>
      </c>
      <c r="D16" s="720">
        <v>5</v>
      </c>
      <c r="E16" s="707">
        <v>6</v>
      </c>
      <c r="F16" s="853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849"/>
      <c r="B17" s="707" t="s">
        <v>26</v>
      </c>
      <c r="C17" s="836" t="s">
        <v>4143</v>
      </c>
      <c r="D17" s="720">
        <v>5</v>
      </c>
      <c r="E17" s="707">
        <v>6</v>
      </c>
      <c r="F17" s="835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849"/>
      <c r="B18" s="707" t="s">
        <v>5624</v>
      </c>
      <c r="C18" s="836" t="s">
        <v>5627</v>
      </c>
      <c r="D18" s="720">
        <v>4</v>
      </c>
      <c r="E18" s="707">
        <v>6</v>
      </c>
      <c r="F18" s="835" t="s">
        <v>5623</v>
      </c>
      <c r="G18" s="494"/>
      <c r="H18" s="494" t="s">
        <v>5621</v>
      </c>
      <c r="I18" s="494" t="s">
        <v>294</v>
      </c>
      <c r="J18" s="494" t="s">
        <v>294</v>
      </c>
      <c r="K18" s="573">
        <v>0</v>
      </c>
      <c r="L18" s="358" t="s">
        <v>5627</v>
      </c>
      <c r="M18" s="357" t="s">
        <v>5624</v>
      </c>
      <c r="N18" s="357" t="s">
        <v>5621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5623</v>
      </c>
      <c r="U18" s="357" t="s">
        <v>294</v>
      </c>
      <c r="V18" s="357" t="s">
        <v>294</v>
      </c>
    </row>
    <row r="19" spans="1:22">
      <c r="A19" s="849"/>
      <c r="B19" s="707" t="s">
        <v>25</v>
      </c>
      <c r="C19" s="836" t="s">
        <v>138</v>
      </c>
      <c r="D19" s="720">
        <v>3</v>
      </c>
      <c r="E19" s="1438">
        <v>4</v>
      </c>
      <c r="F19" s="7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849"/>
      <c r="B20" s="707" t="s">
        <v>29</v>
      </c>
      <c r="C20" s="836" t="s">
        <v>53</v>
      </c>
      <c r="D20" s="720">
        <v>2</v>
      </c>
      <c r="E20" s="850">
        <v>2</v>
      </c>
      <c r="F20" s="7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849"/>
      <c r="B21" s="707" t="s">
        <v>19</v>
      </c>
      <c r="C21" s="836" t="s">
        <v>872</v>
      </c>
      <c r="D21" s="720">
        <v>2</v>
      </c>
      <c r="E21" s="707">
        <v>2</v>
      </c>
      <c r="F21" s="7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19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867"/>
      <c r="C22" s="837" t="s">
        <v>336</v>
      </c>
      <c r="D22" s="726">
        <v>21</v>
      </c>
      <c r="E22" s="726">
        <v>26</v>
      </c>
      <c r="F22" s="87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9">
        <v>3</v>
      </c>
      <c r="B23" s="706" t="s">
        <v>4632</v>
      </c>
      <c r="C23" s="869" t="s">
        <v>4689</v>
      </c>
      <c r="D23" s="720">
        <v>3</v>
      </c>
      <c r="E23" s="707">
        <v>4</v>
      </c>
      <c r="F23" s="835" t="s">
        <v>3570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2108</v>
      </c>
      <c r="M23" s="357" t="s">
        <v>4632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849"/>
      <c r="B24" s="720" t="s">
        <v>5628</v>
      </c>
      <c r="C24" s="1457" t="s">
        <v>5630</v>
      </c>
      <c r="D24" s="720">
        <v>4</v>
      </c>
      <c r="E24" s="707">
        <v>5</v>
      </c>
      <c r="F24" s="835" t="s">
        <v>5627</v>
      </c>
      <c r="G24" s="494"/>
      <c r="H24" s="494" t="s">
        <v>5624</v>
      </c>
      <c r="I24" s="494" t="s">
        <v>294</v>
      </c>
      <c r="J24" s="494" t="s">
        <v>294</v>
      </c>
      <c r="K24" s="573">
        <v>0</v>
      </c>
      <c r="L24" s="358" t="s">
        <v>5630</v>
      </c>
      <c r="M24" s="357" t="s">
        <v>5628</v>
      </c>
      <c r="N24" s="357" t="s">
        <v>5624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5627</v>
      </c>
      <c r="U24" s="357" t="s">
        <v>294</v>
      </c>
      <c r="V24" s="357" t="s">
        <v>294</v>
      </c>
    </row>
    <row r="25" spans="1:22">
      <c r="A25" s="849"/>
      <c r="B25" s="707" t="s">
        <v>30</v>
      </c>
      <c r="C25" s="836" t="s">
        <v>3669</v>
      </c>
      <c r="D25" s="720">
        <v>5</v>
      </c>
      <c r="E25" s="1438">
        <v>6</v>
      </c>
      <c r="F25" s="835" t="s">
        <v>3570</v>
      </c>
      <c r="G25" s="494"/>
      <c r="H25" s="494" t="s">
        <v>3544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</v>
      </c>
      <c r="N25" s="357" t="s">
        <v>3544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>
      <c r="A26" s="849"/>
      <c r="B26" s="707" t="s">
        <v>1118</v>
      </c>
      <c r="C26" s="1444" t="s">
        <v>1130</v>
      </c>
      <c r="D26" s="720">
        <v>3</v>
      </c>
      <c r="E26" s="707">
        <v>6</v>
      </c>
      <c r="F26" s="496" t="s">
        <v>53</v>
      </c>
      <c r="G26" s="494"/>
      <c r="H26" s="494" t="s">
        <v>29</v>
      </c>
      <c r="I26" s="494" t="s">
        <v>294</v>
      </c>
      <c r="J26" s="494" t="s">
        <v>294</v>
      </c>
      <c r="K26" s="573">
        <v>0</v>
      </c>
      <c r="L26" s="358" t="s">
        <v>2114</v>
      </c>
      <c r="M26" s="357" t="s">
        <v>1118</v>
      </c>
      <c r="N26" s="357" t="s">
        <v>29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609</v>
      </c>
      <c r="U26" s="357" t="s">
        <v>294</v>
      </c>
      <c r="V26" s="357" t="s">
        <v>294</v>
      </c>
    </row>
    <row r="27" spans="1:22">
      <c r="A27" s="849"/>
      <c r="B27" s="707" t="s">
        <v>36</v>
      </c>
      <c r="C27" s="836" t="s">
        <v>247</v>
      </c>
      <c r="D27" s="720">
        <v>1</v>
      </c>
      <c r="E27" s="707">
        <v>1</v>
      </c>
      <c r="F27" s="83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1131</v>
      </c>
      <c r="M27" s="357" t="s">
        <v>36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849"/>
      <c r="B28" s="708" t="s">
        <v>33</v>
      </c>
      <c r="C28" s="836" t="s">
        <v>140</v>
      </c>
      <c r="D28" s="720">
        <v>5</v>
      </c>
      <c r="E28" s="707">
        <v>7</v>
      </c>
      <c r="F28" s="835" t="s">
        <v>4143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856"/>
      <c r="B29" s="844"/>
      <c r="C29" s="837" t="s">
        <v>336</v>
      </c>
      <c r="D29" s="726">
        <v>21</v>
      </c>
      <c r="E29" s="726">
        <v>29</v>
      </c>
      <c r="F29" s="839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706" t="s">
        <v>34</v>
      </c>
      <c r="C30" s="836" t="s">
        <v>142</v>
      </c>
      <c r="D30" s="720">
        <v>4</v>
      </c>
      <c r="E30" s="1438">
        <v>6</v>
      </c>
      <c r="F30" s="1458" t="s">
        <v>11</v>
      </c>
      <c r="G30" s="494"/>
      <c r="H30" s="494" t="s">
        <v>10</v>
      </c>
      <c r="I30" s="494" t="s">
        <v>294</v>
      </c>
      <c r="J30" s="494" t="s">
        <v>294</v>
      </c>
      <c r="K30" s="573">
        <v>0</v>
      </c>
      <c r="L30" s="358" t="s">
        <v>1181</v>
      </c>
      <c r="M30" s="357" t="s">
        <v>34</v>
      </c>
      <c r="N30" s="357" t="s">
        <v>10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438</v>
      </c>
      <c r="U30" s="357" t="s">
        <v>294</v>
      </c>
      <c r="V30" s="357" t="s">
        <v>294</v>
      </c>
    </row>
    <row r="31" spans="1:22">
      <c r="A31" s="849"/>
      <c r="B31" s="707" t="s">
        <v>40</v>
      </c>
      <c r="C31" s="836" t="s">
        <v>338</v>
      </c>
      <c r="D31" s="720">
        <v>1</v>
      </c>
      <c r="E31" s="707">
        <v>1</v>
      </c>
      <c r="F31" s="835" t="s">
        <v>247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849"/>
      <c r="B32" s="707" t="s">
        <v>5632</v>
      </c>
      <c r="C32" s="836" t="s">
        <v>4927</v>
      </c>
      <c r="D32" s="720">
        <v>5</v>
      </c>
      <c r="E32" s="707">
        <v>7</v>
      </c>
      <c r="F32" s="1449" t="s">
        <v>5630</v>
      </c>
      <c r="G32" s="494"/>
      <c r="H32" s="494" t="s">
        <v>5628</v>
      </c>
      <c r="I32" s="494" t="s">
        <v>294</v>
      </c>
      <c r="J32" s="494" t="s">
        <v>294</v>
      </c>
      <c r="K32" s="573">
        <v>0</v>
      </c>
      <c r="L32" s="358" t="s">
        <v>4915</v>
      </c>
      <c r="M32" s="357" t="s">
        <v>5632</v>
      </c>
      <c r="N32" s="357" t="s">
        <v>5628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5630</v>
      </c>
      <c r="U32" s="357" t="s">
        <v>294</v>
      </c>
      <c r="V32" s="357" t="s">
        <v>294</v>
      </c>
    </row>
    <row r="33" spans="1:22">
      <c r="A33" s="849"/>
      <c r="B33" s="707" t="s">
        <v>868</v>
      </c>
      <c r="C33" s="836" t="s">
        <v>4618</v>
      </c>
      <c r="D33" s="720">
        <v>3</v>
      </c>
      <c r="E33" s="707">
        <v>4</v>
      </c>
      <c r="F33" s="835" t="s">
        <v>3169</v>
      </c>
      <c r="G33" s="494"/>
      <c r="H33" s="494" t="s">
        <v>3168</v>
      </c>
      <c r="I33" s="494" t="s">
        <v>294</v>
      </c>
      <c r="J33" s="494" t="s">
        <v>294</v>
      </c>
      <c r="K33" s="573">
        <v>0</v>
      </c>
      <c r="L33" s="358" t="s">
        <v>2113</v>
      </c>
      <c r="M33" s="357" t="s">
        <v>868</v>
      </c>
      <c r="N33" s="357" t="s">
        <v>3168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3170</v>
      </c>
      <c r="U33" s="357" t="s">
        <v>294</v>
      </c>
      <c r="V33" s="357" t="s">
        <v>294</v>
      </c>
    </row>
    <row r="34" spans="1:22">
      <c r="A34" s="849"/>
      <c r="B34" s="707" t="s">
        <v>4907</v>
      </c>
      <c r="C34" s="836" t="s">
        <v>4908</v>
      </c>
      <c r="D34" s="720">
        <v>5</v>
      </c>
      <c r="E34" s="707">
        <v>7</v>
      </c>
      <c r="F34" s="1449" t="s">
        <v>5630</v>
      </c>
      <c r="G34" s="494"/>
      <c r="H34" s="494" t="s">
        <v>5628</v>
      </c>
      <c r="I34" s="494" t="s">
        <v>294</v>
      </c>
      <c r="J34" s="494" t="s">
        <v>294</v>
      </c>
      <c r="K34" s="573">
        <v>0</v>
      </c>
      <c r="L34" s="358" t="s">
        <v>4909</v>
      </c>
      <c r="M34" s="357" t="s">
        <v>4907</v>
      </c>
      <c r="N34" s="357" t="s">
        <v>5628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5630</v>
      </c>
      <c r="U34" s="357" t="s">
        <v>294</v>
      </c>
      <c r="V34" s="357" t="s">
        <v>294</v>
      </c>
    </row>
    <row r="35" spans="1:22" ht="15" thickBot="1">
      <c r="A35" s="849"/>
      <c r="B35" s="660" t="s">
        <v>5635</v>
      </c>
      <c r="C35" s="854" t="s">
        <v>5809</v>
      </c>
      <c r="D35" s="720">
        <v>2</v>
      </c>
      <c r="E35" s="850">
        <v>2</v>
      </c>
      <c r="F35" s="840" t="s">
        <v>1130</v>
      </c>
      <c r="G35" s="494"/>
      <c r="H35" s="494" t="s">
        <v>1118</v>
      </c>
      <c r="I35" s="494" t="s">
        <v>294</v>
      </c>
      <c r="J35" s="494" t="s">
        <v>294</v>
      </c>
      <c r="K35" s="573">
        <v>0</v>
      </c>
      <c r="L35" s="358" t="s">
        <v>4904</v>
      </c>
      <c r="M35" s="357" t="s">
        <v>5635</v>
      </c>
      <c r="N35" s="357" t="s">
        <v>1118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2114</v>
      </c>
      <c r="U35" s="357" t="s">
        <v>294</v>
      </c>
      <c r="V35" s="357" t="s">
        <v>294</v>
      </c>
    </row>
    <row r="36" spans="1:22" ht="15" thickBot="1">
      <c r="A36" s="856"/>
      <c r="B36" s="867"/>
      <c r="C36" s="837" t="s">
        <v>336</v>
      </c>
      <c r="D36" s="726">
        <v>20</v>
      </c>
      <c r="E36" s="726">
        <v>27</v>
      </c>
      <c r="F36" s="1426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4">
        <v>5</v>
      </c>
      <c r="B37" s="707" t="s">
        <v>5637</v>
      </c>
      <c r="C37" s="836" t="s">
        <v>4917</v>
      </c>
      <c r="D37" s="720">
        <v>4</v>
      </c>
      <c r="E37" s="707">
        <v>5</v>
      </c>
      <c r="F37" s="834" t="s">
        <v>4908</v>
      </c>
      <c r="G37" s="494"/>
      <c r="H37" s="494" t="s">
        <v>4907</v>
      </c>
      <c r="I37" s="494" t="s">
        <v>294</v>
      </c>
      <c r="J37" s="494" t="s">
        <v>294</v>
      </c>
      <c r="K37" s="574">
        <v>0</v>
      </c>
      <c r="L37" s="358" t="s">
        <v>4918</v>
      </c>
      <c r="M37" s="357" t="s">
        <v>5637</v>
      </c>
      <c r="N37" s="357" t="s">
        <v>4907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4909</v>
      </c>
      <c r="U37" s="357" t="s">
        <v>294</v>
      </c>
      <c r="V37" s="357" t="s">
        <v>294</v>
      </c>
    </row>
    <row r="38" spans="1:22">
      <c r="A38" s="849"/>
      <c r="B38" s="1438" t="s">
        <v>35</v>
      </c>
      <c r="C38" s="836" t="s">
        <v>145</v>
      </c>
      <c r="D38" s="720">
        <v>3</v>
      </c>
      <c r="E38" s="1438">
        <v>4</v>
      </c>
      <c r="F38" s="835" t="s">
        <v>138</v>
      </c>
      <c r="G38" s="494"/>
      <c r="H38" s="494" t="s">
        <v>25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35</v>
      </c>
      <c r="N38" s="357" t="s">
        <v>25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849"/>
      <c r="B39" s="707" t="s">
        <v>5639</v>
      </c>
      <c r="C39" s="836" t="s">
        <v>4959</v>
      </c>
      <c r="D39" s="720">
        <v>3</v>
      </c>
      <c r="E39" s="707">
        <v>3</v>
      </c>
      <c r="F39" s="835" t="s">
        <v>4927</v>
      </c>
      <c r="G39" s="494"/>
      <c r="H39" s="494" t="s">
        <v>5632</v>
      </c>
      <c r="I39" s="494" t="s">
        <v>294</v>
      </c>
      <c r="J39" s="494" t="s">
        <v>294</v>
      </c>
      <c r="K39" s="574">
        <v>0</v>
      </c>
      <c r="L39" s="358" t="s">
        <v>4960</v>
      </c>
      <c r="M39" s="357" t="s">
        <v>5639</v>
      </c>
      <c r="N39" s="357" t="s">
        <v>5632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4915</v>
      </c>
      <c r="U39" s="357" t="s">
        <v>294</v>
      </c>
      <c r="V39" s="357" t="s">
        <v>294</v>
      </c>
    </row>
    <row r="40" spans="1:22">
      <c r="A40" s="849"/>
      <c r="B40" s="707" t="s">
        <v>5641</v>
      </c>
      <c r="C40" s="836" t="s">
        <v>4930</v>
      </c>
      <c r="D40" s="720">
        <v>4</v>
      </c>
      <c r="E40" s="707">
        <v>5</v>
      </c>
      <c r="F40" s="835" t="s">
        <v>4927</v>
      </c>
      <c r="G40" s="494"/>
      <c r="H40" s="494" t="s">
        <v>5632</v>
      </c>
      <c r="I40" s="494" t="s">
        <v>294</v>
      </c>
      <c r="J40" s="494" t="s">
        <v>294</v>
      </c>
      <c r="K40" s="573">
        <v>0</v>
      </c>
      <c r="L40" s="358" t="s">
        <v>4926</v>
      </c>
      <c r="M40" s="357" t="s">
        <v>5641</v>
      </c>
      <c r="N40" s="357" t="s">
        <v>5632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4915</v>
      </c>
      <c r="U40" s="357" t="s">
        <v>294</v>
      </c>
      <c r="V40" s="357" t="s">
        <v>294</v>
      </c>
    </row>
    <row r="41" spans="1:22">
      <c r="A41" s="849"/>
      <c r="B41" s="707" t="s">
        <v>4910</v>
      </c>
      <c r="C41" s="836" t="s">
        <v>5643</v>
      </c>
      <c r="D41" s="720">
        <v>4</v>
      </c>
      <c r="E41" s="707">
        <v>5</v>
      </c>
      <c r="F41" s="835" t="s">
        <v>1159</v>
      </c>
      <c r="G41" s="494"/>
      <c r="H41" s="494" t="s">
        <v>4680</v>
      </c>
      <c r="I41" s="494" t="s">
        <v>294</v>
      </c>
      <c r="J41" s="494" t="s">
        <v>294</v>
      </c>
      <c r="K41" s="573">
        <v>0</v>
      </c>
      <c r="L41" s="358" t="s">
        <v>4913</v>
      </c>
      <c r="M41" s="357" t="s">
        <v>4910</v>
      </c>
      <c r="N41" s="357" t="s">
        <v>4680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" thickBot="1">
      <c r="A42" s="849"/>
      <c r="B42" s="707" t="s">
        <v>1111</v>
      </c>
      <c r="C42" s="836" t="s">
        <v>4628</v>
      </c>
      <c r="D42" s="720">
        <v>3</v>
      </c>
      <c r="E42" s="1438">
        <v>4</v>
      </c>
      <c r="F42" s="840" t="s">
        <v>3943</v>
      </c>
      <c r="G42" s="494"/>
      <c r="H42" s="494" t="s">
        <v>40</v>
      </c>
      <c r="I42" s="494" t="s">
        <v>294</v>
      </c>
      <c r="J42" s="494" t="s">
        <v>294</v>
      </c>
      <c r="K42" s="573">
        <v>0</v>
      </c>
      <c r="L42" s="358" t="s">
        <v>1126</v>
      </c>
      <c r="M42" s="357" t="s">
        <v>1111</v>
      </c>
      <c r="N42" s="357" t="s">
        <v>40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1180</v>
      </c>
      <c r="U42" s="357" t="s">
        <v>294</v>
      </c>
      <c r="V42" s="357" t="s">
        <v>294</v>
      </c>
    </row>
    <row r="43" spans="1:22" ht="15" thickBot="1">
      <c r="A43" s="856"/>
      <c r="B43" s="867"/>
      <c r="C43" s="837" t="s">
        <v>336</v>
      </c>
      <c r="D43" s="726">
        <v>21</v>
      </c>
      <c r="E43" s="726">
        <v>26</v>
      </c>
      <c r="F43" s="839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9">
        <v>6</v>
      </c>
      <c r="B44" s="706" t="s">
        <v>5644</v>
      </c>
      <c r="C44" s="869" t="s">
        <v>411</v>
      </c>
      <c r="D44" s="720">
        <v>4</v>
      </c>
      <c r="E44" s="707">
        <v>6</v>
      </c>
      <c r="F44" s="834" t="s">
        <v>4689</v>
      </c>
      <c r="G44" s="494"/>
      <c r="H44" s="494" t="s">
        <v>4632</v>
      </c>
      <c r="I44" s="494" t="s">
        <v>294</v>
      </c>
      <c r="J44" s="494" t="s">
        <v>294</v>
      </c>
      <c r="K44" s="573">
        <v>0</v>
      </c>
      <c r="L44" s="358" t="s">
        <v>411</v>
      </c>
      <c r="M44" s="357" t="s">
        <v>5644</v>
      </c>
      <c r="N44" s="357" t="s">
        <v>4632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2108</v>
      </c>
      <c r="U44" s="357" t="s">
        <v>294</v>
      </c>
      <c r="V44" s="357" t="s">
        <v>294</v>
      </c>
    </row>
    <row r="45" spans="1:22">
      <c r="A45" s="849"/>
      <c r="B45" s="707" t="s">
        <v>38</v>
      </c>
      <c r="C45" s="836" t="s">
        <v>146</v>
      </c>
      <c r="D45" s="720">
        <v>1</v>
      </c>
      <c r="E45" s="707">
        <v>1</v>
      </c>
      <c r="F45" s="1459" t="s">
        <v>3226</v>
      </c>
      <c r="G45" s="494"/>
      <c r="H45" s="494" t="s">
        <v>19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849"/>
      <c r="B46" s="707" t="s">
        <v>4922</v>
      </c>
      <c r="C46" s="836" t="s">
        <v>4923</v>
      </c>
      <c r="D46" s="720">
        <v>4</v>
      </c>
      <c r="E46" s="707">
        <v>5</v>
      </c>
      <c r="F46" s="835" t="s">
        <v>5643</v>
      </c>
      <c r="G46" s="494"/>
      <c r="H46" s="494" t="s">
        <v>4910</v>
      </c>
      <c r="I46" s="494" t="s">
        <v>294</v>
      </c>
      <c r="J46" s="494" t="s">
        <v>294</v>
      </c>
      <c r="K46" s="573">
        <v>0</v>
      </c>
      <c r="L46" s="358" t="s">
        <v>4924</v>
      </c>
      <c r="M46" s="357" t="s">
        <v>4922</v>
      </c>
      <c r="N46" s="357" t="s">
        <v>4910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4913</v>
      </c>
      <c r="U46" s="357" t="s">
        <v>294</v>
      </c>
      <c r="V46" s="357" t="s">
        <v>294</v>
      </c>
    </row>
    <row r="47" spans="1:22">
      <c r="A47" s="849"/>
      <c r="B47" s="707" t="s">
        <v>5278</v>
      </c>
      <c r="C47" s="836" t="s">
        <v>4936</v>
      </c>
      <c r="D47" s="720">
        <v>4</v>
      </c>
      <c r="E47" s="707">
        <v>5</v>
      </c>
      <c r="F47" s="835" t="s">
        <v>4959</v>
      </c>
      <c r="G47" s="494"/>
      <c r="H47" s="494" t="s">
        <v>5639</v>
      </c>
      <c r="I47" s="494" t="s">
        <v>294</v>
      </c>
      <c r="J47" s="494" t="s">
        <v>294</v>
      </c>
      <c r="K47" s="573">
        <v>0</v>
      </c>
      <c r="L47" s="358" t="s">
        <v>4936</v>
      </c>
      <c r="M47" s="357" t="s">
        <v>5278</v>
      </c>
      <c r="N47" s="357" t="s">
        <v>5639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4960</v>
      </c>
      <c r="U47" s="357" t="s">
        <v>294</v>
      </c>
      <c r="V47" s="357" t="s">
        <v>294</v>
      </c>
    </row>
    <row r="48" spans="1:22" ht="15" thickBot="1">
      <c r="A48" s="849"/>
      <c r="B48" s="708" t="s">
        <v>5646</v>
      </c>
      <c r="C48" s="532" t="s">
        <v>5647</v>
      </c>
      <c r="D48" s="499">
        <v>5</v>
      </c>
      <c r="E48" s="47">
        <v>8</v>
      </c>
      <c r="F48" s="840" t="s">
        <v>4959</v>
      </c>
      <c r="G48" s="494"/>
      <c r="H48" s="494" t="s">
        <v>5639</v>
      </c>
      <c r="I48" s="494" t="s">
        <v>294</v>
      </c>
      <c r="J48" s="494" t="s">
        <v>294</v>
      </c>
      <c r="K48" s="573">
        <v>0</v>
      </c>
      <c r="L48" s="358" t="s">
        <v>5648</v>
      </c>
      <c r="M48" s="357" t="s">
        <v>5646</v>
      </c>
      <c r="N48" s="357" t="s">
        <v>5639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4960</v>
      </c>
      <c r="U48" s="357" t="s">
        <v>294</v>
      </c>
      <c r="V48" s="357" t="s">
        <v>294</v>
      </c>
    </row>
    <row r="49" spans="1:22" ht="15" thickBot="1">
      <c r="A49" s="1441"/>
      <c r="B49" s="867"/>
      <c r="C49" s="837" t="s">
        <v>336</v>
      </c>
      <c r="D49" s="726">
        <v>18</v>
      </c>
      <c r="E49" s="726">
        <v>25</v>
      </c>
      <c r="F49" s="1426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336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849">
        <v>7</v>
      </c>
      <c r="B50" s="706" t="s">
        <v>5649</v>
      </c>
      <c r="C50" s="869" t="s">
        <v>5652</v>
      </c>
      <c r="D50" s="720">
        <v>4</v>
      </c>
      <c r="E50" s="850">
        <v>5</v>
      </c>
      <c r="F50" s="835" t="s">
        <v>411</v>
      </c>
      <c r="G50" s="494"/>
      <c r="H50" s="494" t="s">
        <v>5644</v>
      </c>
      <c r="I50" s="494" t="s">
        <v>294</v>
      </c>
      <c r="J50" s="494" t="s">
        <v>294</v>
      </c>
      <c r="K50" s="573">
        <v>0</v>
      </c>
      <c r="L50" s="358" t="s">
        <v>5652</v>
      </c>
      <c r="M50" s="357" t="s">
        <v>5649</v>
      </c>
      <c r="N50" s="357" t="s">
        <v>5644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411</v>
      </c>
      <c r="U50" s="357" t="s">
        <v>294</v>
      </c>
      <c r="V50" s="357" t="s">
        <v>294</v>
      </c>
    </row>
    <row r="51" spans="1:22">
      <c r="A51" s="849"/>
      <c r="B51" s="707" t="s">
        <v>4937</v>
      </c>
      <c r="C51" s="836" t="s">
        <v>4938</v>
      </c>
      <c r="D51" s="720">
        <v>4</v>
      </c>
      <c r="E51" s="850">
        <v>5</v>
      </c>
      <c r="F51" s="835" t="s">
        <v>4917</v>
      </c>
      <c r="G51" s="494"/>
      <c r="H51" s="494" t="s">
        <v>5637</v>
      </c>
      <c r="I51" s="494" t="s">
        <v>294</v>
      </c>
      <c r="J51" s="494" t="s">
        <v>294</v>
      </c>
      <c r="K51" s="573">
        <v>0</v>
      </c>
      <c r="L51" s="358" t="s">
        <v>4939</v>
      </c>
      <c r="M51" s="357" t="s">
        <v>4937</v>
      </c>
      <c r="N51" s="357" t="s">
        <v>5637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4918</v>
      </c>
      <c r="U51" s="357" t="s">
        <v>294</v>
      </c>
      <c r="V51" s="357" t="s">
        <v>294</v>
      </c>
    </row>
    <row r="52" spans="1:22">
      <c r="A52" s="849"/>
      <c r="B52" s="1438" t="s">
        <v>5654</v>
      </c>
      <c r="C52" s="836" t="s">
        <v>1021</v>
      </c>
      <c r="D52" s="720">
        <v>8</v>
      </c>
      <c r="E52" s="707">
        <v>14</v>
      </c>
      <c r="F52" s="835" t="s">
        <v>5655</v>
      </c>
      <c r="G52" s="494"/>
      <c r="H52" s="494" t="s">
        <v>34</v>
      </c>
      <c r="I52" s="494" t="s">
        <v>294</v>
      </c>
      <c r="J52" s="494" t="s">
        <v>294</v>
      </c>
      <c r="K52" s="573">
        <v>120</v>
      </c>
      <c r="L52" s="358" t="s">
        <v>4589</v>
      </c>
      <c r="M52" s="357" t="s">
        <v>5654</v>
      </c>
      <c r="N52" s="357" t="s">
        <v>34</v>
      </c>
      <c r="O52" s="357" t="s">
        <v>294</v>
      </c>
      <c r="P52" s="357" t="s">
        <v>294</v>
      </c>
      <c r="Q52" s="357">
        <v>120</v>
      </c>
      <c r="R52" s="357">
        <v>18</v>
      </c>
      <c r="S52" s="357">
        <v>0</v>
      </c>
      <c r="T52" s="357" t="s">
        <v>1181</v>
      </c>
      <c r="U52" s="357" t="s">
        <v>5656</v>
      </c>
      <c r="V52" s="357" t="s">
        <v>294</v>
      </c>
    </row>
    <row r="53" spans="1:22" ht="15" thickBot="1">
      <c r="A53" s="849"/>
      <c r="B53" s="707" t="s">
        <v>4969</v>
      </c>
      <c r="C53" s="836" t="s">
        <v>4970</v>
      </c>
      <c r="D53" s="720">
        <v>4</v>
      </c>
      <c r="E53" s="850">
        <v>5</v>
      </c>
      <c r="F53" s="840" t="s">
        <v>4923</v>
      </c>
      <c r="G53" s="494"/>
      <c r="H53" s="494" t="s">
        <v>4922</v>
      </c>
      <c r="I53" s="494" t="s">
        <v>294</v>
      </c>
      <c r="J53" s="494" t="s">
        <v>294</v>
      </c>
      <c r="K53" s="573">
        <v>0</v>
      </c>
      <c r="L53" s="358" t="s">
        <v>4970</v>
      </c>
      <c r="M53" s="357" t="s">
        <v>4969</v>
      </c>
      <c r="N53" s="357" t="s">
        <v>4922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4924</v>
      </c>
      <c r="U53" s="357" t="s">
        <v>294</v>
      </c>
      <c r="V53" s="357" t="s">
        <v>294</v>
      </c>
    </row>
    <row r="54" spans="1:22" ht="15" thickBot="1">
      <c r="A54" s="856"/>
      <c r="B54" s="867"/>
      <c r="C54" s="837" t="s">
        <v>336</v>
      </c>
      <c r="D54" s="726">
        <v>20</v>
      </c>
      <c r="E54" s="726">
        <v>29</v>
      </c>
      <c r="F54" s="1440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336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844">
        <v>8</v>
      </c>
      <c r="B55" s="707" t="s">
        <v>5658</v>
      </c>
      <c r="C55" s="836" t="s">
        <v>5659</v>
      </c>
      <c r="D55" s="720">
        <v>5</v>
      </c>
      <c r="E55" s="707">
        <v>7</v>
      </c>
      <c r="F55" s="834" t="s">
        <v>4936</v>
      </c>
      <c r="G55" s="494"/>
      <c r="H55" s="494" t="s">
        <v>5278</v>
      </c>
      <c r="I55" s="494" t="s">
        <v>294</v>
      </c>
      <c r="J55" s="494" t="s">
        <v>294</v>
      </c>
      <c r="K55" s="573">
        <v>0</v>
      </c>
      <c r="L55" s="358" t="s">
        <v>4942</v>
      </c>
      <c r="M55" s="357" t="s">
        <v>5658</v>
      </c>
      <c r="N55" s="357" t="s">
        <v>5278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4936</v>
      </c>
      <c r="U55" s="357" t="s">
        <v>294</v>
      </c>
      <c r="V55" s="357" t="s">
        <v>294</v>
      </c>
    </row>
    <row r="56" spans="1:22">
      <c r="A56" s="849"/>
      <c r="B56" s="707" t="s">
        <v>5661</v>
      </c>
      <c r="C56" s="836" t="s">
        <v>4964</v>
      </c>
      <c r="D56" s="720">
        <v>5</v>
      </c>
      <c r="E56" s="850">
        <v>7</v>
      </c>
      <c r="F56" s="835" t="s">
        <v>4936</v>
      </c>
      <c r="G56" s="494"/>
      <c r="H56" s="494" t="s">
        <v>5278</v>
      </c>
      <c r="I56" s="494" t="s">
        <v>294</v>
      </c>
      <c r="J56" s="494" t="s">
        <v>294</v>
      </c>
      <c r="K56" s="573">
        <v>0</v>
      </c>
      <c r="L56" s="358" t="s">
        <v>4965</v>
      </c>
      <c r="M56" s="357" t="s">
        <v>5661</v>
      </c>
      <c r="N56" s="357" t="s">
        <v>5278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4936</v>
      </c>
      <c r="U56" s="357" t="s">
        <v>294</v>
      </c>
      <c r="V56" s="357" t="s">
        <v>294</v>
      </c>
    </row>
    <row r="57" spans="1:22">
      <c r="A57" s="849"/>
      <c r="B57" s="707" t="s">
        <v>5662</v>
      </c>
      <c r="C57" s="836" t="s">
        <v>5663</v>
      </c>
      <c r="D57" s="720">
        <v>6</v>
      </c>
      <c r="E57" s="850">
        <v>9</v>
      </c>
      <c r="F57" s="835" t="s">
        <v>4938</v>
      </c>
      <c r="G57" s="494"/>
      <c r="H57" s="494" t="s">
        <v>4937</v>
      </c>
      <c r="I57" s="494" t="s">
        <v>294</v>
      </c>
      <c r="J57" s="494" t="s">
        <v>294</v>
      </c>
      <c r="K57" s="573">
        <v>0</v>
      </c>
      <c r="L57" s="358" t="s">
        <v>4948</v>
      </c>
      <c r="M57" s="357" t="s">
        <v>5662</v>
      </c>
      <c r="N57" s="357" t="s">
        <v>4937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4939</v>
      </c>
      <c r="U57" s="357" t="s">
        <v>294</v>
      </c>
      <c r="V57" s="357" t="s">
        <v>294</v>
      </c>
    </row>
    <row r="58" spans="1:22" ht="15" thickBot="1">
      <c r="A58" s="849"/>
      <c r="B58" s="708" t="s">
        <v>4660</v>
      </c>
      <c r="C58" s="836" t="s">
        <v>4661</v>
      </c>
      <c r="D58" s="720">
        <v>4</v>
      </c>
      <c r="E58" s="707">
        <v>4</v>
      </c>
      <c r="F58" s="840" t="s">
        <v>5647</v>
      </c>
      <c r="G58" s="494"/>
      <c r="H58" s="494" t="s">
        <v>5646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5646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5648</v>
      </c>
      <c r="U58" s="357" t="s">
        <v>294</v>
      </c>
      <c r="V58" s="357" t="s">
        <v>294</v>
      </c>
    </row>
    <row r="59" spans="1:22" ht="15" thickBot="1">
      <c r="A59" s="856"/>
      <c r="B59" s="867"/>
      <c r="C59" s="837" t="s">
        <v>336</v>
      </c>
      <c r="D59" s="726">
        <v>20</v>
      </c>
      <c r="E59" s="726">
        <v>27</v>
      </c>
      <c r="F59" s="872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336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844">
        <v>9</v>
      </c>
      <c r="B60" s="706" t="s">
        <v>5665</v>
      </c>
      <c r="C60" s="836" t="s">
        <v>5666</v>
      </c>
      <c r="D60" s="720">
        <v>6</v>
      </c>
      <c r="E60" s="707">
        <v>9</v>
      </c>
      <c r="F60" s="834" t="s">
        <v>4970</v>
      </c>
      <c r="G60" s="494"/>
      <c r="H60" s="494" t="s">
        <v>4969</v>
      </c>
      <c r="I60" s="494" t="s">
        <v>294</v>
      </c>
      <c r="J60" s="494" t="s">
        <v>294</v>
      </c>
      <c r="K60" s="573">
        <v>0</v>
      </c>
      <c r="L60" s="358" t="s">
        <v>4968</v>
      </c>
      <c r="M60" s="357" t="s">
        <v>5665</v>
      </c>
      <c r="N60" s="357" t="s">
        <v>4969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4970</v>
      </c>
      <c r="U60" s="357" t="s">
        <v>294</v>
      </c>
      <c r="V60" s="357" t="s">
        <v>294</v>
      </c>
    </row>
    <row r="61" spans="1:22">
      <c r="A61" s="849"/>
      <c r="B61" s="707" t="s">
        <v>1114</v>
      </c>
      <c r="C61" s="836" t="s">
        <v>5473</v>
      </c>
      <c r="D61" s="720">
        <v>4</v>
      </c>
      <c r="E61" s="707">
        <v>4</v>
      </c>
      <c r="F61" s="835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849"/>
      <c r="B62" s="707" t="s">
        <v>4591</v>
      </c>
      <c r="C62" s="836" t="s">
        <v>5474</v>
      </c>
      <c r="D62" s="720">
        <v>4</v>
      </c>
      <c r="E62" s="707">
        <v>4</v>
      </c>
      <c r="F62" s="835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849"/>
      <c r="B63" s="707" t="s">
        <v>876</v>
      </c>
      <c r="C63" s="836" t="s">
        <v>5475</v>
      </c>
      <c r="D63" s="720">
        <v>4</v>
      </c>
      <c r="E63" s="707">
        <v>4</v>
      </c>
      <c r="F63" s="835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849"/>
      <c r="B64" s="707" t="s">
        <v>5814</v>
      </c>
      <c r="C64" s="836" t="s">
        <v>325</v>
      </c>
      <c r="D64" s="720">
        <v>8</v>
      </c>
      <c r="E64" s="1438">
        <v>12</v>
      </c>
      <c r="F64" s="835" t="s">
        <v>4595</v>
      </c>
      <c r="G64" s="494"/>
      <c r="H64" s="494" t="s">
        <v>35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5814</v>
      </c>
      <c r="N64" s="357" t="s">
        <v>35</v>
      </c>
      <c r="O64" s="357" t="s">
        <v>294</v>
      </c>
      <c r="P64" s="357" t="s">
        <v>294</v>
      </c>
      <c r="Q64" s="357">
        <v>150</v>
      </c>
      <c r="R64" s="357">
        <v>36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856"/>
      <c r="B65" s="867"/>
      <c r="C65" s="837" t="s">
        <v>336</v>
      </c>
      <c r="D65" s="726">
        <v>18</v>
      </c>
      <c r="E65" s="726">
        <v>25</v>
      </c>
      <c r="F65" s="872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336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844">
        <v>10</v>
      </c>
      <c r="B66" s="707" t="s">
        <v>5668</v>
      </c>
      <c r="C66" s="836" t="s">
        <v>5669</v>
      </c>
      <c r="D66" s="720">
        <v>7</v>
      </c>
      <c r="E66" s="707">
        <v>11</v>
      </c>
      <c r="F66" s="835" t="s">
        <v>5666</v>
      </c>
      <c r="G66" s="494"/>
      <c r="H66" s="494" t="s">
        <v>5665</v>
      </c>
      <c r="I66" s="494" t="s">
        <v>294</v>
      </c>
      <c r="J66" s="494" t="s">
        <v>294</v>
      </c>
      <c r="K66" s="573">
        <v>0</v>
      </c>
      <c r="L66" s="358" t="s">
        <v>5670</v>
      </c>
      <c r="M66" s="357" t="s">
        <v>5668</v>
      </c>
      <c r="N66" s="357" t="s">
        <v>5665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4968</v>
      </c>
      <c r="U66" s="357" t="s">
        <v>294</v>
      </c>
      <c r="V66" s="357" t="s">
        <v>294</v>
      </c>
    </row>
    <row r="67" spans="1:22">
      <c r="A67" s="849"/>
      <c r="B67" s="707" t="s">
        <v>1116</v>
      </c>
      <c r="C67" s="836" t="s">
        <v>5480</v>
      </c>
      <c r="D67" s="720">
        <v>4</v>
      </c>
      <c r="E67" s="707">
        <v>4</v>
      </c>
      <c r="F67" s="1459" t="s">
        <v>5808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849"/>
      <c r="B68" s="707" t="s">
        <v>866</v>
      </c>
      <c r="C68" s="836" t="s">
        <v>5481</v>
      </c>
      <c r="D68" s="720">
        <v>4</v>
      </c>
      <c r="E68" s="707">
        <v>4</v>
      </c>
      <c r="F68" s="1459" t="s">
        <v>5808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849"/>
      <c r="B69" s="707" t="s">
        <v>875</v>
      </c>
      <c r="C69" s="836" t="s">
        <v>5482</v>
      </c>
      <c r="D69" s="720">
        <v>4</v>
      </c>
      <c r="E69" s="707">
        <v>4</v>
      </c>
      <c r="F69" s="1459" t="s">
        <v>5808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 ht="15" thickBot="1">
      <c r="A70" s="849"/>
      <c r="B70" s="707" t="s">
        <v>5816</v>
      </c>
      <c r="C70" s="836" t="s">
        <v>3394</v>
      </c>
      <c r="D70" s="722">
        <v>8</v>
      </c>
      <c r="E70" s="1442">
        <v>12</v>
      </c>
      <c r="F70" s="835" t="s">
        <v>325</v>
      </c>
      <c r="G70" s="494"/>
      <c r="H70" s="494" t="s">
        <v>5814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5816</v>
      </c>
      <c r="N70" s="357" t="s">
        <v>5814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871"/>
      <c r="B71" s="867"/>
      <c r="C71" s="837" t="s">
        <v>336</v>
      </c>
      <c r="D71" s="725">
        <v>19</v>
      </c>
      <c r="E71" s="725">
        <v>27</v>
      </c>
      <c r="F71" s="872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336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920"/>
      <c r="B72" s="757"/>
      <c r="C72" s="868" t="s">
        <v>111</v>
      </c>
      <c r="D72" s="726">
        <v>200</v>
      </c>
      <c r="E72" s="726">
        <v>268</v>
      </c>
      <c r="F72" s="726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1A5E-8337-4252-9B9B-4779E96A9C77}">
  <sheetPr codeName="Sheet161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845" t="s">
        <v>499</v>
      </c>
      <c r="C9" s="869" t="s">
        <v>500</v>
      </c>
      <c r="D9" s="718">
        <v>4</v>
      </c>
      <c r="E9" s="706">
        <v>5</v>
      </c>
      <c r="F9" s="834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4678</v>
      </c>
      <c r="C10" s="717" t="s">
        <v>1113</v>
      </c>
      <c r="D10" s="720">
        <v>4</v>
      </c>
      <c r="E10" s="707">
        <v>5</v>
      </c>
      <c r="F10" s="835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1113</v>
      </c>
      <c r="M10" s="357" t="s">
        <v>4678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850" t="s">
        <v>20</v>
      </c>
      <c r="C11" s="836" t="s">
        <v>4140</v>
      </c>
      <c r="D11" s="720">
        <v>5</v>
      </c>
      <c r="E11" s="707">
        <v>6</v>
      </c>
      <c r="F11" s="83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850" t="s">
        <v>3168</v>
      </c>
      <c r="C12" s="1444" t="s">
        <v>3169</v>
      </c>
      <c r="D12" s="720">
        <v>5</v>
      </c>
      <c r="E12" s="707">
        <v>6</v>
      </c>
      <c r="F12" s="835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3170</v>
      </c>
      <c r="M12" s="357" t="s">
        <v>3168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849"/>
      <c r="B13" s="1405" t="s">
        <v>10</v>
      </c>
      <c r="C13" s="870" t="s">
        <v>11</v>
      </c>
      <c r="D13" s="722">
        <v>2</v>
      </c>
      <c r="E13" s="708">
        <v>2</v>
      </c>
      <c r="F13" s="84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10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56"/>
      <c r="B14" s="849"/>
      <c r="C14" s="1439" t="s">
        <v>336</v>
      </c>
      <c r="D14" s="1445">
        <v>20</v>
      </c>
      <c r="E14" s="1445">
        <v>24</v>
      </c>
      <c r="F14" s="872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849">
        <v>2</v>
      </c>
      <c r="B15" s="706" t="s">
        <v>366</v>
      </c>
      <c r="C15" s="733" t="s">
        <v>367</v>
      </c>
      <c r="D15" s="718">
        <v>3</v>
      </c>
      <c r="E15" s="706">
        <v>4</v>
      </c>
      <c r="F15" s="83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367</v>
      </c>
      <c r="M15" s="357" t="s">
        <v>366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9"/>
      <c r="B16" s="1446" t="s">
        <v>860</v>
      </c>
      <c r="C16" s="1447" t="s">
        <v>861</v>
      </c>
      <c r="D16" s="720">
        <v>4</v>
      </c>
      <c r="E16" s="707">
        <v>6</v>
      </c>
      <c r="F16" s="83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738</v>
      </c>
      <c r="M16" s="357" t="s">
        <v>860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849"/>
      <c r="B17" s="850" t="s">
        <v>26</v>
      </c>
      <c r="C17" s="836" t="s">
        <v>4143</v>
      </c>
      <c r="D17" s="720">
        <v>5</v>
      </c>
      <c r="E17" s="707">
        <v>6</v>
      </c>
      <c r="F17" s="835" t="s">
        <v>4140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849"/>
      <c r="B18" s="850" t="s">
        <v>1020</v>
      </c>
      <c r="C18" s="836" t="s">
        <v>3206</v>
      </c>
      <c r="D18" s="720">
        <v>2</v>
      </c>
      <c r="E18" s="707">
        <v>2</v>
      </c>
      <c r="F18" s="85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1020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850" t="s">
        <v>3544</v>
      </c>
      <c r="C19" s="836" t="s">
        <v>3570</v>
      </c>
      <c r="D19" s="720">
        <v>5</v>
      </c>
      <c r="E19" s="707">
        <v>6</v>
      </c>
      <c r="F19" s="853" t="s">
        <v>3169</v>
      </c>
      <c r="G19" s="494"/>
      <c r="H19" s="494" t="s">
        <v>3168</v>
      </c>
      <c r="I19" s="494" t="s">
        <v>294</v>
      </c>
      <c r="J19" s="494" t="s">
        <v>294</v>
      </c>
      <c r="K19" s="573">
        <v>0</v>
      </c>
      <c r="L19" s="358" t="s">
        <v>593</v>
      </c>
      <c r="M19" s="357" t="s">
        <v>3544</v>
      </c>
      <c r="N19" s="357" t="s">
        <v>3168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 ht="15" thickBot="1">
      <c r="A20" s="849"/>
      <c r="B20" s="1405" t="s">
        <v>36</v>
      </c>
      <c r="C20" s="870" t="s">
        <v>247</v>
      </c>
      <c r="D20" s="722">
        <v>1</v>
      </c>
      <c r="E20" s="708">
        <v>1</v>
      </c>
      <c r="F20" s="853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856"/>
      <c r="B21" s="867"/>
      <c r="C21" s="837" t="s">
        <v>336</v>
      </c>
      <c r="D21" s="1448">
        <v>20</v>
      </c>
      <c r="E21" s="1448">
        <v>25</v>
      </c>
      <c r="F21" s="872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849">
        <v>3</v>
      </c>
      <c r="B22" s="706" t="s">
        <v>868</v>
      </c>
      <c r="C22" s="733" t="s">
        <v>4618</v>
      </c>
      <c r="D22" s="720">
        <v>3</v>
      </c>
      <c r="E22" s="707">
        <v>4</v>
      </c>
      <c r="F22" s="835" t="s">
        <v>3169</v>
      </c>
      <c r="G22" s="494"/>
      <c r="H22" s="494" t="s">
        <v>3168</v>
      </c>
      <c r="I22" s="494" t="s">
        <v>294</v>
      </c>
      <c r="J22" s="494" t="s">
        <v>294</v>
      </c>
      <c r="K22" s="573">
        <v>0</v>
      </c>
      <c r="L22" s="358" t="s">
        <v>2113</v>
      </c>
      <c r="M22" s="357" t="s">
        <v>868</v>
      </c>
      <c r="N22" s="357" t="s">
        <v>3168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3170</v>
      </c>
      <c r="U22" s="357" t="s">
        <v>294</v>
      </c>
      <c r="V22" s="357" t="s">
        <v>294</v>
      </c>
    </row>
    <row r="23" spans="1:22">
      <c r="A23" s="849"/>
      <c r="B23" s="1446" t="s">
        <v>5832</v>
      </c>
      <c r="C23" s="1447" t="s">
        <v>1109</v>
      </c>
      <c r="D23" s="720">
        <v>4</v>
      </c>
      <c r="E23" s="707">
        <v>5</v>
      </c>
      <c r="F23" s="83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1109</v>
      </c>
      <c r="M23" s="357" t="s">
        <v>5832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849"/>
      <c r="B24" s="850" t="s">
        <v>33</v>
      </c>
      <c r="C24" s="836" t="s">
        <v>140</v>
      </c>
      <c r="D24" s="720">
        <v>5</v>
      </c>
      <c r="E24" s="707">
        <v>7</v>
      </c>
      <c r="F24" s="835" t="s">
        <v>4143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849"/>
      <c r="B25" s="850" t="s">
        <v>40</v>
      </c>
      <c r="C25" s="836" t="s">
        <v>338</v>
      </c>
      <c r="D25" s="720">
        <v>1</v>
      </c>
      <c r="E25" s="707">
        <v>1</v>
      </c>
      <c r="F25" s="1449" t="s">
        <v>247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849"/>
      <c r="B26" s="850" t="s">
        <v>5722</v>
      </c>
      <c r="C26" s="836" t="s">
        <v>562</v>
      </c>
      <c r="D26" s="720">
        <v>5</v>
      </c>
      <c r="E26" s="707">
        <v>7</v>
      </c>
      <c r="F26" s="835" t="s">
        <v>3570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5722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 ht="15" thickBot="1">
      <c r="A27" s="849"/>
      <c r="B27" s="1405" t="s">
        <v>29</v>
      </c>
      <c r="C27" s="870" t="s">
        <v>53</v>
      </c>
      <c r="D27" s="720">
        <v>2</v>
      </c>
      <c r="E27" s="707">
        <v>2</v>
      </c>
      <c r="F27" s="840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856"/>
      <c r="B28" s="856"/>
      <c r="C28" s="1425" t="s">
        <v>336</v>
      </c>
      <c r="D28" s="726">
        <v>20</v>
      </c>
      <c r="E28" s="726">
        <v>26</v>
      </c>
      <c r="F28" s="83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849">
        <v>4</v>
      </c>
      <c r="B29" s="707" t="s">
        <v>4833</v>
      </c>
      <c r="C29" s="836" t="s">
        <v>437</v>
      </c>
      <c r="D29" s="720">
        <v>4</v>
      </c>
      <c r="E29" s="707">
        <v>5</v>
      </c>
      <c r="F29" s="834" t="s">
        <v>1109</v>
      </c>
      <c r="G29" s="494"/>
      <c r="H29" s="494" t="s">
        <v>5832</v>
      </c>
      <c r="I29" s="494" t="s">
        <v>294</v>
      </c>
      <c r="J29" s="494" t="s">
        <v>294</v>
      </c>
      <c r="K29" s="573">
        <v>0</v>
      </c>
      <c r="L29" s="358" t="s">
        <v>437</v>
      </c>
      <c r="M29" s="357" t="s">
        <v>4833</v>
      </c>
      <c r="N29" s="357" t="s">
        <v>5832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1109</v>
      </c>
      <c r="U29" s="357" t="s">
        <v>294</v>
      </c>
      <c r="V29" s="357" t="s">
        <v>294</v>
      </c>
    </row>
    <row r="30" spans="1:22">
      <c r="A30" s="849"/>
      <c r="B30" s="707" t="s">
        <v>4632</v>
      </c>
      <c r="C30" s="836" t="s">
        <v>4689</v>
      </c>
      <c r="D30" s="720">
        <v>3</v>
      </c>
      <c r="E30" s="707">
        <v>4</v>
      </c>
      <c r="F30" s="835" t="s">
        <v>3570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2108</v>
      </c>
      <c r="M30" s="357" t="s">
        <v>4632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849"/>
      <c r="B31" s="1402" t="s">
        <v>1111</v>
      </c>
      <c r="C31" s="811" t="s">
        <v>4628</v>
      </c>
      <c r="D31" s="720">
        <v>3</v>
      </c>
      <c r="E31" s="707">
        <v>4</v>
      </c>
      <c r="F31" s="835" t="s">
        <v>338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849"/>
      <c r="B32" s="707" t="s">
        <v>25</v>
      </c>
      <c r="C32" s="836" t="s">
        <v>138</v>
      </c>
      <c r="D32" s="720">
        <v>3</v>
      </c>
      <c r="E32" s="707">
        <v>4</v>
      </c>
      <c r="F32" s="835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25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849"/>
      <c r="B33" s="707" t="s">
        <v>5613</v>
      </c>
      <c r="C33" s="717" t="s">
        <v>1143</v>
      </c>
      <c r="D33" s="720">
        <v>4</v>
      </c>
      <c r="E33" s="707">
        <v>5</v>
      </c>
      <c r="F33" s="835" t="s">
        <v>1113</v>
      </c>
      <c r="G33" s="494"/>
      <c r="H33" s="494" t="s">
        <v>4678</v>
      </c>
      <c r="I33" s="494" t="s">
        <v>294</v>
      </c>
      <c r="J33" s="494" t="s">
        <v>294</v>
      </c>
      <c r="K33" s="573">
        <v>0</v>
      </c>
      <c r="L33" s="358" t="s">
        <v>1143</v>
      </c>
      <c r="M33" s="357" t="s">
        <v>5613</v>
      </c>
      <c r="N33" s="357" t="s">
        <v>4678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1113</v>
      </c>
      <c r="U33" s="357" t="s">
        <v>294</v>
      </c>
      <c r="V33" s="357" t="s">
        <v>294</v>
      </c>
    </row>
    <row r="34" spans="1:22" ht="15" thickBot="1">
      <c r="A34" s="849"/>
      <c r="B34" s="707" t="s">
        <v>30</v>
      </c>
      <c r="C34" s="836" t="s">
        <v>3669</v>
      </c>
      <c r="D34" s="720">
        <v>5</v>
      </c>
      <c r="E34" s="707">
        <v>6</v>
      </c>
      <c r="F34" s="840" t="s">
        <v>3570</v>
      </c>
      <c r="G34" s="494"/>
      <c r="H34" s="494" t="s">
        <v>3544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</v>
      </c>
      <c r="N34" s="357" t="s">
        <v>3544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 ht="15" thickBot="1">
      <c r="A35" s="856"/>
      <c r="B35" s="867"/>
      <c r="C35" s="837" t="s">
        <v>336</v>
      </c>
      <c r="D35" s="726">
        <v>22</v>
      </c>
      <c r="E35" s="726">
        <v>28</v>
      </c>
      <c r="F35" s="1440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336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849">
        <v>5</v>
      </c>
      <c r="B36" s="707" t="s">
        <v>4637</v>
      </c>
      <c r="C36" s="1450" t="s">
        <v>411</v>
      </c>
      <c r="D36" s="720">
        <v>4</v>
      </c>
      <c r="E36" s="707">
        <v>6</v>
      </c>
      <c r="F36" s="834" t="s">
        <v>4689</v>
      </c>
      <c r="G36" s="494"/>
      <c r="H36" s="494" t="s">
        <v>4632</v>
      </c>
      <c r="I36" s="494" t="s">
        <v>294</v>
      </c>
      <c r="J36" s="494" t="s">
        <v>294</v>
      </c>
      <c r="K36" s="573">
        <v>0</v>
      </c>
      <c r="L36" s="358" t="s">
        <v>411</v>
      </c>
      <c r="M36" s="357" t="s">
        <v>4637</v>
      </c>
      <c r="N36" s="357" t="s">
        <v>4632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2108</v>
      </c>
      <c r="U36" s="357" t="s">
        <v>294</v>
      </c>
      <c r="V36" s="357" t="s">
        <v>294</v>
      </c>
    </row>
    <row r="37" spans="1:22">
      <c r="A37" s="849"/>
      <c r="B37" s="707" t="s">
        <v>4843</v>
      </c>
      <c r="C37" s="836" t="s">
        <v>2143</v>
      </c>
      <c r="D37" s="720">
        <v>4</v>
      </c>
      <c r="E37" s="707">
        <v>8</v>
      </c>
      <c r="F37" s="835" t="s">
        <v>1143</v>
      </c>
      <c r="G37" s="494"/>
      <c r="H37" s="494" t="s">
        <v>5613</v>
      </c>
      <c r="I37" s="494" t="s">
        <v>294</v>
      </c>
      <c r="J37" s="494" t="s">
        <v>294</v>
      </c>
      <c r="K37" s="574">
        <v>0</v>
      </c>
      <c r="L37" s="358" t="s">
        <v>865</v>
      </c>
      <c r="M37" s="357" t="s">
        <v>4843</v>
      </c>
      <c r="N37" s="357" t="s">
        <v>5613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1143</v>
      </c>
      <c r="U37" s="357" t="s">
        <v>294</v>
      </c>
      <c r="V37" s="357" t="s">
        <v>294</v>
      </c>
    </row>
    <row r="38" spans="1:22">
      <c r="A38" s="849"/>
      <c r="B38" s="707" t="s">
        <v>1118</v>
      </c>
      <c r="C38" s="836" t="s">
        <v>5274</v>
      </c>
      <c r="D38" s="720">
        <v>3</v>
      </c>
      <c r="E38" s="707">
        <v>6</v>
      </c>
      <c r="F38" s="835" t="s">
        <v>53</v>
      </c>
      <c r="G38" s="494"/>
      <c r="H38" s="494" t="s">
        <v>29</v>
      </c>
      <c r="I38" s="494" t="s">
        <v>294</v>
      </c>
      <c r="J38" s="494" t="s">
        <v>294</v>
      </c>
      <c r="K38" s="573">
        <v>0</v>
      </c>
      <c r="L38" s="358" t="s">
        <v>2114</v>
      </c>
      <c r="M38" s="357" t="s">
        <v>1118</v>
      </c>
      <c r="N38" s="357" t="s">
        <v>29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609</v>
      </c>
      <c r="U38" s="357" t="s">
        <v>294</v>
      </c>
      <c r="V38" s="357" t="s">
        <v>294</v>
      </c>
    </row>
    <row r="39" spans="1:22">
      <c r="A39" s="849"/>
      <c r="B39" s="707" t="s">
        <v>373</v>
      </c>
      <c r="C39" s="836" t="s">
        <v>4639</v>
      </c>
      <c r="D39" s="720">
        <v>3</v>
      </c>
      <c r="E39" s="707">
        <v>4</v>
      </c>
      <c r="F39" s="835" t="s">
        <v>3669</v>
      </c>
      <c r="G39" s="494"/>
      <c r="H39" s="494" t="s">
        <v>30</v>
      </c>
      <c r="I39" s="494" t="s">
        <v>294</v>
      </c>
      <c r="J39" s="494" t="s">
        <v>294</v>
      </c>
      <c r="K39" s="574">
        <v>0</v>
      </c>
      <c r="L39" s="358" t="s">
        <v>2115</v>
      </c>
      <c r="M39" s="357" t="s">
        <v>373</v>
      </c>
      <c r="N39" s="357" t="s">
        <v>30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849"/>
      <c r="B40" s="707" t="s">
        <v>34</v>
      </c>
      <c r="C40" s="836" t="s">
        <v>142</v>
      </c>
      <c r="D40" s="720">
        <v>4</v>
      </c>
      <c r="E40" s="707">
        <v>6</v>
      </c>
      <c r="F40" s="835" t="s">
        <v>11</v>
      </c>
      <c r="G40" s="494"/>
      <c r="H40" s="494" t="s">
        <v>10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34</v>
      </c>
      <c r="N40" s="357" t="s">
        <v>10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849"/>
      <c r="B41" s="707" t="s">
        <v>1110</v>
      </c>
      <c r="C41" s="870" t="s">
        <v>408</v>
      </c>
      <c r="D41" s="720">
        <v>3</v>
      </c>
      <c r="E41" s="707">
        <v>4</v>
      </c>
      <c r="F41" s="840" t="s">
        <v>367</v>
      </c>
      <c r="G41" s="494"/>
      <c r="H41" s="494" t="s">
        <v>366</v>
      </c>
      <c r="I41" s="494" t="s">
        <v>294</v>
      </c>
      <c r="J41" s="494" t="s">
        <v>294</v>
      </c>
      <c r="K41" s="573">
        <v>0</v>
      </c>
      <c r="L41" s="358" t="s">
        <v>408</v>
      </c>
      <c r="M41" s="357" t="s">
        <v>1110</v>
      </c>
      <c r="N41" s="357" t="s">
        <v>366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367</v>
      </c>
      <c r="U41" s="357" t="s">
        <v>294</v>
      </c>
      <c r="V41" s="357" t="s">
        <v>294</v>
      </c>
    </row>
    <row r="42" spans="1:22" ht="15" thickBot="1">
      <c r="A42" s="856"/>
      <c r="B42" s="867"/>
      <c r="C42" s="837" t="s">
        <v>336</v>
      </c>
      <c r="D42" s="726">
        <v>21</v>
      </c>
      <c r="E42" s="726">
        <v>34</v>
      </c>
      <c r="F42" s="839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336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844">
        <v>6</v>
      </c>
      <c r="B43" s="707" t="s">
        <v>4835</v>
      </c>
      <c r="C43" s="836" t="s">
        <v>871</v>
      </c>
      <c r="D43" s="720">
        <v>5</v>
      </c>
      <c r="E43" s="707">
        <v>8</v>
      </c>
      <c r="F43" s="834" t="s">
        <v>437</v>
      </c>
      <c r="G43" s="494"/>
      <c r="H43" s="494" t="s">
        <v>4833</v>
      </c>
      <c r="I43" s="494" t="s">
        <v>294</v>
      </c>
      <c r="J43" s="494" t="s">
        <v>294</v>
      </c>
      <c r="K43" s="573">
        <v>0</v>
      </c>
      <c r="L43" s="358" t="s">
        <v>871</v>
      </c>
      <c r="M43" s="357" t="s">
        <v>4835</v>
      </c>
      <c r="N43" s="357" t="s">
        <v>4833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437</v>
      </c>
      <c r="U43" s="357" t="s">
        <v>294</v>
      </c>
      <c r="V43" s="357" t="s">
        <v>294</v>
      </c>
    </row>
    <row r="44" spans="1:22">
      <c r="A44" s="849"/>
      <c r="B44" s="707" t="s">
        <v>870</v>
      </c>
      <c r="C44" s="836" t="s">
        <v>4837</v>
      </c>
      <c r="D44" s="720">
        <v>4</v>
      </c>
      <c r="E44" s="707">
        <v>4</v>
      </c>
      <c r="F44" s="835" t="s">
        <v>4618</v>
      </c>
      <c r="G44" s="494"/>
      <c r="H44" s="494" t="s">
        <v>868</v>
      </c>
      <c r="I44" s="494" t="s">
        <v>294</v>
      </c>
      <c r="J44" s="494" t="s">
        <v>294</v>
      </c>
      <c r="K44" s="573">
        <v>0</v>
      </c>
      <c r="L44" s="358" t="s">
        <v>2145</v>
      </c>
      <c r="M44" s="357" t="s">
        <v>870</v>
      </c>
      <c r="N44" s="357" t="s">
        <v>868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2113</v>
      </c>
      <c r="U44" s="357" t="s">
        <v>294</v>
      </c>
      <c r="V44" s="357" t="s">
        <v>294</v>
      </c>
    </row>
    <row r="45" spans="1:22">
      <c r="A45" s="849"/>
      <c r="B45" s="707" t="s">
        <v>4708</v>
      </c>
      <c r="C45" s="836" t="s">
        <v>2146</v>
      </c>
      <c r="D45" s="720">
        <v>4</v>
      </c>
      <c r="E45" s="707">
        <v>5</v>
      </c>
      <c r="F45" s="835" t="s">
        <v>861</v>
      </c>
      <c r="G45" s="494"/>
      <c r="H45" s="494" t="s">
        <v>860</v>
      </c>
      <c r="I45" s="494" t="s">
        <v>294</v>
      </c>
      <c r="J45" s="494" t="s">
        <v>294</v>
      </c>
      <c r="K45" s="573">
        <v>0</v>
      </c>
      <c r="L45" s="358" t="s">
        <v>864</v>
      </c>
      <c r="M45" s="357" t="s">
        <v>4708</v>
      </c>
      <c r="N45" s="357" t="s">
        <v>860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738</v>
      </c>
      <c r="U45" s="357" t="s">
        <v>294</v>
      </c>
      <c r="V45" s="357" t="s">
        <v>294</v>
      </c>
    </row>
    <row r="46" spans="1:22">
      <c r="A46" s="849"/>
      <c r="B46" s="707" t="s">
        <v>4709</v>
      </c>
      <c r="C46" s="836" t="s">
        <v>863</v>
      </c>
      <c r="D46" s="720">
        <v>4</v>
      </c>
      <c r="E46" s="707">
        <v>5</v>
      </c>
      <c r="F46" s="835" t="s">
        <v>408</v>
      </c>
      <c r="G46" s="494"/>
      <c r="H46" s="494" t="s">
        <v>1110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4709</v>
      </c>
      <c r="N46" s="357" t="s">
        <v>1110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 ht="15" thickBot="1">
      <c r="A47" s="849"/>
      <c r="B47" s="707" t="s">
        <v>4634</v>
      </c>
      <c r="C47" s="532" t="s">
        <v>2148</v>
      </c>
      <c r="D47" s="499">
        <v>4</v>
      </c>
      <c r="E47" s="47">
        <v>4</v>
      </c>
      <c r="F47" s="840" t="s">
        <v>3669</v>
      </c>
      <c r="G47" s="494"/>
      <c r="H47" s="494" t="s">
        <v>30</v>
      </c>
      <c r="I47" s="494" t="s">
        <v>294</v>
      </c>
      <c r="J47" s="494" t="s">
        <v>294</v>
      </c>
      <c r="K47" s="573">
        <v>0</v>
      </c>
      <c r="L47" s="358" t="s">
        <v>943</v>
      </c>
      <c r="M47" s="357" t="s">
        <v>4634</v>
      </c>
      <c r="N47" s="357" t="s">
        <v>30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604</v>
      </c>
      <c r="U47" s="357" t="s">
        <v>294</v>
      </c>
      <c r="V47" s="357" t="s">
        <v>294</v>
      </c>
    </row>
    <row r="48" spans="1:22" ht="15" thickBot="1">
      <c r="A48" s="1441"/>
      <c r="B48" s="867"/>
      <c r="C48" s="541" t="s">
        <v>336</v>
      </c>
      <c r="D48" s="49">
        <v>21</v>
      </c>
      <c r="E48" s="49">
        <v>26</v>
      </c>
      <c r="F48" s="1426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336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844">
        <v>7</v>
      </c>
      <c r="B49" s="707" t="s">
        <v>901</v>
      </c>
      <c r="C49" s="532" t="s">
        <v>2149</v>
      </c>
      <c r="D49" s="499">
        <v>3</v>
      </c>
      <c r="E49" s="47">
        <v>4</v>
      </c>
      <c r="F49" s="834" t="s">
        <v>500</v>
      </c>
      <c r="G49" s="494"/>
      <c r="H49" s="494" t="s">
        <v>499</v>
      </c>
      <c r="I49" s="494" t="s">
        <v>294</v>
      </c>
      <c r="J49" s="494" t="s">
        <v>294</v>
      </c>
      <c r="K49" s="573">
        <v>0</v>
      </c>
      <c r="L49" s="358" t="s">
        <v>2103</v>
      </c>
      <c r="M49" s="357" t="s">
        <v>901</v>
      </c>
      <c r="N49" s="357" t="s">
        <v>499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882</v>
      </c>
      <c r="U49" s="357" t="s">
        <v>294</v>
      </c>
      <c r="V49" s="357" t="s">
        <v>294</v>
      </c>
    </row>
    <row r="50" spans="1:22">
      <c r="A50" s="849"/>
      <c r="B50" s="707" t="s">
        <v>4716</v>
      </c>
      <c r="C50" s="836" t="s">
        <v>2117</v>
      </c>
      <c r="D50" s="720">
        <v>3</v>
      </c>
      <c r="E50" s="707">
        <v>3</v>
      </c>
      <c r="F50" s="835" t="s">
        <v>2148</v>
      </c>
      <c r="G50" s="494"/>
      <c r="H50" s="494" t="s">
        <v>4634</v>
      </c>
      <c r="I50" s="494" t="s">
        <v>294</v>
      </c>
      <c r="J50" s="494" t="s">
        <v>294</v>
      </c>
      <c r="K50" s="573">
        <v>0</v>
      </c>
      <c r="L50" s="358" t="s">
        <v>2118</v>
      </c>
      <c r="M50" s="357" t="s">
        <v>4716</v>
      </c>
      <c r="N50" s="357" t="s">
        <v>4634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943</v>
      </c>
      <c r="U50" s="357" t="s">
        <v>294</v>
      </c>
      <c r="V50" s="357" t="s">
        <v>294</v>
      </c>
    </row>
    <row r="51" spans="1:22">
      <c r="A51" s="849"/>
      <c r="B51" s="707" t="s">
        <v>5614</v>
      </c>
      <c r="C51" s="836" t="s">
        <v>361</v>
      </c>
      <c r="D51" s="720">
        <v>5</v>
      </c>
      <c r="E51" s="707">
        <v>8</v>
      </c>
      <c r="F51" s="835" t="s">
        <v>411</v>
      </c>
      <c r="G51" s="494"/>
      <c r="H51" s="494" t="s">
        <v>4637</v>
      </c>
      <c r="I51" s="494" t="s">
        <v>294</v>
      </c>
      <c r="J51" s="494" t="s">
        <v>294</v>
      </c>
      <c r="K51" s="573">
        <v>0</v>
      </c>
      <c r="L51" s="358" t="s">
        <v>361</v>
      </c>
      <c r="M51" s="357" t="s">
        <v>5614</v>
      </c>
      <c r="N51" s="357" t="s">
        <v>4637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411</v>
      </c>
      <c r="U51" s="357" t="s">
        <v>294</v>
      </c>
      <c r="V51" s="357" t="s">
        <v>294</v>
      </c>
    </row>
    <row r="52" spans="1:22">
      <c r="A52" s="849"/>
      <c r="B52" s="707" t="s">
        <v>5615</v>
      </c>
      <c r="C52" s="836" t="s">
        <v>862</v>
      </c>
      <c r="D52" s="720">
        <v>4</v>
      </c>
      <c r="E52" s="707">
        <v>5</v>
      </c>
      <c r="F52" s="835" t="s">
        <v>861</v>
      </c>
      <c r="G52" s="494"/>
      <c r="H52" s="494" t="s">
        <v>860</v>
      </c>
      <c r="I52" s="494" t="s">
        <v>294</v>
      </c>
      <c r="J52" s="494" t="s">
        <v>294</v>
      </c>
      <c r="K52" s="573">
        <v>0</v>
      </c>
      <c r="L52" s="358" t="s">
        <v>862</v>
      </c>
      <c r="M52" s="357" t="s">
        <v>5615</v>
      </c>
      <c r="N52" s="357" t="s">
        <v>860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738</v>
      </c>
      <c r="U52" s="357" t="s">
        <v>294</v>
      </c>
      <c r="V52" s="357" t="s">
        <v>294</v>
      </c>
    </row>
    <row r="53" spans="1:22">
      <c r="A53" s="849"/>
      <c r="B53" s="707" t="s">
        <v>35</v>
      </c>
      <c r="C53" s="836" t="s">
        <v>145</v>
      </c>
      <c r="D53" s="720">
        <v>3</v>
      </c>
      <c r="E53" s="707">
        <v>4</v>
      </c>
      <c r="F53" s="835" t="s">
        <v>138</v>
      </c>
      <c r="G53" s="494"/>
      <c r="H53" s="494" t="s">
        <v>25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35</v>
      </c>
      <c r="N53" s="357" t="s">
        <v>25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849"/>
      <c r="B54" s="707" t="s">
        <v>19</v>
      </c>
      <c r="C54" s="1447" t="s">
        <v>3226</v>
      </c>
      <c r="D54" s="720">
        <v>2</v>
      </c>
      <c r="E54" s="804">
        <v>2</v>
      </c>
      <c r="F54" s="145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335</v>
      </c>
      <c r="M54" s="357" t="s">
        <v>19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856"/>
      <c r="B55" s="867"/>
      <c r="C55" s="837" t="s">
        <v>336</v>
      </c>
      <c r="D55" s="726">
        <v>20</v>
      </c>
      <c r="E55" s="726">
        <v>26</v>
      </c>
      <c r="F55" s="872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844">
        <v>8</v>
      </c>
      <c r="B56" s="707" t="s">
        <v>5616</v>
      </c>
      <c r="C56" s="836" t="s">
        <v>2151</v>
      </c>
      <c r="D56" s="720">
        <v>6</v>
      </c>
      <c r="E56" s="707">
        <v>9</v>
      </c>
      <c r="F56" s="834" t="s">
        <v>871</v>
      </c>
      <c r="G56" s="494"/>
      <c r="H56" s="494" t="s">
        <v>4835</v>
      </c>
      <c r="I56" s="494" t="s">
        <v>294</v>
      </c>
      <c r="J56" s="494" t="s">
        <v>294</v>
      </c>
      <c r="K56" s="573">
        <v>0</v>
      </c>
      <c r="L56" s="358" t="s">
        <v>1144</v>
      </c>
      <c r="M56" s="357" t="s">
        <v>5616</v>
      </c>
      <c r="N56" s="357" t="s">
        <v>4835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871</v>
      </c>
      <c r="U56" s="357" t="s">
        <v>294</v>
      </c>
      <c r="V56" s="357" t="s">
        <v>294</v>
      </c>
    </row>
    <row r="57" spans="1:22">
      <c r="A57" s="849"/>
      <c r="B57" s="707" t="s">
        <v>38</v>
      </c>
      <c r="C57" s="836" t="s">
        <v>3711</v>
      </c>
      <c r="D57" s="720">
        <v>1</v>
      </c>
      <c r="E57" s="707">
        <v>1</v>
      </c>
      <c r="F57" s="835" t="s">
        <v>3226</v>
      </c>
      <c r="G57" s="494"/>
      <c r="H57" s="494" t="s">
        <v>19</v>
      </c>
      <c r="I57" s="494" t="s">
        <v>294</v>
      </c>
      <c r="J57" s="494" t="s">
        <v>294</v>
      </c>
      <c r="K57" s="573">
        <v>0</v>
      </c>
      <c r="L57" s="358" t="s">
        <v>331</v>
      </c>
      <c r="M57" s="357" t="s">
        <v>38</v>
      </c>
      <c r="N57" s="357" t="s">
        <v>19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335</v>
      </c>
      <c r="U57" s="357" t="s">
        <v>294</v>
      </c>
      <c r="V57" s="357" t="s">
        <v>294</v>
      </c>
    </row>
    <row r="58" spans="1:22">
      <c r="A58" s="849"/>
      <c r="B58" s="707" t="s">
        <v>5617</v>
      </c>
      <c r="C58" s="836" t="s">
        <v>947</v>
      </c>
      <c r="D58" s="720">
        <v>5</v>
      </c>
      <c r="E58" s="707">
        <v>7</v>
      </c>
      <c r="F58" s="835" t="s">
        <v>2146</v>
      </c>
      <c r="G58" s="494"/>
      <c r="H58" s="494" t="s">
        <v>4708</v>
      </c>
      <c r="I58" s="494" t="s">
        <v>294</v>
      </c>
      <c r="J58" s="494" t="s">
        <v>294</v>
      </c>
      <c r="K58" s="573">
        <v>0</v>
      </c>
      <c r="L58" s="358" t="s">
        <v>947</v>
      </c>
      <c r="M58" s="357" t="s">
        <v>5617</v>
      </c>
      <c r="N58" s="357" t="s">
        <v>4708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864</v>
      </c>
      <c r="U58" s="357" t="s">
        <v>294</v>
      </c>
      <c r="V58" s="357" t="s">
        <v>294</v>
      </c>
    </row>
    <row r="59" spans="1:22" ht="15" thickBot="1">
      <c r="A59" s="849"/>
      <c r="B59" s="707" t="s">
        <v>4665</v>
      </c>
      <c r="C59" s="836" t="s">
        <v>1021</v>
      </c>
      <c r="D59" s="720">
        <v>8</v>
      </c>
      <c r="E59" s="707">
        <v>14</v>
      </c>
      <c r="F59" s="1452" t="s">
        <v>5618</v>
      </c>
      <c r="G59" s="494"/>
      <c r="H59" s="494" t="s">
        <v>34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4665</v>
      </c>
      <c r="N59" s="357" t="s">
        <v>34</v>
      </c>
      <c r="O59" s="357" t="s">
        <v>294</v>
      </c>
      <c r="P59" s="357" t="s">
        <v>294</v>
      </c>
      <c r="Q59" s="357">
        <v>130</v>
      </c>
      <c r="R59" s="357">
        <v>18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856"/>
      <c r="B60" s="757"/>
      <c r="C60" s="837" t="s">
        <v>336</v>
      </c>
      <c r="D60" s="726">
        <v>20</v>
      </c>
      <c r="E60" s="726">
        <v>31</v>
      </c>
      <c r="F60" s="835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707" t="s">
        <v>1114</v>
      </c>
      <c r="C61" s="836" t="s">
        <v>1119</v>
      </c>
      <c r="D61" s="720">
        <v>4</v>
      </c>
      <c r="E61" s="707">
        <v>4</v>
      </c>
      <c r="F61" s="1453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849"/>
      <c r="B62" s="707" t="s">
        <v>4591</v>
      </c>
      <c r="C62" s="836" t="s">
        <v>1120</v>
      </c>
      <c r="D62" s="720">
        <v>4</v>
      </c>
      <c r="E62" s="707">
        <v>4</v>
      </c>
      <c r="F62" s="1454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849"/>
      <c r="B63" s="707" t="s">
        <v>876</v>
      </c>
      <c r="C63" s="836" t="s">
        <v>1145</v>
      </c>
      <c r="D63" s="720">
        <v>4</v>
      </c>
      <c r="E63" s="707">
        <v>4</v>
      </c>
      <c r="F63" s="1454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849"/>
      <c r="B64" s="707" t="s">
        <v>5619</v>
      </c>
      <c r="C64" s="836" t="s">
        <v>4882</v>
      </c>
      <c r="D64" s="720">
        <v>6</v>
      </c>
      <c r="E64" s="707">
        <v>10</v>
      </c>
      <c r="F64" s="853" t="s">
        <v>2151</v>
      </c>
      <c r="G64" s="494"/>
      <c r="H64" s="494" t="s">
        <v>5616</v>
      </c>
      <c r="I64" s="494" t="s">
        <v>294</v>
      </c>
      <c r="J64" s="494" t="s">
        <v>294</v>
      </c>
      <c r="K64" s="573">
        <v>0</v>
      </c>
      <c r="L64" s="358" t="s">
        <v>2154</v>
      </c>
      <c r="M64" s="357" t="s">
        <v>5619</v>
      </c>
      <c r="N64" s="357" t="s">
        <v>5616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1144</v>
      </c>
      <c r="U64" s="357" t="s">
        <v>294</v>
      </c>
      <c r="V64" s="357" t="s">
        <v>294</v>
      </c>
    </row>
    <row r="65" spans="1:22" ht="15" thickBot="1">
      <c r="A65" s="849"/>
      <c r="B65" s="707" t="s">
        <v>5468</v>
      </c>
      <c r="C65" s="836" t="s">
        <v>325</v>
      </c>
      <c r="D65" s="720">
        <v>8</v>
      </c>
      <c r="E65" s="707">
        <v>12</v>
      </c>
      <c r="F65" s="1455" t="s">
        <v>4595</v>
      </c>
      <c r="G65" s="494"/>
      <c r="H65" s="494" t="s">
        <v>35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5468</v>
      </c>
      <c r="N65" s="357" t="s">
        <v>35</v>
      </c>
      <c r="O65" s="357" t="s">
        <v>294</v>
      </c>
      <c r="P65" s="357" t="s">
        <v>294</v>
      </c>
      <c r="Q65" s="357">
        <v>150</v>
      </c>
      <c r="R65" s="357">
        <v>36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856"/>
      <c r="B66" s="757"/>
      <c r="C66" s="837" t="s">
        <v>336</v>
      </c>
      <c r="D66" s="726">
        <v>18</v>
      </c>
      <c r="E66" s="726">
        <v>26</v>
      </c>
      <c r="F66" s="862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4">
        <v>10</v>
      </c>
      <c r="B67" s="707" t="s">
        <v>1116</v>
      </c>
      <c r="C67" s="836" t="s">
        <v>1122</v>
      </c>
      <c r="D67" s="720">
        <v>4</v>
      </c>
      <c r="E67" s="707">
        <v>4</v>
      </c>
      <c r="F67" s="834" t="s">
        <v>1058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849"/>
      <c r="B68" s="707" t="s">
        <v>866</v>
      </c>
      <c r="C68" s="836" t="s">
        <v>1123</v>
      </c>
      <c r="D68" s="720">
        <v>4</v>
      </c>
      <c r="E68" s="707">
        <v>4</v>
      </c>
      <c r="F68" s="835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849"/>
      <c r="B69" s="707" t="s">
        <v>875</v>
      </c>
      <c r="C69" s="836" t="s">
        <v>1124</v>
      </c>
      <c r="D69" s="720">
        <v>4</v>
      </c>
      <c r="E69" s="707">
        <v>4</v>
      </c>
      <c r="F69" s="835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849"/>
      <c r="B70" s="47" t="s">
        <v>5620</v>
      </c>
      <c r="C70" s="836" t="s">
        <v>2155</v>
      </c>
      <c r="D70" s="720">
        <v>6</v>
      </c>
      <c r="E70" s="707">
        <v>9</v>
      </c>
      <c r="F70" s="686" t="s">
        <v>1010</v>
      </c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1146</v>
      </c>
      <c r="M70" s="357" t="s">
        <v>5620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2156</v>
      </c>
      <c r="U70" s="357" t="s">
        <v>294</v>
      </c>
      <c r="V70" s="357" t="s">
        <v>294</v>
      </c>
    </row>
    <row r="71" spans="1:22" ht="15" thickBot="1">
      <c r="A71" s="849"/>
      <c r="B71" s="707" t="s">
        <v>5731</v>
      </c>
      <c r="C71" s="836" t="s">
        <v>3394</v>
      </c>
      <c r="D71" s="720">
        <v>8</v>
      </c>
      <c r="E71" s="708">
        <v>12</v>
      </c>
      <c r="F71" s="840" t="s">
        <v>325</v>
      </c>
      <c r="G71" s="494"/>
      <c r="H71" s="494" t="s">
        <v>5468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5731</v>
      </c>
      <c r="N71" s="357" t="s">
        <v>5468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849"/>
      <c r="B72" s="867"/>
      <c r="C72" s="837" t="s">
        <v>336</v>
      </c>
      <c r="D72" s="726">
        <v>18</v>
      </c>
      <c r="E72" s="725">
        <v>25</v>
      </c>
      <c r="F72" s="1426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920"/>
      <c r="B73" s="861"/>
      <c r="C73" s="868" t="s">
        <v>111</v>
      </c>
      <c r="D73" s="726">
        <v>200</v>
      </c>
      <c r="E73" s="726">
        <v>271</v>
      </c>
      <c r="F73" s="726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E35ED-5103-49E3-B4CB-78BD522D94E4}">
  <sheetPr codeName="Sheet162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3168</v>
      </c>
      <c r="C9" s="869" t="s">
        <v>3169</v>
      </c>
      <c r="D9" s="718">
        <v>5</v>
      </c>
      <c r="E9" s="706">
        <v>6</v>
      </c>
      <c r="F9" s="142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707" t="s">
        <v>20</v>
      </c>
      <c r="C10" s="836" t="s">
        <v>21</v>
      </c>
      <c r="D10" s="720">
        <v>5</v>
      </c>
      <c r="E10" s="707">
        <v>6</v>
      </c>
      <c r="F10" s="855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707" t="s">
        <v>10</v>
      </c>
      <c r="C11" s="836" t="s">
        <v>11</v>
      </c>
      <c r="D11" s="720">
        <v>2</v>
      </c>
      <c r="E11" s="1438">
        <v>2</v>
      </c>
      <c r="F11" s="85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707" t="s">
        <v>1020</v>
      </c>
      <c r="C12" s="836" t="s">
        <v>3206</v>
      </c>
      <c r="D12" s="720">
        <v>2</v>
      </c>
      <c r="E12" s="1438">
        <v>2</v>
      </c>
      <c r="F12" s="853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707" t="s">
        <v>905</v>
      </c>
      <c r="C13" s="836" t="s">
        <v>906</v>
      </c>
      <c r="D13" s="720">
        <v>4</v>
      </c>
      <c r="E13" s="707">
        <v>5</v>
      </c>
      <c r="F13" s="85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2124</v>
      </c>
      <c r="M13" s="357" t="s">
        <v>905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707" t="s">
        <v>499</v>
      </c>
      <c r="C14" s="836" t="s">
        <v>500</v>
      </c>
      <c r="D14" s="720">
        <v>4</v>
      </c>
      <c r="E14" s="707">
        <v>5</v>
      </c>
      <c r="F14" s="853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882</v>
      </c>
      <c r="M14" s="357" t="s">
        <v>499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757"/>
      <c r="C15" s="837" t="s">
        <v>336</v>
      </c>
      <c r="D15" s="726">
        <v>22</v>
      </c>
      <c r="E15" s="726">
        <v>26</v>
      </c>
      <c r="F15" s="872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707" t="s">
        <v>3544</v>
      </c>
      <c r="C16" s="836" t="s">
        <v>3545</v>
      </c>
      <c r="D16" s="720">
        <v>5</v>
      </c>
      <c r="E16" s="707">
        <v>6</v>
      </c>
      <c r="F16" s="835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849"/>
      <c r="B17" s="707" t="s">
        <v>26</v>
      </c>
      <c r="C17" s="836" t="s">
        <v>52</v>
      </c>
      <c r="D17" s="720">
        <v>5</v>
      </c>
      <c r="E17" s="707">
        <v>6</v>
      </c>
      <c r="F17" s="835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849"/>
      <c r="B18" s="707" t="s">
        <v>36</v>
      </c>
      <c r="C18" s="836" t="s">
        <v>247</v>
      </c>
      <c r="D18" s="720">
        <v>1</v>
      </c>
      <c r="E18" s="707">
        <v>1</v>
      </c>
      <c r="F18" s="85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707" t="s">
        <v>19</v>
      </c>
      <c r="C19" s="836" t="s">
        <v>3226</v>
      </c>
      <c r="D19" s="720">
        <v>2</v>
      </c>
      <c r="E19" s="707">
        <v>2</v>
      </c>
      <c r="F19" s="83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19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849"/>
      <c r="B20" s="707" t="s">
        <v>5594</v>
      </c>
      <c r="C20" s="836" t="s">
        <v>5595</v>
      </c>
      <c r="D20" s="720">
        <v>4</v>
      </c>
      <c r="E20" s="707">
        <v>5</v>
      </c>
      <c r="F20" s="835" t="s">
        <v>906</v>
      </c>
      <c r="G20" s="494"/>
      <c r="H20" s="494" t="s">
        <v>905</v>
      </c>
      <c r="I20" s="494" t="s">
        <v>294</v>
      </c>
      <c r="J20" s="494" t="s">
        <v>294</v>
      </c>
      <c r="K20" s="573">
        <v>0</v>
      </c>
      <c r="L20" s="358" t="s">
        <v>2125</v>
      </c>
      <c r="M20" s="357" t="s">
        <v>5594</v>
      </c>
      <c r="N20" s="357" t="s">
        <v>905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2124</v>
      </c>
      <c r="U20" s="357" t="s">
        <v>294</v>
      </c>
      <c r="V20" s="357" t="s">
        <v>294</v>
      </c>
    </row>
    <row r="21" spans="1:22" ht="15" thickBot="1">
      <c r="A21" s="849"/>
      <c r="B21" s="707" t="s">
        <v>366</v>
      </c>
      <c r="C21" s="836" t="s">
        <v>367</v>
      </c>
      <c r="D21" s="720">
        <v>3</v>
      </c>
      <c r="E21" s="707">
        <v>3</v>
      </c>
      <c r="F21" s="83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367</v>
      </c>
      <c r="M21" s="357" t="s">
        <v>366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856"/>
      <c r="B22" s="708"/>
      <c r="C22" s="837" t="s">
        <v>336</v>
      </c>
      <c r="D22" s="726">
        <v>20</v>
      </c>
      <c r="E22" s="726">
        <v>23</v>
      </c>
      <c r="F22" s="83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706" t="s">
        <v>895</v>
      </c>
      <c r="C23" s="869" t="s">
        <v>5596</v>
      </c>
      <c r="D23" s="720">
        <v>3</v>
      </c>
      <c r="E23" s="707">
        <v>3</v>
      </c>
      <c r="F23" s="834" t="s">
        <v>5595</v>
      </c>
      <c r="G23" s="494"/>
      <c r="H23" s="494" t="s">
        <v>5594</v>
      </c>
      <c r="I23" s="494" t="s">
        <v>294</v>
      </c>
      <c r="J23" s="494" t="s">
        <v>294</v>
      </c>
      <c r="K23" s="573">
        <v>0</v>
      </c>
      <c r="L23" s="358" t="s">
        <v>2126</v>
      </c>
      <c r="M23" s="357" t="s">
        <v>895</v>
      </c>
      <c r="N23" s="357" t="s">
        <v>5594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2125</v>
      </c>
      <c r="U23" s="357" t="s">
        <v>294</v>
      </c>
      <c r="V23" s="357" t="s">
        <v>294</v>
      </c>
    </row>
    <row r="24" spans="1:22">
      <c r="A24" s="849"/>
      <c r="B24" s="707" t="s">
        <v>29</v>
      </c>
      <c r="C24" s="836" t="s">
        <v>53</v>
      </c>
      <c r="D24" s="720">
        <v>2</v>
      </c>
      <c r="E24" s="707">
        <v>2</v>
      </c>
      <c r="F24" s="835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849"/>
      <c r="B25" s="707" t="s">
        <v>5722</v>
      </c>
      <c r="C25" s="836" t="s">
        <v>4538</v>
      </c>
      <c r="D25" s="720">
        <v>5</v>
      </c>
      <c r="E25" s="707">
        <v>7</v>
      </c>
      <c r="F25" s="835" t="s">
        <v>3545</v>
      </c>
      <c r="G25" s="494"/>
      <c r="H25" s="494" t="s">
        <v>3544</v>
      </c>
      <c r="I25" s="494" t="s">
        <v>294</v>
      </c>
      <c r="J25" s="494" t="s">
        <v>294</v>
      </c>
      <c r="K25" s="573">
        <v>0</v>
      </c>
      <c r="L25" s="358" t="s">
        <v>4538</v>
      </c>
      <c r="M25" s="357" t="s">
        <v>5722</v>
      </c>
      <c r="N25" s="357" t="s">
        <v>3544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>
      <c r="A26" s="849"/>
      <c r="B26" s="707" t="s">
        <v>1110</v>
      </c>
      <c r="C26" s="836" t="s">
        <v>408</v>
      </c>
      <c r="D26" s="720">
        <v>3</v>
      </c>
      <c r="E26" s="850">
        <v>3</v>
      </c>
      <c r="F26" s="835" t="s">
        <v>367</v>
      </c>
      <c r="G26" s="494"/>
      <c r="H26" s="494" t="s">
        <v>366</v>
      </c>
      <c r="I26" s="494" t="s">
        <v>294</v>
      </c>
      <c r="J26" s="494" t="s">
        <v>294</v>
      </c>
      <c r="K26" s="573">
        <v>0</v>
      </c>
      <c r="L26" s="358" t="s">
        <v>408</v>
      </c>
      <c r="M26" s="357" t="s">
        <v>1110</v>
      </c>
      <c r="N26" s="357" t="s">
        <v>366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367</v>
      </c>
      <c r="U26" s="357" t="s">
        <v>294</v>
      </c>
      <c r="V26" s="357" t="s">
        <v>294</v>
      </c>
    </row>
    <row r="27" spans="1:22">
      <c r="A27" s="849"/>
      <c r="B27" s="707" t="s">
        <v>33</v>
      </c>
      <c r="C27" s="836" t="s">
        <v>140</v>
      </c>
      <c r="D27" s="720">
        <v>5</v>
      </c>
      <c r="E27" s="707">
        <v>7</v>
      </c>
      <c r="F27" s="835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49"/>
      <c r="B28" s="707" t="s">
        <v>40</v>
      </c>
      <c r="C28" s="870" t="s">
        <v>338</v>
      </c>
      <c r="D28" s="720">
        <v>1</v>
      </c>
      <c r="E28" s="707">
        <v>1</v>
      </c>
      <c r="F28" s="835" t="s">
        <v>247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856"/>
      <c r="B29" s="856"/>
      <c r="C29" s="1423" t="s">
        <v>336</v>
      </c>
      <c r="D29" s="726">
        <v>19</v>
      </c>
      <c r="E29" s="726">
        <v>23</v>
      </c>
      <c r="F29" s="87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706" t="s">
        <v>30</v>
      </c>
      <c r="C30" s="869" t="s">
        <v>141</v>
      </c>
      <c r="D30" s="720">
        <v>5</v>
      </c>
      <c r="E30" s="1438">
        <v>6</v>
      </c>
      <c r="F30" s="834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849"/>
      <c r="B31" s="707" t="s">
        <v>1133</v>
      </c>
      <c r="C31" s="836" t="s">
        <v>1134</v>
      </c>
      <c r="D31" s="720">
        <v>3</v>
      </c>
      <c r="E31" s="707">
        <v>3</v>
      </c>
      <c r="F31" s="835" t="s">
        <v>5595</v>
      </c>
      <c r="G31" s="494"/>
      <c r="H31" s="494" t="s">
        <v>5594</v>
      </c>
      <c r="I31" s="494" t="s">
        <v>294</v>
      </c>
      <c r="J31" s="494" t="s">
        <v>294</v>
      </c>
      <c r="K31" s="573">
        <v>0</v>
      </c>
      <c r="L31" s="358" t="s">
        <v>1134</v>
      </c>
      <c r="M31" s="357" t="s">
        <v>1133</v>
      </c>
      <c r="N31" s="357" t="s">
        <v>5594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2125</v>
      </c>
      <c r="U31" s="357" t="s">
        <v>294</v>
      </c>
      <c r="V31" s="357" t="s">
        <v>294</v>
      </c>
    </row>
    <row r="32" spans="1:22">
      <c r="A32" s="849"/>
      <c r="B32" s="707" t="s">
        <v>25</v>
      </c>
      <c r="C32" s="836" t="s">
        <v>138</v>
      </c>
      <c r="D32" s="720">
        <v>3</v>
      </c>
      <c r="E32" s="1438">
        <v>4</v>
      </c>
      <c r="F32" s="835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25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849"/>
      <c r="B33" s="707" t="s">
        <v>887</v>
      </c>
      <c r="C33" s="836" t="s">
        <v>5581</v>
      </c>
      <c r="D33" s="720">
        <v>4</v>
      </c>
      <c r="E33" s="707">
        <v>5</v>
      </c>
      <c r="F33" s="835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886</v>
      </c>
      <c r="M33" s="357" t="s">
        <v>887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849"/>
      <c r="B34" s="707" t="s">
        <v>899</v>
      </c>
      <c r="C34" s="836" t="s">
        <v>5599</v>
      </c>
      <c r="D34" s="720">
        <v>3</v>
      </c>
      <c r="E34" s="850">
        <v>3</v>
      </c>
      <c r="F34" s="835" t="s">
        <v>500</v>
      </c>
      <c r="G34" s="494"/>
      <c r="H34" s="494" t="s">
        <v>499</v>
      </c>
      <c r="I34" s="494" t="s">
        <v>294</v>
      </c>
      <c r="J34" s="494" t="s">
        <v>294</v>
      </c>
      <c r="K34" s="573">
        <v>0</v>
      </c>
      <c r="L34" s="358" t="s">
        <v>2127</v>
      </c>
      <c r="M34" s="357" t="s">
        <v>899</v>
      </c>
      <c r="N34" s="357" t="s">
        <v>499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882</v>
      </c>
      <c r="U34" s="357" t="s">
        <v>294</v>
      </c>
      <c r="V34" s="357" t="s">
        <v>294</v>
      </c>
    </row>
    <row r="35" spans="1:22" ht="15" thickBot="1">
      <c r="A35" s="849"/>
      <c r="B35" s="707" t="s">
        <v>883</v>
      </c>
      <c r="C35" s="870" t="s">
        <v>5600</v>
      </c>
      <c r="D35" s="720">
        <v>3</v>
      </c>
      <c r="E35" s="850">
        <v>3</v>
      </c>
      <c r="F35" s="840" t="s">
        <v>5596</v>
      </c>
      <c r="G35" s="494"/>
      <c r="H35" s="494" t="s">
        <v>895</v>
      </c>
      <c r="I35" s="494" t="s">
        <v>294</v>
      </c>
      <c r="J35" s="494" t="s">
        <v>294</v>
      </c>
      <c r="K35" s="573">
        <v>0</v>
      </c>
      <c r="L35" s="358" t="s">
        <v>2128</v>
      </c>
      <c r="M35" s="357" t="s">
        <v>883</v>
      </c>
      <c r="N35" s="357" t="s">
        <v>895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2126</v>
      </c>
      <c r="U35" s="357" t="s">
        <v>294</v>
      </c>
      <c r="V35" s="357" t="s">
        <v>294</v>
      </c>
    </row>
    <row r="36" spans="1:22" ht="15" thickBot="1">
      <c r="A36" s="856"/>
      <c r="B36" s="708"/>
      <c r="C36" s="1439" t="s">
        <v>336</v>
      </c>
      <c r="D36" s="726">
        <v>21</v>
      </c>
      <c r="E36" s="726">
        <v>24</v>
      </c>
      <c r="F36" s="1440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4">
        <v>5</v>
      </c>
      <c r="B37" s="707" t="s">
        <v>897</v>
      </c>
      <c r="C37" s="869" t="s">
        <v>5601</v>
      </c>
      <c r="D37" s="720">
        <v>3</v>
      </c>
      <c r="E37" s="707">
        <v>4</v>
      </c>
      <c r="F37" s="834" t="s">
        <v>5596</v>
      </c>
      <c r="G37" s="494"/>
      <c r="H37" s="494" t="s">
        <v>895</v>
      </c>
      <c r="I37" s="494" t="s">
        <v>294</v>
      </c>
      <c r="J37" s="494" t="s">
        <v>294</v>
      </c>
      <c r="K37" s="574">
        <v>0</v>
      </c>
      <c r="L37" s="358" t="s">
        <v>2129</v>
      </c>
      <c r="M37" s="357" t="s">
        <v>897</v>
      </c>
      <c r="N37" s="357" t="s">
        <v>895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2126</v>
      </c>
      <c r="U37" s="357" t="s">
        <v>294</v>
      </c>
      <c r="V37" s="357" t="s">
        <v>294</v>
      </c>
    </row>
    <row r="38" spans="1:22">
      <c r="A38" s="849"/>
      <c r="B38" s="707" t="s">
        <v>35</v>
      </c>
      <c r="C38" s="836" t="s">
        <v>3258</v>
      </c>
      <c r="D38" s="720">
        <v>3</v>
      </c>
      <c r="E38" s="1438">
        <v>4</v>
      </c>
      <c r="F38" s="835" t="s">
        <v>138</v>
      </c>
      <c r="G38" s="494"/>
      <c r="H38" s="494" t="s">
        <v>25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35</v>
      </c>
      <c r="N38" s="357" t="s">
        <v>25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849"/>
      <c r="B39" s="707" t="s">
        <v>1136</v>
      </c>
      <c r="C39" s="836" t="s">
        <v>902</v>
      </c>
      <c r="D39" s="720">
        <v>6</v>
      </c>
      <c r="E39" s="707">
        <v>9</v>
      </c>
      <c r="F39" s="835" t="s">
        <v>141</v>
      </c>
      <c r="G39" s="494"/>
      <c r="H39" s="494" t="s">
        <v>30</v>
      </c>
      <c r="I39" s="494" t="s">
        <v>294</v>
      </c>
      <c r="J39" s="494" t="s">
        <v>294</v>
      </c>
      <c r="K39" s="574">
        <v>0</v>
      </c>
      <c r="L39" s="358" t="s">
        <v>2130</v>
      </c>
      <c r="M39" s="357" t="s">
        <v>1136</v>
      </c>
      <c r="N39" s="357" t="s">
        <v>30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849"/>
      <c r="B40" s="707" t="s">
        <v>1111</v>
      </c>
      <c r="C40" s="836" t="s">
        <v>4628</v>
      </c>
      <c r="D40" s="720">
        <v>3</v>
      </c>
      <c r="E40" s="707">
        <v>4</v>
      </c>
      <c r="F40" s="835" t="s">
        <v>338</v>
      </c>
      <c r="G40" s="494"/>
      <c r="H40" s="494" t="s">
        <v>40</v>
      </c>
      <c r="I40" s="494" t="s">
        <v>294</v>
      </c>
      <c r="J40" s="494" t="s">
        <v>294</v>
      </c>
      <c r="K40" s="573">
        <v>0</v>
      </c>
      <c r="L40" s="358" t="s">
        <v>1126</v>
      </c>
      <c r="M40" s="357" t="s">
        <v>1111</v>
      </c>
      <c r="N40" s="357" t="s">
        <v>40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1180</v>
      </c>
      <c r="U40" s="357" t="s">
        <v>294</v>
      </c>
      <c r="V40" s="357" t="s">
        <v>294</v>
      </c>
    </row>
    <row r="41" spans="1:22">
      <c r="A41" s="849"/>
      <c r="B41" s="707" t="s">
        <v>1118</v>
      </c>
      <c r="C41" s="836" t="s">
        <v>5274</v>
      </c>
      <c r="D41" s="720">
        <v>3</v>
      </c>
      <c r="E41" s="707">
        <v>6</v>
      </c>
      <c r="F41" s="835" t="s">
        <v>53</v>
      </c>
      <c r="G41" s="494"/>
      <c r="H41" s="494" t="s">
        <v>29</v>
      </c>
      <c r="I41" s="494" t="s">
        <v>294</v>
      </c>
      <c r="J41" s="494" t="s">
        <v>294</v>
      </c>
      <c r="K41" s="573">
        <v>0</v>
      </c>
      <c r="L41" s="358" t="s">
        <v>2114</v>
      </c>
      <c r="M41" s="357" t="s">
        <v>1118</v>
      </c>
      <c r="N41" s="357" t="s">
        <v>29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609</v>
      </c>
      <c r="U41" s="357" t="s">
        <v>294</v>
      </c>
      <c r="V41" s="357" t="s">
        <v>294</v>
      </c>
    </row>
    <row r="42" spans="1:22" ht="15" thickBot="1">
      <c r="A42" s="849"/>
      <c r="B42" s="707" t="s">
        <v>34</v>
      </c>
      <c r="C42" s="870" t="s">
        <v>142</v>
      </c>
      <c r="D42" s="720">
        <v>4</v>
      </c>
      <c r="E42" s="1438">
        <v>6</v>
      </c>
      <c r="F42" s="840" t="s">
        <v>11</v>
      </c>
      <c r="G42" s="494"/>
      <c r="H42" s="494" t="s">
        <v>10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34</v>
      </c>
      <c r="N42" s="357" t="s">
        <v>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856"/>
      <c r="B43" s="708"/>
      <c r="C43" s="1425" t="s">
        <v>336</v>
      </c>
      <c r="D43" s="726">
        <v>22</v>
      </c>
      <c r="E43" s="726">
        <v>33</v>
      </c>
      <c r="F43" s="1440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707" t="s">
        <v>1135</v>
      </c>
      <c r="C44" s="836" t="s">
        <v>889</v>
      </c>
      <c r="D44" s="720">
        <v>4</v>
      </c>
      <c r="E44" s="707">
        <v>5</v>
      </c>
      <c r="F44" s="834" t="s">
        <v>5600</v>
      </c>
      <c r="G44" s="494"/>
      <c r="H44" s="494" t="s">
        <v>883</v>
      </c>
      <c r="I44" s="494" t="s">
        <v>294</v>
      </c>
      <c r="J44" s="494" t="s">
        <v>294</v>
      </c>
      <c r="K44" s="573">
        <v>0</v>
      </c>
      <c r="L44" s="358" t="s">
        <v>889</v>
      </c>
      <c r="M44" s="357" t="s">
        <v>1135</v>
      </c>
      <c r="N44" s="357" t="s">
        <v>883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2128</v>
      </c>
      <c r="U44" s="357" t="s">
        <v>294</v>
      </c>
      <c r="V44" s="357" t="s">
        <v>294</v>
      </c>
    </row>
    <row r="45" spans="1:22">
      <c r="A45" s="849"/>
      <c r="B45" s="707" t="s">
        <v>38</v>
      </c>
      <c r="C45" s="836" t="s">
        <v>146</v>
      </c>
      <c r="D45" s="720">
        <v>1</v>
      </c>
      <c r="E45" s="707">
        <v>1</v>
      </c>
      <c r="F45" s="835" t="s">
        <v>3226</v>
      </c>
      <c r="G45" s="494"/>
      <c r="H45" s="494" t="s">
        <v>19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849"/>
      <c r="B46" s="707" t="s">
        <v>892</v>
      </c>
      <c r="C46" s="836" t="s">
        <v>893</v>
      </c>
      <c r="D46" s="720">
        <v>6</v>
      </c>
      <c r="E46" s="707">
        <v>9</v>
      </c>
      <c r="F46" s="835" t="s">
        <v>902</v>
      </c>
      <c r="G46" s="494"/>
      <c r="H46" s="494" t="s">
        <v>1136</v>
      </c>
      <c r="I46" s="494" t="s">
        <v>294</v>
      </c>
      <c r="J46" s="494" t="s">
        <v>294</v>
      </c>
      <c r="K46" s="573">
        <v>0</v>
      </c>
      <c r="L46" s="358" t="s">
        <v>944</v>
      </c>
      <c r="M46" s="357" t="s">
        <v>892</v>
      </c>
      <c r="N46" s="357" t="s">
        <v>1136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2130</v>
      </c>
      <c r="U46" s="357" t="s">
        <v>294</v>
      </c>
      <c r="V46" s="357" t="s">
        <v>294</v>
      </c>
    </row>
    <row r="47" spans="1:22">
      <c r="A47" s="849"/>
      <c r="B47" s="707" t="s">
        <v>4800</v>
      </c>
      <c r="C47" s="836" t="s">
        <v>4801</v>
      </c>
      <c r="D47" s="720">
        <v>3</v>
      </c>
      <c r="E47" s="707">
        <v>4</v>
      </c>
      <c r="F47" s="835" t="s">
        <v>408</v>
      </c>
      <c r="G47" s="494"/>
      <c r="H47" s="494" t="s">
        <v>1110</v>
      </c>
      <c r="I47" s="494" t="s">
        <v>294</v>
      </c>
      <c r="J47" s="494" t="s">
        <v>294</v>
      </c>
      <c r="K47" s="573">
        <v>0</v>
      </c>
      <c r="L47" s="358" t="s">
        <v>2119</v>
      </c>
      <c r="M47" s="357" t="s">
        <v>4800</v>
      </c>
      <c r="N47" s="357" t="s">
        <v>1110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>
      <c r="A48" s="849"/>
      <c r="B48" s="707" t="s">
        <v>868</v>
      </c>
      <c r="C48" s="836" t="s">
        <v>4618</v>
      </c>
      <c r="D48" s="720">
        <v>3</v>
      </c>
      <c r="E48" s="707">
        <v>4</v>
      </c>
      <c r="F48" s="835" t="s">
        <v>3169</v>
      </c>
      <c r="G48" s="494"/>
      <c r="H48" s="494" t="s">
        <v>3168</v>
      </c>
      <c r="I48" s="494" t="s">
        <v>294</v>
      </c>
      <c r="J48" s="494" t="s">
        <v>294</v>
      </c>
      <c r="K48" s="573">
        <v>0</v>
      </c>
      <c r="L48" s="358" t="s">
        <v>2113</v>
      </c>
      <c r="M48" s="357" t="s">
        <v>868</v>
      </c>
      <c r="N48" s="357" t="s">
        <v>3168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3170</v>
      </c>
      <c r="U48" s="357" t="s">
        <v>294</v>
      </c>
      <c r="V48" s="357" t="s">
        <v>294</v>
      </c>
    </row>
    <row r="49" spans="1:22" ht="15" thickBot="1">
      <c r="A49" s="849"/>
      <c r="B49" s="707" t="s">
        <v>1137</v>
      </c>
      <c r="C49" s="836" t="s">
        <v>5605</v>
      </c>
      <c r="D49" s="720">
        <v>4</v>
      </c>
      <c r="E49" s="707">
        <v>5</v>
      </c>
      <c r="F49" s="840" t="s">
        <v>5600</v>
      </c>
      <c r="G49" s="494"/>
      <c r="H49" s="494" t="s">
        <v>883</v>
      </c>
      <c r="I49" s="494" t="s">
        <v>294</v>
      </c>
      <c r="J49" s="494" t="s">
        <v>294</v>
      </c>
      <c r="K49" s="573">
        <v>0</v>
      </c>
      <c r="L49" s="358" t="s">
        <v>2131</v>
      </c>
      <c r="M49" s="357" t="s">
        <v>1137</v>
      </c>
      <c r="N49" s="357" t="s">
        <v>883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2128</v>
      </c>
      <c r="U49" s="357" t="s">
        <v>294</v>
      </c>
      <c r="V49" s="357" t="s">
        <v>294</v>
      </c>
    </row>
    <row r="50" spans="1:22" ht="15" thickBot="1">
      <c r="A50" s="1441"/>
      <c r="B50" s="747"/>
      <c r="C50" s="837" t="s">
        <v>336</v>
      </c>
      <c r="D50" s="726">
        <v>21</v>
      </c>
      <c r="E50" s="726">
        <v>28</v>
      </c>
      <c r="F50" s="839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336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849">
        <v>7</v>
      </c>
      <c r="B51" s="707" t="s">
        <v>4804</v>
      </c>
      <c r="C51" s="836" t="s">
        <v>4805</v>
      </c>
      <c r="D51" s="720">
        <v>3</v>
      </c>
      <c r="E51" s="707">
        <v>4</v>
      </c>
      <c r="F51" s="834" t="s">
        <v>889</v>
      </c>
      <c r="G51" s="494"/>
      <c r="H51" s="494" t="s">
        <v>1135</v>
      </c>
      <c r="I51" s="494" t="s">
        <v>294</v>
      </c>
      <c r="J51" s="494" t="s">
        <v>294</v>
      </c>
      <c r="K51" s="573">
        <v>0</v>
      </c>
      <c r="L51" s="358" t="s">
        <v>2132</v>
      </c>
      <c r="M51" s="357" t="s">
        <v>4804</v>
      </c>
      <c r="N51" s="357" t="s">
        <v>1135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889</v>
      </c>
      <c r="U51" s="357" t="s">
        <v>294</v>
      </c>
      <c r="V51" s="357" t="s">
        <v>294</v>
      </c>
    </row>
    <row r="52" spans="1:22">
      <c r="A52" s="849"/>
      <c r="B52" s="707" t="s">
        <v>890</v>
      </c>
      <c r="C52" s="836" t="s">
        <v>5606</v>
      </c>
      <c r="D52" s="720">
        <v>5</v>
      </c>
      <c r="E52" s="850">
        <v>7</v>
      </c>
      <c r="F52" s="835" t="s">
        <v>893</v>
      </c>
      <c r="G52" s="494"/>
      <c r="H52" s="494" t="s">
        <v>892</v>
      </c>
      <c r="I52" s="494" t="s">
        <v>294</v>
      </c>
      <c r="J52" s="494" t="s">
        <v>294</v>
      </c>
      <c r="K52" s="573">
        <v>0</v>
      </c>
      <c r="L52" s="358" t="s">
        <v>900</v>
      </c>
      <c r="M52" s="357" t="s">
        <v>890</v>
      </c>
      <c r="N52" s="357" t="s">
        <v>892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944</v>
      </c>
      <c r="U52" s="357" t="s">
        <v>294</v>
      </c>
      <c r="V52" s="357" t="s">
        <v>294</v>
      </c>
    </row>
    <row r="53" spans="1:22">
      <c r="A53" s="849"/>
      <c r="B53" s="707" t="s">
        <v>4665</v>
      </c>
      <c r="C53" s="836" t="s">
        <v>5502</v>
      </c>
      <c r="D53" s="720">
        <v>8</v>
      </c>
      <c r="E53" s="707">
        <v>14</v>
      </c>
      <c r="F53" s="835" t="s">
        <v>5503</v>
      </c>
      <c r="G53" s="494"/>
      <c r="H53" s="494" t="s">
        <v>34</v>
      </c>
      <c r="I53" s="494" t="s">
        <v>294</v>
      </c>
      <c r="J53" s="494" t="s">
        <v>294</v>
      </c>
      <c r="K53" s="573">
        <v>130</v>
      </c>
      <c r="L53" s="358" t="s">
        <v>4589</v>
      </c>
      <c r="M53" s="357" t="s">
        <v>4665</v>
      </c>
      <c r="N53" s="357" t="s">
        <v>34</v>
      </c>
      <c r="O53" s="357" t="s">
        <v>294</v>
      </c>
      <c r="P53" s="357" t="s">
        <v>294</v>
      </c>
      <c r="Q53" s="357">
        <v>130</v>
      </c>
      <c r="R53" s="357">
        <v>19</v>
      </c>
      <c r="S53" s="357">
        <v>0</v>
      </c>
      <c r="T53" s="357" t="s">
        <v>1181</v>
      </c>
      <c r="U53" s="357" t="s">
        <v>2110</v>
      </c>
      <c r="V53" s="357" t="s">
        <v>294</v>
      </c>
    </row>
    <row r="54" spans="1:22" ht="15" thickBot="1">
      <c r="A54" s="849"/>
      <c r="B54" s="707" t="s">
        <v>5842</v>
      </c>
      <c r="C54" s="870" t="s">
        <v>4636</v>
      </c>
      <c r="D54" s="720">
        <v>3</v>
      </c>
      <c r="E54" s="707">
        <v>3</v>
      </c>
      <c r="F54" s="840" t="s">
        <v>500</v>
      </c>
      <c r="G54" s="494"/>
      <c r="H54" s="494" t="s">
        <v>499</v>
      </c>
      <c r="I54" s="494" t="s">
        <v>294</v>
      </c>
      <c r="J54" s="494" t="s">
        <v>294</v>
      </c>
      <c r="K54" s="573">
        <v>0</v>
      </c>
      <c r="L54" s="358" t="s">
        <v>2103</v>
      </c>
      <c r="M54" s="357" t="s">
        <v>5842</v>
      </c>
      <c r="N54" s="357" t="s">
        <v>499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882</v>
      </c>
      <c r="U54" s="357" t="s">
        <v>294</v>
      </c>
      <c r="V54" s="357" t="s">
        <v>294</v>
      </c>
    </row>
    <row r="55" spans="1:22" ht="15" thickBot="1">
      <c r="A55" s="856"/>
      <c r="B55" s="708"/>
      <c r="C55" s="1439" t="s">
        <v>336</v>
      </c>
      <c r="D55" s="726">
        <v>19</v>
      </c>
      <c r="E55" s="726">
        <v>28</v>
      </c>
      <c r="F55" s="1440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849">
        <v>8</v>
      </c>
      <c r="B56" s="707" t="s">
        <v>888</v>
      </c>
      <c r="C56" s="869" t="s">
        <v>5608</v>
      </c>
      <c r="D56" s="720">
        <v>4</v>
      </c>
      <c r="E56" s="707">
        <v>4</v>
      </c>
      <c r="F56" s="834" t="s">
        <v>5606</v>
      </c>
      <c r="G56" s="494"/>
      <c r="H56" s="494" t="s">
        <v>890</v>
      </c>
      <c r="I56" s="494" t="s">
        <v>294</v>
      </c>
      <c r="J56" s="494" t="s">
        <v>294</v>
      </c>
      <c r="K56" s="573">
        <v>0</v>
      </c>
      <c r="L56" s="358" t="s">
        <v>2133</v>
      </c>
      <c r="M56" s="357" t="s">
        <v>888</v>
      </c>
      <c r="N56" s="357" t="s">
        <v>890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900</v>
      </c>
      <c r="U56" s="357" t="s">
        <v>294</v>
      </c>
      <c r="V56" s="357" t="s">
        <v>294</v>
      </c>
    </row>
    <row r="57" spans="1:22">
      <c r="A57" s="849"/>
      <c r="B57" s="707" t="s">
        <v>1139</v>
      </c>
      <c r="C57" s="836" t="s">
        <v>1140</v>
      </c>
      <c r="D57" s="720">
        <v>6</v>
      </c>
      <c r="E57" s="707">
        <v>9</v>
      </c>
      <c r="F57" s="835" t="s">
        <v>4805</v>
      </c>
      <c r="G57" s="494"/>
      <c r="H57" s="494" t="s">
        <v>4804</v>
      </c>
      <c r="I57" s="494" t="s">
        <v>294</v>
      </c>
      <c r="J57" s="494" t="s">
        <v>294</v>
      </c>
      <c r="K57" s="573">
        <v>0</v>
      </c>
      <c r="L57" s="358" t="s">
        <v>2134</v>
      </c>
      <c r="M57" s="357" t="s">
        <v>1139</v>
      </c>
      <c r="N57" s="357" t="s">
        <v>4804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2132</v>
      </c>
      <c r="U57" s="357" t="s">
        <v>294</v>
      </c>
      <c r="V57" s="357" t="s">
        <v>294</v>
      </c>
    </row>
    <row r="58" spans="1:22">
      <c r="A58" s="849"/>
      <c r="B58" s="707" t="s">
        <v>4649</v>
      </c>
      <c r="C58" s="836" t="s">
        <v>4662</v>
      </c>
      <c r="D58" s="720">
        <v>4</v>
      </c>
      <c r="E58" s="707">
        <v>4</v>
      </c>
      <c r="F58" s="835" t="s">
        <v>146</v>
      </c>
      <c r="G58" s="494"/>
      <c r="H58" s="494" t="s">
        <v>38</v>
      </c>
      <c r="I58" s="494" t="s">
        <v>294</v>
      </c>
      <c r="J58" s="494" t="s">
        <v>294</v>
      </c>
      <c r="K58" s="573">
        <v>0</v>
      </c>
      <c r="L58" s="358" t="s">
        <v>774</v>
      </c>
      <c r="M58" s="357" t="s">
        <v>4649</v>
      </c>
      <c r="N58" s="357" t="s">
        <v>38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331</v>
      </c>
      <c r="U58" s="357" t="s">
        <v>294</v>
      </c>
      <c r="V58" s="357" t="s">
        <v>294</v>
      </c>
    </row>
    <row r="59" spans="1:22" ht="15" thickBot="1">
      <c r="A59" s="849"/>
      <c r="B59" s="707" t="s">
        <v>891</v>
      </c>
      <c r="C59" s="870" t="s">
        <v>5610</v>
      </c>
      <c r="D59" s="720">
        <v>6</v>
      </c>
      <c r="E59" s="707">
        <v>9</v>
      </c>
      <c r="F59" s="840" t="s">
        <v>408</v>
      </c>
      <c r="G59" s="494"/>
      <c r="H59" s="494" t="s">
        <v>1110</v>
      </c>
      <c r="I59" s="494" t="s">
        <v>294</v>
      </c>
      <c r="J59" s="494" t="s">
        <v>294</v>
      </c>
      <c r="K59" s="573">
        <v>0</v>
      </c>
      <c r="L59" s="358" t="s">
        <v>2135</v>
      </c>
      <c r="M59" s="357" t="s">
        <v>891</v>
      </c>
      <c r="N59" s="357" t="s">
        <v>1110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408</v>
      </c>
      <c r="U59" s="357" t="s">
        <v>294</v>
      </c>
      <c r="V59" s="357" t="s">
        <v>294</v>
      </c>
    </row>
    <row r="60" spans="1:22" ht="15" thickBot="1">
      <c r="A60" s="856"/>
      <c r="B60" s="708"/>
      <c r="C60" s="1425" t="s">
        <v>336</v>
      </c>
      <c r="D60" s="726">
        <v>20</v>
      </c>
      <c r="E60" s="726">
        <v>26</v>
      </c>
      <c r="F60" s="1426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706" t="s">
        <v>1127</v>
      </c>
      <c r="C61" s="836" t="s">
        <v>881</v>
      </c>
      <c r="D61" s="720">
        <v>6</v>
      </c>
      <c r="E61" s="707">
        <v>9</v>
      </c>
      <c r="F61" s="834" t="s">
        <v>4662</v>
      </c>
      <c r="G61" s="494"/>
      <c r="H61" s="494" t="s">
        <v>4649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1127</v>
      </c>
      <c r="N61" s="357" t="s">
        <v>4649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774</v>
      </c>
      <c r="U61" s="357" t="s">
        <v>294</v>
      </c>
      <c r="V61" s="357" t="s">
        <v>294</v>
      </c>
    </row>
    <row r="62" spans="1:22">
      <c r="A62" s="849"/>
      <c r="B62" s="707" t="s">
        <v>5730</v>
      </c>
      <c r="C62" s="836" t="s">
        <v>5771</v>
      </c>
      <c r="D62" s="720">
        <v>8</v>
      </c>
      <c r="E62" s="1438">
        <v>12</v>
      </c>
      <c r="F62" s="835" t="s">
        <v>4674</v>
      </c>
      <c r="G62" s="494"/>
      <c r="H62" s="494" t="s">
        <v>35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5730</v>
      </c>
      <c r="N62" s="357" t="s">
        <v>35</v>
      </c>
      <c r="O62" s="357" t="s">
        <v>294</v>
      </c>
      <c r="P62" s="357" t="s">
        <v>294</v>
      </c>
      <c r="Q62" s="357">
        <v>150</v>
      </c>
      <c r="R62" s="357">
        <v>37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849"/>
      <c r="B63" s="707" t="s">
        <v>1114</v>
      </c>
      <c r="C63" s="836" t="s">
        <v>1119</v>
      </c>
      <c r="D63" s="720">
        <v>4</v>
      </c>
      <c r="E63" s="1438">
        <v>4</v>
      </c>
      <c r="F63" s="835" t="s">
        <v>5510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849"/>
      <c r="B64" s="707" t="s">
        <v>4591</v>
      </c>
      <c r="C64" s="836" t="s">
        <v>1120</v>
      </c>
      <c r="D64" s="720">
        <v>4</v>
      </c>
      <c r="E64" s="1438">
        <v>4</v>
      </c>
      <c r="F64" s="835" t="s">
        <v>5510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849"/>
      <c r="B65" s="707" t="s">
        <v>876</v>
      </c>
      <c r="C65" s="836" t="s">
        <v>1121</v>
      </c>
      <c r="D65" s="720">
        <v>4</v>
      </c>
      <c r="E65" s="707">
        <v>4</v>
      </c>
      <c r="F65" s="835" t="s">
        <v>5510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5511</v>
      </c>
      <c r="U65" s="357" t="s">
        <v>294</v>
      </c>
      <c r="V65" s="357" t="s">
        <v>294</v>
      </c>
    </row>
    <row r="66" spans="1:22" ht="15" thickBot="1">
      <c r="A66" s="856"/>
      <c r="B66" s="708"/>
      <c r="C66" s="837" t="s">
        <v>336</v>
      </c>
      <c r="D66" s="726">
        <v>18</v>
      </c>
      <c r="E66" s="726">
        <v>25</v>
      </c>
      <c r="F66" s="872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4">
        <v>10</v>
      </c>
      <c r="B67" s="707" t="s">
        <v>1141</v>
      </c>
      <c r="C67" s="836" t="s">
        <v>894</v>
      </c>
      <c r="D67" s="720">
        <v>6</v>
      </c>
      <c r="E67" s="707">
        <v>9</v>
      </c>
      <c r="F67" s="834" t="s">
        <v>881</v>
      </c>
      <c r="G67" s="494"/>
      <c r="H67" s="494" t="s">
        <v>1127</v>
      </c>
      <c r="I67" s="494" t="s">
        <v>294</v>
      </c>
      <c r="J67" s="494" t="s">
        <v>294</v>
      </c>
      <c r="K67" s="573">
        <v>0</v>
      </c>
      <c r="L67" s="358" t="s">
        <v>2136</v>
      </c>
      <c r="M67" s="357" t="s">
        <v>1141</v>
      </c>
      <c r="N67" s="357" t="s">
        <v>1127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881</v>
      </c>
      <c r="U67" s="357" t="s">
        <v>294</v>
      </c>
      <c r="V67" s="357" t="s">
        <v>294</v>
      </c>
    </row>
    <row r="68" spans="1:22">
      <c r="A68" s="849"/>
      <c r="B68" s="707" t="s">
        <v>1116</v>
      </c>
      <c r="C68" s="836" t="s">
        <v>1122</v>
      </c>
      <c r="D68" s="720">
        <v>4</v>
      </c>
      <c r="E68" s="707">
        <v>4</v>
      </c>
      <c r="F68" s="835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2137</v>
      </c>
      <c r="M68" s="357" t="s">
        <v>1116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849"/>
      <c r="B69" s="707" t="s">
        <v>866</v>
      </c>
      <c r="C69" s="836" t="s">
        <v>1123</v>
      </c>
      <c r="D69" s="720">
        <v>4</v>
      </c>
      <c r="E69" s="707">
        <v>4</v>
      </c>
      <c r="F69" s="835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849"/>
      <c r="B70" s="707" t="s">
        <v>875</v>
      </c>
      <c r="C70" s="836" t="s">
        <v>1124</v>
      </c>
      <c r="D70" s="720">
        <v>4</v>
      </c>
      <c r="E70" s="707">
        <v>4</v>
      </c>
      <c r="F70" s="835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849"/>
      <c r="B71" s="707" t="s">
        <v>5731</v>
      </c>
      <c r="C71" s="836" t="s">
        <v>5732</v>
      </c>
      <c r="D71" s="722">
        <v>8</v>
      </c>
      <c r="E71" s="1442">
        <v>12</v>
      </c>
      <c r="F71" s="840" t="s">
        <v>5771</v>
      </c>
      <c r="G71" s="494"/>
      <c r="H71" s="494" t="s">
        <v>5730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5731</v>
      </c>
      <c r="N71" s="357" t="s">
        <v>5730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849"/>
      <c r="B72" s="849"/>
      <c r="C72" s="837" t="s">
        <v>336</v>
      </c>
      <c r="D72" s="725">
        <v>18</v>
      </c>
      <c r="E72" s="725">
        <v>25</v>
      </c>
      <c r="F72" s="84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56"/>
      <c r="B73" s="856"/>
      <c r="C73" s="837" t="s">
        <v>111</v>
      </c>
      <c r="D73" s="726">
        <v>200</v>
      </c>
      <c r="E73" s="726">
        <v>261</v>
      </c>
      <c r="F73" s="1443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E749B-FE45-4BBF-9123-E2E0E27A9FCC}">
  <sheetPr codeName="Sheet163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6" t="s">
        <v>5563</v>
      </c>
      <c r="C9" s="1062" t="s">
        <v>5783</v>
      </c>
      <c r="D9" s="1430">
        <v>4</v>
      </c>
      <c r="E9" s="606">
        <v>5</v>
      </c>
      <c r="F9" s="134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5564</v>
      </c>
      <c r="M9" s="357" t="s">
        <v>5563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76" t="s">
        <v>3168</v>
      </c>
      <c r="C10" s="1290" t="s">
        <v>3169</v>
      </c>
      <c r="D10" s="700">
        <v>5</v>
      </c>
      <c r="E10" s="687">
        <v>6</v>
      </c>
      <c r="F10" s="68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76" t="s">
        <v>10</v>
      </c>
      <c r="C11" s="1290" t="s">
        <v>4139</v>
      </c>
      <c r="D11" s="1301">
        <v>2</v>
      </c>
      <c r="E11" s="687">
        <v>2</v>
      </c>
      <c r="F11" s="4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76" t="s">
        <v>20</v>
      </c>
      <c r="C12" s="1290" t="s">
        <v>4140</v>
      </c>
      <c r="D12" s="1301">
        <v>5</v>
      </c>
      <c r="E12" s="687">
        <v>6</v>
      </c>
      <c r="F12" s="687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76" t="s">
        <v>499</v>
      </c>
      <c r="C13" s="1065" t="s">
        <v>500</v>
      </c>
      <c r="D13" s="1431">
        <v>4</v>
      </c>
      <c r="E13" s="676">
        <v>5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1243" t="s">
        <v>1020</v>
      </c>
      <c r="C14" s="1065" t="s">
        <v>3206</v>
      </c>
      <c r="D14" s="1431">
        <v>2</v>
      </c>
      <c r="E14" s="1431">
        <v>2</v>
      </c>
      <c r="F14" s="106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1020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02"/>
      <c r="B15" s="1243"/>
      <c r="C15" s="1244" t="s">
        <v>22</v>
      </c>
      <c r="D15" s="1432">
        <v>22</v>
      </c>
      <c r="E15" s="1268">
        <v>26</v>
      </c>
      <c r="F15" s="126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76" t="s">
        <v>3544</v>
      </c>
      <c r="C16" s="686" t="s">
        <v>3545</v>
      </c>
      <c r="D16" s="1431">
        <v>5</v>
      </c>
      <c r="E16" s="1267">
        <v>6</v>
      </c>
      <c r="F16" s="49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676" t="s">
        <v>26</v>
      </c>
      <c r="C17" s="1290" t="s">
        <v>52</v>
      </c>
      <c r="D17" s="1431">
        <v>5</v>
      </c>
      <c r="E17" s="1267">
        <v>6</v>
      </c>
      <c r="F17" s="496" t="s">
        <v>4140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676" t="s">
        <v>36</v>
      </c>
      <c r="C18" s="1290" t="s">
        <v>247</v>
      </c>
      <c r="D18" s="1301">
        <v>1</v>
      </c>
      <c r="E18" s="687">
        <v>1</v>
      </c>
      <c r="F18" s="68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676" t="s">
        <v>5424</v>
      </c>
      <c r="C19" s="1290" t="s">
        <v>5724</v>
      </c>
      <c r="D19" s="1431">
        <v>2</v>
      </c>
      <c r="E19" s="1267">
        <v>2</v>
      </c>
      <c r="F19" s="496" t="s">
        <v>4139</v>
      </c>
      <c r="G19" s="494"/>
      <c r="H19" s="494" t="s">
        <v>10</v>
      </c>
      <c r="I19" s="494" t="s">
        <v>294</v>
      </c>
      <c r="J19" s="494" t="s">
        <v>294</v>
      </c>
      <c r="K19" s="573">
        <v>0</v>
      </c>
      <c r="L19" s="358" t="s">
        <v>5426</v>
      </c>
      <c r="M19" s="357" t="s">
        <v>5424</v>
      </c>
      <c r="N19" s="357" t="s">
        <v>10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438</v>
      </c>
      <c r="U19" s="357" t="s">
        <v>294</v>
      </c>
      <c r="V19" s="357" t="s">
        <v>294</v>
      </c>
    </row>
    <row r="20" spans="1:22">
      <c r="A20" s="515"/>
      <c r="B20" s="676" t="s">
        <v>29</v>
      </c>
      <c r="C20" s="1065" t="s">
        <v>53</v>
      </c>
      <c r="D20" s="1301">
        <v>2</v>
      </c>
      <c r="E20" s="687">
        <v>2</v>
      </c>
      <c r="F20" s="68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1243" t="s">
        <v>5565</v>
      </c>
      <c r="C21" s="1065" t="s">
        <v>5784</v>
      </c>
      <c r="D21" s="1431">
        <v>5</v>
      </c>
      <c r="E21" s="1267">
        <v>7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5566</v>
      </c>
      <c r="M21" s="357" t="s">
        <v>5565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52"/>
      <c r="B22" s="907"/>
      <c r="C22" s="1244" t="s">
        <v>22</v>
      </c>
      <c r="D22" s="1432">
        <v>20</v>
      </c>
      <c r="E22" s="1268">
        <v>24</v>
      </c>
      <c r="F22" s="69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676" t="s">
        <v>4626</v>
      </c>
      <c r="C23" s="686" t="s">
        <v>4627</v>
      </c>
      <c r="D23" s="1431">
        <v>5</v>
      </c>
      <c r="E23" s="1267">
        <v>6</v>
      </c>
      <c r="F23" s="496" t="s">
        <v>3545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4626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676" t="s">
        <v>33</v>
      </c>
      <c r="C24" s="1290" t="s">
        <v>140</v>
      </c>
      <c r="D24" s="1431">
        <v>5</v>
      </c>
      <c r="E24" s="1267">
        <v>7</v>
      </c>
      <c r="F24" s="496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676" t="s">
        <v>1118</v>
      </c>
      <c r="C25" s="1290" t="s">
        <v>1130</v>
      </c>
      <c r="D25" s="1301">
        <v>3</v>
      </c>
      <c r="E25" s="687">
        <v>6</v>
      </c>
      <c r="F25" s="496" t="s">
        <v>4142</v>
      </c>
      <c r="G25" s="494"/>
      <c r="H25" s="494" t="s">
        <v>29</v>
      </c>
      <c r="I25" s="494" t="s">
        <v>294</v>
      </c>
      <c r="J25" s="494" t="s">
        <v>294</v>
      </c>
      <c r="K25" s="573">
        <v>0</v>
      </c>
      <c r="L25" s="358" t="s">
        <v>2114</v>
      </c>
      <c r="M25" s="357" t="s">
        <v>1118</v>
      </c>
      <c r="N25" s="357" t="s">
        <v>29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609</v>
      </c>
      <c r="U25" s="357" t="s">
        <v>294</v>
      </c>
      <c r="V25" s="357" t="s">
        <v>294</v>
      </c>
    </row>
    <row r="26" spans="1:22">
      <c r="A26" s="515"/>
      <c r="B26" s="676" t="s">
        <v>40</v>
      </c>
      <c r="C26" s="1290" t="s">
        <v>338</v>
      </c>
      <c r="D26" s="1431">
        <v>1</v>
      </c>
      <c r="E26" s="1267">
        <v>1</v>
      </c>
      <c r="F26" s="496" t="s">
        <v>3933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515"/>
      <c r="B27" s="676" t="s">
        <v>5828</v>
      </c>
      <c r="C27" s="1065" t="s">
        <v>4617</v>
      </c>
      <c r="D27" s="1431">
        <v>3</v>
      </c>
      <c r="E27" s="1267">
        <v>3</v>
      </c>
      <c r="F27" s="496" t="s">
        <v>500</v>
      </c>
      <c r="G27" s="494"/>
      <c r="H27" s="494" t="s">
        <v>499</v>
      </c>
      <c r="I27" s="494" t="s">
        <v>294</v>
      </c>
      <c r="J27" s="494" t="s">
        <v>294</v>
      </c>
      <c r="K27" s="573">
        <v>0</v>
      </c>
      <c r="L27" s="358" t="s">
        <v>4617</v>
      </c>
      <c r="M27" s="357" t="s">
        <v>5828</v>
      </c>
      <c r="N27" s="357" t="s">
        <v>499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882</v>
      </c>
      <c r="U27" s="357" t="s">
        <v>294</v>
      </c>
      <c r="V27" s="357" t="s">
        <v>294</v>
      </c>
    </row>
    <row r="28" spans="1:22" ht="15" thickBot="1">
      <c r="A28" s="517"/>
      <c r="B28" s="1243" t="s">
        <v>366</v>
      </c>
      <c r="C28" s="1065" t="s">
        <v>367</v>
      </c>
      <c r="D28" s="1431">
        <v>3</v>
      </c>
      <c r="E28" s="1267">
        <v>4</v>
      </c>
      <c r="F28" s="126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367</v>
      </c>
      <c r="M28" s="357" t="s">
        <v>366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52"/>
      <c r="B29" s="907"/>
      <c r="C29" s="1345" t="s">
        <v>22</v>
      </c>
      <c r="D29" s="1432">
        <v>20</v>
      </c>
      <c r="E29" s="1432">
        <v>27</v>
      </c>
      <c r="F29" s="773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676" t="s">
        <v>30</v>
      </c>
      <c r="C30" s="686" t="s">
        <v>141</v>
      </c>
      <c r="D30" s="1431">
        <v>5</v>
      </c>
      <c r="E30" s="1431">
        <v>6</v>
      </c>
      <c r="F30" s="1065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676" t="s">
        <v>4632</v>
      </c>
      <c r="C31" s="1290" t="s">
        <v>4689</v>
      </c>
      <c r="D31" s="1431">
        <v>3</v>
      </c>
      <c r="E31" s="1431">
        <v>4</v>
      </c>
      <c r="F31" s="1065" t="s">
        <v>3570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2108</v>
      </c>
      <c r="M31" s="357" t="s">
        <v>4632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676" t="s">
        <v>5832</v>
      </c>
      <c r="C32" s="1290" t="s">
        <v>5785</v>
      </c>
      <c r="D32" s="1431">
        <v>4</v>
      </c>
      <c r="E32" s="1431">
        <v>5</v>
      </c>
      <c r="F32" s="1065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1109</v>
      </c>
      <c r="M32" s="357" t="s">
        <v>5832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676" t="s">
        <v>19</v>
      </c>
      <c r="C33" s="1290" t="s">
        <v>3226</v>
      </c>
      <c r="D33" s="1431">
        <v>2</v>
      </c>
      <c r="E33" s="1431">
        <v>2</v>
      </c>
      <c r="F33" s="1065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335</v>
      </c>
      <c r="M33" s="357" t="s">
        <v>19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676" t="s">
        <v>5427</v>
      </c>
      <c r="C34" s="1065" t="s">
        <v>5725</v>
      </c>
      <c r="D34" s="1301">
        <v>3</v>
      </c>
      <c r="E34" s="1267">
        <v>6</v>
      </c>
      <c r="F34" s="496" t="s">
        <v>1130</v>
      </c>
      <c r="G34" s="494"/>
      <c r="H34" s="494" t="s">
        <v>1118</v>
      </c>
      <c r="I34" s="494" t="s">
        <v>294</v>
      </c>
      <c r="J34" s="494" t="s">
        <v>294</v>
      </c>
      <c r="K34" s="573">
        <v>0</v>
      </c>
      <c r="L34" s="358" t="s">
        <v>5429</v>
      </c>
      <c r="M34" s="357" t="s">
        <v>5427</v>
      </c>
      <c r="N34" s="357" t="s">
        <v>1118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2114</v>
      </c>
      <c r="U34" s="357" t="s">
        <v>294</v>
      </c>
      <c r="V34" s="357" t="s">
        <v>294</v>
      </c>
    </row>
    <row r="35" spans="1:22" ht="15" thickBot="1">
      <c r="A35" s="517"/>
      <c r="B35" s="1243" t="s">
        <v>5567</v>
      </c>
      <c r="C35" s="1065" t="s">
        <v>5786</v>
      </c>
      <c r="D35" s="1431">
        <v>4</v>
      </c>
      <c r="E35" s="1431">
        <v>5</v>
      </c>
      <c r="F35" s="1065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5568</v>
      </c>
      <c r="M35" s="357" t="s">
        <v>5567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52"/>
      <c r="B36" s="678"/>
      <c r="C36" s="1345" t="s">
        <v>22</v>
      </c>
      <c r="D36" s="1432">
        <v>21</v>
      </c>
      <c r="E36" s="1432">
        <v>28</v>
      </c>
      <c r="F36" s="773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676" t="s">
        <v>25</v>
      </c>
      <c r="C37" s="686" t="s">
        <v>138</v>
      </c>
      <c r="D37" s="1431">
        <v>3</v>
      </c>
      <c r="E37" s="1431">
        <v>4</v>
      </c>
      <c r="F37" s="106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2100</v>
      </c>
      <c r="M37" s="357" t="s">
        <v>25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676" t="s">
        <v>5442</v>
      </c>
      <c r="C38" s="1290" t="s">
        <v>5728</v>
      </c>
      <c r="D38" s="1301">
        <v>4</v>
      </c>
      <c r="E38" s="1301">
        <v>5</v>
      </c>
      <c r="F38" s="1065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5444</v>
      </c>
      <c r="M38" s="357" t="s">
        <v>5442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/>
      <c r="B39" s="676" t="s">
        <v>1111</v>
      </c>
      <c r="C39" s="1290" t="s">
        <v>1112</v>
      </c>
      <c r="D39" s="1431">
        <v>3</v>
      </c>
      <c r="E39" s="1431">
        <v>4</v>
      </c>
      <c r="F39" s="1065" t="s">
        <v>3943</v>
      </c>
      <c r="G39" s="494"/>
      <c r="H39" s="494" t="s">
        <v>40</v>
      </c>
      <c r="I39" s="494" t="s">
        <v>294</v>
      </c>
      <c r="J39" s="494" t="s">
        <v>294</v>
      </c>
      <c r="K39" s="574">
        <v>0</v>
      </c>
      <c r="L39" s="358" t="s">
        <v>1126</v>
      </c>
      <c r="M39" s="357" t="s">
        <v>1111</v>
      </c>
      <c r="N39" s="357" t="s">
        <v>40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1180</v>
      </c>
      <c r="U39" s="357" t="s">
        <v>294</v>
      </c>
      <c r="V39" s="357" t="s">
        <v>294</v>
      </c>
    </row>
    <row r="40" spans="1:22">
      <c r="A40" s="515"/>
      <c r="B40" s="676" t="s">
        <v>5569</v>
      </c>
      <c r="C40" s="1290" t="s">
        <v>5787</v>
      </c>
      <c r="D40" s="1431">
        <v>4</v>
      </c>
      <c r="E40" s="1431">
        <v>5</v>
      </c>
      <c r="F40" s="1065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5570</v>
      </c>
      <c r="M40" s="357" t="s">
        <v>5569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15"/>
      <c r="B41" s="676" t="s">
        <v>5571</v>
      </c>
      <c r="C41" s="1065" t="s">
        <v>5788</v>
      </c>
      <c r="D41" s="1431">
        <v>4</v>
      </c>
      <c r="E41" s="1431">
        <v>5</v>
      </c>
      <c r="F41" s="1065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5572</v>
      </c>
      <c r="M41" s="357" t="s">
        <v>5571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517"/>
      <c r="B42" s="1243" t="s">
        <v>860</v>
      </c>
      <c r="C42" s="1065" t="s">
        <v>861</v>
      </c>
      <c r="D42" s="1431">
        <v>4</v>
      </c>
      <c r="E42" s="1433">
        <v>6</v>
      </c>
      <c r="F42" s="1434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738</v>
      </c>
      <c r="M42" s="357" t="s">
        <v>860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552"/>
      <c r="B43" s="907"/>
      <c r="C43" s="1345" t="s">
        <v>22</v>
      </c>
      <c r="D43" s="1432">
        <v>22</v>
      </c>
      <c r="E43" s="1432">
        <v>29</v>
      </c>
      <c r="F43" s="773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676" t="s">
        <v>5573</v>
      </c>
      <c r="C44" s="686" t="s">
        <v>5574</v>
      </c>
      <c r="D44" s="1431">
        <v>4</v>
      </c>
      <c r="E44" s="1431">
        <v>5</v>
      </c>
      <c r="F44" s="1065" t="s">
        <v>4617</v>
      </c>
      <c r="G44" s="494"/>
      <c r="H44" s="494" t="s">
        <v>5828</v>
      </c>
      <c r="I44" s="494" t="s">
        <v>294</v>
      </c>
      <c r="J44" s="494" t="s">
        <v>294</v>
      </c>
      <c r="K44" s="573">
        <v>0</v>
      </c>
      <c r="L44" s="358" t="s">
        <v>5575</v>
      </c>
      <c r="M44" s="357" t="s">
        <v>5573</v>
      </c>
      <c r="N44" s="357" t="s">
        <v>5828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4617</v>
      </c>
      <c r="U44" s="357" t="s">
        <v>294</v>
      </c>
      <c r="V44" s="357" t="s">
        <v>294</v>
      </c>
    </row>
    <row r="45" spans="1:22">
      <c r="A45" s="515"/>
      <c r="B45" s="676" t="s">
        <v>35</v>
      </c>
      <c r="C45" s="1290" t="s">
        <v>3258</v>
      </c>
      <c r="D45" s="1431">
        <v>3</v>
      </c>
      <c r="E45" s="1431">
        <v>4</v>
      </c>
      <c r="F45" s="1065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515"/>
      <c r="B46" s="676" t="s">
        <v>5576</v>
      </c>
      <c r="C46" s="1290" t="s">
        <v>5577</v>
      </c>
      <c r="D46" s="1431">
        <v>4</v>
      </c>
      <c r="E46" s="1431">
        <v>5</v>
      </c>
      <c r="F46" s="1065" t="s">
        <v>5788</v>
      </c>
      <c r="G46" s="494"/>
      <c r="H46" s="494" t="s">
        <v>5571</v>
      </c>
      <c r="I46" s="494" t="s">
        <v>294</v>
      </c>
      <c r="J46" s="494" t="s">
        <v>294</v>
      </c>
      <c r="K46" s="573">
        <v>0</v>
      </c>
      <c r="L46" s="358" t="s">
        <v>5578</v>
      </c>
      <c r="M46" s="357" t="s">
        <v>5576</v>
      </c>
      <c r="N46" s="357" t="s">
        <v>5571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5572</v>
      </c>
      <c r="U46" s="357" t="s">
        <v>294</v>
      </c>
      <c r="V46" s="357" t="s">
        <v>294</v>
      </c>
    </row>
    <row r="47" spans="1:22">
      <c r="A47" s="515"/>
      <c r="B47" s="676" t="s">
        <v>5579</v>
      </c>
      <c r="C47" s="1290" t="s">
        <v>5791</v>
      </c>
      <c r="D47" s="1431">
        <v>4</v>
      </c>
      <c r="E47" s="700">
        <v>5</v>
      </c>
      <c r="F47" s="1065" t="s">
        <v>5787</v>
      </c>
      <c r="G47" s="494"/>
      <c r="H47" s="494" t="s">
        <v>5569</v>
      </c>
      <c r="I47" s="494" t="s">
        <v>294</v>
      </c>
      <c r="J47" s="494" t="s">
        <v>294</v>
      </c>
      <c r="K47" s="573">
        <v>0</v>
      </c>
      <c r="L47" s="358" t="s">
        <v>5580</v>
      </c>
      <c r="M47" s="357" t="s">
        <v>5579</v>
      </c>
      <c r="N47" s="357" t="s">
        <v>5569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5570</v>
      </c>
      <c r="U47" s="357" t="s">
        <v>294</v>
      </c>
      <c r="V47" s="357" t="s">
        <v>294</v>
      </c>
    </row>
    <row r="48" spans="1:22">
      <c r="A48" s="515"/>
      <c r="B48" s="676" t="s">
        <v>38</v>
      </c>
      <c r="C48" s="1065" t="s">
        <v>146</v>
      </c>
      <c r="D48" s="1431">
        <v>1</v>
      </c>
      <c r="E48" s="1431">
        <v>1</v>
      </c>
      <c r="F48" s="1290" t="s">
        <v>3226</v>
      </c>
      <c r="G48" s="494"/>
      <c r="H48" s="494" t="s">
        <v>19</v>
      </c>
      <c r="I48" s="494" t="s">
        <v>294</v>
      </c>
      <c r="J48" s="494" t="s">
        <v>294</v>
      </c>
      <c r="K48" s="573">
        <v>0</v>
      </c>
      <c r="L48" s="358" t="s">
        <v>331</v>
      </c>
      <c r="M48" s="357" t="s">
        <v>38</v>
      </c>
      <c r="N48" s="357" t="s">
        <v>19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335</v>
      </c>
      <c r="U48" s="357" t="s">
        <v>294</v>
      </c>
      <c r="V48" s="357" t="s">
        <v>294</v>
      </c>
    </row>
    <row r="49" spans="1:22" ht="15" thickBot="1">
      <c r="A49" s="517"/>
      <c r="B49" s="1243" t="s">
        <v>887</v>
      </c>
      <c r="C49" s="1065" t="s">
        <v>5581</v>
      </c>
      <c r="D49" s="1431">
        <v>4</v>
      </c>
      <c r="E49" s="1431">
        <v>5</v>
      </c>
      <c r="F49" s="1065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886</v>
      </c>
      <c r="M49" s="357" t="s">
        <v>887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 ht="15" thickBot="1">
      <c r="A50" s="552"/>
      <c r="B50" s="907"/>
      <c r="C50" s="1345" t="s">
        <v>22</v>
      </c>
      <c r="D50" s="1432">
        <v>20</v>
      </c>
      <c r="E50" s="1432">
        <v>25</v>
      </c>
      <c r="F50" s="773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606" t="s">
        <v>1110</v>
      </c>
      <c r="C51" s="686" t="s">
        <v>408</v>
      </c>
      <c r="D51" s="1301">
        <v>3</v>
      </c>
      <c r="E51" s="1301">
        <v>4</v>
      </c>
      <c r="F51" s="1065" t="s">
        <v>367</v>
      </c>
      <c r="G51" s="494"/>
      <c r="H51" s="494" t="s">
        <v>366</v>
      </c>
      <c r="I51" s="494" t="s">
        <v>294</v>
      </c>
      <c r="J51" s="494" t="s">
        <v>294</v>
      </c>
      <c r="K51" s="573">
        <v>0</v>
      </c>
      <c r="L51" s="358" t="s">
        <v>408</v>
      </c>
      <c r="M51" s="357" t="s">
        <v>1110</v>
      </c>
      <c r="N51" s="357" t="s">
        <v>366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367</v>
      </c>
      <c r="U51" s="357" t="s">
        <v>294</v>
      </c>
      <c r="V51" s="357" t="s">
        <v>294</v>
      </c>
    </row>
    <row r="52" spans="1:22">
      <c r="A52" s="515"/>
      <c r="B52" s="676" t="s">
        <v>5453</v>
      </c>
      <c r="C52" s="1290" t="s">
        <v>5455</v>
      </c>
      <c r="D52" s="1431">
        <v>4</v>
      </c>
      <c r="E52" s="1431">
        <v>5</v>
      </c>
      <c r="F52" s="1290" t="s">
        <v>5725</v>
      </c>
      <c r="G52" s="494"/>
      <c r="H52" s="494" t="s">
        <v>5427</v>
      </c>
      <c r="I52" s="494" t="s">
        <v>294</v>
      </c>
      <c r="J52" s="494" t="s">
        <v>294</v>
      </c>
      <c r="K52" s="573">
        <v>0</v>
      </c>
      <c r="L52" s="358" t="s">
        <v>5455</v>
      </c>
      <c r="M52" s="357" t="s">
        <v>5453</v>
      </c>
      <c r="N52" s="357" t="s">
        <v>5427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5429</v>
      </c>
      <c r="U52" s="357" t="s">
        <v>294</v>
      </c>
      <c r="V52" s="357" t="s">
        <v>294</v>
      </c>
    </row>
    <row r="53" spans="1:22">
      <c r="A53" s="515"/>
      <c r="B53" s="676" t="s">
        <v>5582</v>
      </c>
      <c r="C53" s="1290" t="s">
        <v>5583</v>
      </c>
      <c r="D53" s="1431">
        <v>5</v>
      </c>
      <c r="E53" s="1431">
        <v>7</v>
      </c>
      <c r="F53" s="1290" t="s">
        <v>5787</v>
      </c>
      <c r="G53" s="494"/>
      <c r="H53" s="494" t="s">
        <v>5569</v>
      </c>
      <c r="I53" s="494" t="s">
        <v>294</v>
      </c>
      <c r="J53" s="494" t="s">
        <v>294</v>
      </c>
      <c r="K53" s="573">
        <v>0</v>
      </c>
      <c r="L53" s="358" t="s">
        <v>5584</v>
      </c>
      <c r="M53" s="357" t="s">
        <v>5582</v>
      </c>
      <c r="N53" s="357" t="s">
        <v>5569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5570</v>
      </c>
      <c r="U53" s="357" t="s">
        <v>294</v>
      </c>
      <c r="V53" s="357" t="s">
        <v>294</v>
      </c>
    </row>
    <row r="54" spans="1:22">
      <c r="A54" s="515"/>
      <c r="B54" s="676" t="s">
        <v>34</v>
      </c>
      <c r="C54" s="1290" t="s">
        <v>142</v>
      </c>
      <c r="D54" s="1431">
        <v>4</v>
      </c>
      <c r="E54" s="1431">
        <v>6</v>
      </c>
      <c r="F54" s="1290" t="s">
        <v>4139</v>
      </c>
      <c r="G54" s="494"/>
      <c r="H54" s="494" t="s">
        <v>10</v>
      </c>
      <c r="I54" s="494" t="s">
        <v>294</v>
      </c>
      <c r="J54" s="494" t="s">
        <v>294</v>
      </c>
      <c r="K54" s="573">
        <v>0</v>
      </c>
      <c r="L54" s="358" t="s">
        <v>1181</v>
      </c>
      <c r="M54" s="357" t="s">
        <v>34</v>
      </c>
      <c r="N54" s="357" t="s">
        <v>10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438</v>
      </c>
      <c r="U54" s="357" t="s">
        <v>294</v>
      </c>
      <c r="V54" s="357" t="s">
        <v>294</v>
      </c>
    </row>
    <row r="55" spans="1:22" ht="15" thickBot="1">
      <c r="A55" s="515"/>
      <c r="B55" s="1243" t="s">
        <v>5522</v>
      </c>
      <c r="C55" s="1065" t="s">
        <v>5585</v>
      </c>
      <c r="D55" s="1431">
        <v>4</v>
      </c>
      <c r="E55" s="1431">
        <v>5</v>
      </c>
      <c r="F55" s="1435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5524</v>
      </c>
      <c r="M55" s="357" t="s">
        <v>5522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 ht="15" thickBot="1">
      <c r="A56" s="517"/>
      <c r="B56" s="1243"/>
      <c r="C56" s="1345" t="s">
        <v>22</v>
      </c>
      <c r="D56" s="1432">
        <v>20</v>
      </c>
      <c r="E56" s="1432">
        <v>27</v>
      </c>
      <c r="F56" s="773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606" t="s">
        <v>4665</v>
      </c>
      <c r="C57" s="686" t="s">
        <v>1021</v>
      </c>
      <c r="D57" s="1267">
        <v>8</v>
      </c>
      <c r="E57" s="1267">
        <v>14</v>
      </c>
      <c r="F57" s="496" t="s">
        <v>4666</v>
      </c>
      <c r="G57" s="494"/>
      <c r="H57" s="494" t="s">
        <v>34</v>
      </c>
      <c r="I57" s="494" t="s">
        <v>294</v>
      </c>
      <c r="J57" s="494" t="s">
        <v>294</v>
      </c>
      <c r="K57" s="573">
        <v>130</v>
      </c>
      <c r="L57" s="358" t="s">
        <v>4589</v>
      </c>
      <c r="M57" s="357" t="s">
        <v>4665</v>
      </c>
      <c r="N57" s="357" t="s">
        <v>34</v>
      </c>
      <c r="O57" s="357" t="s">
        <v>294</v>
      </c>
      <c r="P57" s="357" t="s">
        <v>294</v>
      </c>
      <c r="Q57" s="357">
        <v>130</v>
      </c>
      <c r="R57" s="357">
        <v>20</v>
      </c>
      <c r="S57" s="357">
        <v>0</v>
      </c>
      <c r="T57" s="357" t="s">
        <v>1181</v>
      </c>
      <c r="U57" s="357" t="s">
        <v>2110</v>
      </c>
      <c r="V57" s="357" t="s">
        <v>294</v>
      </c>
    </row>
    <row r="58" spans="1:22">
      <c r="A58" s="515"/>
      <c r="B58" s="676" t="s">
        <v>5586</v>
      </c>
      <c r="C58" s="686" t="s">
        <v>5587</v>
      </c>
      <c r="D58" s="1267">
        <v>6</v>
      </c>
      <c r="E58" s="1267">
        <v>9</v>
      </c>
      <c r="F58" s="496" t="s">
        <v>5455</v>
      </c>
      <c r="G58" s="494"/>
      <c r="H58" s="494" t="s">
        <v>5453</v>
      </c>
      <c r="I58" s="494" t="s">
        <v>294</v>
      </c>
      <c r="J58" s="494" t="s">
        <v>294</v>
      </c>
      <c r="K58" s="573">
        <v>0</v>
      </c>
      <c r="L58" s="358" t="s">
        <v>5588</v>
      </c>
      <c r="M58" s="357" t="s">
        <v>5586</v>
      </c>
      <c r="N58" s="357" t="s">
        <v>5453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5455</v>
      </c>
      <c r="U58" s="357" t="s">
        <v>294</v>
      </c>
      <c r="V58" s="357" t="s">
        <v>294</v>
      </c>
    </row>
    <row r="59" spans="1:22" ht="15" thickBot="1">
      <c r="A59" s="515"/>
      <c r="B59" s="1243" t="s">
        <v>5845</v>
      </c>
      <c r="C59" s="686" t="s">
        <v>5651</v>
      </c>
      <c r="D59" s="1267">
        <v>4</v>
      </c>
      <c r="E59" s="1267">
        <v>6</v>
      </c>
      <c r="F59" s="686" t="s">
        <v>4689</v>
      </c>
      <c r="G59" s="494"/>
      <c r="H59" s="494" t="s">
        <v>4632</v>
      </c>
      <c r="I59" s="494" t="s">
        <v>294</v>
      </c>
      <c r="J59" s="494" t="s">
        <v>294</v>
      </c>
      <c r="K59" s="573">
        <v>0</v>
      </c>
      <c r="L59" s="358" t="s">
        <v>411</v>
      </c>
      <c r="M59" s="357" t="s">
        <v>5845</v>
      </c>
      <c r="N59" s="357" t="s">
        <v>4632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2108</v>
      </c>
      <c r="U59" s="357" t="s">
        <v>294</v>
      </c>
      <c r="V59" s="357" t="s">
        <v>294</v>
      </c>
    </row>
    <row r="60" spans="1:22" ht="15" thickBot="1">
      <c r="A60" s="517"/>
      <c r="B60" s="1227"/>
      <c r="C60" s="1244" t="s">
        <v>22</v>
      </c>
      <c r="D60" s="1268">
        <v>18</v>
      </c>
      <c r="E60" s="1268">
        <v>29</v>
      </c>
      <c r="F60" s="69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606" t="s">
        <v>5590</v>
      </c>
      <c r="C61" s="686" t="s">
        <v>5591</v>
      </c>
      <c r="D61" s="1267">
        <v>6</v>
      </c>
      <c r="E61" s="1267">
        <v>9</v>
      </c>
      <c r="F61" s="686" t="s">
        <v>5791</v>
      </c>
      <c r="G61" s="494"/>
      <c r="H61" s="494" t="s">
        <v>5579</v>
      </c>
      <c r="I61" s="494" t="s">
        <v>294</v>
      </c>
      <c r="J61" s="494" t="s">
        <v>294</v>
      </c>
      <c r="K61" s="573">
        <v>0</v>
      </c>
      <c r="L61" s="358" t="s">
        <v>5592</v>
      </c>
      <c r="M61" s="357" t="s">
        <v>5590</v>
      </c>
      <c r="N61" s="357" t="s">
        <v>5579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5580</v>
      </c>
      <c r="U61" s="357" t="s">
        <v>294</v>
      </c>
      <c r="V61" s="357" t="s">
        <v>294</v>
      </c>
    </row>
    <row r="62" spans="1:22">
      <c r="A62" s="515"/>
      <c r="B62" s="676" t="s">
        <v>5730</v>
      </c>
      <c r="C62" s="686" t="s">
        <v>325</v>
      </c>
      <c r="D62" s="1267">
        <v>8</v>
      </c>
      <c r="E62" s="1267">
        <v>12</v>
      </c>
      <c r="F62" s="496" t="s">
        <v>4674</v>
      </c>
      <c r="G62" s="494"/>
      <c r="H62" s="494" t="s">
        <v>35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5730</v>
      </c>
      <c r="N62" s="357" t="s">
        <v>35</v>
      </c>
      <c r="O62" s="357" t="s">
        <v>294</v>
      </c>
      <c r="P62" s="357" t="s">
        <v>294</v>
      </c>
      <c r="Q62" s="357">
        <v>150</v>
      </c>
      <c r="R62" s="357">
        <v>37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676" t="s">
        <v>1114</v>
      </c>
      <c r="C63" s="686" t="s">
        <v>1119</v>
      </c>
      <c r="D63" s="1267">
        <v>4</v>
      </c>
      <c r="E63" s="1267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676" t="s">
        <v>4591</v>
      </c>
      <c r="C64" s="686" t="s">
        <v>1120</v>
      </c>
      <c r="D64" s="1267">
        <v>4</v>
      </c>
      <c r="E64" s="1267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1243" t="s">
        <v>876</v>
      </c>
      <c r="C65" s="686" t="s">
        <v>1121</v>
      </c>
      <c r="D65" s="1267">
        <v>4</v>
      </c>
      <c r="E65" s="1267">
        <v>4</v>
      </c>
      <c r="F65" s="496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17"/>
      <c r="B66" s="1227"/>
      <c r="C66" s="1244" t="s">
        <v>22</v>
      </c>
      <c r="D66" s="1268">
        <v>18</v>
      </c>
      <c r="E66" s="1268">
        <v>25</v>
      </c>
      <c r="F66" s="698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606" t="s">
        <v>4675</v>
      </c>
      <c r="C67" s="686" t="s">
        <v>4676</v>
      </c>
      <c r="D67" s="1267">
        <v>7</v>
      </c>
      <c r="E67" s="1267">
        <v>12</v>
      </c>
      <c r="F67" s="496" t="s">
        <v>5583</v>
      </c>
      <c r="G67" s="494"/>
      <c r="H67" s="494" t="s">
        <v>5582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4675</v>
      </c>
      <c r="N67" s="357" t="s">
        <v>5582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5584</v>
      </c>
      <c r="U67" s="357" t="s">
        <v>294</v>
      </c>
      <c r="V67" s="357" t="s">
        <v>294</v>
      </c>
    </row>
    <row r="68" spans="1:22">
      <c r="A68" s="515"/>
      <c r="B68" s="676" t="s">
        <v>5731</v>
      </c>
      <c r="C68" s="686" t="s">
        <v>3394</v>
      </c>
      <c r="D68" s="1267">
        <v>8</v>
      </c>
      <c r="E68" s="1267">
        <v>12</v>
      </c>
      <c r="F68" s="496" t="s">
        <v>325</v>
      </c>
      <c r="G68" s="494"/>
      <c r="H68" s="494" t="s">
        <v>5730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5731</v>
      </c>
      <c r="N68" s="357" t="s">
        <v>5730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676" t="s">
        <v>1116</v>
      </c>
      <c r="C69" s="686" t="s">
        <v>1122</v>
      </c>
      <c r="D69" s="1267">
        <v>4</v>
      </c>
      <c r="E69" s="126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676" t="s">
        <v>866</v>
      </c>
      <c r="C70" s="686" t="s">
        <v>1123</v>
      </c>
      <c r="D70" s="1267">
        <v>4</v>
      </c>
      <c r="E70" s="1267">
        <v>4</v>
      </c>
      <c r="F70" s="49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1243" t="s">
        <v>875</v>
      </c>
      <c r="C71" s="1209" t="s">
        <v>1124</v>
      </c>
      <c r="D71" s="1342">
        <v>4</v>
      </c>
      <c r="E71" s="1342">
        <v>4</v>
      </c>
      <c r="F71" s="497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1227"/>
      <c r="C72" s="1350" t="s">
        <v>22</v>
      </c>
      <c r="D72" s="1436">
        <v>19</v>
      </c>
      <c r="E72" s="1352">
        <v>28</v>
      </c>
      <c r="F72" s="126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353"/>
      <c r="B73" s="1354"/>
      <c r="C73" s="1355" t="s">
        <v>111</v>
      </c>
      <c r="D73" s="1437">
        <v>200</v>
      </c>
      <c r="E73" s="1432">
        <v>268</v>
      </c>
      <c r="F73" s="126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E42EB-88F0-4330-A4CC-D97D762F811A}">
  <sheetPr codeName="Sheet164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245" t="s">
        <v>3168</v>
      </c>
      <c r="C9" s="883" t="s">
        <v>3169</v>
      </c>
      <c r="D9" s="498">
        <v>5</v>
      </c>
      <c r="E9" s="46">
        <v>6</v>
      </c>
      <c r="F9" s="106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1248" t="s">
        <v>20</v>
      </c>
      <c r="C10" s="520" t="s">
        <v>21</v>
      </c>
      <c r="D10" s="499">
        <v>5</v>
      </c>
      <c r="E10" s="47">
        <v>6</v>
      </c>
      <c r="F10" s="68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1248" t="s">
        <v>10</v>
      </c>
      <c r="C11" s="520" t="s">
        <v>11</v>
      </c>
      <c r="D11" s="499">
        <v>2</v>
      </c>
      <c r="E11" s="499">
        <v>2</v>
      </c>
      <c r="F11" s="68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1248" t="s">
        <v>499</v>
      </c>
      <c r="C12" s="520" t="s">
        <v>500</v>
      </c>
      <c r="D12" s="499">
        <v>4</v>
      </c>
      <c r="E12" s="47">
        <v>5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499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1248" t="s">
        <v>5087</v>
      </c>
      <c r="C13" s="520" t="s">
        <v>5088</v>
      </c>
      <c r="D13" s="499">
        <v>3</v>
      </c>
      <c r="E13" s="47">
        <v>3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5089</v>
      </c>
      <c r="M13" s="357" t="s">
        <v>5087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1250" t="s">
        <v>5085</v>
      </c>
      <c r="C14" s="1251" t="s">
        <v>5086</v>
      </c>
      <c r="D14" s="499">
        <v>2</v>
      </c>
      <c r="E14" s="47">
        <v>2</v>
      </c>
      <c r="F14" s="68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5086</v>
      </c>
      <c r="M14" s="357" t="s">
        <v>5085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5"/>
      <c r="C15" s="1252" t="s">
        <v>336</v>
      </c>
      <c r="D15" s="49">
        <v>21</v>
      </c>
      <c r="E15" s="49">
        <v>24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1245" t="s">
        <v>5734</v>
      </c>
      <c r="C16" s="531" t="s">
        <v>3991</v>
      </c>
      <c r="D16" s="499">
        <v>5</v>
      </c>
      <c r="E16" s="47">
        <v>7</v>
      </c>
      <c r="F16" s="686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5734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1248" t="s">
        <v>26</v>
      </c>
      <c r="C17" s="520" t="s">
        <v>52</v>
      </c>
      <c r="D17" s="499">
        <v>5</v>
      </c>
      <c r="E17" s="47">
        <v>6</v>
      </c>
      <c r="F17" s="4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1248" t="s">
        <v>36</v>
      </c>
      <c r="C18" s="520" t="s">
        <v>247</v>
      </c>
      <c r="D18" s="499">
        <v>1</v>
      </c>
      <c r="E18" s="47">
        <v>1</v>
      </c>
      <c r="F18" s="68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1248" t="s">
        <v>5082</v>
      </c>
      <c r="C19" s="520" t="s">
        <v>5083</v>
      </c>
      <c r="D19" s="499">
        <v>3</v>
      </c>
      <c r="E19" s="47">
        <v>3</v>
      </c>
      <c r="F19" s="68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5084</v>
      </c>
      <c r="M19" s="357" t="s">
        <v>5082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1248" t="s">
        <v>29</v>
      </c>
      <c r="C20" s="533" t="s">
        <v>53</v>
      </c>
      <c r="D20" s="499">
        <v>2</v>
      </c>
      <c r="E20" s="1156">
        <v>2</v>
      </c>
      <c r="F20" s="4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1250" t="s">
        <v>366</v>
      </c>
      <c r="C21" s="1251" t="s">
        <v>367</v>
      </c>
      <c r="D21" s="499">
        <v>3</v>
      </c>
      <c r="E21" s="47">
        <v>3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367</v>
      </c>
      <c r="M21" s="357" t="s">
        <v>366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515"/>
      <c r="C22" s="538" t="s">
        <v>336</v>
      </c>
      <c r="D22" s="49">
        <v>19</v>
      </c>
      <c r="E22" s="49">
        <v>22</v>
      </c>
      <c r="F22" s="69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1245" t="s">
        <v>5722</v>
      </c>
      <c r="C23" s="1255" t="s">
        <v>562</v>
      </c>
      <c r="D23" s="499">
        <v>5</v>
      </c>
      <c r="E23" s="47">
        <v>7</v>
      </c>
      <c r="F23" s="495" t="s">
        <v>3991</v>
      </c>
      <c r="G23" s="494"/>
      <c r="H23" s="494" t="s">
        <v>5734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5722</v>
      </c>
      <c r="N23" s="357" t="s">
        <v>5734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1248" t="s">
        <v>33</v>
      </c>
      <c r="C24" s="533" t="s">
        <v>140</v>
      </c>
      <c r="D24" s="499">
        <v>5</v>
      </c>
      <c r="E24" s="47">
        <v>7</v>
      </c>
      <c r="F24" s="553" t="s">
        <v>4143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1248" t="s">
        <v>5090</v>
      </c>
      <c r="C25" s="533" t="s">
        <v>5521</v>
      </c>
      <c r="D25" s="499">
        <v>4</v>
      </c>
      <c r="E25" s="47">
        <v>5</v>
      </c>
      <c r="F25" s="496" t="s">
        <v>5088</v>
      </c>
      <c r="G25" s="494"/>
      <c r="H25" s="494" t="s">
        <v>5087</v>
      </c>
      <c r="I25" s="494" t="s">
        <v>294</v>
      </c>
      <c r="J25" s="494" t="s">
        <v>294</v>
      </c>
      <c r="K25" s="573">
        <v>0</v>
      </c>
      <c r="L25" s="358" t="s">
        <v>5092</v>
      </c>
      <c r="M25" s="357" t="s">
        <v>5090</v>
      </c>
      <c r="N25" s="357" t="s">
        <v>5087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5089</v>
      </c>
      <c r="U25" s="357" t="s">
        <v>294</v>
      </c>
      <c r="V25" s="357" t="s">
        <v>294</v>
      </c>
    </row>
    <row r="26" spans="1:22">
      <c r="A26" s="515"/>
      <c r="B26" s="1248" t="s">
        <v>868</v>
      </c>
      <c r="C26" s="533" t="s">
        <v>4618</v>
      </c>
      <c r="D26" s="499">
        <v>3</v>
      </c>
      <c r="E26" s="47">
        <v>4</v>
      </c>
      <c r="F26" s="553" t="s">
        <v>3169</v>
      </c>
      <c r="G26" s="494"/>
      <c r="H26" s="494" t="s">
        <v>3168</v>
      </c>
      <c r="I26" s="494" t="s">
        <v>294</v>
      </c>
      <c r="J26" s="494" t="s">
        <v>294</v>
      </c>
      <c r="K26" s="573">
        <v>0</v>
      </c>
      <c r="L26" s="358" t="s">
        <v>2113</v>
      </c>
      <c r="M26" s="357" t="s">
        <v>868</v>
      </c>
      <c r="N26" s="357" t="s">
        <v>3168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 ht="15" thickBot="1">
      <c r="A27" s="515"/>
      <c r="B27" s="1250" t="s">
        <v>40</v>
      </c>
      <c r="C27" s="1251" t="s">
        <v>338</v>
      </c>
      <c r="D27" s="547">
        <v>1</v>
      </c>
      <c r="E27" s="515">
        <v>1</v>
      </c>
      <c r="F27" s="555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517"/>
      <c r="B28" s="515"/>
      <c r="C28" s="902" t="s">
        <v>336</v>
      </c>
      <c r="D28" s="49">
        <v>18</v>
      </c>
      <c r="E28" s="49">
        <v>24</v>
      </c>
      <c r="F28" s="1428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6" t="s">
        <v>30</v>
      </c>
      <c r="C29" s="1255" t="s">
        <v>3669</v>
      </c>
      <c r="D29" s="499">
        <v>5</v>
      </c>
      <c r="E29" s="1156">
        <v>6</v>
      </c>
      <c r="F29" s="556" t="s">
        <v>3991</v>
      </c>
      <c r="G29" s="494"/>
      <c r="H29" s="494" t="s">
        <v>5734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30</v>
      </c>
      <c r="N29" s="357" t="s">
        <v>5734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593</v>
      </c>
      <c r="U29" s="357" t="s">
        <v>294</v>
      </c>
      <c r="V29" s="357" t="s">
        <v>294</v>
      </c>
    </row>
    <row r="30" spans="1:22">
      <c r="A30" s="515"/>
      <c r="B30" s="47" t="s">
        <v>5834</v>
      </c>
      <c r="C30" s="533" t="s">
        <v>5775</v>
      </c>
      <c r="D30" s="499">
        <v>4</v>
      </c>
      <c r="E30" s="47">
        <v>5</v>
      </c>
      <c r="F30" s="553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5524</v>
      </c>
      <c r="M30" s="357" t="s">
        <v>5834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1111</v>
      </c>
      <c r="C31" s="1259" t="s">
        <v>1112</v>
      </c>
      <c r="D31" s="499">
        <v>3</v>
      </c>
      <c r="E31" s="47">
        <v>4</v>
      </c>
      <c r="F31" s="553" t="s">
        <v>338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15"/>
      <c r="B32" s="47" t="s">
        <v>5525</v>
      </c>
      <c r="C32" s="1259" t="s">
        <v>5097</v>
      </c>
      <c r="D32" s="499">
        <v>4</v>
      </c>
      <c r="E32" s="47">
        <v>5</v>
      </c>
      <c r="F32" s="553" t="s">
        <v>5521</v>
      </c>
      <c r="G32" s="494"/>
      <c r="H32" s="494" t="s">
        <v>5090</v>
      </c>
      <c r="I32" s="494" t="s">
        <v>294</v>
      </c>
      <c r="J32" s="494" t="s">
        <v>294</v>
      </c>
      <c r="K32" s="573">
        <v>0</v>
      </c>
      <c r="L32" s="358" t="s">
        <v>5097</v>
      </c>
      <c r="M32" s="357" t="s">
        <v>5525</v>
      </c>
      <c r="N32" s="357" t="s">
        <v>5090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5092</v>
      </c>
      <c r="U32" s="357" t="s">
        <v>294</v>
      </c>
      <c r="V32" s="357" t="s">
        <v>294</v>
      </c>
    </row>
    <row r="33" spans="1:22" ht="15" thickBot="1">
      <c r="A33" s="515"/>
      <c r="B33" s="47" t="s">
        <v>5527</v>
      </c>
      <c r="C33" s="1260" t="s">
        <v>5099</v>
      </c>
      <c r="D33" s="499">
        <v>3</v>
      </c>
      <c r="E33" s="47">
        <v>3</v>
      </c>
      <c r="F33" s="555" t="s">
        <v>367</v>
      </c>
      <c r="G33" s="494"/>
      <c r="H33" s="494" t="s">
        <v>366</v>
      </c>
      <c r="I33" s="494" t="s">
        <v>294</v>
      </c>
      <c r="J33" s="494" t="s">
        <v>294</v>
      </c>
      <c r="K33" s="573">
        <v>0</v>
      </c>
      <c r="L33" s="358" t="s">
        <v>5099</v>
      </c>
      <c r="M33" s="357" t="s">
        <v>5527</v>
      </c>
      <c r="N33" s="357" t="s">
        <v>366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367</v>
      </c>
      <c r="U33" s="357" t="s">
        <v>294</v>
      </c>
      <c r="V33" s="357" t="s">
        <v>294</v>
      </c>
    </row>
    <row r="34" spans="1:22" ht="15" thickBot="1">
      <c r="A34" s="517"/>
      <c r="B34" s="206"/>
      <c r="C34" s="903" t="s">
        <v>336</v>
      </c>
      <c r="D34" s="49">
        <v>19</v>
      </c>
      <c r="E34" s="49">
        <v>23</v>
      </c>
      <c r="F34" s="1428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336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02">
        <v>5</v>
      </c>
      <c r="B35" s="46" t="s">
        <v>5109</v>
      </c>
      <c r="C35" s="1255" t="s">
        <v>5110</v>
      </c>
      <c r="D35" s="499">
        <v>3</v>
      </c>
      <c r="E35" s="47">
        <v>3</v>
      </c>
      <c r="F35" s="556" t="s">
        <v>5099</v>
      </c>
      <c r="G35" s="494"/>
      <c r="H35" s="494" t="s">
        <v>5527</v>
      </c>
      <c r="I35" s="494" t="s">
        <v>294</v>
      </c>
      <c r="J35" s="494" t="s">
        <v>294</v>
      </c>
      <c r="K35" s="573">
        <v>0</v>
      </c>
      <c r="L35" s="358" t="s">
        <v>5110</v>
      </c>
      <c r="M35" s="357" t="s">
        <v>5109</v>
      </c>
      <c r="N35" s="357" t="s">
        <v>5527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5099</v>
      </c>
      <c r="U35" s="357" t="s">
        <v>294</v>
      </c>
      <c r="V35" s="357" t="s">
        <v>294</v>
      </c>
    </row>
    <row r="36" spans="1:22">
      <c r="A36" s="515"/>
      <c r="B36" s="1248" t="s">
        <v>5100</v>
      </c>
      <c r="C36" s="1259" t="s">
        <v>5530</v>
      </c>
      <c r="D36" s="499">
        <v>4</v>
      </c>
      <c r="E36" s="47">
        <v>5</v>
      </c>
      <c r="F36" s="553" t="s">
        <v>5775</v>
      </c>
      <c r="G36" s="494"/>
      <c r="H36" s="494" t="s">
        <v>5834</v>
      </c>
      <c r="I36" s="494" t="s">
        <v>294</v>
      </c>
      <c r="J36" s="494" t="s">
        <v>294</v>
      </c>
      <c r="K36" s="573">
        <v>0</v>
      </c>
      <c r="L36" s="358" t="s">
        <v>5101</v>
      </c>
      <c r="M36" s="357" t="s">
        <v>5100</v>
      </c>
      <c r="N36" s="357" t="s">
        <v>5834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5524</v>
      </c>
      <c r="U36" s="357" t="s">
        <v>294</v>
      </c>
      <c r="V36" s="357" t="s">
        <v>294</v>
      </c>
    </row>
    <row r="37" spans="1:22" ht="22.8">
      <c r="A37" s="515"/>
      <c r="B37" s="47" t="s">
        <v>5531</v>
      </c>
      <c r="C37" s="533" t="s">
        <v>5533</v>
      </c>
      <c r="D37" s="499">
        <v>4</v>
      </c>
      <c r="E37" s="47">
        <v>5</v>
      </c>
      <c r="F37" s="553" t="s">
        <v>5097</v>
      </c>
      <c r="G37" s="494"/>
      <c r="H37" s="494" t="s">
        <v>5525</v>
      </c>
      <c r="I37" s="494" t="s">
        <v>294</v>
      </c>
      <c r="J37" s="494" t="s">
        <v>294</v>
      </c>
      <c r="K37" s="574">
        <v>0</v>
      </c>
      <c r="L37" s="358" t="s">
        <v>5533</v>
      </c>
      <c r="M37" s="357" t="s">
        <v>5531</v>
      </c>
      <c r="N37" s="357" t="s">
        <v>5525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5097</v>
      </c>
      <c r="U37" s="357" t="s">
        <v>294</v>
      </c>
      <c r="V37" s="357" t="s">
        <v>294</v>
      </c>
    </row>
    <row r="38" spans="1:22">
      <c r="A38" s="515"/>
      <c r="B38" s="47" t="s">
        <v>19</v>
      </c>
      <c r="C38" s="1259" t="s">
        <v>3226</v>
      </c>
      <c r="D38" s="499">
        <v>2</v>
      </c>
      <c r="E38" s="1156">
        <v>2</v>
      </c>
      <c r="F38" s="553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335</v>
      </c>
      <c r="M38" s="357" t="s">
        <v>19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15"/>
      <c r="B39" s="47" t="s">
        <v>5104</v>
      </c>
      <c r="C39" s="1251" t="s">
        <v>5105</v>
      </c>
      <c r="D39" s="499">
        <v>5</v>
      </c>
      <c r="E39" s="47">
        <v>7</v>
      </c>
      <c r="F39" s="555" t="s">
        <v>5099</v>
      </c>
      <c r="G39" s="494"/>
      <c r="H39" s="494" t="s">
        <v>5527</v>
      </c>
      <c r="I39" s="494" t="s">
        <v>294</v>
      </c>
      <c r="J39" s="494" t="s">
        <v>294</v>
      </c>
      <c r="K39" s="574">
        <v>0</v>
      </c>
      <c r="L39" s="358" t="s">
        <v>5106</v>
      </c>
      <c r="M39" s="357" t="s">
        <v>5104</v>
      </c>
      <c r="N39" s="357" t="s">
        <v>5527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5099</v>
      </c>
      <c r="U39" s="357" t="s">
        <v>294</v>
      </c>
      <c r="V39" s="357" t="s">
        <v>294</v>
      </c>
    </row>
    <row r="40" spans="1:22" ht="15" thickBot="1">
      <c r="A40" s="517"/>
      <c r="B40" s="48"/>
      <c r="C40" s="903" t="s">
        <v>336</v>
      </c>
      <c r="D40" s="49">
        <v>18</v>
      </c>
      <c r="E40" s="49">
        <v>22</v>
      </c>
      <c r="F40" s="1429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336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47" t="s">
        <v>5535</v>
      </c>
      <c r="C41" s="1255" t="s">
        <v>5536</v>
      </c>
      <c r="D41" s="499">
        <v>3</v>
      </c>
      <c r="E41" s="47">
        <v>3</v>
      </c>
      <c r="F41" s="556" t="s">
        <v>5086</v>
      </c>
      <c r="G41" s="494"/>
      <c r="H41" s="494" t="s">
        <v>5085</v>
      </c>
      <c r="I41" s="494" t="s">
        <v>294</v>
      </c>
      <c r="J41" s="494" t="s">
        <v>294</v>
      </c>
      <c r="K41" s="573">
        <v>0</v>
      </c>
      <c r="L41" s="358" t="s">
        <v>5538</v>
      </c>
      <c r="M41" s="357" t="s">
        <v>5535</v>
      </c>
      <c r="N41" s="357" t="s">
        <v>5085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5086</v>
      </c>
      <c r="U41" s="357" t="s">
        <v>294</v>
      </c>
      <c r="V41" s="357" t="s">
        <v>294</v>
      </c>
    </row>
    <row r="42" spans="1:22">
      <c r="A42" s="515"/>
      <c r="B42" s="47" t="s">
        <v>1118</v>
      </c>
      <c r="C42" s="533" t="s">
        <v>1130</v>
      </c>
      <c r="D42" s="499">
        <v>3</v>
      </c>
      <c r="E42" s="47">
        <v>6</v>
      </c>
      <c r="F42" s="553" t="s">
        <v>53</v>
      </c>
      <c r="G42" s="494"/>
      <c r="H42" s="494" t="s">
        <v>29</v>
      </c>
      <c r="I42" s="494" t="s">
        <v>294</v>
      </c>
      <c r="J42" s="494" t="s">
        <v>294</v>
      </c>
      <c r="K42" s="573">
        <v>0</v>
      </c>
      <c r="L42" s="358" t="s">
        <v>2114</v>
      </c>
      <c r="M42" s="357" t="s">
        <v>1118</v>
      </c>
      <c r="N42" s="357" t="s">
        <v>29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609</v>
      </c>
      <c r="U42" s="357" t="s">
        <v>294</v>
      </c>
      <c r="V42" s="357" t="s">
        <v>294</v>
      </c>
    </row>
    <row r="43" spans="1:22">
      <c r="A43" s="515"/>
      <c r="B43" s="47" t="s">
        <v>1110</v>
      </c>
      <c r="C43" s="533" t="s">
        <v>408</v>
      </c>
      <c r="D43" s="499">
        <v>3</v>
      </c>
      <c r="E43" s="47">
        <v>4</v>
      </c>
      <c r="F43" s="553" t="s">
        <v>367</v>
      </c>
      <c r="G43" s="494"/>
      <c r="H43" s="494" t="s">
        <v>366</v>
      </c>
      <c r="I43" s="494" t="s">
        <v>294</v>
      </c>
      <c r="J43" s="494" t="s">
        <v>294</v>
      </c>
      <c r="K43" s="573">
        <v>0</v>
      </c>
      <c r="L43" s="358" t="s">
        <v>408</v>
      </c>
      <c r="M43" s="357" t="s">
        <v>1110</v>
      </c>
      <c r="N43" s="357" t="s">
        <v>366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367</v>
      </c>
      <c r="U43" s="357" t="s">
        <v>294</v>
      </c>
      <c r="V43" s="357" t="s">
        <v>294</v>
      </c>
    </row>
    <row r="44" spans="1:22">
      <c r="A44" s="515"/>
      <c r="B44" s="47" t="s">
        <v>5539</v>
      </c>
      <c r="C44" s="533" t="s">
        <v>5119</v>
      </c>
      <c r="D44" s="499">
        <v>5</v>
      </c>
      <c r="E44" s="47">
        <v>7</v>
      </c>
      <c r="F44" s="553" t="s">
        <v>5097</v>
      </c>
      <c r="G44" s="494"/>
      <c r="H44" s="494" t="s">
        <v>5525</v>
      </c>
      <c r="I44" s="494" t="s">
        <v>294</v>
      </c>
      <c r="J44" s="494" t="s">
        <v>294</v>
      </c>
      <c r="K44" s="573">
        <v>0</v>
      </c>
      <c r="L44" s="358" t="s">
        <v>5120</v>
      </c>
      <c r="M44" s="357" t="s">
        <v>5539</v>
      </c>
      <c r="N44" s="357" t="s">
        <v>5525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5097</v>
      </c>
      <c r="U44" s="357" t="s">
        <v>294</v>
      </c>
      <c r="V44" s="357" t="s">
        <v>294</v>
      </c>
    </row>
    <row r="45" spans="1:22" ht="15" thickBot="1">
      <c r="A45" s="515"/>
      <c r="B45" s="47" t="s">
        <v>34</v>
      </c>
      <c r="C45" s="1251" t="s">
        <v>142</v>
      </c>
      <c r="D45" s="499">
        <v>4</v>
      </c>
      <c r="E45" s="1156">
        <v>6</v>
      </c>
      <c r="F45" s="555" t="s">
        <v>11</v>
      </c>
      <c r="G45" s="494"/>
      <c r="H45" s="494" t="s">
        <v>10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34</v>
      </c>
      <c r="N45" s="357" t="s">
        <v>10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 ht="15" thickBot="1">
      <c r="A46" s="1059"/>
      <c r="B46" s="552"/>
      <c r="C46" s="903" t="s">
        <v>336</v>
      </c>
      <c r="D46" s="49">
        <v>18</v>
      </c>
      <c r="E46" s="49">
        <v>26</v>
      </c>
      <c r="F46" s="1428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336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02">
        <v>7</v>
      </c>
      <c r="B47" s="46" t="s">
        <v>5456</v>
      </c>
      <c r="C47" s="1255" t="s">
        <v>5127</v>
      </c>
      <c r="D47" s="499">
        <v>4</v>
      </c>
      <c r="E47" s="47">
        <v>5</v>
      </c>
      <c r="F47" s="556" t="s">
        <v>408</v>
      </c>
      <c r="G47" s="494"/>
      <c r="H47" s="494" t="s">
        <v>1110</v>
      </c>
      <c r="I47" s="494" t="s">
        <v>294</v>
      </c>
      <c r="J47" s="494" t="s">
        <v>294</v>
      </c>
      <c r="K47" s="573">
        <v>0</v>
      </c>
      <c r="L47" s="358" t="s">
        <v>5128</v>
      </c>
      <c r="M47" s="357" t="s">
        <v>5456</v>
      </c>
      <c r="N47" s="357" t="s">
        <v>1110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>
      <c r="A48" s="515"/>
      <c r="B48" s="47" t="s">
        <v>5542</v>
      </c>
      <c r="C48" s="533" t="s">
        <v>5543</v>
      </c>
      <c r="D48" s="499">
        <v>5</v>
      </c>
      <c r="E48" s="47">
        <v>7</v>
      </c>
      <c r="F48" s="553" t="s">
        <v>5775</v>
      </c>
      <c r="G48" s="494"/>
      <c r="H48" s="494" t="s">
        <v>5834</v>
      </c>
      <c r="I48" s="494" t="s">
        <v>294</v>
      </c>
      <c r="J48" s="494" t="s">
        <v>294</v>
      </c>
      <c r="K48" s="573">
        <v>0</v>
      </c>
      <c r="L48" s="358" t="s">
        <v>5545</v>
      </c>
      <c r="M48" s="357" t="s">
        <v>5542</v>
      </c>
      <c r="N48" s="357" t="s">
        <v>5834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5524</v>
      </c>
      <c r="U48" s="357" t="s">
        <v>294</v>
      </c>
      <c r="V48" s="357" t="s">
        <v>294</v>
      </c>
    </row>
    <row r="49" spans="1:22">
      <c r="A49" s="515"/>
      <c r="B49" s="47" t="s">
        <v>5115</v>
      </c>
      <c r="C49" s="533" t="s">
        <v>5546</v>
      </c>
      <c r="D49" s="499">
        <v>4</v>
      </c>
      <c r="E49" s="47">
        <v>5</v>
      </c>
      <c r="F49" s="553" t="s">
        <v>5097</v>
      </c>
      <c r="G49" s="494"/>
      <c r="H49" s="494" t="s">
        <v>5525</v>
      </c>
      <c r="I49" s="494" t="s">
        <v>294</v>
      </c>
      <c r="J49" s="494" t="s">
        <v>294</v>
      </c>
      <c r="K49" s="573">
        <v>0</v>
      </c>
      <c r="L49" s="358" t="s">
        <v>5117</v>
      </c>
      <c r="M49" s="357" t="s">
        <v>5115</v>
      </c>
      <c r="N49" s="357" t="s">
        <v>5525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5097</v>
      </c>
      <c r="U49" s="357" t="s">
        <v>294</v>
      </c>
      <c r="V49" s="357" t="s">
        <v>294</v>
      </c>
    </row>
    <row r="50" spans="1:22">
      <c r="A50" s="515"/>
      <c r="B50" s="47" t="s">
        <v>25</v>
      </c>
      <c r="C50" s="533" t="s">
        <v>138</v>
      </c>
      <c r="D50" s="499">
        <v>3</v>
      </c>
      <c r="E50" s="1156">
        <v>4</v>
      </c>
      <c r="F50" s="553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2100</v>
      </c>
      <c r="M50" s="357" t="s">
        <v>25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 ht="23.4" thickBot="1">
      <c r="A51" s="515"/>
      <c r="B51" s="47" t="s">
        <v>5547</v>
      </c>
      <c r="C51" s="1260" t="s">
        <v>5548</v>
      </c>
      <c r="D51" s="499">
        <v>6</v>
      </c>
      <c r="E51" s="47">
        <v>9</v>
      </c>
      <c r="F51" s="557" t="s">
        <v>408</v>
      </c>
      <c r="G51" s="494"/>
      <c r="H51" s="494" t="s">
        <v>1110</v>
      </c>
      <c r="I51" s="494" t="s">
        <v>294</v>
      </c>
      <c r="J51" s="494" t="s">
        <v>294</v>
      </c>
      <c r="K51" s="573">
        <v>0</v>
      </c>
      <c r="L51" s="358" t="s">
        <v>5549</v>
      </c>
      <c r="M51" s="357" t="s">
        <v>5547</v>
      </c>
      <c r="N51" s="357" t="s">
        <v>1110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 ht="15" thickBot="1">
      <c r="A52" s="517"/>
      <c r="B52" s="48"/>
      <c r="C52" s="902" t="s">
        <v>336</v>
      </c>
      <c r="D52" s="49">
        <v>22</v>
      </c>
      <c r="E52" s="49">
        <v>30</v>
      </c>
      <c r="F52" s="1428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336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8</v>
      </c>
      <c r="B53" s="46" t="s">
        <v>5550</v>
      </c>
      <c r="C53" s="1255" t="s">
        <v>5551</v>
      </c>
      <c r="D53" s="499">
        <v>7</v>
      </c>
      <c r="E53" s="47">
        <v>11</v>
      </c>
      <c r="F53" s="556" t="s">
        <v>5127</v>
      </c>
      <c r="G53" s="494"/>
      <c r="H53" s="494" t="s">
        <v>5456</v>
      </c>
      <c r="I53" s="494" t="s">
        <v>294</v>
      </c>
      <c r="J53" s="494" t="s">
        <v>294</v>
      </c>
      <c r="K53" s="573">
        <v>0</v>
      </c>
      <c r="L53" s="358" t="s">
        <v>5552</v>
      </c>
      <c r="M53" s="357" t="s">
        <v>5550</v>
      </c>
      <c r="N53" s="357" t="s">
        <v>5456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5128</v>
      </c>
      <c r="U53" s="357" t="s">
        <v>294</v>
      </c>
      <c r="V53" s="357" t="s">
        <v>294</v>
      </c>
    </row>
    <row r="54" spans="1:22">
      <c r="A54" s="515"/>
      <c r="B54" s="47" t="s">
        <v>5553</v>
      </c>
      <c r="C54" s="533" t="s">
        <v>1021</v>
      </c>
      <c r="D54" s="499">
        <v>8</v>
      </c>
      <c r="E54" s="47">
        <v>14</v>
      </c>
      <c r="F54" s="553" t="s">
        <v>4666</v>
      </c>
      <c r="G54" s="494"/>
      <c r="H54" s="494" t="s">
        <v>34</v>
      </c>
      <c r="I54" s="494" t="s">
        <v>294</v>
      </c>
      <c r="J54" s="494" t="s">
        <v>294</v>
      </c>
      <c r="K54" s="573">
        <v>130</v>
      </c>
      <c r="L54" s="358" t="s">
        <v>4589</v>
      </c>
      <c r="M54" s="357" t="s">
        <v>5553</v>
      </c>
      <c r="N54" s="357" t="s">
        <v>34</v>
      </c>
      <c r="O54" s="357" t="s">
        <v>294</v>
      </c>
      <c r="P54" s="357" t="s">
        <v>294</v>
      </c>
      <c r="Q54" s="357">
        <v>130</v>
      </c>
      <c r="R54" s="357">
        <v>20</v>
      </c>
      <c r="S54" s="357">
        <v>0</v>
      </c>
      <c r="T54" s="357" t="s">
        <v>1181</v>
      </c>
      <c r="U54" s="357" t="s">
        <v>2110</v>
      </c>
      <c r="V54" s="357" t="s">
        <v>294</v>
      </c>
    </row>
    <row r="55" spans="1:22">
      <c r="A55" s="515"/>
      <c r="B55" s="47" t="s">
        <v>38</v>
      </c>
      <c r="C55" s="533" t="s">
        <v>146</v>
      </c>
      <c r="D55" s="499">
        <v>1</v>
      </c>
      <c r="E55" s="47">
        <v>1</v>
      </c>
      <c r="F55" s="553" t="s">
        <v>3226</v>
      </c>
      <c r="G55" s="494"/>
      <c r="H55" s="494" t="s">
        <v>19</v>
      </c>
      <c r="I55" s="494" t="s">
        <v>294</v>
      </c>
      <c r="J55" s="494" t="s">
        <v>294</v>
      </c>
      <c r="K55" s="573">
        <v>0</v>
      </c>
      <c r="L55" s="358" t="s">
        <v>331</v>
      </c>
      <c r="M55" s="357" t="s">
        <v>38</v>
      </c>
      <c r="N55" s="357" t="s">
        <v>19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335</v>
      </c>
      <c r="U55" s="357" t="s">
        <v>294</v>
      </c>
      <c r="V55" s="357" t="s">
        <v>294</v>
      </c>
    </row>
    <row r="56" spans="1:22">
      <c r="A56" s="515"/>
      <c r="B56" s="47" t="s">
        <v>5843</v>
      </c>
      <c r="C56" s="533" t="s">
        <v>4630</v>
      </c>
      <c r="D56" s="499">
        <v>3</v>
      </c>
      <c r="E56" s="47">
        <v>3</v>
      </c>
      <c r="F56" s="553" t="s">
        <v>4618</v>
      </c>
      <c r="G56" s="494"/>
      <c r="H56" s="494" t="s">
        <v>868</v>
      </c>
      <c r="I56" s="494" t="s">
        <v>294</v>
      </c>
      <c r="J56" s="494" t="s">
        <v>294</v>
      </c>
      <c r="K56" s="573">
        <v>0</v>
      </c>
      <c r="L56" s="358" t="s">
        <v>4631</v>
      </c>
      <c r="M56" s="357" t="s">
        <v>5843</v>
      </c>
      <c r="N56" s="357" t="s">
        <v>868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2113</v>
      </c>
      <c r="U56" s="357" t="s">
        <v>294</v>
      </c>
      <c r="V56" s="357" t="s">
        <v>294</v>
      </c>
    </row>
    <row r="57" spans="1:22" ht="15" thickBot="1">
      <c r="A57" s="515"/>
      <c r="B57" s="47" t="s">
        <v>35</v>
      </c>
      <c r="C57" s="1251" t="s">
        <v>3258</v>
      </c>
      <c r="D57" s="499">
        <v>3</v>
      </c>
      <c r="E57" s="1156">
        <v>4</v>
      </c>
      <c r="F57" s="553" t="s">
        <v>138</v>
      </c>
      <c r="G57" s="494"/>
      <c r="H57" s="494" t="s">
        <v>25</v>
      </c>
      <c r="I57" s="494" t="s">
        <v>294</v>
      </c>
      <c r="J57" s="494" t="s">
        <v>294</v>
      </c>
      <c r="K57" s="573">
        <v>0</v>
      </c>
      <c r="L57" s="358" t="s">
        <v>3259</v>
      </c>
      <c r="M57" s="357" t="s">
        <v>35</v>
      </c>
      <c r="N57" s="357" t="s">
        <v>25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2100</v>
      </c>
      <c r="U57" s="357" t="s">
        <v>294</v>
      </c>
      <c r="V57" s="357" t="s">
        <v>294</v>
      </c>
    </row>
    <row r="58" spans="1:22" ht="15" thickBot="1">
      <c r="A58" s="517"/>
      <c r="B58" s="206"/>
      <c r="C58" s="903" t="s">
        <v>336</v>
      </c>
      <c r="D58" s="49">
        <v>22</v>
      </c>
      <c r="E58" s="49">
        <v>33</v>
      </c>
      <c r="F58" s="1429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336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15">
        <v>9</v>
      </c>
      <c r="B59" s="46" t="s">
        <v>5554</v>
      </c>
      <c r="C59" s="1264" t="s">
        <v>5782</v>
      </c>
      <c r="D59" s="499">
        <v>7</v>
      </c>
      <c r="E59" s="47">
        <v>11</v>
      </c>
      <c r="F59" s="616" t="s">
        <v>5533</v>
      </c>
      <c r="G59" s="494"/>
      <c r="H59" s="494" t="s">
        <v>5531</v>
      </c>
      <c r="I59" s="494" t="s">
        <v>294</v>
      </c>
      <c r="J59" s="494" t="s">
        <v>294</v>
      </c>
      <c r="K59" s="573">
        <v>0</v>
      </c>
      <c r="L59" s="358" t="s">
        <v>5148</v>
      </c>
      <c r="M59" s="357" t="s">
        <v>5554</v>
      </c>
      <c r="N59" s="357" t="s">
        <v>5531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5533</v>
      </c>
      <c r="U59" s="357" t="s">
        <v>294</v>
      </c>
      <c r="V59" s="357" t="s">
        <v>294</v>
      </c>
    </row>
    <row r="60" spans="1:22">
      <c r="A60" s="515"/>
      <c r="B60" s="47" t="s">
        <v>1020</v>
      </c>
      <c r="C60" s="523" t="s">
        <v>3206</v>
      </c>
      <c r="D60" s="499">
        <v>2</v>
      </c>
      <c r="E60" s="1156">
        <v>2</v>
      </c>
      <c r="F60" s="553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3207</v>
      </c>
      <c r="M60" s="357" t="s">
        <v>1020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15"/>
      <c r="B61" s="47" t="s">
        <v>5779</v>
      </c>
      <c r="C61" s="533" t="s">
        <v>325</v>
      </c>
      <c r="D61" s="499">
        <v>8</v>
      </c>
      <c r="E61" s="1156">
        <v>12</v>
      </c>
      <c r="F61" s="1366" t="s">
        <v>4674</v>
      </c>
      <c r="G61" s="494"/>
      <c r="H61" s="494" t="s">
        <v>35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5779</v>
      </c>
      <c r="N61" s="357" t="s">
        <v>35</v>
      </c>
      <c r="O61" s="357" t="s">
        <v>294</v>
      </c>
      <c r="P61" s="357" t="s">
        <v>294</v>
      </c>
      <c r="Q61" s="357">
        <v>150</v>
      </c>
      <c r="R61" s="357">
        <v>37</v>
      </c>
      <c r="S61" s="357">
        <v>0</v>
      </c>
      <c r="T61" s="357" t="s">
        <v>3259</v>
      </c>
      <c r="U61" s="357" t="s">
        <v>2111</v>
      </c>
      <c r="V61" s="357" t="s">
        <v>294</v>
      </c>
    </row>
    <row r="62" spans="1:22">
      <c r="A62" s="515"/>
      <c r="B62" s="47" t="s">
        <v>1114</v>
      </c>
      <c r="C62" s="533" t="s">
        <v>4673</v>
      </c>
      <c r="D62" s="499">
        <v>4</v>
      </c>
      <c r="E62" s="1156">
        <v>4</v>
      </c>
      <c r="F62" s="136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4591</v>
      </c>
      <c r="C63" s="533" t="s">
        <v>1120</v>
      </c>
      <c r="D63" s="499">
        <v>4</v>
      </c>
      <c r="E63" s="1156">
        <v>4</v>
      </c>
      <c r="F63" s="136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515"/>
      <c r="B64" s="47" t="s">
        <v>876</v>
      </c>
      <c r="C64" s="1251" t="s">
        <v>1121</v>
      </c>
      <c r="D64" s="499">
        <v>4</v>
      </c>
      <c r="E64" s="47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 t="s">
        <v>4771</v>
      </c>
      <c r="M64" s="357" t="s">
        <v>876</v>
      </c>
      <c r="N64" s="357" t="s">
        <v>294</v>
      </c>
      <c r="O64" s="357" t="s">
        <v>294</v>
      </c>
      <c r="P64" s="357" t="s">
        <v>294</v>
      </c>
      <c r="Q64" s="357">
        <v>150</v>
      </c>
      <c r="R64" s="357">
        <v>0</v>
      </c>
      <c r="S64" s="357">
        <v>0</v>
      </c>
      <c r="T64" s="357" t="s">
        <v>2111</v>
      </c>
      <c r="U64" s="357" t="s">
        <v>294</v>
      </c>
      <c r="V64" s="357" t="s">
        <v>294</v>
      </c>
    </row>
    <row r="65" spans="1:22" ht="15" thickBot="1">
      <c r="A65" s="517"/>
      <c r="B65" s="206"/>
      <c r="C65" s="903" t="s">
        <v>336</v>
      </c>
      <c r="D65" s="49">
        <v>21</v>
      </c>
      <c r="E65" s="49">
        <v>29</v>
      </c>
      <c r="F65" s="1429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336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15">
        <v>10</v>
      </c>
      <c r="B66" s="46" t="s">
        <v>5556</v>
      </c>
      <c r="C66" s="1255" t="s">
        <v>5844</v>
      </c>
      <c r="D66" s="499">
        <v>6</v>
      </c>
      <c r="E66" s="47">
        <v>9</v>
      </c>
      <c r="F66" s="556" t="s">
        <v>5119</v>
      </c>
      <c r="G66" s="494"/>
      <c r="H66" s="494" t="s">
        <v>5539</v>
      </c>
      <c r="I66" s="494" t="s">
        <v>294</v>
      </c>
      <c r="J66" s="494" t="s">
        <v>294</v>
      </c>
      <c r="K66" s="573">
        <v>0</v>
      </c>
      <c r="L66" s="358" t="s">
        <v>5559</v>
      </c>
      <c r="M66" s="357" t="s">
        <v>5556</v>
      </c>
      <c r="N66" s="357" t="s">
        <v>5539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5120</v>
      </c>
      <c r="U66" s="357" t="s">
        <v>294</v>
      </c>
      <c r="V66" s="357" t="s">
        <v>294</v>
      </c>
    </row>
    <row r="67" spans="1:22">
      <c r="A67" s="515"/>
      <c r="B67" s="47" t="s">
        <v>5560</v>
      </c>
      <c r="C67" s="1259" t="s">
        <v>5561</v>
      </c>
      <c r="D67" s="499">
        <v>4</v>
      </c>
      <c r="E67" s="47">
        <v>5</v>
      </c>
      <c r="F67" s="553" t="s">
        <v>1130</v>
      </c>
      <c r="G67" s="494"/>
      <c r="H67" s="494" t="s">
        <v>1118</v>
      </c>
      <c r="I67" s="494" t="s">
        <v>294</v>
      </c>
      <c r="J67" s="494" t="s">
        <v>294</v>
      </c>
      <c r="K67" s="573">
        <v>0</v>
      </c>
      <c r="L67" s="358" t="s">
        <v>5562</v>
      </c>
      <c r="M67" s="357" t="s">
        <v>5560</v>
      </c>
      <c r="N67" s="357" t="s">
        <v>1118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2114</v>
      </c>
      <c r="U67" s="357" t="s">
        <v>294</v>
      </c>
      <c r="V67" s="357" t="s">
        <v>294</v>
      </c>
    </row>
    <row r="68" spans="1:22">
      <c r="A68" s="1265"/>
      <c r="B68" s="47" t="s">
        <v>5781</v>
      </c>
      <c r="C68" s="533" t="s">
        <v>3394</v>
      </c>
      <c r="D68" s="499">
        <v>8</v>
      </c>
      <c r="E68" s="1156">
        <v>12</v>
      </c>
      <c r="F68" s="553" t="s">
        <v>325</v>
      </c>
      <c r="G68" s="494"/>
      <c r="H68" s="494" t="s">
        <v>5779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5781</v>
      </c>
      <c r="N68" s="357" t="s">
        <v>5779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265"/>
      <c r="B69" s="47" t="s">
        <v>1116</v>
      </c>
      <c r="C69" s="533" t="s">
        <v>1122</v>
      </c>
      <c r="D69" s="499">
        <v>4</v>
      </c>
      <c r="E69" s="1156">
        <v>4</v>
      </c>
      <c r="F69" s="553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1265"/>
      <c r="B70" s="47" t="s">
        <v>866</v>
      </c>
      <c r="C70" s="533" t="s">
        <v>1123</v>
      </c>
      <c r="D70" s="499">
        <v>4</v>
      </c>
      <c r="E70" s="1156">
        <v>4</v>
      </c>
      <c r="F70" s="553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1265"/>
      <c r="B71" s="1265" t="s">
        <v>875</v>
      </c>
      <c r="C71" s="1251" t="s">
        <v>1124</v>
      </c>
      <c r="D71" s="516">
        <v>4</v>
      </c>
      <c r="E71" s="50">
        <v>4</v>
      </c>
      <c r="F71" s="497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1059"/>
      <c r="B72" s="552"/>
      <c r="C72" s="550" t="s">
        <v>336</v>
      </c>
      <c r="D72" s="545">
        <v>22</v>
      </c>
      <c r="E72" s="545">
        <v>30</v>
      </c>
      <c r="F72" s="69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525" t="s">
        <v>111</v>
      </c>
      <c r="D73" s="545">
        <v>200</v>
      </c>
      <c r="E73" s="545">
        <v>263</v>
      </c>
      <c r="F73" s="142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091CE-4DC7-4AF7-8EAE-2D1CA67B859F}">
  <sheetPr codeName="Sheet165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535" t="s">
        <v>3168</v>
      </c>
      <c r="C9" s="543" t="s">
        <v>3169</v>
      </c>
      <c r="D9" s="498">
        <v>5</v>
      </c>
      <c r="E9" s="498">
        <v>6</v>
      </c>
      <c r="F9" s="106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544" t="s">
        <v>20</v>
      </c>
      <c r="C10" s="532" t="s">
        <v>21</v>
      </c>
      <c r="D10" s="499">
        <v>5</v>
      </c>
      <c r="E10" s="499">
        <v>6</v>
      </c>
      <c r="F10" s="49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544" t="s">
        <v>36</v>
      </c>
      <c r="C11" s="532" t="s">
        <v>247</v>
      </c>
      <c r="D11" s="499">
        <v>1</v>
      </c>
      <c r="E11" s="499">
        <v>1</v>
      </c>
      <c r="F11" s="4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1131</v>
      </c>
      <c r="M11" s="357" t="s">
        <v>36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44" t="s">
        <v>5483</v>
      </c>
      <c r="C12" s="532" t="s">
        <v>5009</v>
      </c>
      <c r="D12" s="499">
        <v>4</v>
      </c>
      <c r="E12" s="499">
        <v>5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5010</v>
      </c>
      <c r="M12" s="357" t="s">
        <v>5483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544" t="s">
        <v>499</v>
      </c>
      <c r="C13" s="532" t="s">
        <v>500</v>
      </c>
      <c r="D13" s="499">
        <v>4</v>
      </c>
      <c r="E13" s="499">
        <v>5</v>
      </c>
      <c r="F13" s="4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44" t="s">
        <v>1020</v>
      </c>
      <c r="C14" s="532" t="s">
        <v>3206</v>
      </c>
      <c r="D14" s="499">
        <v>2</v>
      </c>
      <c r="E14" s="499">
        <v>2</v>
      </c>
      <c r="F14" s="49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1020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41" t="s">
        <v>336</v>
      </c>
      <c r="D15" s="49">
        <v>21</v>
      </c>
      <c r="E15" s="49">
        <v>25</v>
      </c>
      <c r="F15" s="124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544" t="s">
        <v>3544</v>
      </c>
      <c r="C16" s="532" t="s">
        <v>3570</v>
      </c>
      <c r="D16" s="544">
        <v>5</v>
      </c>
      <c r="E16" s="498">
        <v>6</v>
      </c>
      <c r="F16" s="49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544" t="s">
        <v>26</v>
      </c>
      <c r="C17" s="532" t="s">
        <v>52</v>
      </c>
      <c r="D17" s="544">
        <v>5</v>
      </c>
      <c r="E17" s="499">
        <v>6</v>
      </c>
      <c r="F17" s="4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544" t="s">
        <v>366</v>
      </c>
      <c r="C18" s="532" t="s">
        <v>367</v>
      </c>
      <c r="D18" s="544">
        <v>3</v>
      </c>
      <c r="E18" s="499">
        <v>3</v>
      </c>
      <c r="F18" s="4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367</v>
      </c>
      <c r="M18" s="357" t="s">
        <v>366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544" t="s">
        <v>40</v>
      </c>
      <c r="C19" s="532" t="s">
        <v>338</v>
      </c>
      <c r="D19" s="544">
        <v>1</v>
      </c>
      <c r="E19" s="499">
        <v>1</v>
      </c>
      <c r="F19" s="496" t="s">
        <v>3933</v>
      </c>
      <c r="G19" s="494"/>
      <c r="H19" s="494" t="s">
        <v>36</v>
      </c>
      <c r="I19" s="494" t="s">
        <v>294</v>
      </c>
      <c r="J19" s="494" t="s">
        <v>294</v>
      </c>
      <c r="K19" s="573">
        <v>0</v>
      </c>
      <c r="L19" s="358" t="s">
        <v>1180</v>
      </c>
      <c r="M19" s="357" t="s">
        <v>40</v>
      </c>
      <c r="N19" s="357" t="s">
        <v>36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1131</v>
      </c>
      <c r="U19" s="357" t="s">
        <v>294</v>
      </c>
      <c r="V19" s="357" t="s">
        <v>294</v>
      </c>
    </row>
    <row r="20" spans="1:22">
      <c r="A20" s="515"/>
      <c r="B20" s="544" t="s">
        <v>5485</v>
      </c>
      <c r="C20" s="532" t="s">
        <v>5016</v>
      </c>
      <c r="D20" s="544">
        <v>5</v>
      </c>
      <c r="E20" s="499">
        <v>7</v>
      </c>
      <c r="F20" s="496" t="s">
        <v>5009</v>
      </c>
      <c r="G20" s="494"/>
      <c r="H20" s="494" t="s">
        <v>5483</v>
      </c>
      <c r="I20" s="494" t="s">
        <v>294</v>
      </c>
      <c r="J20" s="494" t="s">
        <v>294</v>
      </c>
      <c r="K20" s="573">
        <v>0</v>
      </c>
      <c r="L20" s="358" t="s">
        <v>5017</v>
      </c>
      <c r="M20" s="357" t="s">
        <v>5485</v>
      </c>
      <c r="N20" s="357" t="s">
        <v>5483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5010</v>
      </c>
      <c r="U20" s="357" t="s">
        <v>294</v>
      </c>
      <c r="V20" s="357" t="s">
        <v>294</v>
      </c>
    </row>
    <row r="21" spans="1:22" ht="15" thickBot="1">
      <c r="A21" s="515"/>
      <c r="B21" s="544" t="s">
        <v>10</v>
      </c>
      <c r="C21" s="532" t="s">
        <v>11</v>
      </c>
      <c r="D21" s="544">
        <v>2</v>
      </c>
      <c r="E21" s="499">
        <v>2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438</v>
      </c>
      <c r="M21" s="357" t="s">
        <v>10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206"/>
      <c r="C22" s="541" t="s">
        <v>336</v>
      </c>
      <c r="D22" s="49">
        <v>21</v>
      </c>
      <c r="E22" s="49">
        <v>25</v>
      </c>
      <c r="F22" s="1244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544" t="s">
        <v>19</v>
      </c>
      <c r="C23" s="532" t="s">
        <v>3226</v>
      </c>
      <c r="D23" s="499">
        <v>2</v>
      </c>
      <c r="E23" s="499">
        <v>2</v>
      </c>
      <c r="F23" s="49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335</v>
      </c>
      <c r="M23" s="357" t="s">
        <v>19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544" t="s">
        <v>29</v>
      </c>
      <c r="C24" s="532" t="s">
        <v>53</v>
      </c>
      <c r="D24" s="499">
        <v>2</v>
      </c>
      <c r="E24" s="499">
        <v>2</v>
      </c>
      <c r="F24" s="49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544" t="s">
        <v>868</v>
      </c>
      <c r="C25" s="532" t="s">
        <v>4618</v>
      </c>
      <c r="D25" s="499">
        <v>3</v>
      </c>
      <c r="E25" s="499">
        <v>4</v>
      </c>
      <c r="F25" s="496" t="s">
        <v>3169</v>
      </c>
      <c r="G25" s="494"/>
      <c r="H25" s="494" t="s">
        <v>3168</v>
      </c>
      <c r="I25" s="494" t="s">
        <v>294</v>
      </c>
      <c r="J25" s="494" t="s">
        <v>294</v>
      </c>
      <c r="K25" s="573">
        <v>0</v>
      </c>
      <c r="L25" s="358" t="s">
        <v>2113</v>
      </c>
      <c r="M25" s="357" t="s">
        <v>868</v>
      </c>
      <c r="N25" s="357" t="s">
        <v>3168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3170</v>
      </c>
      <c r="U25" s="357" t="s">
        <v>294</v>
      </c>
      <c r="V25" s="357" t="s">
        <v>294</v>
      </c>
    </row>
    <row r="26" spans="1:22">
      <c r="A26" s="515"/>
      <c r="B26" s="544" t="s">
        <v>5722</v>
      </c>
      <c r="C26" s="532" t="s">
        <v>562</v>
      </c>
      <c r="D26" s="544">
        <v>5</v>
      </c>
      <c r="E26" s="544">
        <v>7</v>
      </c>
      <c r="F26" s="496" t="s">
        <v>3545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5722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544" t="s">
        <v>33</v>
      </c>
      <c r="C27" s="532" t="s">
        <v>140</v>
      </c>
      <c r="D27" s="499">
        <v>5</v>
      </c>
      <c r="E27" s="499">
        <v>7</v>
      </c>
      <c r="F27" s="496" t="s">
        <v>4143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5"/>
      <c r="B28" s="544" t="s">
        <v>25</v>
      </c>
      <c r="C28" s="532" t="s">
        <v>138</v>
      </c>
      <c r="D28" s="544">
        <v>3</v>
      </c>
      <c r="E28" s="544">
        <v>4</v>
      </c>
      <c r="F28" s="49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2100</v>
      </c>
      <c r="M28" s="357" t="s">
        <v>25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17"/>
      <c r="B29" s="206"/>
      <c r="C29" s="541" t="s">
        <v>336</v>
      </c>
      <c r="D29" s="49">
        <v>20</v>
      </c>
      <c r="E29" s="49">
        <v>26</v>
      </c>
      <c r="F29" s="1244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544" t="s">
        <v>30</v>
      </c>
      <c r="C30" s="532" t="s">
        <v>3669</v>
      </c>
      <c r="D30" s="544">
        <v>5</v>
      </c>
      <c r="E30" s="544">
        <v>6</v>
      </c>
      <c r="F30" s="496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544" t="s">
        <v>1110</v>
      </c>
      <c r="C31" s="532" t="s">
        <v>408</v>
      </c>
      <c r="D31" s="499">
        <v>3</v>
      </c>
      <c r="E31" s="544">
        <v>3</v>
      </c>
      <c r="F31" s="496" t="s">
        <v>367</v>
      </c>
      <c r="G31" s="494"/>
      <c r="H31" s="494" t="s">
        <v>366</v>
      </c>
      <c r="I31" s="494" t="s">
        <v>294</v>
      </c>
      <c r="J31" s="494" t="s">
        <v>294</v>
      </c>
      <c r="K31" s="573">
        <v>0</v>
      </c>
      <c r="L31" s="358" t="s">
        <v>408</v>
      </c>
      <c r="M31" s="357" t="s">
        <v>1110</v>
      </c>
      <c r="N31" s="357" t="s">
        <v>366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367</v>
      </c>
      <c r="U31" s="357" t="s">
        <v>294</v>
      </c>
      <c r="V31" s="357" t="s">
        <v>294</v>
      </c>
    </row>
    <row r="32" spans="1:22">
      <c r="A32" s="515"/>
      <c r="B32" s="544" t="s">
        <v>38</v>
      </c>
      <c r="C32" s="532" t="s">
        <v>146</v>
      </c>
      <c r="D32" s="499">
        <v>1</v>
      </c>
      <c r="E32" s="499">
        <v>1</v>
      </c>
      <c r="F32" s="496" t="s">
        <v>3226</v>
      </c>
      <c r="G32" s="494"/>
      <c r="H32" s="494" t="s">
        <v>19</v>
      </c>
      <c r="I32" s="494" t="s">
        <v>294</v>
      </c>
      <c r="J32" s="494" t="s">
        <v>294</v>
      </c>
      <c r="K32" s="573">
        <v>0</v>
      </c>
      <c r="L32" s="358" t="s">
        <v>331</v>
      </c>
      <c r="M32" s="357" t="s">
        <v>38</v>
      </c>
      <c r="N32" s="357" t="s">
        <v>19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335</v>
      </c>
      <c r="U32" s="357" t="s">
        <v>294</v>
      </c>
      <c r="V32" s="357" t="s">
        <v>294</v>
      </c>
    </row>
    <row r="33" spans="1:22">
      <c r="A33" s="515"/>
      <c r="B33" s="544" t="s">
        <v>860</v>
      </c>
      <c r="C33" s="532" t="s">
        <v>4664</v>
      </c>
      <c r="D33" s="499">
        <v>4</v>
      </c>
      <c r="E33" s="544">
        <v>5</v>
      </c>
      <c r="F33" s="496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738</v>
      </c>
      <c r="M33" s="357" t="s">
        <v>860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544" t="s">
        <v>5488</v>
      </c>
      <c r="C34" s="532" t="s">
        <v>5071</v>
      </c>
      <c r="D34" s="499">
        <v>2</v>
      </c>
      <c r="E34" s="544">
        <v>2</v>
      </c>
      <c r="F34" s="496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5071</v>
      </c>
      <c r="M34" s="357" t="s">
        <v>5488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5"/>
      <c r="B35" s="544" t="s">
        <v>1111</v>
      </c>
      <c r="C35" s="532" t="s">
        <v>1112</v>
      </c>
      <c r="D35" s="499">
        <v>3</v>
      </c>
      <c r="E35" s="544">
        <v>4</v>
      </c>
      <c r="F35" s="496" t="s">
        <v>3943</v>
      </c>
      <c r="G35" s="494"/>
      <c r="H35" s="494" t="s">
        <v>40</v>
      </c>
      <c r="I35" s="494" t="s">
        <v>294</v>
      </c>
      <c r="J35" s="494" t="s">
        <v>294</v>
      </c>
      <c r="K35" s="573">
        <v>0</v>
      </c>
      <c r="L35" s="358" t="s">
        <v>1126</v>
      </c>
      <c r="M35" s="357" t="s">
        <v>1111</v>
      </c>
      <c r="N35" s="357" t="s">
        <v>40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1180</v>
      </c>
      <c r="U35" s="357" t="s">
        <v>294</v>
      </c>
      <c r="V35" s="357" t="s">
        <v>294</v>
      </c>
    </row>
    <row r="36" spans="1:22" ht="15" thickBot="1">
      <c r="A36" s="517"/>
      <c r="B36" s="206"/>
      <c r="C36" s="541" t="s">
        <v>336</v>
      </c>
      <c r="D36" s="49">
        <v>18</v>
      </c>
      <c r="E36" s="49">
        <v>21</v>
      </c>
      <c r="F36" s="1244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544" t="s">
        <v>1118</v>
      </c>
      <c r="C37" s="532" t="s">
        <v>1130</v>
      </c>
      <c r="D37" s="499">
        <v>3</v>
      </c>
      <c r="E37" s="544">
        <v>6</v>
      </c>
      <c r="F37" s="496" t="s">
        <v>53</v>
      </c>
      <c r="G37" s="494"/>
      <c r="H37" s="494" t="s">
        <v>29</v>
      </c>
      <c r="I37" s="494" t="s">
        <v>294</v>
      </c>
      <c r="J37" s="494" t="s">
        <v>294</v>
      </c>
      <c r="K37" s="574">
        <v>0</v>
      </c>
      <c r="L37" s="358" t="s">
        <v>2114</v>
      </c>
      <c r="M37" s="357" t="s">
        <v>1118</v>
      </c>
      <c r="N37" s="357" t="s">
        <v>29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609</v>
      </c>
      <c r="U37" s="357" t="s">
        <v>294</v>
      </c>
      <c r="V37" s="357" t="s">
        <v>294</v>
      </c>
    </row>
    <row r="38" spans="1:22">
      <c r="A38" s="515"/>
      <c r="B38" s="544" t="s">
        <v>35</v>
      </c>
      <c r="C38" s="532" t="s">
        <v>3258</v>
      </c>
      <c r="D38" s="544">
        <v>3</v>
      </c>
      <c r="E38" s="544">
        <v>4</v>
      </c>
      <c r="F38" s="496" t="s">
        <v>138</v>
      </c>
      <c r="G38" s="494"/>
      <c r="H38" s="494" t="s">
        <v>25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35</v>
      </c>
      <c r="N38" s="357" t="s">
        <v>25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544" t="s">
        <v>5490</v>
      </c>
      <c r="C39" s="532" t="s">
        <v>5491</v>
      </c>
      <c r="D39" s="499">
        <v>3</v>
      </c>
      <c r="E39" s="544">
        <v>3</v>
      </c>
      <c r="F39" s="496" t="s">
        <v>4664</v>
      </c>
      <c r="G39" s="494"/>
      <c r="H39" s="494" t="s">
        <v>860</v>
      </c>
      <c r="I39" s="494" t="s">
        <v>294</v>
      </c>
      <c r="J39" s="494" t="s">
        <v>294</v>
      </c>
      <c r="K39" s="574">
        <v>0</v>
      </c>
      <c r="L39" s="358" t="s">
        <v>5044</v>
      </c>
      <c r="M39" s="357" t="s">
        <v>5490</v>
      </c>
      <c r="N39" s="357" t="s">
        <v>860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738</v>
      </c>
      <c r="U39" s="357" t="s">
        <v>294</v>
      </c>
      <c r="V39" s="357" t="s">
        <v>294</v>
      </c>
    </row>
    <row r="40" spans="1:22">
      <c r="A40" s="515"/>
      <c r="B40" s="544" t="s">
        <v>4716</v>
      </c>
      <c r="C40" s="532" t="s">
        <v>2117</v>
      </c>
      <c r="D40" s="499">
        <v>3</v>
      </c>
      <c r="E40" s="544">
        <v>3</v>
      </c>
      <c r="F40" s="496" t="s">
        <v>5016</v>
      </c>
      <c r="G40" s="494"/>
      <c r="H40" s="494" t="s">
        <v>5485</v>
      </c>
      <c r="I40" s="494" t="s">
        <v>294</v>
      </c>
      <c r="J40" s="494" t="s">
        <v>294</v>
      </c>
      <c r="K40" s="573">
        <v>0</v>
      </c>
      <c r="L40" s="358" t="s">
        <v>2118</v>
      </c>
      <c r="M40" s="357" t="s">
        <v>4716</v>
      </c>
      <c r="N40" s="357" t="s">
        <v>5485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5017</v>
      </c>
      <c r="U40" s="357" t="s">
        <v>294</v>
      </c>
      <c r="V40" s="357" t="s">
        <v>294</v>
      </c>
    </row>
    <row r="41" spans="1:22">
      <c r="A41" s="515"/>
      <c r="B41" s="544" t="s">
        <v>5842</v>
      </c>
      <c r="C41" s="532" t="s">
        <v>4636</v>
      </c>
      <c r="D41" s="544">
        <v>3</v>
      </c>
      <c r="E41" s="544">
        <v>3</v>
      </c>
      <c r="F41" s="496" t="s">
        <v>500</v>
      </c>
      <c r="G41" s="494"/>
      <c r="H41" s="494" t="s">
        <v>499</v>
      </c>
      <c r="I41" s="494" t="s">
        <v>294</v>
      </c>
      <c r="J41" s="494" t="s">
        <v>294</v>
      </c>
      <c r="K41" s="573">
        <v>0</v>
      </c>
      <c r="L41" s="358" t="s">
        <v>2103</v>
      </c>
      <c r="M41" s="357" t="s">
        <v>5842</v>
      </c>
      <c r="N41" s="357" t="s">
        <v>499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882</v>
      </c>
      <c r="U41" s="357" t="s">
        <v>294</v>
      </c>
      <c r="V41" s="357" t="s">
        <v>294</v>
      </c>
    </row>
    <row r="42" spans="1:22">
      <c r="A42" s="515"/>
      <c r="B42" s="544" t="s">
        <v>4800</v>
      </c>
      <c r="C42" s="532" t="s">
        <v>4801</v>
      </c>
      <c r="D42" s="544">
        <v>3</v>
      </c>
      <c r="E42" s="544">
        <v>4</v>
      </c>
      <c r="F42" s="496" t="s">
        <v>408</v>
      </c>
      <c r="G42" s="494"/>
      <c r="H42" s="494" t="s">
        <v>1110</v>
      </c>
      <c r="I42" s="494" t="s">
        <v>294</v>
      </c>
      <c r="J42" s="494" t="s">
        <v>294</v>
      </c>
      <c r="K42" s="573">
        <v>0</v>
      </c>
      <c r="L42" s="358" t="s">
        <v>2119</v>
      </c>
      <c r="M42" s="357" t="s">
        <v>4800</v>
      </c>
      <c r="N42" s="357" t="s">
        <v>1110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408</v>
      </c>
      <c r="U42" s="357" t="s">
        <v>294</v>
      </c>
      <c r="V42" s="357" t="s">
        <v>294</v>
      </c>
    </row>
    <row r="43" spans="1:22" ht="15" thickBot="1">
      <c r="A43" s="515"/>
      <c r="B43" s="544" t="s">
        <v>34</v>
      </c>
      <c r="C43" s="532" t="s">
        <v>142</v>
      </c>
      <c r="D43" s="544">
        <v>4</v>
      </c>
      <c r="E43" s="544">
        <v>6</v>
      </c>
      <c r="F43" s="496" t="s">
        <v>11</v>
      </c>
      <c r="G43" s="494"/>
      <c r="H43" s="494" t="s">
        <v>10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34</v>
      </c>
      <c r="N43" s="357" t="s">
        <v>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 ht="15" thickBot="1">
      <c r="A44" s="517"/>
      <c r="B44" s="206"/>
      <c r="C44" s="541" t="s">
        <v>336</v>
      </c>
      <c r="D44" s="49">
        <v>22</v>
      </c>
      <c r="E44" s="49">
        <v>29</v>
      </c>
      <c r="F44" s="1244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336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544" t="s">
        <v>5493</v>
      </c>
      <c r="C45" s="532" t="s">
        <v>5494</v>
      </c>
      <c r="D45" s="499">
        <v>5</v>
      </c>
      <c r="E45" s="544">
        <v>7</v>
      </c>
      <c r="F45" s="496" t="s">
        <v>4636</v>
      </c>
      <c r="G45" s="494"/>
      <c r="H45" s="494" t="s">
        <v>5842</v>
      </c>
      <c r="I45" s="494" t="s">
        <v>294</v>
      </c>
      <c r="J45" s="494" t="s">
        <v>294</v>
      </c>
      <c r="K45" s="573">
        <v>0</v>
      </c>
      <c r="L45" s="358" t="s">
        <v>5021</v>
      </c>
      <c r="M45" s="357" t="s">
        <v>5493</v>
      </c>
      <c r="N45" s="357" t="s">
        <v>5842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2103</v>
      </c>
      <c r="U45" s="357" t="s">
        <v>294</v>
      </c>
      <c r="V45" s="357" t="s">
        <v>294</v>
      </c>
    </row>
    <row r="46" spans="1:22">
      <c r="A46" s="515"/>
      <c r="B46" s="544" t="s">
        <v>5495</v>
      </c>
      <c r="C46" s="532" t="s">
        <v>2109</v>
      </c>
      <c r="D46" s="499">
        <v>4</v>
      </c>
      <c r="E46" s="499">
        <v>5</v>
      </c>
      <c r="F46" s="49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1113</v>
      </c>
      <c r="M46" s="357" t="s">
        <v>5495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544" t="s">
        <v>5045</v>
      </c>
      <c r="C47" s="532" t="s">
        <v>5046</v>
      </c>
      <c r="D47" s="499">
        <v>4</v>
      </c>
      <c r="E47" s="499">
        <v>5</v>
      </c>
      <c r="F47" s="496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5047</v>
      </c>
      <c r="M47" s="357" t="s">
        <v>5045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544" t="s">
        <v>4760</v>
      </c>
      <c r="C48" s="532" t="s">
        <v>5028</v>
      </c>
      <c r="D48" s="499">
        <v>3</v>
      </c>
      <c r="E48" s="499">
        <v>4</v>
      </c>
      <c r="F48" s="496" t="s">
        <v>4636</v>
      </c>
      <c r="G48" s="494"/>
      <c r="H48" s="494" t="s">
        <v>5842</v>
      </c>
      <c r="I48" s="494" t="s">
        <v>294</v>
      </c>
      <c r="J48" s="494" t="s">
        <v>294</v>
      </c>
      <c r="K48" s="573">
        <v>0</v>
      </c>
      <c r="L48" s="358" t="s">
        <v>4655</v>
      </c>
      <c r="M48" s="357" t="s">
        <v>4760</v>
      </c>
      <c r="N48" s="357" t="s">
        <v>5842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2103</v>
      </c>
      <c r="U48" s="357" t="s">
        <v>294</v>
      </c>
      <c r="V48" s="357" t="s">
        <v>294</v>
      </c>
    </row>
    <row r="49" spans="1:22" ht="15" thickBot="1">
      <c r="A49" s="515"/>
      <c r="B49" s="544" t="s">
        <v>5496</v>
      </c>
      <c r="C49" s="532" t="s">
        <v>5024</v>
      </c>
      <c r="D49" s="499">
        <v>5</v>
      </c>
      <c r="E49" s="499">
        <v>7</v>
      </c>
      <c r="F49" s="496" t="s">
        <v>141</v>
      </c>
      <c r="G49" s="494"/>
      <c r="H49" s="494" t="s">
        <v>30</v>
      </c>
      <c r="I49" s="494" t="s">
        <v>294</v>
      </c>
      <c r="J49" s="494" t="s">
        <v>294</v>
      </c>
      <c r="K49" s="573">
        <v>0</v>
      </c>
      <c r="L49" s="358" t="s">
        <v>5025</v>
      </c>
      <c r="M49" s="357" t="s">
        <v>5496</v>
      </c>
      <c r="N49" s="357" t="s">
        <v>30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604</v>
      </c>
      <c r="U49" s="357" t="s">
        <v>294</v>
      </c>
      <c r="V49" s="357" t="s">
        <v>294</v>
      </c>
    </row>
    <row r="50" spans="1:22" ht="15" thickBot="1">
      <c r="A50" s="1059"/>
      <c r="B50" s="206"/>
      <c r="C50" s="541" t="s">
        <v>336</v>
      </c>
      <c r="D50" s="49">
        <v>21</v>
      </c>
      <c r="E50" s="49">
        <v>28</v>
      </c>
      <c r="F50" s="1244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336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544" t="s">
        <v>5037</v>
      </c>
      <c r="C51" s="532" t="s">
        <v>5038</v>
      </c>
      <c r="D51" s="498">
        <v>5</v>
      </c>
      <c r="E51" s="498">
        <v>7</v>
      </c>
      <c r="F51" s="496" t="s">
        <v>5024</v>
      </c>
      <c r="G51" s="494"/>
      <c r="H51" s="494" t="s">
        <v>5496</v>
      </c>
      <c r="I51" s="494" t="s">
        <v>294</v>
      </c>
      <c r="J51" s="494" t="s">
        <v>294</v>
      </c>
      <c r="K51" s="573">
        <v>0</v>
      </c>
      <c r="L51" s="358" t="s">
        <v>5039</v>
      </c>
      <c r="M51" s="357" t="s">
        <v>5037</v>
      </c>
      <c r="N51" s="357" t="s">
        <v>5496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5025</v>
      </c>
      <c r="U51" s="357" t="s">
        <v>294</v>
      </c>
      <c r="V51" s="357" t="s">
        <v>294</v>
      </c>
    </row>
    <row r="52" spans="1:22">
      <c r="A52" s="515"/>
      <c r="B52" s="47" t="s">
        <v>5499</v>
      </c>
      <c r="C52" s="520" t="s">
        <v>5500</v>
      </c>
      <c r="D52" s="499">
        <v>5</v>
      </c>
      <c r="E52" s="499">
        <v>7</v>
      </c>
      <c r="F52" s="618" t="s">
        <v>5494</v>
      </c>
      <c r="G52" s="494"/>
      <c r="H52" s="494" t="s">
        <v>5493</v>
      </c>
      <c r="I52" s="494" t="s">
        <v>294</v>
      </c>
      <c r="J52" s="494" t="s">
        <v>294</v>
      </c>
      <c r="K52" s="573">
        <v>0</v>
      </c>
      <c r="L52" s="358" t="s">
        <v>5034</v>
      </c>
      <c r="M52" s="357" t="s">
        <v>5499</v>
      </c>
      <c r="N52" s="357" t="s">
        <v>5493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5021</v>
      </c>
      <c r="U52" s="357" t="s">
        <v>294</v>
      </c>
      <c r="V52" s="357" t="s">
        <v>294</v>
      </c>
    </row>
    <row r="53" spans="1:22">
      <c r="A53" s="515"/>
      <c r="B53" s="544" t="s">
        <v>5151</v>
      </c>
      <c r="C53" s="520" t="s">
        <v>5014</v>
      </c>
      <c r="D53" s="544">
        <v>3</v>
      </c>
      <c r="E53" s="544">
        <v>4</v>
      </c>
      <c r="F53" s="496" t="s">
        <v>3206</v>
      </c>
      <c r="G53" s="494"/>
      <c r="H53" s="494" t="s">
        <v>1020</v>
      </c>
      <c r="I53" s="494" t="s">
        <v>294</v>
      </c>
      <c r="J53" s="494" t="s">
        <v>294</v>
      </c>
      <c r="K53" s="573">
        <v>0</v>
      </c>
      <c r="L53" s="358" t="s">
        <v>5014</v>
      </c>
      <c r="M53" s="357" t="s">
        <v>5151</v>
      </c>
      <c r="N53" s="357" t="s">
        <v>1020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3207</v>
      </c>
      <c r="U53" s="357" t="s">
        <v>294</v>
      </c>
      <c r="V53" s="357" t="s">
        <v>294</v>
      </c>
    </row>
    <row r="54" spans="1:22" ht="15" thickBot="1">
      <c r="A54" s="515"/>
      <c r="B54" s="47" t="s">
        <v>4665</v>
      </c>
      <c r="C54" s="532" t="s">
        <v>5502</v>
      </c>
      <c r="D54" s="499">
        <v>8</v>
      </c>
      <c r="E54" s="499">
        <v>14</v>
      </c>
      <c r="F54" s="496" t="s">
        <v>5503</v>
      </c>
      <c r="G54" s="494"/>
      <c r="H54" s="494" t="s">
        <v>34</v>
      </c>
      <c r="I54" s="494" t="s">
        <v>294</v>
      </c>
      <c r="J54" s="494" t="s">
        <v>294</v>
      </c>
      <c r="K54" s="573">
        <v>130</v>
      </c>
      <c r="L54" s="358" t="s">
        <v>4589</v>
      </c>
      <c r="M54" s="357" t="s">
        <v>4665</v>
      </c>
      <c r="N54" s="357" t="s">
        <v>34</v>
      </c>
      <c r="O54" s="357" t="s">
        <v>294</v>
      </c>
      <c r="P54" s="357" t="s">
        <v>294</v>
      </c>
      <c r="Q54" s="357">
        <v>130</v>
      </c>
      <c r="R54" s="357">
        <v>19</v>
      </c>
      <c r="S54" s="357">
        <v>0</v>
      </c>
      <c r="T54" s="357" t="s">
        <v>1181</v>
      </c>
      <c r="U54" s="357" t="s">
        <v>2110</v>
      </c>
      <c r="V54" s="357" t="s">
        <v>294</v>
      </c>
    </row>
    <row r="55" spans="1:22" ht="15" thickBot="1">
      <c r="A55" s="517"/>
      <c r="B55" s="206"/>
      <c r="C55" s="541" t="s">
        <v>336</v>
      </c>
      <c r="D55" s="692">
        <v>21</v>
      </c>
      <c r="E55" s="692">
        <v>32</v>
      </c>
      <c r="F55" s="1244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5504</v>
      </c>
      <c r="C56" s="520" t="s">
        <v>5505</v>
      </c>
      <c r="D56" s="498">
        <v>5</v>
      </c>
      <c r="E56" s="498">
        <v>7</v>
      </c>
      <c r="F56" s="618" t="s">
        <v>5028</v>
      </c>
      <c r="G56" s="494"/>
      <c r="H56" s="494" t="s">
        <v>4760</v>
      </c>
      <c r="I56" s="494" t="s">
        <v>294</v>
      </c>
      <c r="J56" s="494" t="s">
        <v>294</v>
      </c>
      <c r="K56" s="573">
        <v>0</v>
      </c>
      <c r="L56" s="358" t="s">
        <v>5029</v>
      </c>
      <c r="M56" s="357" t="s">
        <v>5504</v>
      </c>
      <c r="N56" s="357" t="s">
        <v>4760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4655</v>
      </c>
      <c r="U56" s="357" t="s">
        <v>294</v>
      </c>
      <c r="V56" s="357" t="s">
        <v>294</v>
      </c>
    </row>
    <row r="57" spans="1:22">
      <c r="A57" s="515"/>
      <c r="B57" s="544" t="s">
        <v>5059</v>
      </c>
      <c r="C57" s="532" t="s">
        <v>5060</v>
      </c>
      <c r="D57" s="499">
        <v>5</v>
      </c>
      <c r="E57" s="499">
        <v>7</v>
      </c>
      <c r="F57" s="496" t="s">
        <v>5494</v>
      </c>
      <c r="G57" s="494"/>
      <c r="H57" s="494" t="s">
        <v>5493</v>
      </c>
      <c r="I57" s="494" t="s">
        <v>294</v>
      </c>
      <c r="J57" s="494" t="s">
        <v>294</v>
      </c>
      <c r="K57" s="573">
        <v>0</v>
      </c>
      <c r="L57" s="358" t="s">
        <v>5061</v>
      </c>
      <c r="M57" s="357" t="s">
        <v>5059</v>
      </c>
      <c r="N57" s="357" t="s">
        <v>5493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5021</v>
      </c>
      <c r="U57" s="357" t="s">
        <v>294</v>
      </c>
      <c r="V57" s="357" t="s">
        <v>294</v>
      </c>
    </row>
    <row r="58" spans="1:22">
      <c r="A58" s="515"/>
      <c r="B58" s="544" t="s">
        <v>4660</v>
      </c>
      <c r="C58" s="532" t="s">
        <v>4661</v>
      </c>
      <c r="D58" s="499">
        <v>4</v>
      </c>
      <c r="E58" s="499">
        <v>4</v>
      </c>
      <c r="F58" s="496" t="s">
        <v>4801</v>
      </c>
      <c r="G58" s="494"/>
      <c r="H58" s="494" t="s">
        <v>4800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4800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2119</v>
      </c>
      <c r="U58" s="357" t="s">
        <v>294</v>
      </c>
      <c r="V58" s="357" t="s">
        <v>294</v>
      </c>
    </row>
    <row r="59" spans="1:22" ht="15" thickBot="1">
      <c r="A59" s="515"/>
      <c r="B59" s="544" t="s">
        <v>5507</v>
      </c>
      <c r="C59" s="532" t="s">
        <v>5508</v>
      </c>
      <c r="D59" s="516">
        <v>6</v>
      </c>
      <c r="E59" s="516">
        <v>9</v>
      </c>
      <c r="F59" s="496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5042</v>
      </c>
      <c r="M59" s="357" t="s">
        <v>5507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 ht="15" thickBot="1">
      <c r="A60" s="517"/>
      <c r="B60" s="206"/>
      <c r="C60" s="541" t="s">
        <v>336</v>
      </c>
      <c r="D60" s="49">
        <v>20</v>
      </c>
      <c r="E60" s="49">
        <v>27</v>
      </c>
      <c r="F60" s="1244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544" t="s">
        <v>1127</v>
      </c>
      <c r="C61" s="532" t="s">
        <v>881</v>
      </c>
      <c r="D61" s="499">
        <v>6</v>
      </c>
      <c r="E61" s="499">
        <v>9</v>
      </c>
      <c r="F61" s="496" t="s">
        <v>5505</v>
      </c>
      <c r="G61" s="494"/>
      <c r="H61" s="494" t="s">
        <v>5504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1127</v>
      </c>
      <c r="N61" s="357" t="s">
        <v>5504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5029</v>
      </c>
      <c r="U61" s="357" t="s">
        <v>294</v>
      </c>
      <c r="V61" s="357" t="s">
        <v>294</v>
      </c>
    </row>
    <row r="62" spans="1:22">
      <c r="A62" s="515"/>
      <c r="B62" s="47" t="s">
        <v>5730</v>
      </c>
      <c r="C62" s="532" t="s">
        <v>5831</v>
      </c>
      <c r="D62" s="499">
        <v>8</v>
      </c>
      <c r="E62" s="499">
        <v>12</v>
      </c>
      <c r="F62" s="496" t="s">
        <v>4674</v>
      </c>
      <c r="G62" s="494"/>
      <c r="H62" s="494" t="s">
        <v>35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5730</v>
      </c>
      <c r="N62" s="357" t="s">
        <v>35</v>
      </c>
      <c r="O62" s="357" t="s">
        <v>294</v>
      </c>
      <c r="P62" s="357" t="s">
        <v>294</v>
      </c>
      <c r="Q62" s="357">
        <v>150</v>
      </c>
      <c r="R62" s="357">
        <v>37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47" t="s">
        <v>1114</v>
      </c>
      <c r="C63" s="532" t="s">
        <v>1119</v>
      </c>
      <c r="D63" s="499">
        <v>4</v>
      </c>
      <c r="E63" s="499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4591</v>
      </c>
      <c r="C64" s="532" t="s">
        <v>1120</v>
      </c>
      <c r="D64" s="499">
        <v>4</v>
      </c>
      <c r="E64" s="499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544" t="s">
        <v>876</v>
      </c>
      <c r="C65" s="532" t="s">
        <v>1121</v>
      </c>
      <c r="D65" s="499">
        <v>4</v>
      </c>
      <c r="E65" s="499">
        <v>4</v>
      </c>
      <c r="F65" s="496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17"/>
      <c r="B66" s="206"/>
      <c r="C66" s="541" t="s">
        <v>336</v>
      </c>
      <c r="D66" s="49">
        <v>18</v>
      </c>
      <c r="E66" s="49">
        <v>25</v>
      </c>
      <c r="F66" s="124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544" t="s">
        <v>5512</v>
      </c>
      <c r="C67" s="532" t="s">
        <v>5067</v>
      </c>
      <c r="D67" s="499">
        <v>6</v>
      </c>
      <c r="E67" s="499">
        <v>10</v>
      </c>
      <c r="F67" s="495" t="s">
        <v>5505</v>
      </c>
      <c r="G67" s="494"/>
      <c r="H67" s="494" t="s">
        <v>5504</v>
      </c>
      <c r="I67" s="494" t="s">
        <v>294</v>
      </c>
      <c r="J67" s="494" t="s">
        <v>294</v>
      </c>
      <c r="K67" s="573">
        <v>0</v>
      </c>
      <c r="L67" s="358" t="s">
        <v>5068</v>
      </c>
      <c r="M67" s="357" t="s">
        <v>5512</v>
      </c>
      <c r="N67" s="357" t="s">
        <v>5504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5029</v>
      </c>
      <c r="U67" s="357" t="s">
        <v>294</v>
      </c>
      <c r="V67" s="357" t="s">
        <v>294</v>
      </c>
    </row>
    <row r="68" spans="1:22">
      <c r="A68" s="515"/>
      <c r="B68" s="47" t="s">
        <v>5731</v>
      </c>
      <c r="C68" s="532" t="s">
        <v>3394</v>
      </c>
      <c r="D68" s="499">
        <v>8</v>
      </c>
      <c r="E68" s="499">
        <v>12</v>
      </c>
      <c r="F68" s="496" t="s">
        <v>325</v>
      </c>
      <c r="G68" s="494"/>
      <c r="H68" s="494" t="s">
        <v>5730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5731</v>
      </c>
      <c r="N68" s="357" t="s">
        <v>5730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47" t="s">
        <v>1116</v>
      </c>
      <c r="C69" s="532" t="s">
        <v>1122</v>
      </c>
      <c r="D69" s="499">
        <v>4</v>
      </c>
      <c r="E69" s="499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866</v>
      </c>
      <c r="C70" s="532" t="s">
        <v>5150</v>
      </c>
      <c r="D70" s="499">
        <v>4</v>
      </c>
      <c r="E70" s="499">
        <v>4</v>
      </c>
      <c r="F70" s="49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515" t="s">
        <v>875</v>
      </c>
      <c r="C71" s="532" t="s">
        <v>5514</v>
      </c>
      <c r="D71" s="499">
        <v>4</v>
      </c>
      <c r="E71" s="499">
        <v>4</v>
      </c>
      <c r="F71" s="496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206"/>
      <c r="C72" s="541" t="s">
        <v>336</v>
      </c>
      <c r="D72" s="49">
        <v>18</v>
      </c>
      <c r="E72" s="49">
        <v>26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525" t="s">
        <v>111</v>
      </c>
      <c r="D73" s="49">
        <v>200</v>
      </c>
      <c r="E73" s="49">
        <v>264</v>
      </c>
      <c r="F73" s="843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97A21-B48E-42F1-B392-3F518BAD20B8}">
  <sheetPr codeName="Sheet166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500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1401" t="s">
        <v>3168</v>
      </c>
      <c r="C9" s="1421" t="s">
        <v>3169</v>
      </c>
      <c r="D9" s="718">
        <v>5</v>
      </c>
      <c r="E9" s="706">
        <v>6</v>
      </c>
      <c r="F9" s="142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1402" t="s">
        <v>20</v>
      </c>
      <c r="C10" s="836" t="s">
        <v>4140</v>
      </c>
      <c r="D10" s="720">
        <v>5</v>
      </c>
      <c r="E10" s="707">
        <v>6</v>
      </c>
      <c r="F10" s="855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1402" t="s">
        <v>10</v>
      </c>
      <c r="C11" s="836" t="s">
        <v>11</v>
      </c>
      <c r="D11" s="720">
        <v>2</v>
      </c>
      <c r="E11" s="707">
        <v>2</v>
      </c>
      <c r="F11" s="85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1402" t="s">
        <v>499</v>
      </c>
      <c r="C12" s="836" t="s">
        <v>882</v>
      </c>
      <c r="D12" s="720">
        <v>4</v>
      </c>
      <c r="E12" s="707">
        <v>5</v>
      </c>
      <c r="F12" s="853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499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1402" t="s">
        <v>4609</v>
      </c>
      <c r="C13" s="836" t="s">
        <v>4611</v>
      </c>
      <c r="D13" s="720">
        <v>3</v>
      </c>
      <c r="E13" s="850">
        <v>4</v>
      </c>
      <c r="F13" s="7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4611</v>
      </c>
      <c r="M13" s="357" t="s">
        <v>4609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1402" t="s">
        <v>4612</v>
      </c>
      <c r="C14" s="836" t="s">
        <v>4614</v>
      </c>
      <c r="D14" s="720">
        <v>3</v>
      </c>
      <c r="E14" s="850">
        <v>3</v>
      </c>
      <c r="F14" s="853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4614</v>
      </c>
      <c r="M14" s="357" t="s">
        <v>4612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49"/>
      <c r="C15" s="837" t="s">
        <v>336</v>
      </c>
      <c r="D15" s="726">
        <v>22</v>
      </c>
      <c r="E15" s="726">
        <v>26</v>
      </c>
      <c r="F15" s="872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1401" t="s">
        <v>5734</v>
      </c>
      <c r="C16" s="836" t="s">
        <v>3991</v>
      </c>
      <c r="D16" s="720">
        <v>5</v>
      </c>
      <c r="E16" s="706">
        <v>7</v>
      </c>
      <c r="F16" s="1422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5734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849"/>
      <c r="B17" s="1402" t="s">
        <v>26</v>
      </c>
      <c r="C17" s="836" t="s">
        <v>4143</v>
      </c>
      <c r="D17" s="720">
        <v>5</v>
      </c>
      <c r="E17" s="707">
        <v>6</v>
      </c>
      <c r="F17" s="835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849"/>
      <c r="B18" s="1402" t="s">
        <v>4615</v>
      </c>
      <c r="C18" s="836" t="s">
        <v>4616</v>
      </c>
      <c r="D18" s="720">
        <v>3</v>
      </c>
      <c r="E18" s="707">
        <v>4</v>
      </c>
      <c r="F18" s="835" t="s">
        <v>500</v>
      </c>
      <c r="G18" s="494"/>
      <c r="H18" s="494" t="s">
        <v>499</v>
      </c>
      <c r="I18" s="494" t="s">
        <v>294</v>
      </c>
      <c r="J18" s="494" t="s">
        <v>294</v>
      </c>
      <c r="K18" s="573">
        <v>0</v>
      </c>
      <c r="L18" s="358" t="s">
        <v>4617</v>
      </c>
      <c r="M18" s="357" t="s">
        <v>4615</v>
      </c>
      <c r="N18" s="357" t="s">
        <v>499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882</v>
      </c>
      <c r="U18" s="357" t="s">
        <v>294</v>
      </c>
      <c r="V18" s="357" t="s">
        <v>294</v>
      </c>
    </row>
    <row r="19" spans="1:22">
      <c r="A19" s="849"/>
      <c r="B19" s="1402" t="s">
        <v>868</v>
      </c>
      <c r="C19" s="836" t="s">
        <v>4618</v>
      </c>
      <c r="D19" s="720">
        <v>3</v>
      </c>
      <c r="E19" s="707">
        <v>4</v>
      </c>
      <c r="F19" s="853" t="s">
        <v>3169</v>
      </c>
      <c r="G19" s="494"/>
      <c r="H19" s="494" t="s">
        <v>3168</v>
      </c>
      <c r="I19" s="494" t="s">
        <v>294</v>
      </c>
      <c r="J19" s="494" t="s">
        <v>294</v>
      </c>
      <c r="K19" s="573">
        <v>0</v>
      </c>
      <c r="L19" s="358" t="s">
        <v>2113</v>
      </c>
      <c r="M19" s="357" t="s">
        <v>868</v>
      </c>
      <c r="N19" s="357" t="s">
        <v>3168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>
      <c r="A20" s="849"/>
      <c r="B20" s="1402" t="s">
        <v>36</v>
      </c>
      <c r="C20" s="836" t="s">
        <v>247</v>
      </c>
      <c r="D20" s="720">
        <v>1</v>
      </c>
      <c r="E20" s="707">
        <v>1</v>
      </c>
      <c r="F20" s="7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849"/>
      <c r="B21" s="1404" t="s">
        <v>4619</v>
      </c>
      <c r="C21" s="870" t="s">
        <v>4621</v>
      </c>
      <c r="D21" s="720">
        <v>3</v>
      </c>
      <c r="E21" s="1405">
        <v>4</v>
      </c>
      <c r="F21" s="840" t="s">
        <v>4611</v>
      </c>
      <c r="G21" s="494"/>
      <c r="H21" s="494" t="s">
        <v>4609</v>
      </c>
      <c r="I21" s="494" t="s">
        <v>294</v>
      </c>
      <c r="J21" s="494" t="s">
        <v>294</v>
      </c>
      <c r="K21" s="573">
        <v>0</v>
      </c>
      <c r="L21" s="358" t="s">
        <v>4621</v>
      </c>
      <c r="M21" s="357" t="s">
        <v>4619</v>
      </c>
      <c r="N21" s="357" t="s">
        <v>4609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4611</v>
      </c>
      <c r="U21" s="357" t="s">
        <v>294</v>
      </c>
      <c r="V21" s="357" t="s">
        <v>294</v>
      </c>
    </row>
    <row r="22" spans="1:22" ht="15" thickBot="1">
      <c r="A22" s="849"/>
      <c r="B22" s="849"/>
      <c r="C22" s="1423" t="s">
        <v>336</v>
      </c>
      <c r="D22" s="726">
        <v>20</v>
      </c>
      <c r="E22" s="838">
        <v>26</v>
      </c>
      <c r="F22" s="83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4">
        <v>3</v>
      </c>
      <c r="B23" s="1401" t="s">
        <v>4622</v>
      </c>
      <c r="C23" s="869" t="s">
        <v>4755</v>
      </c>
      <c r="D23" s="720">
        <v>5</v>
      </c>
      <c r="E23" s="706">
        <v>7</v>
      </c>
      <c r="F23" s="809" t="s">
        <v>4624</v>
      </c>
      <c r="G23" s="494"/>
      <c r="H23" s="494" t="s">
        <v>4615</v>
      </c>
      <c r="I23" s="494" t="s">
        <v>294</v>
      </c>
      <c r="J23" s="494" t="s">
        <v>294</v>
      </c>
      <c r="K23" s="573">
        <v>0</v>
      </c>
      <c r="L23" s="358" t="s">
        <v>4625</v>
      </c>
      <c r="M23" s="357" t="s">
        <v>4622</v>
      </c>
      <c r="N23" s="357" t="s">
        <v>4615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4617</v>
      </c>
      <c r="U23" s="357" t="s">
        <v>294</v>
      </c>
      <c r="V23" s="357" t="s">
        <v>294</v>
      </c>
    </row>
    <row r="24" spans="1:22">
      <c r="A24" s="849"/>
      <c r="B24" s="1402" t="s">
        <v>5722</v>
      </c>
      <c r="C24" s="836" t="s">
        <v>562</v>
      </c>
      <c r="D24" s="720">
        <v>5</v>
      </c>
      <c r="E24" s="850">
        <v>7</v>
      </c>
      <c r="F24" s="835" t="s">
        <v>3991</v>
      </c>
      <c r="G24" s="494"/>
      <c r="H24" s="494" t="s">
        <v>5734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5722</v>
      </c>
      <c r="N24" s="357" t="s">
        <v>5734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849"/>
      <c r="B25" s="1402" t="s">
        <v>33</v>
      </c>
      <c r="C25" s="836" t="s">
        <v>140</v>
      </c>
      <c r="D25" s="720">
        <v>5</v>
      </c>
      <c r="E25" s="850">
        <v>7</v>
      </c>
      <c r="F25" s="835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849"/>
      <c r="B26" s="1402" t="s">
        <v>29</v>
      </c>
      <c r="C26" s="836" t="s">
        <v>53</v>
      </c>
      <c r="D26" s="720">
        <v>2</v>
      </c>
      <c r="E26" s="707">
        <v>2</v>
      </c>
      <c r="F26" s="835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849"/>
      <c r="B27" s="1402" t="s">
        <v>19</v>
      </c>
      <c r="C27" s="836" t="s">
        <v>3226</v>
      </c>
      <c r="D27" s="720">
        <v>2</v>
      </c>
      <c r="E27" s="707">
        <v>2</v>
      </c>
      <c r="F27" s="79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19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849"/>
      <c r="B28" s="1404" t="s">
        <v>40</v>
      </c>
      <c r="C28" s="870" t="s">
        <v>338</v>
      </c>
      <c r="D28" s="720">
        <v>1</v>
      </c>
      <c r="E28" s="708">
        <v>1</v>
      </c>
      <c r="F28" s="1424" t="s">
        <v>247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856"/>
      <c r="B29" s="856"/>
      <c r="C29" s="1425" t="s">
        <v>336</v>
      </c>
      <c r="D29" s="726">
        <v>20</v>
      </c>
      <c r="E29" s="725">
        <v>26</v>
      </c>
      <c r="F29" s="142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844">
        <v>4</v>
      </c>
      <c r="B30" s="706" t="s">
        <v>30</v>
      </c>
      <c r="C30" s="869" t="s">
        <v>3669</v>
      </c>
      <c r="D30" s="718">
        <v>5</v>
      </c>
      <c r="E30" s="707">
        <v>6</v>
      </c>
      <c r="F30" s="1422" t="s">
        <v>3991</v>
      </c>
      <c r="G30" s="494"/>
      <c r="H30" s="494" t="s">
        <v>5734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5734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849"/>
      <c r="B31" s="707" t="s">
        <v>1111</v>
      </c>
      <c r="C31" s="836" t="s">
        <v>4628</v>
      </c>
      <c r="D31" s="720">
        <v>3</v>
      </c>
      <c r="E31" s="850">
        <v>4</v>
      </c>
      <c r="F31" s="835" t="s">
        <v>338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849"/>
      <c r="B32" s="707" t="s">
        <v>4629</v>
      </c>
      <c r="C32" s="836" t="s">
        <v>4756</v>
      </c>
      <c r="D32" s="720">
        <v>3</v>
      </c>
      <c r="E32" s="850">
        <v>3</v>
      </c>
      <c r="F32" s="810" t="s">
        <v>4618</v>
      </c>
      <c r="G32" s="494"/>
      <c r="H32" s="494" t="s">
        <v>868</v>
      </c>
      <c r="I32" s="494" t="s">
        <v>294</v>
      </c>
      <c r="J32" s="494" t="s">
        <v>294</v>
      </c>
      <c r="K32" s="573">
        <v>0</v>
      </c>
      <c r="L32" s="358" t="s">
        <v>4631</v>
      </c>
      <c r="M32" s="357" t="s">
        <v>4629</v>
      </c>
      <c r="N32" s="357" t="s">
        <v>868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2113</v>
      </c>
      <c r="U32" s="357" t="s">
        <v>294</v>
      </c>
      <c r="V32" s="357" t="s">
        <v>294</v>
      </c>
    </row>
    <row r="33" spans="1:22">
      <c r="A33" s="849"/>
      <c r="B33" s="707" t="s">
        <v>4632</v>
      </c>
      <c r="C33" s="836" t="s">
        <v>4689</v>
      </c>
      <c r="D33" s="720">
        <v>3</v>
      </c>
      <c r="E33" s="850">
        <v>4</v>
      </c>
      <c r="F33" s="810" t="s">
        <v>3991</v>
      </c>
      <c r="G33" s="494"/>
      <c r="H33" s="494" t="s">
        <v>5734</v>
      </c>
      <c r="I33" s="494" t="s">
        <v>294</v>
      </c>
      <c r="J33" s="494" t="s">
        <v>294</v>
      </c>
      <c r="K33" s="573">
        <v>0</v>
      </c>
      <c r="L33" s="358" t="s">
        <v>2108</v>
      </c>
      <c r="M33" s="357" t="s">
        <v>4632</v>
      </c>
      <c r="N33" s="357" t="s">
        <v>5734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>
      <c r="A34" s="849"/>
      <c r="B34" s="707" t="s">
        <v>3121</v>
      </c>
      <c r="C34" s="836" t="s">
        <v>873</v>
      </c>
      <c r="D34" s="720">
        <v>3</v>
      </c>
      <c r="E34" s="850">
        <v>6</v>
      </c>
      <c r="F34" s="835" t="s">
        <v>53</v>
      </c>
      <c r="G34" s="494"/>
      <c r="H34" s="494" t="s">
        <v>29</v>
      </c>
      <c r="I34" s="494" t="s">
        <v>294</v>
      </c>
      <c r="J34" s="494" t="s">
        <v>294</v>
      </c>
      <c r="K34" s="573">
        <v>0</v>
      </c>
      <c r="L34" s="358" t="s">
        <v>2114</v>
      </c>
      <c r="M34" s="357" t="s">
        <v>3121</v>
      </c>
      <c r="N34" s="357" t="s">
        <v>29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609</v>
      </c>
      <c r="U34" s="357" t="s">
        <v>294</v>
      </c>
      <c r="V34" s="357" t="s">
        <v>294</v>
      </c>
    </row>
    <row r="35" spans="1:22" ht="15" thickBot="1">
      <c r="A35" s="849"/>
      <c r="B35" s="707" t="s">
        <v>25</v>
      </c>
      <c r="C35" s="870" t="s">
        <v>138</v>
      </c>
      <c r="D35" s="722">
        <v>3</v>
      </c>
      <c r="E35" s="707">
        <v>4</v>
      </c>
      <c r="F35" s="82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2100</v>
      </c>
      <c r="M35" s="357" t="s">
        <v>25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856"/>
      <c r="B36" s="856"/>
      <c r="C36" s="837" t="s">
        <v>336</v>
      </c>
      <c r="D36" s="726">
        <v>20</v>
      </c>
      <c r="E36" s="726">
        <v>27</v>
      </c>
      <c r="F36" s="872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4">
        <v>5</v>
      </c>
      <c r="B37" s="707" t="s">
        <v>4634</v>
      </c>
      <c r="C37" s="836" t="s">
        <v>4761</v>
      </c>
      <c r="D37" s="718">
        <v>4</v>
      </c>
      <c r="E37" s="850">
        <v>5</v>
      </c>
      <c r="F37" s="834" t="s">
        <v>3669</v>
      </c>
      <c r="G37" s="494"/>
      <c r="H37" s="494" t="s">
        <v>30</v>
      </c>
      <c r="I37" s="494" t="s">
        <v>294</v>
      </c>
      <c r="J37" s="494" t="s">
        <v>294</v>
      </c>
      <c r="K37" s="574">
        <v>0</v>
      </c>
      <c r="L37" s="358" t="s">
        <v>943</v>
      </c>
      <c r="M37" s="357" t="s">
        <v>4634</v>
      </c>
      <c r="N37" s="357" t="s">
        <v>30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604</v>
      </c>
      <c r="U37" s="357" t="s">
        <v>294</v>
      </c>
      <c r="V37" s="357" t="s">
        <v>294</v>
      </c>
    </row>
    <row r="38" spans="1:22">
      <c r="A38" s="849"/>
      <c r="B38" s="707" t="s">
        <v>5840</v>
      </c>
      <c r="C38" s="836" t="s">
        <v>879</v>
      </c>
      <c r="D38" s="720">
        <v>3</v>
      </c>
      <c r="E38" s="850">
        <v>3</v>
      </c>
      <c r="F38" s="810" t="s">
        <v>500</v>
      </c>
      <c r="G38" s="494"/>
      <c r="H38" s="494" t="s">
        <v>499</v>
      </c>
      <c r="I38" s="494" t="s">
        <v>294</v>
      </c>
      <c r="J38" s="494" t="s">
        <v>294</v>
      </c>
      <c r="K38" s="573">
        <v>0</v>
      </c>
      <c r="L38" s="358" t="s">
        <v>2103</v>
      </c>
      <c r="M38" s="357" t="s">
        <v>5840</v>
      </c>
      <c r="N38" s="357" t="s">
        <v>499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882</v>
      </c>
      <c r="U38" s="357" t="s">
        <v>294</v>
      </c>
      <c r="V38" s="357" t="s">
        <v>294</v>
      </c>
    </row>
    <row r="39" spans="1:22">
      <c r="A39" s="849"/>
      <c r="B39" s="707" t="s">
        <v>4637</v>
      </c>
      <c r="C39" s="836" t="s">
        <v>411</v>
      </c>
      <c r="D39" s="720">
        <v>4</v>
      </c>
      <c r="E39" s="850">
        <v>6</v>
      </c>
      <c r="F39" s="853" t="s">
        <v>4689</v>
      </c>
      <c r="G39" s="494"/>
      <c r="H39" s="494" t="s">
        <v>4632</v>
      </c>
      <c r="I39" s="494" t="s">
        <v>294</v>
      </c>
      <c r="J39" s="494" t="s">
        <v>294</v>
      </c>
      <c r="K39" s="574">
        <v>0</v>
      </c>
      <c r="L39" s="358" t="s">
        <v>411</v>
      </c>
      <c r="M39" s="357" t="s">
        <v>4637</v>
      </c>
      <c r="N39" s="357" t="s">
        <v>4632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2108</v>
      </c>
      <c r="U39" s="357" t="s">
        <v>294</v>
      </c>
      <c r="V39" s="357" t="s">
        <v>294</v>
      </c>
    </row>
    <row r="40" spans="1:22">
      <c r="A40" s="849"/>
      <c r="B40" s="707" t="s">
        <v>373</v>
      </c>
      <c r="C40" s="836" t="s">
        <v>4639</v>
      </c>
      <c r="D40" s="720">
        <v>3</v>
      </c>
      <c r="E40" s="850">
        <v>4</v>
      </c>
      <c r="F40" s="835" t="s">
        <v>141</v>
      </c>
      <c r="G40" s="494"/>
      <c r="H40" s="494" t="s">
        <v>30</v>
      </c>
      <c r="I40" s="494" t="s">
        <v>294</v>
      </c>
      <c r="J40" s="494" t="s">
        <v>294</v>
      </c>
      <c r="K40" s="573">
        <v>0</v>
      </c>
      <c r="L40" s="358" t="s">
        <v>2115</v>
      </c>
      <c r="M40" s="357" t="s">
        <v>373</v>
      </c>
      <c r="N40" s="357" t="s">
        <v>30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849"/>
      <c r="B41" s="707" t="s">
        <v>38</v>
      </c>
      <c r="C41" s="836" t="s">
        <v>146</v>
      </c>
      <c r="D41" s="720">
        <v>1</v>
      </c>
      <c r="E41" s="707">
        <v>1</v>
      </c>
      <c r="F41" s="835" t="s">
        <v>3226</v>
      </c>
      <c r="G41" s="494"/>
      <c r="H41" s="494" t="s">
        <v>19</v>
      </c>
      <c r="I41" s="494" t="s">
        <v>294</v>
      </c>
      <c r="J41" s="494" t="s">
        <v>294</v>
      </c>
      <c r="K41" s="573">
        <v>0</v>
      </c>
      <c r="L41" s="358" t="s">
        <v>331</v>
      </c>
      <c r="M41" s="357" t="s">
        <v>38</v>
      </c>
      <c r="N41" s="357" t="s">
        <v>19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335</v>
      </c>
      <c r="U41" s="357" t="s">
        <v>294</v>
      </c>
      <c r="V41" s="357" t="s">
        <v>294</v>
      </c>
    </row>
    <row r="42" spans="1:22" ht="15" thickBot="1">
      <c r="A42" s="849"/>
      <c r="B42" s="707" t="s">
        <v>1110</v>
      </c>
      <c r="C42" s="836" t="s">
        <v>408</v>
      </c>
      <c r="D42" s="722">
        <v>3</v>
      </c>
      <c r="E42" s="850">
        <v>4</v>
      </c>
      <c r="F42" s="1424" t="s">
        <v>4611</v>
      </c>
      <c r="G42" s="494"/>
      <c r="H42" s="494" t="s">
        <v>4609</v>
      </c>
      <c r="I42" s="494" t="s">
        <v>294</v>
      </c>
      <c r="J42" s="494" t="s">
        <v>294</v>
      </c>
      <c r="K42" s="573">
        <v>0</v>
      </c>
      <c r="L42" s="358" t="s">
        <v>408</v>
      </c>
      <c r="M42" s="357" t="s">
        <v>1110</v>
      </c>
      <c r="N42" s="357" t="s">
        <v>4609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4611</v>
      </c>
      <c r="U42" s="357" t="s">
        <v>294</v>
      </c>
      <c r="V42" s="357" t="s">
        <v>294</v>
      </c>
    </row>
    <row r="43" spans="1:22" ht="15" thickBot="1">
      <c r="A43" s="856"/>
      <c r="B43" s="708"/>
      <c r="C43" s="837" t="s">
        <v>336</v>
      </c>
      <c r="D43" s="726">
        <v>18</v>
      </c>
      <c r="E43" s="726">
        <v>23</v>
      </c>
      <c r="F43" s="87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707" t="s">
        <v>4641</v>
      </c>
      <c r="C44" s="836" t="s">
        <v>4642</v>
      </c>
      <c r="D44" s="720">
        <v>6</v>
      </c>
      <c r="E44" s="850">
        <v>8</v>
      </c>
      <c r="F44" s="810" t="s">
        <v>4761</v>
      </c>
      <c r="G44" s="494"/>
      <c r="H44" s="494" t="s">
        <v>4634</v>
      </c>
      <c r="I44" s="494" t="s">
        <v>294</v>
      </c>
      <c r="J44" s="494" t="s">
        <v>294</v>
      </c>
      <c r="K44" s="573">
        <v>0</v>
      </c>
      <c r="L44" s="358" t="s">
        <v>622</v>
      </c>
      <c r="M44" s="357" t="s">
        <v>4641</v>
      </c>
      <c r="N44" s="357" t="s">
        <v>4634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943</v>
      </c>
      <c r="U44" s="357" t="s">
        <v>294</v>
      </c>
      <c r="V44" s="357" t="s">
        <v>294</v>
      </c>
    </row>
    <row r="45" spans="1:22">
      <c r="A45" s="849"/>
      <c r="B45" s="707" t="s">
        <v>34</v>
      </c>
      <c r="C45" s="836" t="s">
        <v>142</v>
      </c>
      <c r="D45" s="720">
        <v>4</v>
      </c>
      <c r="E45" s="707">
        <v>6</v>
      </c>
      <c r="F45" s="835" t="s">
        <v>11</v>
      </c>
      <c r="G45" s="494"/>
      <c r="H45" s="494" t="s">
        <v>10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34</v>
      </c>
      <c r="N45" s="357" t="s">
        <v>10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>
      <c r="A46" s="849"/>
      <c r="B46" s="707" t="s">
        <v>4643</v>
      </c>
      <c r="C46" s="836" t="s">
        <v>4645</v>
      </c>
      <c r="D46" s="720">
        <v>5</v>
      </c>
      <c r="E46" s="850">
        <v>8</v>
      </c>
      <c r="F46" s="810" t="s">
        <v>411</v>
      </c>
      <c r="G46" s="494"/>
      <c r="H46" s="494" t="s">
        <v>4637</v>
      </c>
      <c r="I46" s="494" t="s">
        <v>294</v>
      </c>
      <c r="J46" s="494" t="s">
        <v>294</v>
      </c>
      <c r="K46" s="573">
        <v>0</v>
      </c>
      <c r="L46" s="358" t="s">
        <v>4645</v>
      </c>
      <c r="M46" s="357" t="s">
        <v>4643</v>
      </c>
      <c r="N46" s="357" t="s">
        <v>4637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411</v>
      </c>
      <c r="U46" s="357" t="s">
        <v>294</v>
      </c>
      <c r="V46" s="357" t="s">
        <v>294</v>
      </c>
    </row>
    <row r="47" spans="1:22">
      <c r="A47" s="849"/>
      <c r="B47" s="707" t="s">
        <v>4646</v>
      </c>
      <c r="C47" s="836" t="s">
        <v>4647</v>
      </c>
      <c r="D47" s="720">
        <v>3</v>
      </c>
      <c r="E47" s="850">
        <v>3</v>
      </c>
      <c r="F47" s="810" t="s">
        <v>4614</v>
      </c>
      <c r="G47" s="494"/>
      <c r="H47" s="494" t="s">
        <v>4612</v>
      </c>
      <c r="I47" s="494" t="s">
        <v>294</v>
      </c>
      <c r="J47" s="494" t="s">
        <v>294</v>
      </c>
      <c r="K47" s="573">
        <v>0</v>
      </c>
      <c r="L47" s="358" t="s">
        <v>4648</v>
      </c>
      <c r="M47" s="357" t="s">
        <v>4646</v>
      </c>
      <c r="N47" s="357" t="s">
        <v>4612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4614</v>
      </c>
      <c r="U47" s="357" t="s">
        <v>294</v>
      </c>
      <c r="V47" s="357" t="s">
        <v>294</v>
      </c>
    </row>
    <row r="48" spans="1:22" ht="15" thickBot="1">
      <c r="A48" s="849"/>
      <c r="B48" s="707" t="s">
        <v>4649</v>
      </c>
      <c r="C48" s="836" t="s">
        <v>4650</v>
      </c>
      <c r="D48" s="720">
        <v>4</v>
      </c>
      <c r="E48" s="850">
        <v>4</v>
      </c>
      <c r="F48" s="810" t="s">
        <v>146</v>
      </c>
      <c r="G48" s="494"/>
      <c r="H48" s="494" t="s">
        <v>38</v>
      </c>
      <c r="I48" s="494" t="s">
        <v>294</v>
      </c>
      <c r="J48" s="494" t="s">
        <v>294</v>
      </c>
      <c r="K48" s="573">
        <v>0</v>
      </c>
      <c r="L48" s="358" t="s">
        <v>774</v>
      </c>
      <c r="M48" s="357" t="s">
        <v>4649</v>
      </c>
      <c r="N48" s="357" t="s">
        <v>38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331</v>
      </c>
      <c r="U48" s="357" t="s">
        <v>294</v>
      </c>
      <c r="V48" s="357" t="s">
        <v>294</v>
      </c>
    </row>
    <row r="49" spans="1:22" ht="15" thickBot="1">
      <c r="A49" s="856"/>
      <c r="B49" s="708"/>
      <c r="C49" s="837" t="s">
        <v>336</v>
      </c>
      <c r="D49" s="726">
        <v>22</v>
      </c>
      <c r="E49" s="726">
        <v>29</v>
      </c>
      <c r="F49" s="872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336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844">
        <v>7</v>
      </c>
      <c r="B50" s="706" t="s">
        <v>4651</v>
      </c>
      <c r="C50" s="869" t="s">
        <v>4652</v>
      </c>
      <c r="D50" s="718">
        <v>6</v>
      </c>
      <c r="E50" s="850">
        <v>9</v>
      </c>
      <c r="F50" s="810" t="s">
        <v>4642</v>
      </c>
      <c r="G50" s="494"/>
      <c r="H50" s="494" t="s">
        <v>4641</v>
      </c>
      <c r="I50" s="494" t="s">
        <v>294</v>
      </c>
      <c r="J50" s="494" t="s">
        <v>294</v>
      </c>
      <c r="K50" s="573">
        <v>0</v>
      </c>
      <c r="L50" s="358" t="s">
        <v>4653</v>
      </c>
      <c r="M50" s="357" t="s">
        <v>4651</v>
      </c>
      <c r="N50" s="357" t="s">
        <v>4641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622</v>
      </c>
      <c r="U50" s="357" t="s">
        <v>294</v>
      </c>
      <c r="V50" s="357" t="s">
        <v>294</v>
      </c>
    </row>
    <row r="51" spans="1:22">
      <c r="A51" s="849"/>
      <c r="B51" s="707" t="s">
        <v>5841</v>
      </c>
      <c r="C51" s="836" t="s">
        <v>4654</v>
      </c>
      <c r="D51" s="720">
        <v>3</v>
      </c>
      <c r="E51" s="850">
        <v>3</v>
      </c>
      <c r="F51" s="835" t="s">
        <v>879</v>
      </c>
      <c r="G51" s="494"/>
      <c r="H51" s="494" t="s">
        <v>5840</v>
      </c>
      <c r="I51" s="494" t="s">
        <v>294</v>
      </c>
      <c r="J51" s="494" t="s">
        <v>294</v>
      </c>
      <c r="K51" s="573">
        <v>0</v>
      </c>
      <c r="L51" s="358" t="s">
        <v>4655</v>
      </c>
      <c r="M51" s="357" t="s">
        <v>5841</v>
      </c>
      <c r="N51" s="357" t="s">
        <v>5840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2103</v>
      </c>
      <c r="U51" s="357" t="s">
        <v>294</v>
      </c>
      <c r="V51" s="357" t="s">
        <v>294</v>
      </c>
    </row>
    <row r="52" spans="1:22">
      <c r="A52" s="849"/>
      <c r="B52" s="707" t="s">
        <v>4656</v>
      </c>
      <c r="C52" s="836" t="s">
        <v>4657</v>
      </c>
      <c r="D52" s="720">
        <v>6</v>
      </c>
      <c r="E52" s="850">
        <v>9</v>
      </c>
      <c r="F52" s="810" t="s">
        <v>943</v>
      </c>
      <c r="G52" s="494"/>
      <c r="H52" s="494" t="s">
        <v>4634</v>
      </c>
      <c r="I52" s="494" t="s">
        <v>294</v>
      </c>
      <c r="J52" s="494" t="s">
        <v>294</v>
      </c>
      <c r="K52" s="573">
        <v>0</v>
      </c>
      <c r="L52" s="358" t="s">
        <v>4659</v>
      </c>
      <c r="M52" s="357" t="s">
        <v>4656</v>
      </c>
      <c r="N52" s="357" t="s">
        <v>4634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943</v>
      </c>
      <c r="U52" s="357" t="s">
        <v>294</v>
      </c>
      <c r="V52" s="357" t="s">
        <v>294</v>
      </c>
    </row>
    <row r="53" spans="1:22">
      <c r="A53" s="849"/>
      <c r="B53" s="707" t="s">
        <v>35</v>
      </c>
      <c r="C53" s="836" t="s">
        <v>3258</v>
      </c>
      <c r="D53" s="720">
        <v>3</v>
      </c>
      <c r="E53" s="707">
        <v>4</v>
      </c>
      <c r="F53" s="835" t="s">
        <v>138</v>
      </c>
      <c r="G53" s="494"/>
      <c r="H53" s="494" t="s">
        <v>25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35</v>
      </c>
      <c r="N53" s="357" t="s">
        <v>25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849"/>
      <c r="B54" s="850" t="s">
        <v>1020</v>
      </c>
      <c r="C54" s="836" t="s">
        <v>3206</v>
      </c>
      <c r="D54" s="720">
        <v>2</v>
      </c>
      <c r="E54" s="707">
        <v>2</v>
      </c>
      <c r="F54" s="835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3207</v>
      </c>
      <c r="M54" s="357" t="s">
        <v>1020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856"/>
      <c r="B55" s="708"/>
      <c r="C55" s="837" t="s">
        <v>336</v>
      </c>
      <c r="D55" s="726">
        <v>20</v>
      </c>
      <c r="E55" s="726">
        <v>27</v>
      </c>
      <c r="F55" s="839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844">
        <v>8</v>
      </c>
      <c r="B56" s="707" t="s">
        <v>4660</v>
      </c>
      <c r="C56" s="836" t="s">
        <v>4661</v>
      </c>
      <c r="D56" s="720">
        <v>4</v>
      </c>
      <c r="E56" s="845">
        <v>4</v>
      </c>
      <c r="F56" s="834" t="s">
        <v>4662</v>
      </c>
      <c r="G56" s="494"/>
      <c r="H56" s="494" t="s">
        <v>4649</v>
      </c>
      <c r="I56" s="494" t="s">
        <v>294</v>
      </c>
      <c r="J56" s="494" t="s">
        <v>294</v>
      </c>
      <c r="K56" s="573">
        <v>0</v>
      </c>
      <c r="L56" s="358" t="s">
        <v>4663</v>
      </c>
      <c r="M56" s="357" t="s">
        <v>4660</v>
      </c>
      <c r="N56" s="357" t="s">
        <v>4649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774</v>
      </c>
      <c r="U56" s="357" t="s">
        <v>294</v>
      </c>
      <c r="V56" s="357" t="s">
        <v>294</v>
      </c>
    </row>
    <row r="57" spans="1:22">
      <c r="A57" s="849"/>
      <c r="B57" s="707" t="s">
        <v>860</v>
      </c>
      <c r="C57" s="836" t="s">
        <v>4664</v>
      </c>
      <c r="D57" s="720">
        <v>4</v>
      </c>
      <c r="E57" s="850">
        <v>5</v>
      </c>
      <c r="F57" s="835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738</v>
      </c>
      <c r="M57" s="357" t="s">
        <v>860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849"/>
      <c r="B58" s="707" t="s">
        <v>4665</v>
      </c>
      <c r="C58" s="836" t="s">
        <v>1021</v>
      </c>
      <c r="D58" s="720">
        <v>8</v>
      </c>
      <c r="E58" s="707">
        <v>14</v>
      </c>
      <c r="F58" s="835" t="s">
        <v>4666</v>
      </c>
      <c r="G58" s="494"/>
      <c r="H58" s="494" t="s">
        <v>34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4665</v>
      </c>
      <c r="N58" s="357" t="s">
        <v>34</v>
      </c>
      <c r="O58" s="357" t="s">
        <v>294</v>
      </c>
      <c r="P58" s="357" t="s">
        <v>294</v>
      </c>
      <c r="Q58" s="357">
        <v>130</v>
      </c>
      <c r="R58" s="357">
        <v>20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849"/>
      <c r="B59" s="707" t="s">
        <v>4667</v>
      </c>
      <c r="C59" s="836" t="s">
        <v>4668</v>
      </c>
      <c r="D59" s="720">
        <v>3</v>
      </c>
      <c r="E59" s="850">
        <v>4</v>
      </c>
      <c r="F59" s="835" t="s">
        <v>4761</v>
      </c>
      <c r="G59" s="494"/>
      <c r="H59" s="494" t="s">
        <v>4634</v>
      </c>
      <c r="I59" s="494" t="s">
        <v>294</v>
      </c>
      <c r="J59" s="494" t="s">
        <v>294</v>
      </c>
      <c r="K59" s="573">
        <v>0</v>
      </c>
      <c r="L59" s="358" t="s">
        <v>4669</v>
      </c>
      <c r="M59" s="357" t="s">
        <v>4667</v>
      </c>
      <c r="N59" s="357" t="s">
        <v>4634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943</v>
      </c>
      <c r="U59" s="357" t="s">
        <v>294</v>
      </c>
      <c r="V59" s="357" t="s">
        <v>294</v>
      </c>
    </row>
    <row r="60" spans="1:22" ht="15" thickBot="1">
      <c r="A60" s="856"/>
      <c r="B60" s="856"/>
      <c r="C60" s="837" t="s">
        <v>336</v>
      </c>
      <c r="D60" s="726">
        <v>19</v>
      </c>
      <c r="E60" s="726">
        <v>27</v>
      </c>
      <c r="F60" s="872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844">
        <v>9</v>
      </c>
      <c r="B61" s="707" t="s">
        <v>4670</v>
      </c>
      <c r="C61" s="836" t="s">
        <v>4671</v>
      </c>
      <c r="D61" s="720">
        <v>8</v>
      </c>
      <c r="E61" s="850">
        <v>13</v>
      </c>
      <c r="F61" s="809" t="s">
        <v>4661</v>
      </c>
      <c r="G61" s="494"/>
      <c r="H61" s="494" t="s">
        <v>4660</v>
      </c>
      <c r="I61" s="494" t="s">
        <v>294</v>
      </c>
      <c r="J61" s="494" t="s">
        <v>294</v>
      </c>
      <c r="K61" s="573">
        <v>0</v>
      </c>
      <c r="L61" s="358" t="s">
        <v>4672</v>
      </c>
      <c r="M61" s="357" t="s">
        <v>4670</v>
      </c>
      <c r="N61" s="357" t="s">
        <v>4660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4663</v>
      </c>
      <c r="U61" s="357" t="s">
        <v>294</v>
      </c>
      <c r="V61" s="357" t="s">
        <v>294</v>
      </c>
    </row>
    <row r="62" spans="1:22">
      <c r="A62" s="849"/>
      <c r="B62" s="707" t="s">
        <v>1114</v>
      </c>
      <c r="C62" s="836" t="s">
        <v>4673</v>
      </c>
      <c r="D62" s="720">
        <v>4</v>
      </c>
      <c r="E62" s="707">
        <v>4</v>
      </c>
      <c r="F62" s="835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 t="s">
        <v>878</v>
      </c>
      <c r="M62" s="357" t="s">
        <v>1114</v>
      </c>
      <c r="N62" s="357" t="s">
        <v>294</v>
      </c>
      <c r="O62" s="357" t="s">
        <v>294</v>
      </c>
      <c r="P62" s="357" t="s">
        <v>294</v>
      </c>
      <c r="Q62" s="357">
        <v>150</v>
      </c>
      <c r="R62" s="357">
        <v>0</v>
      </c>
      <c r="S62" s="357">
        <v>0</v>
      </c>
      <c r="T62" s="357" t="s">
        <v>2111</v>
      </c>
      <c r="U62" s="357" t="s">
        <v>294</v>
      </c>
      <c r="V62" s="357" t="s">
        <v>294</v>
      </c>
    </row>
    <row r="63" spans="1:22">
      <c r="A63" s="849"/>
      <c r="B63" s="707" t="s">
        <v>4591</v>
      </c>
      <c r="C63" s="836" t="s">
        <v>1120</v>
      </c>
      <c r="D63" s="720">
        <v>4</v>
      </c>
      <c r="E63" s="707">
        <v>4</v>
      </c>
      <c r="F63" s="835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849"/>
      <c r="B64" s="707" t="s">
        <v>876</v>
      </c>
      <c r="C64" s="836" t="s">
        <v>1121</v>
      </c>
      <c r="D64" s="720">
        <v>4</v>
      </c>
      <c r="E64" s="707">
        <v>4</v>
      </c>
      <c r="F64" s="835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849"/>
      <c r="B65" s="707" t="s">
        <v>5730</v>
      </c>
      <c r="C65" s="836" t="s">
        <v>325</v>
      </c>
      <c r="D65" s="720">
        <v>8</v>
      </c>
      <c r="E65" s="850">
        <v>12</v>
      </c>
      <c r="F65" s="840" t="s">
        <v>4674</v>
      </c>
      <c r="G65" s="494"/>
      <c r="H65" s="494" t="s">
        <v>35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5730</v>
      </c>
      <c r="N65" s="357" t="s">
        <v>35</v>
      </c>
      <c r="O65" s="357" t="s">
        <v>294</v>
      </c>
      <c r="P65" s="357" t="s">
        <v>294</v>
      </c>
      <c r="Q65" s="357">
        <v>150</v>
      </c>
      <c r="R65" s="357">
        <v>37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856"/>
      <c r="B66" s="708"/>
      <c r="C66" s="837" t="s">
        <v>336</v>
      </c>
      <c r="D66" s="726">
        <v>20</v>
      </c>
      <c r="E66" s="726">
        <v>29</v>
      </c>
      <c r="F66" s="872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4">
        <v>10</v>
      </c>
      <c r="B67" s="707" t="s">
        <v>4675</v>
      </c>
      <c r="C67" s="836" t="s">
        <v>4676</v>
      </c>
      <c r="D67" s="720">
        <v>7</v>
      </c>
      <c r="E67" s="850">
        <v>11</v>
      </c>
      <c r="F67" s="809" t="s">
        <v>4671</v>
      </c>
      <c r="G67" s="494"/>
      <c r="H67" s="494" t="s">
        <v>4670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4675</v>
      </c>
      <c r="N67" s="357" t="s">
        <v>4670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4672</v>
      </c>
      <c r="U67" s="357" t="s">
        <v>294</v>
      </c>
      <c r="V67" s="357" t="s">
        <v>294</v>
      </c>
    </row>
    <row r="68" spans="1:22">
      <c r="A68" s="849"/>
      <c r="B68" s="707" t="s">
        <v>5731</v>
      </c>
      <c r="C68" s="836" t="s">
        <v>3394</v>
      </c>
      <c r="D68" s="720">
        <v>8</v>
      </c>
      <c r="E68" s="707">
        <v>12</v>
      </c>
      <c r="F68" s="835" t="s">
        <v>325</v>
      </c>
      <c r="G68" s="494"/>
      <c r="H68" s="494" t="s">
        <v>5730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5731</v>
      </c>
      <c r="N68" s="357" t="s">
        <v>5730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849"/>
      <c r="B69" s="707" t="s">
        <v>1116</v>
      </c>
      <c r="C69" s="836" t="s">
        <v>1122</v>
      </c>
      <c r="D69" s="720">
        <v>4</v>
      </c>
      <c r="E69" s="707">
        <v>4</v>
      </c>
      <c r="F69" s="835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849"/>
      <c r="B70" s="707" t="s">
        <v>866</v>
      </c>
      <c r="C70" s="836" t="s">
        <v>1123</v>
      </c>
      <c r="D70" s="720">
        <v>4</v>
      </c>
      <c r="E70" s="707">
        <v>4</v>
      </c>
      <c r="F70" s="835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849"/>
      <c r="B71" s="707" t="s">
        <v>875</v>
      </c>
      <c r="C71" s="836" t="s">
        <v>1124</v>
      </c>
      <c r="D71" s="720">
        <v>4</v>
      </c>
      <c r="E71" s="850">
        <v>4</v>
      </c>
      <c r="F71" s="840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856"/>
      <c r="B72" s="856"/>
      <c r="C72" s="837" t="s">
        <v>336</v>
      </c>
      <c r="D72" s="726">
        <v>19</v>
      </c>
      <c r="E72" s="726">
        <v>27</v>
      </c>
      <c r="F72" s="872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920"/>
      <c r="B73" s="920"/>
      <c r="C73" s="868" t="s">
        <v>111</v>
      </c>
      <c r="D73" s="726">
        <v>200</v>
      </c>
      <c r="E73" s="726">
        <v>267</v>
      </c>
      <c r="F73" s="142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318D-990A-41E0-A7A8-B8AEC3417825}">
  <sheetPr codeName="Sheet167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3168</v>
      </c>
      <c r="C9" s="883" t="s">
        <v>3169</v>
      </c>
      <c r="D9" s="498">
        <v>5</v>
      </c>
      <c r="E9" s="46">
        <v>6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20</v>
      </c>
      <c r="C10" s="520" t="s">
        <v>4140</v>
      </c>
      <c r="D10" s="499">
        <v>5</v>
      </c>
      <c r="E10" s="47">
        <v>6</v>
      </c>
      <c r="F10" s="6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10</v>
      </c>
      <c r="C11" s="520" t="s">
        <v>11</v>
      </c>
      <c r="D11" s="499">
        <v>2</v>
      </c>
      <c r="E11" s="1156">
        <v>2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1020</v>
      </c>
      <c r="C12" s="520" t="s">
        <v>3206</v>
      </c>
      <c r="D12" s="499">
        <v>2</v>
      </c>
      <c r="E12" s="47">
        <v>2</v>
      </c>
      <c r="F12" s="618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4680</v>
      </c>
      <c r="C13" s="611" t="s">
        <v>5838</v>
      </c>
      <c r="D13" s="499">
        <v>4</v>
      </c>
      <c r="E13" s="47">
        <v>5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1109</v>
      </c>
      <c r="M13" s="357" t="s">
        <v>4680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5621</v>
      </c>
      <c r="C14" s="524" t="s">
        <v>5623</v>
      </c>
      <c r="D14" s="499">
        <v>4</v>
      </c>
      <c r="E14" s="47">
        <v>6</v>
      </c>
      <c r="F14" s="1243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5623</v>
      </c>
      <c r="M14" s="357" t="s">
        <v>5621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38" t="s">
        <v>336</v>
      </c>
      <c r="D15" s="49">
        <v>22</v>
      </c>
      <c r="E15" s="49">
        <v>27</v>
      </c>
      <c r="F15" s="90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1" t="s">
        <v>3570</v>
      </c>
      <c r="D16" s="499">
        <v>5</v>
      </c>
      <c r="E16" s="47">
        <v>6</v>
      </c>
      <c r="F16" s="610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26</v>
      </c>
      <c r="C17" s="520" t="s">
        <v>4143</v>
      </c>
      <c r="D17" s="499">
        <v>5</v>
      </c>
      <c r="E17" s="47">
        <v>6</v>
      </c>
      <c r="F17" s="618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5624</v>
      </c>
      <c r="C18" s="520" t="s">
        <v>5627</v>
      </c>
      <c r="D18" s="499">
        <v>4</v>
      </c>
      <c r="E18" s="47">
        <v>6</v>
      </c>
      <c r="F18" s="618" t="s">
        <v>5623</v>
      </c>
      <c r="G18" s="494"/>
      <c r="H18" s="494" t="s">
        <v>5621</v>
      </c>
      <c r="I18" s="494" t="s">
        <v>294</v>
      </c>
      <c r="J18" s="494" t="s">
        <v>294</v>
      </c>
      <c r="K18" s="573">
        <v>0</v>
      </c>
      <c r="L18" s="358" t="s">
        <v>5627</v>
      </c>
      <c r="M18" s="357" t="s">
        <v>5624</v>
      </c>
      <c r="N18" s="357" t="s">
        <v>5621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5623</v>
      </c>
      <c r="U18" s="357" t="s">
        <v>294</v>
      </c>
      <c r="V18" s="357" t="s">
        <v>294</v>
      </c>
    </row>
    <row r="19" spans="1:22">
      <c r="A19" s="515"/>
      <c r="B19" s="47" t="s">
        <v>25</v>
      </c>
      <c r="C19" s="520" t="s">
        <v>138</v>
      </c>
      <c r="D19" s="499">
        <v>3</v>
      </c>
      <c r="E19" s="1156">
        <v>4</v>
      </c>
      <c r="F19" s="67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29</v>
      </c>
      <c r="C20" s="520" t="s">
        <v>53</v>
      </c>
      <c r="D20" s="499">
        <v>2</v>
      </c>
      <c r="E20" s="47">
        <v>2</v>
      </c>
      <c r="F20" s="67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47" t="s">
        <v>19</v>
      </c>
      <c r="C21" s="520" t="s">
        <v>872</v>
      </c>
      <c r="D21" s="499">
        <v>2</v>
      </c>
      <c r="E21" s="47">
        <v>2</v>
      </c>
      <c r="F21" s="67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19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206"/>
      <c r="C22" s="538" t="s">
        <v>336</v>
      </c>
      <c r="D22" s="49">
        <v>21</v>
      </c>
      <c r="E22" s="49">
        <v>26</v>
      </c>
      <c r="F22" s="90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15">
        <v>3</v>
      </c>
      <c r="B23" s="46" t="s">
        <v>4632</v>
      </c>
      <c r="C23" s="531" t="s">
        <v>4689</v>
      </c>
      <c r="D23" s="499">
        <v>3</v>
      </c>
      <c r="E23" s="47">
        <v>4</v>
      </c>
      <c r="F23" s="616" t="s">
        <v>3570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2108</v>
      </c>
      <c r="M23" s="357" t="s">
        <v>4632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99" t="s">
        <v>5628</v>
      </c>
      <c r="C24" s="886" t="s">
        <v>5630</v>
      </c>
      <c r="D24" s="499">
        <v>4</v>
      </c>
      <c r="E24" s="47">
        <v>5</v>
      </c>
      <c r="F24" s="618" t="s">
        <v>5627</v>
      </c>
      <c r="G24" s="494"/>
      <c r="H24" s="494" t="s">
        <v>5624</v>
      </c>
      <c r="I24" s="494" t="s">
        <v>294</v>
      </c>
      <c r="J24" s="494" t="s">
        <v>294</v>
      </c>
      <c r="K24" s="573">
        <v>0</v>
      </c>
      <c r="L24" s="358" t="s">
        <v>5630</v>
      </c>
      <c r="M24" s="357" t="s">
        <v>5628</v>
      </c>
      <c r="N24" s="357" t="s">
        <v>5624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5627</v>
      </c>
      <c r="U24" s="357" t="s">
        <v>294</v>
      </c>
      <c r="V24" s="357" t="s">
        <v>294</v>
      </c>
    </row>
    <row r="25" spans="1:22">
      <c r="A25" s="515"/>
      <c r="B25" s="47" t="s">
        <v>30</v>
      </c>
      <c r="C25" s="520" t="s">
        <v>3669</v>
      </c>
      <c r="D25" s="499">
        <v>5</v>
      </c>
      <c r="E25" s="1156">
        <v>6</v>
      </c>
      <c r="F25" s="618" t="s">
        <v>3570</v>
      </c>
      <c r="G25" s="494"/>
      <c r="H25" s="494" t="s">
        <v>3544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</v>
      </c>
      <c r="N25" s="357" t="s">
        <v>3544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>
      <c r="A26" s="515"/>
      <c r="B26" s="47" t="s">
        <v>1118</v>
      </c>
      <c r="C26" s="523" t="s">
        <v>1130</v>
      </c>
      <c r="D26" s="499">
        <v>3</v>
      </c>
      <c r="E26" s="47">
        <v>6</v>
      </c>
      <c r="F26" s="618" t="s">
        <v>53</v>
      </c>
      <c r="G26" s="494"/>
      <c r="H26" s="494" t="s">
        <v>29</v>
      </c>
      <c r="I26" s="494" t="s">
        <v>294</v>
      </c>
      <c r="J26" s="494" t="s">
        <v>294</v>
      </c>
      <c r="K26" s="573">
        <v>0</v>
      </c>
      <c r="L26" s="358" t="s">
        <v>2114</v>
      </c>
      <c r="M26" s="357" t="s">
        <v>1118</v>
      </c>
      <c r="N26" s="357" t="s">
        <v>29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609</v>
      </c>
      <c r="U26" s="357" t="s">
        <v>294</v>
      </c>
      <c r="V26" s="357" t="s">
        <v>294</v>
      </c>
    </row>
    <row r="27" spans="1:22">
      <c r="A27" s="515"/>
      <c r="B27" s="47" t="s">
        <v>36</v>
      </c>
      <c r="C27" s="520" t="s">
        <v>247</v>
      </c>
      <c r="D27" s="499">
        <v>1</v>
      </c>
      <c r="E27" s="47">
        <v>1</v>
      </c>
      <c r="F27" s="61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1131</v>
      </c>
      <c r="M27" s="357" t="s">
        <v>36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" t="s">
        <v>33</v>
      </c>
      <c r="C28" s="520" t="s">
        <v>140</v>
      </c>
      <c r="D28" s="499">
        <v>5</v>
      </c>
      <c r="E28" s="47">
        <v>7</v>
      </c>
      <c r="F28" s="678" t="s">
        <v>4143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206"/>
      <c r="C29" s="538" t="s">
        <v>336</v>
      </c>
      <c r="D29" s="49">
        <v>21</v>
      </c>
      <c r="E29" s="49">
        <v>29</v>
      </c>
      <c r="F29" s="61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7" t="s">
        <v>34</v>
      </c>
      <c r="C30" s="531" t="s">
        <v>142</v>
      </c>
      <c r="D30" s="499">
        <v>4</v>
      </c>
      <c r="E30" s="1156">
        <v>6</v>
      </c>
      <c r="F30" s="616" t="s">
        <v>11</v>
      </c>
      <c r="G30" s="494"/>
      <c r="H30" s="494" t="s">
        <v>10</v>
      </c>
      <c r="I30" s="494" t="s">
        <v>294</v>
      </c>
      <c r="J30" s="494" t="s">
        <v>294</v>
      </c>
      <c r="K30" s="573">
        <v>0</v>
      </c>
      <c r="L30" s="358" t="s">
        <v>1181</v>
      </c>
      <c r="M30" s="357" t="s">
        <v>34</v>
      </c>
      <c r="N30" s="357" t="s">
        <v>10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438</v>
      </c>
      <c r="U30" s="357" t="s">
        <v>294</v>
      </c>
      <c r="V30" s="357" t="s">
        <v>294</v>
      </c>
    </row>
    <row r="31" spans="1:22">
      <c r="A31" s="515"/>
      <c r="B31" s="47" t="s">
        <v>40</v>
      </c>
      <c r="C31" s="520" t="s">
        <v>338</v>
      </c>
      <c r="D31" s="499">
        <v>1</v>
      </c>
      <c r="E31" s="47">
        <v>1</v>
      </c>
      <c r="F31" s="618" t="s">
        <v>247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515"/>
      <c r="B32" s="47" t="s">
        <v>5632</v>
      </c>
      <c r="C32" s="520" t="s">
        <v>4927</v>
      </c>
      <c r="D32" s="499">
        <v>5</v>
      </c>
      <c r="E32" s="47">
        <v>7</v>
      </c>
      <c r="F32" s="1419" t="s">
        <v>5630</v>
      </c>
      <c r="G32" s="494"/>
      <c r="H32" s="494" t="s">
        <v>5628</v>
      </c>
      <c r="I32" s="494" t="s">
        <v>294</v>
      </c>
      <c r="J32" s="494" t="s">
        <v>294</v>
      </c>
      <c r="K32" s="573">
        <v>0</v>
      </c>
      <c r="L32" s="358" t="s">
        <v>4915</v>
      </c>
      <c r="M32" s="357" t="s">
        <v>5632</v>
      </c>
      <c r="N32" s="357" t="s">
        <v>5628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5630</v>
      </c>
      <c r="U32" s="357" t="s">
        <v>294</v>
      </c>
      <c r="V32" s="357" t="s">
        <v>294</v>
      </c>
    </row>
    <row r="33" spans="1:22">
      <c r="A33" s="515"/>
      <c r="B33" s="47" t="s">
        <v>868</v>
      </c>
      <c r="C33" s="520" t="s">
        <v>4618</v>
      </c>
      <c r="D33" s="499">
        <v>3</v>
      </c>
      <c r="E33" s="47">
        <v>4</v>
      </c>
      <c r="F33" s="618" t="s">
        <v>3169</v>
      </c>
      <c r="G33" s="494"/>
      <c r="H33" s="494" t="s">
        <v>3168</v>
      </c>
      <c r="I33" s="494" t="s">
        <v>294</v>
      </c>
      <c r="J33" s="494" t="s">
        <v>294</v>
      </c>
      <c r="K33" s="573">
        <v>0</v>
      </c>
      <c r="L33" s="358" t="s">
        <v>2113</v>
      </c>
      <c r="M33" s="357" t="s">
        <v>868</v>
      </c>
      <c r="N33" s="357" t="s">
        <v>3168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3170</v>
      </c>
      <c r="U33" s="357" t="s">
        <v>294</v>
      </c>
      <c r="V33" s="357" t="s">
        <v>294</v>
      </c>
    </row>
    <row r="34" spans="1:22">
      <c r="A34" s="515"/>
      <c r="B34" s="47" t="s">
        <v>4907</v>
      </c>
      <c r="C34" s="520" t="s">
        <v>4908</v>
      </c>
      <c r="D34" s="499">
        <v>5</v>
      </c>
      <c r="E34" s="47">
        <v>7</v>
      </c>
      <c r="F34" s="1419" t="s">
        <v>5630</v>
      </c>
      <c r="G34" s="494"/>
      <c r="H34" s="494" t="s">
        <v>5628</v>
      </c>
      <c r="I34" s="494" t="s">
        <v>294</v>
      </c>
      <c r="J34" s="494" t="s">
        <v>294</v>
      </c>
      <c r="K34" s="573">
        <v>0</v>
      </c>
      <c r="L34" s="358" t="s">
        <v>4909</v>
      </c>
      <c r="M34" s="357" t="s">
        <v>4907</v>
      </c>
      <c r="N34" s="357" t="s">
        <v>5628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5630</v>
      </c>
      <c r="U34" s="357" t="s">
        <v>294</v>
      </c>
      <c r="V34" s="357" t="s">
        <v>294</v>
      </c>
    </row>
    <row r="35" spans="1:22" ht="15" thickBot="1">
      <c r="A35" s="515"/>
      <c r="B35" s="47" t="s">
        <v>5635</v>
      </c>
      <c r="C35" s="634" t="s">
        <v>5809</v>
      </c>
      <c r="D35" s="499">
        <v>2</v>
      </c>
      <c r="E35" s="47">
        <v>2</v>
      </c>
      <c r="F35" s="678" t="s">
        <v>5833</v>
      </c>
      <c r="G35" s="494"/>
      <c r="H35" s="494" t="s">
        <v>1118</v>
      </c>
      <c r="I35" s="494" t="s">
        <v>294</v>
      </c>
      <c r="J35" s="494" t="s">
        <v>294</v>
      </c>
      <c r="K35" s="573">
        <v>0</v>
      </c>
      <c r="L35" s="358" t="s">
        <v>4904</v>
      </c>
      <c r="M35" s="357" t="s">
        <v>5635</v>
      </c>
      <c r="N35" s="357" t="s">
        <v>1118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2114</v>
      </c>
      <c r="U35" s="357" t="s">
        <v>294</v>
      </c>
      <c r="V35" s="357" t="s">
        <v>294</v>
      </c>
    </row>
    <row r="36" spans="1:22" ht="15" thickBot="1">
      <c r="A36" s="517"/>
      <c r="B36" s="206"/>
      <c r="C36" s="538" t="s">
        <v>336</v>
      </c>
      <c r="D36" s="49">
        <v>20</v>
      </c>
      <c r="E36" s="49">
        <v>27</v>
      </c>
      <c r="F36" s="67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6" t="s">
        <v>38</v>
      </c>
      <c r="C37" s="531" t="s">
        <v>146</v>
      </c>
      <c r="D37" s="499">
        <v>1</v>
      </c>
      <c r="E37" s="47">
        <v>1</v>
      </c>
      <c r="F37" s="618" t="s">
        <v>872</v>
      </c>
      <c r="G37" s="494"/>
      <c r="H37" s="494" t="s">
        <v>19</v>
      </c>
      <c r="I37" s="494" t="s">
        <v>294</v>
      </c>
      <c r="J37" s="494" t="s">
        <v>294</v>
      </c>
      <c r="K37" s="574">
        <v>0</v>
      </c>
      <c r="L37" s="358" t="s">
        <v>331</v>
      </c>
      <c r="M37" s="357" t="s">
        <v>38</v>
      </c>
      <c r="N37" s="357" t="s">
        <v>19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335</v>
      </c>
      <c r="U37" s="357" t="s">
        <v>294</v>
      </c>
      <c r="V37" s="357" t="s">
        <v>294</v>
      </c>
    </row>
    <row r="38" spans="1:22">
      <c r="A38" s="515"/>
      <c r="B38" s="1156" t="s">
        <v>35</v>
      </c>
      <c r="C38" s="520" t="s">
        <v>145</v>
      </c>
      <c r="D38" s="499">
        <v>3</v>
      </c>
      <c r="E38" s="1156">
        <v>4</v>
      </c>
      <c r="F38" s="618" t="s">
        <v>138</v>
      </c>
      <c r="G38" s="494"/>
      <c r="H38" s="494" t="s">
        <v>25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35</v>
      </c>
      <c r="N38" s="357" t="s">
        <v>25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47" t="s">
        <v>5639</v>
      </c>
      <c r="C39" s="520" t="s">
        <v>4959</v>
      </c>
      <c r="D39" s="499">
        <v>3</v>
      </c>
      <c r="E39" s="47">
        <v>3</v>
      </c>
      <c r="F39" s="618" t="s">
        <v>4927</v>
      </c>
      <c r="G39" s="494"/>
      <c r="H39" s="494" t="s">
        <v>5632</v>
      </c>
      <c r="I39" s="494" t="s">
        <v>294</v>
      </c>
      <c r="J39" s="494" t="s">
        <v>294</v>
      </c>
      <c r="K39" s="574">
        <v>0</v>
      </c>
      <c r="L39" s="358" t="s">
        <v>4960</v>
      </c>
      <c r="M39" s="357" t="s">
        <v>5639</v>
      </c>
      <c r="N39" s="357" t="s">
        <v>5632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4915</v>
      </c>
      <c r="U39" s="357" t="s">
        <v>294</v>
      </c>
      <c r="V39" s="357" t="s">
        <v>294</v>
      </c>
    </row>
    <row r="40" spans="1:22">
      <c r="A40" s="515"/>
      <c r="B40" s="47" t="s">
        <v>5641</v>
      </c>
      <c r="C40" s="520" t="s">
        <v>4930</v>
      </c>
      <c r="D40" s="499">
        <v>4</v>
      </c>
      <c r="E40" s="47">
        <v>5</v>
      </c>
      <c r="F40" s="618" t="s">
        <v>4927</v>
      </c>
      <c r="G40" s="494"/>
      <c r="H40" s="494" t="s">
        <v>5632</v>
      </c>
      <c r="I40" s="494" t="s">
        <v>294</v>
      </c>
      <c r="J40" s="494" t="s">
        <v>294</v>
      </c>
      <c r="K40" s="573">
        <v>0</v>
      </c>
      <c r="L40" s="358" t="s">
        <v>4926</v>
      </c>
      <c r="M40" s="357" t="s">
        <v>5641</v>
      </c>
      <c r="N40" s="357" t="s">
        <v>5632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4915</v>
      </c>
      <c r="U40" s="357" t="s">
        <v>294</v>
      </c>
      <c r="V40" s="357" t="s">
        <v>294</v>
      </c>
    </row>
    <row r="41" spans="1:22">
      <c r="A41" s="515"/>
      <c r="B41" s="47" t="s">
        <v>4910</v>
      </c>
      <c r="C41" s="520" t="s">
        <v>4911</v>
      </c>
      <c r="D41" s="499">
        <v>4</v>
      </c>
      <c r="E41" s="47">
        <v>5</v>
      </c>
      <c r="F41" s="618" t="s">
        <v>1159</v>
      </c>
      <c r="G41" s="494"/>
      <c r="H41" s="494" t="s">
        <v>4680</v>
      </c>
      <c r="I41" s="494" t="s">
        <v>294</v>
      </c>
      <c r="J41" s="494" t="s">
        <v>294</v>
      </c>
      <c r="K41" s="573">
        <v>0</v>
      </c>
      <c r="L41" s="358" t="s">
        <v>4913</v>
      </c>
      <c r="M41" s="357" t="s">
        <v>4910</v>
      </c>
      <c r="N41" s="357" t="s">
        <v>4680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" thickBot="1">
      <c r="A42" s="515"/>
      <c r="B42" s="50" t="s">
        <v>1111</v>
      </c>
      <c r="C42" s="537" t="s">
        <v>4628</v>
      </c>
      <c r="D42" s="499">
        <v>3</v>
      </c>
      <c r="E42" s="1156">
        <v>4</v>
      </c>
      <c r="F42" s="678" t="s">
        <v>3943</v>
      </c>
      <c r="G42" s="494"/>
      <c r="H42" s="494" t="s">
        <v>40</v>
      </c>
      <c r="I42" s="494" t="s">
        <v>294</v>
      </c>
      <c r="J42" s="494" t="s">
        <v>294</v>
      </c>
      <c r="K42" s="573">
        <v>0</v>
      </c>
      <c r="L42" s="358" t="s">
        <v>1126</v>
      </c>
      <c r="M42" s="357" t="s">
        <v>1111</v>
      </c>
      <c r="N42" s="357" t="s">
        <v>40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1180</v>
      </c>
      <c r="U42" s="357" t="s">
        <v>294</v>
      </c>
      <c r="V42" s="357" t="s">
        <v>294</v>
      </c>
    </row>
    <row r="43" spans="1:22" ht="15" thickBot="1">
      <c r="A43" s="517"/>
      <c r="B43" s="602"/>
      <c r="C43" s="1274" t="s">
        <v>336</v>
      </c>
      <c r="D43" s="49">
        <v>18</v>
      </c>
      <c r="E43" s="49">
        <v>22</v>
      </c>
      <c r="F43" s="90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6" t="s">
        <v>5644</v>
      </c>
      <c r="C44" s="531" t="s">
        <v>411</v>
      </c>
      <c r="D44" s="499">
        <v>4</v>
      </c>
      <c r="E44" s="47">
        <v>6</v>
      </c>
      <c r="F44" s="618" t="s">
        <v>4689</v>
      </c>
      <c r="G44" s="494"/>
      <c r="H44" s="494" t="s">
        <v>4632</v>
      </c>
      <c r="I44" s="494" t="s">
        <v>294</v>
      </c>
      <c r="J44" s="494" t="s">
        <v>294</v>
      </c>
      <c r="K44" s="573">
        <v>0</v>
      </c>
      <c r="L44" s="358" t="s">
        <v>411</v>
      </c>
      <c r="M44" s="357" t="s">
        <v>5644</v>
      </c>
      <c r="N44" s="357" t="s">
        <v>4632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2108</v>
      </c>
      <c r="U44" s="357" t="s">
        <v>294</v>
      </c>
      <c r="V44" s="357" t="s">
        <v>294</v>
      </c>
    </row>
    <row r="45" spans="1:22">
      <c r="A45" s="515"/>
      <c r="B45" s="47" t="s">
        <v>5637</v>
      </c>
      <c r="C45" s="520" t="s">
        <v>4917</v>
      </c>
      <c r="D45" s="499">
        <v>4</v>
      </c>
      <c r="E45" s="47">
        <v>5</v>
      </c>
      <c r="F45" s="618" t="s">
        <v>4908</v>
      </c>
      <c r="G45" s="494"/>
      <c r="H45" s="494" t="s">
        <v>4907</v>
      </c>
      <c r="I45" s="494" t="s">
        <v>294</v>
      </c>
      <c r="J45" s="494" t="s">
        <v>294</v>
      </c>
      <c r="K45" s="573">
        <v>0</v>
      </c>
      <c r="L45" s="358" t="s">
        <v>4918</v>
      </c>
      <c r="M45" s="357" t="s">
        <v>5637</v>
      </c>
      <c r="N45" s="357" t="s">
        <v>4907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4909</v>
      </c>
      <c r="U45" s="357" t="s">
        <v>294</v>
      </c>
      <c r="V45" s="357" t="s">
        <v>294</v>
      </c>
    </row>
    <row r="46" spans="1:22">
      <c r="A46" s="515"/>
      <c r="B46" s="47" t="s">
        <v>4922</v>
      </c>
      <c r="C46" s="520" t="s">
        <v>4923</v>
      </c>
      <c r="D46" s="499">
        <v>4</v>
      </c>
      <c r="E46" s="47">
        <v>5</v>
      </c>
      <c r="F46" s="618" t="s">
        <v>4911</v>
      </c>
      <c r="G46" s="494"/>
      <c r="H46" s="494" t="s">
        <v>4910</v>
      </c>
      <c r="I46" s="494" t="s">
        <v>294</v>
      </c>
      <c r="J46" s="494" t="s">
        <v>294</v>
      </c>
      <c r="K46" s="573">
        <v>0</v>
      </c>
      <c r="L46" s="358" t="s">
        <v>4924</v>
      </c>
      <c r="M46" s="357" t="s">
        <v>4922</v>
      </c>
      <c r="N46" s="357" t="s">
        <v>4910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4913</v>
      </c>
      <c r="U46" s="357" t="s">
        <v>294</v>
      </c>
      <c r="V46" s="357" t="s">
        <v>294</v>
      </c>
    </row>
    <row r="47" spans="1:22">
      <c r="A47" s="515"/>
      <c r="B47" s="47" t="s">
        <v>5278</v>
      </c>
      <c r="C47" s="520" t="s">
        <v>4936</v>
      </c>
      <c r="D47" s="499">
        <v>4</v>
      </c>
      <c r="E47" s="47">
        <v>5</v>
      </c>
      <c r="F47" s="618" t="s">
        <v>4959</v>
      </c>
      <c r="G47" s="494"/>
      <c r="H47" s="494" t="s">
        <v>5639</v>
      </c>
      <c r="I47" s="494" t="s">
        <v>294</v>
      </c>
      <c r="J47" s="494" t="s">
        <v>294</v>
      </c>
      <c r="K47" s="573">
        <v>0</v>
      </c>
      <c r="L47" s="358" t="s">
        <v>4936</v>
      </c>
      <c r="M47" s="357" t="s">
        <v>5278</v>
      </c>
      <c r="N47" s="357" t="s">
        <v>5639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4960</v>
      </c>
      <c r="U47" s="357" t="s">
        <v>294</v>
      </c>
      <c r="V47" s="357" t="s">
        <v>294</v>
      </c>
    </row>
    <row r="48" spans="1:22" ht="15" thickBot="1">
      <c r="A48" s="515"/>
      <c r="B48" s="50" t="s">
        <v>5646</v>
      </c>
      <c r="C48" s="537" t="s">
        <v>5839</v>
      </c>
      <c r="D48" s="499">
        <v>5</v>
      </c>
      <c r="E48" s="47">
        <v>7</v>
      </c>
      <c r="F48" s="618" t="s">
        <v>4959</v>
      </c>
      <c r="G48" s="494"/>
      <c r="H48" s="494" t="s">
        <v>5639</v>
      </c>
      <c r="I48" s="494" t="s">
        <v>294</v>
      </c>
      <c r="J48" s="494" t="s">
        <v>294</v>
      </c>
      <c r="K48" s="573">
        <v>0</v>
      </c>
      <c r="L48" s="358" t="s">
        <v>5648</v>
      </c>
      <c r="M48" s="357" t="s">
        <v>5646</v>
      </c>
      <c r="N48" s="357" t="s">
        <v>5639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4960</v>
      </c>
      <c r="U48" s="357" t="s">
        <v>294</v>
      </c>
      <c r="V48" s="357" t="s">
        <v>294</v>
      </c>
    </row>
    <row r="49" spans="1:22" ht="15" thickBot="1">
      <c r="A49" s="517"/>
      <c r="B49" s="517"/>
      <c r="C49" s="565" t="s">
        <v>336</v>
      </c>
      <c r="D49" s="49">
        <v>21</v>
      </c>
      <c r="E49" s="49">
        <v>28</v>
      </c>
      <c r="F49" s="907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336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6" t="s">
        <v>5649</v>
      </c>
      <c r="C50" s="531" t="s">
        <v>5652</v>
      </c>
      <c r="D50" s="499">
        <v>4</v>
      </c>
      <c r="E50" s="47">
        <v>5</v>
      </c>
      <c r="F50" s="618" t="s">
        <v>411</v>
      </c>
      <c r="G50" s="494"/>
      <c r="H50" s="494" t="s">
        <v>5644</v>
      </c>
      <c r="I50" s="494" t="s">
        <v>294</v>
      </c>
      <c r="J50" s="494" t="s">
        <v>294</v>
      </c>
      <c r="K50" s="573">
        <v>0</v>
      </c>
      <c r="L50" s="358" t="s">
        <v>5652</v>
      </c>
      <c r="M50" s="357" t="s">
        <v>5649</v>
      </c>
      <c r="N50" s="357" t="s">
        <v>5644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411</v>
      </c>
      <c r="U50" s="357" t="s">
        <v>294</v>
      </c>
      <c r="V50" s="357" t="s">
        <v>294</v>
      </c>
    </row>
    <row r="51" spans="1:22">
      <c r="A51" s="515"/>
      <c r="B51" s="47" t="s">
        <v>4937</v>
      </c>
      <c r="C51" s="520" t="s">
        <v>4938</v>
      </c>
      <c r="D51" s="499">
        <v>4</v>
      </c>
      <c r="E51" s="47">
        <v>5</v>
      </c>
      <c r="F51" s="618" t="s">
        <v>4917</v>
      </c>
      <c r="G51" s="494"/>
      <c r="H51" s="494" t="s">
        <v>5637</v>
      </c>
      <c r="I51" s="494" t="s">
        <v>294</v>
      </c>
      <c r="J51" s="494" t="s">
        <v>294</v>
      </c>
      <c r="K51" s="573">
        <v>0</v>
      </c>
      <c r="L51" s="358" t="s">
        <v>4939</v>
      </c>
      <c r="M51" s="357" t="s">
        <v>4937</v>
      </c>
      <c r="N51" s="357" t="s">
        <v>5637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4918</v>
      </c>
      <c r="U51" s="357" t="s">
        <v>294</v>
      </c>
      <c r="V51" s="357" t="s">
        <v>294</v>
      </c>
    </row>
    <row r="52" spans="1:22">
      <c r="A52" s="515"/>
      <c r="B52" s="1156" t="s">
        <v>5654</v>
      </c>
      <c r="C52" s="520" t="s">
        <v>5502</v>
      </c>
      <c r="D52" s="499">
        <v>8</v>
      </c>
      <c r="E52" s="47">
        <v>14</v>
      </c>
      <c r="F52" s="618" t="s">
        <v>5655</v>
      </c>
      <c r="G52" s="494"/>
      <c r="H52" s="494" t="s">
        <v>34</v>
      </c>
      <c r="I52" s="494" t="s">
        <v>294</v>
      </c>
      <c r="J52" s="494" t="s">
        <v>294</v>
      </c>
      <c r="K52" s="573">
        <v>120</v>
      </c>
      <c r="L52" s="358" t="s">
        <v>4589</v>
      </c>
      <c r="M52" s="357" t="s">
        <v>5654</v>
      </c>
      <c r="N52" s="357" t="s">
        <v>34</v>
      </c>
      <c r="O52" s="357" t="s">
        <v>294</v>
      </c>
      <c r="P52" s="357" t="s">
        <v>294</v>
      </c>
      <c r="Q52" s="357">
        <v>120</v>
      </c>
      <c r="R52" s="357">
        <v>18</v>
      </c>
      <c r="S52" s="357">
        <v>0</v>
      </c>
      <c r="T52" s="357" t="s">
        <v>1181</v>
      </c>
      <c r="U52" s="357" t="s">
        <v>5656</v>
      </c>
      <c r="V52" s="357" t="s">
        <v>294</v>
      </c>
    </row>
    <row r="53" spans="1:22" ht="15" thickBot="1">
      <c r="A53" s="515"/>
      <c r="B53" s="47" t="s">
        <v>4969</v>
      </c>
      <c r="C53" s="520" t="s">
        <v>4970</v>
      </c>
      <c r="D53" s="499">
        <v>4</v>
      </c>
      <c r="E53" s="47">
        <v>5</v>
      </c>
      <c r="F53" s="678" t="s">
        <v>4923</v>
      </c>
      <c r="G53" s="494"/>
      <c r="H53" s="494" t="s">
        <v>4922</v>
      </c>
      <c r="I53" s="494" t="s">
        <v>294</v>
      </c>
      <c r="J53" s="494" t="s">
        <v>294</v>
      </c>
      <c r="K53" s="573">
        <v>0</v>
      </c>
      <c r="L53" s="358" t="s">
        <v>4970</v>
      </c>
      <c r="M53" s="357" t="s">
        <v>4969</v>
      </c>
      <c r="N53" s="357" t="s">
        <v>4922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4924</v>
      </c>
      <c r="U53" s="357" t="s">
        <v>294</v>
      </c>
      <c r="V53" s="357" t="s">
        <v>294</v>
      </c>
    </row>
    <row r="54" spans="1:22" ht="15" thickBot="1">
      <c r="A54" s="517"/>
      <c r="B54" s="206"/>
      <c r="C54" s="538" t="s">
        <v>336</v>
      </c>
      <c r="D54" s="49">
        <v>20</v>
      </c>
      <c r="E54" s="49">
        <v>29</v>
      </c>
      <c r="F54" s="618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336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02">
        <v>8</v>
      </c>
      <c r="B55" s="47" t="s">
        <v>5658</v>
      </c>
      <c r="C55" s="520" t="s">
        <v>5813</v>
      </c>
      <c r="D55" s="499">
        <v>5</v>
      </c>
      <c r="E55" s="47">
        <v>7</v>
      </c>
      <c r="F55" s="616" t="s">
        <v>4936</v>
      </c>
      <c r="G55" s="494"/>
      <c r="H55" s="494" t="s">
        <v>5278</v>
      </c>
      <c r="I55" s="494" t="s">
        <v>294</v>
      </c>
      <c r="J55" s="494" t="s">
        <v>294</v>
      </c>
      <c r="K55" s="573">
        <v>0</v>
      </c>
      <c r="L55" s="358" t="s">
        <v>4942</v>
      </c>
      <c r="M55" s="357" t="s">
        <v>5658</v>
      </c>
      <c r="N55" s="357" t="s">
        <v>5278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4936</v>
      </c>
      <c r="U55" s="357" t="s">
        <v>294</v>
      </c>
      <c r="V55" s="357" t="s">
        <v>294</v>
      </c>
    </row>
    <row r="56" spans="1:22">
      <c r="A56" s="515"/>
      <c r="B56" s="47" t="s">
        <v>5661</v>
      </c>
      <c r="C56" s="520" t="s">
        <v>4965</v>
      </c>
      <c r="D56" s="499">
        <v>5</v>
      </c>
      <c r="E56" s="47">
        <v>7</v>
      </c>
      <c r="F56" s="618" t="s">
        <v>4936</v>
      </c>
      <c r="G56" s="494"/>
      <c r="H56" s="494" t="s">
        <v>5278</v>
      </c>
      <c r="I56" s="494" t="s">
        <v>294</v>
      </c>
      <c r="J56" s="494" t="s">
        <v>294</v>
      </c>
      <c r="K56" s="573">
        <v>0</v>
      </c>
      <c r="L56" s="358" t="s">
        <v>4965</v>
      </c>
      <c r="M56" s="357" t="s">
        <v>5661</v>
      </c>
      <c r="N56" s="357" t="s">
        <v>5278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4936</v>
      </c>
      <c r="U56" s="357" t="s">
        <v>294</v>
      </c>
      <c r="V56" s="357" t="s">
        <v>294</v>
      </c>
    </row>
    <row r="57" spans="1:22">
      <c r="A57" s="515"/>
      <c r="B57" s="47" t="s">
        <v>5662</v>
      </c>
      <c r="C57" s="520" t="s">
        <v>4947</v>
      </c>
      <c r="D57" s="499">
        <v>6</v>
      </c>
      <c r="E57" s="47">
        <v>9</v>
      </c>
      <c r="F57" s="618" t="s">
        <v>4938</v>
      </c>
      <c r="G57" s="494"/>
      <c r="H57" s="494" t="s">
        <v>4937</v>
      </c>
      <c r="I57" s="494" t="s">
        <v>294</v>
      </c>
      <c r="J57" s="494" t="s">
        <v>294</v>
      </c>
      <c r="K57" s="573">
        <v>0</v>
      </c>
      <c r="L57" s="358" t="s">
        <v>4948</v>
      </c>
      <c r="M57" s="357" t="s">
        <v>5662</v>
      </c>
      <c r="N57" s="357" t="s">
        <v>4937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4939</v>
      </c>
      <c r="U57" s="357" t="s">
        <v>294</v>
      </c>
      <c r="V57" s="357" t="s">
        <v>294</v>
      </c>
    </row>
    <row r="58" spans="1:22" ht="15" thickBot="1">
      <c r="A58" s="515"/>
      <c r="B58" s="50" t="s">
        <v>4660</v>
      </c>
      <c r="C58" s="520" t="s">
        <v>4661</v>
      </c>
      <c r="D58" s="499">
        <v>4</v>
      </c>
      <c r="E58" s="47">
        <v>4</v>
      </c>
      <c r="F58" s="678" t="s">
        <v>5839</v>
      </c>
      <c r="G58" s="494"/>
      <c r="H58" s="494" t="s">
        <v>5646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5646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5648</v>
      </c>
      <c r="U58" s="357" t="s">
        <v>294</v>
      </c>
      <c r="V58" s="357" t="s">
        <v>294</v>
      </c>
    </row>
    <row r="59" spans="1:22" ht="15" thickBot="1">
      <c r="A59" s="515"/>
      <c r="B59" s="206"/>
      <c r="C59" s="538" t="s">
        <v>336</v>
      </c>
      <c r="D59" s="49">
        <v>20</v>
      </c>
      <c r="E59" s="49">
        <v>27</v>
      </c>
      <c r="F59" s="907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336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9</v>
      </c>
      <c r="B60" s="46" t="s">
        <v>5665</v>
      </c>
      <c r="C60" s="520" t="s">
        <v>4968</v>
      </c>
      <c r="D60" s="499">
        <v>6</v>
      </c>
      <c r="E60" s="47">
        <v>9</v>
      </c>
      <c r="F60" s="616" t="s">
        <v>4970</v>
      </c>
      <c r="G60" s="494"/>
      <c r="H60" s="494" t="s">
        <v>4969</v>
      </c>
      <c r="I60" s="494" t="s">
        <v>294</v>
      </c>
      <c r="J60" s="494" t="s">
        <v>294</v>
      </c>
      <c r="K60" s="573">
        <v>0</v>
      </c>
      <c r="L60" s="358" t="s">
        <v>4968</v>
      </c>
      <c r="M60" s="357" t="s">
        <v>5665</v>
      </c>
      <c r="N60" s="357" t="s">
        <v>4969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4970</v>
      </c>
      <c r="U60" s="357" t="s">
        <v>294</v>
      </c>
      <c r="V60" s="357" t="s">
        <v>294</v>
      </c>
    </row>
    <row r="61" spans="1:22">
      <c r="A61" s="515"/>
      <c r="B61" s="47" t="s">
        <v>1114</v>
      </c>
      <c r="C61" s="520" t="s">
        <v>5473</v>
      </c>
      <c r="D61" s="499">
        <v>4</v>
      </c>
      <c r="E61" s="47">
        <v>4</v>
      </c>
      <c r="F61" s="618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47" t="s">
        <v>4591</v>
      </c>
      <c r="C62" s="520" t="s">
        <v>5474</v>
      </c>
      <c r="D62" s="499">
        <v>4</v>
      </c>
      <c r="E62" s="47">
        <v>4</v>
      </c>
      <c r="F62" s="618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876</v>
      </c>
      <c r="C63" s="520" t="s">
        <v>5475</v>
      </c>
      <c r="D63" s="499">
        <v>4</v>
      </c>
      <c r="E63" s="47">
        <v>4</v>
      </c>
      <c r="F63" s="6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515"/>
      <c r="B64" s="47" t="s">
        <v>5814</v>
      </c>
      <c r="C64" s="520" t="s">
        <v>5771</v>
      </c>
      <c r="D64" s="499">
        <v>8</v>
      </c>
      <c r="E64" s="1156">
        <v>12</v>
      </c>
      <c r="F64" s="618" t="s">
        <v>5667</v>
      </c>
      <c r="G64" s="494"/>
      <c r="H64" s="494" t="s">
        <v>35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5814</v>
      </c>
      <c r="N64" s="357" t="s">
        <v>35</v>
      </c>
      <c r="O64" s="357" t="s">
        <v>294</v>
      </c>
      <c r="P64" s="357" t="s">
        <v>294</v>
      </c>
      <c r="Q64" s="357">
        <v>150</v>
      </c>
      <c r="R64" s="357">
        <v>37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17"/>
      <c r="B65" s="206"/>
      <c r="C65" s="541" t="s">
        <v>336</v>
      </c>
      <c r="D65" s="49">
        <v>18</v>
      </c>
      <c r="E65" s="49">
        <v>25</v>
      </c>
      <c r="F65" s="698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336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602">
        <v>10</v>
      </c>
      <c r="B66" s="47" t="s">
        <v>5668</v>
      </c>
      <c r="C66" s="520" t="s">
        <v>5670</v>
      </c>
      <c r="D66" s="499">
        <v>7</v>
      </c>
      <c r="E66" s="47">
        <v>11</v>
      </c>
      <c r="F66" s="496" t="s">
        <v>4968</v>
      </c>
      <c r="G66" s="494"/>
      <c r="H66" s="494" t="s">
        <v>5665</v>
      </c>
      <c r="I66" s="494" t="s">
        <v>294</v>
      </c>
      <c r="J66" s="494" t="s">
        <v>294</v>
      </c>
      <c r="K66" s="573">
        <v>0</v>
      </c>
      <c r="L66" s="358" t="s">
        <v>5670</v>
      </c>
      <c r="M66" s="357" t="s">
        <v>5668</v>
      </c>
      <c r="N66" s="357" t="s">
        <v>5665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4968</v>
      </c>
      <c r="U66" s="357" t="s">
        <v>294</v>
      </c>
      <c r="V66" s="357" t="s">
        <v>294</v>
      </c>
    </row>
    <row r="67" spans="1:22">
      <c r="A67" s="515"/>
      <c r="B67" s="47" t="s">
        <v>1116</v>
      </c>
      <c r="C67" s="520" t="s">
        <v>5480</v>
      </c>
      <c r="D67" s="499">
        <v>4</v>
      </c>
      <c r="E67" s="47">
        <v>4</v>
      </c>
      <c r="F67" s="496" t="s">
        <v>1058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866</v>
      </c>
      <c r="C68" s="520" t="s">
        <v>5481</v>
      </c>
      <c r="D68" s="499">
        <v>4</v>
      </c>
      <c r="E68" s="47">
        <v>4</v>
      </c>
      <c r="F68" s="496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875</v>
      </c>
      <c r="C69" s="520" t="s">
        <v>5482</v>
      </c>
      <c r="D69" s="499">
        <v>4</v>
      </c>
      <c r="E69" s="4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 ht="15" thickBot="1">
      <c r="A70" s="517"/>
      <c r="B70" s="47" t="s">
        <v>5816</v>
      </c>
      <c r="C70" s="520" t="s">
        <v>3394</v>
      </c>
      <c r="D70" s="516">
        <v>8</v>
      </c>
      <c r="E70" s="1263">
        <v>12</v>
      </c>
      <c r="F70" s="496" t="s">
        <v>325</v>
      </c>
      <c r="G70" s="494"/>
      <c r="H70" s="494" t="s">
        <v>5814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5816</v>
      </c>
      <c r="N70" s="357" t="s">
        <v>5814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843"/>
      <c r="B71" s="206"/>
      <c r="C71" s="541" t="s">
        <v>336</v>
      </c>
      <c r="D71" s="545">
        <v>19</v>
      </c>
      <c r="E71" s="545">
        <v>27</v>
      </c>
      <c r="F71" s="698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336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532"/>
      <c r="B72" s="843"/>
      <c r="C72" s="525" t="s">
        <v>111</v>
      </c>
      <c r="D72" s="49">
        <v>200</v>
      </c>
      <c r="E72" s="49">
        <v>267</v>
      </c>
      <c r="F72" s="142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051B0-0EC1-4DF4-AF73-96FCFC94129A}">
  <sheetPr codeName="Sheet168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535" t="s">
        <v>499</v>
      </c>
      <c r="C9" s="543" t="s">
        <v>500</v>
      </c>
      <c r="D9" s="498">
        <v>4</v>
      </c>
      <c r="E9" s="46">
        <v>5</v>
      </c>
      <c r="F9" s="49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4678</v>
      </c>
      <c r="C10" s="520" t="s">
        <v>1113</v>
      </c>
      <c r="D10" s="499">
        <v>4</v>
      </c>
      <c r="E10" s="47">
        <v>5</v>
      </c>
      <c r="F10" s="49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1113</v>
      </c>
      <c r="M10" s="357" t="s">
        <v>4678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544" t="s">
        <v>20</v>
      </c>
      <c r="C11" s="532" t="s">
        <v>4140</v>
      </c>
      <c r="D11" s="499">
        <v>5</v>
      </c>
      <c r="E11" s="47">
        <v>6</v>
      </c>
      <c r="F11" s="4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44" t="s">
        <v>3168</v>
      </c>
      <c r="C12" s="1292" t="s">
        <v>3169</v>
      </c>
      <c r="D12" s="609">
        <v>5</v>
      </c>
      <c r="E12" s="607">
        <v>6</v>
      </c>
      <c r="F12" s="1065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3170</v>
      </c>
      <c r="M12" s="357" t="s">
        <v>3168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529" t="s">
        <v>10</v>
      </c>
      <c r="C13" s="1066" t="s">
        <v>11</v>
      </c>
      <c r="D13" s="681">
        <v>2</v>
      </c>
      <c r="E13" s="619">
        <v>2</v>
      </c>
      <c r="F13" s="106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10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515"/>
      <c r="C14" s="1333" t="s">
        <v>336</v>
      </c>
      <c r="D14" s="1121">
        <v>20</v>
      </c>
      <c r="E14" s="1121">
        <v>24</v>
      </c>
      <c r="F14" s="7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515">
        <v>2</v>
      </c>
      <c r="B15" s="46" t="s">
        <v>366</v>
      </c>
      <c r="C15" s="604" t="s">
        <v>367</v>
      </c>
      <c r="D15" s="605">
        <v>3</v>
      </c>
      <c r="E15" s="603">
        <v>4</v>
      </c>
      <c r="F15" s="106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367</v>
      </c>
      <c r="M15" s="357" t="s">
        <v>366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15"/>
      <c r="B16" s="1411" t="s">
        <v>5837</v>
      </c>
      <c r="C16" s="1332" t="s">
        <v>861</v>
      </c>
      <c r="D16" s="609">
        <v>4</v>
      </c>
      <c r="E16" s="607">
        <v>6</v>
      </c>
      <c r="F16" s="106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738</v>
      </c>
      <c r="M16" s="357" t="s">
        <v>5837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860" t="s">
        <v>26</v>
      </c>
      <c r="C17" s="1063" t="s">
        <v>4143</v>
      </c>
      <c r="D17" s="609">
        <v>5</v>
      </c>
      <c r="E17" s="607">
        <v>6</v>
      </c>
      <c r="F17" s="1065" t="s">
        <v>4140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860" t="s">
        <v>1020</v>
      </c>
      <c r="C18" s="1063" t="s">
        <v>3206</v>
      </c>
      <c r="D18" s="609">
        <v>2</v>
      </c>
      <c r="E18" s="607">
        <v>2</v>
      </c>
      <c r="F18" s="129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1020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860" t="s">
        <v>3544</v>
      </c>
      <c r="C19" s="1063" t="s">
        <v>3570</v>
      </c>
      <c r="D19" s="609">
        <v>5</v>
      </c>
      <c r="E19" s="607">
        <v>6</v>
      </c>
      <c r="F19" s="1290" t="s">
        <v>3169</v>
      </c>
      <c r="G19" s="494"/>
      <c r="H19" s="494" t="s">
        <v>3168</v>
      </c>
      <c r="I19" s="494" t="s">
        <v>294</v>
      </c>
      <c r="J19" s="494" t="s">
        <v>294</v>
      </c>
      <c r="K19" s="573">
        <v>0</v>
      </c>
      <c r="L19" s="358" t="s">
        <v>593</v>
      </c>
      <c r="M19" s="357" t="s">
        <v>3544</v>
      </c>
      <c r="N19" s="357" t="s">
        <v>3168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 ht="15" thickBot="1">
      <c r="A20" s="515"/>
      <c r="B20" s="1117" t="s">
        <v>36</v>
      </c>
      <c r="C20" s="1066" t="s">
        <v>247</v>
      </c>
      <c r="D20" s="619">
        <v>1</v>
      </c>
      <c r="E20" s="619">
        <v>1</v>
      </c>
      <c r="F20" s="133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622"/>
      <c r="C21" s="703" t="s">
        <v>336</v>
      </c>
      <c r="D21" s="631">
        <v>20</v>
      </c>
      <c r="E21" s="631">
        <v>25</v>
      </c>
      <c r="F21" s="70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15">
        <v>3</v>
      </c>
      <c r="B22" s="603" t="s">
        <v>868</v>
      </c>
      <c r="C22" s="604" t="s">
        <v>4618</v>
      </c>
      <c r="D22" s="609">
        <v>3</v>
      </c>
      <c r="E22" s="607">
        <v>4</v>
      </c>
      <c r="F22" s="1067" t="s">
        <v>3169</v>
      </c>
      <c r="G22" s="494"/>
      <c r="H22" s="494" t="s">
        <v>3168</v>
      </c>
      <c r="I22" s="494" t="s">
        <v>294</v>
      </c>
      <c r="J22" s="494" t="s">
        <v>294</v>
      </c>
      <c r="K22" s="573">
        <v>0</v>
      </c>
      <c r="L22" s="358" t="s">
        <v>2113</v>
      </c>
      <c r="M22" s="357" t="s">
        <v>868</v>
      </c>
      <c r="N22" s="357" t="s">
        <v>3168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3170</v>
      </c>
      <c r="U22" s="357" t="s">
        <v>294</v>
      </c>
      <c r="V22" s="357" t="s">
        <v>294</v>
      </c>
    </row>
    <row r="23" spans="1:22">
      <c r="A23" s="515"/>
      <c r="B23" s="1411" t="s">
        <v>5832</v>
      </c>
      <c r="C23" s="1332" t="s">
        <v>1109</v>
      </c>
      <c r="D23" s="609">
        <v>4</v>
      </c>
      <c r="E23" s="607">
        <v>5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1109</v>
      </c>
      <c r="M23" s="357" t="s">
        <v>5832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860" t="s">
        <v>33</v>
      </c>
      <c r="C24" s="1063" t="s">
        <v>140</v>
      </c>
      <c r="D24" s="609">
        <v>5</v>
      </c>
      <c r="E24" s="607">
        <v>7</v>
      </c>
      <c r="F24" s="1065" t="s">
        <v>4143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860" t="s">
        <v>40</v>
      </c>
      <c r="C25" s="1063" t="s">
        <v>338</v>
      </c>
      <c r="D25" s="609">
        <v>1</v>
      </c>
      <c r="E25" s="607">
        <v>1</v>
      </c>
      <c r="F25" s="1412" t="s">
        <v>247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515"/>
      <c r="B26" s="860" t="s">
        <v>5722</v>
      </c>
      <c r="C26" s="1063" t="s">
        <v>562</v>
      </c>
      <c r="D26" s="609">
        <v>5</v>
      </c>
      <c r="E26" s="607">
        <v>7</v>
      </c>
      <c r="F26" s="1065" t="s">
        <v>3570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5722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 ht="15" thickBot="1">
      <c r="A27" s="515"/>
      <c r="B27" s="1117" t="s">
        <v>29</v>
      </c>
      <c r="C27" s="1066" t="s">
        <v>53</v>
      </c>
      <c r="D27" s="609">
        <v>2</v>
      </c>
      <c r="E27" s="607">
        <v>2</v>
      </c>
      <c r="F27" s="106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7"/>
      <c r="B28" s="528"/>
      <c r="C28" s="1336" t="s">
        <v>336</v>
      </c>
      <c r="D28" s="614">
        <v>20</v>
      </c>
      <c r="E28" s="614">
        <v>26</v>
      </c>
      <c r="F28" s="704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15">
        <v>4</v>
      </c>
      <c r="B29" s="607" t="s">
        <v>4833</v>
      </c>
      <c r="C29" s="1063" t="s">
        <v>437</v>
      </c>
      <c r="D29" s="609">
        <v>4</v>
      </c>
      <c r="E29" s="607">
        <v>5</v>
      </c>
      <c r="F29" s="1067" t="s">
        <v>1109</v>
      </c>
      <c r="G29" s="494"/>
      <c r="H29" s="494" t="s">
        <v>5832</v>
      </c>
      <c r="I29" s="494" t="s">
        <v>294</v>
      </c>
      <c r="J29" s="494" t="s">
        <v>294</v>
      </c>
      <c r="K29" s="573">
        <v>0</v>
      </c>
      <c r="L29" s="358" t="s">
        <v>437</v>
      </c>
      <c r="M29" s="357" t="s">
        <v>4833</v>
      </c>
      <c r="N29" s="357" t="s">
        <v>5832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1109</v>
      </c>
      <c r="U29" s="357" t="s">
        <v>294</v>
      </c>
      <c r="V29" s="357" t="s">
        <v>294</v>
      </c>
    </row>
    <row r="30" spans="1:22">
      <c r="A30" s="515"/>
      <c r="B30" s="607" t="s">
        <v>4632</v>
      </c>
      <c r="C30" s="1063" t="s">
        <v>4689</v>
      </c>
      <c r="D30" s="609">
        <v>3</v>
      </c>
      <c r="E30" s="607">
        <v>4</v>
      </c>
      <c r="F30" s="1065" t="s">
        <v>3570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2108</v>
      </c>
      <c r="M30" s="357" t="s">
        <v>4632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546" t="s">
        <v>1111</v>
      </c>
      <c r="C31" s="1125" t="s">
        <v>4628</v>
      </c>
      <c r="D31" s="609">
        <v>3</v>
      </c>
      <c r="E31" s="607">
        <v>4</v>
      </c>
      <c r="F31" s="1065" t="s">
        <v>338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15"/>
      <c r="B32" s="47" t="s">
        <v>25</v>
      </c>
      <c r="C32" s="1063" t="s">
        <v>138</v>
      </c>
      <c r="D32" s="609">
        <v>3</v>
      </c>
      <c r="E32" s="607">
        <v>4</v>
      </c>
      <c r="F32" s="1065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25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47" t="s">
        <v>5613</v>
      </c>
      <c r="C33" s="611" t="s">
        <v>1143</v>
      </c>
      <c r="D33" s="609">
        <v>4</v>
      </c>
      <c r="E33" s="607">
        <v>5</v>
      </c>
      <c r="F33" s="1065" t="s">
        <v>1113</v>
      </c>
      <c r="G33" s="494"/>
      <c r="H33" s="494" t="s">
        <v>4678</v>
      </c>
      <c r="I33" s="494" t="s">
        <v>294</v>
      </c>
      <c r="J33" s="494" t="s">
        <v>294</v>
      </c>
      <c r="K33" s="573">
        <v>0</v>
      </c>
      <c r="L33" s="358" t="s">
        <v>1143</v>
      </c>
      <c r="M33" s="357" t="s">
        <v>5613</v>
      </c>
      <c r="N33" s="357" t="s">
        <v>4678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1113</v>
      </c>
      <c r="U33" s="357" t="s">
        <v>294</v>
      </c>
      <c r="V33" s="357" t="s">
        <v>294</v>
      </c>
    </row>
    <row r="34" spans="1:22" ht="15" thickBot="1">
      <c r="A34" s="515"/>
      <c r="B34" s="47" t="s">
        <v>30</v>
      </c>
      <c r="C34" s="1063" t="s">
        <v>3669</v>
      </c>
      <c r="D34" s="609">
        <v>5</v>
      </c>
      <c r="E34" s="607">
        <v>6</v>
      </c>
      <c r="F34" s="1069" t="s">
        <v>3570</v>
      </c>
      <c r="G34" s="494"/>
      <c r="H34" s="494" t="s">
        <v>3544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</v>
      </c>
      <c r="N34" s="357" t="s">
        <v>3544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 ht="15" thickBot="1">
      <c r="A35" s="517"/>
      <c r="B35" s="206"/>
      <c r="C35" s="703" t="s">
        <v>336</v>
      </c>
      <c r="D35" s="614">
        <v>22</v>
      </c>
      <c r="E35" s="614">
        <v>28</v>
      </c>
      <c r="F35" s="1328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336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47" t="s">
        <v>4637</v>
      </c>
      <c r="C36" s="1413" t="s">
        <v>411</v>
      </c>
      <c r="D36" s="609">
        <v>4</v>
      </c>
      <c r="E36" s="607">
        <v>6</v>
      </c>
      <c r="F36" s="1067" t="s">
        <v>4689</v>
      </c>
      <c r="G36" s="494"/>
      <c r="H36" s="494" t="s">
        <v>4632</v>
      </c>
      <c r="I36" s="494" t="s">
        <v>294</v>
      </c>
      <c r="J36" s="494" t="s">
        <v>294</v>
      </c>
      <c r="K36" s="573">
        <v>0</v>
      </c>
      <c r="L36" s="358" t="s">
        <v>411</v>
      </c>
      <c r="M36" s="357" t="s">
        <v>4637</v>
      </c>
      <c r="N36" s="357" t="s">
        <v>4632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2108</v>
      </c>
      <c r="U36" s="357" t="s">
        <v>294</v>
      </c>
      <c r="V36" s="357" t="s">
        <v>294</v>
      </c>
    </row>
    <row r="37" spans="1:22">
      <c r="A37" s="515"/>
      <c r="B37" s="47" t="s">
        <v>4843</v>
      </c>
      <c r="C37" s="1063" t="s">
        <v>865</v>
      </c>
      <c r="D37" s="609">
        <v>4</v>
      </c>
      <c r="E37" s="607">
        <v>8</v>
      </c>
      <c r="F37" s="1065" t="s">
        <v>1143</v>
      </c>
      <c r="G37" s="494"/>
      <c r="H37" s="494" t="s">
        <v>5613</v>
      </c>
      <c r="I37" s="494" t="s">
        <v>294</v>
      </c>
      <c r="J37" s="494" t="s">
        <v>294</v>
      </c>
      <c r="K37" s="574">
        <v>0</v>
      </c>
      <c r="L37" s="358" t="s">
        <v>865</v>
      </c>
      <c r="M37" s="357" t="s">
        <v>4843</v>
      </c>
      <c r="N37" s="357" t="s">
        <v>5613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1143</v>
      </c>
      <c r="U37" s="357" t="s">
        <v>294</v>
      </c>
      <c r="V37" s="357" t="s">
        <v>294</v>
      </c>
    </row>
    <row r="38" spans="1:22">
      <c r="A38" s="515"/>
      <c r="B38" s="47" t="s">
        <v>1118</v>
      </c>
      <c r="C38" s="1063" t="s">
        <v>5274</v>
      </c>
      <c r="D38" s="609">
        <v>3</v>
      </c>
      <c r="E38" s="607">
        <v>6</v>
      </c>
      <c r="F38" s="1065" t="s">
        <v>53</v>
      </c>
      <c r="G38" s="494"/>
      <c r="H38" s="494" t="s">
        <v>29</v>
      </c>
      <c r="I38" s="494" t="s">
        <v>294</v>
      </c>
      <c r="J38" s="494" t="s">
        <v>294</v>
      </c>
      <c r="K38" s="573">
        <v>0</v>
      </c>
      <c r="L38" s="358" t="s">
        <v>2114</v>
      </c>
      <c r="M38" s="357" t="s">
        <v>1118</v>
      </c>
      <c r="N38" s="357" t="s">
        <v>29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609</v>
      </c>
      <c r="U38" s="357" t="s">
        <v>294</v>
      </c>
      <c r="V38" s="357" t="s">
        <v>294</v>
      </c>
    </row>
    <row r="39" spans="1:22">
      <c r="A39" s="515"/>
      <c r="B39" s="47" t="s">
        <v>373</v>
      </c>
      <c r="C39" s="1063" t="s">
        <v>4639</v>
      </c>
      <c r="D39" s="1414">
        <v>3</v>
      </c>
      <c r="E39" s="607">
        <v>4</v>
      </c>
      <c r="F39" s="1065" t="s">
        <v>3669</v>
      </c>
      <c r="G39" s="494"/>
      <c r="H39" s="494" t="s">
        <v>30</v>
      </c>
      <c r="I39" s="494" t="s">
        <v>294</v>
      </c>
      <c r="J39" s="494" t="s">
        <v>294</v>
      </c>
      <c r="K39" s="574">
        <v>0</v>
      </c>
      <c r="L39" s="358" t="s">
        <v>2115</v>
      </c>
      <c r="M39" s="357" t="s">
        <v>373</v>
      </c>
      <c r="N39" s="357" t="s">
        <v>30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15"/>
      <c r="B40" s="47" t="s">
        <v>34</v>
      </c>
      <c r="C40" s="1063" t="s">
        <v>142</v>
      </c>
      <c r="D40" s="609">
        <v>4</v>
      </c>
      <c r="E40" s="607">
        <v>6</v>
      </c>
      <c r="F40" s="1065" t="s">
        <v>11</v>
      </c>
      <c r="G40" s="494"/>
      <c r="H40" s="494" t="s">
        <v>10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34</v>
      </c>
      <c r="N40" s="357" t="s">
        <v>10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515"/>
      <c r="B41" s="47" t="s">
        <v>1110</v>
      </c>
      <c r="C41" s="1066" t="s">
        <v>408</v>
      </c>
      <c r="D41" s="609">
        <v>3</v>
      </c>
      <c r="E41" s="607">
        <v>4</v>
      </c>
      <c r="F41" s="1069" t="s">
        <v>367</v>
      </c>
      <c r="G41" s="494"/>
      <c r="H41" s="494" t="s">
        <v>366</v>
      </c>
      <c r="I41" s="494" t="s">
        <v>294</v>
      </c>
      <c r="J41" s="494" t="s">
        <v>294</v>
      </c>
      <c r="K41" s="573">
        <v>0</v>
      </c>
      <c r="L41" s="358" t="s">
        <v>408</v>
      </c>
      <c r="M41" s="357" t="s">
        <v>1110</v>
      </c>
      <c r="N41" s="357" t="s">
        <v>366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367</v>
      </c>
      <c r="U41" s="357" t="s">
        <v>294</v>
      </c>
      <c r="V41" s="357" t="s">
        <v>294</v>
      </c>
    </row>
    <row r="42" spans="1:22" ht="15" thickBot="1">
      <c r="A42" s="517"/>
      <c r="B42" s="206"/>
      <c r="C42" s="703" t="s">
        <v>336</v>
      </c>
      <c r="D42" s="614">
        <v>21</v>
      </c>
      <c r="E42" s="614">
        <v>34</v>
      </c>
      <c r="F42" s="704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336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47" t="s">
        <v>4835</v>
      </c>
      <c r="C43" s="1063" t="s">
        <v>871</v>
      </c>
      <c r="D43" s="609">
        <v>5</v>
      </c>
      <c r="E43" s="607">
        <v>8</v>
      </c>
      <c r="F43" s="1067" t="s">
        <v>437</v>
      </c>
      <c r="G43" s="494"/>
      <c r="H43" s="494" t="s">
        <v>4833</v>
      </c>
      <c r="I43" s="494" t="s">
        <v>294</v>
      </c>
      <c r="J43" s="494" t="s">
        <v>294</v>
      </c>
      <c r="K43" s="573">
        <v>0</v>
      </c>
      <c r="L43" s="358" t="s">
        <v>871</v>
      </c>
      <c r="M43" s="357" t="s">
        <v>4835</v>
      </c>
      <c r="N43" s="357" t="s">
        <v>4833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437</v>
      </c>
      <c r="U43" s="357" t="s">
        <v>294</v>
      </c>
      <c r="V43" s="357" t="s">
        <v>294</v>
      </c>
    </row>
    <row r="44" spans="1:22">
      <c r="A44" s="515"/>
      <c r="B44" s="47" t="s">
        <v>870</v>
      </c>
      <c r="C44" s="1063" t="s">
        <v>4837</v>
      </c>
      <c r="D44" s="609">
        <v>4</v>
      </c>
      <c r="E44" s="607">
        <v>4</v>
      </c>
      <c r="F44" s="1065" t="s">
        <v>4618</v>
      </c>
      <c r="G44" s="494"/>
      <c r="H44" s="494" t="s">
        <v>868</v>
      </c>
      <c r="I44" s="494" t="s">
        <v>294</v>
      </c>
      <c r="J44" s="494" t="s">
        <v>294</v>
      </c>
      <c r="K44" s="573">
        <v>0</v>
      </c>
      <c r="L44" s="358" t="s">
        <v>2145</v>
      </c>
      <c r="M44" s="357" t="s">
        <v>870</v>
      </c>
      <c r="N44" s="357" t="s">
        <v>868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2113</v>
      </c>
      <c r="U44" s="357" t="s">
        <v>294</v>
      </c>
      <c r="V44" s="357" t="s">
        <v>294</v>
      </c>
    </row>
    <row r="45" spans="1:22">
      <c r="A45" s="515"/>
      <c r="B45" s="47" t="s">
        <v>4708</v>
      </c>
      <c r="C45" s="1063" t="s">
        <v>864</v>
      </c>
      <c r="D45" s="609">
        <v>4</v>
      </c>
      <c r="E45" s="607">
        <v>5</v>
      </c>
      <c r="F45" s="1065" t="s">
        <v>861</v>
      </c>
      <c r="G45" s="494"/>
      <c r="H45" s="494" t="s">
        <v>5837</v>
      </c>
      <c r="I45" s="494" t="s">
        <v>294</v>
      </c>
      <c r="J45" s="494" t="s">
        <v>294</v>
      </c>
      <c r="K45" s="573">
        <v>0</v>
      </c>
      <c r="L45" s="358" t="s">
        <v>864</v>
      </c>
      <c r="M45" s="357" t="s">
        <v>4708</v>
      </c>
      <c r="N45" s="357" t="s">
        <v>5837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738</v>
      </c>
      <c r="U45" s="357" t="s">
        <v>294</v>
      </c>
      <c r="V45" s="357" t="s">
        <v>294</v>
      </c>
    </row>
    <row r="46" spans="1:22">
      <c r="A46" s="515"/>
      <c r="B46" s="47" t="s">
        <v>4709</v>
      </c>
      <c r="C46" s="1063" t="s">
        <v>863</v>
      </c>
      <c r="D46" s="609">
        <v>4</v>
      </c>
      <c r="E46" s="607">
        <v>5</v>
      </c>
      <c r="F46" s="1065" t="s">
        <v>408</v>
      </c>
      <c r="G46" s="494"/>
      <c r="H46" s="494" t="s">
        <v>1110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4709</v>
      </c>
      <c r="N46" s="357" t="s">
        <v>1110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 ht="15" thickBot="1">
      <c r="A47" s="515"/>
      <c r="B47" s="47" t="s">
        <v>4634</v>
      </c>
      <c r="C47" s="1063" t="s">
        <v>4761</v>
      </c>
      <c r="D47" s="609">
        <v>4</v>
      </c>
      <c r="E47" s="607">
        <v>5</v>
      </c>
      <c r="F47" s="1069" t="s">
        <v>3669</v>
      </c>
      <c r="G47" s="494"/>
      <c r="H47" s="494" t="s">
        <v>30</v>
      </c>
      <c r="I47" s="494" t="s">
        <v>294</v>
      </c>
      <c r="J47" s="494" t="s">
        <v>294</v>
      </c>
      <c r="K47" s="573">
        <v>0</v>
      </c>
      <c r="L47" s="358" t="s">
        <v>943</v>
      </c>
      <c r="M47" s="357" t="s">
        <v>4634</v>
      </c>
      <c r="N47" s="357" t="s">
        <v>30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604</v>
      </c>
      <c r="U47" s="357" t="s">
        <v>294</v>
      </c>
      <c r="V47" s="357" t="s">
        <v>294</v>
      </c>
    </row>
    <row r="48" spans="1:22" ht="15" thickBot="1">
      <c r="A48" s="1059"/>
      <c r="B48" s="206"/>
      <c r="C48" s="703" t="s">
        <v>336</v>
      </c>
      <c r="D48" s="614">
        <v>21</v>
      </c>
      <c r="E48" s="614">
        <v>27</v>
      </c>
      <c r="F48" s="702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336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47" t="s">
        <v>901</v>
      </c>
      <c r="C49" s="1063" t="s">
        <v>879</v>
      </c>
      <c r="D49" s="609">
        <v>3</v>
      </c>
      <c r="E49" s="607">
        <v>3</v>
      </c>
      <c r="F49" s="1067" t="s">
        <v>500</v>
      </c>
      <c r="G49" s="494"/>
      <c r="H49" s="494" t="s">
        <v>499</v>
      </c>
      <c r="I49" s="494" t="s">
        <v>294</v>
      </c>
      <c r="J49" s="494" t="s">
        <v>294</v>
      </c>
      <c r="K49" s="573">
        <v>0</v>
      </c>
      <c r="L49" s="358" t="s">
        <v>2103</v>
      </c>
      <c r="M49" s="357" t="s">
        <v>901</v>
      </c>
      <c r="N49" s="357" t="s">
        <v>499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882</v>
      </c>
      <c r="U49" s="357" t="s">
        <v>294</v>
      </c>
      <c r="V49" s="357" t="s">
        <v>294</v>
      </c>
    </row>
    <row r="50" spans="1:22">
      <c r="A50" s="515"/>
      <c r="B50" s="47" t="s">
        <v>4716</v>
      </c>
      <c r="C50" s="1063" t="s">
        <v>4717</v>
      </c>
      <c r="D50" s="609">
        <v>3</v>
      </c>
      <c r="E50" s="607">
        <v>3</v>
      </c>
      <c r="F50" s="1065" t="s">
        <v>4761</v>
      </c>
      <c r="G50" s="494"/>
      <c r="H50" s="494" t="s">
        <v>4634</v>
      </c>
      <c r="I50" s="494" t="s">
        <v>294</v>
      </c>
      <c r="J50" s="494" t="s">
        <v>294</v>
      </c>
      <c r="K50" s="573">
        <v>0</v>
      </c>
      <c r="L50" s="358" t="s">
        <v>2118</v>
      </c>
      <c r="M50" s="357" t="s">
        <v>4716</v>
      </c>
      <c r="N50" s="357" t="s">
        <v>4634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943</v>
      </c>
      <c r="U50" s="357" t="s">
        <v>294</v>
      </c>
      <c r="V50" s="357" t="s">
        <v>294</v>
      </c>
    </row>
    <row r="51" spans="1:22">
      <c r="A51" s="515"/>
      <c r="B51" s="47" t="s">
        <v>5614</v>
      </c>
      <c r="C51" s="1063" t="s">
        <v>361</v>
      </c>
      <c r="D51" s="609">
        <v>5</v>
      </c>
      <c r="E51" s="607">
        <v>8</v>
      </c>
      <c r="F51" s="1065" t="s">
        <v>411</v>
      </c>
      <c r="G51" s="494"/>
      <c r="H51" s="494" t="s">
        <v>4637</v>
      </c>
      <c r="I51" s="494" t="s">
        <v>294</v>
      </c>
      <c r="J51" s="494" t="s">
        <v>294</v>
      </c>
      <c r="K51" s="573">
        <v>0</v>
      </c>
      <c r="L51" s="358" t="s">
        <v>361</v>
      </c>
      <c r="M51" s="357" t="s">
        <v>5614</v>
      </c>
      <c r="N51" s="357" t="s">
        <v>4637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411</v>
      </c>
      <c r="U51" s="357" t="s">
        <v>294</v>
      </c>
      <c r="V51" s="357" t="s">
        <v>294</v>
      </c>
    </row>
    <row r="52" spans="1:22">
      <c r="A52" s="515"/>
      <c r="B52" s="47" t="s">
        <v>5615</v>
      </c>
      <c r="C52" s="1063" t="s">
        <v>862</v>
      </c>
      <c r="D52" s="609">
        <v>4</v>
      </c>
      <c r="E52" s="607">
        <v>5</v>
      </c>
      <c r="F52" s="1065" t="s">
        <v>861</v>
      </c>
      <c r="G52" s="494"/>
      <c r="H52" s="494" t="s">
        <v>5837</v>
      </c>
      <c r="I52" s="494" t="s">
        <v>294</v>
      </c>
      <c r="J52" s="494" t="s">
        <v>294</v>
      </c>
      <c r="K52" s="573">
        <v>0</v>
      </c>
      <c r="L52" s="358" t="s">
        <v>862</v>
      </c>
      <c r="M52" s="357" t="s">
        <v>5615</v>
      </c>
      <c r="N52" s="357" t="s">
        <v>5837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738</v>
      </c>
      <c r="U52" s="357" t="s">
        <v>294</v>
      </c>
      <c r="V52" s="357" t="s">
        <v>294</v>
      </c>
    </row>
    <row r="53" spans="1:22">
      <c r="A53" s="515"/>
      <c r="B53" s="47" t="s">
        <v>35</v>
      </c>
      <c r="C53" s="1063" t="s">
        <v>145</v>
      </c>
      <c r="D53" s="609">
        <v>3</v>
      </c>
      <c r="E53" s="607">
        <v>4</v>
      </c>
      <c r="F53" s="1065" t="s">
        <v>138</v>
      </c>
      <c r="G53" s="494"/>
      <c r="H53" s="494" t="s">
        <v>25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35</v>
      </c>
      <c r="N53" s="357" t="s">
        <v>25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515"/>
      <c r="B54" s="47" t="s">
        <v>19</v>
      </c>
      <c r="C54" s="1125" t="s">
        <v>3226</v>
      </c>
      <c r="D54" s="609">
        <v>2</v>
      </c>
      <c r="E54" s="1411">
        <v>2</v>
      </c>
      <c r="F54" s="1415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335</v>
      </c>
      <c r="M54" s="357" t="s">
        <v>19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517"/>
      <c r="B55" s="206"/>
      <c r="C55" s="703" t="s">
        <v>336</v>
      </c>
      <c r="D55" s="614">
        <v>20</v>
      </c>
      <c r="E55" s="614">
        <v>25</v>
      </c>
      <c r="F55" s="702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5616</v>
      </c>
      <c r="C56" s="1063" t="s">
        <v>1144</v>
      </c>
      <c r="D56" s="609">
        <v>6</v>
      </c>
      <c r="E56" s="607">
        <v>9</v>
      </c>
      <c r="F56" s="1067" t="s">
        <v>871</v>
      </c>
      <c r="G56" s="494"/>
      <c r="H56" s="494" t="s">
        <v>4835</v>
      </c>
      <c r="I56" s="494" t="s">
        <v>294</v>
      </c>
      <c r="J56" s="494" t="s">
        <v>294</v>
      </c>
      <c r="K56" s="573">
        <v>0</v>
      </c>
      <c r="L56" s="358" t="s">
        <v>1144</v>
      </c>
      <c r="M56" s="357" t="s">
        <v>5616</v>
      </c>
      <c r="N56" s="357" t="s">
        <v>4835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871</v>
      </c>
      <c r="U56" s="357" t="s">
        <v>294</v>
      </c>
      <c r="V56" s="357" t="s">
        <v>294</v>
      </c>
    </row>
    <row r="57" spans="1:22">
      <c r="A57" s="515"/>
      <c r="B57" s="47" t="s">
        <v>38</v>
      </c>
      <c r="C57" s="1063" t="s">
        <v>3711</v>
      </c>
      <c r="D57" s="609">
        <v>1</v>
      </c>
      <c r="E57" s="607">
        <v>1</v>
      </c>
      <c r="F57" s="1065" t="s">
        <v>3226</v>
      </c>
      <c r="G57" s="494"/>
      <c r="H57" s="494" t="s">
        <v>19</v>
      </c>
      <c r="I57" s="494" t="s">
        <v>294</v>
      </c>
      <c r="J57" s="494" t="s">
        <v>294</v>
      </c>
      <c r="K57" s="573">
        <v>0</v>
      </c>
      <c r="L57" s="358" t="s">
        <v>331</v>
      </c>
      <c r="M57" s="357" t="s">
        <v>38</v>
      </c>
      <c r="N57" s="357" t="s">
        <v>19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335</v>
      </c>
      <c r="U57" s="357" t="s">
        <v>294</v>
      </c>
      <c r="V57" s="357" t="s">
        <v>294</v>
      </c>
    </row>
    <row r="58" spans="1:22">
      <c r="A58" s="515"/>
      <c r="B58" s="47" t="s">
        <v>5617</v>
      </c>
      <c r="C58" s="1063" t="s">
        <v>947</v>
      </c>
      <c r="D58" s="609">
        <v>5</v>
      </c>
      <c r="E58" s="607">
        <v>7</v>
      </c>
      <c r="F58" s="1065" t="s">
        <v>864</v>
      </c>
      <c r="G58" s="494"/>
      <c r="H58" s="494" t="s">
        <v>4708</v>
      </c>
      <c r="I58" s="494" t="s">
        <v>294</v>
      </c>
      <c r="J58" s="494" t="s">
        <v>294</v>
      </c>
      <c r="K58" s="573">
        <v>0</v>
      </c>
      <c r="L58" s="358" t="s">
        <v>947</v>
      </c>
      <c r="M58" s="357" t="s">
        <v>5617</v>
      </c>
      <c r="N58" s="357" t="s">
        <v>4708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864</v>
      </c>
      <c r="U58" s="357" t="s">
        <v>294</v>
      </c>
      <c r="V58" s="357" t="s">
        <v>294</v>
      </c>
    </row>
    <row r="59" spans="1:22" ht="15" thickBot="1">
      <c r="A59" s="515"/>
      <c r="B59" s="47" t="s">
        <v>4665</v>
      </c>
      <c r="C59" s="1063" t="s">
        <v>1021</v>
      </c>
      <c r="D59" s="609">
        <v>8</v>
      </c>
      <c r="E59" s="607">
        <v>14</v>
      </c>
      <c r="F59" s="1416" t="s">
        <v>5618</v>
      </c>
      <c r="G59" s="494"/>
      <c r="H59" s="494" t="s">
        <v>34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4665</v>
      </c>
      <c r="N59" s="357" t="s">
        <v>34</v>
      </c>
      <c r="O59" s="357" t="s">
        <v>294</v>
      </c>
      <c r="P59" s="357" t="s">
        <v>294</v>
      </c>
      <c r="Q59" s="357">
        <v>130</v>
      </c>
      <c r="R59" s="357">
        <v>18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206"/>
      <c r="C60" s="703" t="s">
        <v>336</v>
      </c>
      <c r="D60" s="614">
        <v>20</v>
      </c>
      <c r="E60" s="614">
        <v>31</v>
      </c>
      <c r="F60" s="132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1114</v>
      </c>
      <c r="C61" s="1063" t="s">
        <v>1119</v>
      </c>
      <c r="D61" s="609">
        <v>4</v>
      </c>
      <c r="E61" s="607">
        <v>4</v>
      </c>
      <c r="F61" s="1417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47" t="s">
        <v>4591</v>
      </c>
      <c r="C62" s="1063" t="s">
        <v>1120</v>
      </c>
      <c r="D62" s="609">
        <v>4</v>
      </c>
      <c r="E62" s="607">
        <v>4</v>
      </c>
      <c r="F62" s="1418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876</v>
      </c>
      <c r="C63" s="1063" t="s">
        <v>1145</v>
      </c>
      <c r="D63" s="609">
        <v>4</v>
      </c>
      <c r="E63" s="607">
        <v>4</v>
      </c>
      <c r="F63" s="14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607" t="s">
        <v>5619</v>
      </c>
      <c r="C64" s="1063" t="s">
        <v>5794</v>
      </c>
      <c r="D64" s="609">
        <v>6</v>
      </c>
      <c r="E64" s="607">
        <v>9</v>
      </c>
      <c r="F64" s="1290" t="s">
        <v>1144</v>
      </c>
      <c r="G64" s="494"/>
      <c r="H64" s="494" t="s">
        <v>5616</v>
      </c>
      <c r="I64" s="494" t="s">
        <v>294</v>
      </c>
      <c r="J64" s="494" t="s">
        <v>294</v>
      </c>
      <c r="K64" s="573">
        <v>0</v>
      </c>
      <c r="L64" s="358" t="s">
        <v>2154</v>
      </c>
      <c r="M64" s="357" t="s">
        <v>5619</v>
      </c>
      <c r="N64" s="357" t="s">
        <v>5616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1144</v>
      </c>
      <c r="U64" s="357" t="s">
        <v>294</v>
      </c>
      <c r="V64" s="357" t="s">
        <v>294</v>
      </c>
    </row>
    <row r="65" spans="1:22" ht="15" thickBot="1">
      <c r="A65" s="515"/>
      <c r="B65" s="47" t="s">
        <v>5730</v>
      </c>
      <c r="C65" s="1063" t="s">
        <v>325</v>
      </c>
      <c r="D65" s="609">
        <v>8</v>
      </c>
      <c r="E65" s="607">
        <v>12</v>
      </c>
      <c r="F65" s="682" t="s">
        <v>4595</v>
      </c>
      <c r="G65" s="494"/>
      <c r="H65" s="494" t="s">
        <v>35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5730</v>
      </c>
      <c r="N65" s="357" t="s">
        <v>35</v>
      </c>
      <c r="O65" s="357" t="s">
        <v>294</v>
      </c>
      <c r="P65" s="357" t="s">
        <v>294</v>
      </c>
      <c r="Q65" s="357">
        <v>150</v>
      </c>
      <c r="R65" s="357">
        <v>36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517"/>
      <c r="B66" s="206"/>
      <c r="C66" s="541" t="s">
        <v>336</v>
      </c>
      <c r="D66" s="49">
        <v>18</v>
      </c>
      <c r="E66" s="49">
        <v>25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1116</v>
      </c>
      <c r="C67" s="532" t="s">
        <v>1122</v>
      </c>
      <c r="D67" s="499">
        <v>4</v>
      </c>
      <c r="E67" s="47">
        <v>4</v>
      </c>
      <c r="F67" s="495" t="s">
        <v>1058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866</v>
      </c>
      <c r="C68" s="532" t="s">
        <v>1123</v>
      </c>
      <c r="D68" s="499">
        <v>4</v>
      </c>
      <c r="E68" s="47">
        <v>4</v>
      </c>
      <c r="F68" s="496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875</v>
      </c>
      <c r="C69" s="532" t="s">
        <v>1124</v>
      </c>
      <c r="D69" s="499">
        <v>4</v>
      </c>
      <c r="E69" s="4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5620</v>
      </c>
      <c r="C70" s="532" t="s">
        <v>1146</v>
      </c>
      <c r="D70" s="499">
        <v>6</v>
      </c>
      <c r="E70" s="47">
        <v>9</v>
      </c>
      <c r="F70" s="686" t="s">
        <v>1010</v>
      </c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1146</v>
      </c>
      <c r="M70" s="357" t="s">
        <v>5620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2156</v>
      </c>
      <c r="U70" s="357" t="s">
        <v>294</v>
      </c>
      <c r="V70" s="357" t="s">
        <v>294</v>
      </c>
    </row>
    <row r="71" spans="1:22" ht="15" thickBot="1">
      <c r="A71" s="515"/>
      <c r="B71" s="47" t="s">
        <v>5731</v>
      </c>
      <c r="C71" s="532" t="s">
        <v>3394</v>
      </c>
      <c r="D71" s="499">
        <v>8</v>
      </c>
      <c r="E71" s="50">
        <v>12</v>
      </c>
      <c r="F71" s="497" t="s">
        <v>325</v>
      </c>
      <c r="G71" s="494"/>
      <c r="H71" s="494" t="s">
        <v>5730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5731</v>
      </c>
      <c r="N71" s="357" t="s">
        <v>5730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515"/>
      <c r="B72" s="206"/>
      <c r="C72" s="541" t="s">
        <v>336</v>
      </c>
      <c r="D72" s="49">
        <v>18</v>
      </c>
      <c r="E72" s="545">
        <v>25</v>
      </c>
      <c r="F72" s="69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536"/>
      <c r="C73" s="525" t="s">
        <v>111</v>
      </c>
      <c r="D73" s="49">
        <v>200</v>
      </c>
      <c r="E73" s="49">
        <v>270</v>
      </c>
      <c r="F73" s="4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0EA7-F13B-49CA-BC94-2F1BAC324C99}">
  <sheetPr codeName="Sheet169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.66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3168</v>
      </c>
      <c r="C9" s="531" t="s">
        <v>3169</v>
      </c>
      <c r="D9" s="605">
        <v>5</v>
      </c>
      <c r="E9" s="603">
        <v>6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20</v>
      </c>
      <c r="C10" s="520" t="s">
        <v>21</v>
      </c>
      <c r="D10" s="499">
        <v>5</v>
      </c>
      <c r="E10" s="47">
        <v>6</v>
      </c>
      <c r="F10" s="6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10</v>
      </c>
      <c r="C11" s="520" t="s">
        <v>11</v>
      </c>
      <c r="D11" s="499">
        <v>2</v>
      </c>
      <c r="E11" s="1156">
        <v>2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1020</v>
      </c>
      <c r="C12" s="520" t="s">
        <v>3206</v>
      </c>
      <c r="D12" s="499">
        <v>2</v>
      </c>
      <c r="E12" s="1156">
        <v>2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905</v>
      </c>
      <c r="C13" s="520" t="s">
        <v>906</v>
      </c>
      <c r="D13" s="499">
        <v>4</v>
      </c>
      <c r="E13" s="47">
        <v>5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2124</v>
      </c>
      <c r="M13" s="357" t="s">
        <v>905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499</v>
      </c>
      <c r="C14" s="520" t="s">
        <v>500</v>
      </c>
      <c r="D14" s="499">
        <v>4</v>
      </c>
      <c r="E14" s="47">
        <v>5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882</v>
      </c>
      <c r="M14" s="357" t="s">
        <v>499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0"/>
      <c r="C15" s="538" t="s">
        <v>336</v>
      </c>
      <c r="D15" s="49">
        <v>22</v>
      </c>
      <c r="E15" s="49">
        <v>26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20" t="s">
        <v>3545</v>
      </c>
      <c r="D16" s="499">
        <v>5</v>
      </c>
      <c r="E16" s="47">
        <v>6</v>
      </c>
      <c r="F16" s="618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26</v>
      </c>
      <c r="C17" s="520" t="s">
        <v>52</v>
      </c>
      <c r="D17" s="499">
        <v>5</v>
      </c>
      <c r="E17" s="47">
        <v>6</v>
      </c>
      <c r="F17" s="618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36</v>
      </c>
      <c r="C18" s="520" t="s">
        <v>247</v>
      </c>
      <c r="D18" s="499">
        <v>1</v>
      </c>
      <c r="E18" s="47">
        <v>1</v>
      </c>
      <c r="F18" s="6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19</v>
      </c>
      <c r="C19" s="520" t="s">
        <v>3226</v>
      </c>
      <c r="D19" s="499">
        <v>2</v>
      </c>
      <c r="E19" s="47">
        <v>2</v>
      </c>
      <c r="F19" s="61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19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5594</v>
      </c>
      <c r="C20" s="520" t="s">
        <v>904</v>
      </c>
      <c r="D20" s="499">
        <v>4</v>
      </c>
      <c r="E20" s="47">
        <v>5</v>
      </c>
      <c r="F20" s="618" t="s">
        <v>906</v>
      </c>
      <c r="G20" s="494"/>
      <c r="H20" s="494" t="s">
        <v>905</v>
      </c>
      <c r="I20" s="494" t="s">
        <v>294</v>
      </c>
      <c r="J20" s="494" t="s">
        <v>294</v>
      </c>
      <c r="K20" s="573">
        <v>0</v>
      </c>
      <c r="L20" s="358" t="s">
        <v>2125</v>
      </c>
      <c r="M20" s="357" t="s">
        <v>5594</v>
      </c>
      <c r="N20" s="357" t="s">
        <v>905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2124</v>
      </c>
      <c r="U20" s="357" t="s">
        <v>294</v>
      </c>
      <c r="V20" s="357" t="s">
        <v>294</v>
      </c>
    </row>
    <row r="21" spans="1:22" ht="15" thickBot="1">
      <c r="A21" s="515"/>
      <c r="B21" s="47" t="s">
        <v>366</v>
      </c>
      <c r="C21" s="520" t="s">
        <v>367</v>
      </c>
      <c r="D21" s="499">
        <v>3</v>
      </c>
      <c r="E21" s="47">
        <v>3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367</v>
      </c>
      <c r="M21" s="357" t="s">
        <v>366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50"/>
      <c r="C22" s="538" t="s">
        <v>336</v>
      </c>
      <c r="D22" s="49">
        <v>20</v>
      </c>
      <c r="E22" s="49">
        <v>23</v>
      </c>
      <c r="F22" s="61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895</v>
      </c>
      <c r="C23" s="531" t="s">
        <v>896</v>
      </c>
      <c r="D23" s="499">
        <v>3</v>
      </c>
      <c r="E23" s="47">
        <v>3</v>
      </c>
      <c r="F23" s="616" t="s">
        <v>904</v>
      </c>
      <c r="G23" s="494"/>
      <c r="H23" s="494" t="s">
        <v>5594</v>
      </c>
      <c r="I23" s="494" t="s">
        <v>294</v>
      </c>
      <c r="J23" s="494" t="s">
        <v>294</v>
      </c>
      <c r="K23" s="573">
        <v>0</v>
      </c>
      <c r="L23" s="358" t="s">
        <v>2126</v>
      </c>
      <c r="M23" s="357" t="s">
        <v>895</v>
      </c>
      <c r="N23" s="357" t="s">
        <v>5594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2125</v>
      </c>
      <c r="U23" s="357" t="s">
        <v>294</v>
      </c>
      <c r="V23" s="357" t="s">
        <v>294</v>
      </c>
    </row>
    <row r="24" spans="1:22">
      <c r="A24" s="515"/>
      <c r="B24" s="47" t="s">
        <v>29</v>
      </c>
      <c r="C24" s="520" t="s">
        <v>53</v>
      </c>
      <c r="D24" s="499">
        <v>2</v>
      </c>
      <c r="E24" s="1156">
        <v>2</v>
      </c>
      <c r="F24" s="618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5722</v>
      </c>
      <c r="C25" s="520" t="s">
        <v>4538</v>
      </c>
      <c r="D25" s="499">
        <v>5</v>
      </c>
      <c r="E25" s="47">
        <v>7</v>
      </c>
      <c r="F25" s="618" t="s">
        <v>3545</v>
      </c>
      <c r="G25" s="494"/>
      <c r="H25" s="494" t="s">
        <v>3544</v>
      </c>
      <c r="I25" s="494" t="s">
        <v>294</v>
      </c>
      <c r="J25" s="494" t="s">
        <v>294</v>
      </c>
      <c r="K25" s="573">
        <v>0</v>
      </c>
      <c r="L25" s="358" t="s">
        <v>4538</v>
      </c>
      <c r="M25" s="357" t="s">
        <v>5722</v>
      </c>
      <c r="N25" s="357" t="s">
        <v>3544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>
      <c r="A26" s="515"/>
      <c r="B26" s="47" t="s">
        <v>1110</v>
      </c>
      <c r="C26" s="520" t="s">
        <v>408</v>
      </c>
      <c r="D26" s="499">
        <v>3</v>
      </c>
      <c r="E26" s="47">
        <v>3</v>
      </c>
      <c r="F26" s="618" t="s">
        <v>367</v>
      </c>
      <c r="G26" s="494"/>
      <c r="H26" s="494" t="s">
        <v>366</v>
      </c>
      <c r="I26" s="494" t="s">
        <v>294</v>
      </c>
      <c r="J26" s="494" t="s">
        <v>294</v>
      </c>
      <c r="K26" s="573">
        <v>0</v>
      </c>
      <c r="L26" s="358" t="s">
        <v>408</v>
      </c>
      <c r="M26" s="357" t="s">
        <v>1110</v>
      </c>
      <c r="N26" s="357" t="s">
        <v>366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367</v>
      </c>
      <c r="U26" s="357" t="s">
        <v>294</v>
      </c>
      <c r="V26" s="357" t="s">
        <v>294</v>
      </c>
    </row>
    <row r="27" spans="1:22">
      <c r="A27" s="515"/>
      <c r="B27" s="47" t="s">
        <v>33</v>
      </c>
      <c r="C27" s="520" t="s">
        <v>140</v>
      </c>
      <c r="D27" s="499">
        <v>5</v>
      </c>
      <c r="E27" s="47">
        <v>7</v>
      </c>
      <c r="F27" s="618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5"/>
      <c r="B28" s="47" t="s">
        <v>40</v>
      </c>
      <c r="C28" s="537" t="s">
        <v>338</v>
      </c>
      <c r="D28" s="499">
        <v>1</v>
      </c>
      <c r="E28" s="47">
        <v>1</v>
      </c>
      <c r="F28" s="618" t="s">
        <v>247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517"/>
      <c r="B29" s="517"/>
      <c r="C29" s="1274" t="s">
        <v>336</v>
      </c>
      <c r="D29" s="49">
        <v>19</v>
      </c>
      <c r="E29" s="49">
        <v>23</v>
      </c>
      <c r="F29" s="67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30</v>
      </c>
      <c r="C30" s="531" t="s">
        <v>141</v>
      </c>
      <c r="D30" s="499">
        <v>5</v>
      </c>
      <c r="E30" s="1156">
        <v>6</v>
      </c>
      <c r="F30" s="616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47" t="s">
        <v>1133</v>
      </c>
      <c r="C31" s="520" t="s">
        <v>1134</v>
      </c>
      <c r="D31" s="499">
        <v>3</v>
      </c>
      <c r="E31" s="47">
        <v>3</v>
      </c>
      <c r="F31" s="618" t="s">
        <v>904</v>
      </c>
      <c r="G31" s="494"/>
      <c r="H31" s="494" t="s">
        <v>5594</v>
      </c>
      <c r="I31" s="494" t="s">
        <v>294</v>
      </c>
      <c r="J31" s="494" t="s">
        <v>294</v>
      </c>
      <c r="K31" s="573">
        <v>0</v>
      </c>
      <c r="L31" s="358" t="s">
        <v>1134</v>
      </c>
      <c r="M31" s="357" t="s">
        <v>1133</v>
      </c>
      <c r="N31" s="357" t="s">
        <v>5594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2125</v>
      </c>
      <c r="U31" s="357" t="s">
        <v>294</v>
      </c>
      <c r="V31" s="357" t="s">
        <v>294</v>
      </c>
    </row>
    <row r="32" spans="1:22">
      <c r="A32" s="515"/>
      <c r="B32" s="47" t="s">
        <v>25</v>
      </c>
      <c r="C32" s="520" t="s">
        <v>138</v>
      </c>
      <c r="D32" s="499">
        <v>3</v>
      </c>
      <c r="E32" s="1156">
        <v>4</v>
      </c>
      <c r="F32" s="618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25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47" t="s">
        <v>887</v>
      </c>
      <c r="C33" s="520" t="s">
        <v>886</v>
      </c>
      <c r="D33" s="499">
        <v>4</v>
      </c>
      <c r="E33" s="47">
        <v>5</v>
      </c>
      <c r="F33" s="618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886</v>
      </c>
      <c r="M33" s="357" t="s">
        <v>887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47" t="s">
        <v>899</v>
      </c>
      <c r="C34" s="520" t="s">
        <v>898</v>
      </c>
      <c r="D34" s="499">
        <v>3</v>
      </c>
      <c r="E34" s="47">
        <v>3</v>
      </c>
      <c r="F34" s="881" t="s">
        <v>500</v>
      </c>
      <c r="G34" s="494"/>
      <c r="H34" s="494" t="s">
        <v>499</v>
      </c>
      <c r="I34" s="494" t="s">
        <v>294</v>
      </c>
      <c r="J34" s="494" t="s">
        <v>294</v>
      </c>
      <c r="K34" s="573">
        <v>0</v>
      </c>
      <c r="L34" s="358" t="s">
        <v>2127</v>
      </c>
      <c r="M34" s="357" t="s">
        <v>899</v>
      </c>
      <c r="N34" s="357" t="s">
        <v>499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882</v>
      </c>
      <c r="U34" s="357" t="s">
        <v>294</v>
      </c>
      <c r="V34" s="357" t="s">
        <v>294</v>
      </c>
    </row>
    <row r="35" spans="1:22" ht="15" thickBot="1">
      <c r="A35" s="515"/>
      <c r="B35" s="47" t="s">
        <v>883</v>
      </c>
      <c r="C35" s="537" t="s">
        <v>884</v>
      </c>
      <c r="D35" s="499">
        <v>3</v>
      </c>
      <c r="E35" s="47">
        <v>3</v>
      </c>
      <c r="F35" s="678" t="s">
        <v>896</v>
      </c>
      <c r="G35" s="494"/>
      <c r="H35" s="494" t="s">
        <v>895</v>
      </c>
      <c r="I35" s="494" t="s">
        <v>294</v>
      </c>
      <c r="J35" s="494" t="s">
        <v>294</v>
      </c>
      <c r="K35" s="573">
        <v>0</v>
      </c>
      <c r="L35" s="358" t="s">
        <v>2128</v>
      </c>
      <c r="M35" s="357" t="s">
        <v>883</v>
      </c>
      <c r="N35" s="357" t="s">
        <v>895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2126</v>
      </c>
      <c r="U35" s="357" t="s">
        <v>294</v>
      </c>
      <c r="V35" s="357" t="s">
        <v>294</v>
      </c>
    </row>
    <row r="36" spans="1:22" ht="15" thickBot="1">
      <c r="A36" s="517"/>
      <c r="B36" s="50"/>
      <c r="C36" s="1252" t="s">
        <v>336</v>
      </c>
      <c r="D36" s="49">
        <v>21</v>
      </c>
      <c r="E36" s="49">
        <v>24</v>
      </c>
      <c r="F36" s="680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897</v>
      </c>
      <c r="C37" s="531" t="s">
        <v>874</v>
      </c>
      <c r="D37" s="499">
        <v>3</v>
      </c>
      <c r="E37" s="47">
        <v>4</v>
      </c>
      <c r="F37" s="616" t="s">
        <v>896</v>
      </c>
      <c r="G37" s="494"/>
      <c r="H37" s="494" t="s">
        <v>895</v>
      </c>
      <c r="I37" s="494" t="s">
        <v>294</v>
      </c>
      <c r="J37" s="494" t="s">
        <v>294</v>
      </c>
      <c r="K37" s="574">
        <v>0</v>
      </c>
      <c r="L37" s="358" t="s">
        <v>2129</v>
      </c>
      <c r="M37" s="357" t="s">
        <v>897</v>
      </c>
      <c r="N37" s="357" t="s">
        <v>895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2126</v>
      </c>
      <c r="U37" s="357" t="s">
        <v>294</v>
      </c>
      <c r="V37" s="357" t="s">
        <v>294</v>
      </c>
    </row>
    <row r="38" spans="1:22">
      <c r="A38" s="515"/>
      <c r="B38" s="47" t="s">
        <v>35</v>
      </c>
      <c r="C38" s="520" t="s">
        <v>3258</v>
      </c>
      <c r="D38" s="499">
        <v>3</v>
      </c>
      <c r="E38" s="1156">
        <v>4</v>
      </c>
      <c r="F38" s="618" t="s">
        <v>138</v>
      </c>
      <c r="G38" s="494"/>
      <c r="H38" s="494" t="s">
        <v>25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35</v>
      </c>
      <c r="N38" s="357" t="s">
        <v>25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47" t="s">
        <v>1136</v>
      </c>
      <c r="C39" s="520" t="s">
        <v>902</v>
      </c>
      <c r="D39" s="499">
        <v>6</v>
      </c>
      <c r="E39" s="47">
        <v>9</v>
      </c>
      <c r="F39" s="618" t="s">
        <v>141</v>
      </c>
      <c r="G39" s="494"/>
      <c r="H39" s="494" t="s">
        <v>30</v>
      </c>
      <c r="I39" s="494" t="s">
        <v>294</v>
      </c>
      <c r="J39" s="494" t="s">
        <v>294</v>
      </c>
      <c r="K39" s="574">
        <v>0</v>
      </c>
      <c r="L39" s="358" t="s">
        <v>2130</v>
      </c>
      <c r="M39" s="357" t="s">
        <v>1136</v>
      </c>
      <c r="N39" s="357" t="s">
        <v>30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15"/>
      <c r="B40" s="47" t="s">
        <v>1111</v>
      </c>
      <c r="C40" s="520" t="s">
        <v>4628</v>
      </c>
      <c r="D40" s="499">
        <v>3</v>
      </c>
      <c r="E40" s="47">
        <v>4</v>
      </c>
      <c r="F40" s="618" t="s">
        <v>338</v>
      </c>
      <c r="G40" s="494"/>
      <c r="H40" s="494" t="s">
        <v>40</v>
      </c>
      <c r="I40" s="494" t="s">
        <v>294</v>
      </c>
      <c r="J40" s="494" t="s">
        <v>294</v>
      </c>
      <c r="K40" s="573">
        <v>0</v>
      </c>
      <c r="L40" s="358" t="s">
        <v>1126</v>
      </c>
      <c r="M40" s="357" t="s">
        <v>1111</v>
      </c>
      <c r="N40" s="357" t="s">
        <v>40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1180</v>
      </c>
      <c r="U40" s="357" t="s">
        <v>294</v>
      </c>
      <c r="V40" s="357" t="s">
        <v>294</v>
      </c>
    </row>
    <row r="41" spans="1:22">
      <c r="A41" s="515"/>
      <c r="B41" s="47" t="s">
        <v>1118</v>
      </c>
      <c r="C41" s="520" t="s">
        <v>5274</v>
      </c>
      <c r="D41" s="499">
        <v>3</v>
      </c>
      <c r="E41" s="47">
        <v>6</v>
      </c>
      <c r="F41" s="618" t="s">
        <v>53</v>
      </c>
      <c r="G41" s="494"/>
      <c r="H41" s="494" t="s">
        <v>29</v>
      </c>
      <c r="I41" s="494" t="s">
        <v>294</v>
      </c>
      <c r="J41" s="494" t="s">
        <v>294</v>
      </c>
      <c r="K41" s="573">
        <v>0</v>
      </c>
      <c r="L41" s="358" t="s">
        <v>2114</v>
      </c>
      <c r="M41" s="357" t="s">
        <v>1118</v>
      </c>
      <c r="N41" s="357" t="s">
        <v>29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609</v>
      </c>
      <c r="U41" s="357" t="s">
        <v>294</v>
      </c>
      <c r="V41" s="357" t="s">
        <v>294</v>
      </c>
    </row>
    <row r="42" spans="1:22" ht="15" thickBot="1">
      <c r="A42" s="515"/>
      <c r="B42" s="47" t="s">
        <v>34</v>
      </c>
      <c r="C42" s="537" t="s">
        <v>142</v>
      </c>
      <c r="D42" s="499">
        <v>4</v>
      </c>
      <c r="E42" s="1156">
        <v>6</v>
      </c>
      <c r="F42" s="678" t="s">
        <v>11</v>
      </c>
      <c r="G42" s="494"/>
      <c r="H42" s="494" t="s">
        <v>10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34</v>
      </c>
      <c r="N42" s="357" t="s">
        <v>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517"/>
      <c r="B43" s="50"/>
      <c r="C43" s="565" t="s">
        <v>336</v>
      </c>
      <c r="D43" s="49">
        <v>22</v>
      </c>
      <c r="E43" s="49">
        <v>33</v>
      </c>
      <c r="F43" s="680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1135</v>
      </c>
      <c r="C44" s="520" t="s">
        <v>889</v>
      </c>
      <c r="D44" s="499">
        <v>4</v>
      </c>
      <c r="E44" s="47">
        <v>5</v>
      </c>
      <c r="F44" s="616" t="s">
        <v>884</v>
      </c>
      <c r="G44" s="494"/>
      <c r="H44" s="494" t="s">
        <v>883</v>
      </c>
      <c r="I44" s="494" t="s">
        <v>294</v>
      </c>
      <c r="J44" s="494" t="s">
        <v>294</v>
      </c>
      <c r="K44" s="573">
        <v>0</v>
      </c>
      <c r="L44" s="358" t="s">
        <v>889</v>
      </c>
      <c r="M44" s="357" t="s">
        <v>1135</v>
      </c>
      <c r="N44" s="357" t="s">
        <v>883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2128</v>
      </c>
      <c r="U44" s="357" t="s">
        <v>294</v>
      </c>
      <c r="V44" s="357" t="s">
        <v>294</v>
      </c>
    </row>
    <row r="45" spans="1:22">
      <c r="A45" s="515"/>
      <c r="B45" s="47" t="s">
        <v>38</v>
      </c>
      <c r="C45" s="520" t="s">
        <v>146</v>
      </c>
      <c r="D45" s="499">
        <v>1</v>
      </c>
      <c r="E45" s="47">
        <v>1</v>
      </c>
      <c r="F45" s="618" t="s">
        <v>3226</v>
      </c>
      <c r="G45" s="494"/>
      <c r="H45" s="494" t="s">
        <v>19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515"/>
      <c r="B46" s="47" t="s">
        <v>892</v>
      </c>
      <c r="C46" s="520" t="s">
        <v>893</v>
      </c>
      <c r="D46" s="499">
        <v>6</v>
      </c>
      <c r="E46" s="47">
        <v>9</v>
      </c>
      <c r="F46" s="618" t="s">
        <v>902</v>
      </c>
      <c r="G46" s="494"/>
      <c r="H46" s="494" t="s">
        <v>1136</v>
      </c>
      <c r="I46" s="494" t="s">
        <v>294</v>
      </c>
      <c r="J46" s="494" t="s">
        <v>294</v>
      </c>
      <c r="K46" s="573">
        <v>0</v>
      </c>
      <c r="L46" s="358" t="s">
        <v>944</v>
      </c>
      <c r="M46" s="357" t="s">
        <v>892</v>
      </c>
      <c r="N46" s="357" t="s">
        <v>1136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2130</v>
      </c>
      <c r="U46" s="357" t="s">
        <v>294</v>
      </c>
      <c r="V46" s="357" t="s">
        <v>294</v>
      </c>
    </row>
    <row r="47" spans="1:22">
      <c r="A47" s="515"/>
      <c r="B47" s="47" t="s">
        <v>4800</v>
      </c>
      <c r="C47" s="520" t="s">
        <v>4801</v>
      </c>
      <c r="D47" s="499">
        <v>3</v>
      </c>
      <c r="E47" s="47">
        <v>4</v>
      </c>
      <c r="F47" s="618" t="s">
        <v>408</v>
      </c>
      <c r="G47" s="494"/>
      <c r="H47" s="494" t="s">
        <v>1110</v>
      </c>
      <c r="I47" s="494" t="s">
        <v>294</v>
      </c>
      <c r="J47" s="494" t="s">
        <v>294</v>
      </c>
      <c r="K47" s="573">
        <v>0</v>
      </c>
      <c r="L47" s="358" t="s">
        <v>2119</v>
      </c>
      <c r="M47" s="357" t="s">
        <v>4800</v>
      </c>
      <c r="N47" s="357" t="s">
        <v>1110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>
      <c r="A48" s="515"/>
      <c r="B48" s="47" t="s">
        <v>868</v>
      </c>
      <c r="C48" s="520" t="s">
        <v>4618</v>
      </c>
      <c r="D48" s="499">
        <v>3</v>
      </c>
      <c r="E48" s="47">
        <v>4</v>
      </c>
      <c r="F48" s="618" t="s">
        <v>3169</v>
      </c>
      <c r="G48" s="494"/>
      <c r="H48" s="494" t="s">
        <v>3168</v>
      </c>
      <c r="I48" s="494" t="s">
        <v>294</v>
      </c>
      <c r="J48" s="494" t="s">
        <v>294</v>
      </c>
      <c r="K48" s="573">
        <v>0</v>
      </c>
      <c r="L48" s="358" t="s">
        <v>2113</v>
      </c>
      <c r="M48" s="357" t="s">
        <v>868</v>
      </c>
      <c r="N48" s="357" t="s">
        <v>3168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3170</v>
      </c>
      <c r="U48" s="357" t="s">
        <v>294</v>
      </c>
      <c r="V48" s="357" t="s">
        <v>294</v>
      </c>
    </row>
    <row r="49" spans="1:22" ht="15" thickBot="1">
      <c r="A49" s="515"/>
      <c r="B49" s="47" t="s">
        <v>1137</v>
      </c>
      <c r="C49" s="520" t="s">
        <v>885</v>
      </c>
      <c r="D49" s="499">
        <v>4</v>
      </c>
      <c r="E49" s="47">
        <v>5</v>
      </c>
      <c r="F49" s="678" t="s">
        <v>884</v>
      </c>
      <c r="G49" s="494"/>
      <c r="H49" s="494" t="s">
        <v>883</v>
      </c>
      <c r="I49" s="494" t="s">
        <v>294</v>
      </c>
      <c r="J49" s="494" t="s">
        <v>294</v>
      </c>
      <c r="K49" s="573">
        <v>0</v>
      </c>
      <c r="L49" s="358" t="s">
        <v>2131</v>
      </c>
      <c r="M49" s="357" t="s">
        <v>1137</v>
      </c>
      <c r="N49" s="357" t="s">
        <v>883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2128</v>
      </c>
      <c r="U49" s="357" t="s">
        <v>294</v>
      </c>
      <c r="V49" s="357" t="s">
        <v>294</v>
      </c>
    </row>
    <row r="50" spans="1:22" ht="15" thickBot="1">
      <c r="A50" s="1059"/>
      <c r="B50" s="537"/>
      <c r="C50" s="538" t="s">
        <v>336</v>
      </c>
      <c r="D50" s="49">
        <v>21</v>
      </c>
      <c r="E50" s="49">
        <v>28</v>
      </c>
      <c r="F50" s="615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336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15">
        <v>7</v>
      </c>
      <c r="B51" s="47" t="s">
        <v>4804</v>
      </c>
      <c r="C51" s="520" t="s">
        <v>4805</v>
      </c>
      <c r="D51" s="499">
        <v>3</v>
      </c>
      <c r="E51" s="47">
        <v>4</v>
      </c>
      <c r="F51" s="616" t="s">
        <v>889</v>
      </c>
      <c r="G51" s="494"/>
      <c r="H51" s="494" t="s">
        <v>1135</v>
      </c>
      <c r="I51" s="494" t="s">
        <v>294</v>
      </c>
      <c r="J51" s="494" t="s">
        <v>294</v>
      </c>
      <c r="K51" s="573">
        <v>0</v>
      </c>
      <c r="L51" s="358" t="s">
        <v>2132</v>
      </c>
      <c r="M51" s="357" t="s">
        <v>4804</v>
      </c>
      <c r="N51" s="357" t="s">
        <v>1135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889</v>
      </c>
      <c r="U51" s="357" t="s">
        <v>294</v>
      </c>
      <c r="V51" s="357" t="s">
        <v>294</v>
      </c>
    </row>
    <row r="52" spans="1:22">
      <c r="A52" s="515"/>
      <c r="B52" s="47" t="s">
        <v>890</v>
      </c>
      <c r="C52" s="520" t="s">
        <v>900</v>
      </c>
      <c r="D52" s="499">
        <v>5</v>
      </c>
      <c r="E52" s="47">
        <v>7</v>
      </c>
      <c r="F52" s="618" t="s">
        <v>893</v>
      </c>
      <c r="G52" s="494"/>
      <c r="H52" s="494" t="s">
        <v>892</v>
      </c>
      <c r="I52" s="494" t="s">
        <v>294</v>
      </c>
      <c r="J52" s="494" t="s">
        <v>294</v>
      </c>
      <c r="K52" s="573">
        <v>0</v>
      </c>
      <c r="L52" s="358" t="s">
        <v>900</v>
      </c>
      <c r="M52" s="357" t="s">
        <v>890</v>
      </c>
      <c r="N52" s="357" t="s">
        <v>892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944</v>
      </c>
      <c r="U52" s="357" t="s">
        <v>294</v>
      </c>
      <c r="V52" s="357" t="s">
        <v>294</v>
      </c>
    </row>
    <row r="53" spans="1:22">
      <c r="A53" s="515"/>
      <c r="B53" s="47" t="s">
        <v>4665</v>
      </c>
      <c r="C53" s="520" t="s">
        <v>5502</v>
      </c>
      <c r="D53" s="499">
        <v>8</v>
      </c>
      <c r="E53" s="47">
        <v>14</v>
      </c>
      <c r="F53" s="618" t="s">
        <v>5503</v>
      </c>
      <c r="G53" s="494"/>
      <c r="H53" s="494" t="s">
        <v>34</v>
      </c>
      <c r="I53" s="494" t="s">
        <v>294</v>
      </c>
      <c r="J53" s="494" t="s">
        <v>294</v>
      </c>
      <c r="K53" s="573">
        <v>130</v>
      </c>
      <c r="L53" s="358" t="s">
        <v>4589</v>
      </c>
      <c r="M53" s="357" t="s">
        <v>4665</v>
      </c>
      <c r="N53" s="357" t="s">
        <v>34</v>
      </c>
      <c r="O53" s="357" t="s">
        <v>294</v>
      </c>
      <c r="P53" s="357" t="s">
        <v>294</v>
      </c>
      <c r="Q53" s="357">
        <v>130</v>
      </c>
      <c r="R53" s="357">
        <v>19</v>
      </c>
      <c r="S53" s="357">
        <v>0</v>
      </c>
      <c r="T53" s="357" t="s">
        <v>1181</v>
      </c>
      <c r="U53" s="357" t="s">
        <v>2110</v>
      </c>
      <c r="V53" s="357" t="s">
        <v>294</v>
      </c>
    </row>
    <row r="54" spans="1:22" ht="15" thickBot="1">
      <c r="A54" s="515"/>
      <c r="B54" s="47" t="s">
        <v>901</v>
      </c>
      <c r="C54" s="537" t="s">
        <v>879</v>
      </c>
      <c r="D54" s="499">
        <v>3</v>
      </c>
      <c r="E54" s="47">
        <v>3</v>
      </c>
      <c r="F54" s="678" t="s">
        <v>500</v>
      </c>
      <c r="G54" s="494"/>
      <c r="H54" s="494" t="s">
        <v>499</v>
      </c>
      <c r="I54" s="494" t="s">
        <v>294</v>
      </c>
      <c r="J54" s="494" t="s">
        <v>294</v>
      </c>
      <c r="K54" s="573">
        <v>0</v>
      </c>
      <c r="L54" s="358" t="s">
        <v>2103</v>
      </c>
      <c r="M54" s="357" t="s">
        <v>901</v>
      </c>
      <c r="N54" s="357" t="s">
        <v>499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882</v>
      </c>
      <c r="U54" s="357" t="s">
        <v>294</v>
      </c>
      <c r="V54" s="357" t="s">
        <v>294</v>
      </c>
    </row>
    <row r="55" spans="1:22" ht="15" thickBot="1">
      <c r="A55" s="517"/>
      <c r="B55" s="50"/>
      <c r="C55" s="1252" t="s">
        <v>336</v>
      </c>
      <c r="D55" s="49">
        <v>19</v>
      </c>
      <c r="E55" s="49">
        <v>28</v>
      </c>
      <c r="F55" s="680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515">
        <v>8</v>
      </c>
      <c r="B56" s="47" t="s">
        <v>888</v>
      </c>
      <c r="C56" s="543" t="s">
        <v>1138</v>
      </c>
      <c r="D56" s="499">
        <v>4</v>
      </c>
      <c r="E56" s="47">
        <v>4</v>
      </c>
      <c r="F56" s="495" t="s">
        <v>900</v>
      </c>
      <c r="G56" s="494"/>
      <c r="H56" s="494" t="s">
        <v>890</v>
      </c>
      <c r="I56" s="494" t="s">
        <v>294</v>
      </c>
      <c r="J56" s="494" t="s">
        <v>294</v>
      </c>
      <c r="K56" s="573">
        <v>0</v>
      </c>
      <c r="L56" s="358" t="s">
        <v>2133</v>
      </c>
      <c r="M56" s="357" t="s">
        <v>888</v>
      </c>
      <c r="N56" s="357" t="s">
        <v>890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900</v>
      </c>
      <c r="U56" s="357" t="s">
        <v>294</v>
      </c>
      <c r="V56" s="357" t="s">
        <v>294</v>
      </c>
    </row>
    <row r="57" spans="1:22">
      <c r="A57" s="515"/>
      <c r="B57" s="47" t="s">
        <v>1139</v>
      </c>
      <c r="C57" s="532" t="s">
        <v>1140</v>
      </c>
      <c r="D57" s="499">
        <v>6</v>
      </c>
      <c r="E57" s="47">
        <v>9</v>
      </c>
      <c r="F57" s="496" t="s">
        <v>4805</v>
      </c>
      <c r="G57" s="494"/>
      <c r="H57" s="494" t="s">
        <v>4804</v>
      </c>
      <c r="I57" s="494" t="s">
        <v>294</v>
      </c>
      <c r="J57" s="494" t="s">
        <v>294</v>
      </c>
      <c r="K57" s="573">
        <v>0</v>
      </c>
      <c r="L57" s="358" t="s">
        <v>2134</v>
      </c>
      <c r="M57" s="357" t="s">
        <v>1139</v>
      </c>
      <c r="N57" s="357" t="s">
        <v>4804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2132</v>
      </c>
      <c r="U57" s="357" t="s">
        <v>294</v>
      </c>
      <c r="V57" s="357" t="s">
        <v>294</v>
      </c>
    </row>
    <row r="58" spans="1:22">
      <c r="A58" s="515"/>
      <c r="B58" s="47" t="s">
        <v>4649</v>
      </c>
      <c r="C58" s="532" t="s">
        <v>4662</v>
      </c>
      <c r="D58" s="499">
        <v>4</v>
      </c>
      <c r="E58" s="47">
        <v>4</v>
      </c>
      <c r="F58" s="496" t="s">
        <v>146</v>
      </c>
      <c r="G58" s="494"/>
      <c r="H58" s="494" t="s">
        <v>38</v>
      </c>
      <c r="I58" s="494" t="s">
        <v>294</v>
      </c>
      <c r="J58" s="494" t="s">
        <v>294</v>
      </c>
      <c r="K58" s="573">
        <v>0</v>
      </c>
      <c r="L58" s="358" t="s">
        <v>774</v>
      </c>
      <c r="M58" s="357" t="s">
        <v>4649</v>
      </c>
      <c r="N58" s="357" t="s">
        <v>38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331</v>
      </c>
      <c r="U58" s="357" t="s">
        <v>294</v>
      </c>
      <c r="V58" s="357" t="s">
        <v>294</v>
      </c>
    </row>
    <row r="59" spans="1:22" ht="15" thickBot="1">
      <c r="A59" s="515"/>
      <c r="B59" s="47" t="s">
        <v>891</v>
      </c>
      <c r="C59" s="542" t="s">
        <v>880</v>
      </c>
      <c r="D59" s="499">
        <v>6</v>
      </c>
      <c r="E59" s="47">
        <v>9</v>
      </c>
      <c r="F59" s="497" t="s">
        <v>408</v>
      </c>
      <c r="G59" s="494"/>
      <c r="H59" s="494" t="s">
        <v>1110</v>
      </c>
      <c r="I59" s="494" t="s">
        <v>294</v>
      </c>
      <c r="J59" s="494" t="s">
        <v>294</v>
      </c>
      <c r="K59" s="573">
        <v>0</v>
      </c>
      <c r="L59" s="358" t="s">
        <v>2135</v>
      </c>
      <c r="M59" s="357" t="s">
        <v>891</v>
      </c>
      <c r="N59" s="357" t="s">
        <v>1110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408</v>
      </c>
      <c r="U59" s="357" t="s">
        <v>294</v>
      </c>
      <c r="V59" s="357" t="s">
        <v>294</v>
      </c>
    </row>
    <row r="60" spans="1:22" ht="15" thickBot="1">
      <c r="A60" s="517"/>
      <c r="B60" s="50"/>
      <c r="C60" s="1409" t="s">
        <v>336</v>
      </c>
      <c r="D60" s="49">
        <v>20</v>
      </c>
      <c r="E60" s="49">
        <v>26</v>
      </c>
      <c r="F60" s="690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6" t="s">
        <v>1127</v>
      </c>
      <c r="C61" s="520" t="s">
        <v>881</v>
      </c>
      <c r="D61" s="499">
        <v>6</v>
      </c>
      <c r="E61" s="47">
        <v>9</v>
      </c>
      <c r="F61" s="616" t="s">
        <v>4662</v>
      </c>
      <c r="G61" s="494"/>
      <c r="H61" s="494" t="s">
        <v>4649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1127</v>
      </c>
      <c r="N61" s="357" t="s">
        <v>4649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774</v>
      </c>
      <c r="U61" s="357" t="s">
        <v>294</v>
      </c>
      <c r="V61" s="357" t="s">
        <v>294</v>
      </c>
    </row>
    <row r="62" spans="1:22">
      <c r="A62" s="515"/>
      <c r="B62" s="47" t="s">
        <v>5730</v>
      </c>
      <c r="C62" s="520" t="s">
        <v>5771</v>
      </c>
      <c r="D62" s="499">
        <v>8</v>
      </c>
      <c r="E62" s="1156">
        <v>12</v>
      </c>
      <c r="F62" s="618" t="s">
        <v>4674</v>
      </c>
      <c r="G62" s="494"/>
      <c r="H62" s="494" t="s">
        <v>35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5730</v>
      </c>
      <c r="N62" s="357" t="s">
        <v>35</v>
      </c>
      <c r="O62" s="357" t="s">
        <v>294</v>
      </c>
      <c r="P62" s="357" t="s">
        <v>294</v>
      </c>
      <c r="Q62" s="357">
        <v>150</v>
      </c>
      <c r="R62" s="357">
        <v>37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47" t="s">
        <v>1114</v>
      </c>
      <c r="C63" s="520" t="s">
        <v>1119</v>
      </c>
      <c r="D63" s="499">
        <v>4</v>
      </c>
      <c r="E63" s="1156">
        <v>4</v>
      </c>
      <c r="F63" s="6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4591</v>
      </c>
      <c r="C64" s="520" t="s">
        <v>1120</v>
      </c>
      <c r="D64" s="499">
        <v>4</v>
      </c>
      <c r="E64" s="1156">
        <v>4</v>
      </c>
      <c r="F64" s="618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47" t="s">
        <v>876</v>
      </c>
      <c r="C65" s="520" t="s">
        <v>1121</v>
      </c>
      <c r="D65" s="499">
        <v>4</v>
      </c>
      <c r="E65" s="47">
        <v>4</v>
      </c>
      <c r="F65" s="618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17"/>
      <c r="B66" s="50"/>
      <c r="C66" s="1410" t="s">
        <v>336</v>
      </c>
      <c r="D66" s="49">
        <v>18</v>
      </c>
      <c r="E66" s="49">
        <v>25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1141</v>
      </c>
      <c r="C67" s="520" t="s">
        <v>894</v>
      </c>
      <c r="D67" s="499">
        <v>6</v>
      </c>
      <c r="E67" s="47">
        <v>9</v>
      </c>
      <c r="F67" s="616" t="s">
        <v>881</v>
      </c>
      <c r="G67" s="494"/>
      <c r="H67" s="494" t="s">
        <v>1127</v>
      </c>
      <c r="I67" s="494" t="s">
        <v>294</v>
      </c>
      <c r="J67" s="494" t="s">
        <v>294</v>
      </c>
      <c r="K67" s="573">
        <v>0</v>
      </c>
      <c r="L67" s="358" t="s">
        <v>2136</v>
      </c>
      <c r="M67" s="357" t="s">
        <v>1141</v>
      </c>
      <c r="N67" s="357" t="s">
        <v>1127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881</v>
      </c>
      <c r="U67" s="357" t="s">
        <v>294</v>
      </c>
      <c r="V67" s="357" t="s">
        <v>294</v>
      </c>
    </row>
    <row r="68" spans="1:22">
      <c r="A68" s="515"/>
      <c r="B68" s="47" t="s">
        <v>1116</v>
      </c>
      <c r="C68" s="532" t="s">
        <v>1122</v>
      </c>
      <c r="D68" s="499">
        <v>4</v>
      </c>
      <c r="E68" s="47">
        <v>4</v>
      </c>
      <c r="F68" s="618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2137</v>
      </c>
      <c r="M68" s="357" t="s">
        <v>1116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515"/>
      <c r="B69" s="47" t="s">
        <v>866</v>
      </c>
      <c r="C69" s="532" t="s">
        <v>1123</v>
      </c>
      <c r="D69" s="499">
        <v>4</v>
      </c>
      <c r="E69" s="47">
        <v>4</v>
      </c>
      <c r="F69" s="618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875</v>
      </c>
      <c r="C70" s="532" t="s">
        <v>1124</v>
      </c>
      <c r="D70" s="499">
        <v>4</v>
      </c>
      <c r="E70" s="47">
        <v>4</v>
      </c>
      <c r="F70" s="618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5731</v>
      </c>
      <c r="C71" s="532" t="s">
        <v>5835</v>
      </c>
      <c r="D71" s="516">
        <v>8</v>
      </c>
      <c r="E71" s="1263">
        <v>12</v>
      </c>
      <c r="F71" s="678" t="s">
        <v>5771</v>
      </c>
      <c r="G71" s="494"/>
      <c r="H71" s="494" t="s">
        <v>5730</v>
      </c>
      <c r="I71" s="494" t="s">
        <v>294</v>
      </c>
      <c r="J71" s="494" t="s">
        <v>294</v>
      </c>
      <c r="K71" s="573">
        <v>0</v>
      </c>
      <c r="L71" s="358" t="s">
        <v>5836</v>
      </c>
      <c r="M71" s="357" t="s">
        <v>5731</v>
      </c>
      <c r="N71" s="357" t="s">
        <v>5730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515"/>
      <c r="B72" s="515"/>
      <c r="C72" s="541" t="s">
        <v>336</v>
      </c>
      <c r="D72" s="545">
        <v>18</v>
      </c>
      <c r="E72" s="545">
        <v>25</v>
      </c>
      <c r="F72" s="49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17"/>
      <c r="B73" s="517"/>
      <c r="C73" s="541" t="s">
        <v>5612</v>
      </c>
      <c r="D73" s="49">
        <v>200</v>
      </c>
      <c r="E73" s="49">
        <v>261</v>
      </c>
      <c r="F73" s="52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5612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299AC-1024-421D-9FB9-405D31AE1777}">
  <sheetPr codeName="Sheet170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6" t="s">
        <v>5563</v>
      </c>
      <c r="C9" s="1062" t="s">
        <v>5783</v>
      </c>
      <c r="D9" s="1266">
        <v>4</v>
      </c>
      <c r="E9" s="606">
        <v>5</v>
      </c>
      <c r="F9" s="134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5564</v>
      </c>
      <c r="M9" s="357" t="s">
        <v>5563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76" t="s">
        <v>3168</v>
      </c>
      <c r="C10" s="686" t="s">
        <v>3169</v>
      </c>
      <c r="D10" s="676">
        <v>5</v>
      </c>
      <c r="E10" s="687">
        <v>6</v>
      </c>
      <c r="F10" s="68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76" t="s">
        <v>10</v>
      </c>
      <c r="C11" s="686" t="s">
        <v>4139</v>
      </c>
      <c r="D11" s="687">
        <v>2</v>
      </c>
      <c r="E11" s="687">
        <v>2</v>
      </c>
      <c r="F11" s="4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76" t="s">
        <v>20</v>
      </c>
      <c r="C12" s="686" t="s">
        <v>4140</v>
      </c>
      <c r="D12" s="687">
        <v>5</v>
      </c>
      <c r="E12" s="687">
        <v>6</v>
      </c>
      <c r="F12" s="687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76" t="s">
        <v>499</v>
      </c>
      <c r="C13" s="496" t="s">
        <v>500</v>
      </c>
      <c r="D13" s="1267">
        <v>4</v>
      </c>
      <c r="E13" s="676">
        <v>5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1243" t="s">
        <v>1020</v>
      </c>
      <c r="C14" s="497" t="s">
        <v>3206</v>
      </c>
      <c r="D14" s="1342">
        <v>2</v>
      </c>
      <c r="E14" s="1342">
        <v>2</v>
      </c>
      <c r="F14" s="49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1020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02"/>
      <c r="B15" s="1243"/>
      <c r="C15" s="1407" t="s">
        <v>22</v>
      </c>
      <c r="D15" s="1344">
        <v>22</v>
      </c>
      <c r="E15" s="1344">
        <v>26</v>
      </c>
      <c r="F15" s="134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676" t="s">
        <v>3544</v>
      </c>
      <c r="C16" s="1062" t="s">
        <v>3545</v>
      </c>
      <c r="D16" s="1266">
        <v>5</v>
      </c>
      <c r="E16" s="1266">
        <v>6</v>
      </c>
      <c r="F16" s="495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676" t="s">
        <v>26</v>
      </c>
      <c r="C17" s="686" t="s">
        <v>52</v>
      </c>
      <c r="D17" s="1267">
        <v>5</v>
      </c>
      <c r="E17" s="1267">
        <v>6</v>
      </c>
      <c r="F17" s="496" t="s">
        <v>4140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676" t="s">
        <v>36</v>
      </c>
      <c r="C18" s="686" t="s">
        <v>247</v>
      </c>
      <c r="D18" s="687">
        <v>1</v>
      </c>
      <c r="E18" s="687">
        <v>1</v>
      </c>
      <c r="F18" s="68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676" t="s">
        <v>5424</v>
      </c>
      <c r="C19" s="686" t="s">
        <v>5724</v>
      </c>
      <c r="D19" s="1267">
        <v>2</v>
      </c>
      <c r="E19" s="1267">
        <v>2</v>
      </c>
      <c r="F19" s="496" t="s">
        <v>4139</v>
      </c>
      <c r="G19" s="494"/>
      <c r="H19" s="494" t="s">
        <v>10</v>
      </c>
      <c r="I19" s="494" t="s">
        <v>294</v>
      </c>
      <c r="J19" s="494" t="s">
        <v>294</v>
      </c>
      <c r="K19" s="573">
        <v>0</v>
      </c>
      <c r="L19" s="358" t="s">
        <v>5426</v>
      </c>
      <c r="M19" s="357" t="s">
        <v>5424</v>
      </c>
      <c r="N19" s="357" t="s">
        <v>10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438</v>
      </c>
      <c r="U19" s="357" t="s">
        <v>294</v>
      </c>
      <c r="V19" s="357" t="s">
        <v>294</v>
      </c>
    </row>
    <row r="20" spans="1:22">
      <c r="A20" s="515"/>
      <c r="B20" s="676" t="s">
        <v>29</v>
      </c>
      <c r="C20" s="496" t="s">
        <v>53</v>
      </c>
      <c r="D20" s="687">
        <v>2</v>
      </c>
      <c r="E20" s="687">
        <v>2</v>
      </c>
      <c r="F20" s="68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1243" t="s">
        <v>5565</v>
      </c>
      <c r="C21" s="497" t="s">
        <v>5784</v>
      </c>
      <c r="D21" s="1342">
        <v>5</v>
      </c>
      <c r="E21" s="1342">
        <v>7</v>
      </c>
      <c r="F21" s="49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5566</v>
      </c>
      <c r="M21" s="357" t="s">
        <v>5565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52"/>
      <c r="B22" s="907"/>
      <c r="C22" s="1407" t="s">
        <v>22</v>
      </c>
      <c r="D22" s="1344">
        <v>20</v>
      </c>
      <c r="E22" s="1344">
        <v>24</v>
      </c>
      <c r="F22" s="49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676" t="s">
        <v>4626</v>
      </c>
      <c r="C23" s="1062" t="s">
        <v>4627</v>
      </c>
      <c r="D23" s="1266">
        <v>5</v>
      </c>
      <c r="E23" s="1266">
        <v>6</v>
      </c>
      <c r="F23" s="495" t="s">
        <v>3545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4626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676" t="s">
        <v>33</v>
      </c>
      <c r="C24" s="686" t="s">
        <v>140</v>
      </c>
      <c r="D24" s="1267">
        <v>5</v>
      </c>
      <c r="E24" s="1267">
        <v>7</v>
      </c>
      <c r="F24" s="496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676" t="s">
        <v>1118</v>
      </c>
      <c r="C25" s="686" t="s">
        <v>1130</v>
      </c>
      <c r="D25" s="687">
        <v>3</v>
      </c>
      <c r="E25" s="687">
        <v>6</v>
      </c>
      <c r="F25" s="496" t="s">
        <v>4142</v>
      </c>
      <c r="G25" s="494"/>
      <c r="H25" s="494" t="s">
        <v>29</v>
      </c>
      <c r="I25" s="494" t="s">
        <v>294</v>
      </c>
      <c r="J25" s="494" t="s">
        <v>294</v>
      </c>
      <c r="K25" s="573">
        <v>0</v>
      </c>
      <c r="L25" s="358" t="s">
        <v>2114</v>
      </c>
      <c r="M25" s="357" t="s">
        <v>1118</v>
      </c>
      <c r="N25" s="357" t="s">
        <v>29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609</v>
      </c>
      <c r="U25" s="357" t="s">
        <v>294</v>
      </c>
      <c r="V25" s="357" t="s">
        <v>294</v>
      </c>
    </row>
    <row r="26" spans="1:22">
      <c r="A26" s="515"/>
      <c r="B26" s="676" t="s">
        <v>40</v>
      </c>
      <c r="C26" s="686" t="s">
        <v>338</v>
      </c>
      <c r="D26" s="1267">
        <v>1</v>
      </c>
      <c r="E26" s="1267">
        <v>1</v>
      </c>
      <c r="F26" s="496" t="s">
        <v>3933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515"/>
      <c r="B27" s="676" t="s">
        <v>5828</v>
      </c>
      <c r="C27" s="496" t="s">
        <v>4617</v>
      </c>
      <c r="D27" s="1267">
        <v>3</v>
      </c>
      <c r="E27" s="1267">
        <v>3</v>
      </c>
      <c r="F27" s="496" t="s">
        <v>500</v>
      </c>
      <c r="G27" s="494"/>
      <c r="H27" s="494" t="s">
        <v>499</v>
      </c>
      <c r="I27" s="494" t="s">
        <v>294</v>
      </c>
      <c r="J27" s="494" t="s">
        <v>294</v>
      </c>
      <c r="K27" s="573">
        <v>0</v>
      </c>
      <c r="L27" s="358" t="s">
        <v>4617</v>
      </c>
      <c r="M27" s="357" t="s">
        <v>5828</v>
      </c>
      <c r="N27" s="357" t="s">
        <v>499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882</v>
      </c>
      <c r="U27" s="357" t="s">
        <v>294</v>
      </c>
      <c r="V27" s="357" t="s">
        <v>294</v>
      </c>
    </row>
    <row r="28" spans="1:22" ht="15" thickBot="1">
      <c r="A28" s="517"/>
      <c r="B28" s="1243" t="s">
        <v>366</v>
      </c>
      <c r="C28" s="497" t="s">
        <v>367</v>
      </c>
      <c r="D28" s="1342">
        <v>3</v>
      </c>
      <c r="E28" s="1342">
        <v>4</v>
      </c>
      <c r="F28" s="1342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367</v>
      </c>
      <c r="M28" s="357" t="s">
        <v>366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52"/>
      <c r="B29" s="907"/>
      <c r="C29" s="1407" t="s">
        <v>22</v>
      </c>
      <c r="D29" s="1344">
        <v>20</v>
      </c>
      <c r="E29" s="1344">
        <v>27</v>
      </c>
      <c r="F29" s="49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676" t="s">
        <v>30</v>
      </c>
      <c r="C30" s="1062" t="s">
        <v>141</v>
      </c>
      <c r="D30" s="1266">
        <v>5</v>
      </c>
      <c r="E30" s="1266">
        <v>6</v>
      </c>
      <c r="F30" s="495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676" t="s">
        <v>4632</v>
      </c>
      <c r="C31" s="686" t="s">
        <v>4689</v>
      </c>
      <c r="D31" s="1267">
        <v>3</v>
      </c>
      <c r="E31" s="1267">
        <v>4</v>
      </c>
      <c r="F31" s="496" t="s">
        <v>3570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2108</v>
      </c>
      <c r="M31" s="357" t="s">
        <v>4632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676" t="s">
        <v>5832</v>
      </c>
      <c r="C32" s="686" t="s">
        <v>5785</v>
      </c>
      <c r="D32" s="1267">
        <v>4</v>
      </c>
      <c r="E32" s="1267">
        <v>5</v>
      </c>
      <c r="F32" s="496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1109</v>
      </c>
      <c r="M32" s="357" t="s">
        <v>5832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676" t="s">
        <v>19</v>
      </c>
      <c r="C33" s="686" t="s">
        <v>3226</v>
      </c>
      <c r="D33" s="1267">
        <v>2</v>
      </c>
      <c r="E33" s="1267">
        <v>2</v>
      </c>
      <c r="F33" s="496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335</v>
      </c>
      <c r="M33" s="357" t="s">
        <v>19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676" t="s">
        <v>5427</v>
      </c>
      <c r="C34" s="496" t="s">
        <v>5725</v>
      </c>
      <c r="D34" s="687">
        <v>3</v>
      </c>
      <c r="E34" s="1267">
        <v>6</v>
      </c>
      <c r="F34" s="496" t="s">
        <v>5833</v>
      </c>
      <c r="G34" s="494"/>
      <c r="H34" s="494" t="s">
        <v>1118</v>
      </c>
      <c r="I34" s="494" t="s">
        <v>294</v>
      </c>
      <c r="J34" s="494" t="s">
        <v>294</v>
      </c>
      <c r="K34" s="573">
        <v>0</v>
      </c>
      <c r="L34" s="358" t="s">
        <v>5429</v>
      </c>
      <c r="M34" s="357" t="s">
        <v>5427</v>
      </c>
      <c r="N34" s="357" t="s">
        <v>1118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2114</v>
      </c>
      <c r="U34" s="357" t="s">
        <v>294</v>
      </c>
      <c r="V34" s="357" t="s">
        <v>294</v>
      </c>
    </row>
    <row r="35" spans="1:22" ht="15" thickBot="1">
      <c r="A35" s="517"/>
      <c r="B35" s="1243" t="s">
        <v>5567</v>
      </c>
      <c r="C35" s="497" t="s">
        <v>5786</v>
      </c>
      <c r="D35" s="1342">
        <v>4</v>
      </c>
      <c r="E35" s="1342">
        <v>5</v>
      </c>
      <c r="F35" s="49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5568</v>
      </c>
      <c r="M35" s="357" t="s">
        <v>5567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52"/>
      <c r="B36" s="678"/>
      <c r="C36" s="1407" t="s">
        <v>22</v>
      </c>
      <c r="D36" s="1344">
        <v>21</v>
      </c>
      <c r="E36" s="1344">
        <v>28</v>
      </c>
      <c r="F36" s="496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676" t="s">
        <v>25</v>
      </c>
      <c r="C37" s="1062" t="s">
        <v>138</v>
      </c>
      <c r="D37" s="1266">
        <v>3</v>
      </c>
      <c r="E37" s="1266">
        <v>4</v>
      </c>
      <c r="F37" s="49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2100</v>
      </c>
      <c r="M37" s="357" t="s">
        <v>25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676" t="s">
        <v>5442</v>
      </c>
      <c r="C38" s="686" t="s">
        <v>5728</v>
      </c>
      <c r="D38" s="687">
        <v>4</v>
      </c>
      <c r="E38" s="687">
        <v>5</v>
      </c>
      <c r="F38" s="496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5444</v>
      </c>
      <c r="M38" s="357" t="s">
        <v>5442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/>
      <c r="B39" s="676" t="s">
        <v>1111</v>
      </c>
      <c r="C39" s="686" t="s">
        <v>1112</v>
      </c>
      <c r="D39" s="1267">
        <v>3</v>
      </c>
      <c r="E39" s="1267">
        <v>4</v>
      </c>
      <c r="F39" s="496" t="s">
        <v>3943</v>
      </c>
      <c r="G39" s="494"/>
      <c r="H39" s="494" t="s">
        <v>40</v>
      </c>
      <c r="I39" s="494" t="s">
        <v>294</v>
      </c>
      <c r="J39" s="494" t="s">
        <v>294</v>
      </c>
      <c r="K39" s="574">
        <v>0</v>
      </c>
      <c r="L39" s="358" t="s">
        <v>1126</v>
      </c>
      <c r="M39" s="357" t="s">
        <v>1111</v>
      </c>
      <c r="N39" s="357" t="s">
        <v>40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1180</v>
      </c>
      <c r="U39" s="357" t="s">
        <v>294</v>
      </c>
      <c r="V39" s="357" t="s">
        <v>294</v>
      </c>
    </row>
    <row r="40" spans="1:22">
      <c r="A40" s="515"/>
      <c r="B40" s="676" t="s">
        <v>5569</v>
      </c>
      <c r="C40" s="686" t="s">
        <v>5787</v>
      </c>
      <c r="D40" s="1267">
        <v>4</v>
      </c>
      <c r="E40" s="1267">
        <v>5</v>
      </c>
      <c r="F40" s="496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5570</v>
      </c>
      <c r="M40" s="357" t="s">
        <v>5569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15"/>
      <c r="B41" s="676" t="s">
        <v>5571</v>
      </c>
      <c r="C41" s="496" t="s">
        <v>5788</v>
      </c>
      <c r="D41" s="1267">
        <v>4</v>
      </c>
      <c r="E41" s="1267">
        <v>5</v>
      </c>
      <c r="F41" s="496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5572</v>
      </c>
      <c r="M41" s="357" t="s">
        <v>5571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517"/>
      <c r="B42" s="1243" t="s">
        <v>860</v>
      </c>
      <c r="C42" s="497" t="s">
        <v>861</v>
      </c>
      <c r="D42" s="1342">
        <v>4</v>
      </c>
      <c r="E42" s="1352">
        <v>6</v>
      </c>
      <c r="F42" s="1408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738</v>
      </c>
      <c r="M42" s="357" t="s">
        <v>860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552"/>
      <c r="B43" s="907"/>
      <c r="C43" s="1407" t="s">
        <v>22</v>
      </c>
      <c r="D43" s="1344">
        <v>22</v>
      </c>
      <c r="E43" s="1344">
        <v>29</v>
      </c>
      <c r="F43" s="496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676" t="s">
        <v>5573</v>
      </c>
      <c r="C44" s="1062" t="s">
        <v>5789</v>
      </c>
      <c r="D44" s="1266">
        <v>4</v>
      </c>
      <c r="E44" s="1266">
        <v>5</v>
      </c>
      <c r="F44" s="495" t="s">
        <v>4617</v>
      </c>
      <c r="G44" s="494"/>
      <c r="H44" s="494" t="s">
        <v>5828</v>
      </c>
      <c r="I44" s="494" t="s">
        <v>294</v>
      </c>
      <c r="J44" s="494" t="s">
        <v>294</v>
      </c>
      <c r="K44" s="573">
        <v>0</v>
      </c>
      <c r="L44" s="358" t="s">
        <v>5575</v>
      </c>
      <c r="M44" s="357" t="s">
        <v>5573</v>
      </c>
      <c r="N44" s="357" t="s">
        <v>5828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4617</v>
      </c>
      <c r="U44" s="357" t="s">
        <v>294</v>
      </c>
      <c r="V44" s="357" t="s">
        <v>294</v>
      </c>
    </row>
    <row r="45" spans="1:22">
      <c r="A45" s="515"/>
      <c r="B45" s="676" t="s">
        <v>35</v>
      </c>
      <c r="C45" s="686" t="s">
        <v>3258</v>
      </c>
      <c r="D45" s="1267">
        <v>3</v>
      </c>
      <c r="E45" s="1267">
        <v>4</v>
      </c>
      <c r="F45" s="496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515"/>
      <c r="B46" s="676" t="s">
        <v>5576</v>
      </c>
      <c r="C46" s="686" t="s">
        <v>5790</v>
      </c>
      <c r="D46" s="1267">
        <v>4</v>
      </c>
      <c r="E46" s="1267">
        <v>5</v>
      </c>
      <c r="F46" s="496" t="s">
        <v>5788</v>
      </c>
      <c r="G46" s="494"/>
      <c r="H46" s="494" t="s">
        <v>5571</v>
      </c>
      <c r="I46" s="494" t="s">
        <v>294</v>
      </c>
      <c r="J46" s="494" t="s">
        <v>294</v>
      </c>
      <c r="K46" s="573">
        <v>0</v>
      </c>
      <c r="L46" s="358" t="s">
        <v>5578</v>
      </c>
      <c r="M46" s="357" t="s">
        <v>5576</v>
      </c>
      <c r="N46" s="357" t="s">
        <v>5571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5572</v>
      </c>
      <c r="U46" s="357" t="s">
        <v>294</v>
      </c>
      <c r="V46" s="357" t="s">
        <v>294</v>
      </c>
    </row>
    <row r="47" spans="1:22">
      <c r="A47" s="515"/>
      <c r="B47" s="676" t="s">
        <v>5579</v>
      </c>
      <c r="C47" s="686" t="s">
        <v>5791</v>
      </c>
      <c r="D47" s="1267">
        <v>4</v>
      </c>
      <c r="E47" s="676">
        <v>5</v>
      </c>
      <c r="F47" s="496" t="s">
        <v>5787</v>
      </c>
      <c r="G47" s="494"/>
      <c r="H47" s="494" t="s">
        <v>5569</v>
      </c>
      <c r="I47" s="494" t="s">
        <v>294</v>
      </c>
      <c r="J47" s="494" t="s">
        <v>294</v>
      </c>
      <c r="K47" s="573">
        <v>0</v>
      </c>
      <c r="L47" s="358" t="s">
        <v>5580</v>
      </c>
      <c r="M47" s="357" t="s">
        <v>5579</v>
      </c>
      <c r="N47" s="357" t="s">
        <v>5569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5570</v>
      </c>
      <c r="U47" s="357" t="s">
        <v>294</v>
      </c>
      <c r="V47" s="357" t="s">
        <v>294</v>
      </c>
    </row>
    <row r="48" spans="1:22">
      <c r="A48" s="515"/>
      <c r="B48" s="676" t="s">
        <v>38</v>
      </c>
      <c r="C48" s="496" t="s">
        <v>146</v>
      </c>
      <c r="D48" s="1267">
        <v>1</v>
      </c>
      <c r="E48" s="1267">
        <v>1</v>
      </c>
      <c r="F48" s="686" t="s">
        <v>3226</v>
      </c>
      <c r="G48" s="494"/>
      <c r="H48" s="494" t="s">
        <v>19</v>
      </c>
      <c r="I48" s="494" t="s">
        <v>294</v>
      </c>
      <c r="J48" s="494" t="s">
        <v>294</v>
      </c>
      <c r="K48" s="573">
        <v>0</v>
      </c>
      <c r="L48" s="358" t="s">
        <v>331</v>
      </c>
      <c r="M48" s="357" t="s">
        <v>38</v>
      </c>
      <c r="N48" s="357" t="s">
        <v>19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335</v>
      </c>
      <c r="U48" s="357" t="s">
        <v>294</v>
      </c>
      <c r="V48" s="357" t="s">
        <v>294</v>
      </c>
    </row>
    <row r="49" spans="1:22" ht="15" thickBot="1">
      <c r="A49" s="517"/>
      <c r="B49" s="1243" t="s">
        <v>887</v>
      </c>
      <c r="C49" s="497" t="s">
        <v>886</v>
      </c>
      <c r="D49" s="1342">
        <v>4</v>
      </c>
      <c r="E49" s="1342">
        <v>5</v>
      </c>
      <c r="F49" s="497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886</v>
      </c>
      <c r="M49" s="357" t="s">
        <v>887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 ht="15" thickBot="1">
      <c r="A50" s="552"/>
      <c r="B50" s="907"/>
      <c r="C50" s="1407" t="s">
        <v>22</v>
      </c>
      <c r="D50" s="1344">
        <v>20</v>
      </c>
      <c r="E50" s="1344">
        <v>25</v>
      </c>
      <c r="F50" s="496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606" t="s">
        <v>1110</v>
      </c>
      <c r="C51" s="1062" t="s">
        <v>408</v>
      </c>
      <c r="D51" s="685">
        <v>3</v>
      </c>
      <c r="E51" s="685">
        <v>4</v>
      </c>
      <c r="F51" s="495" t="s">
        <v>367</v>
      </c>
      <c r="G51" s="494"/>
      <c r="H51" s="494" t="s">
        <v>366</v>
      </c>
      <c r="I51" s="494" t="s">
        <v>294</v>
      </c>
      <c r="J51" s="494" t="s">
        <v>294</v>
      </c>
      <c r="K51" s="573">
        <v>0</v>
      </c>
      <c r="L51" s="358" t="s">
        <v>408</v>
      </c>
      <c r="M51" s="357" t="s">
        <v>1110</v>
      </c>
      <c r="N51" s="357" t="s">
        <v>366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367</v>
      </c>
      <c r="U51" s="357" t="s">
        <v>294</v>
      </c>
      <c r="V51" s="357" t="s">
        <v>294</v>
      </c>
    </row>
    <row r="52" spans="1:22">
      <c r="A52" s="515"/>
      <c r="B52" s="676" t="s">
        <v>5453</v>
      </c>
      <c r="C52" s="686" t="s">
        <v>5455</v>
      </c>
      <c r="D52" s="1267">
        <v>4</v>
      </c>
      <c r="E52" s="1267">
        <v>5</v>
      </c>
      <c r="F52" s="686" t="s">
        <v>5725</v>
      </c>
      <c r="G52" s="494"/>
      <c r="H52" s="494" t="s">
        <v>5427</v>
      </c>
      <c r="I52" s="494" t="s">
        <v>294</v>
      </c>
      <c r="J52" s="494" t="s">
        <v>294</v>
      </c>
      <c r="K52" s="573">
        <v>0</v>
      </c>
      <c r="L52" s="358" t="s">
        <v>5455</v>
      </c>
      <c r="M52" s="357" t="s">
        <v>5453</v>
      </c>
      <c r="N52" s="357" t="s">
        <v>5427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5429</v>
      </c>
      <c r="U52" s="357" t="s">
        <v>294</v>
      </c>
      <c r="V52" s="357" t="s">
        <v>294</v>
      </c>
    </row>
    <row r="53" spans="1:22">
      <c r="A53" s="515"/>
      <c r="B53" s="676" t="s">
        <v>5582</v>
      </c>
      <c r="C53" s="686" t="s">
        <v>5583</v>
      </c>
      <c r="D53" s="1267">
        <v>5</v>
      </c>
      <c r="E53" s="1267">
        <v>7</v>
      </c>
      <c r="F53" s="686" t="s">
        <v>5787</v>
      </c>
      <c r="G53" s="494"/>
      <c r="H53" s="494" t="s">
        <v>5569</v>
      </c>
      <c r="I53" s="494" t="s">
        <v>294</v>
      </c>
      <c r="J53" s="494" t="s">
        <v>294</v>
      </c>
      <c r="K53" s="573">
        <v>0</v>
      </c>
      <c r="L53" s="358" t="s">
        <v>5584</v>
      </c>
      <c r="M53" s="357" t="s">
        <v>5582</v>
      </c>
      <c r="N53" s="357" t="s">
        <v>5569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5570</v>
      </c>
      <c r="U53" s="357" t="s">
        <v>294</v>
      </c>
      <c r="V53" s="357" t="s">
        <v>294</v>
      </c>
    </row>
    <row r="54" spans="1:22">
      <c r="A54" s="515"/>
      <c r="B54" s="676" t="s">
        <v>34</v>
      </c>
      <c r="C54" s="686" t="s">
        <v>142</v>
      </c>
      <c r="D54" s="1267">
        <v>4</v>
      </c>
      <c r="E54" s="1267">
        <v>6</v>
      </c>
      <c r="F54" s="686" t="s">
        <v>4139</v>
      </c>
      <c r="G54" s="494"/>
      <c r="H54" s="494" t="s">
        <v>10</v>
      </c>
      <c r="I54" s="494" t="s">
        <v>294</v>
      </c>
      <c r="J54" s="494" t="s">
        <v>294</v>
      </c>
      <c r="K54" s="573">
        <v>0</v>
      </c>
      <c r="L54" s="358" t="s">
        <v>1181</v>
      </c>
      <c r="M54" s="357" t="s">
        <v>34</v>
      </c>
      <c r="N54" s="357" t="s">
        <v>10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438</v>
      </c>
      <c r="U54" s="357" t="s">
        <v>294</v>
      </c>
      <c r="V54" s="357" t="s">
        <v>294</v>
      </c>
    </row>
    <row r="55" spans="1:22" ht="15" thickBot="1">
      <c r="A55" s="515"/>
      <c r="B55" s="1243" t="s">
        <v>5834</v>
      </c>
      <c r="C55" s="497" t="s">
        <v>5792</v>
      </c>
      <c r="D55" s="1342">
        <v>4</v>
      </c>
      <c r="E55" s="1342">
        <v>5</v>
      </c>
      <c r="F55" s="1232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5524</v>
      </c>
      <c r="M55" s="357" t="s">
        <v>5834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 ht="15" thickBot="1">
      <c r="A56" s="515"/>
      <c r="B56" s="1243"/>
      <c r="C56" s="1407" t="s">
        <v>22</v>
      </c>
      <c r="D56" s="1344">
        <v>20</v>
      </c>
      <c r="E56" s="1344">
        <v>27</v>
      </c>
      <c r="F56" s="496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606" t="s">
        <v>4665</v>
      </c>
      <c r="C57" s="1062" t="s">
        <v>1021</v>
      </c>
      <c r="D57" s="1266">
        <v>8</v>
      </c>
      <c r="E57" s="1266">
        <v>14</v>
      </c>
      <c r="F57" s="495" t="s">
        <v>4666</v>
      </c>
      <c r="G57" s="494"/>
      <c r="H57" s="494" t="s">
        <v>34</v>
      </c>
      <c r="I57" s="494" t="s">
        <v>294</v>
      </c>
      <c r="J57" s="494" t="s">
        <v>294</v>
      </c>
      <c r="K57" s="573">
        <v>130</v>
      </c>
      <c r="L57" s="358" t="s">
        <v>4589</v>
      </c>
      <c r="M57" s="357" t="s">
        <v>4665</v>
      </c>
      <c r="N57" s="357" t="s">
        <v>34</v>
      </c>
      <c r="O57" s="357" t="s">
        <v>294</v>
      </c>
      <c r="P57" s="357" t="s">
        <v>294</v>
      </c>
      <c r="Q57" s="357">
        <v>130</v>
      </c>
      <c r="R57" s="357">
        <v>20</v>
      </c>
      <c r="S57" s="357">
        <v>0</v>
      </c>
      <c r="T57" s="357" t="s">
        <v>1181</v>
      </c>
      <c r="U57" s="357" t="s">
        <v>2110</v>
      </c>
      <c r="V57" s="357" t="s">
        <v>294</v>
      </c>
    </row>
    <row r="58" spans="1:22">
      <c r="A58" s="515"/>
      <c r="B58" s="676" t="s">
        <v>5586</v>
      </c>
      <c r="C58" s="686" t="s">
        <v>5793</v>
      </c>
      <c r="D58" s="1267">
        <v>6</v>
      </c>
      <c r="E58" s="1267">
        <v>9</v>
      </c>
      <c r="F58" s="496" t="s">
        <v>5455</v>
      </c>
      <c r="G58" s="494"/>
      <c r="H58" s="494" t="s">
        <v>5453</v>
      </c>
      <c r="I58" s="494" t="s">
        <v>294</v>
      </c>
      <c r="J58" s="494" t="s">
        <v>294</v>
      </c>
      <c r="K58" s="573">
        <v>0</v>
      </c>
      <c r="L58" s="358" t="s">
        <v>5588</v>
      </c>
      <c r="M58" s="357" t="s">
        <v>5586</v>
      </c>
      <c r="N58" s="357" t="s">
        <v>5453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5455</v>
      </c>
      <c r="U58" s="357" t="s">
        <v>294</v>
      </c>
      <c r="V58" s="357" t="s">
        <v>294</v>
      </c>
    </row>
    <row r="59" spans="1:22" ht="15" thickBot="1">
      <c r="A59" s="515"/>
      <c r="B59" s="1243" t="s">
        <v>4637</v>
      </c>
      <c r="C59" s="1209" t="s">
        <v>411</v>
      </c>
      <c r="D59" s="1342">
        <v>4</v>
      </c>
      <c r="E59" s="1342">
        <v>6</v>
      </c>
      <c r="F59" s="1209" t="s">
        <v>4689</v>
      </c>
      <c r="G59" s="494"/>
      <c r="H59" s="494" t="s">
        <v>4632</v>
      </c>
      <c r="I59" s="494" t="s">
        <v>294</v>
      </c>
      <c r="J59" s="494" t="s">
        <v>294</v>
      </c>
      <c r="K59" s="573">
        <v>0</v>
      </c>
      <c r="L59" s="358" t="s">
        <v>411</v>
      </c>
      <c r="M59" s="357" t="s">
        <v>4637</v>
      </c>
      <c r="N59" s="357" t="s">
        <v>4632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2108</v>
      </c>
      <c r="U59" s="357" t="s">
        <v>294</v>
      </c>
      <c r="V59" s="357" t="s">
        <v>294</v>
      </c>
    </row>
    <row r="60" spans="1:22" ht="15" thickBot="1">
      <c r="A60" s="517"/>
      <c r="B60" s="1227"/>
      <c r="C60" s="1407" t="s">
        <v>22</v>
      </c>
      <c r="D60" s="1344">
        <v>18</v>
      </c>
      <c r="E60" s="1344">
        <v>29</v>
      </c>
      <c r="F60" s="496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15">
        <v>9</v>
      </c>
      <c r="B61" s="606" t="s">
        <v>5590</v>
      </c>
      <c r="C61" s="1062" t="s">
        <v>5592</v>
      </c>
      <c r="D61" s="1266">
        <v>6</v>
      </c>
      <c r="E61" s="1266">
        <v>9</v>
      </c>
      <c r="F61" s="1062" t="s">
        <v>5791</v>
      </c>
      <c r="G61" s="494"/>
      <c r="H61" s="494" t="s">
        <v>5579</v>
      </c>
      <c r="I61" s="494" t="s">
        <v>294</v>
      </c>
      <c r="J61" s="494" t="s">
        <v>294</v>
      </c>
      <c r="K61" s="573">
        <v>0</v>
      </c>
      <c r="L61" s="358" t="s">
        <v>5592</v>
      </c>
      <c r="M61" s="357" t="s">
        <v>5590</v>
      </c>
      <c r="N61" s="357" t="s">
        <v>5579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5580</v>
      </c>
      <c r="U61" s="357" t="s">
        <v>294</v>
      </c>
      <c r="V61" s="357" t="s">
        <v>294</v>
      </c>
    </row>
    <row r="62" spans="1:22">
      <c r="A62" s="515"/>
      <c r="B62" s="676" t="s">
        <v>5730</v>
      </c>
      <c r="C62" s="686" t="s">
        <v>325</v>
      </c>
      <c r="D62" s="1267">
        <v>8</v>
      </c>
      <c r="E62" s="1267">
        <v>12</v>
      </c>
      <c r="F62" s="496" t="s">
        <v>4674</v>
      </c>
      <c r="G62" s="494"/>
      <c r="H62" s="494" t="s">
        <v>35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5730</v>
      </c>
      <c r="N62" s="357" t="s">
        <v>35</v>
      </c>
      <c r="O62" s="357" t="s">
        <v>294</v>
      </c>
      <c r="P62" s="357" t="s">
        <v>294</v>
      </c>
      <c r="Q62" s="357">
        <v>150</v>
      </c>
      <c r="R62" s="357">
        <v>37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676" t="s">
        <v>1114</v>
      </c>
      <c r="C63" s="686" t="s">
        <v>1119</v>
      </c>
      <c r="D63" s="1267">
        <v>4</v>
      </c>
      <c r="E63" s="1267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676" t="s">
        <v>4591</v>
      </c>
      <c r="C64" s="686" t="s">
        <v>1120</v>
      </c>
      <c r="D64" s="1267">
        <v>4</v>
      </c>
      <c r="E64" s="1267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1243" t="s">
        <v>876</v>
      </c>
      <c r="C65" s="1209" t="s">
        <v>1121</v>
      </c>
      <c r="D65" s="1342">
        <v>4</v>
      </c>
      <c r="E65" s="1342">
        <v>4</v>
      </c>
      <c r="F65" s="497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17"/>
      <c r="B66" s="1227"/>
      <c r="C66" s="1407" t="s">
        <v>22</v>
      </c>
      <c r="D66" s="1344">
        <v>18</v>
      </c>
      <c r="E66" s="1344">
        <v>25</v>
      </c>
      <c r="F66" s="496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606" t="s">
        <v>4675</v>
      </c>
      <c r="C67" s="1062" t="s">
        <v>5737</v>
      </c>
      <c r="D67" s="1266">
        <v>7</v>
      </c>
      <c r="E67" s="1266">
        <v>12</v>
      </c>
      <c r="F67" s="495" t="s">
        <v>5583</v>
      </c>
      <c r="G67" s="494"/>
      <c r="H67" s="494" t="s">
        <v>5582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4675</v>
      </c>
      <c r="N67" s="357" t="s">
        <v>5582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5584</v>
      </c>
      <c r="U67" s="357" t="s">
        <v>294</v>
      </c>
      <c r="V67" s="357" t="s">
        <v>294</v>
      </c>
    </row>
    <row r="68" spans="1:22">
      <c r="A68" s="515"/>
      <c r="B68" s="676" t="s">
        <v>5731</v>
      </c>
      <c r="C68" s="686" t="s">
        <v>3394</v>
      </c>
      <c r="D68" s="1267">
        <v>8</v>
      </c>
      <c r="E68" s="1267">
        <v>12</v>
      </c>
      <c r="F68" s="496" t="s">
        <v>325</v>
      </c>
      <c r="G68" s="494"/>
      <c r="H68" s="494" t="s">
        <v>5730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5731</v>
      </c>
      <c r="N68" s="357" t="s">
        <v>5730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676" t="s">
        <v>1116</v>
      </c>
      <c r="C69" s="686" t="s">
        <v>1122</v>
      </c>
      <c r="D69" s="1267">
        <v>4</v>
      </c>
      <c r="E69" s="126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676" t="s">
        <v>866</v>
      </c>
      <c r="C70" s="686" t="s">
        <v>1123</v>
      </c>
      <c r="D70" s="1267">
        <v>4</v>
      </c>
      <c r="E70" s="1267">
        <v>4</v>
      </c>
      <c r="F70" s="49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1243" t="s">
        <v>875</v>
      </c>
      <c r="C71" s="1209" t="s">
        <v>1124</v>
      </c>
      <c r="D71" s="1342">
        <v>4</v>
      </c>
      <c r="E71" s="1342">
        <v>4</v>
      </c>
      <c r="F71" s="497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1227"/>
      <c r="C72" s="1350" t="s">
        <v>22</v>
      </c>
      <c r="D72" s="1352">
        <v>19</v>
      </c>
      <c r="E72" s="1352">
        <v>28</v>
      </c>
      <c r="F72" s="1352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353"/>
      <c r="B73" s="1354"/>
      <c r="C73" s="1355" t="s">
        <v>111</v>
      </c>
      <c r="D73" s="1270">
        <v>200</v>
      </c>
      <c r="E73" s="1270">
        <v>268</v>
      </c>
      <c r="F73" s="135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5CBE5-20CB-4258-8A40-A9CD40FB724A}">
  <sheetPr codeName="Sheet171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535" t="s">
        <v>3168</v>
      </c>
      <c r="C9" s="543" t="s">
        <v>3169</v>
      </c>
      <c r="D9" s="498">
        <v>5</v>
      </c>
      <c r="E9" s="498">
        <v>6</v>
      </c>
      <c r="F9" s="106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544" t="s">
        <v>20</v>
      </c>
      <c r="C10" s="532" t="s">
        <v>21</v>
      </c>
      <c r="D10" s="499">
        <v>5</v>
      </c>
      <c r="E10" s="499">
        <v>6</v>
      </c>
      <c r="F10" s="49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544" t="s">
        <v>36</v>
      </c>
      <c r="C11" s="532" t="s">
        <v>247</v>
      </c>
      <c r="D11" s="499">
        <v>1</v>
      </c>
      <c r="E11" s="499">
        <v>1</v>
      </c>
      <c r="F11" s="4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1131</v>
      </c>
      <c r="M11" s="357" t="s">
        <v>36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44" t="s">
        <v>5483</v>
      </c>
      <c r="C12" s="532" t="s">
        <v>5009</v>
      </c>
      <c r="D12" s="499">
        <v>4</v>
      </c>
      <c r="E12" s="499">
        <v>5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5010</v>
      </c>
      <c r="M12" s="357" t="s">
        <v>5483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544" t="s">
        <v>499</v>
      </c>
      <c r="C13" s="532" t="s">
        <v>500</v>
      </c>
      <c r="D13" s="499">
        <v>4</v>
      </c>
      <c r="E13" s="499">
        <v>5</v>
      </c>
      <c r="F13" s="4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44" t="s">
        <v>1020</v>
      </c>
      <c r="C14" s="532" t="s">
        <v>3206</v>
      </c>
      <c r="D14" s="499">
        <v>2</v>
      </c>
      <c r="E14" s="499">
        <v>2</v>
      </c>
      <c r="F14" s="49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1020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41" t="s">
        <v>336</v>
      </c>
      <c r="D15" s="49">
        <v>21</v>
      </c>
      <c r="E15" s="49">
        <v>25</v>
      </c>
      <c r="F15" s="124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544" t="s">
        <v>3544</v>
      </c>
      <c r="C16" s="532" t="s">
        <v>3570</v>
      </c>
      <c r="D16" s="544">
        <v>5</v>
      </c>
      <c r="E16" s="498">
        <v>6</v>
      </c>
      <c r="F16" s="49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544" t="s">
        <v>26</v>
      </c>
      <c r="C17" s="532" t="s">
        <v>52</v>
      </c>
      <c r="D17" s="544">
        <v>5</v>
      </c>
      <c r="E17" s="499">
        <v>6</v>
      </c>
      <c r="F17" s="4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544" t="s">
        <v>366</v>
      </c>
      <c r="C18" s="532" t="s">
        <v>367</v>
      </c>
      <c r="D18" s="544">
        <v>3</v>
      </c>
      <c r="E18" s="499">
        <v>3</v>
      </c>
      <c r="F18" s="4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367</v>
      </c>
      <c r="M18" s="357" t="s">
        <v>366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544" t="s">
        <v>40</v>
      </c>
      <c r="C19" s="532" t="s">
        <v>338</v>
      </c>
      <c r="D19" s="544">
        <v>1</v>
      </c>
      <c r="E19" s="499">
        <v>1</v>
      </c>
      <c r="F19" s="496" t="s">
        <v>3933</v>
      </c>
      <c r="G19" s="494"/>
      <c r="H19" s="494" t="s">
        <v>36</v>
      </c>
      <c r="I19" s="494" t="s">
        <v>294</v>
      </c>
      <c r="J19" s="494" t="s">
        <v>294</v>
      </c>
      <c r="K19" s="573">
        <v>0</v>
      </c>
      <c r="L19" s="358" t="s">
        <v>1180</v>
      </c>
      <c r="M19" s="357" t="s">
        <v>40</v>
      </c>
      <c r="N19" s="357" t="s">
        <v>36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1131</v>
      </c>
      <c r="U19" s="357" t="s">
        <v>294</v>
      </c>
      <c r="V19" s="357" t="s">
        <v>294</v>
      </c>
    </row>
    <row r="20" spans="1:22">
      <c r="A20" s="515"/>
      <c r="B20" s="544" t="s">
        <v>5485</v>
      </c>
      <c r="C20" s="532" t="s">
        <v>5016</v>
      </c>
      <c r="D20" s="544">
        <v>5</v>
      </c>
      <c r="E20" s="499">
        <v>7</v>
      </c>
      <c r="F20" s="496" t="s">
        <v>5009</v>
      </c>
      <c r="G20" s="494"/>
      <c r="H20" s="494" t="s">
        <v>5483</v>
      </c>
      <c r="I20" s="494" t="s">
        <v>294</v>
      </c>
      <c r="J20" s="494" t="s">
        <v>294</v>
      </c>
      <c r="K20" s="573">
        <v>0</v>
      </c>
      <c r="L20" s="358" t="s">
        <v>5017</v>
      </c>
      <c r="M20" s="357" t="s">
        <v>5485</v>
      </c>
      <c r="N20" s="357" t="s">
        <v>5483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5010</v>
      </c>
      <c r="U20" s="357" t="s">
        <v>294</v>
      </c>
      <c r="V20" s="357" t="s">
        <v>294</v>
      </c>
    </row>
    <row r="21" spans="1:22" ht="15" thickBot="1">
      <c r="A21" s="515"/>
      <c r="B21" s="544" t="s">
        <v>10</v>
      </c>
      <c r="C21" s="532" t="s">
        <v>11</v>
      </c>
      <c r="D21" s="544">
        <v>2</v>
      </c>
      <c r="E21" s="499">
        <v>2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438</v>
      </c>
      <c r="M21" s="357" t="s">
        <v>10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206"/>
      <c r="C22" s="541" t="s">
        <v>336</v>
      </c>
      <c r="D22" s="49">
        <v>21</v>
      </c>
      <c r="E22" s="49">
        <v>25</v>
      </c>
      <c r="F22" s="1244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544" t="s">
        <v>19</v>
      </c>
      <c r="C23" s="532" t="s">
        <v>3226</v>
      </c>
      <c r="D23" s="499">
        <v>2</v>
      </c>
      <c r="E23" s="499">
        <v>2</v>
      </c>
      <c r="F23" s="49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335</v>
      </c>
      <c r="M23" s="357" t="s">
        <v>19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544" t="s">
        <v>29</v>
      </c>
      <c r="C24" s="532" t="s">
        <v>53</v>
      </c>
      <c r="D24" s="499">
        <v>2</v>
      </c>
      <c r="E24" s="499">
        <v>2</v>
      </c>
      <c r="F24" s="49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544" t="s">
        <v>868</v>
      </c>
      <c r="C25" s="532" t="s">
        <v>4618</v>
      </c>
      <c r="D25" s="499">
        <v>3</v>
      </c>
      <c r="E25" s="499">
        <v>4</v>
      </c>
      <c r="F25" s="496" t="s">
        <v>3169</v>
      </c>
      <c r="G25" s="494"/>
      <c r="H25" s="494" t="s">
        <v>3168</v>
      </c>
      <c r="I25" s="494" t="s">
        <v>294</v>
      </c>
      <c r="J25" s="494" t="s">
        <v>294</v>
      </c>
      <c r="K25" s="573">
        <v>0</v>
      </c>
      <c r="L25" s="358" t="s">
        <v>2113</v>
      </c>
      <c r="M25" s="357" t="s">
        <v>868</v>
      </c>
      <c r="N25" s="357" t="s">
        <v>3168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3170</v>
      </c>
      <c r="U25" s="357" t="s">
        <v>294</v>
      </c>
      <c r="V25" s="357" t="s">
        <v>294</v>
      </c>
    </row>
    <row r="26" spans="1:22">
      <c r="A26" s="515"/>
      <c r="B26" s="544" t="s">
        <v>5722</v>
      </c>
      <c r="C26" s="532" t="s">
        <v>562</v>
      </c>
      <c r="D26" s="544">
        <v>5</v>
      </c>
      <c r="E26" s="544">
        <v>7</v>
      </c>
      <c r="F26" s="496" t="s">
        <v>3545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5722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544" t="s">
        <v>33</v>
      </c>
      <c r="C27" s="532" t="s">
        <v>140</v>
      </c>
      <c r="D27" s="499">
        <v>5</v>
      </c>
      <c r="E27" s="499">
        <v>7</v>
      </c>
      <c r="F27" s="496" t="s">
        <v>4143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5"/>
      <c r="B28" s="544" t="s">
        <v>25</v>
      </c>
      <c r="C28" s="532" t="s">
        <v>138</v>
      </c>
      <c r="D28" s="544">
        <v>3</v>
      </c>
      <c r="E28" s="544">
        <v>4</v>
      </c>
      <c r="F28" s="49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2100</v>
      </c>
      <c r="M28" s="357" t="s">
        <v>25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17"/>
      <c r="B29" s="206"/>
      <c r="C29" s="541" t="s">
        <v>336</v>
      </c>
      <c r="D29" s="49">
        <v>20</v>
      </c>
      <c r="E29" s="49">
        <v>26</v>
      </c>
      <c r="F29" s="1244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544" t="s">
        <v>30</v>
      </c>
      <c r="C30" s="532" t="s">
        <v>3669</v>
      </c>
      <c r="D30" s="544">
        <v>5</v>
      </c>
      <c r="E30" s="544">
        <v>6</v>
      </c>
      <c r="F30" s="496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544" t="s">
        <v>1110</v>
      </c>
      <c r="C31" s="532" t="s">
        <v>408</v>
      </c>
      <c r="D31" s="499">
        <v>3</v>
      </c>
      <c r="E31" s="544">
        <v>3</v>
      </c>
      <c r="F31" s="496" t="s">
        <v>367</v>
      </c>
      <c r="G31" s="494"/>
      <c r="H31" s="494" t="s">
        <v>366</v>
      </c>
      <c r="I31" s="494" t="s">
        <v>294</v>
      </c>
      <c r="J31" s="494" t="s">
        <v>294</v>
      </c>
      <c r="K31" s="573">
        <v>0</v>
      </c>
      <c r="L31" s="358" t="s">
        <v>408</v>
      </c>
      <c r="M31" s="357" t="s">
        <v>1110</v>
      </c>
      <c r="N31" s="357" t="s">
        <v>366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367</v>
      </c>
      <c r="U31" s="357" t="s">
        <v>294</v>
      </c>
      <c r="V31" s="357" t="s">
        <v>294</v>
      </c>
    </row>
    <row r="32" spans="1:22">
      <c r="A32" s="515"/>
      <c r="B32" s="544" t="s">
        <v>38</v>
      </c>
      <c r="C32" s="532" t="s">
        <v>146</v>
      </c>
      <c r="D32" s="499">
        <v>1</v>
      </c>
      <c r="E32" s="499">
        <v>1</v>
      </c>
      <c r="F32" s="496" t="s">
        <v>3226</v>
      </c>
      <c r="G32" s="494"/>
      <c r="H32" s="494" t="s">
        <v>19</v>
      </c>
      <c r="I32" s="494" t="s">
        <v>294</v>
      </c>
      <c r="J32" s="494" t="s">
        <v>294</v>
      </c>
      <c r="K32" s="573">
        <v>0</v>
      </c>
      <c r="L32" s="358" t="s">
        <v>331</v>
      </c>
      <c r="M32" s="357" t="s">
        <v>38</v>
      </c>
      <c r="N32" s="357" t="s">
        <v>19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335</v>
      </c>
      <c r="U32" s="357" t="s">
        <v>294</v>
      </c>
      <c r="V32" s="357" t="s">
        <v>294</v>
      </c>
    </row>
    <row r="33" spans="1:22">
      <c r="A33" s="515"/>
      <c r="B33" s="544" t="s">
        <v>860</v>
      </c>
      <c r="C33" s="532" t="s">
        <v>738</v>
      </c>
      <c r="D33" s="499">
        <v>4</v>
      </c>
      <c r="E33" s="544">
        <v>5</v>
      </c>
      <c r="F33" s="496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738</v>
      </c>
      <c r="M33" s="357" t="s">
        <v>860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544" t="s">
        <v>5488</v>
      </c>
      <c r="C34" s="532" t="s">
        <v>5071</v>
      </c>
      <c r="D34" s="499">
        <v>2</v>
      </c>
      <c r="E34" s="544">
        <v>2</v>
      </c>
      <c r="F34" s="496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5071</v>
      </c>
      <c r="M34" s="357" t="s">
        <v>5488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5"/>
      <c r="B35" s="544" t="s">
        <v>1111</v>
      </c>
      <c r="C35" s="532" t="s">
        <v>1112</v>
      </c>
      <c r="D35" s="499">
        <v>3</v>
      </c>
      <c r="E35" s="544">
        <v>4</v>
      </c>
      <c r="F35" s="496" t="s">
        <v>3943</v>
      </c>
      <c r="G35" s="494"/>
      <c r="H35" s="494" t="s">
        <v>40</v>
      </c>
      <c r="I35" s="494" t="s">
        <v>294</v>
      </c>
      <c r="J35" s="494" t="s">
        <v>294</v>
      </c>
      <c r="K35" s="573">
        <v>0</v>
      </c>
      <c r="L35" s="358" t="s">
        <v>1126</v>
      </c>
      <c r="M35" s="357" t="s">
        <v>1111</v>
      </c>
      <c r="N35" s="357" t="s">
        <v>40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1180</v>
      </c>
      <c r="U35" s="357" t="s">
        <v>294</v>
      </c>
      <c r="V35" s="357" t="s">
        <v>294</v>
      </c>
    </row>
    <row r="36" spans="1:22" ht="15" thickBot="1">
      <c r="A36" s="517"/>
      <c r="B36" s="206"/>
      <c r="C36" s="541" t="s">
        <v>336</v>
      </c>
      <c r="D36" s="49">
        <v>18</v>
      </c>
      <c r="E36" s="49">
        <v>21</v>
      </c>
      <c r="F36" s="1244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544" t="s">
        <v>1118</v>
      </c>
      <c r="C37" s="532" t="s">
        <v>1130</v>
      </c>
      <c r="D37" s="499">
        <v>3</v>
      </c>
      <c r="E37" s="544">
        <v>6</v>
      </c>
      <c r="F37" s="496" t="s">
        <v>53</v>
      </c>
      <c r="G37" s="494"/>
      <c r="H37" s="494" t="s">
        <v>29</v>
      </c>
      <c r="I37" s="494" t="s">
        <v>294</v>
      </c>
      <c r="J37" s="494" t="s">
        <v>294</v>
      </c>
      <c r="K37" s="574">
        <v>0</v>
      </c>
      <c r="L37" s="358" t="s">
        <v>2114</v>
      </c>
      <c r="M37" s="357" t="s">
        <v>1118</v>
      </c>
      <c r="N37" s="357" t="s">
        <v>29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609</v>
      </c>
      <c r="U37" s="357" t="s">
        <v>294</v>
      </c>
      <c r="V37" s="357" t="s">
        <v>294</v>
      </c>
    </row>
    <row r="38" spans="1:22">
      <c r="A38" s="515"/>
      <c r="B38" s="544" t="s">
        <v>35</v>
      </c>
      <c r="C38" s="532" t="s">
        <v>3258</v>
      </c>
      <c r="D38" s="544">
        <v>3</v>
      </c>
      <c r="E38" s="544">
        <v>4</v>
      </c>
      <c r="F38" s="496" t="s">
        <v>138</v>
      </c>
      <c r="G38" s="494"/>
      <c r="H38" s="494" t="s">
        <v>25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35</v>
      </c>
      <c r="N38" s="357" t="s">
        <v>25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544" t="s">
        <v>5490</v>
      </c>
      <c r="C39" s="532" t="s">
        <v>5044</v>
      </c>
      <c r="D39" s="499">
        <v>3</v>
      </c>
      <c r="E39" s="544">
        <v>3</v>
      </c>
      <c r="F39" s="496" t="s">
        <v>738</v>
      </c>
      <c r="G39" s="494"/>
      <c r="H39" s="494" t="s">
        <v>860</v>
      </c>
      <c r="I39" s="494" t="s">
        <v>294</v>
      </c>
      <c r="J39" s="494" t="s">
        <v>294</v>
      </c>
      <c r="K39" s="574">
        <v>0</v>
      </c>
      <c r="L39" s="358" t="s">
        <v>5044</v>
      </c>
      <c r="M39" s="357" t="s">
        <v>5490</v>
      </c>
      <c r="N39" s="357" t="s">
        <v>860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738</v>
      </c>
      <c r="U39" s="357" t="s">
        <v>294</v>
      </c>
      <c r="V39" s="357" t="s">
        <v>294</v>
      </c>
    </row>
    <row r="40" spans="1:22">
      <c r="A40" s="515"/>
      <c r="B40" s="544" t="s">
        <v>4716</v>
      </c>
      <c r="C40" s="532" t="s">
        <v>4717</v>
      </c>
      <c r="D40" s="499">
        <v>3</v>
      </c>
      <c r="E40" s="544">
        <v>3</v>
      </c>
      <c r="F40" s="496" t="s">
        <v>5016</v>
      </c>
      <c r="G40" s="494"/>
      <c r="H40" s="494" t="s">
        <v>5485</v>
      </c>
      <c r="I40" s="494" t="s">
        <v>294</v>
      </c>
      <c r="J40" s="494" t="s">
        <v>294</v>
      </c>
      <c r="K40" s="573">
        <v>0</v>
      </c>
      <c r="L40" s="358" t="s">
        <v>2118</v>
      </c>
      <c r="M40" s="357" t="s">
        <v>4716</v>
      </c>
      <c r="N40" s="357" t="s">
        <v>5485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5017</v>
      </c>
      <c r="U40" s="357" t="s">
        <v>294</v>
      </c>
      <c r="V40" s="357" t="s">
        <v>294</v>
      </c>
    </row>
    <row r="41" spans="1:22">
      <c r="A41" s="515"/>
      <c r="B41" s="544" t="s">
        <v>901</v>
      </c>
      <c r="C41" s="532" t="s">
        <v>879</v>
      </c>
      <c r="D41" s="544">
        <v>3</v>
      </c>
      <c r="E41" s="544">
        <v>3</v>
      </c>
      <c r="F41" s="496" t="s">
        <v>500</v>
      </c>
      <c r="G41" s="494"/>
      <c r="H41" s="494" t="s">
        <v>499</v>
      </c>
      <c r="I41" s="494" t="s">
        <v>294</v>
      </c>
      <c r="J41" s="494" t="s">
        <v>294</v>
      </c>
      <c r="K41" s="573">
        <v>0</v>
      </c>
      <c r="L41" s="358" t="s">
        <v>2103</v>
      </c>
      <c r="M41" s="357" t="s">
        <v>901</v>
      </c>
      <c r="N41" s="357" t="s">
        <v>499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882</v>
      </c>
      <c r="U41" s="357" t="s">
        <v>294</v>
      </c>
      <c r="V41" s="357" t="s">
        <v>294</v>
      </c>
    </row>
    <row r="42" spans="1:22">
      <c r="A42" s="515"/>
      <c r="B42" s="544" t="s">
        <v>4800</v>
      </c>
      <c r="C42" s="532" t="s">
        <v>4801</v>
      </c>
      <c r="D42" s="544">
        <v>3</v>
      </c>
      <c r="E42" s="544">
        <v>4</v>
      </c>
      <c r="F42" s="496" t="s">
        <v>408</v>
      </c>
      <c r="G42" s="494"/>
      <c r="H42" s="494" t="s">
        <v>1110</v>
      </c>
      <c r="I42" s="494" t="s">
        <v>294</v>
      </c>
      <c r="J42" s="494" t="s">
        <v>294</v>
      </c>
      <c r="K42" s="573">
        <v>0</v>
      </c>
      <c r="L42" s="358" t="s">
        <v>2119</v>
      </c>
      <c r="M42" s="357" t="s">
        <v>4800</v>
      </c>
      <c r="N42" s="357" t="s">
        <v>1110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408</v>
      </c>
      <c r="U42" s="357" t="s">
        <v>294</v>
      </c>
      <c r="V42" s="357" t="s">
        <v>294</v>
      </c>
    </row>
    <row r="43" spans="1:22" ht="15" thickBot="1">
      <c r="A43" s="515"/>
      <c r="B43" s="544" t="s">
        <v>34</v>
      </c>
      <c r="C43" s="532" t="s">
        <v>142</v>
      </c>
      <c r="D43" s="544">
        <v>4</v>
      </c>
      <c r="E43" s="544">
        <v>6</v>
      </c>
      <c r="F43" s="496" t="s">
        <v>11</v>
      </c>
      <c r="G43" s="494"/>
      <c r="H43" s="494" t="s">
        <v>10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34</v>
      </c>
      <c r="N43" s="357" t="s">
        <v>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 ht="15" thickBot="1">
      <c r="A44" s="517"/>
      <c r="B44" s="206"/>
      <c r="C44" s="541" t="s">
        <v>336</v>
      </c>
      <c r="D44" s="49">
        <v>22</v>
      </c>
      <c r="E44" s="49">
        <v>29</v>
      </c>
      <c r="F44" s="1244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336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544" t="s">
        <v>5493</v>
      </c>
      <c r="C45" s="532" t="s">
        <v>5020</v>
      </c>
      <c r="D45" s="499">
        <v>5</v>
      </c>
      <c r="E45" s="544">
        <v>7</v>
      </c>
      <c r="F45" s="496" t="s">
        <v>5157</v>
      </c>
      <c r="G45" s="494"/>
      <c r="H45" s="494" t="s">
        <v>901</v>
      </c>
      <c r="I45" s="494" t="s">
        <v>294</v>
      </c>
      <c r="J45" s="494" t="s">
        <v>294</v>
      </c>
      <c r="K45" s="573">
        <v>0</v>
      </c>
      <c r="L45" s="358" t="s">
        <v>5021</v>
      </c>
      <c r="M45" s="357" t="s">
        <v>5493</v>
      </c>
      <c r="N45" s="357" t="s">
        <v>901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2103</v>
      </c>
      <c r="U45" s="357" t="s">
        <v>294</v>
      </c>
      <c r="V45" s="357" t="s">
        <v>294</v>
      </c>
    </row>
    <row r="46" spans="1:22">
      <c r="A46" s="515"/>
      <c r="B46" s="544" t="s">
        <v>5495</v>
      </c>
      <c r="C46" s="532" t="s">
        <v>1113</v>
      </c>
      <c r="D46" s="499">
        <v>4</v>
      </c>
      <c r="E46" s="499">
        <v>5</v>
      </c>
      <c r="F46" s="49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1113</v>
      </c>
      <c r="M46" s="357" t="s">
        <v>5495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544" t="s">
        <v>5045</v>
      </c>
      <c r="C47" s="532" t="s">
        <v>5190</v>
      </c>
      <c r="D47" s="499">
        <v>4</v>
      </c>
      <c r="E47" s="499">
        <v>5</v>
      </c>
      <c r="F47" s="496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5047</v>
      </c>
      <c r="M47" s="357" t="s">
        <v>5045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544" t="s">
        <v>4760</v>
      </c>
      <c r="C48" s="532" t="s">
        <v>5028</v>
      </c>
      <c r="D48" s="499">
        <v>3</v>
      </c>
      <c r="E48" s="499">
        <v>4</v>
      </c>
      <c r="F48" s="496" t="s">
        <v>5157</v>
      </c>
      <c r="G48" s="494"/>
      <c r="H48" s="494" t="s">
        <v>901</v>
      </c>
      <c r="I48" s="494" t="s">
        <v>294</v>
      </c>
      <c r="J48" s="494" t="s">
        <v>294</v>
      </c>
      <c r="K48" s="573">
        <v>0</v>
      </c>
      <c r="L48" s="358" t="s">
        <v>4655</v>
      </c>
      <c r="M48" s="357" t="s">
        <v>4760</v>
      </c>
      <c r="N48" s="357" t="s">
        <v>901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2103</v>
      </c>
      <c r="U48" s="357" t="s">
        <v>294</v>
      </c>
      <c r="V48" s="357" t="s">
        <v>294</v>
      </c>
    </row>
    <row r="49" spans="1:22" ht="15" thickBot="1">
      <c r="A49" s="515"/>
      <c r="B49" s="544" t="s">
        <v>5496</v>
      </c>
      <c r="C49" s="532" t="s">
        <v>5024</v>
      </c>
      <c r="D49" s="499">
        <v>5</v>
      </c>
      <c r="E49" s="499">
        <v>7</v>
      </c>
      <c r="F49" s="496" t="s">
        <v>141</v>
      </c>
      <c r="G49" s="494"/>
      <c r="H49" s="494" t="s">
        <v>30</v>
      </c>
      <c r="I49" s="494" t="s">
        <v>294</v>
      </c>
      <c r="J49" s="494" t="s">
        <v>294</v>
      </c>
      <c r="K49" s="573">
        <v>0</v>
      </c>
      <c r="L49" s="358" t="s">
        <v>5025</v>
      </c>
      <c r="M49" s="357" t="s">
        <v>5496</v>
      </c>
      <c r="N49" s="357" t="s">
        <v>30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604</v>
      </c>
      <c r="U49" s="357" t="s">
        <v>294</v>
      </c>
      <c r="V49" s="357" t="s">
        <v>294</v>
      </c>
    </row>
    <row r="50" spans="1:22" ht="15" thickBot="1">
      <c r="A50" s="1059"/>
      <c r="B50" s="206"/>
      <c r="C50" s="541" t="s">
        <v>336</v>
      </c>
      <c r="D50" s="49">
        <v>21</v>
      </c>
      <c r="E50" s="49">
        <v>28</v>
      </c>
      <c r="F50" s="1244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336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544" t="s">
        <v>5037</v>
      </c>
      <c r="C51" s="532" t="s">
        <v>5038</v>
      </c>
      <c r="D51" s="498">
        <v>5</v>
      </c>
      <c r="E51" s="498">
        <v>7</v>
      </c>
      <c r="F51" s="496" t="s">
        <v>5024</v>
      </c>
      <c r="G51" s="494"/>
      <c r="H51" s="494" t="s">
        <v>5496</v>
      </c>
      <c r="I51" s="494" t="s">
        <v>294</v>
      </c>
      <c r="J51" s="494" t="s">
        <v>294</v>
      </c>
      <c r="K51" s="573">
        <v>0</v>
      </c>
      <c r="L51" s="358" t="s">
        <v>5039</v>
      </c>
      <c r="M51" s="357" t="s">
        <v>5037</v>
      </c>
      <c r="N51" s="357" t="s">
        <v>5496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5025</v>
      </c>
      <c r="U51" s="357" t="s">
        <v>294</v>
      </c>
      <c r="V51" s="357" t="s">
        <v>294</v>
      </c>
    </row>
    <row r="52" spans="1:22">
      <c r="A52" s="515"/>
      <c r="B52" s="47" t="s">
        <v>5499</v>
      </c>
      <c r="C52" s="520" t="s">
        <v>5033</v>
      </c>
      <c r="D52" s="499">
        <v>5</v>
      </c>
      <c r="E52" s="499">
        <v>7</v>
      </c>
      <c r="F52" s="618" t="s">
        <v>5020</v>
      </c>
      <c r="G52" s="494"/>
      <c r="H52" s="494" t="s">
        <v>5493</v>
      </c>
      <c r="I52" s="494" t="s">
        <v>294</v>
      </c>
      <c r="J52" s="494" t="s">
        <v>294</v>
      </c>
      <c r="K52" s="573">
        <v>0</v>
      </c>
      <c r="L52" s="358" t="s">
        <v>5034</v>
      </c>
      <c r="M52" s="357" t="s">
        <v>5499</v>
      </c>
      <c r="N52" s="357" t="s">
        <v>5493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5021</v>
      </c>
      <c r="U52" s="357" t="s">
        <v>294</v>
      </c>
      <c r="V52" s="357" t="s">
        <v>294</v>
      </c>
    </row>
    <row r="53" spans="1:22">
      <c r="A53" s="515"/>
      <c r="B53" s="544" t="s">
        <v>5151</v>
      </c>
      <c r="C53" s="520" t="s">
        <v>5014</v>
      </c>
      <c r="D53" s="544">
        <v>3</v>
      </c>
      <c r="E53" s="544">
        <v>4</v>
      </c>
      <c r="F53" s="496" t="s">
        <v>3206</v>
      </c>
      <c r="G53" s="494"/>
      <c r="H53" s="494" t="s">
        <v>1020</v>
      </c>
      <c r="I53" s="494" t="s">
        <v>294</v>
      </c>
      <c r="J53" s="494" t="s">
        <v>294</v>
      </c>
      <c r="K53" s="573">
        <v>0</v>
      </c>
      <c r="L53" s="358" t="s">
        <v>5014</v>
      </c>
      <c r="M53" s="357" t="s">
        <v>5151</v>
      </c>
      <c r="N53" s="357" t="s">
        <v>1020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3207</v>
      </c>
      <c r="U53" s="357" t="s">
        <v>294</v>
      </c>
      <c r="V53" s="357" t="s">
        <v>294</v>
      </c>
    </row>
    <row r="54" spans="1:22" ht="15" thickBot="1">
      <c r="A54" s="515"/>
      <c r="B54" s="47" t="s">
        <v>4665</v>
      </c>
      <c r="C54" s="532" t="s">
        <v>5502</v>
      </c>
      <c r="D54" s="499">
        <v>8</v>
      </c>
      <c r="E54" s="499">
        <v>14</v>
      </c>
      <c r="F54" s="496" t="s">
        <v>5503</v>
      </c>
      <c r="G54" s="494"/>
      <c r="H54" s="494" t="s">
        <v>34</v>
      </c>
      <c r="I54" s="494" t="s">
        <v>294</v>
      </c>
      <c r="J54" s="494" t="s">
        <v>294</v>
      </c>
      <c r="K54" s="573">
        <v>130</v>
      </c>
      <c r="L54" s="358" t="s">
        <v>4589</v>
      </c>
      <c r="M54" s="357" t="s">
        <v>4665</v>
      </c>
      <c r="N54" s="357" t="s">
        <v>34</v>
      </c>
      <c r="O54" s="357" t="s">
        <v>294</v>
      </c>
      <c r="P54" s="357" t="s">
        <v>294</v>
      </c>
      <c r="Q54" s="357">
        <v>130</v>
      </c>
      <c r="R54" s="357">
        <v>19</v>
      </c>
      <c r="S54" s="357">
        <v>0</v>
      </c>
      <c r="T54" s="357" t="s">
        <v>1181</v>
      </c>
      <c r="U54" s="357" t="s">
        <v>2110</v>
      </c>
      <c r="V54" s="357" t="s">
        <v>294</v>
      </c>
    </row>
    <row r="55" spans="1:22" ht="15" thickBot="1">
      <c r="A55" s="517"/>
      <c r="B55" s="206"/>
      <c r="C55" s="541" t="s">
        <v>336</v>
      </c>
      <c r="D55" s="692">
        <v>21</v>
      </c>
      <c r="E55" s="692">
        <v>32</v>
      </c>
      <c r="F55" s="1244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5504</v>
      </c>
      <c r="C56" s="520" t="s">
        <v>5027</v>
      </c>
      <c r="D56" s="498">
        <v>5</v>
      </c>
      <c r="E56" s="498">
        <v>7</v>
      </c>
      <c r="F56" s="618" t="s">
        <v>5028</v>
      </c>
      <c r="G56" s="494"/>
      <c r="H56" s="494" t="s">
        <v>4760</v>
      </c>
      <c r="I56" s="494" t="s">
        <v>294</v>
      </c>
      <c r="J56" s="494" t="s">
        <v>294</v>
      </c>
      <c r="K56" s="573">
        <v>0</v>
      </c>
      <c r="L56" s="358" t="s">
        <v>5029</v>
      </c>
      <c r="M56" s="357" t="s">
        <v>5504</v>
      </c>
      <c r="N56" s="357" t="s">
        <v>4760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4655</v>
      </c>
      <c r="U56" s="357" t="s">
        <v>294</v>
      </c>
      <c r="V56" s="357" t="s">
        <v>294</v>
      </c>
    </row>
    <row r="57" spans="1:22">
      <c r="A57" s="515"/>
      <c r="B57" s="544" t="s">
        <v>5059</v>
      </c>
      <c r="C57" s="532" t="s">
        <v>5060</v>
      </c>
      <c r="D57" s="499">
        <v>5</v>
      </c>
      <c r="E57" s="499">
        <v>7</v>
      </c>
      <c r="F57" s="496" t="s">
        <v>5020</v>
      </c>
      <c r="G57" s="494"/>
      <c r="H57" s="494" t="s">
        <v>5493</v>
      </c>
      <c r="I57" s="494" t="s">
        <v>294</v>
      </c>
      <c r="J57" s="494" t="s">
        <v>294</v>
      </c>
      <c r="K57" s="573">
        <v>0</v>
      </c>
      <c r="L57" s="358" t="s">
        <v>5061</v>
      </c>
      <c r="M57" s="357" t="s">
        <v>5059</v>
      </c>
      <c r="N57" s="357" t="s">
        <v>5493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5021</v>
      </c>
      <c r="U57" s="357" t="s">
        <v>294</v>
      </c>
      <c r="V57" s="357" t="s">
        <v>294</v>
      </c>
    </row>
    <row r="58" spans="1:22">
      <c r="A58" s="515"/>
      <c r="B58" s="544" t="s">
        <v>4660</v>
      </c>
      <c r="C58" s="532" t="s">
        <v>4661</v>
      </c>
      <c r="D58" s="499">
        <v>4</v>
      </c>
      <c r="E58" s="499">
        <v>4</v>
      </c>
      <c r="F58" s="496" t="s">
        <v>4801</v>
      </c>
      <c r="G58" s="494"/>
      <c r="H58" s="494" t="s">
        <v>4800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4800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2119</v>
      </c>
      <c r="U58" s="357" t="s">
        <v>294</v>
      </c>
      <c r="V58" s="357" t="s">
        <v>294</v>
      </c>
    </row>
    <row r="59" spans="1:22" ht="15" thickBot="1">
      <c r="A59" s="515"/>
      <c r="B59" s="544" t="s">
        <v>5507</v>
      </c>
      <c r="C59" s="532" t="s">
        <v>5041</v>
      </c>
      <c r="D59" s="516">
        <v>6</v>
      </c>
      <c r="E59" s="516">
        <v>9</v>
      </c>
      <c r="F59" s="496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5042</v>
      </c>
      <c r="M59" s="357" t="s">
        <v>5507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 ht="15" thickBot="1">
      <c r="A60" s="517"/>
      <c r="B60" s="206"/>
      <c r="C60" s="541" t="s">
        <v>336</v>
      </c>
      <c r="D60" s="49">
        <v>20</v>
      </c>
      <c r="E60" s="49">
        <v>27</v>
      </c>
      <c r="F60" s="1244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544" t="s">
        <v>1127</v>
      </c>
      <c r="C61" s="532" t="s">
        <v>881</v>
      </c>
      <c r="D61" s="499">
        <v>6</v>
      </c>
      <c r="E61" s="499">
        <v>9</v>
      </c>
      <c r="F61" s="496" t="s">
        <v>5027</v>
      </c>
      <c r="G61" s="494"/>
      <c r="H61" s="494" t="s">
        <v>5504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1127</v>
      </c>
      <c r="N61" s="357" t="s">
        <v>5504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5029</v>
      </c>
      <c r="U61" s="357" t="s">
        <v>294</v>
      </c>
      <c r="V61" s="357" t="s">
        <v>294</v>
      </c>
    </row>
    <row r="62" spans="1:22">
      <c r="A62" s="515"/>
      <c r="B62" s="47" t="s">
        <v>5730</v>
      </c>
      <c r="C62" s="532" t="s">
        <v>5831</v>
      </c>
      <c r="D62" s="499">
        <v>8</v>
      </c>
      <c r="E62" s="499">
        <v>12</v>
      </c>
      <c r="F62" s="496" t="s">
        <v>4674</v>
      </c>
      <c r="G62" s="494"/>
      <c r="H62" s="494" t="s">
        <v>35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5730</v>
      </c>
      <c r="N62" s="357" t="s">
        <v>35</v>
      </c>
      <c r="O62" s="357" t="s">
        <v>294</v>
      </c>
      <c r="P62" s="357" t="s">
        <v>294</v>
      </c>
      <c r="Q62" s="357">
        <v>150</v>
      </c>
      <c r="R62" s="357">
        <v>37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47" t="s">
        <v>1114</v>
      </c>
      <c r="C63" s="532" t="s">
        <v>1119</v>
      </c>
      <c r="D63" s="499">
        <v>4</v>
      </c>
      <c r="E63" s="499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4591</v>
      </c>
      <c r="C64" s="532" t="s">
        <v>1120</v>
      </c>
      <c r="D64" s="499">
        <v>4</v>
      </c>
      <c r="E64" s="499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544" t="s">
        <v>876</v>
      </c>
      <c r="C65" s="532" t="s">
        <v>1121</v>
      </c>
      <c r="D65" s="499">
        <v>4</v>
      </c>
      <c r="E65" s="499">
        <v>4</v>
      </c>
      <c r="F65" s="496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17"/>
      <c r="B66" s="206"/>
      <c r="C66" s="541" t="s">
        <v>336</v>
      </c>
      <c r="D66" s="49">
        <v>18</v>
      </c>
      <c r="E66" s="49">
        <v>25</v>
      </c>
      <c r="F66" s="124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544" t="s">
        <v>5512</v>
      </c>
      <c r="C67" s="532" t="s">
        <v>5067</v>
      </c>
      <c r="D67" s="499">
        <v>6</v>
      </c>
      <c r="E67" s="499">
        <v>10</v>
      </c>
      <c r="F67" s="496" t="s">
        <v>5027</v>
      </c>
      <c r="G67" s="494"/>
      <c r="H67" s="494" t="s">
        <v>5504</v>
      </c>
      <c r="I67" s="494" t="s">
        <v>294</v>
      </c>
      <c r="J67" s="494" t="s">
        <v>294</v>
      </c>
      <c r="K67" s="573">
        <v>0</v>
      </c>
      <c r="L67" s="358" t="s">
        <v>5068</v>
      </c>
      <c r="M67" s="357" t="s">
        <v>5512</v>
      </c>
      <c r="N67" s="357" t="s">
        <v>5504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5029</v>
      </c>
      <c r="U67" s="357" t="s">
        <v>294</v>
      </c>
      <c r="V67" s="357" t="s">
        <v>294</v>
      </c>
    </row>
    <row r="68" spans="1:22">
      <c r="A68" s="515"/>
      <c r="B68" s="47" t="s">
        <v>5731</v>
      </c>
      <c r="C68" s="532" t="s">
        <v>3394</v>
      </c>
      <c r="D68" s="499">
        <v>8</v>
      </c>
      <c r="E68" s="499">
        <v>12</v>
      </c>
      <c r="F68" s="496" t="s">
        <v>325</v>
      </c>
      <c r="G68" s="494"/>
      <c r="H68" s="494" t="s">
        <v>5730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5731</v>
      </c>
      <c r="N68" s="357" t="s">
        <v>5730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47" t="s">
        <v>1116</v>
      </c>
      <c r="C69" s="532" t="s">
        <v>1122</v>
      </c>
      <c r="D69" s="499">
        <v>4</v>
      </c>
      <c r="E69" s="499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866</v>
      </c>
      <c r="C70" s="532" t="s">
        <v>5150</v>
      </c>
      <c r="D70" s="499">
        <v>4</v>
      </c>
      <c r="E70" s="499">
        <v>4</v>
      </c>
      <c r="F70" s="49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875</v>
      </c>
      <c r="C71" s="532" t="s">
        <v>5514</v>
      </c>
      <c r="D71" s="499">
        <v>4</v>
      </c>
      <c r="E71" s="499">
        <v>4</v>
      </c>
      <c r="F71" s="497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206"/>
      <c r="C72" s="541" t="s">
        <v>336</v>
      </c>
      <c r="D72" s="49">
        <v>18</v>
      </c>
      <c r="E72" s="49">
        <v>26</v>
      </c>
      <c r="F72" s="69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525" t="s">
        <v>111</v>
      </c>
      <c r="D73" s="49">
        <v>200</v>
      </c>
      <c r="E73" s="49">
        <v>264</v>
      </c>
      <c r="F73" s="69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60206-0AFF-4D65-8084-0AB9AB509610}">
  <sheetPr codeName="Sheet172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500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401" t="s">
        <v>3168</v>
      </c>
      <c r="C9" s="1291" t="s">
        <v>3169</v>
      </c>
      <c r="D9" s="718">
        <v>5</v>
      </c>
      <c r="E9" s="706">
        <v>6</v>
      </c>
      <c r="F9" s="106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1402" t="s">
        <v>20</v>
      </c>
      <c r="C10" s="1063" t="s">
        <v>4140</v>
      </c>
      <c r="D10" s="720">
        <v>5</v>
      </c>
      <c r="E10" s="707">
        <v>6</v>
      </c>
      <c r="F10" s="68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1402" t="s">
        <v>10</v>
      </c>
      <c r="C11" s="1063" t="s">
        <v>11</v>
      </c>
      <c r="D11" s="720">
        <v>2</v>
      </c>
      <c r="E11" s="707">
        <v>2</v>
      </c>
      <c r="F11" s="68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1402" t="s">
        <v>499</v>
      </c>
      <c r="C12" s="1063" t="s">
        <v>882</v>
      </c>
      <c r="D12" s="720">
        <v>4</v>
      </c>
      <c r="E12" s="707">
        <v>5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499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1402" t="s">
        <v>4609</v>
      </c>
      <c r="C13" s="1063" t="s">
        <v>4611</v>
      </c>
      <c r="D13" s="720">
        <v>3</v>
      </c>
      <c r="E13" s="850">
        <v>4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4611</v>
      </c>
      <c r="M13" s="357" t="s">
        <v>4609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1402" t="s">
        <v>4612</v>
      </c>
      <c r="C14" s="1063" t="s">
        <v>4614</v>
      </c>
      <c r="D14" s="720">
        <v>3</v>
      </c>
      <c r="E14" s="850">
        <v>3</v>
      </c>
      <c r="F14" s="68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4614</v>
      </c>
      <c r="M14" s="357" t="s">
        <v>4612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757"/>
      <c r="C15" s="703" t="s">
        <v>336</v>
      </c>
      <c r="D15" s="726">
        <v>22</v>
      </c>
      <c r="E15" s="726">
        <v>26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1401" t="s">
        <v>5734</v>
      </c>
      <c r="C16" s="1064" t="s">
        <v>3991</v>
      </c>
      <c r="D16" s="720">
        <v>5</v>
      </c>
      <c r="E16" s="706">
        <v>7</v>
      </c>
      <c r="F16" s="1062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5734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1402" t="s">
        <v>26</v>
      </c>
      <c r="C17" s="1063" t="s">
        <v>4143</v>
      </c>
      <c r="D17" s="720">
        <v>5</v>
      </c>
      <c r="E17" s="707">
        <v>6</v>
      </c>
      <c r="F17" s="4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1402" t="s">
        <v>5828</v>
      </c>
      <c r="C18" s="1063" t="s">
        <v>4617</v>
      </c>
      <c r="D18" s="720">
        <v>3</v>
      </c>
      <c r="E18" s="707">
        <v>3</v>
      </c>
      <c r="F18" s="496" t="s">
        <v>500</v>
      </c>
      <c r="G18" s="494"/>
      <c r="H18" s="494" t="s">
        <v>499</v>
      </c>
      <c r="I18" s="494" t="s">
        <v>294</v>
      </c>
      <c r="J18" s="494" t="s">
        <v>294</v>
      </c>
      <c r="K18" s="573">
        <v>0</v>
      </c>
      <c r="L18" s="358" t="s">
        <v>4617</v>
      </c>
      <c r="M18" s="357" t="s">
        <v>5828</v>
      </c>
      <c r="N18" s="357" t="s">
        <v>499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882</v>
      </c>
      <c r="U18" s="357" t="s">
        <v>294</v>
      </c>
      <c r="V18" s="357" t="s">
        <v>294</v>
      </c>
    </row>
    <row r="19" spans="1:22">
      <c r="A19" s="515"/>
      <c r="B19" s="1402" t="s">
        <v>868</v>
      </c>
      <c r="C19" s="1063" t="s">
        <v>4618</v>
      </c>
      <c r="D19" s="720">
        <v>3</v>
      </c>
      <c r="E19" s="707">
        <v>4</v>
      </c>
      <c r="F19" s="686" t="s">
        <v>5517</v>
      </c>
      <c r="G19" s="494"/>
      <c r="H19" s="494" t="s">
        <v>3168</v>
      </c>
      <c r="I19" s="494" t="s">
        <v>294</v>
      </c>
      <c r="J19" s="494" t="s">
        <v>294</v>
      </c>
      <c r="K19" s="573">
        <v>0</v>
      </c>
      <c r="L19" s="358" t="s">
        <v>2113</v>
      </c>
      <c r="M19" s="357" t="s">
        <v>868</v>
      </c>
      <c r="N19" s="357" t="s">
        <v>3168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>
      <c r="A20" s="515"/>
      <c r="B20" s="1403" t="s">
        <v>36</v>
      </c>
      <c r="C20" s="1063" t="s">
        <v>247</v>
      </c>
      <c r="D20" s="720">
        <v>1</v>
      </c>
      <c r="E20" s="707">
        <v>1</v>
      </c>
      <c r="F20" s="67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1404" t="s">
        <v>4619</v>
      </c>
      <c r="C21" s="1066" t="s">
        <v>4621</v>
      </c>
      <c r="D21" s="720">
        <v>3</v>
      </c>
      <c r="E21" s="1405">
        <v>4</v>
      </c>
      <c r="F21" s="497" t="s">
        <v>4611</v>
      </c>
      <c r="G21" s="494"/>
      <c r="H21" s="494" t="s">
        <v>4609</v>
      </c>
      <c r="I21" s="494" t="s">
        <v>294</v>
      </c>
      <c r="J21" s="494" t="s">
        <v>294</v>
      </c>
      <c r="K21" s="573">
        <v>0</v>
      </c>
      <c r="L21" s="358" t="s">
        <v>4621</v>
      </c>
      <c r="M21" s="357" t="s">
        <v>4619</v>
      </c>
      <c r="N21" s="357" t="s">
        <v>4609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4611</v>
      </c>
      <c r="U21" s="357" t="s">
        <v>294</v>
      </c>
      <c r="V21" s="357" t="s">
        <v>294</v>
      </c>
    </row>
    <row r="22" spans="1:22" ht="15" thickBot="1">
      <c r="A22" s="515"/>
      <c r="B22" s="707"/>
      <c r="C22" s="1334" t="s">
        <v>336</v>
      </c>
      <c r="D22" s="726">
        <v>20</v>
      </c>
      <c r="E22" s="838">
        <v>25</v>
      </c>
      <c r="F22" s="68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1401" t="s">
        <v>4622</v>
      </c>
      <c r="C23" s="1064" t="s">
        <v>4755</v>
      </c>
      <c r="D23" s="720">
        <v>5</v>
      </c>
      <c r="E23" s="706">
        <v>7</v>
      </c>
      <c r="F23" s="877" t="s">
        <v>4617</v>
      </c>
      <c r="G23" s="494"/>
      <c r="H23" s="494" t="s">
        <v>5828</v>
      </c>
      <c r="I23" s="494" t="s">
        <v>294</v>
      </c>
      <c r="J23" s="494" t="s">
        <v>294</v>
      </c>
      <c r="K23" s="573">
        <v>0</v>
      </c>
      <c r="L23" s="358" t="s">
        <v>4625</v>
      </c>
      <c r="M23" s="357" t="s">
        <v>4622</v>
      </c>
      <c r="N23" s="357" t="s">
        <v>5828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4617</v>
      </c>
      <c r="U23" s="357" t="s">
        <v>294</v>
      </c>
      <c r="V23" s="357" t="s">
        <v>294</v>
      </c>
    </row>
    <row r="24" spans="1:22">
      <c r="A24" s="515"/>
      <c r="B24" s="1402" t="s">
        <v>5722</v>
      </c>
      <c r="C24" s="1063" t="s">
        <v>562</v>
      </c>
      <c r="D24" s="720">
        <v>5</v>
      </c>
      <c r="E24" s="850">
        <v>7</v>
      </c>
      <c r="F24" s="496" t="s">
        <v>3991</v>
      </c>
      <c r="G24" s="494"/>
      <c r="H24" s="494" t="s">
        <v>5734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5722</v>
      </c>
      <c r="N24" s="357" t="s">
        <v>5734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515"/>
      <c r="B25" s="1402" t="s">
        <v>33</v>
      </c>
      <c r="C25" s="1063" t="s">
        <v>140</v>
      </c>
      <c r="D25" s="720">
        <v>5</v>
      </c>
      <c r="E25" s="850">
        <v>7</v>
      </c>
      <c r="F25" s="496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1402" t="s">
        <v>29</v>
      </c>
      <c r="C26" s="1063" t="s">
        <v>53</v>
      </c>
      <c r="D26" s="720">
        <v>2</v>
      </c>
      <c r="E26" s="707">
        <v>2</v>
      </c>
      <c r="F26" s="496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1402" t="s">
        <v>19</v>
      </c>
      <c r="C27" s="1063" t="s">
        <v>3226</v>
      </c>
      <c r="D27" s="720">
        <v>2</v>
      </c>
      <c r="E27" s="707">
        <v>2</v>
      </c>
      <c r="F27" s="67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19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1404" t="s">
        <v>40</v>
      </c>
      <c r="C28" s="1066" t="s">
        <v>338</v>
      </c>
      <c r="D28" s="720">
        <v>1</v>
      </c>
      <c r="E28" s="708">
        <v>1</v>
      </c>
      <c r="F28" s="885" t="s">
        <v>247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517"/>
      <c r="B29" s="708"/>
      <c r="C29" s="1336" t="s">
        <v>336</v>
      </c>
      <c r="D29" s="726">
        <v>20</v>
      </c>
      <c r="E29" s="725">
        <v>26</v>
      </c>
      <c r="F29" s="690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706" t="s">
        <v>30</v>
      </c>
      <c r="C30" s="1064" t="s">
        <v>3669</v>
      </c>
      <c r="D30" s="718">
        <v>5</v>
      </c>
      <c r="E30" s="707">
        <v>6</v>
      </c>
      <c r="F30" s="1062" t="s">
        <v>3991</v>
      </c>
      <c r="G30" s="494"/>
      <c r="H30" s="494" t="s">
        <v>5734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5734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707" t="s">
        <v>1111</v>
      </c>
      <c r="C31" s="1063" t="s">
        <v>4628</v>
      </c>
      <c r="D31" s="720">
        <v>3</v>
      </c>
      <c r="E31" s="850">
        <v>4</v>
      </c>
      <c r="F31" s="496" t="s">
        <v>338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15"/>
      <c r="B32" s="707" t="s">
        <v>4629</v>
      </c>
      <c r="C32" s="1063" t="s">
        <v>4756</v>
      </c>
      <c r="D32" s="720">
        <v>3</v>
      </c>
      <c r="E32" s="850">
        <v>3</v>
      </c>
      <c r="F32" s="610" t="s">
        <v>4618</v>
      </c>
      <c r="G32" s="494"/>
      <c r="H32" s="494" t="s">
        <v>868</v>
      </c>
      <c r="I32" s="494" t="s">
        <v>294</v>
      </c>
      <c r="J32" s="494" t="s">
        <v>294</v>
      </c>
      <c r="K32" s="573">
        <v>0</v>
      </c>
      <c r="L32" s="358" t="s">
        <v>4631</v>
      </c>
      <c r="M32" s="357" t="s">
        <v>4629</v>
      </c>
      <c r="N32" s="357" t="s">
        <v>868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2113</v>
      </c>
      <c r="U32" s="357" t="s">
        <v>294</v>
      </c>
      <c r="V32" s="357" t="s">
        <v>294</v>
      </c>
    </row>
    <row r="33" spans="1:22">
      <c r="A33" s="515"/>
      <c r="B33" s="707" t="s">
        <v>4632</v>
      </c>
      <c r="C33" s="1063" t="s">
        <v>4689</v>
      </c>
      <c r="D33" s="720">
        <v>3</v>
      </c>
      <c r="E33" s="850">
        <v>4</v>
      </c>
      <c r="F33" s="610" t="s">
        <v>3991</v>
      </c>
      <c r="G33" s="494"/>
      <c r="H33" s="494" t="s">
        <v>5734</v>
      </c>
      <c r="I33" s="494" t="s">
        <v>294</v>
      </c>
      <c r="J33" s="494" t="s">
        <v>294</v>
      </c>
      <c r="K33" s="573">
        <v>0</v>
      </c>
      <c r="L33" s="358" t="s">
        <v>2108</v>
      </c>
      <c r="M33" s="357" t="s">
        <v>4632</v>
      </c>
      <c r="N33" s="357" t="s">
        <v>5734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>
      <c r="A34" s="515"/>
      <c r="B34" s="707" t="s">
        <v>3121</v>
      </c>
      <c r="C34" s="1063" t="s">
        <v>873</v>
      </c>
      <c r="D34" s="720">
        <v>3</v>
      </c>
      <c r="E34" s="850">
        <v>6</v>
      </c>
      <c r="F34" s="496" t="s">
        <v>53</v>
      </c>
      <c r="G34" s="494"/>
      <c r="H34" s="494" t="s">
        <v>29</v>
      </c>
      <c r="I34" s="494" t="s">
        <v>294</v>
      </c>
      <c r="J34" s="494" t="s">
        <v>294</v>
      </c>
      <c r="K34" s="573">
        <v>0</v>
      </c>
      <c r="L34" s="358" t="s">
        <v>2114</v>
      </c>
      <c r="M34" s="357" t="s">
        <v>3121</v>
      </c>
      <c r="N34" s="357" t="s">
        <v>29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609</v>
      </c>
      <c r="U34" s="357" t="s">
        <v>294</v>
      </c>
      <c r="V34" s="357" t="s">
        <v>294</v>
      </c>
    </row>
    <row r="35" spans="1:22" ht="15" thickBot="1">
      <c r="A35" s="515"/>
      <c r="B35" s="707" t="s">
        <v>25</v>
      </c>
      <c r="C35" s="1066" t="s">
        <v>138</v>
      </c>
      <c r="D35" s="722">
        <v>3</v>
      </c>
      <c r="E35" s="707">
        <v>4</v>
      </c>
      <c r="F35" s="1243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2100</v>
      </c>
      <c r="M35" s="357" t="s">
        <v>25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17"/>
      <c r="B36" s="708"/>
      <c r="C36" s="703" t="s">
        <v>336</v>
      </c>
      <c r="D36" s="726">
        <v>20</v>
      </c>
      <c r="E36" s="726">
        <v>27</v>
      </c>
      <c r="F36" s="69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707" t="s">
        <v>4634</v>
      </c>
      <c r="C37" s="1063" t="s">
        <v>4761</v>
      </c>
      <c r="D37" s="718">
        <v>4</v>
      </c>
      <c r="E37" s="850">
        <v>5</v>
      </c>
      <c r="F37" s="495" t="s">
        <v>3669</v>
      </c>
      <c r="G37" s="494"/>
      <c r="H37" s="494" t="s">
        <v>30</v>
      </c>
      <c r="I37" s="494" t="s">
        <v>294</v>
      </c>
      <c r="J37" s="494" t="s">
        <v>294</v>
      </c>
      <c r="K37" s="574">
        <v>0</v>
      </c>
      <c r="L37" s="358" t="s">
        <v>943</v>
      </c>
      <c r="M37" s="357" t="s">
        <v>4634</v>
      </c>
      <c r="N37" s="357" t="s">
        <v>30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604</v>
      </c>
      <c r="U37" s="357" t="s">
        <v>294</v>
      </c>
      <c r="V37" s="357" t="s">
        <v>294</v>
      </c>
    </row>
    <row r="38" spans="1:22">
      <c r="A38" s="515"/>
      <c r="B38" s="707" t="s">
        <v>901</v>
      </c>
      <c r="C38" s="1063" t="s">
        <v>879</v>
      </c>
      <c r="D38" s="720">
        <v>3</v>
      </c>
      <c r="E38" s="850">
        <v>3</v>
      </c>
      <c r="F38" s="610" t="s">
        <v>500</v>
      </c>
      <c r="G38" s="494"/>
      <c r="H38" s="494" t="s">
        <v>499</v>
      </c>
      <c r="I38" s="494" t="s">
        <v>294</v>
      </c>
      <c r="J38" s="494" t="s">
        <v>294</v>
      </c>
      <c r="K38" s="573">
        <v>0</v>
      </c>
      <c r="L38" s="358" t="s">
        <v>2103</v>
      </c>
      <c r="M38" s="357" t="s">
        <v>901</v>
      </c>
      <c r="N38" s="357" t="s">
        <v>499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882</v>
      </c>
      <c r="U38" s="357" t="s">
        <v>294</v>
      </c>
      <c r="V38" s="357" t="s">
        <v>294</v>
      </c>
    </row>
    <row r="39" spans="1:22">
      <c r="A39" s="515"/>
      <c r="B39" s="707" t="s">
        <v>4637</v>
      </c>
      <c r="C39" s="1063" t="s">
        <v>411</v>
      </c>
      <c r="D39" s="720">
        <v>4</v>
      </c>
      <c r="E39" s="850">
        <v>6</v>
      </c>
      <c r="F39" s="686" t="s">
        <v>4689</v>
      </c>
      <c r="G39" s="494"/>
      <c r="H39" s="494" t="s">
        <v>4632</v>
      </c>
      <c r="I39" s="494" t="s">
        <v>294</v>
      </c>
      <c r="J39" s="494" t="s">
        <v>294</v>
      </c>
      <c r="K39" s="574">
        <v>0</v>
      </c>
      <c r="L39" s="358" t="s">
        <v>411</v>
      </c>
      <c r="M39" s="357" t="s">
        <v>4637</v>
      </c>
      <c r="N39" s="357" t="s">
        <v>4632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2108</v>
      </c>
      <c r="U39" s="357" t="s">
        <v>294</v>
      </c>
      <c r="V39" s="357" t="s">
        <v>294</v>
      </c>
    </row>
    <row r="40" spans="1:22">
      <c r="A40" s="515"/>
      <c r="B40" s="707" t="s">
        <v>373</v>
      </c>
      <c r="C40" s="1063" t="s">
        <v>4639</v>
      </c>
      <c r="D40" s="720">
        <v>3</v>
      </c>
      <c r="E40" s="850">
        <v>4</v>
      </c>
      <c r="F40" s="496" t="s">
        <v>141</v>
      </c>
      <c r="G40" s="494"/>
      <c r="H40" s="494" t="s">
        <v>30</v>
      </c>
      <c r="I40" s="494" t="s">
        <v>294</v>
      </c>
      <c r="J40" s="494" t="s">
        <v>294</v>
      </c>
      <c r="K40" s="573">
        <v>0</v>
      </c>
      <c r="L40" s="358" t="s">
        <v>2115</v>
      </c>
      <c r="M40" s="357" t="s">
        <v>373</v>
      </c>
      <c r="N40" s="357" t="s">
        <v>30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515"/>
      <c r="B41" s="707" t="s">
        <v>38</v>
      </c>
      <c r="C41" s="1063" t="s">
        <v>146</v>
      </c>
      <c r="D41" s="720">
        <v>1</v>
      </c>
      <c r="E41" s="707">
        <v>1</v>
      </c>
      <c r="F41" s="496" t="s">
        <v>3226</v>
      </c>
      <c r="G41" s="494"/>
      <c r="H41" s="494" t="s">
        <v>19</v>
      </c>
      <c r="I41" s="494" t="s">
        <v>294</v>
      </c>
      <c r="J41" s="494" t="s">
        <v>294</v>
      </c>
      <c r="K41" s="573">
        <v>0</v>
      </c>
      <c r="L41" s="358" t="s">
        <v>331</v>
      </c>
      <c r="M41" s="357" t="s">
        <v>38</v>
      </c>
      <c r="N41" s="357" t="s">
        <v>19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335</v>
      </c>
      <c r="U41" s="357" t="s">
        <v>294</v>
      </c>
      <c r="V41" s="357" t="s">
        <v>294</v>
      </c>
    </row>
    <row r="42" spans="1:22" ht="15" thickBot="1">
      <c r="A42" s="515"/>
      <c r="B42" s="707" t="s">
        <v>1110</v>
      </c>
      <c r="C42" s="1063" t="s">
        <v>408</v>
      </c>
      <c r="D42" s="722">
        <v>3</v>
      </c>
      <c r="E42" s="850">
        <v>4</v>
      </c>
      <c r="F42" s="885" t="s">
        <v>4611</v>
      </c>
      <c r="G42" s="494"/>
      <c r="H42" s="494" t="s">
        <v>4609</v>
      </c>
      <c r="I42" s="494" t="s">
        <v>294</v>
      </c>
      <c r="J42" s="494" t="s">
        <v>294</v>
      </c>
      <c r="K42" s="573">
        <v>0</v>
      </c>
      <c r="L42" s="358" t="s">
        <v>408</v>
      </c>
      <c r="M42" s="357" t="s">
        <v>1110</v>
      </c>
      <c r="N42" s="357" t="s">
        <v>4609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4611</v>
      </c>
      <c r="U42" s="357" t="s">
        <v>294</v>
      </c>
      <c r="V42" s="357" t="s">
        <v>294</v>
      </c>
    </row>
    <row r="43" spans="1:22" ht="15" thickBot="1">
      <c r="A43" s="517"/>
      <c r="B43" s="708"/>
      <c r="C43" s="703" t="s">
        <v>336</v>
      </c>
      <c r="D43" s="726">
        <v>18</v>
      </c>
      <c r="E43" s="726">
        <v>23</v>
      </c>
      <c r="F43" s="69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707" t="s">
        <v>4641</v>
      </c>
      <c r="C44" s="1063" t="s">
        <v>4642</v>
      </c>
      <c r="D44" s="720">
        <v>6</v>
      </c>
      <c r="E44" s="850">
        <v>8</v>
      </c>
      <c r="F44" s="610" t="s">
        <v>4761</v>
      </c>
      <c r="G44" s="494"/>
      <c r="H44" s="494" t="s">
        <v>4634</v>
      </c>
      <c r="I44" s="494" t="s">
        <v>294</v>
      </c>
      <c r="J44" s="494" t="s">
        <v>294</v>
      </c>
      <c r="K44" s="573">
        <v>0</v>
      </c>
      <c r="L44" s="358" t="s">
        <v>622</v>
      </c>
      <c r="M44" s="357" t="s">
        <v>4641</v>
      </c>
      <c r="N44" s="357" t="s">
        <v>4634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943</v>
      </c>
      <c r="U44" s="357" t="s">
        <v>294</v>
      </c>
      <c r="V44" s="357" t="s">
        <v>294</v>
      </c>
    </row>
    <row r="45" spans="1:22">
      <c r="A45" s="515"/>
      <c r="B45" s="707" t="s">
        <v>34</v>
      </c>
      <c r="C45" s="1063" t="s">
        <v>142</v>
      </c>
      <c r="D45" s="720">
        <v>4</v>
      </c>
      <c r="E45" s="707">
        <v>6</v>
      </c>
      <c r="F45" s="496" t="s">
        <v>11</v>
      </c>
      <c r="G45" s="494"/>
      <c r="H45" s="494" t="s">
        <v>10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34</v>
      </c>
      <c r="N45" s="357" t="s">
        <v>10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>
      <c r="A46" s="515"/>
      <c r="B46" s="707" t="s">
        <v>4643</v>
      </c>
      <c r="C46" s="1063" t="s">
        <v>4645</v>
      </c>
      <c r="D46" s="720">
        <v>5</v>
      </c>
      <c r="E46" s="850">
        <v>8</v>
      </c>
      <c r="F46" s="610" t="s">
        <v>411</v>
      </c>
      <c r="G46" s="494"/>
      <c r="H46" s="494" t="s">
        <v>4637</v>
      </c>
      <c r="I46" s="494" t="s">
        <v>294</v>
      </c>
      <c r="J46" s="494" t="s">
        <v>294</v>
      </c>
      <c r="K46" s="573">
        <v>0</v>
      </c>
      <c r="L46" s="358" t="s">
        <v>4645</v>
      </c>
      <c r="M46" s="357" t="s">
        <v>4643</v>
      </c>
      <c r="N46" s="357" t="s">
        <v>4637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411</v>
      </c>
      <c r="U46" s="357" t="s">
        <v>294</v>
      </c>
      <c r="V46" s="357" t="s">
        <v>294</v>
      </c>
    </row>
    <row r="47" spans="1:22">
      <c r="A47" s="515"/>
      <c r="B47" s="707" t="s">
        <v>4646</v>
      </c>
      <c r="C47" s="1063" t="s">
        <v>4648</v>
      </c>
      <c r="D47" s="720">
        <v>3</v>
      </c>
      <c r="E47" s="850">
        <v>3</v>
      </c>
      <c r="F47" s="610" t="s">
        <v>4614</v>
      </c>
      <c r="G47" s="494"/>
      <c r="H47" s="494" t="s">
        <v>4612</v>
      </c>
      <c r="I47" s="494" t="s">
        <v>294</v>
      </c>
      <c r="J47" s="494" t="s">
        <v>294</v>
      </c>
      <c r="K47" s="573">
        <v>0</v>
      </c>
      <c r="L47" s="358" t="s">
        <v>4648</v>
      </c>
      <c r="M47" s="357" t="s">
        <v>4646</v>
      </c>
      <c r="N47" s="357" t="s">
        <v>4612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4614</v>
      </c>
      <c r="U47" s="357" t="s">
        <v>294</v>
      </c>
      <c r="V47" s="357" t="s">
        <v>294</v>
      </c>
    </row>
    <row r="48" spans="1:22" ht="15" thickBot="1">
      <c r="A48" s="515"/>
      <c r="B48" s="707" t="s">
        <v>4649</v>
      </c>
      <c r="C48" s="1063" t="s">
        <v>4650</v>
      </c>
      <c r="D48" s="720">
        <v>4</v>
      </c>
      <c r="E48" s="850">
        <v>4</v>
      </c>
      <c r="F48" s="610" t="s">
        <v>146</v>
      </c>
      <c r="G48" s="494"/>
      <c r="H48" s="494" t="s">
        <v>38</v>
      </c>
      <c r="I48" s="494" t="s">
        <v>294</v>
      </c>
      <c r="J48" s="494" t="s">
        <v>294</v>
      </c>
      <c r="K48" s="573">
        <v>0</v>
      </c>
      <c r="L48" s="358" t="s">
        <v>774</v>
      </c>
      <c r="M48" s="357" t="s">
        <v>4649</v>
      </c>
      <c r="N48" s="357" t="s">
        <v>38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331</v>
      </c>
      <c r="U48" s="357" t="s">
        <v>294</v>
      </c>
      <c r="V48" s="357" t="s">
        <v>294</v>
      </c>
    </row>
    <row r="49" spans="1:22" ht="15" thickBot="1">
      <c r="A49" s="517"/>
      <c r="B49" s="708"/>
      <c r="C49" s="703" t="s">
        <v>336</v>
      </c>
      <c r="D49" s="726">
        <v>22</v>
      </c>
      <c r="E49" s="726">
        <v>29</v>
      </c>
      <c r="F49" s="69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336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706" t="s">
        <v>4651</v>
      </c>
      <c r="C50" s="1064" t="s">
        <v>4773</v>
      </c>
      <c r="D50" s="718">
        <v>6</v>
      </c>
      <c r="E50" s="850">
        <v>9</v>
      </c>
      <c r="F50" s="610" t="s">
        <v>4642</v>
      </c>
      <c r="G50" s="494"/>
      <c r="H50" s="494" t="s">
        <v>4641</v>
      </c>
      <c r="I50" s="494" t="s">
        <v>294</v>
      </c>
      <c r="J50" s="494" t="s">
        <v>294</v>
      </c>
      <c r="K50" s="573">
        <v>0</v>
      </c>
      <c r="L50" s="358" t="s">
        <v>4653</v>
      </c>
      <c r="M50" s="357" t="s">
        <v>4651</v>
      </c>
      <c r="N50" s="357" t="s">
        <v>4641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622</v>
      </c>
      <c r="U50" s="357" t="s">
        <v>294</v>
      </c>
      <c r="V50" s="357" t="s">
        <v>294</v>
      </c>
    </row>
    <row r="51" spans="1:22">
      <c r="A51" s="515"/>
      <c r="B51" s="707" t="s">
        <v>5735</v>
      </c>
      <c r="C51" s="1063" t="s">
        <v>4655</v>
      </c>
      <c r="D51" s="720">
        <v>3</v>
      </c>
      <c r="E51" s="850">
        <v>3</v>
      </c>
      <c r="F51" s="496" t="s">
        <v>879</v>
      </c>
      <c r="G51" s="494"/>
      <c r="H51" s="494" t="s">
        <v>901</v>
      </c>
      <c r="I51" s="494" t="s">
        <v>294</v>
      </c>
      <c r="J51" s="494" t="s">
        <v>294</v>
      </c>
      <c r="K51" s="573">
        <v>0</v>
      </c>
      <c r="L51" s="358" t="s">
        <v>4655</v>
      </c>
      <c r="M51" s="357" t="s">
        <v>5735</v>
      </c>
      <c r="N51" s="357" t="s">
        <v>901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2103</v>
      </c>
      <c r="U51" s="357" t="s">
        <v>294</v>
      </c>
      <c r="V51" s="357" t="s">
        <v>294</v>
      </c>
    </row>
    <row r="52" spans="1:22">
      <c r="A52" s="515"/>
      <c r="B52" s="707" t="s">
        <v>4656</v>
      </c>
      <c r="C52" s="1063" t="s">
        <v>4778</v>
      </c>
      <c r="D52" s="720">
        <v>6</v>
      </c>
      <c r="E52" s="850">
        <v>9</v>
      </c>
      <c r="F52" s="610" t="s">
        <v>5829</v>
      </c>
      <c r="G52" s="494"/>
      <c r="H52" s="494" t="s">
        <v>4634</v>
      </c>
      <c r="I52" s="494" t="s">
        <v>294</v>
      </c>
      <c r="J52" s="494" t="s">
        <v>294</v>
      </c>
      <c r="K52" s="573">
        <v>0</v>
      </c>
      <c r="L52" s="358" t="s">
        <v>4659</v>
      </c>
      <c r="M52" s="357" t="s">
        <v>4656</v>
      </c>
      <c r="N52" s="357" t="s">
        <v>4634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943</v>
      </c>
      <c r="U52" s="357" t="s">
        <v>294</v>
      </c>
      <c r="V52" s="357" t="s">
        <v>294</v>
      </c>
    </row>
    <row r="53" spans="1:22">
      <c r="A53" s="515"/>
      <c r="B53" s="707" t="s">
        <v>35</v>
      </c>
      <c r="C53" s="1063" t="s">
        <v>3258</v>
      </c>
      <c r="D53" s="720">
        <v>3</v>
      </c>
      <c r="E53" s="707">
        <v>4</v>
      </c>
      <c r="F53" s="496" t="s">
        <v>138</v>
      </c>
      <c r="G53" s="494"/>
      <c r="H53" s="494" t="s">
        <v>25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35</v>
      </c>
      <c r="N53" s="357" t="s">
        <v>25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515"/>
      <c r="B54" s="850" t="s">
        <v>1020</v>
      </c>
      <c r="C54" s="1063" t="s">
        <v>3206</v>
      </c>
      <c r="D54" s="720">
        <v>2</v>
      </c>
      <c r="E54" s="707">
        <v>2</v>
      </c>
      <c r="F54" s="496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3207</v>
      </c>
      <c r="M54" s="357" t="s">
        <v>1020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517"/>
      <c r="B55" s="708"/>
      <c r="C55" s="703" t="s">
        <v>336</v>
      </c>
      <c r="D55" s="726">
        <v>20</v>
      </c>
      <c r="E55" s="726">
        <v>27</v>
      </c>
      <c r="F55" s="688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654" t="s">
        <v>4660</v>
      </c>
      <c r="C56" s="1063" t="s">
        <v>4661</v>
      </c>
      <c r="D56" s="656">
        <v>4</v>
      </c>
      <c r="E56" s="847">
        <v>4</v>
      </c>
      <c r="F56" s="1067" t="s">
        <v>4662</v>
      </c>
      <c r="G56" s="494"/>
      <c r="H56" s="494" t="s">
        <v>4649</v>
      </c>
      <c r="I56" s="494" t="s">
        <v>294</v>
      </c>
      <c r="J56" s="494" t="s">
        <v>294</v>
      </c>
      <c r="K56" s="573">
        <v>0</v>
      </c>
      <c r="L56" s="358" t="s">
        <v>4663</v>
      </c>
      <c r="M56" s="357" t="s">
        <v>4660</v>
      </c>
      <c r="N56" s="357" t="s">
        <v>4649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774</v>
      </c>
      <c r="U56" s="357" t="s">
        <v>294</v>
      </c>
      <c r="V56" s="357" t="s">
        <v>294</v>
      </c>
    </row>
    <row r="57" spans="1:22">
      <c r="A57" s="515"/>
      <c r="B57" s="654" t="s">
        <v>5736</v>
      </c>
      <c r="C57" s="1063" t="s">
        <v>738</v>
      </c>
      <c r="D57" s="656">
        <v>4</v>
      </c>
      <c r="E57" s="852">
        <v>5</v>
      </c>
      <c r="F57" s="1065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738</v>
      </c>
      <c r="M57" s="357" t="s">
        <v>5736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515"/>
      <c r="B58" s="654" t="s">
        <v>4665</v>
      </c>
      <c r="C58" s="1063" t="s">
        <v>1021</v>
      </c>
      <c r="D58" s="656">
        <v>8</v>
      </c>
      <c r="E58" s="654">
        <v>14</v>
      </c>
      <c r="F58" s="633" t="s">
        <v>4666</v>
      </c>
      <c r="G58" s="494"/>
      <c r="H58" s="494" t="s">
        <v>34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4665</v>
      </c>
      <c r="N58" s="357" t="s">
        <v>34</v>
      </c>
      <c r="O58" s="357" t="s">
        <v>294</v>
      </c>
      <c r="P58" s="357" t="s">
        <v>294</v>
      </c>
      <c r="Q58" s="357">
        <v>130</v>
      </c>
      <c r="R58" s="357">
        <v>20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515"/>
      <c r="B59" s="654" t="s">
        <v>4667</v>
      </c>
      <c r="C59" s="1063" t="s">
        <v>4668</v>
      </c>
      <c r="D59" s="656">
        <v>3</v>
      </c>
      <c r="E59" s="852">
        <v>4</v>
      </c>
      <c r="F59" s="1065" t="s">
        <v>5830</v>
      </c>
      <c r="G59" s="494"/>
      <c r="H59" s="494" t="s">
        <v>4634</v>
      </c>
      <c r="I59" s="494" t="s">
        <v>294</v>
      </c>
      <c r="J59" s="494" t="s">
        <v>294</v>
      </c>
      <c r="K59" s="573">
        <v>0</v>
      </c>
      <c r="L59" s="358" t="s">
        <v>4669</v>
      </c>
      <c r="M59" s="357" t="s">
        <v>4667</v>
      </c>
      <c r="N59" s="357" t="s">
        <v>4634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943</v>
      </c>
      <c r="U59" s="357" t="s">
        <v>294</v>
      </c>
      <c r="V59" s="357" t="s">
        <v>294</v>
      </c>
    </row>
    <row r="60" spans="1:22" ht="15" thickBot="1">
      <c r="A60" s="517"/>
      <c r="B60" s="660"/>
      <c r="C60" s="703" t="s">
        <v>336</v>
      </c>
      <c r="D60" s="663">
        <v>19</v>
      </c>
      <c r="E60" s="663">
        <v>27</v>
      </c>
      <c r="F60" s="70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649" t="s">
        <v>4670</v>
      </c>
      <c r="C61" s="1063" t="s">
        <v>4672</v>
      </c>
      <c r="D61" s="656">
        <v>8</v>
      </c>
      <c r="E61" s="852">
        <v>13</v>
      </c>
      <c r="F61" s="1406" t="s">
        <v>4661</v>
      </c>
      <c r="G61" s="494"/>
      <c r="H61" s="494" t="s">
        <v>4660</v>
      </c>
      <c r="I61" s="494" t="s">
        <v>294</v>
      </c>
      <c r="J61" s="494" t="s">
        <v>294</v>
      </c>
      <c r="K61" s="573">
        <v>0</v>
      </c>
      <c r="L61" s="358" t="s">
        <v>4672</v>
      </c>
      <c r="M61" s="357" t="s">
        <v>4670</v>
      </c>
      <c r="N61" s="357" t="s">
        <v>4660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4663</v>
      </c>
      <c r="U61" s="357" t="s">
        <v>294</v>
      </c>
      <c r="V61" s="357" t="s">
        <v>294</v>
      </c>
    </row>
    <row r="62" spans="1:22">
      <c r="A62" s="515"/>
      <c r="B62" s="707" t="s">
        <v>1114</v>
      </c>
      <c r="C62" s="1063" t="s">
        <v>4673</v>
      </c>
      <c r="D62" s="720">
        <v>4</v>
      </c>
      <c r="E62" s="707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 t="s">
        <v>878</v>
      </c>
      <c r="M62" s="357" t="s">
        <v>1114</v>
      </c>
      <c r="N62" s="357" t="s">
        <v>294</v>
      </c>
      <c r="O62" s="357" t="s">
        <v>294</v>
      </c>
      <c r="P62" s="357" t="s">
        <v>294</v>
      </c>
      <c r="Q62" s="357">
        <v>150</v>
      </c>
      <c r="R62" s="357">
        <v>0</v>
      </c>
      <c r="S62" s="357">
        <v>0</v>
      </c>
      <c r="T62" s="357" t="s">
        <v>2111</v>
      </c>
      <c r="U62" s="357" t="s">
        <v>294</v>
      </c>
      <c r="V62" s="357" t="s">
        <v>294</v>
      </c>
    </row>
    <row r="63" spans="1:22">
      <c r="A63" s="515"/>
      <c r="B63" s="707" t="s">
        <v>4591</v>
      </c>
      <c r="C63" s="1063" t="s">
        <v>1120</v>
      </c>
      <c r="D63" s="720">
        <v>4</v>
      </c>
      <c r="E63" s="707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707" t="s">
        <v>876</v>
      </c>
      <c r="C64" s="1063" t="s">
        <v>1121</v>
      </c>
      <c r="D64" s="720">
        <v>4</v>
      </c>
      <c r="E64" s="707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865" t="s">
        <v>5730</v>
      </c>
      <c r="C65" s="1063" t="s">
        <v>5831</v>
      </c>
      <c r="D65" s="720">
        <v>8</v>
      </c>
      <c r="E65" s="850">
        <v>12</v>
      </c>
      <c r="F65" s="497" t="s">
        <v>4674</v>
      </c>
      <c r="G65" s="494"/>
      <c r="H65" s="494" t="s">
        <v>35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5730</v>
      </c>
      <c r="N65" s="357" t="s">
        <v>35</v>
      </c>
      <c r="O65" s="357" t="s">
        <v>294</v>
      </c>
      <c r="P65" s="357" t="s">
        <v>294</v>
      </c>
      <c r="Q65" s="357">
        <v>150</v>
      </c>
      <c r="R65" s="357">
        <v>37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517"/>
      <c r="B66" s="708"/>
      <c r="C66" s="703" t="s">
        <v>336</v>
      </c>
      <c r="D66" s="726">
        <v>20</v>
      </c>
      <c r="E66" s="726">
        <v>29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706" t="s">
        <v>4675</v>
      </c>
      <c r="C67" s="1063" t="s">
        <v>5737</v>
      </c>
      <c r="D67" s="720">
        <v>7</v>
      </c>
      <c r="E67" s="850">
        <v>11</v>
      </c>
      <c r="F67" s="877" t="s">
        <v>4672</v>
      </c>
      <c r="G67" s="494"/>
      <c r="H67" s="494" t="s">
        <v>4670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4675</v>
      </c>
      <c r="N67" s="357" t="s">
        <v>4670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4672</v>
      </c>
      <c r="U67" s="357" t="s">
        <v>294</v>
      </c>
      <c r="V67" s="357" t="s">
        <v>294</v>
      </c>
    </row>
    <row r="68" spans="1:22">
      <c r="A68" s="515"/>
      <c r="B68" s="707" t="s">
        <v>5731</v>
      </c>
      <c r="C68" s="1063" t="s">
        <v>3394</v>
      </c>
      <c r="D68" s="720">
        <v>8</v>
      </c>
      <c r="E68" s="707">
        <v>12</v>
      </c>
      <c r="F68" s="496" t="s">
        <v>325</v>
      </c>
      <c r="G68" s="494"/>
      <c r="H68" s="494" t="s">
        <v>5730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5731</v>
      </c>
      <c r="N68" s="357" t="s">
        <v>5730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707" t="s">
        <v>1116</v>
      </c>
      <c r="C69" s="1063" t="s">
        <v>1122</v>
      </c>
      <c r="D69" s="720">
        <v>4</v>
      </c>
      <c r="E69" s="70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707" t="s">
        <v>866</v>
      </c>
      <c r="C70" s="1063" t="s">
        <v>1123</v>
      </c>
      <c r="D70" s="720">
        <v>4</v>
      </c>
      <c r="E70" s="707">
        <v>4</v>
      </c>
      <c r="F70" s="49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864" t="s">
        <v>875</v>
      </c>
      <c r="C71" s="1063" t="s">
        <v>1124</v>
      </c>
      <c r="D71" s="720">
        <v>4</v>
      </c>
      <c r="E71" s="850">
        <v>4</v>
      </c>
      <c r="F71" s="497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856"/>
      <c r="C72" s="703" t="s">
        <v>336</v>
      </c>
      <c r="D72" s="726">
        <v>19</v>
      </c>
      <c r="E72" s="726">
        <v>27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920"/>
      <c r="C73" s="525" t="s">
        <v>111</v>
      </c>
      <c r="D73" s="726">
        <v>200</v>
      </c>
      <c r="E73" s="726">
        <v>266</v>
      </c>
      <c r="F73" s="87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L74" s="358" t="s">
        <v>294</v>
      </c>
      <c r="M74" s="357" t="s">
        <v>294</v>
      </c>
      <c r="N74" s="357" t="s">
        <v>294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570C1-6BD0-42DC-8DEE-3A8CB35CC097}">
  <sheetPr codeName="Sheet173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535" t="s">
        <v>3168</v>
      </c>
      <c r="C9" s="1155" t="s">
        <v>5517</v>
      </c>
      <c r="D9" s="498">
        <v>5</v>
      </c>
      <c r="E9" s="46">
        <v>6</v>
      </c>
      <c r="F9" s="106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544" t="s">
        <v>20</v>
      </c>
      <c r="C10" s="532" t="s">
        <v>4140</v>
      </c>
      <c r="D10" s="499">
        <v>5</v>
      </c>
      <c r="E10" s="47">
        <v>6</v>
      </c>
      <c r="F10" s="68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544" t="s">
        <v>10</v>
      </c>
      <c r="C11" s="532" t="s">
        <v>11</v>
      </c>
      <c r="D11" s="499">
        <v>2</v>
      </c>
      <c r="E11" s="47">
        <v>2</v>
      </c>
      <c r="F11" s="68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44" t="s">
        <v>1020</v>
      </c>
      <c r="C12" s="532" t="s">
        <v>3206</v>
      </c>
      <c r="D12" s="499">
        <v>2</v>
      </c>
      <c r="E12" s="47">
        <v>2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544" t="s">
        <v>4680</v>
      </c>
      <c r="C13" s="532" t="s">
        <v>1159</v>
      </c>
      <c r="D13" s="499">
        <v>4</v>
      </c>
      <c r="E13" s="47">
        <v>5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1109</v>
      </c>
      <c r="M13" s="357" t="s">
        <v>4680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5621</v>
      </c>
      <c r="C14" s="549" t="s">
        <v>5622</v>
      </c>
      <c r="D14" s="499">
        <v>4</v>
      </c>
      <c r="E14" s="47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5623</v>
      </c>
      <c r="M14" s="357" t="s">
        <v>5621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66" t="s">
        <v>336</v>
      </c>
      <c r="D15" s="49">
        <v>22</v>
      </c>
      <c r="E15" s="49">
        <v>27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544" t="s">
        <v>3544</v>
      </c>
      <c r="C16" s="543" t="s">
        <v>3570</v>
      </c>
      <c r="D16" s="499">
        <v>5</v>
      </c>
      <c r="E16" s="47">
        <v>6</v>
      </c>
      <c r="F16" s="686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544" t="s">
        <v>26</v>
      </c>
      <c r="C17" s="532" t="s">
        <v>4143</v>
      </c>
      <c r="D17" s="499">
        <v>5</v>
      </c>
      <c r="E17" s="47">
        <v>6</v>
      </c>
      <c r="F17" s="4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544" t="s">
        <v>5624</v>
      </c>
      <c r="C18" s="532" t="s">
        <v>5625</v>
      </c>
      <c r="D18" s="499">
        <v>4</v>
      </c>
      <c r="E18" s="47">
        <v>6</v>
      </c>
      <c r="F18" s="496" t="s">
        <v>5626</v>
      </c>
      <c r="G18" s="494"/>
      <c r="H18" s="494" t="s">
        <v>5621</v>
      </c>
      <c r="I18" s="494" t="s">
        <v>294</v>
      </c>
      <c r="J18" s="494" t="s">
        <v>294</v>
      </c>
      <c r="K18" s="573">
        <v>0</v>
      </c>
      <c r="L18" s="358" t="s">
        <v>5627</v>
      </c>
      <c r="M18" s="357" t="s">
        <v>5624</v>
      </c>
      <c r="N18" s="357" t="s">
        <v>5621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5623</v>
      </c>
      <c r="U18" s="357" t="s">
        <v>294</v>
      </c>
      <c r="V18" s="357" t="s">
        <v>294</v>
      </c>
    </row>
    <row r="19" spans="1:22">
      <c r="A19" s="515"/>
      <c r="B19" s="47" t="s">
        <v>25</v>
      </c>
      <c r="C19" s="532" t="s">
        <v>138</v>
      </c>
      <c r="D19" s="499">
        <v>3</v>
      </c>
      <c r="E19" s="47">
        <v>4</v>
      </c>
      <c r="F19" s="67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29</v>
      </c>
      <c r="C20" s="532" t="s">
        <v>53</v>
      </c>
      <c r="D20" s="499">
        <v>2</v>
      </c>
      <c r="E20" s="544">
        <v>2</v>
      </c>
      <c r="F20" s="67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532" t="s">
        <v>19</v>
      </c>
      <c r="C21" s="532" t="s">
        <v>872</v>
      </c>
      <c r="D21" s="499">
        <v>2</v>
      </c>
      <c r="E21" s="47">
        <v>2</v>
      </c>
      <c r="F21" s="67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19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206"/>
      <c r="C22" s="541" t="s">
        <v>336</v>
      </c>
      <c r="D22" s="49">
        <v>21</v>
      </c>
      <c r="E22" s="49">
        <v>26</v>
      </c>
      <c r="F22" s="69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15">
        <v>3</v>
      </c>
      <c r="B23" s="46" t="s">
        <v>4632</v>
      </c>
      <c r="C23" s="543" t="s">
        <v>5589</v>
      </c>
      <c r="D23" s="499">
        <v>3</v>
      </c>
      <c r="E23" s="47">
        <v>4</v>
      </c>
      <c r="F23" s="496" t="s">
        <v>3570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2108</v>
      </c>
      <c r="M23" s="357" t="s">
        <v>4632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99" t="s">
        <v>5628</v>
      </c>
      <c r="C24" s="886" t="s">
        <v>5629</v>
      </c>
      <c r="D24" s="499">
        <v>4</v>
      </c>
      <c r="E24" s="47">
        <v>5</v>
      </c>
      <c r="F24" s="496" t="s">
        <v>5625</v>
      </c>
      <c r="G24" s="494"/>
      <c r="H24" s="494" t="s">
        <v>5624</v>
      </c>
      <c r="I24" s="494" t="s">
        <v>294</v>
      </c>
      <c r="J24" s="494" t="s">
        <v>294</v>
      </c>
      <c r="K24" s="573">
        <v>0</v>
      </c>
      <c r="L24" s="358" t="s">
        <v>5630</v>
      </c>
      <c r="M24" s="357" t="s">
        <v>5628</v>
      </c>
      <c r="N24" s="357" t="s">
        <v>5624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5627</v>
      </c>
      <c r="U24" s="357" t="s">
        <v>294</v>
      </c>
      <c r="V24" s="357" t="s">
        <v>294</v>
      </c>
    </row>
    <row r="25" spans="1:22">
      <c r="A25" s="515"/>
      <c r="B25" s="544" t="s">
        <v>30</v>
      </c>
      <c r="C25" s="532" t="s">
        <v>3669</v>
      </c>
      <c r="D25" s="499">
        <v>5</v>
      </c>
      <c r="E25" s="47">
        <v>6</v>
      </c>
      <c r="F25" s="496" t="s">
        <v>3570</v>
      </c>
      <c r="G25" s="494"/>
      <c r="H25" s="494" t="s">
        <v>3544</v>
      </c>
      <c r="I25" s="494" t="s">
        <v>294</v>
      </c>
      <c r="J25" s="494" t="s">
        <v>294</v>
      </c>
      <c r="K25" s="573">
        <v>0</v>
      </c>
      <c r="L25" s="358" t="s">
        <v>604</v>
      </c>
      <c r="M25" s="357" t="s">
        <v>30</v>
      </c>
      <c r="N25" s="357" t="s">
        <v>3544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>
      <c r="A26" s="515"/>
      <c r="B26" s="544" t="s">
        <v>1118</v>
      </c>
      <c r="C26" s="540" t="s">
        <v>1130</v>
      </c>
      <c r="D26" s="499">
        <v>3</v>
      </c>
      <c r="E26" s="47">
        <v>6</v>
      </c>
      <c r="F26" s="496" t="s">
        <v>53</v>
      </c>
      <c r="G26" s="494"/>
      <c r="H26" s="494" t="s">
        <v>29</v>
      </c>
      <c r="I26" s="494" t="s">
        <v>294</v>
      </c>
      <c r="J26" s="494" t="s">
        <v>294</v>
      </c>
      <c r="K26" s="573">
        <v>0</v>
      </c>
      <c r="L26" s="358" t="s">
        <v>2114</v>
      </c>
      <c r="M26" s="357" t="s">
        <v>1118</v>
      </c>
      <c r="N26" s="357" t="s">
        <v>29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609</v>
      </c>
      <c r="U26" s="357" t="s">
        <v>294</v>
      </c>
      <c r="V26" s="357" t="s">
        <v>294</v>
      </c>
    </row>
    <row r="27" spans="1:22">
      <c r="A27" s="515"/>
      <c r="B27" s="544" t="s">
        <v>36</v>
      </c>
      <c r="C27" s="532" t="s">
        <v>247</v>
      </c>
      <c r="D27" s="499">
        <v>1</v>
      </c>
      <c r="E27" s="47">
        <v>1</v>
      </c>
      <c r="F27" s="49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1131</v>
      </c>
      <c r="M27" s="357" t="s">
        <v>36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" t="s">
        <v>33</v>
      </c>
      <c r="C28" s="532" t="s">
        <v>5631</v>
      </c>
      <c r="D28" s="499">
        <v>5</v>
      </c>
      <c r="E28" s="47">
        <v>7</v>
      </c>
      <c r="F28" s="496" t="s">
        <v>4143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206"/>
      <c r="C29" s="541" t="s">
        <v>336</v>
      </c>
      <c r="D29" s="49">
        <v>21</v>
      </c>
      <c r="E29" s="49">
        <v>29</v>
      </c>
      <c r="F29" s="68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34</v>
      </c>
      <c r="C30" s="532" t="s">
        <v>142</v>
      </c>
      <c r="D30" s="499">
        <v>4</v>
      </c>
      <c r="E30" s="47">
        <v>6</v>
      </c>
      <c r="F30" s="495" t="s">
        <v>11</v>
      </c>
      <c r="G30" s="494"/>
      <c r="H30" s="494" t="s">
        <v>10</v>
      </c>
      <c r="I30" s="494" t="s">
        <v>294</v>
      </c>
      <c r="J30" s="494" t="s">
        <v>294</v>
      </c>
      <c r="K30" s="573">
        <v>0</v>
      </c>
      <c r="L30" s="358" t="s">
        <v>1181</v>
      </c>
      <c r="M30" s="357" t="s">
        <v>34</v>
      </c>
      <c r="N30" s="357" t="s">
        <v>10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438</v>
      </c>
      <c r="U30" s="357" t="s">
        <v>294</v>
      </c>
      <c r="V30" s="357" t="s">
        <v>294</v>
      </c>
    </row>
    <row r="31" spans="1:22">
      <c r="A31" s="515"/>
      <c r="B31" s="47" t="s">
        <v>40</v>
      </c>
      <c r="C31" s="532" t="s">
        <v>338</v>
      </c>
      <c r="D31" s="499">
        <v>1</v>
      </c>
      <c r="E31" s="47">
        <v>1</v>
      </c>
      <c r="F31" s="496" t="s">
        <v>247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515"/>
      <c r="B32" s="47" t="s">
        <v>5632</v>
      </c>
      <c r="C32" s="532" t="s">
        <v>5633</v>
      </c>
      <c r="D32" s="499">
        <v>5</v>
      </c>
      <c r="E32" s="47">
        <v>7</v>
      </c>
      <c r="F32" s="1272" t="s">
        <v>5629</v>
      </c>
      <c r="G32" s="494"/>
      <c r="H32" s="494" t="s">
        <v>5628</v>
      </c>
      <c r="I32" s="494" t="s">
        <v>294</v>
      </c>
      <c r="J32" s="494" t="s">
        <v>294</v>
      </c>
      <c r="K32" s="573">
        <v>0</v>
      </c>
      <c r="L32" s="358" t="s">
        <v>4915</v>
      </c>
      <c r="M32" s="357" t="s">
        <v>5632</v>
      </c>
      <c r="N32" s="357" t="s">
        <v>5628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5630</v>
      </c>
      <c r="U32" s="357" t="s">
        <v>294</v>
      </c>
      <c r="V32" s="357" t="s">
        <v>294</v>
      </c>
    </row>
    <row r="33" spans="1:22">
      <c r="A33" s="515"/>
      <c r="B33" s="47" t="s">
        <v>868</v>
      </c>
      <c r="C33" s="532" t="s">
        <v>4618</v>
      </c>
      <c r="D33" s="499">
        <v>3</v>
      </c>
      <c r="E33" s="47">
        <v>4</v>
      </c>
      <c r="F33" s="496" t="s">
        <v>5517</v>
      </c>
      <c r="G33" s="494"/>
      <c r="H33" s="494" t="s">
        <v>3168</v>
      </c>
      <c r="I33" s="494" t="s">
        <v>294</v>
      </c>
      <c r="J33" s="494" t="s">
        <v>294</v>
      </c>
      <c r="K33" s="573">
        <v>0</v>
      </c>
      <c r="L33" s="358" t="s">
        <v>2113</v>
      </c>
      <c r="M33" s="357" t="s">
        <v>868</v>
      </c>
      <c r="N33" s="357" t="s">
        <v>3168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3170</v>
      </c>
      <c r="U33" s="357" t="s">
        <v>294</v>
      </c>
      <c r="V33" s="357" t="s">
        <v>294</v>
      </c>
    </row>
    <row r="34" spans="1:22">
      <c r="A34" s="515"/>
      <c r="B34" s="47" t="s">
        <v>4907</v>
      </c>
      <c r="C34" s="532" t="s">
        <v>5634</v>
      </c>
      <c r="D34" s="499">
        <v>5</v>
      </c>
      <c r="E34" s="47">
        <v>7</v>
      </c>
      <c r="F34" s="1272" t="s">
        <v>5629</v>
      </c>
      <c r="G34" s="494"/>
      <c r="H34" s="494" t="s">
        <v>5628</v>
      </c>
      <c r="I34" s="494" t="s">
        <v>294</v>
      </c>
      <c r="J34" s="494" t="s">
        <v>294</v>
      </c>
      <c r="K34" s="573">
        <v>0</v>
      </c>
      <c r="L34" s="358" t="s">
        <v>4909</v>
      </c>
      <c r="M34" s="357" t="s">
        <v>4907</v>
      </c>
      <c r="N34" s="357" t="s">
        <v>5628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5630</v>
      </c>
      <c r="U34" s="357" t="s">
        <v>294</v>
      </c>
      <c r="V34" s="357" t="s">
        <v>294</v>
      </c>
    </row>
    <row r="35" spans="1:22" ht="15" thickBot="1">
      <c r="A35" s="515"/>
      <c r="B35" s="50" t="s">
        <v>5635</v>
      </c>
      <c r="C35" s="532" t="s">
        <v>5636</v>
      </c>
      <c r="D35" s="499">
        <v>2</v>
      </c>
      <c r="E35" s="544">
        <v>2</v>
      </c>
      <c r="F35" s="497" t="s">
        <v>5274</v>
      </c>
      <c r="G35" s="494"/>
      <c r="H35" s="494" t="s">
        <v>1118</v>
      </c>
      <c r="I35" s="494" t="s">
        <v>294</v>
      </c>
      <c r="J35" s="494" t="s">
        <v>294</v>
      </c>
      <c r="K35" s="573">
        <v>0</v>
      </c>
      <c r="L35" s="358" t="s">
        <v>4904</v>
      </c>
      <c r="M35" s="357" t="s">
        <v>5635</v>
      </c>
      <c r="N35" s="357" t="s">
        <v>1118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2114</v>
      </c>
      <c r="U35" s="357" t="s">
        <v>294</v>
      </c>
      <c r="V35" s="357" t="s">
        <v>294</v>
      </c>
    </row>
    <row r="36" spans="1:22" ht="15" thickBot="1">
      <c r="A36" s="517"/>
      <c r="B36" s="206"/>
      <c r="C36" s="541" t="s">
        <v>336</v>
      </c>
      <c r="D36" s="49">
        <v>20</v>
      </c>
      <c r="E36" s="49">
        <v>27</v>
      </c>
      <c r="F36" s="690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5637</v>
      </c>
      <c r="C37" s="532" t="s">
        <v>5638</v>
      </c>
      <c r="D37" s="499">
        <v>4</v>
      </c>
      <c r="E37" s="47">
        <v>5</v>
      </c>
      <c r="F37" s="496" t="s">
        <v>5634</v>
      </c>
      <c r="G37" s="494"/>
      <c r="H37" s="494" t="s">
        <v>4907</v>
      </c>
      <c r="I37" s="494" t="s">
        <v>294</v>
      </c>
      <c r="J37" s="494" t="s">
        <v>294</v>
      </c>
      <c r="K37" s="574">
        <v>0</v>
      </c>
      <c r="L37" s="358" t="s">
        <v>4918</v>
      </c>
      <c r="M37" s="357" t="s">
        <v>5637</v>
      </c>
      <c r="N37" s="357" t="s">
        <v>4907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4909</v>
      </c>
      <c r="U37" s="357" t="s">
        <v>294</v>
      </c>
      <c r="V37" s="357" t="s">
        <v>294</v>
      </c>
    </row>
    <row r="38" spans="1:22">
      <c r="A38" s="515"/>
      <c r="B38" s="47" t="s">
        <v>35</v>
      </c>
      <c r="C38" s="532" t="s">
        <v>145</v>
      </c>
      <c r="D38" s="499">
        <v>3</v>
      </c>
      <c r="E38" s="47">
        <v>4</v>
      </c>
      <c r="F38" s="496" t="s">
        <v>138</v>
      </c>
      <c r="G38" s="494"/>
      <c r="H38" s="494" t="s">
        <v>25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35</v>
      </c>
      <c r="N38" s="357" t="s">
        <v>25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47" t="s">
        <v>5639</v>
      </c>
      <c r="C39" s="532" t="s">
        <v>5640</v>
      </c>
      <c r="D39" s="499">
        <v>3</v>
      </c>
      <c r="E39" s="47">
        <v>3</v>
      </c>
      <c r="F39" s="496" t="s">
        <v>5633</v>
      </c>
      <c r="G39" s="494"/>
      <c r="H39" s="494" t="s">
        <v>5632</v>
      </c>
      <c r="I39" s="494" t="s">
        <v>294</v>
      </c>
      <c r="J39" s="494" t="s">
        <v>294</v>
      </c>
      <c r="K39" s="574">
        <v>0</v>
      </c>
      <c r="L39" s="358" t="s">
        <v>4960</v>
      </c>
      <c r="M39" s="357" t="s">
        <v>5639</v>
      </c>
      <c r="N39" s="357" t="s">
        <v>5632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4915</v>
      </c>
      <c r="U39" s="357" t="s">
        <v>294</v>
      </c>
      <c r="V39" s="357" t="s">
        <v>294</v>
      </c>
    </row>
    <row r="40" spans="1:22">
      <c r="A40" s="515"/>
      <c r="B40" s="47" t="s">
        <v>5641</v>
      </c>
      <c r="C40" s="532" t="s">
        <v>5642</v>
      </c>
      <c r="D40" s="499">
        <v>4</v>
      </c>
      <c r="E40" s="47">
        <v>5</v>
      </c>
      <c r="F40" s="496" t="s">
        <v>5633</v>
      </c>
      <c r="G40" s="494"/>
      <c r="H40" s="494" t="s">
        <v>5632</v>
      </c>
      <c r="I40" s="494" t="s">
        <v>294</v>
      </c>
      <c r="J40" s="494" t="s">
        <v>294</v>
      </c>
      <c r="K40" s="573">
        <v>0</v>
      </c>
      <c r="L40" s="358" t="s">
        <v>4926</v>
      </c>
      <c r="M40" s="357" t="s">
        <v>5641</v>
      </c>
      <c r="N40" s="357" t="s">
        <v>5632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4915</v>
      </c>
      <c r="U40" s="357" t="s">
        <v>294</v>
      </c>
      <c r="V40" s="357" t="s">
        <v>294</v>
      </c>
    </row>
    <row r="41" spans="1:22">
      <c r="A41" s="515"/>
      <c r="B41" s="47" t="s">
        <v>4910</v>
      </c>
      <c r="C41" s="532" t="s">
        <v>5643</v>
      </c>
      <c r="D41" s="499">
        <v>4</v>
      </c>
      <c r="E41" s="47">
        <v>5</v>
      </c>
      <c r="F41" s="496" t="s">
        <v>1159</v>
      </c>
      <c r="G41" s="494"/>
      <c r="H41" s="494" t="s">
        <v>4680</v>
      </c>
      <c r="I41" s="494" t="s">
        <v>294</v>
      </c>
      <c r="J41" s="494" t="s">
        <v>294</v>
      </c>
      <c r="K41" s="573">
        <v>0</v>
      </c>
      <c r="L41" s="358" t="s">
        <v>4913</v>
      </c>
      <c r="M41" s="357" t="s">
        <v>4910</v>
      </c>
      <c r="N41" s="357" t="s">
        <v>4680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" thickBot="1">
      <c r="A42" s="515"/>
      <c r="B42" s="544" t="s">
        <v>1111</v>
      </c>
      <c r="C42" s="532" t="s">
        <v>4628</v>
      </c>
      <c r="D42" s="499">
        <v>3</v>
      </c>
      <c r="E42" s="47">
        <v>4</v>
      </c>
      <c r="F42" s="497" t="s">
        <v>3943</v>
      </c>
      <c r="G42" s="494"/>
      <c r="H42" s="494" t="s">
        <v>40</v>
      </c>
      <c r="I42" s="494" t="s">
        <v>294</v>
      </c>
      <c r="J42" s="494" t="s">
        <v>294</v>
      </c>
      <c r="K42" s="573">
        <v>0</v>
      </c>
      <c r="L42" s="358" t="s">
        <v>1126</v>
      </c>
      <c r="M42" s="357" t="s">
        <v>1111</v>
      </c>
      <c r="N42" s="357" t="s">
        <v>40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1180</v>
      </c>
      <c r="U42" s="357" t="s">
        <v>294</v>
      </c>
      <c r="V42" s="357" t="s">
        <v>294</v>
      </c>
    </row>
    <row r="43" spans="1:22" ht="15" thickBot="1">
      <c r="A43" s="517"/>
      <c r="B43" s="206"/>
      <c r="C43" s="541" t="s">
        <v>336</v>
      </c>
      <c r="D43" s="49">
        <v>21</v>
      </c>
      <c r="E43" s="49">
        <v>26</v>
      </c>
      <c r="F43" s="69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15">
        <v>6</v>
      </c>
      <c r="B44" s="46" t="s">
        <v>5644</v>
      </c>
      <c r="C44" s="543" t="s">
        <v>4638</v>
      </c>
      <c r="D44" s="499">
        <v>4</v>
      </c>
      <c r="E44" s="47">
        <v>6</v>
      </c>
      <c r="F44" s="496" t="s">
        <v>5589</v>
      </c>
      <c r="G44" s="494"/>
      <c r="H44" s="494" t="s">
        <v>4632</v>
      </c>
      <c r="I44" s="494" t="s">
        <v>294</v>
      </c>
      <c r="J44" s="494" t="s">
        <v>294</v>
      </c>
      <c r="K44" s="573">
        <v>0</v>
      </c>
      <c r="L44" s="358" t="s">
        <v>411</v>
      </c>
      <c r="M44" s="357" t="s">
        <v>5644</v>
      </c>
      <c r="N44" s="357" t="s">
        <v>4632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2108</v>
      </c>
      <c r="U44" s="357" t="s">
        <v>294</v>
      </c>
      <c r="V44" s="357" t="s">
        <v>294</v>
      </c>
    </row>
    <row r="45" spans="1:22">
      <c r="A45" s="515"/>
      <c r="B45" s="47" t="s">
        <v>38</v>
      </c>
      <c r="C45" s="532" t="s">
        <v>146</v>
      </c>
      <c r="D45" s="499">
        <v>1</v>
      </c>
      <c r="E45" s="47">
        <v>1</v>
      </c>
      <c r="F45" s="610" t="s">
        <v>3226</v>
      </c>
      <c r="G45" s="494"/>
      <c r="H45" s="494" t="s">
        <v>19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515"/>
      <c r="B46" s="47" t="s">
        <v>4922</v>
      </c>
      <c r="C46" s="532" t="s">
        <v>5645</v>
      </c>
      <c r="D46" s="499">
        <v>4</v>
      </c>
      <c r="E46" s="47">
        <v>5</v>
      </c>
      <c r="F46" s="496" t="s">
        <v>5643</v>
      </c>
      <c r="G46" s="494"/>
      <c r="H46" s="494" t="s">
        <v>4910</v>
      </c>
      <c r="I46" s="494" t="s">
        <v>294</v>
      </c>
      <c r="J46" s="494" t="s">
        <v>294</v>
      </c>
      <c r="K46" s="573">
        <v>0</v>
      </c>
      <c r="L46" s="358" t="s">
        <v>4924</v>
      </c>
      <c r="M46" s="357" t="s">
        <v>4922</v>
      </c>
      <c r="N46" s="357" t="s">
        <v>4910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4913</v>
      </c>
      <c r="U46" s="357" t="s">
        <v>294</v>
      </c>
      <c r="V46" s="357" t="s">
        <v>294</v>
      </c>
    </row>
    <row r="47" spans="1:22">
      <c r="A47" s="515"/>
      <c r="B47" s="47" t="s">
        <v>5278</v>
      </c>
      <c r="C47" s="532" t="s">
        <v>5279</v>
      </c>
      <c r="D47" s="499">
        <v>4</v>
      </c>
      <c r="E47" s="47">
        <v>5</v>
      </c>
      <c r="F47" s="496" t="s">
        <v>5640</v>
      </c>
      <c r="G47" s="494"/>
      <c r="H47" s="494" t="s">
        <v>5639</v>
      </c>
      <c r="I47" s="494" t="s">
        <v>294</v>
      </c>
      <c r="J47" s="494" t="s">
        <v>294</v>
      </c>
      <c r="K47" s="573">
        <v>0</v>
      </c>
      <c r="L47" s="358" t="s">
        <v>4936</v>
      </c>
      <c r="M47" s="357" t="s">
        <v>5278</v>
      </c>
      <c r="N47" s="357" t="s">
        <v>5639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4960</v>
      </c>
      <c r="U47" s="357" t="s">
        <v>294</v>
      </c>
      <c r="V47" s="357" t="s">
        <v>294</v>
      </c>
    </row>
    <row r="48" spans="1:22" ht="15" thickBot="1">
      <c r="A48" s="515"/>
      <c r="B48" s="47" t="s">
        <v>5646</v>
      </c>
      <c r="C48" s="532" t="s">
        <v>5647</v>
      </c>
      <c r="D48" s="499">
        <v>5</v>
      </c>
      <c r="E48" s="47">
        <v>8</v>
      </c>
      <c r="F48" s="496" t="s">
        <v>5640</v>
      </c>
      <c r="G48" s="494"/>
      <c r="H48" s="494" t="s">
        <v>5639</v>
      </c>
      <c r="I48" s="494" t="s">
        <v>294</v>
      </c>
      <c r="J48" s="494" t="s">
        <v>294</v>
      </c>
      <c r="K48" s="573">
        <v>0</v>
      </c>
      <c r="L48" s="358" t="s">
        <v>5648</v>
      </c>
      <c r="M48" s="357" t="s">
        <v>5646</v>
      </c>
      <c r="N48" s="357" t="s">
        <v>5639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4960</v>
      </c>
      <c r="U48" s="357" t="s">
        <v>294</v>
      </c>
      <c r="V48" s="357" t="s">
        <v>294</v>
      </c>
    </row>
    <row r="49" spans="1:22" ht="15" thickBot="1">
      <c r="A49" s="1059"/>
      <c r="B49" s="206"/>
      <c r="C49" s="541" t="s">
        <v>336</v>
      </c>
      <c r="D49" s="49">
        <v>18</v>
      </c>
      <c r="E49" s="49">
        <v>25</v>
      </c>
      <c r="F49" s="69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336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>
        <v>7</v>
      </c>
      <c r="B50" s="46" t="s">
        <v>5649</v>
      </c>
      <c r="C50" s="532" t="s">
        <v>5650</v>
      </c>
      <c r="D50" s="47">
        <v>4</v>
      </c>
      <c r="E50" s="544">
        <v>5</v>
      </c>
      <c r="F50" s="496" t="s">
        <v>5651</v>
      </c>
      <c r="G50" s="494"/>
      <c r="H50" s="494" t="s">
        <v>5644</v>
      </c>
      <c r="I50" s="494" t="s">
        <v>294</v>
      </c>
      <c r="J50" s="494" t="s">
        <v>294</v>
      </c>
      <c r="K50" s="573">
        <v>0</v>
      </c>
      <c r="L50" s="358" t="s">
        <v>5652</v>
      </c>
      <c r="M50" s="357" t="s">
        <v>5649</v>
      </c>
      <c r="N50" s="357" t="s">
        <v>5644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411</v>
      </c>
      <c r="U50" s="357" t="s">
        <v>294</v>
      </c>
      <c r="V50" s="357" t="s">
        <v>294</v>
      </c>
    </row>
    <row r="51" spans="1:22">
      <c r="A51" s="515"/>
      <c r="B51" s="47" t="s">
        <v>4937</v>
      </c>
      <c r="C51" s="532" t="s">
        <v>5653</v>
      </c>
      <c r="D51" s="499">
        <v>4</v>
      </c>
      <c r="E51" s="544">
        <v>5</v>
      </c>
      <c r="F51" s="496" t="s">
        <v>5638</v>
      </c>
      <c r="G51" s="494"/>
      <c r="H51" s="494" t="s">
        <v>5637</v>
      </c>
      <c r="I51" s="494" t="s">
        <v>294</v>
      </c>
      <c r="J51" s="494" t="s">
        <v>294</v>
      </c>
      <c r="K51" s="573">
        <v>0</v>
      </c>
      <c r="L51" s="358" t="s">
        <v>4939</v>
      </c>
      <c r="M51" s="357" t="s">
        <v>4937</v>
      </c>
      <c r="N51" s="357" t="s">
        <v>5637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4918</v>
      </c>
      <c r="U51" s="357" t="s">
        <v>294</v>
      </c>
      <c r="V51" s="357" t="s">
        <v>294</v>
      </c>
    </row>
    <row r="52" spans="1:22">
      <c r="A52" s="515"/>
      <c r="B52" s="47" t="s">
        <v>5654</v>
      </c>
      <c r="C52" s="532" t="s">
        <v>1021</v>
      </c>
      <c r="D52" s="499">
        <v>8</v>
      </c>
      <c r="E52" s="47">
        <v>14</v>
      </c>
      <c r="F52" s="496" t="s">
        <v>5655</v>
      </c>
      <c r="G52" s="494"/>
      <c r="H52" s="494" t="s">
        <v>34</v>
      </c>
      <c r="I52" s="494" t="s">
        <v>294</v>
      </c>
      <c r="J52" s="494" t="s">
        <v>294</v>
      </c>
      <c r="K52" s="573">
        <v>120</v>
      </c>
      <c r="L52" s="358" t="s">
        <v>4589</v>
      </c>
      <c r="M52" s="357" t="s">
        <v>5654</v>
      </c>
      <c r="N52" s="357" t="s">
        <v>34</v>
      </c>
      <c r="O52" s="357" t="s">
        <v>294</v>
      </c>
      <c r="P52" s="357" t="s">
        <v>294</v>
      </c>
      <c r="Q52" s="357">
        <v>120</v>
      </c>
      <c r="R52" s="357">
        <v>18</v>
      </c>
      <c r="S52" s="357">
        <v>0</v>
      </c>
      <c r="T52" s="357" t="s">
        <v>1181</v>
      </c>
      <c r="U52" s="357" t="s">
        <v>5656</v>
      </c>
      <c r="V52" s="357" t="s">
        <v>294</v>
      </c>
    </row>
    <row r="53" spans="1:22" ht="15" thickBot="1">
      <c r="A53" s="515"/>
      <c r="B53" s="47" t="s">
        <v>4969</v>
      </c>
      <c r="C53" s="532" t="s">
        <v>5657</v>
      </c>
      <c r="D53" s="499">
        <v>4</v>
      </c>
      <c r="E53" s="544">
        <v>5</v>
      </c>
      <c r="F53" s="497" t="s">
        <v>5645</v>
      </c>
      <c r="G53" s="494"/>
      <c r="H53" s="494" t="s">
        <v>4922</v>
      </c>
      <c r="I53" s="494" t="s">
        <v>294</v>
      </c>
      <c r="J53" s="494" t="s">
        <v>294</v>
      </c>
      <c r="K53" s="573">
        <v>0</v>
      </c>
      <c r="L53" s="358" t="s">
        <v>4970</v>
      </c>
      <c r="M53" s="357" t="s">
        <v>4969</v>
      </c>
      <c r="N53" s="357" t="s">
        <v>4922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4924</v>
      </c>
      <c r="U53" s="357" t="s">
        <v>294</v>
      </c>
      <c r="V53" s="357" t="s">
        <v>294</v>
      </c>
    </row>
    <row r="54" spans="1:22" ht="15" thickBot="1">
      <c r="A54" s="517"/>
      <c r="B54" s="206"/>
      <c r="C54" s="541" t="s">
        <v>336</v>
      </c>
      <c r="D54" s="49">
        <v>20</v>
      </c>
      <c r="E54" s="49">
        <v>29</v>
      </c>
      <c r="F54" s="689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336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02">
        <v>8</v>
      </c>
      <c r="B55" s="47" t="s">
        <v>5658</v>
      </c>
      <c r="C55" s="532" t="s">
        <v>5659</v>
      </c>
      <c r="D55" s="499">
        <v>5</v>
      </c>
      <c r="E55" s="47">
        <v>7</v>
      </c>
      <c r="F55" s="495" t="s">
        <v>5660</v>
      </c>
      <c r="G55" s="494"/>
      <c r="H55" s="494" t="s">
        <v>5278</v>
      </c>
      <c r="I55" s="494" t="s">
        <v>294</v>
      </c>
      <c r="J55" s="494" t="s">
        <v>294</v>
      </c>
      <c r="K55" s="573">
        <v>0</v>
      </c>
      <c r="L55" s="358" t="s">
        <v>4942</v>
      </c>
      <c r="M55" s="357" t="s">
        <v>5658</v>
      </c>
      <c r="N55" s="357" t="s">
        <v>5278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4936</v>
      </c>
      <c r="U55" s="357" t="s">
        <v>294</v>
      </c>
      <c r="V55" s="357" t="s">
        <v>294</v>
      </c>
    </row>
    <row r="56" spans="1:22">
      <c r="A56" s="515"/>
      <c r="B56" s="47" t="s">
        <v>5661</v>
      </c>
      <c r="C56" s="532" t="s">
        <v>4964</v>
      </c>
      <c r="D56" s="499">
        <v>5</v>
      </c>
      <c r="E56" s="544">
        <v>7</v>
      </c>
      <c r="F56" s="496" t="s">
        <v>5279</v>
      </c>
      <c r="G56" s="494"/>
      <c r="H56" s="494" t="s">
        <v>5278</v>
      </c>
      <c r="I56" s="494" t="s">
        <v>294</v>
      </c>
      <c r="J56" s="494" t="s">
        <v>294</v>
      </c>
      <c r="K56" s="573">
        <v>0</v>
      </c>
      <c r="L56" s="358" t="s">
        <v>4965</v>
      </c>
      <c r="M56" s="357" t="s">
        <v>5661</v>
      </c>
      <c r="N56" s="357" t="s">
        <v>5278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4936</v>
      </c>
      <c r="U56" s="357" t="s">
        <v>294</v>
      </c>
      <c r="V56" s="357" t="s">
        <v>294</v>
      </c>
    </row>
    <row r="57" spans="1:22">
      <c r="A57" s="515"/>
      <c r="B57" s="47" t="s">
        <v>5662</v>
      </c>
      <c r="C57" s="532" t="s">
        <v>5663</v>
      </c>
      <c r="D57" s="499">
        <v>6</v>
      </c>
      <c r="E57" s="544">
        <v>9</v>
      </c>
      <c r="F57" s="496" t="s">
        <v>5664</v>
      </c>
      <c r="G57" s="494"/>
      <c r="H57" s="494" t="s">
        <v>4937</v>
      </c>
      <c r="I57" s="494" t="s">
        <v>294</v>
      </c>
      <c r="J57" s="494" t="s">
        <v>294</v>
      </c>
      <c r="K57" s="573">
        <v>0</v>
      </c>
      <c r="L57" s="358" t="s">
        <v>4948</v>
      </c>
      <c r="M57" s="357" t="s">
        <v>5662</v>
      </c>
      <c r="N57" s="357" t="s">
        <v>4937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4939</v>
      </c>
      <c r="U57" s="357" t="s">
        <v>294</v>
      </c>
      <c r="V57" s="357" t="s">
        <v>294</v>
      </c>
    </row>
    <row r="58" spans="1:22" ht="15" thickBot="1">
      <c r="A58" s="515"/>
      <c r="B58" s="50" t="s">
        <v>4660</v>
      </c>
      <c r="C58" s="532" t="s">
        <v>4661</v>
      </c>
      <c r="D58" s="499">
        <v>4</v>
      </c>
      <c r="E58" s="47">
        <v>4</v>
      </c>
      <c r="F58" s="497" t="s">
        <v>5647</v>
      </c>
      <c r="G58" s="494"/>
      <c r="H58" s="494" t="s">
        <v>5646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5646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5648</v>
      </c>
      <c r="U58" s="357" t="s">
        <v>294</v>
      </c>
      <c r="V58" s="357" t="s">
        <v>294</v>
      </c>
    </row>
    <row r="59" spans="1:22" ht="15" thickBot="1">
      <c r="A59" s="517"/>
      <c r="B59" s="206"/>
      <c r="C59" s="541" t="s">
        <v>336</v>
      </c>
      <c r="D59" s="49">
        <v>20</v>
      </c>
      <c r="E59" s="49">
        <v>27</v>
      </c>
      <c r="F59" s="69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336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9</v>
      </c>
      <c r="B60" s="46" t="s">
        <v>5665</v>
      </c>
      <c r="C60" s="532" t="s">
        <v>5666</v>
      </c>
      <c r="D60" s="499">
        <v>6</v>
      </c>
      <c r="E60" s="47">
        <v>9</v>
      </c>
      <c r="F60" s="495" t="s">
        <v>5657</v>
      </c>
      <c r="G60" s="494"/>
      <c r="H60" s="494" t="s">
        <v>4969</v>
      </c>
      <c r="I60" s="494" t="s">
        <v>294</v>
      </c>
      <c r="J60" s="494" t="s">
        <v>294</v>
      </c>
      <c r="K60" s="573">
        <v>0</v>
      </c>
      <c r="L60" s="358" t="s">
        <v>4968</v>
      </c>
      <c r="M60" s="357" t="s">
        <v>5665</v>
      </c>
      <c r="N60" s="357" t="s">
        <v>4969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4970</v>
      </c>
      <c r="U60" s="357" t="s">
        <v>294</v>
      </c>
      <c r="V60" s="357" t="s">
        <v>294</v>
      </c>
    </row>
    <row r="61" spans="1:22">
      <c r="A61" s="515"/>
      <c r="B61" s="47" t="s">
        <v>1114</v>
      </c>
      <c r="C61" s="532" t="s">
        <v>5473</v>
      </c>
      <c r="D61" s="499">
        <v>4</v>
      </c>
      <c r="E61" s="47">
        <v>4</v>
      </c>
      <c r="F61" s="496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47" t="s">
        <v>4591</v>
      </c>
      <c r="C62" s="532" t="s">
        <v>5474</v>
      </c>
      <c r="D62" s="499">
        <v>4</v>
      </c>
      <c r="E62" s="47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876</v>
      </c>
      <c r="C63" s="532" t="s">
        <v>5475</v>
      </c>
      <c r="D63" s="499">
        <v>4</v>
      </c>
      <c r="E63" s="47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515"/>
      <c r="B64" s="544" t="s">
        <v>5814</v>
      </c>
      <c r="C64" s="532" t="s">
        <v>325</v>
      </c>
      <c r="D64" s="499">
        <v>8</v>
      </c>
      <c r="E64" s="1156">
        <v>12</v>
      </c>
      <c r="F64" s="496" t="s">
        <v>5667</v>
      </c>
      <c r="G64" s="494"/>
      <c r="H64" s="494" t="s">
        <v>35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5814</v>
      </c>
      <c r="N64" s="357" t="s">
        <v>35</v>
      </c>
      <c r="O64" s="357" t="s">
        <v>294</v>
      </c>
      <c r="P64" s="357" t="s">
        <v>294</v>
      </c>
      <c r="Q64" s="357">
        <v>150</v>
      </c>
      <c r="R64" s="357">
        <v>37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17"/>
      <c r="B65" s="206"/>
      <c r="C65" s="541" t="s">
        <v>336</v>
      </c>
      <c r="D65" s="49">
        <v>18</v>
      </c>
      <c r="E65" s="49">
        <v>25</v>
      </c>
      <c r="F65" s="69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336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602">
        <v>10</v>
      </c>
      <c r="B66" s="47" t="s">
        <v>5668</v>
      </c>
      <c r="C66" s="532" t="s">
        <v>5669</v>
      </c>
      <c r="D66" s="499">
        <v>7</v>
      </c>
      <c r="E66" s="47">
        <v>11</v>
      </c>
      <c r="F66" s="496" t="s">
        <v>5666</v>
      </c>
      <c r="G66" s="494"/>
      <c r="H66" s="494" t="s">
        <v>5665</v>
      </c>
      <c r="I66" s="494" t="s">
        <v>294</v>
      </c>
      <c r="J66" s="494" t="s">
        <v>294</v>
      </c>
      <c r="K66" s="573">
        <v>0</v>
      </c>
      <c r="L66" s="358" t="s">
        <v>5670</v>
      </c>
      <c r="M66" s="357" t="s">
        <v>5668</v>
      </c>
      <c r="N66" s="357" t="s">
        <v>5665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4968</v>
      </c>
      <c r="U66" s="357" t="s">
        <v>294</v>
      </c>
      <c r="V66" s="357" t="s">
        <v>294</v>
      </c>
    </row>
    <row r="67" spans="1:22">
      <c r="A67" s="515"/>
      <c r="B67" s="47" t="s">
        <v>1116</v>
      </c>
      <c r="C67" s="532" t="s">
        <v>5480</v>
      </c>
      <c r="D67" s="499">
        <v>4</v>
      </c>
      <c r="E67" s="47">
        <v>4</v>
      </c>
      <c r="F67" s="496" t="s">
        <v>1058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866</v>
      </c>
      <c r="C68" s="532" t="s">
        <v>5481</v>
      </c>
      <c r="D68" s="499">
        <v>4</v>
      </c>
      <c r="E68" s="47">
        <v>4</v>
      </c>
      <c r="F68" s="496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875</v>
      </c>
      <c r="C69" s="532" t="s">
        <v>5482</v>
      </c>
      <c r="D69" s="499">
        <v>4</v>
      </c>
      <c r="E69" s="4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 ht="15" thickBot="1">
      <c r="A70" s="515"/>
      <c r="B70" s="47" t="s">
        <v>5816</v>
      </c>
      <c r="C70" s="532" t="s">
        <v>3394</v>
      </c>
      <c r="D70" s="516">
        <v>8</v>
      </c>
      <c r="E70" s="1263">
        <v>12</v>
      </c>
      <c r="F70" s="496" t="s">
        <v>325</v>
      </c>
      <c r="G70" s="494"/>
      <c r="H70" s="494" t="s">
        <v>5814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5816</v>
      </c>
      <c r="N70" s="357" t="s">
        <v>5814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52"/>
      <c r="B71" s="206"/>
      <c r="C71" s="541" t="s">
        <v>336</v>
      </c>
      <c r="D71" s="545">
        <v>19</v>
      </c>
      <c r="E71" s="545">
        <v>27</v>
      </c>
      <c r="F71" s="69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336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843"/>
      <c r="B72" s="843"/>
      <c r="C72" s="525" t="s">
        <v>111</v>
      </c>
      <c r="D72" s="49">
        <v>200</v>
      </c>
      <c r="E72" s="49">
        <v>268</v>
      </c>
      <c r="F72" s="4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CD6E6-A500-457C-ACC0-A8183EC2CCFE}">
  <sheetPr codeName="Sheet174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88671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535" t="s">
        <v>499</v>
      </c>
      <c r="C9" s="543" t="s">
        <v>2106</v>
      </c>
      <c r="D9" s="498">
        <v>4</v>
      </c>
      <c r="E9" s="46">
        <v>5</v>
      </c>
      <c r="F9" s="49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4678</v>
      </c>
      <c r="C10" s="520" t="s">
        <v>2109</v>
      </c>
      <c r="D10" s="499">
        <v>4</v>
      </c>
      <c r="E10" s="47">
        <v>5</v>
      </c>
      <c r="F10" s="49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1113</v>
      </c>
      <c r="M10" s="357" t="s">
        <v>4678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544" t="s">
        <v>20</v>
      </c>
      <c r="C11" s="532" t="s">
        <v>21</v>
      </c>
      <c r="D11" s="499">
        <v>5</v>
      </c>
      <c r="E11" s="47">
        <v>6</v>
      </c>
      <c r="F11" s="4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44" t="s">
        <v>3168</v>
      </c>
      <c r="C12" s="540" t="s">
        <v>3169</v>
      </c>
      <c r="D12" s="499">
        <v>5</v>
      </c>
      <c r="E12" s="47">
        <v>6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3170</v>
      </c>
      <c r="M12" s="357" t="s">
        <v>3168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529" t="s">
        <v>10</v>
      </c>
      <c r="C13" s="542" t="s">
        <v>11</v>
      </c>
      <c r="D13" s="516">
        <v>2</v>
      </c>
      <c r="E13" s="50">
        <v>2</v>
      </c>
      <c r="F13" s="49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10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515"/>
      <c r="C14" s="566" t="s">
        <v>336</v>
      </c>
      <c r="D14" s="547">
        <v>20</v>
      </c>
      <c r="E14" s="547">
        <v>24</v>
      </c>
      <c r="F14" s="69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515">
        <v>2</v>
      </c>
      <c r="B15" s="46" t="s">
        <v>366</v>
      </c>
      <c r="C15" s="531" t="s">
        <v>2107</v>
      </c>
      <c r="D15" s="498">
        <v>3</v>
      </c>
      <c r="E15" s="46">
        <v>4</v>
      </c>
      <c r="F15" s="49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367</v>
      </c>
      <c r="M15" s="357" t="s">
        <v>366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15"/>
      <c r="B16" s="567" t="s">
        <v>860</v>
      </c>
      <c r="C16" s="548" t="s">
        <v>861</v>
      </c>
      <c r="D16" s="499">
        <v>4</v>
      </c>
      <c r="E16" s="47">
        <v>6</v>
      </c>
      <c r="F16" s="496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738</v>
      </c>
      <c r="M16" s="357" t="s">
        <v>860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544" t="s">
        <v>26</v>
      </c>
      <c r="C17" s="532" t="s">
        <v>4143</v>
      </c>
      <c r="D17" s="499">
        <v>5</v>
      </c>
      <c r="E17" s="47">
        <v>6</v>
      </c>
      <c r="F17" s="4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544" t="s">
        <v>1020</v>
      </c>
      <c r="C18" s="532" t="s">
        <v>3206</v>
      </c>
      <c r="D18" s="499">
        <v>2</v>
      </c>
      <c r="E18" s="47">
        <v>2</v>
      </c>
      <c r="F18" s="68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1020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544" t="s">
        <v>3544</v>
      </c>
      <c r="C19" s="532" t="s">
        <v>3570</v>
      </c>
      <c r="D19" s="499">
        <v>5</v>
      </c>
      <c r="E19" s="47">
        <v>6</v>
      </c>
      <c r="F19" s="686" t="s">
        <v>3169</v>
      </c>
      <c r="G19" s="494"/>
      <c r="H19" s="494" t="s">
        <v>3168</v>
      </c>
      <c r="I19" s="494" t="s">
        <v>294</v>
      </c>
      <c r="J19" s="494" t="s">
        <v>294</v>
      </c>
      <c r="K19" s="573">
        <v>0</v>
      </c>
      <c r="L19" s="358" t="s">
        <v>593</v>
      </c>
      <c r="M19" s="357" t="s">
        <v>3544</v>
      </c>
      <c r="N19" s="357" t="s">
        <v>3168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 ht="15" thickBot="1">
      <c r="A20" s="515"/>
      <c r="B20" s="529" t="s">
        <v>36</v>
      </c>
      <c r="C20" s="542" t="s">
        <v>247</v>
      </c>
      <c r="D20" s="50">
        <v>1</v>
      </c>
      <c r="E20" s="50">
        <v>1</v>
      </c>
      <c r="F20" s="120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206"/>
      <c r="C21" s="541" t="s">
        <v>336</v>
      </c>
      <c r="D21" s="545">
        <v>20</v>
      </c>
      <c r="E21" s="545">
        <v>25</v>
      </c>
      <c r="F21" s="689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336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15">
        <v>3</v>
      </c>
      <c r="B22" s="46" t="s">
        <v>868</v>
      </c>
      <c r="C22" s="531" t="s">
        <v>4618</v>
      </c>
      <c r="D22" s="499">
        <v>3</v>
      </c>
      <c r="E22" s="47">
        <v>4</v>
      </c>
      <c r="F22" s="495" t="s">
        <v>3169</v>
      </c>
      <c r="G22" s="494"/>
      <c r="H22" s="494" t="s">
        <v>3168</v>
      </c>
      <c r="I22" s="494" t="s">
        <v>294</v>
      </c>
      <c r="J22" s="494" t="s">
        <v>294</v>
      </c>
      <c r="K22" s="573">
        <v>0</v>
      </c>
      <c r="L22" s="358" t="s">
        <v>2113</v>
      </c>
      <c r="M22" s="357" t="s">
        <v>868</v>
      </c>
      <c r="N22" s="357" t="s">
        <v>3168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3170</v>
      </c>
      <c r="U22" s="357" t="s">
        <v>294</v>
      </c>
      <c r="V22" s="357" t="s">
        <v>294</v>
      </c>
    </row>
    <row r="23" spans="1:22">
      <c r="A23" s="515"/>
      <c r="B23" s="567" t="s">
        <v>4680</v>
      </c>
      <c r="C23" s="548" t="s">
        <v>1159</v>
      </c>
      <c r="D23" s="499">
        <v>4</v>
      </c>
      <c r="E23" s="47">
        <v>5</v>
      </c>
      <c r="F23" s="49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1109</v>
      </c>
      <c r="M23" s="357" t="s">
        <v>4680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544" t="s">
        <v>33</v>
      </c>
      <c r="C24" s="532" t="s">
        <v>3425</v>
      </c>
      <c r="D24" s="499">
        <v>5</v>
      </c>
      <c r="E24" s="47">
        <v>7</v>
      </c>
      <c r="F24" s="496" t="s">
        <v>4143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544" t="s">
        <v>40</v>
      </c>
      <c r="C25" s="532" t="s">
        <v>338</v>
      </c>
      <c r="D25" s="499">
        <v>1</v>
      </c>
      <c r="E25" s="47">
        <v>1</v>
      </c>
      <c r="F25" s="1272" t="s">
        <v>247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515"/>
      <c r="B26" s="544" t="s">
        <v>4626</v>
      </c>
      <c r="C26" s="532" t="s">
        <v>4627</v>
      </c>
      <c r="D26" s="499">
        <v>5</v>
      </c>
      <c r="E26" s="47">
        <v>6</v>
      </c>
      <c r="F26" s="496" t="s">
        <v>3570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4626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 ht="15" thickBot="1">
      <c r="A27" s="515"/>
      <c r="B27" s="529" t="s">
        <v>29</v>
      </c>
      <c r="C27" s="542" t="s">
        <v>53</v>
      </c>
      <c r="D27" s="499">
        <v>2</v>
      </c>
      <c r="E27" s="47">
        <v>2</v>
      </c>
      <c r="F27" s="497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7"/>
      <c r="B28" s="517"/>
      <c r="C28" s="550" t="s">
        <v>336</v>
      </c>
      <c r="D28" s="49">
        <v>20</v>
      </c>
      <c r="E28" s="49">
        <v>25</v>
      </c>
      <c r="F28" s="688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15">
        <v>4</v>
      </c>
      <c r="B29" s="47" t="s">
        <v>4833</v>
      </c>
      <c r="C29" s="532" t="s">
        <v>2139</v>
      </c>
      <c r="D29" s="499">
        <v>4</v>
      </c>
      <c r="E29" s="47">
        <v>5</v>
      </c>
      <c r="F29" s="495" t="s">
        <v>1159</v>
      </c>
      <c r="G29" s="494"/>
      <c r="H29" s="494" t="s">
        <v>4680</v>
      </c>
      <c r="I29" s="494" t="s">
        <v>294</v>
      </c>
      <c r="J29" s="494" t="s">
        <v>294</v>
      </c>
      <c r="K29" s="573">
        <v>0</v>
      </c>
      <c r="L29" s="358" t="s">
        <v>437</v>
      </c>
      <c r="M29" s="357" t="s">
        <v>4833</v>
      </c>
      <c r="N29" s="357" t="s">
        <v>4680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1109</v>
      </c>
      <c r="U29" s="357" t="s">
        <v>294</v>
      </c>
      <c r="V29" s="357" t="s">
        <v>294</v>
      </c>
    </row>
    <row r="30" spans="1:22">
      <c r="A30" s="515"/>
      <c r="B30" s="47" t="s">
        <v>4632</v>
      </c>
      <c r="C30" s="532" t="s">
        <v>2140</v>
      </c>
      <c r="D30" s="499">
        <v>3</v>
      </c>
      <c r="E30" s="47">
        <v>4</v>
      </c>
      <c r="F30" s="496" t="s">
        <v>3570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2108</v>
      </c>
      <c r="M30" s="357" t="s">
        <v>4632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508" t="s">
        <v>1111</v>
      </c>
      <c r="C31" s="533" t="s">
        <v>4628</v>
      </c>
      <c r="D31" s="499">
        <v>3</v>
      </c>
      <c r="E31" s="47">
        <v>4</v>
      </c>
      <c r="F31" s="496" t="s">
        <v>338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15"/>
      <c r="B32" s="47" t="s">
        <v>25</v>
      </c>
      <c r="C32" s="532" t="s">
        <v>138</v>
      </c>
      <c r="D32" s="499">
        <v>3</v>
      </c>
      <c r="E32" s="47">
        <v>4</v>
      </c>
      <c r="F32" s="496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25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47" t="s">
        <v>5613</v>
      </c>
      <c r="C33" s="520" t="s">
        <v>2141</v>
      </c>
      <c r="D33" s="499">
        <v>4</v>
      </c>
      <c r="E33" s="47">
        <v>5</v>
      </c>
      <c r="F33" s="496" t="s">
        <v>2109</v>
      </c>
      <c r="G33" s="494"/>
      <c r="H33" s="494" t="s">
        <v>4678</v>
      </c>
      <c r="I33" s="494" t="s">
        <v>294</v>
      </c>
      <c r="J33" s="494" t="s">
        <v>294</v>
      </c>
      <c r="K33" s="573">
        <v>0</v>
      </c>
      <c r="L33" s="358" t="s">
        <v>1143</v>
      </c>
      <c r="M33" s="357" t="s">
        <v>5613</v>
      </c>
      <c r="N33" s="357" t="s">
        <v>4678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1113</v>
      </c>
      <c r="U33" s="357" t="s">
        <v>294</v>
      </c>
      <c r="V33" s="357" t="s">
        <v>294</v>
      </c>
    </row>
    <row r="34" spans="1:22" ht="15" thickBot="1">
      <c r="A34" s="515"/>
      <c r="B34" s="47" t="s">
        <v>30</v>
      </c>
      <c r="C34" s="532" t="s">
        <v>3669</v>
      </c>
      <c r="D34" s="499">
        <v>5</v>
      </c>
      <c r="E34" s="47">
        <v>6</v>
      </c>
      <c r="F34" s="497" t="s">
        <v>3570</v>
      </c>
      <c r="G34" s="494"/>
      <c r="H34" s="494" t="s">
        <v>3544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</v>
      </c>
      <c r="N34" s="357" t="s">
        <v>3544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 ht="15" thickBot="1">
      <c r="A35" s="517"/>
      <c r="B35" s="206"/>
      <c r="C35" s="541" t="s">
        <v>336</v>
      </c>
      <c r="D35" s="49">
        <v>22</v>
      </c>
      <c r="E35" s="49">
        <v>28</v>
      </c>
      <c r="F35" s="689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336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47" t="s">
        <v>4637</v>
      </c>
      <c r="C36" s="551" t="s">
        <v>2142</v>
      </c>
      <c r="D36" s="499">
        <v>4</v>
      </c>
      <c r="E36" s="47">
        <v>6</v>
      </c>
      <c r="F36" s="495" t="s">
        <v>2140</v>
      </c>
      <c r="G36" s="494"/>
      <c r="H36" s="494" t="s">
        <v>4632</v>
      </c>
      <c r="I36" s="494" t="s">
        <v>294</v>
      </c>
      <c r="J36" s="494" t="s">
        <v>294</v>
      </c>
      <c r="K36" s="573">
        <v>0</v>
      </c>
      <c r="L36" s="358" t="s">
        <v>411</v>
      </c>
      <c r="M36" s="357" t="s">
        <v>4637</v>
      </c>
      <c r="N36" s="357" t="s">
        <v>4632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2108</v>
      </c>
      <c r="U36" s="357" t="s">
        <v>294</v>
      </c>
      <c r="V36" s="357" t="s">
        <v>294</v>
      </c>
    </row>
    <row r="37" spans="1:22">
      <c r="A37" s="515"/>
      <c r="B37" s="47" t="s">
        <v>4843</v>
      </c>
      <c r="C37" s="532" t="s">
        <v>2143</v>
      </c>
      <c r="D37" s="499">
        <v>4</v>
      </c>
      <c r="E37" s="47">
        <v>8</v>
      </c>
      <c r="F37" s="496" t="s">
        <v>2141</v>
      </c>
      <c r="G37" s="494"/>
      <c r="H37" s="494" t="s">
        <v>5613</v>
      </c>
      <c r="I37" s="494" t="s">
        <v>294</v>
      </c>
      <c r="J37" s="494" t="s">
        <v>294</v>
      </c>
      <c r="K37" s="574">
        <v>0</v>
      </c>
      <c r="L37" s="358" t="s">
        <v>865</v>
      </c>
      <c r="M37" s="357" t="s">
        <v>4843</v>
      </c>
      <c r="N37" s="357" t="s">
        <v>5613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1143</v>
      </c>
      <c r="U37" s="357" t="s">
        <v>294</v>
      </c>
      <c r="V37" s="357" t="s">
        <v>294</v>
      </c>
    </row>
    <row r="38" spans="1:22">
      <c r="A38" s="515"/>
      <c r="B38" s="47" t="s">
        <v>1118</v>
      </c>
      <c r="C38" s="532" t="s">
        <v>5274</v>
      </c>
      <c r="D38" s="499">
        <v>3</v>
      </c>
      <c r="E38" s="47">
        <v>6</v>
      </c>
      <c r="F38" s="496" t="s">
        <v>53</v>
      </c>
      <c r="G38" s="494"/>
      <c r="H38" s="494" t="s">
        <v>29</v>
      </c>
      <c r="I38" s="494" t="s">
        <v>294</v>
      </c>
      <c r="J38" s="494" t="s">
        <v>294</v>
      </c>
      <c r="K38" s="573">
        <v>0</v>
      </c>
      <c r="L38" s="358" t="s">
        <v>2114</v>
      </c>
      <c r="M38" s="357" t="s">
        <v>1118</v>
      </c>
      <c r="N38" s="357" t="s">
        <v>29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609</v>
      </c>
      <c r="U38" s="357" t="s">
        <v>294</v>
      </c>
      <c r="V38" s="357" t="s">
        <v>294</v>
      </c>
    </row>
    <row r="39" spans="1:22">
      <c r="A39" s="515"/>
      <c r="B39" s="47" t="s">
        <v>373</v>
      </c>
      <c r="C39" s="532" t="s">
        <v>4639</v>
      </c>
      <c r="D39" s="568">
        <v>3</v>
      </c>
      <c r="E39" s="47">
        <v>4</v>
      </c>
      <c r="F39" s="496" t="s">
        <v>3669</v>
      </c>
      <c r="G39" s="494"/>
      <c r="H39" s="494" t="s">
        <v>30</v>
      </c>
      <c r="I39" s="494" t="s">
        <v>294</v>
      </c>
      <c r="J39" s="494" t="s">
        <v>294</v>
      </c>
      <c r="K39" s="574">
        <v>0</v>
      </c>
      <c r="L39" s="358" t="s">
        <v>2115</v>
      </c>
      <c r="M39" s="357" t="s">
        <v>373</v>
      </c>
      <c r="N39" s="357" t="s">
        <v>30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15"/>
      <c r="B40" s="47" t="s">
        <v>34</v>
      </c>
      <c r="C40" s="532" t="s">
        <v>142</v>
      </c>
      <c r="D40" s="499">
        <v>4</v>
      </c>
      <c r="E40" s="47">
        <v>6</v>
      </c>
      <c r="F40" s="496" t="s">
        <v>11</v>
      </c>
      <c r="G40" s="494"/>
      <c r="H40" s="494" t="s">
        <v>10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34</v>
      </c>
      <c r="N40" s="357" t="s">
        <v>10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515"/>
      <c r="B41" s="47" t="s">
        <v>1110</v>
      </c>
      <c r="C41" s="542" t="s">
        <v>2121</v>
      </c>
      <c r="D41" s="499">
        <v>3</v>
      </c>
      <c r="E41" s="47">
        <v>4</v>
      </c>
      <c r="F41" s="497" t="s">
        <v>2107</v>
      </c>
      <c r="G41" s="494"/>
      <c r="H41" s="494" t="s">
        <v>366</v>
      </c>
      <c r="I41" s="494" t="s">
        <v>294</v>
      </c>
      <c r="J41" s="494" t="s">
        <v>294</v>
      </c>
      <c r="K41" s="573">
        <v>0</v>
      </c>
      <c r="L41" s="358" t="s">
        <v>408</v>
      </c>
      <c r="M41" s="357" t="s">
        <v>1110</v>
      </c>
      <c r="N41" s="357" t="s">
        <v>366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367</v>
      </c>
      <c r="U41" s="357" t="s">
        <v>294</v>
      </c>
      <c r="V41" s="357" t="s">
        <v>294</v>
      </c>
    </row>
    <row r="42" spans="1:22" ht="15" thickBot="1">
      <c r="A42" s="517"/>
      <c r="B42" s="206"/>
      <c r="C42" s="541" t="s">
        <v>336</v>
      </c>
      <c r="D42" s="49">
        <v>21</v>
      </c>
      <c r="E42" s="49">
        <v>34</v>
      </c>
      <c r="F42" s="688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336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47" t="s">
        <v>4835</v>
      </c>
      <c r="C43" s="532" t="s">
        <v>2144</v>
      </c>
      <c r="D43" s="499">
        <v>5</v>
      </c>
      <c r="E43" s="47">
        <v>8</v>
      </c>
      <c r="F43" s="495" t="s">
        <v>2139</v>
      </c>
      <c r="G43" s="494"/>
      <c r="H43" s="494" t="s">
        <v>4833</v>
      </c>
      <c r="I43" s="494" t="s">
        <v>294</v>
      </c>
      <c r="J43" s="494" t="s">
        <v>294</v>
      </c>
      <c r="K43" s="573">
        <v>0</v>
      </c>
      <c r="L43" s="358" t="s">
        <v>871</v>
      </c>
      <c r="M43" s="357" t="s">
        <v>4835</v>
      </c>
      <c r="N43" s="357" t="s">
        <v>4833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437</v>
      </c>
      <c r="U43" s="357" t="s">
        <v>294</v>
      </c>
      <c r="V43" s="357" t="s">
        <v>294</v>
      </c>
    </row>
    <row r="44" spans="1:22">
      <c r="A44" s="515"/>
      <c r="B44" s="47" t="s">
        <v>870</v>
      </c>
      <c r="C44" s="532" t="s">
        <v>4837</v>
      </c>
      <c r="D44" s="499">
        <v>4</v>
      </c>
      <c r="E44" s="47">
        <v>4</v>
      </c>
      <c r="F44" s="496" t="s">
        <v>4618</v>
      </c>
      <c r="G44" s="494"/>
      <c r="H44" s="494" t="s">
        <v>868</v>
      </c>
      <c r="I44" s="494" t="s">
        <v>294</v>
      </c>
      <c r="J44" s="494" t="s">
        <v>294</v>
      </c>
      <c r="K44" s="573">
        <v>0</v>
      </c>
      <c r="L44" s="358" t="s">
        <v>2145</v>
      </c>
      <c r="M44" s="357" t="s">
        <v>870</v>
      </c>
      <c r="N44" s="357" t="s">
        <v>868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2113</v>
      </c>
      <c r="U44" s="357" t="s">
        <v>294</v>
      </c>
      <c r="V44" s="357" t="s">
        <v>294</v>
      </c>
    </row>
    <row r="45" spans="1:22">
      <c r="A45" s="515"/>
      <c r="B45" s="47" t="s">
        <v>4708</v>
      </c>
      <c r="C45" s="532" t="s">
        <v>2146</v>
      </c>
      <c r="D45" s="499">
        <v>4</v>
      </c>
      <c r="E45" s="47">
        <v>5</v>
      </c>
      <c r="F45" s="496" t="s">
        <v>861</v>
      </c>
      <c r="G45" s="494"/>
      <c r="H45" s="494" t="s">
        <v>860</v>
      </c>
      <c r="I45" s="494" t="s">
        <v>294</v>
      </c>
      <c r="J45" s="494" t="s">
        <v>294</v>
      </c>
      <c r="K45" s="573">
        <v>0</v>
      </c>
      <c r="L45" s="358" t="s">
        <v>864</v>
      </c>
      <c r="M45" s="357" t="s">
        <v>4708</v>
      </c>
      <c r="N45" s="357" t="s">
        <v>860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738</v>
      </c>
      <c r="U45" s="357" t="s">
        <v>294</v>
      </c>
      <c r="V45" s="357" t="s">
        <v>294</v>
      </c>
    </row>
    <row r="46" spans="1:22">
      <c r="A46" s="515"/>
      <c r="B46" s="47" t="s">
        <v>4709</v>
      </c>
      <c r="C46" s="532" t="s">
        <v>2147</v>
      </c>
      <c r="D46" s="499">
        <v>4</v>
      </c>
      <c r="E46" s="47">
        <v>5</v>
      </c>
      <c r="F46" s="496" t="s">
        <v>2121</v>
      </c>
      <c r="G46" s="494"/>
      <c r="H46" s="494" t="s">
        <v>1110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4709</v>
      </c>
      <c r="N46" s="357" t="s">
        <v>1110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 ht="15" thickBot="1">
      <c r="A47" s="515"/>
      <c r="B47" s="47" t="s">
        <v>5827</v>
      </c>
      <c r="C47" s="532" t="s">
        <v>2148</v>
      </c>
      <c r="D47" s="499">
        <v>4</v>
      </c>
      <c r="E47" s="47">
        <v>4</v>
      </c>
      <c r="F47" s="497" t="s">
        <v>3669</v>
      </c>
      <c r="G47" s="494"/>
      <c r="H47" s="494" t="s">
        <v>30</v>
      </c>
      <c r="I47" s="494" t="s">
        <v>294</v>
      </c>
      <c r="J47" s="494" t="s">
        <v>294</v>
      </c>
      <c r="K47" s="573">
        <v>0</v>
      </c>
      <c r="L47" s="358" t="s">
        <v>943</v>
      </c>
      <c r="M47" s="357" t="s">
        <v>5827</v>
      </c>
      <c r="N47" s="357" t="s">
        <v>30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604</v>
      </c>
      <c r="U47" s="357" t="s">
        <v>294</v>
      </c>
      <c r="V47" s="357" t="s">
        <v>294</v>
      </c>
    </row>
    <row r="48" spans="1:22" ht="15" thickBot="1">
      <c r="A48" s="1059"/>
      <c r="B48" s="206"/>
      <c r="C48" s="541" t="s">
        <v>336</v>
      </c>
      <c r="D48" s="49">
        <v>21</v>
      </c>
      <c r="E48" s="49">
        <v>26</v>
      </c>
      <c r="F48" s="690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336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47" t="s">
        <v>901</v>
      </c>
      <c r="C49" s="532" t="s">
        <v>2149</v>
      </c>
      <c r="D49" s="499">
        <v>3</v>
      </c>
      <c r="E49" s="47">
        <v>4</v>
      </c>
      <c r="F49" s="495" t="s">
        <v>2106</v>
      </c>
      <c r="G49" s="494"/>
      <c r="H49" s="494" t="s">
        <v>499</v>
      </c>
      <c r="I49" s="494" t="s">
        <v>294</v>
      </c>
      <c r="J49" s="494" t="s">
        <v>294</v>
      </c>
      <c r="K49" s="573">
        <v>0</v>
      </c>
      <c r="L49" s="358" t="s">
        <v>2103</v>
      </c>
      <c r="M49" s="357" t="s">
        <v>901</v>
      </c>
      <c r="N49" s="357" t="s">
        <v>499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882</v>
      </c>
      <c r="U49" s="357" t="s">
        <v>294</v>
      </c>
      <c r="V49" s="357" t="s">
        <v>294</v>
      </c>
    </row>
    <row r="50" spans="1:22">
      <c r="A50" s="515"/>
      <c r="B50" s="47" t="s">
        <v>4716</v>
      </c>
      <c r="C50" s="532" t="s">
        <v>2117</v>
      </c>
      <c r="D50" s="499">
        <v>3</v>
      </c>
      <c r="E50" s="47">
        <v>3</v>
      </c>
      <c r="F50" s="496" t="s">
        <v>2148</v>
      </c>
      <c r="G50" s="494"/>
      <c r="H50" s="494" t="s">
        <v>5827</v>
      </c>
      <c r="I50" s="494" t="s">
        <v>294</v>
      </c>
      <c r="J50" s="494" t="s">
        <v>294</v>
      </c>
      <c r="K50" s="573">
        <v>0</v>
      </c>
      <c r="L50" s="358" t="s">
        <v>2118</v>
      </c>
      <c r="M50" s="357" t="s">
        <v>4716</v>
      </c>
      <c r="N50" s="357" t="s">
        <v>5827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943</v>
      </c>
      <c r="U50" s="357" t="s">
        <v>294</v>
      </c>
      <c r="V50" s="357" t="s">
        <v>294</v>
      </c>
    </row>
    <row r="51" spans="1:22">
      <c r="A51" s="515"/>
      <c r="B51" s="47" t="s">
        <v>5614</v>
      </c>
      <c r="C51" s="532" t="s">
        <v>2101</v>
      </c>
      <c r="D51" s="499">
        <v>5</v>
      </c>
      <c r="E51" s="47">
        <v>8</v>
      </c>
      <c r="F51" s="496" t="s">
        <v>2142</v>
      </c>
      <c r="G51" s="494"/>
      <c r="H51" s="494" t="s">
        <v>4637</v>
      </c>
      <c r="I51" s="494" t="s">
        <v>294</v>
      </c>
      <c r="J51" s="494" t="s">
        <v>294</v>
      </c>
      <c r="K51" s="573">
        <v>0</v>
      </c>
      <c r="L51" s="358" t="s">
        <v>361</v>
      </c>
      <c r="M51" s="357" t="s">
        <v>5614</v>
      </c>
      <c r="N51" s="357" t="s">
        <v>4637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411</v>
      </c>
      <c r="U51" s="357" t="s">
        <v>294</v>
      </c>
      <c r="V51" s="357" t="s">
        <v>294</v>
      </c>
    </row>
    <row r="52" spans="1:22">
      <c r="A52" s="515"/>
      <c r="B52" s="47" t="s">
        <v>5615</v>
      </c>
      <c r="C52" s="532" t="s">
        <v>2150</v>
      </c>
      <c r="D52" s="499">
        <v>4</v>
      </c>
      <c r="E52" s="47">
        <v>5</v>
      </c>
      <c r="F52" s="496" t="s">
        <v>861</v>
      </c>
      <c r="G52" s="494"/>
      <c r="H52" s="494" t="s">
        <v>860</v>
      </c>
      <c r="I52" s="494" t="s">
        <v>294</v>
      </c>
      <c r="J52" s="494" t="s">
        <v>294</v>
      </c>
      <c r="K52" s="573">
        <v>0</v>
      </c>
      <c r="L52" s="358" t="s">
        <v>862</v>
      </c>
      <c r="M52" s="357" t="s">
        <v>5615</v>
      </c>
      <c r="N52" s="357" t="s">
        <v>860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738</v>
      </c>
      <c r="U52" s="357" t="s">
        <v>294</v>
      </c>
      <c r="V52" s="357" t="s">
        <v>294</v>
      </c>
    </row>
    <row r="53" spans="1:22">
      <c r="A53" s="515"/>
      <c r="B53" s="47" t="s">
        <v>35</v>
      </c>
      <c r="C53" s="532" t="s">
        <v>145</v>
      </c>
      <c r="D53" s="499">
        <v>3</v>
      </c>
      <c r="E53" s="47">
        <v>4</v>
      </c>
      <c r="F53" s="496" t="s">
        <v>138</v>
      </c>
      <c r="G53" s="494"/>
      <c r="H53" s="494" t="s">
        <v>25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35</v>
      </c>
      <c r="N53" s="357" t="s">
        <v>25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515"/>
      <c r="B54" s="47" t="s">
        <v>19</v>
      </c>
      <c r="C54" s="548" t="s">
        <v>3226</v>
      </c>
      <c r="D54" s="499">
        <v>2</v>
      </c>
      <c r="E54" s="567">
        <v>2</v>
      </c>
      <c r="F54" s="1273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335</v>
      </c>
      <c r="M54" s="357" t="s">
        <v>19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517"/>
      <c r="B55" s="206"/>
      <c r="C55" s="541" t="s">
        <v>336</v>
      </c>
      <c r="D55" s="49">
        <v>20</v>
      </c>
      <c r="E55" s="49">
        <v>26</v>
      </c>
      <c r="F55" s="689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5616</v>
      </c>
      <c r="C56" s="532" t="s">
        <v>2151</v>
      </c>
      <c r="D56" s="499">
        <v>6</v>
      </c>
      <c r="E56" s="47">
        <v>9</v>
      </c>
      <c r="F56" s="495" t="s">
        <v>2144</v>
      </c>
      <c r="G56" s="494"/>
      <c r="H56" s="494" t="s">
        <v>4835</v>
      </c>
      <c r="I56" s="494" t="s">
        <v>294</v>
      </c>
      <c r="J56" s="494" t="s">
        <v>294</v>
      </c>
      <c r="K56" s="573">
        <v>0</v>
      </c>
      <c r="L56" s="358" t="s">
        <v>1144</v>
      </c>
      <c r="M56" s="357" t="s">
        <v>5616</v>
      </c>
      <c r="N56" s="357" t="s">
        <v>4835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871</v>
      </c>
      <c r="U56" s="357" t="s">
        <v>294</v>
      </c>
      <c r="V56" s="357" t="s">
        <v>294</v>
      </c>
    </row>
    <row r="57" spans="1:22">
      <c r="A57" s="515"/>
      <c r="B57" s="47" t="s">
        <v>38</v>
      </c>
      <c r="C57" s="532" t="s">
        <v>3711</v>
      </c>
      <c r="D57" s="499">
        <v>1</v>
      </c>
      <c r="E57" s="47">
        <v>1</v>
      </c>
      <c r="F57" s="496" t="s">
        <v>3226</v>
      </c>
      <c r="G57" s="494"/>
      <c r="H57" s="494" t="s">
        <v>19</v>
      </c>
      <c r="I57" s="494" t="s">
        <v>294</v>
      </c>
      <c r="J57" s="494" t="s">
        <v>294</v>
      </c>
      <c r="K57" s="573">
        <v>0</v>
      </c>
      <c r="L57" s="358" t="s">
        <v>331</v>
      </c>
      <c r="M57" s="357" t="s">
        <v>38</v>
      </c>
      <c r="N57" s="357" t="s">
        <v>19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335</v>
      </c>
      <c r="U57" s="357" t="s">
        <v>294</v>
      </c>
      <c r="V57" s="357" t="s">
        <v>294</v>
      </c>
    </row>
    <row r="58" spans="1:22">
      <c r="A58" s="515"/>
      <c r="B58" s="47" t="s">
        <v>5617</v>
      </c>
      <c r="C58" s="532" t="s">
        <v>2152</v>
      </c>
      <c r="D58" s="499">
        <v>5</v>
      </c>
      <c r="E58" s="47">
        <v>7</v>
      </c>
      <c r="F58" s="496" t="s">
        <v>2146</v>
      </c>
      <c r="G58" s="494"/>
      <c r="H58" s="494" t="s">
        <v>4708</v>
      </c>
      <c r="I58" s="494" t="s">
        <v>294</v>
      </c>
      <c r="J58" s="494" t="s">
        <v>294</v>
      </c>
      <c r="K58" s="573">
        <v>0</v>
      </c>
      <c r="L58" s="358" t="s">
        <v>947</v>
      </c>
      <c r="M58" s="357" t="s">
        <v>5617</v>
      </c>
      <c r="N58" s="357" t="s">
        <v>4708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864</v>
      </c>
      <c r="U58" s="357" t="s">
        <v>294</v>
      </c>
      <c r="V58" s="357" t="s">
        <v>294</v>
      </c>
    </row>
    <row r="59" spans="1:22" ht="15" thickBot="1">
      <c r="A59" s="515"/>
      <c r="B59" s="47" t="s">
        <v>4665</v>
      </c>
      <c r="C59" s="532" t="s">
        <v>1021</v>
      </c>
      <c r="D59" s="499">
        <v>8</v>
      </c>
      <c r="E59" s="47">
        <v>14</v>
      </c>
      <c r="F59" s="555" t="s">
        <v>5618</v>
      </c>
      <c r="G59" s="494"/>
      <c r="H59" s="494" t="s">
        <v>34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4665</v>
      </c>
      <c r="N59" s="357" t="s">
        <v>34</v>
      </c>
      <c r="O59" s="357" t="s">
        <v>294</v>
      </c>
      <c r="P59" s="357" t="s">
        <v>294</v>
      </c>
      <c r="Q59" s="357">
        <v>130</v>
      </c>
      <c r="R59" s="357">
        <v>18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206"/>
      <c r="C60" s="541" t="s">
        <v>336</v>
      </c>
      <c r="D60" s="49">
        <v>20</v>
      </c>
      <c r="E60" s="49">
        <v>31</v>
      </c>
      <c r="F60" s="689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1114</v>
      </c>
      <c r="C61" s="532" t="s">
        <v>1119</v>
      </c>
      <c r="D61" s="499">
        <v>4</v>
      </c>
      <c r="E61" s="47">
        <v>4</v>
      </c>
      <c r="F61" s="556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47" t="s">
        <v>4591</v>
      </c>
      <c r="C62" s="532" t="s">
        <v>1120</v>
      </c>
      <c r="D62" s="499">
        <v>4</v>
      </c>
      <c r="E62" s="47">
        <v>4</v>
      </c>
      <c r="F62" s="553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876</v>
      </c>
      <c r="C63" s="532" t="s">
        <v>1145</v>
      </c>
      <c r="D63" s="499">
        <v>4</v>
      </c>
      <c r="E63" s="47">
        <v>4</v>
      </c>
      <c r="F63" s="553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5619</v>
      </c>
      <c r="C64" s="532" t="s">
        <v>2153</v>
      </c>
      <c r="D64" s="499">
        <v>6</v>
      </c>
      <c r="E64" s="47">
        <v>10</v>
      </c>
      <c r="F64" s="686" t="s">
        <v>2151</v>
      </c>
      <c r="G64" s="494"/>
      <c r="H64" s="494" t="s">
        <v>5616</v>
      </c>
      <c r="I64" s="494" t="s">
        <v>294</v>
      </c>
      <c r="J64" s="494" t="s">
        <v>294</v>
      </c>
      <c r="K64" s="573">
        <v>0</v>
      </c>
      <c r="L64" s="358" t="s">
        <v>2154</v>
      </c>
      <c r="M64" s="357" t="s">
        <v>5619</v>
      </c>
      <c r="N64" s="357" t="s">
        <v>5616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1144</v>
      </c>
      <c r="U64" s="357" t="s">
        <v>294</v>
      </c>
      <c r="V64" s="357" t="s">
        <v>294</v>
      </c>
    </row>
    <row r="65" spans="1:22" ht="15" thickBot="1">
      <c r="A65" s="515"/>
      <c r="B65" s="47" t="s">
        <v>5730</v>
      </c>
      <c r="C65" s="532" t="s">
        <v>325</v>
      </c>
      <c r="D65" s="499">
        <v>8</v>
      </c>
      <c r="E65" s="47">
        <v>12</v>
      </c>
      <c r="F65" s="557" t="s">
        <v>4595</v>
      </c>
      <c r="G65" s="494"/>
      <c r="H65" s="494" t="s">
        <v>35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5730</v>
      </c>
      <c r="N65" s="357" t="s">
        <v>35</v>
      </c>
      <c r="O65" s="357" t="s">
        <v>294</v>
      </c>
      <c r="P65" s="357" t="s">
        <v>294</v>
      </c>
      <c r="Q65" s="357">
        <v>150</v>
      </c>
      <c r="R65" s="357">
        <v>36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517"/>
      <c r="B66" s="206"/>
      <c r="C66" s="541" t="s">
        <v>336</v>
      </c>
      <c r="D66" s="49">
        <v>18</v>
      </c>
      <c r="E66" s="49">
        <v>26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1116</v>
      </c>
      <c r="C67" s="532" t="s">
        <v>1122</v>
      </c>
      <c r="D67" s="499">
        <v>4</v>
      </c>
      <c r="E67" s="47">
        <v>4</v>
      </c>
      <c r="F67" s="495" t="s">
        <v>1058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866</v>
      </c>
      <c r="C68" s="532" t="s">
        <v>1123</v>
      </c>
      <c r="D68" s="499">
        <v>4</v>
      </c>
      <c r="E68" s="47">
        <v>4</v>
      </c>
      <c r="F68" s="496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875</v>
      </c>
      <c r="C69" s="532" t="s">
        <v>1124</v>
      </c>
      <c r="D69" s="499">
        <v>4</v>
      </c>
      <c r="E69" s="4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5620</v>
      </c>
      <c r="C70" s="532" t="s">
        <v>2155</v>
      </c>
      <c r="D70" s="499">
        <v>6</v>
      </c>
      <c r="E70" s="47">
        <v>9</v>
      </c>
      <c r="F70" s="686" t="s">
        <v>1010</v>
      </c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1146</v>
      </c>
      <c r="M70" s="357" t="s">
        <v>5620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2156</v>
      </c>
      <c r="U70" s="357" t="s">
        <v>294</v>
      </c>
      <c r="V70" s="357" t="s">
        <v>294</v>
      </c>
    </row>
    <row r="71" spans="1:22" ht="15" thickBot="1">
      <c r="A71" s="515"/>
      <c r="B71" s="47" t="s">
        <v>5731</v>
      </c>
      <c r="C71" s="532" t="s">
        <v>3394</v>
      </c>
      <c r="D71" s="499">
        <v>8</v>
      </c>
      <c r="E71" s="50">
        <v>12</v>
      </c>
      <c r="F71" s="497" t="s">
        <v>325</v>
      </c>
      <c r="G71" s="494"/>
      <c r="H71" s="494" t="s">
        <v>5730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5731</v>
      </c>
      <c r="N71" s="357" t="s">
        <v>5730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515"/>
      <c r="B72" s="206"/>
      <c r="C72" s="541" t="s">
        <v>336</v>
      </c>
      <c r="D72" s="49">
        <v>18</v>
      </c>
      <c r="E72" s="49">
        <v>25</v>
      </c>
      <c r="F72" s="52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536"/>
      <c r="C73" s="525" t="s">
        <v>111</v>
      </c>
      <c r="D73" s="49">
        <v>200</v>
      </c>
      <c r="E73" s="49">
        <v>270</v>
      </c>
      <c r="F73" s="4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0610-CB1E-4A30-B8C7-A40B7940FED3}">
  <sheetPr codeName="Sheet175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3168</v>
      </c>
      <c r="C9" s="543" t="s">
        <v>3169</v>
      </c>
      <c r="D9" s="605">
        <v>5</v>
      </c>
      <c r="E9" s="603">
        <v>6</v>
      </c>
      <c r="F9" s="115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20</v>
      </c>
      <c r="C10" s="532" t="s">
        <v>21</v>
      </c>
      <c r="D10" s="499">
        <v>5</v>
      </c>
      <c r="E10" s="47">
        <v>6</v>
      </c>
      <c r="F10" s="68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10</v>
      </c>
      <c r="C11" s="532" t="s">
        <v>11</v>
      </c>
      <c r="D11" s="499">
        <v>2</v>
      </c>
      <c r="E11" s="1156">
        <v>2</v>
      </c>
      <c r="F11" s="68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1020</v>
      </c>
      <c r="C12" s="532" t="s">
        <v>3206</v>
      </c>
      <c r="D12" s="499">
        <v>2</v>
      </c>
      <c r="E12" s="1156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905</v>
      </c>
      <c r="C13" s="532" t="s">
        <v>5593</v>
      </c>
      <c r="D13" s="499">
        <v>4</v>
      </c>
      <c r="E13" s="47">
        <v>5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2124</v>
      </c>
      <c r="M13" s="357" t="s">
        <v>905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499</v>
      </c>
      <c r="C14" s="532" t="s">
        <v>2106</v>
      </c>
      <c r="D14" s="499">
        <v>4</v>
      </c>
      <c r="E14" s="47">
        <v>5</v>
      </c>
      <c r="F14" s="68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882</v>
      </c>
      <c r="M14" s="357" t="s">
        <v>499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0"/>
      <c r="C15" s="541" t="s">
        <v>336</v>
      </c>
      <c r="D15" s="49">
        <v>22</v>
      </c>
      <c r="E15" s="49">
        <v>26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2" t="s">
        <v>3545</v>
      </c>
      <c r="D16" s="499">
        <v>5</v>
      </c>
      <c r="E16" s="47">
        <v>6</v>
      </c>
      <c r="F16" s="49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26</v>
      </c>
      <c r="C17" s="532" t="s">
        <v>52</v>
      </c>
      <c r="D17" s="499">
        <v>5</v>
      </c>
      <c r="E17" s="47">
        <v>6</v>
      </c>
      <c r="F17" s="4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36</v>
      </c>
      <c r="C18" s="532" t="s">
        <v>247</v>
      </c>
      <c r="D18" s="499">
        <v>1</v>
      </c>
      <c r="E18" s="47">
        <v>1</v>
      </c>
      <c r="F18" s="68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19</v>
      </c>
      <c r="C19" s="532" t="s">
        <v>3226</v>
      </c>
      <c r="D19" s="499">
        <v>2</v>
      </c>
      <c r="E19" s="47">
        <v>2</v>
      </c>
      <c r="F19" s="4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19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5594</v>
      </c>
      <c r="C20" s="532" t="s">
        <v>5595</v>
      </c>
      <c r="D20" s="499">
        <v>4</v>
      </c>
      <c r="E20" s="47">
        <v>5</v>
      </c>
      <c r="F20" s="496" t="s">
        <v>5593</v>
      </c>
      <c r="G20" s="494"/>
      <c r="H20" s="494" t="s">
        <v>905</v>
      </c>
      <c r="I20" s="494" t="s">
        <v>294</v>
      </c>
      <c r="J20" s="494" t="s">
        <v>294</v>
      </c>
      <c r="K20" s="573">
        <v>0</v>
      </c>
      <c r="L20" s="358" t="s">
        <v>2125</v>
      </c>
      <c r="M20" s="357" t="s">
        <v>5594</v>
      </c>
      <c r="N20" s="357" t="s">
        <v>905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2124</v>
      </c>
      <c r="U20" s="357" t="s">
        <v>294</v>
      </c>
      <c r="V20" s="357" t="s">
        <v>294</v>
      </c>
    </row>
    <row r="21" spans="1:22" ht="15" thickBot="1">
      <c r="A21" s="515"/>
      <c r="B21" s="47" t="s">
        <v>366</v>
      </c>
      <c r="C21" s="532" t="s">
        <v>2107</v>
      </c>
      <c r="D21" s="499">
        <v>3</v>
      </c>
      <c r="E21" s="47">
        <v>3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367</v>
      </c>
      <c r="M21" s="357" t="s">
        <v>366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50"/>
      <c r="C22" s="541" t="s">
        <v>336</v>
      </c>
      <c r="D22" s="49">
        <v>20</v>
      </c>
      <c r="E22" s="49">
        <v>23</v>
      </c>
      <c r="F22" s="68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895</v>
      </c>
      <c r="C23" s="543" t="s">
        <v>5596</v>
      </c>
      <c r="D23" s="499">
        <v>3</v>
      </c>
      <c r="E23" s="47">
        <v>3</v>
      </c>
      <c r="F23" s="495" t="s">
        <v>5595</v>
      </c>
      <c r="G23" s="494"/>
      <c r="H23" s="494" t="s">
        <v>5594</v>
      </c>
      <c r="I23" s="494" t="s">
        <v>294</v>
      </c>
      <c r="J23" s="494" t="s">
        <v>294</v>
      </c>
      <c r="K23" s="573">
        <v>0</v>
      </c>
      <c r="L23" s="358" t="s">
        <v>2126</v>
      </c>
      <c r="M23" s="357" t="s">
        <v>895</v>
      </c>
      <c r="N23" s="357" t="s">
        <v>5594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2125</v>
      </c>
      <c r="U23" s="357" t="s">
        <v>294</v>
      </c>
      <c r="V23" s="357" t="s">
        <v>294</v>
      </c>
    </row>
    <row r="24" spans="1:22">
      <c r="A24" s="515"/>
      <c r="B24" s="47" t="s">
        <v>29</v>
      </c>
      <c r="C24" s="532" t="s">
        <v>53</v>
      </c>
      <c r="D24" s="499">
        <v>2</v>
      </c>
      <c r="E24" s="1156">
        <v>2</v>
      </c>
      <c r="F24" s="49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4626</v>
      </c>
      <c r="C25" s="532" t="s">
        <v>5597</v>
      </c>
      <c r="D25" s="499">
        <v>5</v>
      </c>
      <c r="E25" s="47">
        <v>6</v>
      </c>
      <c r="F25" s="496" t="s">
        <v>3545</v>
      </c>
      <c r="G25" s="494"/>
      <c r="H25" s="494" t="s">
        <v>3544</v>
      </c>
      <c r="I25" s="494" t="s">
        <v>294</v>
      </c>
      <c r="J25" s="494" t="s">
        <v>294</v>
      </c>
      <c r="K25" s="573">
        <v>0</v>
      </c>
      <c r="L25" s="358" t="s">
        <v>4538</v>
      </c>
      <c r="M25" s="357" t="s">
        <v>4626</v>
      </c>
      <c r="N25" s="357" t="s">
        <v>3544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>
      <c r="A26" s="515"/>
      <c r="B26" s="47" t="s">
        <v>1110</v>
      </c>
      <c r="C26" s="532" t="s">
        <v>4640</v>
      </c>
      <c r="D26" s="499">
        <v>3</v>
      </c>
      <c r="E26" s="544">
        <v>3</v>
      </c>
      <c r="F26" s="496" t="s">
        <v>2107</v>
      </c>
      <c r="G26" s="494"/>
      <c r="H26" s="494" t="s">
        <v>366</v>
      </c>
      <c r="I26" s="494" t="s">
        <v>294</v>
      </c>
      <c r="J26" s="494" t="s">
        <v>294</v>
      </c>
      <c r="K26" s="573">
        <v>0</v>
      </c>
      <c r="L26" s="358" t="s">
        <v>408</v>
      </c>
      <c r="M26" s="357" t="s">
        <v>1110</v>
      </c>
      <c r="N26" s="357" t="s">
        <v>366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367</v>
      </c>
      <c r="U26" s="357" t="s">
        <v>294</v>
      </c>
      <c r="V26" s="357" t="s">
        <v>294</v>
      </c>
    </row>
    <row r="27" spans="1:22">
      <c r="A27" s="515"/>
      <c r="B27" s="47" t="s">
        <v>33</v>
      </c>
      <c r="C27" s="532" t="s">
        <v>3425</v>
      </c>
      <c r="D27" s="499">
        <v>5</v>
      </c>
      <c r="E27" s="47">
        <v>7</v>
      </c>
      <c r="F27" s="496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5"/>
      <c r="B28" s="47" t="s">
        <v>40</v>
      </c>
      <c r="C28" s="542" t="s">
        <v>338</v>
      </c>
      <c r="D28" s="499">
        <v>1</v>
      </c>
      <c r="E28" s="47">
        <v>1</v>
      </c>
      <c r="F28" s="496" t="s">
        <v>247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517"/>
      <c r="B29" s="517"/>
      <c r="C29" s="1057" t="s">
        <v>336</v>
      </c>
      <c r="D29" s="49">
        <v>19</v>
      </c>
      <c r="E29" s="49">
        <v>22</v>
      </c>
      <c r="F29" s="69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30</v>
      </c>
      <c r="C30" s="543" t="s">
        <v>141</v>
      </c>
      <c r="D30" s="499">
        <v>5</v>
      </c>
      <c r="E30" s="1156">
        <v>6</v>
      </c>
      <c r="F30" s="495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47" t="s">
        <v>1133</v>
      </c>
      <c r="C31" s="532" t="s">
        <v>5598</v>
      </c>
      <c r="D31" s="499">
        <v>3</v>
      </c>
      <c r="E31" s="47">
        <v>3</v>
      </c>
      <c r="F31" s="496" t="s">
        <v>5595</v>
      </c>
      <c r="G31" s="494"/>
      <c r="H31" s="494" t="s">
        <v>5594</v>
      </c>
      <c r="I31" s="494" t="s">
        <v>294</v>
      </c>
      <c r="J31" s="494" t="s">
        <v>294</v>
      </c>
      <c r="K31" s="573">
        <v>0</v>
      </c>
      <c r="L31" s="358" t="s">
        <v>1134</v>
      </c>
      <c r="M31" s="357" t="s">
        <v>1133</v>
      </c>
      <c r="N31" s="357" t="s">
        <v>5594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2125</v>
      </c>
      <c r="U31" s="357" t="s">
        <v>294</v>
      </c>
      <c r="V31" s="357" t="s">
        <v>294</v>
      </c>
    </row>
    <row r="32" spans="1:22">
      <c r="A32" s="515"/>
      <c r="B32" s="47" t="s">
        <v>25</v>
      </c>
      <c r="C32" s="532" t="s">
        <v>138</v>
      </c>
      <c r="D32" s="499">
        <v>3</v>
      </c>
      <c r="E32" s="1156">
        <v>4</v>
      </c>
      <c r="F32" s="496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25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47" t="s">
        <v>887</v>
      </c>
      <c r="C33" s="532" t="s">
        <v>5581</v>
      </c>
      <c r="D33" s="499">
        <v>4</v>
      </c>
      <c r="E33" s="47">
        <v>5</v>
      </c>
      <c r="F33" s="496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886</v>
      </c>
      <c r="M33" s="357" t="s">
        <v>887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47" t="s">
        <v>899</v>
      </c>
      <c r="C34" s="532" t="s">
        <v>5599</v>
      </c>
      <c r="D34" s="499">
        <v>3</v>
      </c>
      <c r="E34" s="544">
        <v>3</v>
      </c>
      <c r="F34" s="1271" t="s">
        <v>2106</v>
      </c>
      <c r="G34" s="494"/>
      <c r="H34" s="494" t="s">
        <v>499</v>
      </c>
      <c r="I34" s="494" t="s">
        <v>294</v>
      </c>
      <c r="J34" s="494" t="s">
        <v>294</v>
      </c>
      <c r="K34" s="573">
        <v>0</v>
      </c>
      <c r="L34" s="358" t="s">
        <v>2127</v>
      </c>
      <c r="M34" s="357" t="s">
        <v>899</v>
      </c>
      <c r="N34" s="357" t="s">
        <v>499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882</v>
      </c>
      <c r="U34" s="357" t="s">
        <v>294</v>
      </c>
      <c r="V34" s="357" t="s">
        <v>294</v>
      </c>
    </row>
    <row r="35" spans="1:22" ht="15" thickBot="1">
      <c r="A35" s="515"/>
      <c r="B35" s="47" t="s">
        <v>883</v>
      </c>
      <c r="C35" s="542" t="s">
        <v>5600</v>
      </c>
      <c r="D35" s="499">
        <v>3</v>
      </c>
      <c r="E35" s="544">
        <v>3</v>
      </c>
      <c r="F35" s="497" t="s">
        <v>5596</v>
      </c>
      <c r="G35" s="494"/>
      <c r="H35" s="494" t="s">
        <v>895</v>
      </c>
      <c r="I35" s="494" t="s">
        <v>294</v>
      </c>
      <c r="J35" s="494" t="s">
        <v>294</v>
      </c>
      <c r="K35" s="573">
        <v>0</v>
      </c>
      <c r="L35" s="358" t="s">
        <v>2128</v>
      </c>
      <c r="M35" s="357" t="s">
        <v>883</v>
      </c>
      <c r="N35" s="357" t="s">
        <v>895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2126</v>
      </c>
      <c r="U35" s="357" t="s">
        <v>294</v>
      </c>
      <c r="V35" s="357" t="s">
        <v>294</v>
      </c>
    </row>
    <row r="36" spans="1:22" ht="15" thickBot="1">
      <c r="A36" s="517"/>
      <c r="B36" s="50"/>
      <c r="C36" s="566" t="s">
        <v>336</v>
      </c>
      <c r="D36" s="49">
        <v>21</v>
      </c>
      <c r="E36" s="49">
        <v>24</v>
      </c>
      <c r="F36" s="689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897</v>
      </c>
      <c r="C37" s="543" t="s">
        <v>5601</v>
      </c>
      <c r="D37" s="499">
        <v>3</v>
      </c>
      <c r="E37" s="47">
        <v>4</v>
      </c>
      <c r="F37" s="495" t="s">
        <v>5596</v>
      </c>
      <c r="G37" s="494"/>
      <c r="H37" s="494" t="s">
        <v>895</v>
      </c>
      <c r="I37" s="494" t="s">
        <v>294</v>
      </c>
      <c r="J37" s="494" t="s">
        <v>294</v>
      </c>
      <c r="K37" s="574">
        <v>0</v>
      </c>
      <c r="L37" s="358" t="s">
        <v>2129</v>
      </c>
      <c r="M37" s="357" t="s">
        <v>897</v>
      </c>
      <c r="N37" s="357" t="s">
        <v>895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2126</v>
      </c>
      <c r="U37" s="357" t="s">
        <v>294</v>
      </c>
      <c r="V37" s="357" t="s">
        <v>294</v>
      </c>
    </row>
    <row r="38" spans="1:22">
      <c r="A38" s="515"/>
      <c r="B38" s="47" t="s">
        <v>35</v>
      </c>
      <c r="C38" s="532" t="s">
        <v>3258</v>
      </c>
      <c r="D38" s="499">
        <v>3</v>
      </c>
      <c r="E38" s="1156">
        <v>4</v>
      </c>
      <c r="F38" s="496" t="s">
        <v>138</v>
      </c>
      <c r="G38" s="494"/>
      <c r="H38" s="494" t="s">
        <v>25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35</v>
      </c>
      <c r="N38" s="357" t="s">
        <v>25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47" t="s">
        <v>1136</v>
      </c>
      <c r="C39" s="532" t="s">
        <v>5602</v>
      </c>
      <c r="D39" s="499">
        <v>6</v>
      </c>
      <c r="E39" s="47">
        <v>9</v>
      </c>
      <c r="F39" s="496" t="s">
        <v>141</v>
      </c>
      <c r="G39" s="494"/>
      <c r="H39" s="494" t="s">
        <v>30</v>
      </c>
      <c r="I39" s="494" t="s">
        <v>294</v>
      </c>
      <c r="J39" s="494" t="s">
        <v>294</v>
      </c>
      <c r="K39" s="574">
        <v>0</v>
      </c>
      <c r="L39" s="358" t="s">
        <v>2130</v>
      </c>
      <c r="M39" s="357" t="s">
        <v>1136</v>
      </c>
      <c r="N39" s="357" t="s">
        <v>30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15"/>
      <c r="B40" s="47" t="s">
        <v>1111</v>
      </c>
      <c r="C40" s="532" t="s">
        <v>4628</v>
      </c>
      <c r="D40" s="499">
        <v>3</v>
      </c>
      <c r="E40" s="47">
        <v>4</v>
      </c>
      <c r="F40" s="496" t="s">
        <v>338</v>
      </c>
      <c r="G40" s="494"/>
      <c r="H40" s="494" t="s">
        <v>40</v>
      </c>
      <c r="I40" s="494" t="s">
        <v>294</v>
      </c>
      <c r="J40" s="494" t="s">
        <v>294</v>
      </c>
      <c r="K40" s="573">
        <v>0</v>
      </c>
      <c r="L40" s="358" t="s">
        <v>1126</v>
      </c>
      <c r="M40" s="357" t="s">
        <v>1111</v>
      </c>
      <c r="N40" s="357" t="s">
        <v>40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1180</v>
      </c>
      <c r="U40" s="357" t="s">
        <v>294</v>
      </c>
      <c r="V40" s="357" t="s">
        <v>294</v>
      </c>
    </row>
    <row r="41" spans="1:22">
      <c r="A41" s="515"/>
      <c r="B41" s="47" t="s">
        <v>1118</v>
      </c>
      <c r="C41" s="532" t="s">
        <v>5274</v>
      </c>
      <c r="D41" s="499">
        <v>3</v>
      </c>
      <c r="E41" s="47">
        <v>6</v>
      </c>
      <c r="F41" s="496" t="s">
        <v>53</v>
      </c>
      <c r="G41" s="494"/>
      <c r="H41" s="494" t="s">
        <v>29</v>
      </c>
      <c r="I41" s="494" t="s">
        <v>294</v>
      </c>
      <c r="J41" s="494" t="s">
        <v>294</v>
      </c>
      <c r="K41" s="573">
        <v>0</v>
      </c>
      <c r="L41" s="358" t="s">
        <v>2114</v>
      </c>
      <c r="M41" s="357" t="s">
        <v>1118</v>
      </c>
      <c r="N41" s="357" t="s">
        <v>29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609</v>
      </c>
      <c r="U41" s="357" t="s">
        <v>294</v>
      </c>
      <c r="V41" s="357" t="s">
        <v>294</v>
      </c>
    </row>
    <row r="42" spans="1:22" ht="15" thickBot="1">
      <c r="A42" s="515"/>
      <c r="B42" s="47" t="s">
        <v>34</v>
      </c>
      <c r="C42" s="542" t="s">
        <v>142</v>
      </c>
      <c r="D42" s="499">
        <v>4</v>
      </c>
      <c r="E42" s="1156">
        <v>6</v>
      </c>
      <c r="F42" s="497" t="s">
        <v>11</v>
      </c>
      <c r="G42" s="494"/>
      <c r="H42" s="494" t="s">
        <v>10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34</v>
      </c>
      <c r="N42" s="357" t="s">
        <v>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517"/>
      <c r="B43" s="50"/>
      <c r="C43" s="550" t="s">
        <v>336</v>
      </c>
      <c r="D43" s="49">
        <v>22</v>
      </c>
      <c r="E43" s="49">
        <v>33</v>
      </c>
      <c r="F43" s="689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1135</v>
      </c>
      <c r="C44" s="532" t="s">
        <v>5603</v>
      </c>
      <c r="D44" s="499">
        <v>4</v>
      </c>
      <c r="E44" s="47">
        <v>5</v>
      </c>
      <c r="F44" s="495" t="s">
        <v>5600</v>
      </c>
      <c r="G44" s="494"/>
      <c r="H44" s="494" t="s">
        <v>883</v>
      </c>
      <c r="I44" s="494" t="s">
        <v>294</v>
      </c>
      <c r="J44" s="494" t="s">
        <v>294</v>
      </c>
      <c r="K44" s="573">
        <v>0</v>
      </c>
      <c r="L44" s="358" t="s">
        <v>889</v>
      </c>
      <c r="M44" s="357" t="s">
        <v>1135</v>
      </c>
      <c r="N44" s="357" t="s">
        <v>883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2128</v>
      </c>
      <c r="U44" s="357" t="s">
        <v>294</v>
      </c>
      <c r="V44" s="357" t="s">
        <v>294</v>
      </c>
    </row>
    <row r="45" spans="1:22">
      <c r="A45" s="515"/>
      <c r="B45" s="47" t="s">
        <v>38</v>
      </c>
      <c r="C45" s="532" t="s">
        <v>146</v>
      </c>
      <c r="D45" s="499">
        <v>1</v>
      </c>
      <c r="E45" s="47">
        <v>1</v>
      </c>
      <c r="F45" s="496" t="s">
        <v>3226</v>
      </c>
      <c r="G45" s="494"/>
      <c r="H45" s="494" t="s">
        <v>19</v>
      </c>
      <c r="I45" s="494" t="s">
        <v>294</v>
      </c>
      <c r="J45" s="494" t="s">
        <v>294</v>
      </c>
      <c r="K45" s="573">
        <v>0</v>
      </c>
      <c r="L45" s="358" t="s">
        <v>331</v>
      </c>
      <c r="M45" s="357" t="s">
        <v>38</v>
      </c>
      <c r="N45" s="357" t="s">
        <v>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335</v>
      </c>
      <c r="U45" s="357" t="s">
        <v>294</v>
      </c>
      <c r="V45" s="357" t="s">
        <v>294</v>
      </c>
    </row>
    <row r="46" spans="1:22">
      <c r="A46" s="515"/>
      <c r="B46" s="47" t="s">
        <v>892</v>
      </c>
      <c r="C46" s="532" t="s">
        <v>5604</v>
      </c>
      <c r="D46" s="499">
        <v>6</v>
      </c>
      <c r="E46" s="47">
        <v>9</v>
      </c>
      <c r="F46" s="496" t="s">
        <v>5602</v>
      </c>
      <c r="G46" s="494"/>
      <c r="H46" s="494" t="s">
        <v>1136</v>
      </c>
      <c r="I46" s="494" t="s">
        <v>294</v>
      </c>
      <c r="J46" s="494" t="s">
        <v>294</v>
      </c>
      <c r="K46" s="573">
        <v>0</v>
      </c>
      <c r="L46" s="358" t="s">
        <v>944</v>
      </c>
      <c r="M46" s="357" t="s">
        <v>892</v>
      </c>
      <c r="N46" s="357" t="s">
        <v>1136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2130</v>
      </c>
      <c r="U46" s="357" t="s">
        <v>294</v>
      </c>
      <c r="V46" s="357" t="s">
        <v>294</v>
      </c>
    </row>
    <row r="47" spans="1:22">
      <c r="A47" s="515"/>
      <c r="B47" s="47" t="s">
        <v>4800</v>
      </c>
      <c r="C47" s="532" t="s">
        <v>4801</v>
      </c>
      <c r="D47" s="499">
        <v>3</v>
      </c>
      <c r="E47" s="47">
        <v>4</v>
      </c>
      <c r="F47" s="496" t="s">
        <v>4640</v>
      </c>
      <c r="G47" s="494"/>
      <c r="H47" s="494" t="s">
        <v>1110</v>
      </c>
      <c r="I47" s="494" t="s">
        <v>294</v>
      </c>
      <c r="J47" s="494" t="s">
        <v>294</v>
      </c>
      <c r="K47" s="573">
        <v>0</v>
      </c>
      <c r="L47" s="358" t="s">
        <v>2119</v>
      </c>
      <c r="M47" s="357" t="s">
        <v>4800</v>
      </c>
      <c r="N47" s="357" t="s">
        <v>1110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>
      <c r="A48" s="515"/>
      <c r="B48" s="47" t="s">
        <v>868</v>
      </c>
      <c r="C48" s="532" t="s">
        <v>4618</v>
      </c>
      <c r="D48" s="499">
        <v>3</v>
      </c>
      <c r="E48" s="47">
        <v>4</v>
      </c>
      <c r="F48" s="496" t="s">
        <v>3169</v>
      </c>
      <c r="G48" s="494"/>
      <c r="H48" s="494" t="s">
        <v>3168</v>
      </c>
      <c r="I48" s="494" t="s">
        <v>294</v>
      </c>
      <c r="J48" s="494" t="s">
        <v>294</v>
      </c>
      <c r="K48" s="573">
        <v>0</v>
      </c>
      <c r="L48" s="358" t="s">
        <v>2113</v>
      </c>
      <c r="M48" s="357" t="s">
        <v>868</v>
      </c>
      <c r="N48" s="357" t="s">
        <v>3168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3170</v>
      </c>
      <c r="U48" s="357" t="s">
        <v>294</v>
      </c>
      <c r="V48" s="357" t="s">
        <v>294</v>
      </c>
    </row>
    <row r="49" spans="1:22" ht="15" thickBot="1">
      <c r="A49" s="515"/>
      <c r="B49" s="47" t="s">
        <v>1137</v>
      </c>
      <c r="C49" s="532" t="s">
        <v>5605</v>
      </c>
      <c r="D49" s="499">
        <v>4</v>
      </c>
      <c r="E49" s="47">
        <v>5</v>
      </c>
      <c r="F49" s="497" t="s">
        <v>5600</v>
      </c>
      <c r="G49" s="494"/>
      <c r="H49" s="494" t="s">
        <v>883</v>
      </c>
      <c r="I49" s="494" t="s">
        <v>294</v>
      </c>
      <c r="J49" s="494" t="s">
        <v>294</v>
      </c>
      <c r="K49" s="573">
        <v>0</v>
      </c>
      <c r="L49" s="358" t="s">
        <v>2131</v>
      </c>
      <c r="M49" s="357" t="s">
        <v>1137</v>
      </c>
      <c r="N49" s="357" t="s">
        <v>883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2128</v>
      </c>
      <c r="U49" s="357" t="s">
        <v>294</v>
      </c>
      <c r="V49" s="357" t="s">
        <v>294</v>
      </c>
    </row>
    <row r="50" spans="1:22" ht="15" thickBot="1">
      <c r="A50" s="1059"/>
      <c r="B50" s="537"/>
      <c r="C50" s="541" t="s">
        <v>336</v>
      </c>
      <c r="D50" s="49">
        <v>21</v>
      </c>
      <c r="E50" s="49">
        <v>28</v>
      </c>
      <c r="F50" s="68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336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15">
        <v>7</v>
      </c>
      <c r="B51" s="47" t="s">
        <v>4804</v>
      </c>
      <c r="C51" s="532" t="s">
        <v>4805</v>
      </c>
      <c r="D51" s="499">
        <v>3</v>
      </c>
      <c r="E51" s="47">
        <v>4</v>
      </c>
      <c r="F51" s="495" t="s">
        <v>5603</v>
      </c>
      <c r="G51" s="494"/>
      <c r="H51" s="494" t="s">
        <v>1135</v>
      </c>
      <c r="I51" s="494" t="s">
        <v>294</v>
      </c>
      <c r="J51" s="494" t="s">
        <v>294</v>
      </c>
      <c r="K51" s="573">
        <v>0</v>
      </c>
      <c r="L51" s="358" t="s">
        <v>2132</v>
      </c>
      <c r="M51" s="357" t="s">
        <v>4804</v>
      </c>
      <c r="N51" s="357" t="s">
        <v>1135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889</v>
      </c>
      <c r="U51" s="357" t="s">
        <v>294</v>
      </c>
      <c r="V51" s="357" t="s">
        <v>294</v>
      </c>
    </row>
    <row r="52" spans="1:22">
      <c r="A52" s="515"/>
      <c r="B52" s="47" t="s">
        <v>890</v>
      </c>
      <c r="C52" s="532" t="s">
        <v>5606</v>
      </c>
      <c r="D52" s="499">
        <v>5</v>
      </c>
      <c r="E52" s="544">
        <v>7</v>
      </c>
      <c r="F52" s="496" t="s">
        <v>5607</v>
      </c>
      <c r="G52" s="494"/>
      <c r="H52" s="494" t="s">
        <v>892</v>
      </c>
      <c r="I52" s="494" t="s">
        <v>294</v>
      </c>
      <c r="J52" s="494" t="s">
        <v>294</v>
      </c>
      <c r="K52" s="573">
        <v>0</v>
      </c>
      <c r="L52" s="358" t="s">
        <v>900</v>
      </c>
      <c r="M52" s="357" t="s">
        <v>890</v>
      </c>
      <c r="N52" s="357" t="s">
        <v>892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944</v>
      </c>
      <c r="U52" s="357" t="s">
        <v>294</v>
      </c>
      <c r="V52" s="357" t="s">
        <v>294</v>
      </c>
    </row>
    <row r="53" spans="1:22">
      <c r="A53" s="515"/>
      <c r="B53" s="47" t="s">
        <v>4665</v>
      </c>
      <c r="C53" s="532" t="s">
        <v>5502</v>
      </c>
      <c r="D53" s="499">
        <v>8</v>
      </c>
      <c r="E53" s="47">
        <v>14</v>
      </c>
      <c r="F53" s="496" t="s">
        <v>5503</v>
      </c>
      <c r="G53" s="494"/>
      <c r="H53" s="494" t="s">
        <v>34</v>
      </c>
      <c r="I53" s="494" t="s">
        <v>294</v>
      </c>
      <c r="J53" s="494" t="s">
        <v>294</v>
      </c>
      <c r="K53" s="573">
        <v>130</v>
      </c>
      <c r="L53" s="358" t="s">
        <v>4589</v>
      </c>
      <c r="M53" s="357" t="s">
        <v>4665</v>
      </c>
      <c r="N53" s="357" t="s">
        <v>34</v>
      </c>
      <c r="O53" s="357" t="s">
        <v>294</v>
      </c>
      <c r="P53" s="357" t="s">
        <v>294</v>
      </c>
      <c r="Q53" s="357">
        <v>130</v>
      </c>
      <c r="R53" s="357">
        <v>19</v>
      </c>
      <c r="S53" s="357">
        <v>0</v>
      </c>
      <c r="T53" s="357" t="s">
        <v>1181</v>
      </c>
      <c r="U53" s="357" t="s">
        <v>2110</v>
      </c>
      <c r="V53" s="357" t="s">
        <v>294</v>
      </c>
    </row>
    <row r="54" spans="1:22" ht="15" thickBot="1">
      <c r="A54" s="515"/>
      <c r="B54" s="47" t="s">
        <v>901</v>
      </c>
      <c r="C54" s="542" t="s">
        <v>4636</v>
      </c>
      <c r="D54" s="499">
        <v>3</v>
      </c>
      <c r="E54" s="47">
        <v>3</v>
      </c>
      <c r="F54" s="497" t="s">
        <v>2106</v>
      </c>
      <c r="G54" s="494"/>
      <c r="H54" s="494" t="s">
        <v>499</v>
      </c>
      <c r="I54" s="494" t="s">
        <v>294</v>
      </c>
      <c r="J54" s="494" t="s">
        <v>294</v>
      </c>
      <c r="K54" s="573">
        <v>0</v>
      </c>
      <c r="L54" s="358" t="s">
        <v>2103</v>
      </c>
      <c r="M54" s="357" t="s">
        <v>901</v>
      </c>
      <c r="N54" s="357" t="s">
        <v>499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882</v>
      </c>
      <c r="U54" s="357" t="s">
        <v>294</v>
      </c>
      <c r="V54" s="357" t="s">
        <v>294</v>
      </c>
    </row>
    <row r="55" spans="1:22" ht="15" thickBot="1">
      <c r="A55" s="517"/>
      <c r="B55" s="50"/>
      <c r="C55" s="566" t="s">
        <v>336</v>
      </c>
      <c r="D55" s="49">
        <v>19</v>
      </c>
      <c r="E55" s="49">
        <v>28</v>
      </c>
      <c r="F55" s="689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515">
        <v>8</v>
      </c>
      <c r="B56" s="47" t="s">
        <v>888</v>
      </c>
      <c r="C56" s="543" t="s">
        <v>5608</v>
      </c>
      <c r="D56" s="499">
        <v>4</v>
      </c>
      <c r="E56" s="47">
        <v>4</v>
      </c>
      <c r="F56" s="495" t="s">
        <v>5606</v>
      </c>
      <c r="G56" s="494"/>
      <c r="H56" s="494" t="s">
        <v>890</v>
      </c>
      <c r="I56" s="494" t="s">
        <v>294</v>
      </c>
      <c r="J56" s="494" t="s">
        <v>294</v>
      </c>
      <c r="K56" s="573">
        <v>0</v>
      </c>
      <c r="L56" s="358" t="s">
        <v>2133</v>
      </c>
      <c r="M56" s="357" t="s">
        <v>888</v>
      </c>
      <c r="N56" s="357" t="s">
        <v>890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900</v>
      </c>
      <c r="U56" s="357" t="s">
        <v>294</v>
      </c>
      <c r="V56" s="357" t="s">
        <v>294</v>
      </c>
    </row>
    <row r="57" spans="1:22">
      <c r="A57" s="515"/>
      <c r="B57" s="47" t="s">
        <v>1139</v>
      </c>
      <c r="C57" s="532" t="s">
        <v>5609</v>
      </c>
      <c r="D57" s="499">
        <v>6</v>
      </c>
      <c r="E57" s="47">
        <v>9</v>
      </c>
      <c r="F57" s="496" t="s">
        <v>4805</v>
      </c>
      <c r="G57" s="494"/>
      <c r="H57" s="494" t="s">
        <v>4804</v>
      </c>
      <c r="I57" s="494" t="s">
        <v>294</v>
      </c>
      <c r="J57" s="494" t="s">
        <v>294</v>
      </c>
      <c r="K57" s="573">
        <v>0</v>
      </c>
      <c r="L57" s="358" t="s">
        <v>2134</v>
      </c>
      <c r="M57" s="357" t="s">
        <v>1139</v>
      </c>
      <c r="N57" s="357" t="s">
        <v>4804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2132</v>
      </c>
      <c r="U57" s="357" t="s">
        <v>294</v>
      </c>
      <c r="V57" s="357" t="s">
        <v>294</v>
      </c>
    </row>
    <row r="58" spans="1:22">
      <c r="A58" s="515"/>
      <c r="B58" s="47" t="s">
        <v>4649</v>
      </c>
      <c r="C58" s="532" t="s">
        <v>4662</v>
      </c>
      <c r="D58" s="499">
        <v>4</v>
      </c>
      <c r="E58" s="47">
        <v>4</v>
      </c>
      <c r="F58" s="496" t="s">
        <v>146</v>
      </c>
      <c r="G58" s="494"/>
      <c r="H58" s="494" t="s">
        <v>38</v>
      </c>
      <c r="I58" s="494" t="s">
        <v>294</v>
      </c>
      <c r="J58" s="494" t="s">
        <v>294</v>
      </c>
      <c r="K58" s="573">
        <v>0</v>
      </c>
      <c r="L58" s="358" t="s">
        <v>774</v>
      </c>
      <c r="M58" s="357" t="s">
        <v>4649</v>
      </c>
      <c r="N58" s="357" t="s">
        <v>38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331</v>
      </c>
      <c r="U58" s="357" t="s">
        <v>294</v>
      </c>
      <c r="V58" s="357" t="s">
        <v>294</v>
      </c>
    </row>
    <row r="59" spans="1:22" ht="15" thickBot="1">
      <c r="A59" s="515"/>
      <c r="B59" s="47" t="s">
        <v>891</v>
      </c>
      <c r="C59" s="542" t="s">
        <v>5610</v>
      </c>
      <c r="D59" s="499">
        <v>6</v>
      </c>
      <c r="E59" s="47">
        <v>9</v>
      </c>
      <c r="F59" s="497" t="s">
        <v>4640</v>
      </c>
      <c r="G59" s="494"/>
      <c r="H59" s="494" t="s">
        <v>1110</v>
      </c>
      <c r="I59" s="494" t="s">
        <v>294</v>
      </c>
      <c r="J59" s="494" t="s">
        <v>294</v>
      </c>
      <c r="K59" s="573">
        <v>0</v>
      </c>
      <c r="L59" s="358" t="s">
        <v>2135</v>
      </c>
      <c r="M59" s="357" t="s">
        <v>891</v>
      </c>
      <c r="N59" s="357" t="s">
        <v>1110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408</v>
      </c>
      <c r="U59" s="357" t="s">
        <v>294</v>
      </c>
      <c r="V59" s="357" t="s">
        <v>294</v>
      </c>
    </row>
    <row r="60" spans="1:22" ht="15" thickBot="1">
      <c r="A60" s="517"/>
      <c r="B60" s="50"/>
      <c r="C60" s="550" t="s">
        <v>336</v>
      </c>
      <c r="D60" s="49">
        <v>20</v>
      </c>
      <c r="E60" s="49">
        <v>26</v>
      </c>
      <c r="F60" s="690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6" t="s">
        <v>1127</v>
      </c>
      <c r="C61" s="532" t="s">
        <v>5509</v>
      </c>
      <c r="D61" s="499">
        <v>6</v>
      </c>
      <c r="E61" s="47">
        <v>9</v>
      </c>
      <c r="F61" s="495" t="s">
        <v>4662</v>
      </c>
      <c r="G61" s="494"/>
      <c r="H61" s="494" t="s">
        <v>4649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1127</v>
      </c>
      <c r="N61" s="357" t="s">
        <v>4649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774</v>
      </c>
      <c r="U61" s="357" t="s">
        <v>294</v>
      </c>
      <c r="V61" s="357" t="s">
        <v>294</v>
      </c>
    </row>
    <row r="62" spans="1:22">
      <c r="A62" s="515"/>
      <c r="B62" s="47" t="s">
        <v>5730</v>
      </c>
      <c r="C62" s="532" t="s">
        <v>325</v>
      </c>
      <c r="D62" s="499">
        <v>8</v>
      </c>
      <c r="E62" s="1156">
        <v>12</v>
      </c>
      <c r="F62" s="496" t="s">
        <v>4674</v>
      </c>
      <c r="G62" s="494"/>
      <c r="H62" s="494" t="s">
        <v>35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5730</v>
      </c>
      <c r="N62" s="357" t="s">
        <v>35</v>
      </c>
      <c r="O62" s="357" t="s">
        <v>294</v>
      </c>
      <c r="P62" s="357" t="s">
        <v>294</v>
      </c>
      <c r="Q62" s="357">
        <v>150</v>
      </c>
      <c r="R62" s="357">
        <v>37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47" t="s">
        <v>1114</v>
      </c>
      <c r="C63" s="532" t="s">
        <v>1119</v>
      </c>
      <c r="D63" s="499">
        <v>4</v>
      </c>
      <c r="E63" s="1156">
        <v>4</v>
      </c>
      <c r="F63" s="496" t="s">
        <v>5510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4591</v>
      </c>
      <c r="C64" s="532" t="s">
        <v>1120</v>
      </c>
      <c r="D64" s="499">
        <v>4</v>
      </c>
      <c r="E64" s="1156">
        <v>4</v>
      </c>
      <c r="F64" s="496" t="s">
        <v>5510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47" t="s">
        <v>876</v>
      </c>
      <c r="C65" s="532" t="s">
        <v>1121</v>
      </c>
      <c r="D65" s="499">
        <v>4</v>
      </c>
      <c r="E65" s="47">
        <v>4</v>
      </c>
      <c r="F65" s="496" t="s">
        <v>5510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5511</v>
      </c>
      <c r="U65" s="357" t="s">
        <v>294</v>
      </c>
      <c r="V65" s="357" t="s">
        <v>294</v>
      </c>
    </row>
    <row r="66" spans="1:22" ht="15" thickBot="1">
      <c r="A66" s="517"/>
      <c r="B66" s="50"/>
      <c r="C66" s="541" t="s">
        <v>336</v>
      </c>
      <c r="D66" s="49">
        <v>18</v>
      </c>
      <c r="E66" s="49">
        <v>25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1141</v>
      </c>
      <c r="C67" s="532" t="s">
        <v>5611</v>
      </c>
      <c r="D67" s="499">
        <v>6</v>
      </c>
      <c r="E67" s="47">
        <v>9</v>
      </c>
      <c r="F67" s="495" t="s">
        <v>5509</v>
      </c>
      <c r="G67" s="494"/>
      <c r="H67" s="494" t="s">
        <v>1127</v>
      </c>
      <c r="I67" s="494" t="s">
        <v>294</v>
      </c>
      <c r="J67" s="494" t="s">
        <v>294</v>
      </c>
      <c r="K67" s="573">
        <v>0</v>
      </c>
      <c r="L67" s="358" t="s">
        <v>2136</v>
      </c>
      <c r="M67" s="357" t="s">
        <v>1141</v>
      </c>
      <c r="N67" s="357" t="s">
        <v>1127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881</v>
      </c>
      <c r="U67" s="357" t="s">
        <v>294</v>
      </c>
      <c r="V67" s="357" t="s">
        <v>294</v>
      </c>
    </row>
    <row r="68" spans="1:22">
      <c r="A68" s="515"/>
      <c r="B68" s="47" t="s">
        <v>1116</v>
      </c>
      <c r="C68" s="532" t="s">
        <v>1122</v>
      </c>
      <c r="D68" s="499">
        <v>4</v>
      </c>
      <c r="E68" s="47">
        <v>4</v>
      </c>
      <c r="F68" s="532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2137</v>
      </c>
      <c r="M68" s="357" t="s">
        <v>1116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515"/>
      <c r="B69" s="47" t="s">
        <v>866</v>
      </c>
      <c r="C69" s="532" t="s">
        <v>1123</v>
      </c>
      <c r="D69" s="499">
        <v>4</v>
      </c>
      <c r="E69" s="47">
        <v>4</v>
      </c>
      <c r="F69" s="532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875</v>
      </c>
      <c r="C70" s="532" t="s">
        <v>1124</v>
      </c>
      <c r="D70" s="499">
        <v>4</v>
      </c>
      <c r="E70" s="47">
        <v>4</v>
      </c>
      <c r="F70" s="532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5731</v>
      </c>
      <c r="C71" s="532" t="s">
        <v>3394</v>
      </c>
      <c r="D71" s="516">
        <v>8</v>
      </c>
      <c r="E71" s="1263">
        <v>12</v>
      </c>
      <c r="F71" s="497" t="s">
        <v>325</v>
      </c>
      <c r="G71" s="494"/>
      <c r="H71" s="494" t="s">
        <v>5730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5731</v>
      </c>
      <c r="N71" s="357" t="s">
        <v>5730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515"/>
      <c r="B72" s="515"/>
      <c r="C72" s="541" t="s">
        <v>336</v>
      </c>
      <c r="D72" s="545">
        <v>18</v>
      </c>
      <c r="E72" s="545">
        <v>25</v>
      </c>
      <c r="F72" s="49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17"/>
      <c r="B73" s="517"/>
      <c r="C73" s="541" t="s">
        <v>5612</v>
      </c>
      <c r="D73" s="49">
        <v>200</v>
      </c>
      <c r="E73" s="49">
        <v>260</v>
      </c>
      <c r="F73" s="52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5612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L74" s="358" t="s">
        <v>294</v>
      </c>
      <c r="M74" s="357" t="s">
        <v>294</v>
      </c>
      <c r="N74" s="357" t="s">
        <v>294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A5EA-7864-4317-B0A1-7CFCBEA8C7BE}">
  <sheetPr codeName="Sheet176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355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499</v>
      </c>
      <c r="C9" s="531" t="s">
        <v>2106</v>
      </c>
      <c r="D9" s="498">
        <v>4</v>
      </c>
      <c r="E9" s="46">
        <v>5</v>
      </c>
      <c r="F9" s="531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23" t="s">
        <v>3169</v>
      </c>
      <c r="D10" s="499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5283</v>
      </c>
      <c r="C11" s="520" t="s">
        <v>5671</v>
      </c>
      <c r="D11" s="499">
        <v>4</v>
      </c>
      <c r="E11" s="47">
        <v>4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5285</v>
      </c>
      <c r="M11" s="357" t="s">
        <v>5283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10</v>
      </c>
      <c r="C12" s="520" t="s">
        <v>11</v>
      </c>
      <c r="D12" s="499">
        <v>2</v>
      </c>
      <c r="E12" s="47">
        <v>2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10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36</v>
      </c>
      <c r="C13" s="520" t="s">
        <v>247</v>
      </c>
      <c r="D13" s="499">
        <v>1</v>
      </c>
      <c r="E13" s="47">
        <v>1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1131</v>
      </c>
      <c r="M13" s="357" t="s">
        <v>36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20</v>
      </c>
      <c r="C14" s="537" t="s">
        <v>4140</v>
      </c>
      <c r="D14" s="516">
        <v>5</v>
      </c>
      <c r="E14" s="50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7"/>
      <c r="C15" s="538" t="s">
        <v>22</v>
      </c>
      <c r="D15" s="49">
        <v>21</v>
      </c>
      <c r="E15" s="49">
        <v>24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20" t="s">
        <v>3545</v>
      </c>
      <c r="D16" s="499">
        <v>5</v>
      </c>
      <c r="E16" s="47">
        <v>6</v>
      </c>
      <c r="F16" s="61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5363</v>
      </c>
      <c r="C17" s="520" t="s">
        <v>5672</v>
      </c>
      <c r="D17" s="499">
        <v>4</v>
      </c>
      <c r="E17" s="47">
        <v>4</v>
      </c>
      <c r="F17" s="520" t="s">
        <v>5671</v>
      </c>
      <c r="G17" s="494"/>
      <c r="H17" s="494" t="s">
        <v>5283</v>
      </c>
      <c r="I17" s="494" t="s">
        <v>294</v>
      </c>
      <c r="J17" s="494" t="s">
        <v>294</v>
      </c>
      <c r="K17" s="573">
        <v>0</v>
      </c>
      <c r="L17" s="358" t="s">
        <v>5288</v>
      </c>
      <c r="M17" s="357" t="s">
        <v>5363</v>
      </c>
      <c r="N17" s="357" t="s">
        <v>5283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5285</v>
      </c>
      <c r="U17" s="357" t="s">
        <v>294</v>
      </c>
      <c r="V17" s="357" t="s">
        <v>294</v>
      </c>
    </row>
    <row r="18" spans="1:22">
      <c r="A18" s="515"/>
      <c r="B18" s="47" t="s">
        <v>366</v>
      </c>
      <c r="C18" s="520" t="s">
        <v>2107</v>
      </c>
      <c r="D18" s="499">
        <v>3</v>
      </c>
      <c r="E18" s="47">
        <v>3</v>
      </c>
      <c r="F18" s="6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367</v>
      </c>
      <c r="M18" s="357" t="s">
        <v>366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19</v>
      </c>
      <c r="C19" s="520" t="s">
        <v>3226</v>
      </c>
      <c r="D19" s="499">
        <v>2</v>
      </c>
      <c r="E19" s="47">
        <v>2</v>
      </c>
      <c r="F19" s="610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19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40</v>
      </c>
      <c r="C20" s="520" t="s">
        <v>338</v>
      </c>
      <c r="D20" s="499">
        <v>1</v>
      </c>
      <c r="E20" s="47">
        <v>1</v>
      </c>
      <c r="F20" s="618" t="s">
        <v>247</v>
      </c>
      <c r="G20" s="494"/>
      <c r="H20" s="494" t="s">
        <v>36</v>
      </c>
      <c r="I20" s="494" t="s">
        <v>294</v>
      </c>
      <c r="J20" s="494" t="s">
        <v>294</v>
      </c>
      <c r="K20" s="573">
        <v>0</v>
      </c>
      <c r="L20" s="358" t="s">
        <v>1180</v>
      </c>
      <c r="M20" s="357" t="s">
        <v>40</v>
      </c>
      <c r="N20" s="357" t="s">
        <v>36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1131</v>
      </c>
      <c r="U20" s="357" t="s">
        <v>294</v>
      </c>
      <c r="V20" s="357" t="s">
        <v>294</v>
      </c>
    </row>
    <row r="21" spans="1:22" ht="15" thickBot="1">
      <c r="A21" s="515"/>
      <c r="B21" s="47" t="s">
        <v>26</v>
      </c>
      <c r="C21" s="520" t="s">
        <v>52</v>
      </c>
      <c r="D21" s="516">
        <v>5</v>
      </c>
      <c r="E21" s="47">
        <v>6</v>
      </c>
      <c r="F21" s="618" t="s">
        <v>4140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5"/>
      <c r="B22" s="206"/>
      <c r="C22" s="1274" t="s">
        <v>22</v>
      </c>
      <c r="D22" s="547">
        <v>20</v>
      </c>
      <c r="E22" s="692">
        <v>22</v>
      </c>
      <c r="F22" s="61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/>
      <c r="B23" s="1275" t="s">
        <v>25</v>
      </c>
      <c r="C23" s="531" t="s">
        <v>138</v>
      </c>
      <c r="D23" s="498">
        <v>3</v>
      </c>
      <c r="E23" s="46">
        <v>4</v>
      </c>
      <c r="F23" s="61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25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>
        <v>3</v>
      </c>
      <c r="B24" s="47" t="s">
        <v>4626</v>
      </c>
      <c r="C24" s="520" t="s">
        <v>4627</v>
      </c>
      <c r="D24" s="499">
        <v>5</v>
      </c>
      <c r="E24" s="47">
        <v>6</v>
      </c>
      <c r="F24" s="618" t="s">
        <v>3545</v>
      </c>
      <c r="G24" s="494"/>
      <c r="H24" s="494" t="s">
        <v>3544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4626</v>
      </c>
      <c r="N24" s="357" t="s">
        <v>3544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515"/>
      <c r="B25" s="47" t="s">
        <v>29</v>
      </c>
      <c r="C25" s="520" t="s">
        <v>5298</v>
      </c>
      <c r="D25" s="499">
        <v>2</v>
      </c>
      <c r="E25" s="47">
        <v>2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5295</v>
      </c>
      <c r="C26" s="520" t="s">
        <v>5673</v>
      </c>
      <c r="D26" s="499">
        <v>4</v>
      </c>
      <c r="E26" s="47">
        <v>6</v>
      </c>
      <c r="F26" s="618" t="s">
        <v>5674</v>
      </c>
      <c r="G26" s="494"/>
      <c r="H26" s="494" t="s">
        <v>5363</v>
      </c>
      <c r="I26" s="494" t="s">
        <v>294</v>
      </c>
      <c r="J26" s="494" t="s">
        <v>294</v>
      </c>
      <c r="K26" s="573">
        <v>0</v>
      </c>
      <c r="L26" s="358" t="s">
        <v>5297</v>
      </c>
      <c r="M26" s="357" t="s">
        <v>5295</v>
      </c>
      <c r="N26" s="357" t="s">
        <v>5363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5288</v>
      </c>
      <c r="U26" s="357" t="s">
        <v>294</v>
      </c>
      <c r="V26" s="357" t="s">
        <v>294</v>
      </c>
    </row>
    <row r="27" spans="1:22">
      <c r="A27" s="515"/>
      <c r="B27" s="47" t="s">
        <v>4632</v>
      </c>
      <c r="C27" s="520" t="s">
        <v>4633</v>
      </c>
      <c r="D27" s="499">
        <v>3</v>
      </c>
      <c r="E27" s="47">
        <v>4</v>
      </c>
      <c r="F27" s="618" t="s">
        <v>3545</v>
      </c>
      <c r="G27" s="494"/>
      <c r="H27" s="494" t="s">
        <v>3544</v>
      </c>
      <c r="I27" s="494" t="s">
        <v>294</v>
      </c>
      <c r="J27" s="494" t="s">
        <v>294</v>
      </c>
      <c r="K27" s="573">
        <v>0</v>
      </c>
      <c r="L27" s="358" t="s">
        <v>2108</v>
      </c>
      <c r="M27" s="357" t="s">
        <v>4632</v>
      </c>
      <c r="N27" s="357" t="s">
        <v>3544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593</v>
      </c>
      <c r="U27" s="357" t="s">
        <v>294</v>
      </c>
      <c r="V27" s="357" t="s">
        <v>294</v>
      </c>
    </row>
    <row r="28" spans="1:22" ht="15" thickBot="1">
      <c r="A28" s="515"/>
      <c r="B28" s="47" t="s">
        <v>33</v>
      </c>
      <c r="C28" s="537" t="s">
        <v>3425</v>
      </c>
      <c r="D28" s="516">
        <v>5</v>
      </c>
      <c r="E28" s="50">
        <v>7</v>
      </c>
      <c r="F28" s="678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206"/>
      <c r="C29" s="538" t="s">
        <v>22</v>
      </c>
      <c r="D29" s="49">
        <v>22</v>
      </c>
      <c r="E29" s="49">
        <v>29</v>
      </c>
      <c r="F29" s="90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>
        <v>4</v>
      </c>
      <c r="B30" s="47" t="s">
        <v>5675</v>
      </c>
      <c r="C30" s="531" t="s">
        <v>5676</v>
      </c>
      <c r="D30" s="499">
        <v>3</v>
      </c>
      <c r="E30" s="47">
        <v>4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5294</v>
      </c>
      <c r="M30" s="357" t="s">
        <v>5675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5302</v>
      </c>
      <c r="C31" s="520" t="s">
        <v>5677</v>
      </c>
      <c r="D31" s="499">
        <v>4</v>
      </c>
      <c r="E31" s="47">
        <v>6</v>
      </c>
      <c r="F31" s="618" t="s">
        <v>5673</v>
      </c>
      <c r="G31" s="494"/>
      <c r="H31" s="494" t="s">
        <v>5295</v>
      </c>
      <c r="I31" s="494" t="s">
        <v>294</v>
      </c>
      <c r="J31" s="494" t="s">
        <v>294</v>
      </c>
      <c r="K31" s="573">
        <v>0</v>
      </c>
      <c r="L31" s="358" t="s">
        <v>5304</v>
      </c>
      <c r="M31" s="357" t="s">
        <v>5302</v>
      </c>
      <c r="N31" s="357" t="s">
        <v>5295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5297</v>
      </c>
      <c r="U31" s="357" t="s">
        <v>294</v>
      </c>
      <c r="V31" s="357" t="s">
        <v>294</v>
      </c>
    </row>
    <row r="32" spans="1:22">
      <c r="A32" s="515"/>
      <c r="B32" s="47" t="s">
        <v>1111</v>
      </c>
      <c r="C32" s="520" t="s">
        <v>4628</v>
      </c>
      <c r="D32" s="499">
        <v>3</v>
      </c>
      <c r="E32" s="47">
        <v>4</v>
      </c>
      <c r="F32" s="520" t="s">
        <v>338</v>
      </c>
      <c r="G32" s="494"/>
      <c r="H32" s="494" t="s">
        <v>40</v>
      </c>
      <c r="I32" s="494" t="s">
        <v>294</v>
      </c>
      <c r="J32" s="494" t="s">
        <v>294</v>
      </c>
      <c r="K32" s="573">
        <v>0</v>
      </c>
      <c r="L32" s="358" t="s">
        <v>1126</v>
      </c>
      <c r="M32" s="357" t="s">
        <v>1111</v>
      </c>
      <c r="N32" s="357" t="s">
        <v>40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1180</v>
      </c>
      <c r="U32" s="357" t="s">
        <v>294</v>
      </c>
      <c r="V32" s="357" t="s">
        <v>294</v>
      </c>
    </row>
    <row r="33" spans="1:22">
      <c r="A33" s="515"/>
      <c r="B33" s="47" t="s">
        <v>5305</v>
      </c>
      <c r="C33" s="520" t="s">
        <v>5678</v>
      </c>
      <c r="D33" s="499">
        <v>4</v>
      </c>
      <c r="E33" s="47">
        <v>6</v>
      </c>
      <c r="F33" s="618" t="s">
        <v>5673</v>
      </c>
      <c r="G33" s="494"/>
      <c r="H33" s="494" t="s">
        <v>5295</v>
      </c>
      <c r="I33" s="494" t="s">
        <v>294</v>
      </c>
      <c r="J33" s="494" t="s">
        <v>294</v>
      </c>
      <c r="K33" s="573">
        <v>0</v>
      </c>
      <c r="L33" s="358" t="s">
        <v>5307</v>
      </c>
      <c r="M33" s="357" t="s">
        <v>5305</v>
      </c>
      <c r="N33" s="357" t="s">
        <v>5295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5297</v>
      </c>
      <c r="U33" s="357" t="s">
        <v>294</v>
      </c>
      <c r="V33" s="357" t="s">
        <v>294</v>
      </c>
    </row>
    <row r="34" spans="1:22">
      <c r="A34" s="515"/>
      <c r="B34" s="47" t="s">
        <v>1110</v>
      </c>
      <c r="C34" s="520" t="s">
        <v>4640</v>
      </c>
      <c r="D34" s="499">
        <v>3</v>
      </c>
      <c r="E34" s="47">
        <v>3</v>
      </c>
      <c r="F34" s="618" t="s">
        <v>5519</v>
      </c>
      <c r="G34" s="494"/>
      <c r="H34" s="494" t="s">
        <v>366</v>
      </c>
      <c r="I34" s="494" t="s">
        <v>294</v>
      </c>
      <c r="J34" s="494" t="s">
        <v>294</v>
      </c>
      <c r="K34" s="573">
        <v>0</v>
      </c>
      <c r="L34" s="358" t="s">
        <v>408</v>
      </c>
      <c r="M34" s="357" t="s">
        <v>1110</v>
      </c>
      <c r="N34" s="357" t="s">
        <v>366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367</v>
      </c>
      <c r="U34" s="357" t="s">
        <v>294</v>
      </c>
      <c r="V34" s="357" t="s">
        <v>294</v>
      </c>
    </row>
    <row r="35" spans="1:22" ht="15" thickBot="1">
      <c r="A35" s="515"/>
      <c r="B35" s="47" t="s">
        <v>5679</v>
      </c>
      <c r="C35" s="537" t="s">
        <v>5680</v>
      </c>
      <c r="D35" s="499">
        <v>5</v>
      </c>
      <c r="E35" s="47">
        <v>8</v>
      </c>
      <c r="F35" s="618" t="s">
        <v>5188</v>
      </c>
      <c r="G35" s="494"/>
      <c r="H35" s="494" t="s">
        <v>4626</v>
      </c>
      <c r="I35" s="494" t="s">
        <v>294</v>
      </c>
      <c r="J35" s="494" t="s">
        <v>294</v>
      </c>
      <c r="K35" s="573">
        <v>0</v>
      </c>
      <c r="L35" s="358" t="s">
        <v>5681</v>
      </c>
      <c r="M35" s="357" t="s">
        <v>5679</v>
      </c>
      <c r="N35" s="357" t="s">
        <v>4626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4538</v>
      </c>
      <c r="U35" s="357" t="s">
        <v>294</v>
      </c>
      <c r="V35" s="357" t="s">
        <v>294</v>
      </c>
    </row>
    <row r="36" spans="1:22" ht="15" thickBot="1">
      <c r="A36" s="517"/>
      <c r="B36" s="517"/>
      <c r="C36" s="565" t="s">
        <v>22</v>
      </c>
      <c r="D36" s="49">
        <v>22</v>
      </c>
      <c r="E36" s="49">
        <v>31</v>
      </c>
      <c r="F36" s="90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>
        <v>5</v>
      </c>
      <c r="B37" s="47" t="s">
        <v>35</v>
      </c>
      <c r="C37" s="531" t="s">
        <v>3258</v>
      </c>
      <c r="D37" s="498">
        <v>3</v>
      </c>
      <c r="E37" s="46">
        <v>4</v>
      </c>
      <c r="F37" s="618" t="s">
        <v>3733</v>
      </c>
      <c r="G37" s="494"/>
      <c r="H37" s="494" t="s">
        <v>25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35</v>
      </c>
      <c r="N37" s="357" t="s">
        <v>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515"/>
      <c r="B38" s="47" t="s">
        <v>5289</v>
      </c>
      <c r="C38" s="520" t="s">
        <v>5682</v>
      </c>
      <c r="D38" s="499">
        <v>4</v>
      </c>
      <c r="E38" s="47">
        <v>6</v>
      </c>
      <c r="F38" s="618" t="s">
        <v>5674</v>
      </c>
      <c r="G38" s="494"/>
      <c r="H38" s="494" t="s">
        <v>5363</v>
      </c>
      <c r="I38" s="494" t="s">
        <v>294</v>
      </c>
      <c r="J38" s="494" t="s">
        <v>294</v>
      </c>
      <c r="K38" s="573">
        <v>0</v>
      </c>
      <c r="L38" s="358" t="s">
        <v>5291</v>
      </c>
      <c r="M38" s="357" t="s">
        <v>5289</v>
      </c>
      <c r="N38" s="357" t="s">
        <v>5363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5288</v>
      </c>
      <c r="U38" s="357" t="s">
        <v>294</v>
      </c>
      <c r="V38" s="357" t="s">
        <v>294</v>
      </c>
    </row>
    <row r="39" spans="1:22">
      <c r="A39" s="515"/>
      <c r="B39" s="47" t="s">
        <v>1118</v>
      </c>
      <c r="C39" s="520" t="s">
        <v>1130</v>
      </c>
      <c r="D39" s="499">
        <v>3</v>
      </c>
      <c r="E39" s="47">
        <v>6</v>
      </c>
      <c r="F39" s="618" t="s">
        <v>53</v>
      </c>
      <c r="G39" s="494"/>
      <c r="H39" s="494" t="s">
        <v>29</v>
      </c>
      <c r="I39" s="494" t="s">
        <v>294</v>
      </c>
      <c r="J39" s="494" t="s">
        <v>294</v>
      </c>
      <c r="K39" s="574">
        <v>0</v>
      </c>
      <c r="L39" s="358" t="s">
        <v>2114</v>
      </c>
      <c r="M39" s="357" t="s">
        <v>1118</v>
      </c>
      <c r="N39" s="357" t="s">
        <v>29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609</v>
      </c>
      <c r="U39" s="357" t="s">
        <v>294</v>
      </c>
      <c r="V39" s="357" t="s">
        <v>294</v>
      </c>
    </row>
    <row r="40" spans="1:22">
      <c r="A40" s="515"/>
      <c r="B40" s="47" t="s">
        <v>5683</v>
      </c>
      <c r="C40" s="520" t="s">
        <v>5684</v>
      </c>
      <c r="D40" s="499">
        <v>4</v>
      </c>
      <c r="E40" s="47">
        <v>6</v>
      </c>
      <c r="F40" s="618" t="s">
        <v>5677</v>
      </c>
      <c r="G40" s="494"/>
      <c r="H40" s="494" t="s">
        <v>5302</v>
      </c>
      <c r="I40" s="494" t="s">
        <v>294</v>
      </c>
      <c r="J40" s="494" t="s">
        <v>294</v>
      </c>
      <c r="K40" s="573">
        <v>0</v>
      </c>
      <c r="L40" s="358" t="s">
        <v>5322</v>
      </c>
      <c r="M40" s="357" t="s">
        <v>5683</v>
      </c>
      <c r="N40" s="357" t="s">
        <v>5302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5304</v>
      </c>
      <c r="U40" s="357" t="s">
        <v>294</v>
      </c>
      <c r="V40" s="357" t="s">
        <v>294</v>
      </c>
    </row>
    <row r="41" spans="1:22">
      <c r="A41" s="515"/>
      <c r="B41" s="47" t="s">
        <v>5299</v>
      </c>
      <c r="C41" s="520" t="s">
        <v>5685</v>
      </c>
      <c r="D41" s="499">
        <v>3</v>
      </c>
      <c r="E41" s="47">
        <v>4</v>
      </c>
      <c r="F41" s="618" t="s">
        <v>4627</v>
      </c>
      <c r="G41" s="494"/>
      <c r="H41" s="494" t="s">
        <v>4626</v>
      </c>
      <c r="I41" s="494" t="s">
        <v>294</v>
      </c>
      <c r="J41" s="494" t="s">
        <v>294</v>
      </c>
      <c r="K41" s="573">
        <v>0</v>
      </c>
      <c r="L41" s="358" t="s">
        <v>5301</v>
      </c>
      <c r="M41" s="357" t="s">
        <v>5299</v>
      </c>
      <c r="N41" s="357" t="s">
        <v>4626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4538</v>
      </c>
      <c r="U41" s="357" t="s">
        <v>294</v>
      </c>
      <c r="V41" s="357" t="s">
        <v>294</v>
      </c>
    </row>
    <row r="42" spans="1:22" ht="15" thickBot="1">
      <c r="A42" s="515"/>
      <c r="B42" s="47" t="s">
        <v>34</v>
      </c>
      <c r="C42" s="520" t="s">
        <v>142</v>
      </c>
      <c r="D42" s="499">
        <v>4</v>
      </c>
      <c r="E42" s="47">
        <v>6</v>
      </c>
      <c r="F42" s="618" t="s">
        <v>11</v>
      </c>
      <c r="G42" s="494"/>
      <c r="H42" s="494" t="s">
        <v>10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34</v>
      </c>
      <c r="N42" s="357" t="s">
        <v>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517"/>
      <c r="B43" s="517"/>
      <c r="C43" s="538" t="s">
        <v>22</v>
      </c>
      <c r="D43" s="49">
        <v>21</v>
      </c>
      <c r="E43" s="49">
        <v>32</v>
      </c>
      <c r="F43" s="90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6" t="s">
        <v>5686</v>
      </c>
      <c r="C44" s="531" t="s">
        <v>5687</v>
      </c>
      <c r="D44" s="499">
        <v>4</v>
      </c>
      <c r="E44" s="47">
        <v>6</v>
      </c>
      <c r="F44" s="618" t="s">
        <v>5684</v>
      </c>
      <c r="G44" s="494"/>
      <c r="H44" s="494" t="s">
        <v>5683</v>
      </c>
      <c r="I44" s="494" t="s">
        <v>294</v>
      </c>
      <c r="J44" s="494" t="s">
        <v>294</v>
      </c>
      <c r="K44" s="573">
        <v>0</v>
      </c>
      <c r="L44" s="358" t="s">
        <v>5331</v>
      </c>
      <c r="M44" s="357" t="s">
        <v>5686</v>
      </c>
      <c r="N44" s="357" t="s">
        <v>5683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5322</v>
      </c>
      <c r="U44" s="357" t="s">
        <v>294</v>
      </c>
      <c r="V44" s="357" t="s">
        <v>294</v>
      </c>
    </row>
    <row r="45" spans="1:22">
      <c r="A45" s="515"/>
      <c r="B45" s="47" t="s">
        <v>5688</v>
      </c>
      <c r="C45" s="520" t="s">
        <v>5689</v>
      </c>
      <c r="D45" s="499">
        <v>4</v>
      </c>
      <c r="E45" s="47">
        <v>4</v>
      </c>
      <c r="F45" s="618" t="s">
        <v>5674</v>
      </c>
      <c r="G45" s="494"/>
      <c r="H45" s="494" t="s">
        <v>5363</v>
      </c>
      <c r="I45" s="494" t="s">
        <v>294</v>
      </c>
      <c r="J45" s="494" t="s">
        <v>294</v>
      </c>
      <c r="K45" s="573">
        <v>0</v>
      </c>
      <c r="L45" s="358" t="s">
        <v>5690</v>
      </c>
      <c r="M45" s="357" t="s">
        <v>5688</v>
      </c>
      <c r="N45" s="357" t="s">
        <v>5363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5288</v>
      </c>
      <c r="U45" s="357" t="s">
        <v>294</v>
      </c>
      <c r="V45" s="357" t="s">
        <v>294</v>
      </c>
    </row>
    <row r="46" spans="1:22">
      <c r="A46" s="515"/>
      <c r="B46" s="47" t="s">
        <v>5314</v>
      </c>
      <c r="C46" s="520" t="s">
        <v>5691</v>
      </c>
      <c r="D46" s="499">
        <v>4</v>
      </c>
      <c r="E46" s="47">
        <v>6</v>
      </c>
      <c r="F46" s="610" t="s">
        <v>5678</v>
      </c>
      <c r="G46" s="494"/>
      <c r="H46" s="494" t="s">
        <v>5305</v>
      </c>
      <c r="I46" s="494" t="s">
        <v>294</v>
      </c>
      <c r="J46" s="494" t="s">
        <v>294</v>
      </c>
      <c r="K46" s="573">
        <v>0</v>
      </c>
      <c r="L46" s="358" t="s">
        <v>5316</v>
      </c>
      <c r="M46" s="357" t="s">
        <v>5314</v>
      </c>
      <c r="N46" s="357" t="s">
        <v>5305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5307</v>
      </c>
      <c r="U46" s="357" t="s">
        <v>294</v>
      </c>
      <c r="V46" s="357" t="s">
        <v>294</v>
      </c>
    </row>
    <row r="47" spans="1:22">
      <c r="A47" s="515"/>
      <c r="B47" s="47" t="s">
        <v>38</v>
      </c>
      <c r="C47" s="520" t="s">
        <v>146</v>
      </c>
      <c r="D47" s="499">
        <v>1</v>
      </c>
      <c r="E47" s="47">
        <v>1</v>
      </c>
      <c r="F47" s="618" t="s">
        <v>3226</v>
      </c>
      <c r="G47" s="494"/>
      <c r="H47" s="494" t="s">
        <v>19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19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335</v>
      </c>
      <c r="U47" s="357" t="s">
        <v>294</v>
      </c>
      <c r="V47" s="357" t="s">
        <v>294</v>
      </c>
    </row>
    <row r="48" spans="1:22">
      <c r="A48" s="515"/>
      <c r="B48" s="47" t="s">
        <v>5692</v>
      </c>
      <c r="C48" s="520" t="s">
        <v>5693</v>
      </c>
      <c r="D48" s="499">
        <v>4</v>
      </c>
      <c r="E48" s="47">
        <v>6</v>
      </c>
      <c r="F48" s="618" t="s">
        <v>4640</v>
      </c>
      <c r="G48" s="494"/>
      <c r="H48" s="494" t="s">
        <v>1110</v>
      </c>
      <c r="I48" s="494" t="s">
        <v>294</v>
      </c>
      <c r="J48" s="494" t="s">
        <v>294</v>
      </c>
      <c r="K48" s="573">
        <v>0</v>
      </c>
      <c r="L48" s="358" t="s">
        <v>5319</v>
      </c>
      <c r="M48" s="357" t="s">
        <v>5692</v>
      </c>
      <c r="N48" s="357" t="s">
        <v>1110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408</v>
      </c>
      <c r="U48" s="357" t="s">
        <v>294</v>
      </c>
      <c r="V48" s="357" t="s">
        <v>294</v>
      </c>
    </row>
    <row r="49" spans="1:22" ht="15" thickBot="1">
      <c r="A49" s="515"/>
      <c r="B49" s="47" t="s">
        <v>5311</v>
      </c>
      <c r="C49" s="520" t="s">
        <v>5694</v>
      </c>
      <c r="D49" s="499">
        <v>3</v>
      </c>
      <c r="E49" s="47">
        <v>4</v>
      </c>
      <c r="F49" s="610" t="s">
        <v>5677</v>
      </c>
      <c r="G49" s="494"/>
      <c r="H49" s="494" t="s">
        <v>5302</v>
      </c>
      <c r="I49" s="494" t="s">
        <v>294</v>
      </c>
      <c r="J49" s="494" t="s">
        <v>294</v>
      </c>
      <c r="K49" s="573">
        <v>0</v>
      </c>
      <c r="L49" s="358" t="s">
        <v>5312</v>
      </c>
      <c r="M49" s="357" t="s">
        <v>5311</v>
      </c>
      <c r="N49" s="357" t="s">
        <v>5302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5304</v>
      </c>
      <c r="U49" s="357" t="s">
        <v>294</v>
      </c>
      <c r="V49" s="357" t="s">
        <v>294</v>
      </c>
    </row>
    <row r="50" spans="1:22" ht="15" thickBot="1">
      <c r="A50" s="517"/>
      <c r="B50" s="515"/>
      <c r="C50" s="1274" t="s">
        <v>22</v>
      </c>
      <c r="D50" s="49">
        <v>20</v>
      </c>
      <c r="E50" s="49">
        <v>27</v>
      </c>
      <c r="F50" s="907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46" t="s">
        <v>860</v>
      </c>
      <c r="C51" s="531" t="s">
        <v>5186</v>
      </c>
      <c r="D51" s="499">
        <v>4</v>
      </c>
      <c r="E51" s="47">
        <v>6</v>
      </c>
      <c r="F51" s="618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738</v>
      </c>
      <c r="M51" s="357" t="s">
        <v>860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/>
      <c r="B52" s="47" t="s">
        <v>5308</v>
      </c>
      <c r="C52" s="520" t="s">
        <v>5695</v>
      </c>
      <c r="D52" s="499">
        <v>4</v>
      </c>
      <c r="E52" s="47">
        <v>6</v>
      </c>
      <c r="F52" s="618" t="s">
        <v>5677</v>
      </c>
      <c r="G52" s="494"/>
      <c r="H52" s="494" t="s">
        <v>5302</v>
      </c>
      <c r="I52" s="494" t="s">
        <v>294</v>
      </c>
      <c r="J52" s="494" t="s">
        <v>294</v>
      </c>
      <c r="K52" s="573">
        <v>0</v>
      </c>
      <c r="L52" s="358" t="s">
        <v>5310</v>
      </c>
      <c r="M52" s="357" t="s">
        <v>5308</v>
      </c>
      <c r="N52" s="357" t="s">
        <v>5302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5304</v>
      </c>
      <c r="U52" s="357" t="s">
        <v>294</v>
      </c>
      <c r="V52" s="357" t="s">
        <v>294</v>
      </c>
    </row>
    <row r="53" spans="1:22">
      <c r="A53" s="515"/>
      <c r="B53" s="47" t="s">
        <v>5360</v>
      </c>
      <c r="C53" s="520" t="s">
        <v>5696</v>
      </c>
      <c r="D53" s="499">
        <v>3</v>
      </c>
      <c r="E53" s="47">
        <v>3</v>
      </c>
      <c r="F53" s="618" t="s">
        <v>5684</v>
      </c>
      <c r="G53" s="494"/>
      <c r="H53" s="494" t="s">
        <v>5683</v>
      </c>
      <c r="I53" s="494" t="s">
        <v>294</v>
      </c>
      <c r="J53" s="494" t="s">
        <v>294</v>
      </c>
      <c r="K53" s="573">
        <v>0</v>
      </c>
      <c r="L53" s="358" t="s">
        <v>5362</v>
      </c>
      <c r="M53" s="357" t="s">
        <v>5360</v>
      </c>
      <c r="N53" s="357" t="s">
        <v>5683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5322</v>
      </c>
      <c r="U53" s="357" t="s">
        <v>294</v>
      </c>
      <c r="V53" s="357" t="s">
        <v>294</v>
      </c>
    </row>
    <row r="54" spans="1:22">
      <c r="A54" s="515"/>
      <c r="B54" s="47" t="s">
        <v>5332</v>
      </c>
      <c r="C54" s="520" t="s">
        <v>5697</v>
      </c>
      <c r="D54" s="499">
        <v>4</v>
      </c>
      <c r="E54" s="47">
        <v>6</v>
      </c>
      <c r="F54" s="618" t="s">
        <v>5693</v>
      </c>
      <c r="G54" s="494"/>
      <c r="H54" s="494" t="s">
        <v>5692</v>
      </c>
      <c r="I54" s="494" t="s">
        <v>294</v>
      </c>
      <c r="J54" s="494" t="s">
        <v>294</v>
      </c>
      <c r="K54" s="573">
        <v>0</v>
      </c>
      <c r="L54" s="358" t="s">
        <v>5334</v>
      </c>
      <c r="M54" s="357" t="s">
        <v>5332</v>
      </c>
      <c r="N54" s="357" t="s">
        <v>5692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5319</v>
      </c>
      <c r="U54" s="357" t="s">
        <v>294</v>
      </c>
      <c r="V54" s="357" t="s">
        <v>294</v>
      </c>
    </row>
    <row r="55" spans="1:22" ht="15" thickBot="1">
      <c r="A55" s="515"/>
      <c r="B55" s="47" t="s">
        <v>5326</v>
      </c>
      <c r="C55" s="520" t="s">
        <v>5698</v>
      </c>
      <c r="D55" s="499">
        <v>5</v>
      </c>
      <c r="E55" s="47">
        <v>8</v>
      </c>
      <c r="F55" s="618" t="s">
        <v>5684</v>
      </c>
      <c r="G55" s="494"/>
      <c r="H55" s="494" t="s">
        <v>5683</v>
      </c>
      <c r="I55" s="494" t="s">
        <v>294</v>
      </c>
      <c r="J55" s="494" t="s">
        <v>294</v>
      </c>
      <c r="K55" s="573">
        <v>0</v>
      </c>
      <c r="L55" s="358" t="s">
        <v>5328</v>
      </c>
      <c r="M55" s="357" t="s">
        <v>5326</v>
      </c>
      <c r="N55" s="357" t="s">
        <v>5683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5322</v>
      </c>
      <c r="U55" s="357" t="s">
        <v>294</v>
      </c>
      <c r="V55" s="357" t="s">
        <v>294</v>
      </c>
    </row>
    <row r="56" spans="1:22" ht="15" thickBot="1">
      <c r="A56" s="517"/>
      <c r="B56" s="517"/>
      <c r="C56" s="538" t="s">
        <v>22</v>
      </c>
      <c r="D56" s="49">
        <v>20</v>
      </c>
      <c r="E56" s="49">
        <v>29</v>
      </c>
      <c r="F56" s="90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15">
        <v>8</v>
      </c>
      <c r="B57" s="1276" t="s">
        <v>5699</v>
      </c>
      <c r="C57" s="531" t="s">
        <v>5700</v>
      </c>
      <c r="D57" s="499">
        <v>5</v>
      </c>
      <c r="E57" s="47">
        <v>8</v>
      </c>
      <c r="F57" s="618" t="s">
        <v>5701</v>
      </c>
      <c r="G57" s="494"/>
      <c r="H57" s="494" t="s">
        <v>5686</v>
      </c>
      <c r="I57" s="494" t="s">
        <v>294</v>
      </c>
      <c r="J57" s="494" t="s">
        <v>294</v>
      </c>
      <c r="K57" s="573">
        <v>0</v>
      </c>
      <c r="L57" s="358" t="s">
        <v>5702</v>
      </c>
      <c r="M57" s="357" t="s">
        <v>5699</v>
      </c>
      <c r="N57" s="357" t="s">
        <v>5686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5331</v>
      </c>
      <c r="U57" s="357" t="s">
        <v>294</v>
      </c>
      <c r="V57" s="357" t="s">
        <v>294</v>
      </c>
    </row>
    <row r="58" spans="1:22">
      <c r="A58" s="515"/>
      <c r="B58" s="1277" t="s">
        <v>5703</v>
      </c>
      <c r="C58" s="520" t="s">
        <v>5704</v>
      </c>
      <c r="D58" s="499">
        <v>5</v>
      </c>
      <c r="E58" s="47">
        <v>8</v>
      </c>
      <c r="F58" s="618" t="s">
        <v>5687</v>
      </c>
      <c r="G58" s="494"/>
      <c r="H58" s="494" t="s">
        <v>5686</v>
      </c>
      <c r="I58" s="494" t="s">
        <v>294</v>
      </c>
      <c r="J58" s="494" t="s">
        <v>294</v>
      </c>
      <c r="K58" s="573">
        <v>0</v>
      </c>
      <c r="L58" s="358" t="s">
        <v>5339</v>
      </c>
      <c r="M58" s="357" t="s">
        <v>5703</v>
      </c>
      <c r="N58" s="357" t="s">
        <v>5686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5331</v>
      </c>
      <c r="U58" s="357" t="s">
        <v>294</v>
      </c>
      <c r="V58" s="357" t="s">
        <v>294</v>
      </c>
    </row>
    <row r="59" spans="1:22" ht="15" thickBot="1">
      <c r="A59" s="515"/>
      <c r="B59" s="1277" t="s">
        <v>5705</v>
      </c>
      <c r="C59" s="537" t="s">
        <v>5706</v>
      </c>
      <c r="D59" s="499">
        <v>8</v>
      </c>
      <c r="E59" s="47">
        <v>14</v>
      </c>
      <c r="F59" s="618" t="s">
        <v>5503</v>
      </c>
      <c r="G59" s="494"/>
      <c r="H59" s="494" t="s">
        <v>34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5705</v>
      </c>
      <c r="N59" s="357" t="s">
        <v>34</v>
      </c>
      <c r="O59" s="357" t="s">
        <v>294</v>
      </c>
      <c r="P59" s="357" t="s">
        <v>294</v>
      </c>
      <c r="Q59" s="357">
        <v>130</v>
      </c>
      <c r="R59" s="357">
        <v>19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1278"/>
      <c r="C60" s="538" t="s">
        <v>22</v>
      </c>
      <c r="D60" s="49">
        <v>18</v>
      </c>
      <c r="E60" s="49">
        <v>30</v>
      </c>
      <c r="F60" s="90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1277" t="s">
        <v>1114</v>
      </c>
      <c r="C61" s="531" t="s">
        <v>1119</v>
      </c>
      <c r="D61" s="46">
        <v>4</v>
      </c>
      <c r="E61" s="46">
        <v>4</v>
      </c>
      <c r="F61" s="616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1277" t="s">
        <v>4591</v>
      </c>
      <c r="C62" s="520" t="s">
        <v>1120</v>
      </c>
      <c r="D62" s="47">
        <v>4</v>
      </c>
      <c r="E62" s="47">
        <v>4</v>
      </c>
      <c r="F62" s="618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1277" t="s">
        <v>876</v>
      </c>
      <c r="C63" s="520" t="s">
        <v>1121</v>
      </c>
      <c r="D63" s="47">
        <v>4</v>
      </c>
      <c r="E63" s="47">
        <v>4</v>
      </c>
      <c r="F63" s="6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1277" t="s">
        <v>5819</v>
      </c>
      <c r="C64" s="520" t="s">
        <v>325</v>
      </c>
      <c r="D64" s="47">
        <v>8</v>
      </c>
      <c r="E64" s="47">
        <v>12</v>
      </c>
      <c r="F64" s="618" t="s">
        <v>4674</v>
      </c>
      <c r="G64" s="494"/>
      <c r="H64" s="494" t="s">
        <v>35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5819</v>
      </c>
      <c r="N64" s="357" t="s">
        <v>35</v>
      </c>
      <c r="O64" s="357" t="s">
        <v>294</v>
      </c>
      <c r="P64" s="357" t="s">
        <v>294</v>
      </c>
      <c r="Q64" s="357">
        <v>150</v>
      </c>
      <c r="R64" s="357">
        <v>37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15"/>
      <c r="B65" s="1277" t="s">
        <v>5707</v>
      </c>
      <c r="C65" s="520" t="s">
        <v>5708</v>
      </c>
      <c r="D65" s="499">
        <v>6</v>
      </c>
      <c r="E65" s="47">
        <v>11</v>
      </c>
      <c r="F65" s="618" t="s">
        <v>5697</v>
      </c>
      <c r="G65" s="494"/>
      <c r="H65" s="494" t="s">
        <v>5332</v>
      </c>
      <c r="I65" s="494" t="s">
        <v>294</v>
      </c>
      <c r="J65" s="494" t="s">
        <v>294</v>
      </c>
      <c r="K65" s="573">
        <v>0</v>
      </c>
      <c r="L65" s="358" t="s">
        <v>5350</v>
      </c>
      <c r="M65" s="357" t="s">
        <v>5707</v>
      </c>
      <c r="N65" s="357" t="s">
        <v>5332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5334</v>
      </c>
      <c r="U65" s="357" t="s">
        <v>294</v>
      </c>
      <c r="V65" s="357" t="s">
        <v>294</v>
      </c>
    </row>
    <row r="66" spans="1:22" ht="15" thickBot="1">
      <c r="A66" s="517"/>
      <c r="B66" s="1278"/>
      <c r="C66" s="538" t="s">
        <v>22</v>
      </c>
      <c r="D66" s="49">
        <v>18</v>
      </c>
      <c r="E66" s="49">
        <v>27</v>
      </c>
      <c r="F66" s="90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1277" t="s">
        <v>1116</v>
      </c>
      <c r="C67" s="520" t="s">
        <v>1122</v>
      </c>
      <c r="D67" s="499">
        <v>4</v>
      </c>
      <c r="E67" s="47">
        <v>4</v>
      </c>
      <c r="F67" s="618" t="s">
        <v>1058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1277" t="s">
        <v>866</v>
      </c>
      <c r="C68" s="520" t="s">
        <v>1123</v>
      </c>
      <c r="D68" s="499">
        <v>4</v>
      </c>
      <c r="E68" s="47">
        <v>4</v>
      </c>
      <c r="F68" s="618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1277" t="s">
        <v>875</v>
      </c>
      <c r="C69" s="520" t="s">
        <v>1124</v>
      </c>
      <c r="D69" s="499">
        <v>4</v>
      </c>
      <c r="E69" s="47">
        <v>4</v>
      </c>
      <c r="F69" s="618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1277" t="s">
        <v>5821</v>
      </c>
      <c r="C70" s="520" t="s">
        <v>5732</v>
      </c>
      <c r="D70" s="499">
        <v>8</v>
      </c>
      <c r="E70" s="47">
        <v>12</v>
      </c>
      <c r="F70" s="618" t="s">
        <v>325</v>
      </c>
      <c r="G70" s="494"/>
      <c r="H70" s="494" t="s">
        <v>5819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5821</v>
      </c>
      <c r="N70" s="357" t="s">
        <v>5819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15"/>
      <c r="B71" s="1277" t="s">
        <v>5709</v>
      </c>
      <c r="C71" s="520" t="s">
        <v>5710</v>
      </c>
      <c r="D71" s="499">
        <v>6</v>
      </c>
      <c r="E71" s="47">
        <v>11</v>
      </c>
      <c r="F71" s="618" t="s">
        <v>5708</v>
      </c>
      <c r="G71" s="494"/>
      <c r="H71" s="494" t="s">
        <v>5707</v>
      </c>
      <c r="I71" s="494" t="s">
        <v>294</v>
      </c>
      <c r="J71" s="494" t="s">
        <v>294</v>
      </c>
      <c r="K71" s="573">
        <v>0</v>
      </c>
      <c r="L71" s="358" t="s">
        <v>5359</v>
      </c>
      <c r="M71" s="357" t="s">
        <v>5709</v>
      </c>
      <c r="N71" s="357" t="s">
        <v>5707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5350</v>
      </c>
      <c r="U71" s="357" t="s">
        <v>294</v>
      </c>
      <c r="V71" s="357" t="s">
        <v>294</v>
      </c>
    </row>
    <row r="72" spans="1:22" ht="15" thickBot="1">
      <c r="A72" s="517"/>
      <c r="B72" s="708"/>
      <c r="C72" s="538" t="s">
        <v>22</v>
      </c>
      <c r="D72" s="49">
        <v>18</v>
      </c>
      <c r="E72" s="49">
        <v>27</v>
      </c>
      <c r="F72" s="534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34"/>
      <c r="B73" s="534"/>
      <c r="C73" s="538" t="s">
        <v>111</v>
      </c>
      <c r="D73" s="49">
        <v>200</v>
      </c>
      <c r="E73" s="49">
        <v>278</v>
      </c>
      <c r="F73" s="520"/>
      <c r="G73" s="494" t="s">
        <v>294</v>
      </c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C57DD-7C9D-4E01-8290-778716703995}">
  <sheetPr codeName="Sheet177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66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396" t="s">
        <v>3168</v>
      </c>
      <c r="C9" s="883" t="s">
        <v>3169</v>
      </c>
      <c r="D9" s="1246">
        <v>5</v>
      </c>
      <c r="E9" s="1247">
        <v>6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1397" t="s">
        <v>20</v>
      </c>
      <c r="C10" s="520" t="s">
        <v>21</v>
      </c>
      <c r="D10" s="1249">
        <v>5</v>
      </c>
      <c r="E10" s="950">
        <v>6</v>
      </c>
      <c r="F10" s="6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1397" t="s">
        <v>10</v>
      </c>
      <c r="C11" s="520" t="s">
        <v>11</v>
      </c>
      <c r="D11" s="1249">
        <v>2</v>
      </c>
      <c r="E11" s="1249">
        <v>2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1397" t="s">
        <v>499</v>
      </c>
      <c r="C12" s="520" t="s">
        <v>2106</v>
      </c>
      <c r="D12" s="1249">
        <v>4</v>
      </c>
      <c r="E12" s="949">
        <v>5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499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1397" t="s">
        <v>5087</v>
      </c>
      <c r="C13" s="520" t="s">
        <v>5515</v>
      </c>
      <c r="D13" s="1249">
        <v>3</v>
      </c>
      <c r="E13" s="950">
        <v>3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5089</v>
      </c>
      <c r="M13" s="357" t="s">
        <v>5087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1398" t="s">
        <v>5085</v>
      </c>
      <c r="C14" s="1251" t="s">
        <v>5516</v>
      </c>
      <c r="D14" s="1249">
        <v>2</v>
      </c>
      <c r="E14" s="950">
        <v>2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5086</v>
      </c>
      <c r="M14" s="357" t="s">
        <v>5085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5"/>
      <c r="C15" s="1252" t="s">
        <v>336</v>
      </c>
      <c r="D15" s="49">
        <v>21</v>
      </c>
      <c r="E15" s="49">
        <v>24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1396" t="s">
        <v>3544</v>
      </c>
      <c r="C16" s="531" t="s">
        <v>4071</v>
      </c>
      <c r="D16" s="1246">
        <v>5</v>
      </c>
      <c r="E16" s="949">
        <v>6</v>
      </c>
      <c r="F16" s="610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1397" t="s">
        <v>26</v>
      </c>
      <c r="C17" s="520" t="s">
        <v>52</v>
      </c>
      <c r="D17" s="1249">
        <v>5</v>
      </c>
      <c r="E17" s="950">
        <v>6</v>
      </c>
      <c r="F17" s="618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1397" t="s">
        <v>36</v>
      </c>
      <c r="C18" s="520" t="s">
        <v>247</v>
      </c>
      <c r="D18" s="1249">
        <v>1</v>
      </c>
      <c r="E18" s="950">
        <v>1</v>
      </c>
      <c r="F18" s="6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1397" t="s">
        <v>5082</v>
      </c>
      <c r="C19" s="520" t="s">
        <v>5518</v>
      </c>
      <c r="D19" s="1249">
        <v>3</v>
      </c>
      <c r="E19" s="950">
        <v>3</v>
      </c>
      <c r="F19" s="610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5084</v>
      </c>
      <c r="M19" s="357" t="s">
        <v>5082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1397" t="s">
        <v>29</v>
      </c>
      <c r="C20" s="533" t="s">
        <v>53</v>
      </c>
      <c r="D20" s="1249">
        <v>2</v>
      </c>
      <c r="E20" s="1253">
        <v>2</v>
      </c>
      <c r="F20" s="61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1398" t="s">
        <v>366</v>
      </c>
      <c r="C21" s="1251" t="s">
        <v>5519</v>
      </c>
      <c r="D21" s="906">
        <v>3</v>
      </c>
      <c r="E21" s="1254">
        <v>3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367</v>
      </c>
      <c r="M21" s="357" t="s">
        <v>366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515"/>
      <c r="C22" s="538" t="s">
        <v>336</v>
      </c>
      <c r="D22" s="49">
        <v>19</v>
      </c>
      <c r="E22" s="49">
        <v>21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1396" t="s">
        <v>4626</v>
      </c>
      <c r="C23" s="1255" t="s">
        <v>4627</v>
      </c>
      <c r="D23" s="1246">
        <v>5</v>
      </c>
      <c r="E23" s="949">
        <v>6</v>
      </c>
      <c r="F23" s="616" t="s">
        <v>3545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4626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1397" t="s">
        <v>33</v>
      </c>
      <c r="C24" s="533" t="s">
        <v>5520</v>
      </c>
      <c r="D24" s="1249">
        <v>5</v>
      </c>
      <c r="E24" s="950">
        <v>7</v>
      </c>
      <c r="F24" s="842" t="s">
        <v>4143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1397" t="s">
        <v>5090</v>
      </c>
      <c r="C25" s="533" t="s">
        <v>5521</v>
      </c>
      <c r="D25" s="1249">
        <v>4</v>
      </c>
      <c r="E25" s="949">
        <v>5</v>
      </c>
      <c r="F25" s="618" t="s">
        <v>5515</v>
      </c>
      <c r="G25" s="494"/>
      <c r="H25" s="494" t="s">
        <v>5087</v>
      </c>
      <c r="I25" s="494" t="s">
        <v>294</v>
      </c>
      <c r="J25" s="494" t="s">
        <v>294</v>
      </c>
      <c r="K25" s="573">
        <v>0</v>
      </c>
      <c r="L25" s="358" t="s">
        <v>5092</v>
      </c>
      <c r="M25" s="357" t="s">
        <v>5090</v>
      </c>
      <c r="N25" s="357" t="s">
        <v>5087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5089</v>
      </c>
      <c r="U25" s="357" t="s">
        <v>294</v>
      </c>
      <c r="V25" s="357" t="s">
        <v>294</v>
      </c>
    </row>
    <row r="26" spans="1:22">
      <c r="A26" s="515"/>
      <c r="B26" s="1397" t="s">
        <v>868</v>
      </c>
      <c r="C26" s="533" t="s">
        <v>4618</v>
      </c>
      <c r="D26" s="1249">
        <v>3</v>
      </c>
      <c r="E26" s="949">
        <v>4</v>
      </c>
      <c r="F26" s="842" t="s">
        <v>3169</v>
      </c>
      <c r="G26" s="494"/>
      <c r="H26" s="494" t="s">
        <v>3168</v>
      </c>
      <c r="I26" s="494" t="s">
        <v>294</v>
      </c>
      <c r="J26" s="494" t="s">
        <v>294</v>
      </c>
      <c r="K26" s="573">
        <v>0</v>
      </c>
      <c r="L26" s="358" t="s">
        <v>2113</v>
      </c>
      <c r="M26" s="357" t="s">
        <v>868</v>
      </c>
      <c r="N26" s="357" t="s">
        <v>3168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 ht="15" thickBot="1">
      <c r="A27" s="515"/>
      <c r="B27" s="1398" t="s">
        <v>40</v>
      </c>
      <c r="C27" s="1251" t="s">
        <v>338</v>
      </c>
      <c r="D27" s="906">
        <v>1</v>
      </c>
      <c r="E27" s="1254">
        <v>1</v>
      </c>
      <c r="F27" s="693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517"/>
      <c r="B28" s="515"/>
      <c r="C28" s="902" t="s">
        <v>336</v>
      </c>
      <c r="D28" s="49">
        <v>18</v>
      </c>
      <c r="E28" s="49">
        <v>23</v>
      </c>
      <c r="F28" s="125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336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6" t="s">
        <v>30</v>
      </c>
      <c r="C29" s="1255" t="s">
        <v>3669</v>
      </c>
      <c r="D29" s="1257">
        <v>5</v>
      </c>
      <c r="E29" s="1258">
        <v>6</v>
      </c>
      <c r="F29" s="1151" t="s">
        <v>4071</v>
      </c>
      <c r="G29" s="494"/>
      <c r="H29" s="494" t="s">
        <v>3544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30</v>
      </c>
      <c r="N29" s="357" t="s">
        <v>3544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593</v>
      </c>
      <c r="U29" s="357" t="s">
        <v>294</v>
      </c>
      <c r="V29" s="357" t="s">
        <v>294</v>
      </c>
    </row>
    <row r="30" spans="1:22">
      <c r="A30" s="515"/>
      <c r="B30" s="47" t="s">
        <v>5522</v>
      </c>
      <c r="C30" s="533" t="s">
        <v>5523</v>
      </c>
      <c r="D30" s="1249">
        <v>4</v>
      </c>
      <c r="E30" s="949">
        <v>5</v>
      </c>
      <c r="F30" s="842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5524</v>
      </c>
      <c r="M30" s="357" t="s">
        <v>5522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1111</v>
      </c>
      <c r="C31" s="1259" t="s">
        <v>1112</v>
      </c>
      <c r="D31" s="1249">
        <v>3</v>
      </c>
      <c r="E31" s="949">
        <v>4</v>
      </c>
      <c r="F31" s="842" t="s">
        <v>338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15"/>
      <c r="B32" s="47" t="s">
        <v>5525</v>
      </c>
      <c r="C32" s="1259" t="s">
        <v>5526</v>
      </c>
      <c r="D32" s="1249">
        <v>4</v>
      </c>
      <c r="E32" s="949">
        <v>5</v>
      </c>
      <c r="F32" s="842" t="s">
        <v>5521</v>
      </c>
      <c r="G32" s="494"/>
      <c r="H32" s="494" t="s">
        <v>5090</v>
      </c>
      <c r="I32" s="494" t="s">
        <v>294</v>
      </c>
      <c r="J32" s="494" t="s">
        <v>294</v>
      </c>
      <c r="K32" s="573">
        <v>0</v>
      </c>
      <c r="L32" s="358" t="s">
        <v>5097</v>
      </c>
      <c r="M32" s="357" t="s">
        <v>5525</v>
      </c>
      <c r="N32" s="357" t="s">
        <v>5090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5092</v>
      </c>
      <c r="U32" s="357" t="s">
        <v>294</v>
      </c>
      <c r="V32" s="357" t="s">
        <v>294</v>
      </c>
    </row>
    <row r="33" spans="1:22" ht="15" thickBot="1">
      <c r="A33" s="515"/>
      <c r="B33" s="47" t="s">
        <v>5527</v>
      </c>
      <c r="C33" s="1260" t="s">
        <v>5528</v>
      </c>
      <c r="D33" s="906">
        <v>3</v>
      </c>
      <c r="E33" s="47">
        <v>3</v>
      </c>
      <c r="F33" s="693" t="s">
        <v>5519</v>
      </c>
      <c r="G33" s="494"/>
      <c r="H33" s="494" t="s">
        <v>366</v>
      </c>
      <c r="I33" s="494" t="s">
        <v>294</v>
      </c>
      <c r="J33" s="494" t="s">
        <v>294</v>
      </c>
      <c r="K33" s="573">
        <v>0</v>
      </c>
      <c r="L33" s="358" t="s">
        <v>5099</v>
      </c>
      <c r="M33" s="357" t="s">
        <v>5527</v>
      </c>
      <c r="N33" s="357" t="s">
        <v>366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367</v>
      </c>
      <c r="U33" s="357" t="s">
        <v>294</v>
      </c>
      <c r="V33" s="357" t="s">
        <v>294</v>
      </c>
    </row>
    <row r="34" spans="1:22" ht="15" thickBot="1">
      <c r="A34" s="517"/>
      <c r="B34" s="206"/>
      <c r="C34" s="903" t="s">
        <v>336</v>
      </c>
      <c r="D34" s="49">
        <v>19</v>
      </c>
      <c r="E34" s="49">
        <v>23</v>
      </c>
      <c r="F34" s="1256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336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02">
        <v>5</v>
      </c>
      <c r="B35" s="46" t="s">
        <v>5109</v>
      </c>
      <c r="C35" s="1255" t="s">
        <v>5529</v>
      </c>
      <c r="D35" s="1257">
        <v>3</v>
      </c>
      <c r="E35" s="1247">
        <v>3</v>
      </c>
      <c r="F35" s="1151" t="s">
        <v>5528</v>
      </c>
      <c r="G35" s="494"/>
      <c r="H35" s="494" t="s">
        <v>5527</v>
      </c>
      <c r="I35" s="494" t="s">
        <v>294</v>
      </c>
      <c r="J35" s="494" t="s">
        <v>294</v>
      </c>
      <c r="K35" s="573">
        <v>0</v>
      </c>
      <c r="L35" s="358" t="s">
        <v>5110</v>
      </c>
      <c r="M35" s="357" t="s">
        <v>5109</v>
      </c>
      <c r="N35" s="357" t="s">
        <v>5527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5099</v>
      </c>
      <c r="U35" s="357" t="s">
        <v>294</v>
      </c>
      <c r="V35" s="357" t="s">
        <v>294</v>
      </c>
    </row>
    <row r="36" spans="1:22">
      <c r="A36" s="515"/>
      <c r="B36" s="1397" t="s">
        <v>5100</v>
      </c>
      <c r="C36" s="1259" t="s">
        <v>5530</v>
      </c>
      <c r="D36" s="1249">
        <v>4</v>
      </c>
      <c r="E36" s="949">
        <v>5</v>
      </c>
      <c r="F36" s="842" t="s">
        <v>5523</v>
      </c>
      <c r="G36" s="494"/>
      <c r="H36" s="494" t="s">
        <v>5522</v>
      </c>
      <c r="I36" s="494" t="s">
        <v>294</v>
      </c>
      <c r="J36" s="494" t="s">
        <v>294</v>
      </c>
      <c r="K36" s="573">
        <v>0</v>
      </c>
      <c r="L36" s="358" t="s">
        <v>5101</v>
      </c>
      <c r="M36" s="357" t="s">
        <v>5100</v>
      </c>
      <c r="N36" s="357" t="s">
        <v>5522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5524</v>
      </c>
      <c r="U36" s="357" t="s">
        <v>294</v>
      </c>
      <c r="V36" s="357" t="s">
        <v>294</v>
      </c>
    </row>
    <row r="37" spans="1:22" ht="22.8">
      <c r="A37" s="515"/>
      <c r="B37" s="47" t="s">
        <v>5531</v>
      </c>
      <c r="C37" s="533" t="s">
        <v>5532</v>
      </c>
      <c r="D37" s="1249">
        <v>4</v>
      </c>
      <c r="E37" s="949">
        <v>5</v>
      </c>
      <c r="F37" s="842" t="s">
        <v>5526</v>
      </c>
      <c r="G37" s="494"/>
      <c r="H37" s="494" t="s">
        <v>5525</v>
      </c>
      <c r="I37" s="494" t="s">
        <v>294</v>
      </c>
      <c r="J37" s="494" t="s">
        <v>294</v>
      </c>
      <c r="K37" s="574">
        <v>0</v>
      </c>
      <c r="L37" s="358" t="s">
        <v>5533</v>
      </c>
      <c r="M37" s="357" t="s">
        <v>5531</v>
      </c>
      <c r="N37" s="357" t="s">
        <v>5525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5097</v>
      </c>
      <c r="U37" s="357" t="s">
        <v>294</v>
      </c>
      <c r="V37" s="357" t="s">
        <v>294</v>
      </c>
    </row>
    <row r="38" spans="1:22">
      <c r="A38" s="515"/>
      <c r="B38" s="47" t="s">
        <v>19</v>
      </c>
      <c r="C38" s="1259" t="s">
        <v>3226</v>
      </c>
      <c r="D38" s="1249">
        <v>2</v>
      </c>
      <c r="E38" s="1253">
        <v>2</v>
      </c>
      <c r="F38" s="84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335</v>
      </c>
      <c r="M38" s="357" t="s">
        <v>19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15"/>
      <c r="B39" s="47" t="s">
        <v>5104</v>
      </c>
      <c r="C39" s="1251" t="s">
        <v>5534</v>
      </c>
      <c r="D39" s="906">
        <v>5</v>
      </c>
      <c r="E39" s="951">
        <v>7</v>
      </c>
      <c r="F39" s="693" t="s">
        <v>5528</v>
      </c>
      <c r="G39" s="494"/>
      <c r="H39" s="494" t="s">
        <v>5527</v>
      </c>
      <c r="I39" s="494" t="s">
        <v>294</v>
      </c>
      <c r="J39" s="494" t="s">
        <v>294</v>
      </c>
      <c r="K39" s="574">
        <v>0</v>
      </c>
      <c r="L39" s="358" t="s">
        <v>5106</v>
      </c>
      <c r="M39" s="357" t="s">
        <v>5104</v>
      </c>
      <c r="N39" s="357" t="s">
        <v>5527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5099</v>
      </c>
      <c r="U39" s="357" t="s">
        <v>294</v>
      </c>
      <c r="V39" s="357" t="s">
        <v>294</v>
      </c>
    </row>
    <row r="40" spans="1:22" ht="15" thickBot="1">
      <c r="A40" s="517"/>
      <c r="B40" s="48"/>
      <c r="C40" s="903" t="s">
        <v>336</v>
      </c>
      <c r="D40" s="49">
        <v>18</v>
      </c>
      <c r="E40" s="49">
        <v>22</v>
      </c>
      <c r="F40" s="126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336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47" t="s">
        <v>5535</v>
      </c>
      <c r="C41" s="1255" t="s">
        <v>5536</v>
      </c>
      <c r="D41" s="1257">
        <v>3</v>
      </c>
      <c r="E41" s="1247">
        <v>3</v>
      </c>
      <c r="F41" s="1151" t="s">
        <v>5537</v>
      </c>
      <c r="G41" s="494"/>
      <c r="H41" s="494" t="s">
        <v>5085</v>
      </c>
      <c r="I41" s="494" t="s">
        <v>294</v>
      </c>
      <c r="J41" s="494" t="s">
        <v>294</v>
      </c>
      <c r="K41" s="573">
        <v>0</v>
      </c>
      <c r="L41" s="358" t="s">
        <v>5538</v>
      </c>
      <c r="M41" s="357" t="s">
        <v>5535</v>
      </c>
      <c r="N41" s="357" t="s">
        <v>5085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5086</v>
      </c>
      <c r="U41" s="357" t="s">
        <v>294</v>
      </c>
      <c r="V41" s="357" t="s">
        <v>294</v>
      </c>
    </row>
    <row r="42" spans="1:22">
      <c r="A42" s="515"/>
      <c r="B42" s="47" t="s">
        <v>1118</v>
      </c>
      <c r="C42" s="533" t="s">
        <v>1130</v>
      </c>
      <c r="D42" s="1249">
        <v>3</v>
      </c>
      <c r="E42" s="950">
        <v>6</v>
      </c>
      <c r="F42" s="842" t="s">
        <v>53</v>
      </c>
      <c r="G42" s="494"/>
      <c r="H42" s="494" t="s">
        <v>29</v>
      </c>
      <c r="I42" s="494" t="s">
        <v>294</v>
      </c>
      <c r="J42" s="494" t="s">
        <v>294</v>
      </c>
      <c r="K42" s="573">
        <v>0</v>
      </c>
      <c r="L42" s="358" t="s">
        <v>2114</v>
      </c>
      <c r="M42" s="357" t="s">
        <v>1118</v>
      </c>
      <c r="N42" s="357" t="s">
        <v>29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609</v>
      </c>
      <c r="U42" s="357" t="s">
        <v>294</v>
      </c>
      <c r="V42" s="357" t="s">
        <v>294</v>
      </c>
    </row>
    <row r="43" spans="1:22">
      <c r="A43" s="515"/>
      <c r="B43" s="47" t="s">
        <v>1110</v>
      </c>
      <c r="C43" s="533" t="s">
        <v>2121</v>
      </c>
      <c r="D43" s="1249">
        <v>3</v>
      </c>
      <c r="E43" s="949">
        <v>4</v>
      </c>
      <c r="F43" s="842" t="s">
        <v>2107</v>
      </c>
      <c r="G43" s="494"/>
      <c r="H43" s="494" t="s">
        <v>366</v>
      </c>
      <c r="I43" s="494" t="s">
        <v>294</v>
      </c>
      <c r="J43" s="494" t="s">
        <v>294</v>
      </c>
      <c r="K43" s="573">
        <v>0</v>
      </c>
      <c r="L43" s="358" t="s">
        <v>408</v>
      </c>
      <c r="M43" s="357" t="s">
        <v>1110</v>
      </c>
      <c r="N43" s="357" t="s">
        <v>366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367</v>
      </c>
      <c r="U43" s="357" t="s">
        <v>294</v>
      </c>
      <c r="V43" s="357" t="s">
        <v>294</v>
      </c>
    </row>
    <row r="44" spans="1:22">
      <c r="A44" s="515"/>
      <c r="B44" s="47" t="s">
        <v>5539</v>
      </c>
      <c r="C44" s="533" t="s">
        <v>5540</v>
      </c>
      <c r="D44" s="1249">
        <v>5</v>
      </c>
      <c r="E44" s="950">
        <v>7</v>
      </c>
      <c r="F44" s="842" t="s">
        <v>5541</v>
      </c>
      <c r="G44" s="494"/>
      <c r="H44" s="494" t="s">
        <v>5525</v>
      </c>
      <c r="I44" s="494" t="s">
        <v>294</v>
      </c>
      <c r="J44" s="494" t="s">
        <v>294</v>
      </c>
      <c r="K44" s="573">
        <v>0</v>
      </c>
      <c r="L44" s="358" t="s">
        <v>5120</v>
      </c>
      <c r="M44" s="357" t="s">
        <v>5539</v>
      </c>
      <c r="N44" s="357" t="s">
        <v>5525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5097</v>
      </c>
      <c r="U44" s="357" t="s">
        <v>294</v>
      </c>
      <c r="V44" s="357" t="s">
        <v>294</v>
      </c>
    </row>
    <row r="45" spans="1:22" ht="15" thickBot="1">
      <c r="A45" s="515"/>
      <c r="B45" s="47" t="s">
        <v>34</v>
      </c>
      <c r="C45" s="1251" t="s">
        <v>142</v>
      </c>
      <c r="D45" s="906">
        <v>4</v>
      </c>
      <c r="E45" s="1156">
        <v>6</v>
      </c>
      <c r="F45" s="693" t="s">
        <v>11</v>
      </c>
      <c r="G45" s="494"/>
      <c r="H45" s="494" t="s">
        <v>10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34</v>
      </c>
      <c r="N45" s="357" t="s">
        <v>10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 ht="15" thickBot="1">
      <c r="A46" s="1059"/>
      <c r="B46" s="534"/>
      <c r="C46" s="903" t="s">
        <v>336</v>
      </c>
      <c r="D46" s="49">
        <v>18</v>
      </c>
      <c r="E46" s="49">
        <v>26</v>
      </c>
      <c r="F46" s="125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336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02">
        <v>7</v>
      </c>
      <c r="B47" s="46" t="s">
        <v>5456</v>
      </c>
      <c r="C47" s="1255" t="s">
        <v>5127</v>
      </c>
      <c r="D47" s="1257">
        <v>4</v>
      </c>
      <c r="E47" s="949">
        <v>5</v>
      </c>
      <c r="F47" s="1151" t="s">
        <v>4640</v>
      </c>
      <c r="G47" s="494"/>
      <c r="H47" s="494" t="s">
        <v>1110</v>
      </c>
      <c r="I47" s="494" t="s">
        <v>294</v>
      </c>
      <c r="J47" s="494" t="s">
        <v>294</v>
      </c>
      <c r="K47" s="573">
        <v>0</v>
      </c>
      <c r="L47" s="358" t="s">
        <v>5128</v>
      </c>
      <c r="M47" s="357" t="s">
        <v>5456</v>
      </c>
      <c r="N47" s="357" t="s">
        <v>1110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>
      <c r="A48" s="515"/>
      <c r="B48" s="47" t="s">
        <v>5542</v>
      </c>
      <c r="C48" s="533" t="s">
        <v>5543</v>
      </c>
      <c r="D48" s="1249">
        <v>5</v>
      </c>
      <c r="E48" s="950">
        <v>7</v>
      </c>
      <c r="F48" s="842" t="s">
        <v>5544</v>
      </c>
      <c r="G48" s="494"/>
      <c r="H48" s="494" t="s">
        <v>5522</v>
      </c>
      <c r="I48" s="494" t="s">
        <v>294</v>
      </c>
      <c r="J48" s="494" t="s">
        <v>294</v>
      </c>
      <c r="K48" s="573">
        <v>0</v>
      </c>
      <c r="L48" s="358" t="s">
        <v>5545</v>
      </c>
      <c r="M48" s="357" t="s">
        <v>5542</v>
      </c>
      <c r="N48" s="357" t="s">
        <v>5522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5524</v>
      </c>
      <c r="U48" s="357" t="s">
        <v>294</v>
      </c>
      <c r="V48" s="357" t="s">
        <v>294</v>
      </c>
    </row>
    <row r="49" spans="1:22">
      <c r="A49" s="515"/>
      <c r="B49" s="47" t="s">
        <v>5115</v>
      </c>
      <c r="C49" s="533" t="s">
        <v>5546</v>
      </c>
      <c r="D49" s="1249">
        <v>4</v>
      </c>
      <c r="E49" s="950">
        <v>5</v>
      </c>
      <c r="F49" s="842" t="s">
        <v>5541</v>
      </c>
      <c r="G49" s="494"/>
      <c r="H49" s="494" t="s">
        <v>5525</v>
      </c>
      <c r="I49" s="494" t="s">
        <v>294</v>
      </c>
      <c r="J49" s="494" t="s">
        <v>294</v>
      </c>
      <c r="K49" s="573">
        <v>0</v>
      </c>
      <c r="L49" s="358" t="s">
        <v>5117</v>
      </c>
      <c r="M49" s="357" t="s">
        <v>5115</v>
      </c>
      <c r="N49" s="357" t="s">
        <v>5525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5097</v>
      </c>
      <c r="U49" s="357" t="s">
        <v>294</v>
      </c>
      <c r="V49" s="357" t="s">
        <v>294</v>
      </c>
    </row>
    <row r="50" spans="1:22">
      <c r="A50" s="515"/>
      <c r="B50" s="47" t="s">
        <v>25</v>
      </c>
      <c r="C50" s="533" t="s">
        <v>138</v>
      </c>
      <c r="D50" s="1249">
        <v>3</v>
      </c>
      <c r="E50" s="1262">
        <v>4</v>
      </c>
      <c r="F50" s="842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2100</v>
      </c>
      <c r="M50" s="357" t="s">
        <v>25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 ht="23.4" thickBot="1">
      <c r="A51" s="515"/>
      <c r="B51" s="47" t="s">
        <v>5547</v>
      </c>
      <c r="C51" s="1260" t="s">
        <v>5548</v>
      </c>
      <c r="D51" s="906">
        <v>6</v>
      </c>
      <c r="E51" s="949">
        <v>9</v>
      </c>
      <c r="F51" s="557" t="s">
        <v>4640</v>
      </c>
      <c r="G51" s="494"/>
      <c r="H51" s="494" t="s">
        <v>1110</v>
      </c>
      <c r="I51" s="494" t="s">
        <v>294</v>
      </c>
      <c r="J51" s="494" t="s">
        <v>294</v>
      </c>
      <c r="K51" s="573">
        <v>0</v>
      </c>
      <c r="L51" s="358" t="s">
        <v>5549</v>
      </c>
      <c r="M51" s="357" t="s">
        <v>5547</v>
      </c>
      <c r="N51" s="357" t="s">
        <v>1110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 ht="15" thickBot="1">
      <c r="A52" s="517"/>
      <c r="B52" s="48"/>
      <c r="C52" s="902" t="s">
        <v>336</v>
      </c>
      <c r="D52" s="49">
        <v>22</v>
      </c>
      <c r="E52" s="49">
        <v>30</v>
      </c>
      <c r="F52" s="1256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336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8</v>
      </c>
      <c r="B53" s="46" t="s">
        <v>5550</v>
      </c>
      <c r="C53" s="1255" t="s">
        <v>5551</v>
      </c>
      <c r="D53" s="1257">
        <v>7</v>
      </c>
      <c r="E53" s="1247">
        <v>11</v>
      </c>
      <c r="F53" s="1151" t="s">
        <v>5127</v>
      </c>
      <c r="G53" s="494"/>
      <c r="H53" s="494" t="s">
        <v>5456</v>
      </c>
      <c r="I53" s="494" t="s">
        <v>294</v>
      </c>
      <c r="J53" s="494" t="s">
        <v>294</v>
      </c>
      <c r="K53" s="573">
        <v>0</v>
      </c>
      <c r="L53" s="358" t="s">
        <v>5552</v>
      </c>
      <c r="M53" s="357" t="s">
        <v>5550</v>
      </c>
      <c r="N53" s="357" t="s">
        <v>5456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5128</v>
      </c>
      <c r="U53" s="357" t="s">
        <v>294</v>
      </c>
      <c r="V53" s="357" t="s">
        <v>294</v>
      </c>
    </row>
    <row r="54" spans="1:22">
      <c r="A54" s="515"/>
      <c r="B54" s="47" t="s">
        <v>5553</v>
      </c>
      <c r="C54" s="533" t="s">
        <v>1021</v>
      </c>
      <c r="D54" s="1249">
        <v>8</v>
      </c>
      <c r="E54" s="950">
        <v>14</v>
      </c>
      <c r="F54" s="842" t="s">
        <v>4666</v>
      </c>
      <c r="G54" s="494"/>
      <c r="H54" s="494" t="s">
        <v>34</v>
      </c>
      <c r="I54" s="494" t="s">
        <v>294</v>
      </c>
      <c r="J54" s="494" t="s">
        <v>294</v>
      </c>
      <c r="K54" s="573">
        <v>130</v>
      </c>
      <c r="L54" s="358" t="s">
        <v>4589</v>
      </c>
      <c r="M54" s="357" t="s">
        <v>5553</v>
      </c>
      <c r="N54" s="357" t="s">
        <v>34</v>
      </c>
      <c r="O54" s="357" t="s">
        <v>294</v>
      </c>
      <c r="P54" s="357" t="s">
        <v>294</v>
      </c>
      <c r="Q54" s="357">
        <v>130</v>
      </c>
      <c r="R54" s="357">
        <v>20</v>
      </c>
      <c r="S54" s="357">
        <v>0</v>
      </c>
      <c r="T54" s="357" t="s">
        <v>1181</v>
      </c>
      <c r="U54" s="357" t="s">
        <v>2110</v>
      </c>
      <c r="V54" s="357" t="s">
        <v>294</v>
      </c>
    </row>
    <row r="55" spans="1:22">
      <c r="A55" s="515"/>
      <c r="B55" s="47" t="s">
        <v>38</v>
      </c>
      <c r="C55" s="533" t="s">
        <v>146</v>
      </c>
      <c r="D55" s="1249">
        <v>1</v>
      </c>
      <c r="E55" s="950">
        <v>1</v>
      </c>
      <c r="F55" s="842" t="s">
        <v>3226</v>
      </c>
      <c r="G55" s="494"/>
      <c r="H55" s="494" t="s">
        <v>19</v>
      </c>
      <c r="I55" s="494" t="s">
        <v>294</v>
      </c>
      <c r="J55" s="494" t="s">
        <v>294</v>
      </c>
      <c r="K55" s="573">
        <v>0</v>
      </c>
      <c r="L55" s="358" t="s">
        <v>331</v>
      </c>
      <c r="M55" s="357" t="s">
        <v>38</v>
      </c>
      <c r="N55" s="357" t="s">
        <v>19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335</v>
      </c>
      <c r="U55" s="357" t="s">
        <v>294</v>
      </c>
      <c r="V55" s="357" t="s">
        <v>294</v>
      </c>
    </row>
    <row r="56" spans="1:22">
      <c r="A56" s="515"/>
      <c r="B56" s="47" t="s">
        <v>4629</v>
      </c>
      <c r="C56" s="533" t="s">
        <v>4630</v>
      </c>
      <c r="D56" s="1249">
        <v>3</v>
      </c>
      <c r="E56" s="950">
        <v>3</v>
      </c>
      <c r="F56" s="842" t="s">
        <v>4618</v>
      </c>
      <c r="G56" s="494"/>
      <c r="H56" s="494" t="s">
        <v>868</v>
      </c>
      <c r="I56" s="494" t="s">
        <v>294</v>
      </c>
      <c r="J56" s="494" t="s">
        <v>294</v>
      </c>
      <c r="K56" s="573">
        <v>0</v>
      </c>
      <c r="L56" s="358" t="s">
        <v>4631</v>
      </c>
      <c r="M56" s="357" t="s">
        <v>4629</v>
      </c>
      <c r="N56" s="357" t="s">
        <v>868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2113</v>
      </c>
      <c r="U56" s="357" t="s">
        <v>294</v>
      </c>
      <c r="V56" s="357" t="s">
        <v>294</v>
      </c>
    </row>
    <row r="57" spans="1:22" ht="15" thickBot="1">
      <c r="A57" s="515"/>
      <c r="B57" s="47" t="s">
        <v>35</v>
      </c>
      <c r="C57" s="1251" t="s">
        <v>3258</v>
      </c>
      <c r="D57" s="906">
        <v>3</v>
      </c>
      <c r="E57" s="1263">
        <v>4</v>
      </c>
      <c r="F57" s="842" t="s">
        <v>138</v>
      </c>
      <c r="G57" s="494"/>
      <c r="H57" s="494" t="s">
        <v>25</v>
      </c>
      <c r="I57" s="494" t="s">
        <v>294</v>
      </c>
      <c r="J57" s="494" t="s">
        <v>294</v>
      </c>
      <c r="K57" s="573">
        <v>0</v>
      </c>
      <c r="L57" s="358" t="s">
        <v>3259</v>
      </c>
      <c r="M57" s="357" t="s">
        <v>35</v>
      </c>
      <c r="N57" s="357" t="s">
        <v>25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2100</v>
      </c>
      <c r="U57" s="357" t="s">
        <v>294</v>
      </c>
      <c r="V57" s="357" t="s">
        <v>294</v>
      </c>
    </row>
    <row r="58" spans="1:22" ht="15" thickBot="1">
      <c r="A58" s="517"/>
      <c r="B58" s="206"/>
      <c r="C58" s="903" t="s">
        <v>336</v>
      </c>
      <c r="D58" s="49">
        <v>22</v>
      </c>
      <c r="E58" s="49">
        <v>33</v>
      </c>
      <c r="F58" s="126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336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15">
        <v>9</v>
      </c>
      <c r="B59" s="46" t="s">
        <v>5554</v>
      </c>
      <c r="C59" s="1264" t="s">
        <v>5147</v>
      </c>
      <c r="D59" s="1257">
        <v>7</v>
      </c>
      <c r="E59" s="1247">
        <v>11</v>
      </c>
      <c r="F59" s="616" t="s">
        <v>5555</v>
      </c>
      <c r="G59" s="494"/>
      <c r="H59" s="494" t="s">
        <v>5531</v>
      </c>
      <c r="I59" s="494" t="s">
        <v>294</v>
      </c>
      <c r="J59" s="494" t="s">
        <v>294</v>
      </c>
      <c r="K59" s="573">
        <v>0</v>
      </c>
      <c r="L59" s="358" t="s">
        <v>5148</v>
      </c>
      <c r="M59" s="357" t="s">
        <v>5554</v>
      </c>
      <c r="N59" s="357" t="s">
        <v>5531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5533</v>
      </c>
      <c r="U59" s="357" t="s">
        <v>294</v>
      </c>
      <c r="V59" s="357" t="s">
        <v>294</v>
      </c>
    </row>
    <row r="60" spans="1:22">
      <c r="A60" s="515"/>
      <c r="B60" s="47" t="s">
        <v>1020</v>
      </c>
      <c r="C60" s="523" t="s">
        <v>3206</v>
      </c>
      <c r="D60" s="1249">
        <v>2</v>
      </c>
      <c r="E60" s="1253">
        <v>2</v>
      </c>
      <c r="F60" s="842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3207</v>
      </c>
      <c r="M60" s="357" t="s">
        <v>1020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15"/>
      <c r="B61" s="47" t="s">
        <v>5779</v>
      </c>
      <c r="C61" s="533" t="s">
        <v>325</v>
      </c>
      <c r="D61" s="1249">
        <v>8</v>
      </c>
      <c r="E61" s="1253">
        <v>12</v>
      </c>
      <c r="F61" s="842" t="s">
        <v>4674</v>
      </c>
      <c r="G61" s="494"/>
      <c r="H61" s="494" t="s">
        <v>35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5779</v>
      </c>
      <c r="N61" s="357" t="s">
        <v>35</v>
      </c>
      <c r="O61" s="357" t="s">
        <v>294</v>
      </c>
      <c r="P61" s="357" t="s">
        <v>294</v>
      </c>
      <c r="Q61" s="357">
        <v>150</v>
      </c>
      <c r="R61" s="357">
        <v>37</v>
      </c>
      <c r="S61" s="357">
        <v>0</v>
      </c>
      <c r="T61" s="357" t="s">
        <v>3259</v>
      </c>
      <c r="U61" s="357" t="s">
        <v>2111</v>
      </c>
      <c r="V61" s="357" t="s">
        <v>294</v>
      </c>
    </row>
    <row r="62" spans="1:22">
      <c r="A62" s="515"/>
      <c r="B62" s="47" t="s">
        <v>1114</v>
      </c>
      <c r="C62" s="533" t="s">
        <v>4673</v>
      </c>
      <c r="D62" s="906">
        <v>4</v>
      </c>
      <c r="E62" s="1253">
        <v>4</v>
      </c>
      <c r="F62" s="842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4591</v>
      </c>
      <c r="C63" s="533" t="s">
        <v>1120</v>
      </c>
      <c r="D63" s="906">
        <v>4</v>
      </c>
      <c r="E63" s="1253">
        <v>4</v>
      </c>
      <c r="F63" s="842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515"/>
      <c r="B64" s="47" t="s">
        <v>876</v>
      </c>
      <c r="C64" s="1251" t="s">
        <v>1121</v>
      </c>
      <c r="D64" s="906">
        <v>4</v>
      </c>
      <c r="E64" s="1254">
        <v>4</v>
      </c>
      <c r="F64" s="618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 t="s">
        <v>4771</v>
      </c>
      <c r="M64" s="357" t="s">
        <v>876</v>
      </c>
      <c r="N64" s="357" t="s">
        <v>294</v>
      </c>
      <c r="O64" s="357" t="s">
        <v>294</v>
      </c>
      <c r="P64" s="357" t="s">
        <v>294</v>
      </c>
      <c r="Q64" s="357">
        <v>150</v>
      </c>
      <c r="R64" s="357">
        <v>0</v>
      </c>
      <c r="S64" s="357">
        <v>0</v>
      </c>
      <c r="T64" s="357" t="s">
        <v>2111</v>
      </c>
      <c r="U64" s="357" t="s">
        <v>294</v>
      </c>
      <c r="V64" s="357" t="s">
        <v>294</v>
      </c>
    </row>
    <row r="65" spans="1:22" ht="15" thickBot="1">
      <c r="A65" s="517"/>
      <c r="B65" s="206"/>
      <c r="C65" s="903" t="s">
        <v>336</v>
      </c>
      <c r="D65" s="49">
        <v>21</v>
      </c>
      <c r="E65" s="49">
        <v>29</v>
      </c>
      <c r="F65" s="126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336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15">
        <v>10</v>
      </c>
      <c r="B66" s="46" t="s">
        <v>5556</v>
      </c>
      <c r="C66" s="1255" t="s">
        <v>5557</v>
      </c>
      <c r="D66" s="1257">
        <v>6</v>
      </c>
      <c r="E66" s="1247">
        <v>9</v>
      </c>
      <c r="F66" s="1151" t="s">
        <v>5558</v>
      </c>
      <c r="G66" s="494"/>
      <c r="H66" s="494" t="s">
        <v>5539</v>
      </c>
      <c r="I66" s="494" t="s">
        <v>294</v>
      </c>
      <c r="J66" s="494" t="s">
        <v>294</v>
      </c>
      <c r="K66" s="573">
        <v>0</v>
      </c>
      <c r="L66" s="358" t="s">
        <v>5559</v>
      </c>
      <c r="M66" s="357" t="s">
        <v>5556</v>
      </c>
      <c r="N66" s="357" t="s">
        <v>5539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5120</v>
      </c>
      <c r="U66" s="357" t="s">
        <v>294</v>
      </c>
      <c r="V66" s="357" t="s">
        <v>294</v>
      </c>
    </row>
    <row r="67" spans="1:22">
      <c r="A67" s="515"/>
      <c r="B67" s="47" t="s">
        <v>5560</v>
      </c>
      <c r="C67" s="1259" t="s">
        <v>5561</v>
      </c>
      <c r="D67" s="1249">
        <v>4</v>
      </c>
      <c r="E67" s="47">
        <v>5</v>
      </c>
      <c r="F67" s="842" t="s">
        <v>1130</v>
      </c>
      <c r="G67" s="494"/>
      <c r="H67" s="494" t="s">
        <v>1118</v>
      </c>
      <c r="I67" s="494" t="s">
        <v>294</v>
      </c>
      <c r="J67" s="494" t="s">
        <v>294</v>
      </c>
      <c r="K67" s="573">
        <v>0</v>
      </c>
      <c r="L67" s="358" t="s">
        <v>5562</v>
      </c>
      <c r="M67" s="357" t="s">
        <v>5560</v>
      </c>
      <c r="N67" s="357" t="s">
        <v>1118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2114</v>
      </c>
      <c r="U67" s="357" t="s">
        <v>294</v>
      </c>
      <c r="V67" s="357" t="s">
        <v>294</v>
      </c>
    </row>
    <row r="68" spans="1:22">
      <c r="A68" s="1265"/>
      <c r="B68" s="47" t="s">
        <v>5781</v>
      </c>
      <c r="C68" s="533" t="s">
        <v>3394</v>
      </c>
      <c r="D68" s="1249">
        <v>8</v>
      </c>
      <c r="E68" s="1253">
        <v>12</v>
      </c>
      <c r="F68" s="842" t="s">
        <v>325</v>
      </c>
      <c r="G68" s="494"/>
      <c r="H68" s="494" t="s">
        <v>5779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5781</v>
      </c>
      <c r="N68" s="357" t="s">
        <v>5779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265"/>
      <c r="B69" s="47" t="s">
        <v>1116</v>
      </c>
      <c r="C69" s="533" t="s">
        <v>1122</v>
      </c>
      <c r="D69" s="906">
        <v>4</v>
      </c>
      <c r="E69" s="1253">
        <v>4</v>
      </c>
      <c r="F69" s="842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1265"/>
      <c r="B70" s="47" t="s">
        <v>866</v>
      </c>
      <c r="C70" s="533" t="s">
        <v>1123</v>
      </c>
      <c r="D70" s="906">
        <v>4</v>
      </c>
      <c r="E70" s="1253">
        <v>4</v>
      </c>
      <c r="F70" s="842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1265"/>
      <c r="B71" s="47" t="s">
        <v>875</v>
      </c>
      <c r="C71" s="1251" t="s">
        <v>1124</v>
      </c>
      <c r="D71" s="906">
        <v>4</v>
      </c>
      <c r="E71" s="1254">
        <v>4</v>
      </c>
      <c r="F71" s="678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1059"/>
      <c r="B72" s="552"/>
      <c r="C72" s="565" t="s">
        <v>336</v>
      </c>
      <c r="D72" s="49">
        <v>22</v>
      </c>
      <c r="E72" s="49">
        <v>30</v>
      </c>
      <c r="F72" s="139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34"/>
      <c r="B73" s="534"/>
      <c r="C73" s="538" t="s">
        <v>111</v>
      </c>
      <c r="D73" s="545">
        <v>200</v>
      </c>
      <c r="E73" s="545">
        <v>261</v>
      </c>
      <c r="F73" s="140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A442D-F343-4F58-8C23-D7A9DB6819E5}">
  <sheetPr codeName="Sheet178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535" t="s">
        <v>3168</v>
      </c>
      <c r="C9" s="543" t="s">
        <v>3169</v>
      </c>
      <c r="D9" s="498">
        <v>5</v>
      </c>
      <c r="E9" s="498">
        <v>6</v>
      </c>
      <c r="F9" s="115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544" t="s">
        <v>20</v>
      </c>
      <c r="C10" s="532" t="s">
        <v>21</v>
      </c>
      <c r="D10" s="499">
        <v>5</v>
      </c>
      <c r="E10" s="499">
        <v>6</v>
      </c>
      <c r="F10" s="49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544" t="s">
        <v>36</v>
      </c>
      <c r="C11" s="532" t="s">
        <v>247</v>
      </c>
      <c r="D11" s="499">
        <v>1</v>
      </c>
      <c r="E11" s="499">
        <v>1</v>
      </c>
      <c r="F11" s="4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1131</v>
      </c>
      <c r="M11" s="357" t="s">
        <v>36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44" t="s">
        <v>5483</v>
      </c>
      <c r="C12" s="532" t="s">
        <v>5484</v>
      </c>
      <c r="D12" s="499">
        <v>4</v>
      </c>
      <c r="E12" s="499">
        <v>5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5010</v>
      </c>
      <c r="M12" s="357" t="s">
        <v>5483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544" t="s">
        <v>499</v>
      </c>
      <c r="C13" s="532" t="s">
        <v>2106</v>
      </c>
      <c r="D13" s="499">
        <v>4</v>
      </c>
      <c r="E13" s="499">
        <v>5</v>
      </c>
      <c r="F13" s="4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44" t="s">
        <v>1020</v>
      </c>
      <c r="C14" s="532" t="s">
        <v>3206</v>
      </c>
      <c r="D14" s="499">
        <v>2</v>
      </c>
      <c r="E14" s="499">
        <v>2</v>
      </c>
      <c r="F14" s="49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1020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41" t="s">
        <v>336</v>
      </c>
      <c r="D15" s="49">
        <v>21</v>
      </c>
      <c r="E15" s="49">
        <v>25</v>
      </c>
      <c r="F15" s="124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544" t="s">
        <v>3544</v>
      </c>
      <c r="C16" s="532" t="s">
        <v>3570</v>
      </c>
      <c r="D16" s="47">
        <v>5</v>
      </c>
      <c r="E16" s="498">
        <v>6</v>
      </c>
      <c r="F16" s="49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544" t="s">
        <v>26</v>
      </c>
      <c r="C17" s="532" t="s">
        <v>52</v>
      </c>
      <c r="D17" s="47">
        <v>5</v>
      </c>
      <c r="E17" s="499">
        <v>6</v>
      </c>
      <c r="F17" s="4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544" t="s">
        <v>366</v>
      </c>
      <c r="C18" s="532" t="s">
        <v>2107</v>
      </c>
      <c r="D18" s="47">
        <v>3</v>
      </c>
      <c r="E18" s="499">
        <v>3</v>
      </c>
      <c r="F18" s="4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367</v>
      </c>
      <c r="M18" s="357" t="s">
        <v>366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544" t="s">
        <v>40</v>
      </c>
      <c r="C19" s="532" t="s">
        <v>338</v>
      </c>
      <c r="D19" s="47">
        <v>1</v>
      </c>
      <c r="E19" s="499">
        <v>1</v>
      </c>
      <c r="F19" s="496" t="s">
        <v>3933</v>
      </c>
      <c r="G19" s="494"/>
      <c r="H19" s="494" t="s">
        <v>36</v>
      </c>
      <c r="I19" s="494" t="s">
        <v>294</v>
      </c>
      <c r="J19" s="494" t="s">
        <v>294</v>
      </c>
      <c r="K19" s="573">
        <v>0</v>
      </c>
      <c r="L19" s="358" t="s">
        <v>1180</v>
      </c>
      <c r="M19" s="357" t="s">
        <v>40</v>
      </c>
      <c r="N19" s="357" t="s">
        <v>36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1131</v>
      </c>
      <c r="U19" s="357" t="s">
        <v>294</v>
      </c>
      <c r="V19" s="357" t="s">
        <v>294</v>
      </c>
    </row>
    <row r="20" spans="1:22">
      <c r="A20" s="515"/>
      <c r="B20" s="544" t="s">
        <v>5485</v>
      </c>
      <c r="C20" s="532" t="s">
        <v>5486</v>
      </c>
      <c r="D20" s="47">
        <v>5</v>
      </c>
      <c r="E20" s="499">
        <v>7</v>
      </c>
      <c r="F20" s="496" t="s">
        <v>5484</v>
      </c>
      <c r="G20" s="494"/>
      <c r="H20" s="494" t="s">
        <v>5483</v>
      </c>
      <c r="I20" s="494" t="s">
        <v>294</v>
      </c>
      <c r="J20" s="494" t="s">
        <v>294</v>
      </c>
      <c r="K20" s="573">
        <v>0</v>
      </c>
      <c r="L20" s="358" t="s">
        <v>5017</v>
      </c>
      <c r="M20" s="357" t="s">
        <v>5485</v>
      </c>
      <c r="N20" s="357" t="s">
        <v>5483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5010</v>
      </c>
      <c r="U20" s="357" t="s">
        <v>294</v>
      </c>
      <c r="V20" s="357" t="s">
        <v>294</v>
      </c>
    </row>
    <row r="21" spans="1:22" ht="15" thickBot="1">
      <c r="A21" s="515"/>
      <c r="B21" s="544" t="s">
        <v>10</v>
      </c>
      <c r="C21" s="532" t="s">
        <v>11</v>
      </c>
      <c r="D21" s="47">
        <v>2</v>
      </c>
      <c r="E21" s="499">
        <v>2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438</v>
      </c>
      <c r="M21" s="357" t="s">
        <v>10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206"/>
      <c r="C22" s="541" t="s">
        <v>336</v>
      </c>
      <c r="D22" s="49">
        <v>21</v>
      </c>
      <c r="E22" s="49">
        <v>25</v>
      </c>
      <c r="F22" s="1244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544" t="s">
        <v>19</v>
      </c>
      <c r="C23" s="532" t="s">
        <v>3226</v>
      </c>
      <c r="D23" s="499">
        <v>2</v>
      </c>
      <c r="E23" s="499">
        <v>2</v>
      </c>
      <c r="F23" s="49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335</v>
      </c>
      <c r="M23" s="357" t="s">
        <v>19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544" t="s">
        <v>29</v>
      </c>
      <c r="C24" s="532" t="s">
        <v>53</v>
      </c>
      <c r="D24" s="499">
        <v>2</v>
      </c>
      <c r="E24" s="499">
        <v>2</v>
      </c>
      <c r="F24" s="49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544" t="s">
        <v>868</v>
      </c>
      <c r="C25" s="532" t="s">
        <v>4618</v>
      </c>
      <c r="D25" s="499">
        <v>3</v>
      </c>
      <c r="E25" s="499">
        <v>4</v>
      </c>
      <c r="F25" s="496" t="s">
        <v>3169</v>
      </c>
      <c r="G25" s="494"/>
      <c r="H25" s="494" t="s">
        <v>3168</v>
      </c>
      <c r="I25" s="494" t="s">
        <v>294</v>
      </c>
      <c r="J25" s="494" t="s">
        <v>294</v>
      </c>
      <c r="K25" s="573">
        <v>0</v>
      </c>
      <c r="L25" s="358" t="s">
        <v>2113</v>
      </c>
      <c r="M25" s="357" t="s">
        <v>868</v>
      </c>
      <c r="N25" s="357" t="s">
        <v>3168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3170</v>
      </c>
      <c r="U25" s="357" t="s">
        <v>294</v>
      </c>
      <c r="V25" s="357" t="s">
        <v>294</v>
      </c>
    </row>
    <row r="26" spans="1:22">
      <c r="A26" s="515"/>
      <c r="B26" s="860" t="s">
        <v>4626</v>
      </c>
      <c r="C26" s="1063" t="s">
        <v>4627</v>
      </c>
      <c r="D26" s="607">
        <v>5</v>
      </c>
      <c r="E26" s="607">
        <v>6</v>
      </c>
      <c r="F26" s="1065" t="s">
        <v>3545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4626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544" t="s">
        <v>33</v>
      </c>
      <c r="C27" s="532" t="s">
        <v>3425</v>
      </c>
      <c r="D27" s="499">
        <v>5</v>
      </c>
      <c r="E27" s="499">
        <v>7</v>
      </c>
      <c r="F27" s="496" t="s">
        <v>4143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5"/>
      <c r="B28" s="544" t="s">
        <v>25</v>
      </c>
      <c r="C28" s="532" t="s">
        <v>138</v>
      </c>
      <c r="D28" s="47">
        <v>3</v>
      </c>
      <c r="E28" s="47">
        <v>4</v>
      </c>
      <c r="F28" s="49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2100</v>
      </c>
      <c r="M28" s="357" t="s">
        <v>25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17"/>
      <c r="B29" s="206"/>
      <c r="C29" s="541" t="s">
        <v>336</v>
      </c>
      <c r="D29" s="49">
        <v>20</v>
      </c>
      <c r="E29" s="49">
        <v>25</v>
      </c>
      <c r="F29" s="1244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544" t="s">
        <v>30</v>
      </c>
      <c r="C30" s="532" t="s">
        <v>3669</v>
      </c>
      <c r="D30" s="47">
        <v>5</v>
      </c>
      <c r="E30" s="47">
        <v>6</v>
      </c>
      <c r="F30" s="496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544" t="s">
        <v>1110</v>
      </c>
      <c r="C31" s="532" t="s">
        <v>4640</v>
      </c>
      <c r="D31" s="499">
        <v>3</v>
      </c>
      <c r="E31" s="47">
        <v>3</v>
      </c>
      <c r="F31" s="496" t="s">
        <v>5487</v>
      </c>
      <c r="G31" s="494"/>
      <c r="H31" s="494" t="s">
        <v>366</v>
      </c>
      <c r="I31" s="494" t="s">
        <v>294</v>
      </c>
      <c r="J31" s="494" t="s">
        <v>294</v>
      </c>
      <c r="K31" s="573">
        <v>0</v>
      </c>
      <c r="L31" s="358" t="s">
        <v>408</v>
      </c>
      <c r="M31" s="357" t="s">
        <v>1110</v>
      </c>
      <c r="N31" s="357" t="s">
        <v>366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367</v>
      </c>
      <c r="U31" s="357" t="s">
        <v>294</v>
      </c>
      <c r="V31" s="357" t="s">
        <v>294</v>
      </c>
    </row>
    <row r="32" spans="1:22">
      <c r="A32" s="515"/>
      <c r="B32" s="544" t="s">
        <v>38</v>
      </c>
      <c r="C32" s="532" t="s">
        <v>146</v>
      </c>
      <c r="D32" s="499">
        <v>1</v>
      </c>
      <c r="E32" s="499">
        <v>1</v>
      </c>
      <c r="F32" s="496" t="s">
        <v>3226</v>
      </c>
      <c r="G32" s="494"/>
      <c r="H32" s="494" t="s">
        <v>19</v>
      </c>
      <c r="I32" s="494" t="s">
        <v>294</v>
      </c>
      <c r="J32" s="494" t="s">
        <v>294</v>
      </c>
      <c r="K32" s="573">
        <v>0</v>
      </c>
      <c r="L32" s="358" t="s">
        <v>331</v>
      </c>
      <c r="M32" s="357" t="s">
        <v>38</v>
      </c>
      <c r="N32" s="357" t="s">
        <v>19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335</v>
      </c>
      <c r="U32" s="357" t="s">
        <v>294</v>
      </c>
      <c r="V32" s="357" t="s">
        <v>294</v>
      </c>
    </row>
    <row r="33" spans="1:22">
      <c r="A33" s="515"/>
      <c r="B33" s="544" t="s">
        <v>860</v>
      </c>
      <c r="C33" s="532" t="s">
        <v>4664</v>
      </c>
      <c r="D33" s="499">
        <v>4</v>
      </c>
      <c r="E33" s="47">
        <v>5</v>
      </c>
      <c r="F33" s="496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738</v>
      </c>
      <c r="M33" s="357" t="s">
        <v>860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544" t="s">
        <v>5488</v>
      </c>
      <c r="C34" s="532" t="s">
        <v>5489</v>
      </c>
      <c r="D34" s="499">
        <v>2</v>
      </c>
      <c r="E34" s="47">
        <v>2</v>
      </c>
      <c r="F34" s="496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5071</v>
      </c>
      <c r="M34" s="357" t="s">
        <v>5488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5"/>
      <c r="B35" s="544" t="s">
        <v>1111</v>
      </c>
      <c r="C35" s="532" t="s">
        <v>1112</v>
      </c>
      <c r="D35" s="499">
        <v>3</v>
      </c>
      <c r="E35" s="47">
        <v>4</v>
      </c>
      <c r="F35" s="496" t="s">
        <v>3943</v>
      </c>
      <c r="G35" s="494"/>
      <c r="H35" s="494" t="s">
        <v>40</v>
      </c>
      <c r="I35" s="494" t="s">
        <v>294</v>
      </c>
      <c r="J35" s="494" t="s">
        <v>294</v>
      </c>
      <c r="K35" s="573">
        <v>0</v>
      </c>
      <c r="L35" s="358" t="s">
        <v>1126</v>
      </c>
      <c r="M35" s="357" t="s">
        <v>1111</v>
      </c>
      <c r="N35" s="357" t="s">
        <v>40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1180</v>
      </c>
      <c r="U35" s="357" t="s">
        <v>294</v>
      </c>
      <c r="V35" s="357" t="s">
        <v>294</v>
      </c>
    </row>
    <row r="36" spans="1:22" ht="15" thickBot="1">
      <c r="A36" s="517"/>
      <c r="B36" s="206"/>
      <c r="C36" s="541" t="s">
        <v>336</v>
      </c>
      <c r="D36" s="49">
        <v>18</v>
      </c>
      <c r="E36" s="49">
        <v>21</v>
      </c>
      <c r="F36" s="1244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544" t="s">
        <v>1118</v>
      </c>
      <c r="C37" s="532" t="s">
        <v>1130</v>
      </c>
      <c r="D37" s="499">
        <v>3</v>
      </c>
      <c r="E37" s="47">
        <v>6</v>
      </c>
      <c r="F37" s="496" t="s">
        <v>53</v>
      </c>
      <c r="G37" s="494"/>
      <c r="H37" s="494" t="s">
        <v>29</v>
      </c>
      <c r="I37" s="494" t="s">
        <v>294</v>
      </c>
      <c r="J37" s="494" t="s">
        <v>294</v>
      </c>
      <c r="K37" s="574">
        <v>0</v>
      </c>
      <c r="L37" s="358" t="s">
        <v>2114</v>
      </c>
      <c r="M37" s="357" t="s">
        <v>1118</v>
      </c>
      <c r="N37" s="357" t="s">
        <v>29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609</v>
      </c>
      <c r="U37" s="357" t="s">
        <v>294</v>
      </c>
      <c r="V37" s="357" t="s">
        <v>294</v>
      </c>
    </row>
    <row r="38" spans="1:22">
      <c r="A38" s="515"/>
      <c r="B38" s="544" t="s">
        <v>35</v>
      </c>
      <c r="C38" s="532" t="s">
        <v>3258</v>
      </c>
      <c r="D38" s="47">
        <v>3</v>
      </c>
      <c r="E38" s="47">
        <v>4</v>
      </c>
      <c r="F38" s="496" t="s">
        <v>138</v>
      </c>
      <c r="G38" s="494"/>
      <c r="H38" s="494" t="s">
        <v>25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35</v>
      </c>
      <c r="N38" s="357" t="s">
        <v>25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544" t="s">
        <v>5490</v>
      </c>
      <c r="C39" s="532" t="s">
        <v>5491</v>
      </c>
      <c r="D39" s="499">
        <v>3</v>
      </c>
      <c r="E39" s="47">
        <v>3</v>
      </c>
      <c r="F39" s="496" t="s">
        <v>4664</v>
      </c>
      <c r="G39" s="494"/>
      <c r="H39" s="494" t="s">
        <v>860</v>
      </c>
      <c r="I39" s="494" t="s">
        <v>294</v>
      </c>
      <c r="J39" s="494" t="s">
        <v>294</v>
      </c>
      <c r="K39" s="574">
        <v>0</v>
      </c>
      <c r="L39" s="358" t="s">
        <v>5044</v>
      </c>
      <c r="M39" s="357" t="s">
        <v>5490</v>
      </c>
      <c r="N39" s="357" t="s">
        <v>860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738</v>
      </c>
      <c r="U39" s="357" t="s">
        <v>294</v>
      </c>
      <c r="V39" s="357" t="s">
        <v>294</v>
      </c>
    </row>
    <row r="40" spans="1:22">
      <c r="A40" s="515"/>
      <c r="B40" s="544" t="s">
        <v>4716</v>
      </c>
      <c r="C40" s="532" t="s">
        <v>2117</v>
      </c>
      <c r="D40" s="499">
        <v>3</v>
      </c>
      <c r="E40" s="47">
        <v>3</v>
      </c>
      <c r="F40" s="496" t="s">
        <v>5492</v>
      </c>
      <c r="G40" s="494"/>
      <c r="H40" s="494" t="s">
        <v>5485</v>
      </c>
      <c r="I40" s="494" t="s">
        <v>294</v>
      </c>
      <c r="J40" s="494" t="s">
        <v>294</v>
      </c>
      <c r="K40" s="573">
        <v>0</v>
      </c>
      <c r="L40" s="358" t="s">
        <v>2118</v>
      </c>
      <c r="M40" s="357" t="s">
        <v>4716</v>
      </c>
      <c r="N40" s="357" t="s">
        <v>5485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5017</v>
      </c>
      <c r="U40" s="357" t="s">
        <v>294</v>
      </c>
      <c r="V40" s="357" t="s">
        <v>294</v>
      </c>
    </row>
    <row r="41" spans="1:22">
      <c r="A41" s="515"/>
      <c r="B41" s="544" t="s">
        <v>901</v>
      </c>
      <c r="C41" s="532" t="s">
        <v>4636</v>
      </c>
      <c r="D41" s="47">
        <v>3</v>
      </c>
      <c r="E41" s="47">
        <v>3</v>
      </c>
      <c r="F41" s="496" t="s">
        <v>2106</v>
      </c>
      <c r="G41" s="494"/>
      <c r="H41" s="494" t="s">
        <v>499</v>
      </c>
      <c r="I41" s="494" t="s">
        <v>294</v>
      </c>
      <c r="J41" s="494" t="s">
        <v>294</v>
      </c>
      <c r="K41" s="573">
        <v>0</v>
      </c>
      <c r="L41" s="358" t="s">
        <v>2103</v>
      </c>
      <c r="M41" s="357" t="s">
        <v>901</v>
      </c>
      <c r="N41" s="357" t="s">
        <v>499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882</v>
      </c>
      <c r="U41" s="357" t="s">
        <v>294</v>
      </c>
      <c r="V41" s="357" t="s">
        <v>294</v>
      </c>
    </row>
    <row r="42" spans="1:22">
      <c r="A42" s="515"/>
      <c r="B42" s="544" t="s">
        <v>4800</v>
      </c>
      <c r="C42" s="532" t="s">
        <v>4801</v>
      </c>
      <c r="D42" s="47">
        <v>3</v>
      </c>
      <c r="E42" s="47">
        <v>4</v>
      </c>
      <c r="F42" s="496" t="s">
        <v>4640</v>
      </c>
      <c r="G42" s="494"/>
      <c r="H42" s="494" t="s">
        <v>1110</v>
      </c>
      <c r="I42" s="494" t="s">
        <v>294</v>
      </c>
      <c r="J42" s="494" t="s">
        <v>294</v>
      </c>
      <c r="K42" s="573">
        <v>0</v>
      </c>
      <c r="L42" s="358" t="s">
        <v>2119</v>
      </c>
      <c r="M42" s="357" t="s">
        <v>4800</v>
      </c>
      <c r="N42" s="357" t="s">
        <v>1110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408</v>
      </c>
      <c r="U42" s="357" t="s">
        <v>294</v>
      </c>
      <c r="V42" s="357" t="s">
        <v>294</v>
      </c>
    </row>
    <row r="43" spans="1:22" ht="15" thickBot="1">
      <c r="A43" s="515"/>
      <c r="B43" s="544" t="s">
        <v>34</v>
      </c>
      <c r="C43" s="532" t="s">
        <v>142</v>
      </c>
      <c r="D43" s="47">
        <v>4</v>
      </c>
      <c r="E43" s="47">
        <v>6</v>
      </c>
      <c r="F43" s="496" t="s">
        <v>11</v>
      </c>
      <c r="G43" s="494"/>
      <c r="H43" s="494" t="s">
        <v>10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34</v>
      </c>
      <c r="N43" s="357" t="s">
        <v>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 ht="15" thickBot="1">
      <c r="A44" s="517"/>
      <c r="B44" s="206"/>
      <c r="C44" s="541" t="s">
        <v>336</v>
      </c>
      <c r="D44" s="49">
        <v>22</v>
      </c>
      <c r="E44" s="49">
        <v>29</v>
      </c>
      <c r="F44" s="1244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336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544" t="s">
        <v>5493</v>
      </c>
      <c r="C45" s="532" t="s">
        <v>5494</v>
      </c>
      <c r="D45" s="499">
        <v>5</v>
      </c>
      <c r="E45" s="47">
        <v>7</v>
      </c>
      <c r="F45" s="496" t="s">
        <v>4636</v>
      </c>
      <c r="G45" s="494"/>
      <c r="H45" s="494" t="s">
        <v>901</v>
      </c>
      <c r="I45" s="494" t="s">
        <v>294</v>
      </c>
      <c r="J45" s="494" t="s">
        <v>294</v>
      </c>
      <c r="K45" s="573">
        <v>0</v>
      </c>
      <c r="L45" s="358" t="s">
        <v>5021</v>
      </c>
      <c r="M45" s="357" t="s">
        <v>5493</v>
      </c>
      <c r="N45" s="357" t="s">
        <v>901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2103</v>
      </c>
      <c r="U45" s="357" t="s">
        <v>294</v>
      </c>
      <c r="V45" s="357" t="s">
        <v>294</v>
      </c>
    </row>
    <row r="46" spans="1:22">
      <c r="A46" s="515"/>
      <c r="B46" s="544" t="s">
        <v>5495</v>
      </c>
      <c r="C46" s="532" t="s">
        <v>2109</v>
      </c>
      <c r="D46" s="499">
        <v>4</v>
      </c>
      <c r="E46" s="499">
        <v>5</v>
      </c>
      <c r="F46" s="49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1113</v>
      </c>
      <c r="M46" s="357" t="s">
        <v>5495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544" t="s">
        <v>5045</v>
      </c>
      <c r="C47" s="532" t="s">
        <v>5046</v>
      </c>
      <c r="D47" s="499">
        <v>4</v>
      </c>
      <c r="E47" s="499">
        <v>5</v>
      </c>
      <c r="F47" s="496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5047</v>
      </c>
      <c r="M47" s="357" t="s">
        <v>5045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544" t="s">
        <v>4760</v>
      </c>
      <c r="C48" s="532" t="s">
        <v>5028</v>
      </c>
      <c r="D48" s="499">
        <v>3</v>
      </c>
      <c r="E48" s="499">
        <v>4</v>
      </c>
      <c r="F48" s="496" t="s">
        <v>4636</v>
      </c>
      <c r="G48" s="494"/>
      <c r="H48" s="494" t="s">
        <v>901</v>
      </c>
      <c r="I48" s="494" t="s">
        <v>294</v>
      </c>
      <c r="J48" s="494" t="s">
        <v>294</v>
      </c>
      <c r="K48" s="573">
        <v>0</v>
      </c>
      <c r="L48" s="358" t="s">
        <v>4655</v>
      </c>
      <c r="M48" s="357" t="s">
        <v>4760</v>
      </c>
      <c r="N48" s="357" t="s">
        <v>901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2103</v>
      </c>
      <c r="U48" s="357" t="s">
        <v>294</v>
      </c>
      <c r="V48" s="357" t="s">
        <v>294</v>
      </c>
    </row>
    <row r="49" spans="1:22" ht="15" thickBot="1">
      <c r="A49" s="515"/>
      <c r="B49" s="544" t="s">
        <v>5496</v>
      </c>
      <c r="C49" s="532" t="s">
        <v>5497</v>
      </c>
      <c r="D49" s="499">
        <v>5</v>
      </c>
      <c r="E49" s="499">
        <v>7</v>
      </c>
      <c r="F49" s="496" t="s">
        <v>141</v>
      </c>
      <c r="G49" s="494"/>
      <c r="H49" s="494" t="s">
        <v>30</v>
      </c>
      <c r="I49" s="494" t="s">
        <v>294</v>
      </c>
      <c r="J49" s="494" t="s">
        <v>294</v>
      </c>
      <c r="K49" s="573">
        <v>0</v>
      </c>
      <c r="L49" s="358" t="s">
        <v>5025</v>
      </c>
      <c r="M49" s="357" t="s">
        <v>5496</v>
      </c>
      <c r="N49" s="357" t="s">
        <v>30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604</v>
      </c>
      <c r="U49" s="357" t="s">
        <v>294</v>
      </c>
      <c r="V49" s="357" t="s">
        <v>294</v>
      </c>
    </row>
    <row r="50" spans="1:22" ht="15" thickBot="1">
      <c r="A50" s="1059"/>
      <c r="B50" s="206"/>
      <c r="C50" s="541" t="s">
        <v>336</v>
      </c>
      <c r="D50" s="49">
        <v>21</v>
      </c>
      <c r="E50" s="49">
        <v>28</v>
      </c>
      <c r="F50" s="1244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336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544" t="s">
        <v>5037</v>
      </c>
      <c r="C51" s="532" t="s">
        <v>5498</v>
      </c>
      <c r="D51" s="498">
        <v>5</v>
      </c>
      <c r="E51" s="498">
        <v>7</v>
      </c>
      <c r="F51" s="496" t="s">
        <v>5497</v>
      </c>
      <c r="G51" s="494"/>
      <c r="H51" s="494" t="s">
        <v>5496</v>
      </c>
      <c r="I51" s="494" t="s">
        <v>294</v>
      </c>
      <c r="J51" s="494" t="s">
        <v>294</v>
      </c>
      <c r="K51" s="573">
        <v>0</v>
      </c>
      <c r="L51" s="358" t="s">
        <v>5039</v>
      </c>
      <c r="M51" s="357" t="s">
        <v>5037</v>
      </c>
      <c r="N51" s="357" t="s">
        <v>5496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5025</v>
      </c>
      <c r="U51" s="357" t="s">
        <v>294</v>
      </c>
      <c r="V51" s="357" t="s">
        <v>294</v>
      </c>
    </row>
    <row r="52" spans="1:22">
      <c r="A52" s="515"/>
      <c r="B52" s="47" t="s">
        <v>5499</v>
      </c>
      <c r="C52" s="520" t="s">
        <v>5500</v>
      </c>
      <c r="D52" s="499">
        <v>5</v>
      </c>
      <c r="E52" s="499">
        <v>7</v>
      </c>
      <c r="F52" s="618" t="s">
        <v>5494</v>
      </c>
      <c r="G52" s="494"/>
      <c r="H52" s="494" t="s">
        <v>5493</v>
      </c>
      <c r="I52" s="494" t="s">
        <v>294</v>
      </c>
      <c r="J52" s="494" t="s">
        <v>294</v>
      </c>
      <c r="K52" s="573">
        <v>0</v>
      </c>
      <c r="L52" s="358" t="s">
        <v>5034</v>
      </c>
      <c r="M52" s="357" t="s">
        <v>5499</v>
      </c>
      <c r="N52" s="357" t="s">
        <v>5493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5021</v>
      </c>
      <c r="U52" s="357" t="s">
        <v>294</v>
      </c>
      <c r="V52" s="357" t="s">
        <v>294</v>
      </c>
    </row>
    <row r="53" spans="1:22">
      <c r="A53" s="515"/>
      <c r="B53" s="544" t="s">
        <v>5151</v>
      </c>
      <c r="C53" s="520" t="s">
        <v>5501</v>
      </c>
      <c r="D53" s="47">
        <v>3</v>
      </c>
      <c r="E53" s="47">
        <v>4</v>
      </c>
      <c r="F53" s="496" t="s">
        <v>3206</v>
      </c>
      <c r="G53" s="494"/>
      <c r="H53" s="494" t="s">
        <v>1020</v>
      </c>
      <c r="I53" s="494" t="s">
        <v>294</v>
      </c>
      <c r="J53" s="494" t="s">
        <v>294</v>
      </c>
      <c r="K53" s="573">
        <v>0</v>
      </c>
      <c r="L53" s="358" t="s">
        <v>5014</v>
      </c>
      <c r="M53" s="357" t="s">
        <v>5151</v>
      </c>
      <c r="N53" s="357" t="s">
        <v>1020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3207</v>
      </c>
      <c r="U53" s="357" t="s">
        <v>294</v>
      </c>
      <c r="V53" s="357" t="s">
        <v>294</v>
      </c>
    </row>
    <row r="54" spans="1:22" ht="15" thickBot="1">
      <c r="A54" s="515"/>
      <c r="B54" s="47" t="s">
        <v>4665</v>
      </c>
      <c r="C54" s="532" t="s">
        <v>5502</v>
      </c>
      <c r="D54" s="499">
        <v>8</v>
      </c>
      <c r="E54" s="499">
        <v>14</v>
      </c>
      <c r="F54" s="496" t="s">
        <v>5503</v>
      </c>
      <c r="G54" s="494"/>
      <c r="H54" s="494" t="s">
        <v>34</v>
      </c>
      <c r="I54" s="494" t="s">
        <v>294</v>
      </c>
      <c r="J54" s="494" t="s">
        <v>294</v>
      </c>
      <c r="K54" s="573">
        <v>130</v>
      </c>
      <c r="L54" s="358" t="s">
        <v>4589</v>
      </c>
      <c r="M54" s="357" t="s">
        <v>4665</v>
      </c>
      <c r="N54" s="357" t="s">
        <v>34</v>
      </c>
      <c r="O54" s="357" t="s">
        <v>294</v>
      </c>
      <c r="P54" s="357" t="s">
        <v>294</v>
      </c>
      <c r="Q54" s="357">
        <v>130</v>
      </c>
      <c r="R54" s="357">
        <v>19</v>
      </c>
      <c r="S54" s="357">
        <v>0</v>
      </c>
      <c r="T54" s="357" t="s">
        <v>1181</v>
      </c>
      <c r="U54" s="357" t="s">
        <v>2110</v>
      </c>
      <c r="V54" s="357" t="s">
        <v>294</v>
      </c>
    </row>
    <row r="55" spans="1:22" ht="15" thickBot="1">
      <c r="A55" s="517"/>
      <c r="B55" s="206"/>
      <c r="C55" s="541" t="s">
        <v>336</v>
      </c>
      <c r="D55" s="692">
        <v>21</v>
      </c>
      <c r="E55" s="692">
        <v>32</v>
      </c>
      <c r="F55" s="1244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5504</v>
      </c>
      <c r="C56" s="520" t="s">
        <v>5505</v>
      </c>
      <c r="D56" s="498">
        <v>5</v>
      </c>
      <c r="E56" s="498">
        <v>7</v>
      </c>
      <c r="F56" s="618" t="s">
        <v>5028</v>
      </c>
      <c r="G56" s="494"/>
      <c r="H56" s="494" t="s">
        <v>4760</v>
      </c>
      <c r="I56" s="494" t="s">
        <v>294</v>
      </c>
      <c r="J56" s="494" t="s">
        <v>294</v>
      </c>
      <c r="K56" s="573">
        <v>0</v>
      </c>
      <c r="L56" s="358" t="s">
        <v>5029</v>
      </c>
      <c r="M56" s="357" t="s">
        <v>5504</v>
      </c>
      <c r="N56" s="357" t="s">
        <v>4760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4655</v>
      </c>
      <c r="U56" s="357" t="s">
        <v>294</v>
      </c>
      <c r="V56" s="357" t="s">
        <v>294</v>
      </c>
    </row>
    <row r="57" spans="1:22">
      <c r="A57" s="515"/>
      <c r="B57" s="544" t="s">
        <v>5059</v>
      </c>
      <c r="C57" s="532" t="s">
        <v>5506</v>
      </c>
      <c r="D57" s="499">
        <v>5</v>
      </c>
      <c r="E57" s="499">
        <v>7</v>
      </c>
      <c r="F57" s="496" t="s">
        <v>5494</v>
      </c>
      <c r="G57" s="494"/>
      <c r="H57" s="494" t="s">
        <v>5493</v>
      </c>
      <c r="I57" s="494" t="s">
        <v>294</v>
      </c>
      <c r="J57" s="494" t="s">
        <v>294</v>
      </c>
      <c r="K57" s="573">
        <v>0</v>
      </c>
      <c r="L57" s="358" t="s">
        <v>5061</v>
      </c>
      <c r="M57" s="357" t="s">
        <v>5059</v>
      </c>
      <c r="N57" s="357" t="s">
        <v>5493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5021</v>
      </c>
      <c r="U57" s="357" t="s">
        <v>294</v>
      </c>
      <c r="V57" s="357" t="s">
        <v>294</v>
      </c>
    </row>
    <row r="58" spans="1:22">
      <c r="A58" s="515"/>
      <c r="B58" s="544" t="s">
        <v>4660</v>
      </c>
      <c r="C58" s="532" t="s">
        <v>4661</v>
      </c>
      <c r="D58" s="499">
        <v>4</v>
      </c>
      <c r="E58" s="499">
        <v>4</v>
      </c>
      <c r="F58" s="496" t="s">
        <v>4801</v>
      </c>
      <c r="G58" s="494"/>
      <c r="H58" s="494" t="s">
        <v>4800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4800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2119</v>
      </c>
      <c r="U58" s="357" t="s">
        <v>294</v>
      </c>
      <c r="V58" s="357" t="s">
        <v>294</v>
      </c>
    </row>
    <row r="59" spans="1:22" ht="15" thickBot="1">
      <c r="A59" s="515"/>
      <c r="B59" s="544" t="s">
        <v>5507</v>
      </c>
      <c r="C59" s="532" t="s">
        <v>5508</v>
      </c>
      <c r="D59" s="516">
        <v>6</v>
      </c>
      <c r="E59" s="516">
        <v>9</v>
      </c>
      <c r="F59" s="496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5042</v>
      </c>
      <c r="M59" s="357" t="s">
        <v>5507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 ht="15" thickBot="1">
      <c r="A60" s="517"/>
      <c r="B60" s="206"/>
      <c r="C60" s="541" t="s">
        <v>336</v>
      </c>
      <c r="D60" s="49">
        <v>20</v>
      </c>
      <c r="E60" s="49">
        <v>27</v>
      </c>
      <c r="F60" s="1244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544" t="s">
        <v>1127</v>
      </c>
      <c r="C61" s="532" t="s">
        <v>5509</v>
      </c>
      <c r="D61" s="499">
        <v>6</v>
      </c>
      <c r="E61" s="499">
        <v>9</v>
      </c>
      <c r="F61" s="496" t="s">
        <v>5505</v>
      </c>
      <c r="G61" s="494"/>
      <c r="H61" s="494" t="s">
        <v>5504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1127</v>
      </c>
      <c r="N61" s="357" t="s">
        <v>5504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5029</v>
      </c>
      <c r="U61" s="357" t="s">
        <v>294</v>
      </c>
      <c r="V61" s="357" t="s">
        <v>294</v>
      </c>
    </row>
    <row r="62" spans="1:22">
      <c r="A62" s="515"/>
      <c r="B62" s="47" t="s">
        <v>5730</v>
      </c>
      <c r="C62" s="532" t="s">
        <v>325</v>
      </c>
      <c r="D62" s="499">
        <v>8</v>
      </c>
      <c r="E62" s="499">
        <v>12</v>
      </c>
      <c r="F62" s="496" t="s">
        <v>4674</v>
      </c>
      <c r="G62" s="494"/>
      <c r="H62" s="494" t="s">
        <v>35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5730</v>
      </c>
      <c r="N62" s="357" t="s">
        <v>35</v>
      </c>
      <c r="O62" s="357" t="s">
        <v>294</v>
      </c>
      <c r="P62" s="357" t="s">
        <v>294</v>
      </c>
      <c r="Q62" s="357">
        <v>150</v>
      </c>
      <c r="R62" s="357">
        <v>37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47" t="s">
        <v>1114</v>
      </c>
      <c r="C63" s="532" t="s">
        <v>1119</v>
      </c>
      <c r="D63" s="499">
        <v>4</v>
      </c>
      <c r="E63" s="499">
        <v>4</v>
      </c>
      <c r="F63" s="496" t="s">
        <v>5510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4591</v>
      </c>
      <c r="C64" s="532" t="s">
        <v>1120</v>
      </c>
      <c r="D64" s="499">
        <v>4</v>
      </c>
      <c r="E64" s="499">
        <v>4</v>
      </c>
      <c r="F64" s="496" t="s">
        <v>5510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544" t="s">
        <v>876</v>
      </c>
      <c r="C65" s="532" t="s">
        <v>1121</v>
      </c>
      <c r="D65" s="499">
        <v>4</v>
      </c>
      <c r="E65" s="499">
        <v>4</v>
      </c>
      <c r="F65" s="496" t="s">
        <v>5510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5511</v>
      </c>
      <c r="U65" s="357" t="s">
        <v>294</v>
      </c>
      <c r="V65" s="357" t="s">
        <v>294</v>
      </c>
    </row>
    <row r="66" spans="1:22" ht="15" thickBot="1">
      <c r="A66" s="517"/>
      <c r="B66" s="206"/>
      <c r="C66" s="541" t="s">
        <v>336</v>
      </c>
      <c r="D66" s="49">
        <v>18</v>
      </c>
      <c r="E66" s="49">
        <v>25</v>
      </c>
      <c r="F66" s="124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544" t="s">
        <v>5512</v>
      </c>
      <c r="C67" s="532" t="s">
        <v>5513</v>
      </c>
      <c r="D67" s="499">
        <v>6</v>
      </c>
      <c r="E67" s="499">
        <v>10</v>
      </c>
      <c r="F67" s="495" t="s">
        <v>5505</v>
      </c>
      <c r="G67" s="494"/>
      <c r="H67" s="494" t="s">
        <v>5504</v>
      </c>
      <c r="I67" s="494" t="s">
        <v>294</v>
      </c>
      <c r="J67" s="494" t="s">
        <v>294</v>
      </c>
      <c r="K67" s="573">
        <v>0</v>
      </c>
      <c r="L67" s="358" t="s">
        <v>5068</v>
      </c>
      <c r="M67" s="357" t="s">
        <v>5512</v>
      </c>
      <c r="N67" s="357" t="s">
        <v>5504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5029</v>
      </c>
      <c r="U67" s="357" t="s">
        <v>294</v>
      </c>
      <c r="V67" s="357" t="s">
        <v>294</v>
      </c>
    </row>
    <row r="68" spans="1:22">
      <c r="A68" s="515"/>
      <c r="B68" s="47" t="s">
        <v>5731</v>
      </c>
      <c r="C68" s="532" t="s">
        <v>5825</v>
      </c>
      <c r="D68" s="499">
        <v>8</v>
      </c>
      <c r="E68" s="499">
        <v>12</v>
      </c>
      <c r="F68" s="496" t="s">
        <v>325</v>
      </c>
      <c r="G68" s="494"/>
      <c r="H68" s="494" t="s">
        <v>5730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5731</v>
      </c>
      <c r="N68" s="357" t="s">
        <v>5730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47" t="s">
        <v>1116</v>
      </c>
      <c r="C69" s="532" t="s">
        <v>1122</v>
      </c>
      <c r="D69" s="499">
        <v>4</v>
      </c>
      <c r="E69" s="499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866</v>
      </c>
      <c r="C70" s="532" t="s">
        <v>5150</v>
      </c>
      <c r="D70" s="499">
        <v>4</v>
      </c>
      <c r="E70" s="499">
        <v>4</v>
      </c>
      <c r="F70" s="49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515" t="s">
        <v>875</v>
      </c>
      <c r="C71" s="532" t="s">
        <v>5514</v>
      </c>
      <c r="D71" s="499">
        <v>4</v>
      </c>
      <c r="E71" s="499">
        <v>4</v>
      </c>
      <c r="F71" s="496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206"/>
      <c r="C72" s="541" t="s">
        <v>336</v>
      </c>
      <c r="D72" s="49">
        <v>18</v>
      </c>
      <c r="E72" s="49">
        <v>26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525" t="s">
        <v>111</v>
      </c>
      <c r="D73" s="49">
        <v>200</v>
      </c>
      <c r="E73" s="49">
        <v>263</v>
      </c>
      <c r="F73" s="69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C21DD-C5E6-4C94-9FCC-2FA061A129B2}">
  <sheetPr codeName="Sheet179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332031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 ht="15" customHeight="1">
      <c r="A9" s="602">
        <v>1</v>
      </c>
      <c r="B9" s="46" t="s">
        <v>36</v>
      </c>
      <c r="C9" s="883" t="s">
        <v>3933</v>
      </c>
      <c r="D9" s="46">
        <v>1</v>
      </c>
      <c r="E9" s="46">
        <v>1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1131</v>
      </c>
      <c r="M9" s="357" t="s">
        <v>36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 ht="15" customHeight="1">
      <c r="A10" s="515"/>
      <c r="B10" s="47" t="s">
        <v>3168</v>
      </c>
      <c r="C10" s="523" t="s">
        <v>3169</v>
      </c>
      <c r="D10" s="47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 ht="15" customHeight="1">
      <c r="A11" s="515"/>
      <c r="B11" s="47" t="s">
        <v>10</v>
      </c>
      <c r="C11" s="523" t="s">
        <v>11</v>
      </c>
      <c r="D11" s="47">
        <v>2</v>
      </c>
      <c r="E11" s="47">
        <v>2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 ht="15" customHeight="1">
      <c r="A12" s="515"/>
      <c r="B12" s="47" t="s">
        <v>20</v>
      </c>
      <c r="C12" s="523" t="s">
        <v>4140</v>
      </c>
      <c r="D12" s="47">
        <v>5</v>
      </c>
      <c r="E12" s="47">
        <v>6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customHeight="1">
      <c r="A13" s="515"/>
      <c r="B13" s="47" t="s">
        <v>499</v>
      </c>
      <c r="C13" s="520" t="s">
        <v>2106</v>
      </c>
      <c r="D13" s="47">
        <v>4</v>
      </c>
      <c r="E13" s="47">
        <v>5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.75" customHeight="1" thickBot="1">
      <c r="A14" s="515"/>
      <c r="B14" s="50" t="s">
        <v>366</v>
      </c>
      <c r="C14" s="537" t="s">
        <v>2107</v>
      </c>
      <c r="D14" s="47">
        <v>3</v>
      </c>
      <c r="E14" s="47">
        <v>3</v>
      </c>
      <c r="F14" s="88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367</v>
      </c>
      <c r="M14" s="357" t="s">
        <v>366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0"/>
      <c r="C15" s="565" t="s">
        <v>22</v>
      </c>
      <c r="D15" s="206">
        <v>20</v>
      </c>
      <c r="E15" s="206">
        <v>23</v>
      </c>
      <c r="F15" s="88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 ht="15" customHeight="1">
      <c r="A16" s="515">
        <v>2</v>
      </c>
      <c r="B16" s="47" t="s">
        <v>3544</v>
      </c>
      <c r="C16" s="523" t="s">
        <v>3545</v>
      </c>
      <c r="D16" s="499">
        <v>5</v>
      </c>
      <c r="E16" s="499">
        <v>6</v>
      </c>
      <c r="F16" s="618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 ht="15" customHeight="1">
      <c r="A17" s="515"/>
      <c r="B17" s="47" t="s">
        <v>29</v>
      </c>
      <c r="C17" s="523" t="s">
        <v>4142</v>
      </c>
      <c r="D17" s="47">
        <v>2</v>
      </c>
      <c r="E17" s="47">
        <v>2</v>
      </c>
      <c r="F17" s="610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 ht="15" customHeight="1">
      <c r="A18" s="515"/>
      <c r="B18" s="47" t="s">
        <v>26</v>
      </c>
      <c r="C18" s="523" t="s">
        <v>4143</v>
      </c>
      <c r="D18" s="499">
        <v>5</v>
      </c>
      <c r="E18" s="499">
        <v>6</v>
      </c>
      <c r="F18" s="618" t="s">
        <v>4140</v>
      </c>
      <c r="G18" s="494"/>
      <c r="H18" s="494" t="s">
        <v>20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26</v>
      </c>
      <c r="N18" s="357" t="s">
        <v>20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 ht="15" customHeight="1">
      <c r="A19" s="515"/>
      <c r="B19" s="47" t="s">
        <v>40</v>
      </c>
      <c r="C19" s="520" t="s">
        <v>338</v>
      </c>
      <c r="D19" s="499">
        <v>1</v>
      </c>
      <c r="E19" s="499">
        <v>1</v>
      </c>
      <c r="F19" s="618" t="s">
        <v>3933</v>
      </c>
      <c r="G19" s="494"/>
      <c r="H19" s="494" t="s">
        <v>36</v>
      </c>
      <c r="I19" s="494" t="s">
        <v>294</v>
      </c>
      <c r="J19" s="494" t="s">
        <v>294</v>
      </c>
      <c r="K19" s="573">
        <v>0</v>
      </c>
      <c r="L19" s="358" t="s">
        <v>1180</v>
      </c>
      <c r="M19" s="357" t="s">
        <v>40</v>
      </c>
      <c r="N19" s="357" t="s">
        <v>36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1131</v>
      </c>
      <c r="U19" s="357" t="s">
        <v>294</v>
      </c>
      <c r="V19" s="357" t="s">
        <v>294</v>
      </c>
    </row>
    <row r="20" spans="1:22" ht="15" customHeight="1">
      <c r="A20" s="515"/>
      <c r="B20" s="47" t="s">
        <v>4680</v>
      </c>
      <c r="C20" s="523" t="s">
        <v>1159</v>
      </c>
      <c r="D20" s="47">
        <v>4</v>
      </c>
      <c r="E20" s="47">
        <v>5</v>
      </c>
      <c r="F20" s="610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1109</v>
      </c>
      <c r="M20" s="357" t="s">
        <v>4680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.75" customHeight="1" thickBot="1">
      <c r="A21" s="515"/>
      <c r="B21" s="47" t="s">
        <v>5420</v>
      </c>
      <c r="C21" s="523" t="s">
        <v>4620</v>
      </c>
      <c r="D21" s="47">
        <v>4</v>
      </c>
      <c r="E21" s="47">
        <v>6</v>
      </c>
      <c r="F21" s="610" t="s">
        <v>2107</v>
      </c>
      <c r="G21" s="494"/>
      <c r="H21" s="494" t="s">
        <v>366</v>
      </c>
      <c r="I21" s="494" t="s">
        <v>294</v>
      </c>
      <c r="J21" s="494" t="s">
        <v>294</v>
      </c>
      <c r="K21" s="573">
        <v>0</v>
      </c>
      <c r="L21" s="358" t="s">
        <v>4621</v>
      </c>
      <c r="M21" s="357" t="s">
        <v>5420</v>
      </c>
      <c r="N21" s="357" t="s">
        <v>366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367</v>
      </c>
      <c r="U21" s="357" t="s">
        <v>294</v>
      </c>
      <c r="V21" s="357" t="s">
        <v>294</v>
      </c>
    </row>
    <row r="22" spans="1:22" ht="15" thickBot="1">
      <c r="A22" s="515"/>
      <c r="B22" s="48"/>
      <c r="C22" s="538" t="s">
        <v>22</v>
      </c>
      <c r="D22" s="49">
        <v>21</v>
      </c>
      <c r="E22" s="49">
        <v>26</v>
      </c>
      <c r="F22" s="88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 ht="15" customHeight="1">
      <c r="A23" s="602">
        <v>3</v>
      </c>
      <c r="B23" s="607" t="s">
        <v>4626</v>
      </c>
      <c r="C23" s="611" t="s">
        <v>4627</v>
      </c>
      <c r="D23" s="607">
        <v>5</v>
      </c>
      <c r="E23" s="607">
        <v>6</v>
      </c>
      <c r="F23" s="633" t="s">
        <v>3545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4626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 ht="15" customHeight="1">
      <c r="A24" s="515"/>
      <c r="B24" s="47" t="s">
        <v>33</v>
      </c>
      <c r="C24" s="520" t="s">
        <v>3425</v>
      </c>
      <c r="D24" s="47">
        <v>5</v>
      </c>
      <c r="E24" s="47">
        <v>7</v>
      </c>
      <c r="F24" s="610" t="s">
        <v>4143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 ht="15" customHeight="1">
      <c r="A25" s="515"/>
      <c r="B25" s="47" t="s">
        <v>5421</v>
      </c>
      <c r="C25" s="523" t="s">
        <v>5422</v>
      </c>
      <c r="D25" s="47">
        <v>3</v>
      </c>
      <c r="E25" s="47">
        <v>6</v>
      </c>
      <c r="F25" s="618" t="s">
        <v>4142</v>
      </c>
      <c r="G25" s="494"/>
      <c r="H25" s="494" t="s">
        <v>29</v>
      </c>
      <c r="I25" s="494" t="s">
        <v>294</v>
      </c>
      <c r="J25" s="494" t="s">
        <v>294</v>
      </c>
      <c r="K25" s="573">
        <v>0</v>
      </c>
      <c r="L25" s="358" t="s">
        <v>5423</v>
      </c>
      <c r="M25" s="357" t="s">
        <v>5421</v>
      </c>
      <c r="N25" s="357" t="s">
        <v>29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609</v>
      </c>
      <c r="U25" s="357" t="s">
        <v>294</v>
      </c>
      <c r="V25" s="357" t="s">
        <v>294</v>
      </c>
    </row>
    <row r="26" spans="1:22" ht="15" customHeight="1">
      <c r="A26" s="515"/>
      <c r="B26" s="47" t="s">
        <v>5424</v>
      </c>
      <c r="C26" s="520" t="s">
        <v>5425</v>
      </c>
      <c r="D26" s="499">
        <v>2</v>
      </c>
      <c r="E26" s="499">
        <v>2</v>
      </c>
      <c r="F26" s="618" t="s">
        <v>4139</v>
      </c>
      <c r="G26" s="494"/>
      <c r="H26" s="494" t="s">
        <v>10</v>
      </c>
      <c r="I26" s="494" t="s">
        <v>294</v>
      </c>
      <c r="J26" s="494" t="s">
        <v>294</v>
      </c>
      <c r="K26" s="573">
        <v>0</v>
      </c>
      <c r="L26" s="358" t="s">
        <v>5426</v>
      </c>
      <c r="M26" s="357" t="s">
        <v>5424</v>
      </c>
      <c r="N26" s="357" t="s">
        <v>10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438</v>
      </c>
      <c r="U26" s="357" t="s">
        <v>294</v>
      </c>
      <c r="V26" s="357" t="s">
        <v>294</v>
      </c>
    </row>
    <row r="27" spans="1:22" ht="15" customHeight="1">
      <c r="A27" s="515"/>
      <c r="B27" s="47" t="s">
        <v>4629</v>
      </c>
      <c r="C27" s="523" t="s">
        <v>4630</v>
      </c>
      <c r="D27" s="47">
        <v>3</v>
      </c>
      <c r="E27" s="47">
        <v>4</v>
      </c>
      <c r="F27" s="610" t="s">
        <v>4620</v>
      </c>
      <c r="G27" s="494"/>
      <c r="H27" s="494" t="s">
        <v>5420</v>
      </c>
      <c r="I27" s="494" t="s">
        <v>294</v>
      </c>
      <c r="J27" s="494" t="s">
        <v>294</v>
      </c>
      <c r="K27" s="573">
        <v>0</v>
      </c>
      <c r="L27" s="358" t="s">
        <v>4631</v>
      </c>
      <c r="M27" s="357" t="s">
        <v>4629</v>
      </c>
      <c r="N27" s="357" t="s">
        <v>5420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4621</v>
      </c>
      <c r="U27" s="357" t="s">
        <v>294</v>
      </c>
      <c r="V27" s="357" t="s">
        <v>294</v>
      </c>
    </row>
    <row r="28" spans="1:22" ht="15.75" customHeight="1" thickBot="1">
      <c r="A28" s="515"/>
      <c r="B28" s="47" t="s">
        <v>1110</v>
      </c>
      <c r="C28" s="523" t="s">
        <v>4640</v>
      </c>
      <c r="D28" s="47">
        <v>3</v>
      </c>
      <c r="E28" s="47">
        <v>3</v>
      </c>
      <c r="F28" s="610" t="s">
        <v>2107</v>
      </c>
      <c r="G28" s="494"/>
      <c r="H28" s="494" t="s">
        <v>366</v>
      </c>
      <c r="I28" s="494" t="s">
        <v>294</v>
      </c>
      <c r="J28" s="494" t="s">
        <v>294</v>
      </c>
      <c r="K28" s="573">
        <v>0</v>
      </c>
      <c r="L28" s="358" t="s">
        <v>408</v>
      </c>
      <c r="M28" s="357" t="s">
        <v>1110</v>
      </c>
      <c r="N28" s="357" t="s">
        <v>366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367</v>
      </c>
      <c r="U28" s="357" t="s">
        <v>294</v>
      </c>
      <c r="V28" s="357" t="s">
        <v>294</v>
      </c>
    </row>
    <row r="29" spans="1:22" ht="15" thickBot="1">
      <c r="A29" s="517"/>
      <c r="B29" s="48"/>
      <c r="C29" s="538" t="s">
        <v>22</v>
      </c>
      <c r="D29" s="206">
        <v>21</v>
      </c>
      <c r="E29" s="206">
        <v>28</v>
      </c>
      <c r="F29" s="889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 ht="15" customHeight="1">
      <c r="A30" s="515">
        <v>4</v>
      </c>
      <c r="B30" s="46" t="s">
        <v>19</v>
      </c>
      <c r="C30" s="883" t="s">
        <v>3226</v>
      </c>
      <c r="D30" s="47">
        <v>2</v>
      </c>
      <c r="E30" s="47">
        <v>2</v>
      </c>
      <c r="F30" s="877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335</v>
      </c>
      <c r="M30" s="357" t="s">
        <v>19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 ht="15" customHeight="1">
      <c r="A31" s="515"/>
      <c r="B31" s="47" t="s">
        <v>30</v>
      </c>
      <c r="C31" s="523" t="s">
        <v>141</v>
      </c>
      <c r="D31" s="47">
        <v>5</v>
      </c>
      <c r="E31" s="47">
        <v>6</v>
      </c>
      <c r="F31" s="610" t="s">
        <v>3545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 ht="15" customHeight="1">
      <c r="A32" s="515"/>
      <c r="B32" s="47" t="s">
        <v>4632</v>
      </c>
      <c r="C32" s="523" t="s">
        <v>4633</v>
      </c>
      <c r="D32" s="47">
        <v>3</v>
      </c>
      <c r="E32" s="47">
        <v>4</v>
      </c>
      <c r="F32" s="610" t="s">
        <v>3570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2108</v>
      </c>
      <c r="M32" s="357" t="s">
        <v>4632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 ht="15" customHeight="1">
      <c r="A33" s="515"/>
      <c r="B33" s="47" t="s">
        <v>5427</v>
      </c>
      <c r="C33" s="523" t="s">
        <v>5428</v>
      </c>
      <c r="D33" s="47">
        <v>3</v>
      </c>
      <c r="E33" s="47">
        <v>6</v>
      </c>
      <c r="F33" s="618" t="s">
        <v>5422</v>
      </c>
      <c r="G33" s="494"/>
      <c r="H33" s="494" t="s">
        <v>5421</v>
      </c>
      <c r="I33" s="494" t="s">
        <v>294</v>
      </c>
      <c r="J33" s="494" t="s">
        <v>294</v>
      </c>
      <c r="K33" s="573">
        <v>0</v>
      </c>
      <c r="L33" s="358" t="s">
        <v>5429</v>
      </c>
      <c r="M33" s="357" t="s">
        <v>5427</v>
      </c>
      <c r="N33" s="357" t="s">
        <v>5421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5423</v>
      </c>
      <c r="U33" s="357" t="s">
        <v>294</v>
      </c>
      <c r="V33" s="357" t="s">
        <v>294</v>
      </c>
    </row>
    <row r="34" spans="1:22" ht="15" customHeight="1">
      <c r="A34" s="515"/>
      <c r="B34" s="47" t="s">
        <v>5430</v>
      </c>
      <c r="C34" s="523" t="s">
        <v>5431</v>
      </c>
      <c r="D34" s="499">
        <v>4</v>
      </c>
      <c r="E34" s="499">
        <v>4</v>
      </c>
      <c r="F34" s="610" t="s">
        <v>2106</v>
      </c>
      <c r="G34" s="494"/>
      <c r="H34" s="494" t="s">
        <v>499</v>
      </c>
      <c r="I34" s="494" t="s">
        <v>294</v>
      </c>
      <c r="J34" s="494" t="s">
        <v>294</v>
      </c>
      <c r="K34" s="573">
        <v>0</v>
      </c>
      <c r="L34" s="358" t="s">
        <v>5432</v>
      </c>
      <c r="M34" s="357" t="s">
        <v>5430</v>
      </c>
      <c r="N34" s="357" t="s">
        <v>499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882</v>
      </c>
      <c r="U34" s="357" t="s">
        <v>294</v>
      </c>
      <c r="V34" s="357" t="s">
        <v>294</v>
      </c>
    </row>
    <row r="35" spans="1:22" ht="15.75" customHeight="1" thickBot="1">
      <c r="A35" s="515"/>
      <c r="B35" s="50" t="s">
        <v>1020</v>
      </c>
      <c r="C35" s="537" t="s">
        <v>3206</v>
      </c>
      <c r="D35" s="47">
        <v>2</v>
      </c>
      <c r="E35" s="47">
        <v>2</v>
      </c>
      <c r="F35" s="678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3207</v>
      </c>
      <c r="M35" s="357" t="s">
        <v>1020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1233"/>
      <c r="B36" s="50"/>
      <c r="C36" s="565" t="s">
        <v>22</v>
      </c>
      <c r="D36" s="206">
        <v>19</v>
      </c>
      <c r="E36" s="206">
        <v>24</v>
      </c>
      <c r="F36" s="889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 ht="15" customHeight="1">
      <c r="A37" s="1235">
        <v>5</v>
      </c>
      <c r="B37" s="47" t="s">
        <v>25</v>
      </c>
      <c r="C37" s="883" t="s">
        <v>138</v>
      </c>
      <c r="D37" s="47">
        <v>3</v>
      </c>
      <c r="E37" s="47">
        <v>4</v>
      </c>
      <c r="F37" s="610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2100</v>
      </c>
      <c r="M37" s="357" t="s">
        <v>25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customHeight="1">
      <c r="A38" s="515"/>
      <c r="B38" s="47" t="s">
        <v>1111</v>
      </c>
      <c r="C38" s="523" t="s">
        <v>1112</v>
      </c>
      <c r="D38" s="47">
        <v>3</v>
      </c>
      <c r="E38" s="47">
        <v>4</v>
      </c>
      <c r="F38" s="618" t="s">
        <v>338</v>
      </c>
      <c r="G38" s="494"/>
      <c r="H38" s="494" t="s">
        <v>40</v>
      </c>
      <c r="I38" s="494" t="s">
        <v>294</v>
      </c>
      <c r="J38" s="494" t="s">
        <v>294</v>
      </c>
      <c r="K38" s="573">
        <v>0</v>
      </c>
      <c r="L38" s="358" t="s">
        <v>1126</v>
      </c>
      <c r="M38" s="357" t="s">
        <v>1111</v>
      </c>
      <c r="N38" s="357" t="s">
        <v>40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1180</v>
      </c>
      <c r="U38" s="357" t="s">
        <v>294</v>
      </c>
      <c r="V38" s="357" t="s">
        <v>294</v>
      </c>
    </row>
    <row r="39" spans="1:22" ht="15" customHeight="1">
      <c r="A39" s="515"/>
      <c r="B39" s="47" t="s">
        <v>38</v>
      </c>
      <c r="C39" s="520" t="s">
        <v>3711</v>
      </c>
      <c r="D39" s="499">
        <v>1</v>
      </c>
      <c r="E39" s="499">
        <v>1</v>
      </c>
      <c r="F39" s="618" t="s">
        <v>3226</v>
      </c>
      <c r="G39" s="494"/>
      <c r="H39" s="494" t="s">
        <v>19</v>
      </c>
      <c r="I39" s="494" t="s">
        <v>294</v>
      </c>
      <c r="J39" s="494" t="s">
        <v>294</v>
      </c>
      <c r="K39" s="574">
        <v>0</v>
      </c>
      <c r="L39" s="358" t="s">
        <v>331</v>
      </c>
      <c r="M39" s="357" t="s">
        <v>38</v>
      </c>
      <c r="N39" s="357" t="s">
        <v>19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335</v>
      </c>
      <c r="U39" s="357" t="s">
        <v>294</v>
      </c>
      <c r="V39" s="357" t="s">
        <v>294</v>
      </c>
    </row>
    <row r="40" spans="1:22" ht="15" customHeight="1">
      <c r="A40" s="515"/>
      <c r="B40" s="47" t="s">
        <v>5433</v>
      </c>
      <c r="C40" s="523" t="s">
        <v>5434</v>
      </c>
      <c r="D40" s="47">
        <v>5</v>
      </c>
      <c r="E40" s="47">
        <v>8</v>
      </c>
      <c r="F40" s="610" t="s">
        <v>141</v>
      </c>
      <c r="G40" s="494"/>
      <c r="H40" s="494" t="s">
        <v>30</v>
      </c>
      <c r="I40" s="494" t="s">
        <v>294</v>
      </c>
      <c r="J40" s="494" t="s">
        <v>294</v>
      </c>
      <c r="K40" s="573">
        <v>0</v>
      </c>
      <c r="L40" s="358" t="s">
        <v>5435</v>
      </c>
      <c r="M40" s="357" t="s">
        <v>5433</v>
      </c>
      <c r="N40" s="357" t="s">
        <v>30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 ht="15" customHeight="1">
      <c r="A41" s="515"/>
      <c r="B41" s="47" t="s">
        <v>5436</v>
      </c>
      <c r="C41" s="523" t="s">
        <v>5437</v>
      </c>
      <c r="D41" s="47">
        <v>4</v>
      </c>
      <c r="E41" s="47">
        <v>6</v>
      </c>
      <c r="F41" s="618" t="s">
        <v>1159</v>
      </c>
      <c r="G41" s="494"/>
      <c r="H41" s="494" t="s">
        <v>4680</v>
      </c>
      <c r="I41" s="494" t="s">
        <v>294</v>
      </c>
      <c r="J41" s="494" t="s">
        <v>294</v>
      </c>
      <c r="K41" s="573">
        <v>0</v>
      </c>
      <c r="L41" s="358" t="s">
        <v>5438</v>
      </c>
      <c r="M41" s="357" t="s">
        <v>5436</v>
      </c>
      <c r="N41" s="357" t="s">
        <v>4680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.75" customHeight="1" thickBot="1">
      <c r="A42" s="515"/>
      <c r="B42" s="50" t="s">
        <v>860</v>
      </c>
      <c r="C42" s="537" t="s">
        <v>861</v>
      </c>
      <c r="D42" s="516">
        <v>4</v>
      </c>
      <c r="E42" s="50">
        <v>6</v>
      </c>
      <c r="F42" s="618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738</v>
      </c>
      <c r="M42" s="357" t="s">
        <v>860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1233"/>
      <c r="B43" s="50"/>
      <c r="C43" s="565" t="s">
        <v>22</v>
      </c>
      <c r="D43" s="517">
        <v>20</v>
      </c>
      <c r="E43" s="206">
        <v>29</v>
      </c>
      <c r="F43" s="122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 ht="15" customHeight="1">
      <c r="A44" s="1235">
        <v>6</v>
      </c>
      <c r="B44" s="46" t="s">
        <v>35</v>
      </c>
      <c r="C44" s="883" t="s">
        <v>3258</v>
      </c>
      <c r="D44" s="46">
        <v>3</v>
      </c>
      <c r="E44" s="46">
        <v>4</v>
      </c>
      <c r="F44" s="610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 ht="15" customHeight="1">
      <c r="A45" s="515"/>
      <c r="B45" s="47" t="s">
        <v>5439</v>
      </c>
      <c r="C45" s="523" t="s">
        <v>5440</v>
      </c>
      <c r="D45" s="47">
        <v>6</v>
      </c>
      <c r="E45" s="47">
        <v>10</v>
      </c>
      <c r="F45" s="610" t="s">
        <v>4633</v>
      </c>
      <c r="G45" s="494"/>
      <c r="H45" s="494" t="s">
        <v>4632</v>
      </c>
      <c r="I45" s="494" t="s">
        <v>294</v>
      </c>
      <c r="J45" s="494" t="s">
        <v>294</v>
      </c>
      <c r="K45" s="573">
        <v>0</v>
      </c>
      <c r="L45" s="358" t="s">
        <v>5441</v>
      </c>
      <c r="M45" s="357" t="s">
        <v>5439</v>
      </c>
      <c r="N45" s="357" t="s">
        <v>4632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2108</v>
      </c>
      <c r="U45" s="357" t="s">
        <v>294</v>
      </c>
      <c r="V45" s="357" t="s">
        <v>294</v>
      </c>
    </row>
    <row r="46" spans="1:22" ht="15" customHeight="1">
      <c r="A46" s="515"/>
      <c r="B46" s="47" t="s">
        <v>5442</v>
      </c>
      <c r="C46" s="520" t="s">
        <v>5443</v>
      </c>
      <c r="D46" s="47">
        <v>4</v>
      </c>
      <c r="E46" s="47">
        <v>5</v>
      </c>
      <c r="F46" s="618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5444</v>
      </c>
      <c r="M46" s="357" t="s">
        <v>5442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 ht="15" customHeight="1">
      <c r="A47" s="515"/>
      <c r="B47" s="47" t="s">
        <v>5445</v>
      </c>
      <c r="C47" s="523" t="s">
        <v>5446</v>
      </c>
      <c r="D47" s="47">
        <v>3</v>
      </c>
      <c r="E47" s="47">
        <v>4</v>
      </c>
      <c r="F47" s="610" t="s">
        <v>1112</v>
      </c>
      <c r="G47" s="494"/>
      <c r="H47" s="494" t="s">
        <v>1111</v>
      </c>
      <c r="I47" s="494" t="s">
        <v>294</v>
      </c>
      <c r="J47" s="494" t="s">
        <v>294</v>
      </c>
      <c r="K47" s="573">
        <v>0</v>
      </c>
      <c r="L47" s="358" t="s">
        <v>5447</v>
      </c>
      <c r="M47" s="357" t="s">
        <v>5445</v>
      </c>
      <c r="N47" s="357" t="s">
        <v>1111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1126</v>
      </c>
      <c r="U47" s="357" t="s">
        <v>294</v>
      </c>
      <c r="V47" s="357" t="s">
        <v>294</v>
      </c>
    </row>
    <row r="48" spans="1:22" ht="15" thickBot="1">
      <c r="A48" s="515"/>
      <c r="B48" s="50" t="s">
        <v>4678</v>
      </c>
      <c r="C48" s="537" t="s">
        <v>2109</v>
      </c>
      <c r="D48" s="516">
        <v>4</v>
      </c>
      <c r="E48" s="50">
        <v>4</v>
      </c>
      <c r="F48" s="1395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1113</v>
      </c>
      <c r="M48" s="357" t="s">
        <v>4678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1233"/>
      <c r="B49" s="48"/>
      <c r="C49" s="538" t="s">
        <v>22</v>
      </c>
      <c r="D49" s="206">
        <v>20</v>
      </c>
      <c r="E49" s="206">
        <v>27</v>
      </c>
      <c r="F49" s="1227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 ht="15" customHeight="1">
      <c r="A50" s="1235">
        <v>7</v>
      </c>
      <c r="B50" s="47" t="s">
        <v>5448</v>
      </c>
      <c r="C50" s="523" t="s">
        <v>5449</v>
      </c>
      <c r="D50" s="47">
        <v>3</v>
      </c>
      <c r="E50" s="47">
        <v>4</v>
      </c>
      <c r="F50" s="610" t="s">
        <v>5446</v>
      </c>
      <c r="G50" s="494"/>
      <c r="H50" s="494" t="s">
        <v>5445</v>
      </c>
      <c r="I50" s="494" t="s">
        <v>294</v>
      </c>
      <c r="J50" s="494" t="s">
        <v>294</v>
      </c>
      <c r="K50" s="573">
        <v>0</v>
      </c>
      <c r="L50" s="358" t="s">
        <v>5450</v>
      </c>
      <c r="M50" s="357" t="s">
        <v>5448</v>
      </c>
      <c r="N50" s="357" t="s">
        <v>5445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5447</v>
      </c>
      <c r="U50" s="357" t="s">
        <v>294</v>
      </c>
      <c r="V50" s="357" t="s">
        <v>294</v>
      </c>
    </row>
    <row r="51" spans="1:22" ht="15" customHeight="1">
      <c r="A51" s="515"/>
      <c r="B51" s="47" t="s">
        <v>5451</v>
      </c>
      <c r="C51" s="523" t="s">
        <v>5452</v>
      </c>
      <c r="D51" s="47">
        <v>6</v>
      </c>
      <c r="E51" s="47">
        <v>11</v>
      </c>
      <c r="F51" s="618" t="s">
        <v>5440</v>
      </c>
      <c r="G51" s="494"/>
      <c r="H51" s="494" t="s">
        <v>5439</v>
      </c>
      <c r="I51" s="494" t="s">
        <v>294</v>
      </c>
      <c r="J51" s="494" t="s">
        <v>294</v>
      </c>
      <c r="K51" s="573">
        <v>0</v>
      </c>
      <c r="L51" s="358" t="s">
        <v>5353</v>
      </c>
      <c r="M51" s="357" t="s">
        <v>5451</v>
      </c>
      <c r="N51" s="357" t="s">
        <v>5439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5441</v>
      </c>
      <c r="U51" s="357" t="s">
        <v>294</v>
      </c>
      <c r="V51" s="357" t="s">
        <v>294</v>
      </c>
    </row>
    <row r="52" spans="1:22" ht="15" customHeight="1">
      <c r="A52" s="515"/>
      <c r="B52" s="47" t="s">
        <v>5453</v>
      </c>
      <c r="C52" s="520" t="s">
        <v>5454</v>
      </c>
      <c r="D52" s="47">
        <v>4</v>
      </c>
      <c r="E52" s="47">
        <v>5</v>
      </c>
      <c r="F52" s="618" t="s">
        <v>5428</v>
      </c>
      <c r="G52" s="494"/>
      <c r="H52" s="494" t="s">
        <v>5427</v>
      </c>
      <c r="I52" s="494" t="s">
        <v>294</v>
      </c>
      <c r="J52" s="494" t="s">
        <v>294</v>
      </c>
      <c r="K52" s="573">
        <v>0</v>
      </c>
      <c r="L52" s="358" t="s">
        <v>5455</v>
      </c>
      <c r="M52" s="357" t="s">
        <v>5453</v>
      </c>
      <c r="N52" s="357" t="s">
        <v>5427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5429</v>
      </c>
      <c r="U52" s="357" t="s">
        <v>294</v>
      </c>
      <c r="V52" s="357" t="s">
        <v>294</v>
      </c>
    </row>
    <row r="53" spans="1:22" ht="15" customHeight="1">
      <c r="A53" s="515"/>
      <c r="B53" s="47" t="s">
        <v>34</v>
      </c>
      <c r="C53" s="523" t="s">
        <v>142</v>
      </c>
      <c r="D53" s="499">
        <v>4</v>
      </c>
      <c r="E53" s="47">
        <v>6</v>
      </c>
      <c r="F53" s="610" t="s">
        <v>11</v>
      </c>
      <c r="G53" s="494"/>
      <c r="H53" s="494" t="s">
        <v>10</v>
      </c>
      <c r="I53" s="494" t="s">
        <v>294</v>
      </c>
      <c r="J53" s="494" t="s">
        <v>294</v>
      </c>
      <c r="K53" s="573">
        <v>0</v>
      </c>
      <c r="L53" s="358" t="s">
        <v>1181</v>
      </c>
      <c r="M53" s="357" t="s">
        <v>34</v>
      </c>
      <c r="N53" s="357" t="s">
        <v>10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438</v>
      </c>
      <c r="U53" s="357" t="s">
        <v>294</v>
      </c>
      <c r="V53" s="357" t="s">
        <v>294</v>
      </c>
    </row>
    <row r="54" spans="1:22" ht="15.75" customHeight="1" thickBot="1">
      <c r="A54" s="515"/>
      <c r="B54" s="949" t="s">
        <v>5456</v>
      </c>
      <c r="C54" s="537" t="s">
        <v>5457</v>
      </c>
      <c r="D54" s="50">
        <v>4</v>
      </c>
      <c r="E54" s="949">
        <v>5</v>
      </c>
      <c r="F54" s="618" t="s">
        <v>4633</v>
      </c>
      <c r="G54" s="494"/>
      <c r="H54" s="494" t="s">
        <v>4632</v>
      </c>
      <c r="I54" s="494" t="s">
        <v>294</v>
      </c>
      <c r="J54" s="494" t="s">
        <v>294</v>
      </c>
      <c r="K54" s="573">
        <v>0</v>
      </c>
      <c r="L54" s="358" t="s">
        <v>5128</v>
      </c>
      <c r="M54" s="357" t="s">
        <v>5456</v>
      </c>
      <c r="N54" s="357" t="s">
        <v>4632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2108</v>
      </c>
      <c r="U54" s="357" t="s">
        <v>294</v>
      </c>
      <c r="V54" s="357" t="s">
        <v>294</v>
      </c>
    </row>
    <row r="55" spans="1:22" ht="15" thickBot="1">
      <c r="A55" s="1233"/>
      <c r="B55" s="48"/>
      <c r="C55" s="538" t="s">
        <v>22</v>
      </c>
      <c r="D55" s="206">
        <v>21</v>
      </c>
      <c r="E55" s="206">
        <v>31</v>
      </c>
      <c r="F55" s="1227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 ht="15" customHeight="1">
      <c r="A56" s="1235">
        <v>8</v>
      </c>
      <c r="B56" s="47" t="s">
        <v>4665</v>
      </c>
      <c r="C56" s="523" t="s">
        <v>1021</v>
      </c>
      <c r="D56" s="47">
        <v>8</v>
      </c>
      <c r="E56" s="47">
        <v>14</v>
      </c>
      <c r="F56" s="618" t="s">
        <v>4666</v>
      </c>
      <c r="G56" s="494"/>
      <c r="H56" s="494" t="s">
        <v>34</v>
      </c>
      <c r="I56" s="494" t="s">
        <v>294</v>
      </c>
      <c r="J56" s="494" t="s">
        <v>294</v>
      </c>
      <c r="K56" s="573">
        <v>130</v>
      </c>
      <c r="L56" s="358" t="s">
        <v>4589</v>
      </c>
      <c r="M56" s="357" t="s">
        <v>4665</v>
      </c>
      <c r="N56" s="357" t="s">
        <v>34</v>
      </c>
      <c r="O56" s="357" t="s">
        <v>294</v>
      </c>
      <c r="P56" s="357" t="s">
        <v>294</v>
      </c>
      <c r="Q56" s="357">
        <v>130</v>
      </c>
      <c r="R56" s="357">
        <v>20</v>
      </c>
      <c r="S56" s="357">
        <v>0</v>
      </c>
      <c r="T56" s="357" t="s">
        <v>1181</v>
      </c>
      <c r="U56" s="357" t="s">
        <v>2110</v>
      </c>
      <c r="V56" s="357" t="s">
        <v>294</v>
      </c>
    </row>
    <row r="57" spans="1:22" ht="15" customHeight="1">
      <c r="A57" s="515"/>
      <c r="B57" s="47" t="s">
        <v>5458</v>
      </c>
      <c r="C57" s="523" t="s">
        <v>5459</v>
      </c>
      <c r="D57" s="47">
        <v>3</v>
      </c>
      <c r="E57" s="47">
        <v>4</v>
      </c>
      <c r="F57" s="618" t="s">
        <v>5449</v>
      </c>
      <c r="G57" s="494"/>
      <c r="H57" s="494" t="s">
        <v>5448</v>
      </c>
      <c r="I57" s="494" t="s">
        <v>294</v>
      </c>
      <c r="J57" s="494" t="s">
        <v>294</v>
      </c>
      <c r="K57" s="573">
        <v>0</v>
      </c>
      <c r="L57" s="358" t="s">
        <v>5460</v>
      </c>
      <c r="M57" s="357" t="s">
        <v>5458</v>
      </c>
      <c r="N57" s="357" t="s">
        <v>5448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5450</v>
      </c>
      <c r="U57" s="357" t="s">
        <v>294</v>
      </c>
      <c r="V57" s="357" t="s">
        <v>294</v>
      </c>
    </row>
    <row r="58" spans="1:22" ht="15" customHeight="1">
      <c r="A58" s="515"/>
      <c r="B58" s="47" t="s">
        <v>5461</v>
      </c>
      <c r="C58" s="523" t="s">
        <v>5462</v>
      </c>
      <c r="D58" s="47">
        <v>6</v>
      </c>
      <c r="E58" s="47">
        <v>10</v>
      </c>
      <c r="F58" s="618" t="s">
        <v>5434</v>
      </c>
      <c r="G58" s="494"/>
      <c r="H58" s="494" t="s">
        <v>5433</v>
      </c>
      <c r="I58" s="494" t="s">
        <v>294</v>
      </c>
      <c r="J58" s="494" t="s">
        <v>294</v>
      </c>
      <c r="K58" s="573">
        <v>0</v>
      </c>
      <c r="L58" s="358" t="s">
        <v>5463</v>
      </c>
      <c r="M58" s="357" t="s">
        <v>5461</v>
      </c>
      <c r="N58" s="357" t="s">
        <v>5433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5435</v>
      </c>
      <c r="U58" s="357" t="s">
        <v>294</v>
      </c>
      <c r="V58" s="357" t="s">
        <v>294</v>
      </c>
    </row>
    <row r="59" spans="1:22" ht="15.75" customHeight="1" thickBot="1">
      <c r="A59" s="515"/>
      <c r="B59" s="47" t="s">
        <v>5464</v>
      </c>
      <c r="C59" s="523" t="s">
        <v>5465</v>
      </c>
      <c r="D59" s="47">
        <v>5</v>
      </c>
      <c r="E59" s="47">
        <v>8</v>
      </c>
      <c r="F59" s="610" t="s">
        <v>5466</v>
      </c>
      <c r="G59" s="494"/>
      <c r="H59" s="494" t="s">
        <v>5439</v>
      </c>
      <c r="I59" s="494" t="s">
        <v>294</v>
      </c>
      <c r="J59" s="494" t="s">
        <v>294</v>
      </c>
      <c r="K59" s="573">
        <v>0</v>
      </c>
      <c r="L59" s="358" t="s">
        <v>5467</v>
      </c>
      <c r="M59" s="357" t="s">
        <v>5464</v>
      </c>
      <c r="N59" s="357" t="s">
        <v>5439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5441</v>
      </c>
      <c r="U59" s="357" t="s">
        <v>294</v>
      </c>
      <c r="V59" s="357" t="s">
        <v>294</v>
      </c>
    </row>
    <row r="60" spans="1:22" ht="15" thickBot="1">
      <c r="A60" s="1233"/>
      <c r="B60" s="48"/>
      <c r="C60" s="538" t="s">
        <v>22</v>
      </c>
      <c r="D60" s="206">
        <v>22</v>
      </c>
      <c r="E60" s="206">
        <v>36</v>
      </c>
      <c r="F60" s="90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 ht="15" customHeight="1">
      <c r="A61" s="1235">
        <v>9</v>
      </c>
      <c r="B61" s="47" t="s">
        <v>5730</v>
      </c>
      <c r="C61" s="523" t="s">
        <v>325</v>
      </c>
      <c r="D61" s="47">
        <v>8</v>
      </c>
      <c r="E61" s="47">
        <v>12</v>
      </c>
      <c r="F61" s="616" t="s">
        <v>5469</v>
      </c>
      <c r="G61" s="494"/>
      <c r="H61" s="494" t="s">
        <v>35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5730</v>
      </c>
      <c r="N61" s="357" t="s">
        <v>35</v>
      </c>
      <c r="O61" s="357" t="s">
        <v>294</v>
      </c>
      <c r="P61" s="357" t="s">
        <v>294</v>
      </c>
      <c r="Q61" s="357">
        <v>150</v>
      </c>
      <c r="R61" s="357">
        <v>36</v>
      </c>
      <c r="S61" s="357">
        <v>0</v>
      </c>
      <c r="T61" s="357" t="s">
        <v>3259</v>
      </c>
      <c r="U61" s="357" t="s">
        <v>2111</v>
      </c>
      <c r="V61" s="357" t="s">
        <v>294</v>
      </c>
    </row>
    <row r="62" spans="1:22" ht="15" customHeight="1">
      <c r="A62" s="515"/>
      <c r="B62" s="47" t="s">
        <v>5470</v>
      </c>
      <c r="C62" s="523" t="s">
        <v>5471</v>
      </c>
      <c r="D62" s="47">
        <v>6</v>
      </c>
      <c r="E62" s="47">
        <v>10</v>
      </c>
      <c r="F62" s="610" t="s">
        <v>5452</v>
      </c>
      <c r="G62" s="494"/>
      <c r="H62" s="494" t="s">
        <v>5451</v>
      </c>
      <c r="I62" s="494" t="s">
        <v>294</v>
      </c>
      <c r="J62" s="494" t="s">
        <v>294</v>
      </c>
      <c r="K62" s="573">
        <v>0</v>
      </c>
      <c r="L62" s="358" t="s">
        <v>5472</v>
      </c>
      <c r="M62" s="357" t="s">
        <v>5470</v>
      </c>
      <c r="N62" s="357" t="s">
        <v>5451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5353</v>
      </c>
      <c r="U62" s="357" t="s">
        <v>294</v>
      </c>
      <c r="V62" s="357" t="s">
        <v>294</v>
      </c>
    </row>
    <row r="63" spans="1:22" ht="15" customHeight="1">
      <c r="A63" s="515"/>
      <c r="B63" s="47" t="s">
        <v>1114</v>
      </c>
      <c r="C63" s="523" t="s">
        <v>5473</v>
      </c>
      <c r="D63" s="47">
        <v>4</v>
      </c>
      <c r="E63" s="47">
        <v>4</v>
      </c>
      <c r="F63" s="610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customHeight="1">
      <c r="A64" s="515"/>
      <c r="B64" s="47" t="s">
        <v>4591</v>
      </c>
      <c r="C64" s="523" t="s">
        <v>5474</v>
      </c>
      <c r="D64" s="47">
        <v>4</v>
      </c>
      <c r="E64" s="47">
        <v>4</v>
      </c>
      <c r="F64" s="610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.75" customHeight="1" thickBot="1">
      <c r="A65" s="515"/>
      <c r="B65" s="47" t="s">
        <v>876</v>
      </c>
      <c r="C65" s="523" t="s">
        <v>5475</v>
      </c>
      <c r="D65" s="47">
        <v>4</v>
      </c>
      <c r="E65" s="47">
        <v>4</v>
      </c>
      <c r="F65" s="885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1233"/>
      <c r="B66" s="48"/>
      <c r="C66" s="538" t="s">
        <v>22</v>
      </c>
      <c r="D66" s="206">
        <v>18</v>
      </c>
      <c r="E66" s="206">
        <v>26</v>
      </c>
      <c r="F66" s="90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 ht="15" customHeight="1">
      <c r="A67" s="1235">
        <v>10</v>
      </c>
      <c r="B67" s="47" t="s">
        <v>5731</v>
      </c>
      <c r="C67" s="523" t="s">
        <v>3394</v>
      </c>
      <c r="D67" s="47">
        <v>8</v>
      </c>
      <c r="E67" s="47">
        <v>12</v>
      </c>
      <c r="F67" s="610" t="s">
        <v>325</v>
      </c>
      <c r="G67" s="494"/>
      <c r="H67" s="494" t="s">
        <v>5730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5731</v>
      </c>
      <c r="N67" s="357" t="s">
        <v>5730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15" customHeight="1">
      <c r="A68" s="515"/>
      <c r="B68" s="607" t="s">
        <v>5477</v>
      </c>
      <c r="C68" s="608" t="s">
        <v>5478</v>
      </c>
      <c r="D68" s="607">
        <v>6</v>
      </c>
      <c r="E68" s="607">
        <v>9</v>
      </c>
      <c r="F68" s="633" t="s">
        <v>5471</v>
      </c>
      <c r="G68" s="494"/>
      <c r="H68" s="494" t="s">
        <v>5470</v>
      </c>
      <c r="I68" s="494" t="s">
        <v>294</v>
      </c>
      <c r="J68" s="494" t="s">
        <v>294</v>
      </c>
      <c r="K68" s="573">
        <v>0</v>
      </c>
      <c r="L68" s="358" t="s">
        <v>5479</v>
      </c>
      <c r="M68" s="357" t="s">
        <v>5477</v>
      </c>
      <c r="N68" s="357" t="s">
        <v>5470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5472</v>
      </c>
      <c r="U68" s="357" t="s">
        <v>294</v>
      </c>
      <c r="V68" s="357" t="s">
        <v>294</v>
      </c>
    </row>
    <row r="69" spans="1:22" ht="15" customHeight="1">
      <c r="A69" s="515"/>
      <c r="B69" s="607" t="s">
        <v>1116</v>
      </c>
      <c r="C69" s="608" t="s">
        <v>5480</v>
      </c>
      <c r="D69" s="607">
        <v>4</v>
      </c>
      <c r="E69" s="607">
        <v>4</v>
      </c>
      <c r="F69" s="633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 ht="15" customHeight="1">
      <c r="A70" s="515"/>
      <c r="B70" s="607" t="s">
        <v>866</v>
      </c>
      <c r="C70" s="608" t="s">
        <v>5481</v>
      </c>
      <c r="D70" s="607">
        <v>4</v>
      </c>
      <c r="E70" s="607">
        <v>4</v>
      </c>
      <c r="F70" s="633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.75" customHeight="1" thickBot="1">
      <c r="A71" s="515"/>
      <c r="B71" s="47" t="s">
        <v>875</v>
      </c>
      <c r="C71" s="523" t="s">
        <v>5482</v>
      </c>
      <c r="D71" s="47">
        <v>4</v>
      </c>
      <c r="E71" s="47">
        <v>4</v>
      </c>
      <c r="F71" s="610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1233"/>
      <c r="B72" s="48"/>
      <c r="C72" s="538" t="s">
        <v>22</v>
      </c>
      <c r="D72" s="206">
        <v>18</v>
      </c>
      <c r="E72" s="206">
        <v>25</v>
      </c>
      <c r="F72" s="88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542"/>
      <c r="C73" s="1240" t="s">
        <v>111</v>
      </c>
      <c r="D73" s="545">
        <v>200</v>
      </c>
      <c r="E73" s="545">
        <v>275</v>
      </c>
      <c r="F73" s="88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1B0C4-D031-4F81-A7F0-8C908CE4395C}">
  <sheetPr codeName="Sheet180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.1093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31" t="s">
        <v>11</v>
      </c>
      <c r="D9" s="498">
        <v>2</v>
      </c>
      <c r="E9" s="46">
        <v>2</v>
      </c>
      <c r="F9" s="127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23" t="s">
        <v>3169</v>
      </c>
      <c r="D10" s="499">
        <v>5</v>
      </c>
      <c r="E10" s="47">
        <v>6</v>
      </c>
      <c r="F10" s="128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5283</v>
      </c>
      <c r="C11" s="520" t="s">
        <v>5671</v>
      </c>
      <c r="D11" s="499">
        <v>4</v>
      </c>
      <c r="E11" s="47">
        <v>4</v>
      </c>
      <c r="F11" s="128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5285</v>
      </c>
      <c r="M11" s="357" t="s">
        <v>5283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499</v>
      </c>
      <c r="C12" s="520" t="s">
        <v>2106</v>
      </c>
      <c r="D12" s="499">
        <v>4</v>
      </c>
      <c r="E12" s="47">
        <v>5</v>
      </c>
      <c r="F12" s="1281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499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1020</v>
      </c>
      <c r="C13" s="520" t="s">
        <v>3206</v>
      </c>
      <c r="D13" s="499">
        <v>2</v>
      </c>
      <c r="E13" s="47">
        <v>2</v>
      </c>
      <c r="F13" s="1281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20" t="s">
        <v>21</v>
      </c>
      <c r="D14" s="499">
        <v>5</v>
      </c>
      <c r="E14" s="47">
        <v>6</v>
      </c>
      <c r="F14" s="1282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38" t="s">
        <v>22</v>
      </c>
      <c r="D15" s="49">
        <v>22</v>
      </c>
      <c r="E15" s="49">
        <v>25</v>
      </c>
      <c r="F15" s="1283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20" t="s">
        <v>3570</v>
      </c>
      <c r="D16" s="498">
        <v>5</v>
      </c>
      <c r="E16" s="46">
        <v>6</v>
      </c>
      <c r="F16" s="1284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5363</v>
      </c>
      <c r="C17" s="520" t="s">
        <v>5674</v>
      </c>
      <c r="D17" s="499">
        <v>4</v>
      </c>
      <c r="E17" s="47">
        <v>4</v>
      </c>
      <c r="F17" s="1280" t="s">
        <v>5671</v>
      </c>
      <c r="G17" s="494"/>
      <c r="H17" s="494" t="s">
        <v>5283</v>
      </c>
      <c r="I17" s="494" t="s">
        <v>294</v>
      </c>
      <c r="J17" s="494" t="s">
        <v>294</v>
      </c>
      <c r="K17" s="573">
        <v>0</v>
      </c>
      <c r="L17" s="358" t="s">
        <v>5288</v>
      </c>
      <c r="M17" s="357" t="s">
        <v>5363</v>
      </c>
      <c r="N17" s="357" t="s">
        <v>5283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5285</v>
      </c>
      <c r="U17" s="357" t="s">
        <v>294</v>
      </c>
      <c r="V17" s="357" t="s">
        <v>294</v>
      </c>
    </row>
    <row r="18" spans="1:22">
      <c r="A18" s="515"/>
      <c r="B18" s="47" t="s">
        <v>5495</v>
      </c>
      <c r="C18" s="520" t="s">
        <v>2109</v>
      </c>
      <c r="D18" s="499">
        <v>4</v>
      </c>
      <c r="E18" s="47">
        <v>4</v>
      </c>
      <c r="F18" s="1281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1113</v>
      </c>
      <c r="M18" s="357" t="s">
        <v>5495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25</v>
      </c>
      <c r="C19" s="520" t="s">
        <v>138</v>
      </c>
      <c r="D19" s="499">
        <v>3</v>
      </c>
      <c r="E19" s="47">
        <v>4</v>
      </c>
      <c r="F19" s="128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36</v>
      </c>
      <c r="C20" s="520" t="s">
        <v>247</v>
      </c>
      <c r="D20" s="499">
        <v>1</v>
      </c>
      <c r="E20" s="47">
        <v>1</v>
      </c>
      <c r="F20" s="128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47" t="s">
        <v>26</v>
      </c>
      <c r="C21" s="520" t="s">
        <v>52</v>
      </c>
      <c r="D21" s="499">
        <v>5</v>
      </c>
      <c r="E21" s="47">
        <v>6</v>
      </c>
      <c r="F21" s="1281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48"/>
      <c r="C22" s="538" t="s">
        <v>22</v>
      </c>
      <c r="D22" s="49">
        <v>22</v>
      </c>
      <c r="E22" s="49">
        <v>25</v>
      </c>
      <c r="F22" s="128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4626</v>
      </c>
      <c r="C23" s="531" t="s">
        <v>5188</v>
      </c>
      <c r="D23" s="498">
        <v>5</v>
      </c>
      <c r="E23" s="46">
        <v>6</v>
      </c>
      <c r="F23" s="1284" t="s">
        <v>3570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4626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7" t="s">
        <v>5613</v>
      </c>
      <c r="C24" s="520" t="s">
        <v>5711</v>
      </c>
      <c r="D24" s="499">
        <v>4</v>
      </c>
      <c r="E24" s="47">
        <v>5</v>
      </c>
      <c r="F24" s="1280" t="s">
        <v>2109</v>
      </c>
      <c r="G24" s="494"/>
      <c r="H24" s="494" t="s">
        <v>5495</v>
      </c>
      <c r="I24" s="494" t="s">
        <v>294</v>
      </c>
      <c r="J24" s="494" t="s">
        <v>294</v>
      </c>
      <c r="K24" s="573">
        <v>0</v>
      </c>
      <c r="L24" s="358" t="s">
        <v>1143</v>
      </c>
      <c r="M24" s="357" t="s">
        <v>5613</v>
      </c>
      <c r="N24" s="357" t="s">
        <v>5495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1113</v>
      </c>
      <c r="U24" s="357" t="s">
        <v>294</v>
      </c>
      <c r="V24" s="357" t="s">
        <v>294</v>
      </c>
    </row>
    <row r="25" spans="1:22">
      <c r="A25" s="515"/>
      <c r="B25" s="47" t="s">
        <v>19</v>
      </c>
      <c r="C25" s="520" t="s">
        <v>3226</v>
      </c>
      <c r="D25" s="499">
        <v>2</v>
      </c>
      <c r="E25" s="47">
        <v>2</v>
      </c>
      <c r="F25" s="128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335</v>
      </c>
      <c r="M25" s="357" t="s">
        <v>19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4632</v>
      </c>
      <c r="C26" s="520" t="s">
        <v>4633</v>
      </c>
      <c r="D26" s="499">
        <v>3</v>
      </c>
      <c r="E26" s="47">
        <v>4</v>
      </c>
      <c r="F26" s="1280" t="s">
        <v>3545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2108</v>
      </c>
      <c r="M26" s="357" t="s">
        <v>4632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47" t="s">
        <v>40</v>
      </c>
      <c r="C27" s="520" t="s">
        <v>338</v>
      </c>
      <c r="D27" s="499">
        <v>1</v>
      </c>
      <c r="E27" s="47">
        <v>1</v>
      </c>
      <c r="F27" s="1281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515"/>
      <c r="B28" s="50" t="s">
        <v>33</v>
      </c>
      <c r="C28" s="537" t="s">
        <v>3425</v>
      </c>
      <c r="D28" s="516">
        <v>5</v>
      </c>
      <c r="E28" s="50">
        <v>7</v>
      </c>
      <c r="F28" s="1286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48"/>
      <c r="C29" s="538" t="s">
        <v>22</v>
      </c>
      <c r="D29" s="49">
        <v>20</v>
      </c>
      <c r="E29" s="49">
        <v>25</v>
      </c>
      <c r="F29" s="1285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5295</v>
      </c>
      <c r="C30" s="520" t="s">
        <v>5673</v>
      </c>
      <c r="D30" s="499">
        <v>4</v>
      </c>
      <c r="E30" s="47">
        <v>6</v>
      </c>
      <c r="F30" s="1281" t="s">
        <v>5712</v>
      </c>
      <c r="G30" s="494"/>
      <c r="H30" s="494" t="s">
        <v>5363</v>
      </c>
      <c r="I30" s="494" t="s">
        <v>294</v>
      </c>
      <c r="J30" s="494" t="s">
        <v>294</v>
      </c>
      <c r="K30" s="573">
        <v>0</v>
      </c>
      <c r="L30" s="358" t="s">
        <v>5297</v>
      </c>
      <c r="M30" s="357" t="s">
        <v>5295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5713</v>
      </c>
      <c r="U30" s="357" t="s">
        <v>294</v>
      </c>
      <c r="V30" s="357" t="s">
        <v>294</v>
      </c>
    </row>
    <row r="31" spans="1:22">
      <c r="A31" s="515"/>
      <c r="B31" s="47" t="s">
        <v>35</v>
      </c>
      <c r="C31" s="1287" t="s">
        <v>3258</v>
      </c>
      <c r="D31" s="499">
        <v>3</v>
      </c>
      <c r="E31" s="47">
        <v>4</v>
      </c>
      <c r="F31" s="1281" t="s">
        <v>138</v>
      </c>
      <c r="G31" s="494"/>
      <c r="H31" s="494" t="s">
        <v>25</v>
      </c>
      <c r="I31" s="494" t="s">
        <v>294</v>
      </c>
      <c r="J31" s="494" t="s">
        <v>294</v>
      </c>
      <c r="K31" s="573">
        <v>0</v>
      </c>
      <c r="L31" s="358" t="s">
        <v>3259</v>
      </c>
      <c r="M31" s="357" t="s">
        <v>35</v>
      </c>
      <c r="N31" s="357" t="s">
        <v>25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2100</v>
      </c>
      <c r="U31" s="357" t="s">
        <v>294</v>
      </c>
      <c r="V31" s="357" t="s">
        <v>294</v>
      </c>
    </row>
    <row r="32" spans="1:22">
      <c r="A32" s="515"/>
      <c r="B32" s="47" t="s">
        <v>30</v>
      </c>
      <c r="C32" s="520" t="s">
        <v>141</v>
      </c>
      <c r="D32" s="499">
        <v>5</v>
      </c>
      <c r="E32" s="47">
        <v>6</v>
      </c>
      <c r="F32" s="1281" t="s">
        <v>3545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1111</v>
      </c>
      <c r="C33" s="523" t="s">
        <v>4628</v>
      </c>
      <c r="D33" s="499">
        <v>3</v>
      </c>
      <c r="E33" s="47">
        <v>4</v>
      </c>
      <c r="F33" s="618" t="s">
        <v>338</v>
      </c>
      <c r="G33" s="494"/>
      <c r="H33" s="494" t="s">
        <v>40</v>
      </c>
      <c r="I33" s="494" t="s">
        <v>294</v>
      </c>
      <c r="J33" s="494" t="s">
        <v>294</v>
      </c>
      <c r="K33" s="573">
        <v>0</v>
      </c>
      <c r="L33" s="358" t="s">
        <v>1126</v>
      </c>
      <c r="M33" s="357" t="s">
        <v>1111</v>
      </c>
      <c r="N33" s="357" t="s">
        <v>40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1180</v>
      </c>
      <c r="U33" s="357" t="s">
        <v>294</v>
      </c>
      <c r="V33" s="357" t="s">
        <v>294</v>
      </c>
    </row>
    <row r="34" spans="1:22">
      <c r="A34" s="515"/>
      <c r="B34" s="47" t="s">
        <v>29</v>
      </c>
      <c r="C34" s="520" t="s">
        <v>53</v>
      </c>
      <c r="D34" s="499">
        <v>2</v>
      </c>
      <c r="E34" s="47">
        <v>2</v>
      </c>
      <c r="F34" s="1288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609</v>
      </c>
      <c r="M34" s="357" t="s">
        <v>29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5"/>
      <c r="B35" s="50" t="s">
        <v>366</v>
      </c>
      <c r="C35" s="520" t="s">
        <v>2107</v>
      </c>
      <c r="D35" s="499">
        <v>3</v>
      </c>
      <c r="E35" s="47">
        <v>3</v>
      </c>
      <c r="F35" s="53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367</v>
      </c>
      <c r="M35" s="357" t="s">
        <v>366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17"/>
      <c r="B36" s="48"/>
      <c r="C36" s="538" t="s">
        <v>22</v>
      </c>
      <c r="D36" s="49">
        <v>20</v>
      </c>
      <c r="E36" s="49">
        <v>25</v>
      </c>
      <c r="F36" s="1285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1110</v>
      </c>
      <c r="C37" s="520" t="s">
        <v>4640</v>
      </c>
      <c r="D37" s="499">
        <v>3</v>
      </c>
      <c r="E37" s="47">
        <v>3</v>
      </c>
      <c r="F37" s="1281" t="s">
        <v>2107</v>
      </c>
      <c r="G37" s="494"/>
      <c r="H37" s="494" t="s">
        <v>366</v>
      </c>
      <c r="I37" s="494" t="s">
        <v>294</v>
      </c>
      <c r="J37" s="494" t="s">
        <v>294</v>
      </c>
      <c r="K37" s="574">
        <v>0</v>
      </c>
      <c r="L37" s="358" t="s">
        <v>408</v>
      </c>
      <c r="M37" s="357" t="s">
        <v>1110</v>
      </c>
      <c r="N37" s="357" t="s">
        <v>366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367</v>
      </c>
      <c r="U37" s="357" t="s">
        <v>294</v>
      </c>
      <c r="V37" s="357" t="s">
        <v>294</v>
      </c>
    </row>
    <row r="38" spans="1:22">
      <c r="A38" s="515"/>
      <c r="B38" s="47" t="s">
        <v>5675</v>
      </c>
      <c r="C38" s="520" t="s">
        <v>5676</v>
      </c>
      <c r="D38" s="499">
        <v>3</v>
      </c>
      <c r="E38" s="47">
        <v>4</v>
      </c>
      <c r="F38" s="128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5294</v>
      </c>
      <c r="M38" s="357" t="s">
        <v>5675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/>
      <c r="B39" s="47" t="s">
        <v>1118</v>
      </c>
      <c r="C39" s="523" t="s">
        <v>5714</v>
      </c>
      <c r="D39" s="499">
        <v>3</v>
      </c>
      <c r="E39" s="47">
        <v>6</v>
      </c>
      <c r="F39" s="1281" t="s">
        <v>53</v>
      </c>
      <c r="G39" s="494"/>
      <c r="H39" s="494" t="s">
        <v>29</v>
      </c>
      <c r="I39" s="494" t="s">
        <v>294</v>
      </c>
      <c r="J39" s="494" t="s">
        <v>294</v>
      </c>
      <c r="K39" s="574">
        <v>0</v>
      </c>
      <c r="L39" s="358" t="s">
        <v>2114</v>
      </c>
      <c r="M39" s="357" t="s">
        <v>1118</v>
      </c>
      <c r="N39" s="357" t="s">
        <v>29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609</v>
      </c>
      <c r="U39" s="357" t="s">
        <v>294</v>
      </c>
      <c r="V39" s="357" t="s">
        <v>294</v>
      </c>
    </row>
    <row r="40" spans="1:22">
      <c r="A40" s="515"/>
      <c r="B40" s="47" t="s">
        <v>5302</v>
      </c>
      <c r="C40" s="520" t="s">
        <v>5677</v>
      </c>
      <c r="D40" s="499">
        <v>4</v>
      </c>
      <c r="E40" s="47">
        <v>6</v>
      </c>
      <c r="F40" s="1281" t="s">
        <v>5673</v>
      </c>
      <c r="G40" s="494"/>
      <c r="H40" s="494" t="s">
        <v>5295</v>
      </c>
      <c r="I40" s="494" t="s">
        <v>294</v>
      </c>
      <c r="J40" s="494" t="s">
        <v>294</v>
      </c>
      <c r="K40" s="573">
        <v>0</v>
      </c>
      <c r="L40" s="358" t="s">
        <v>5304</v>
      </c>
      <c r="M40" s="357" t="s">
        <v>5302</v>
      </c>
      <c r="N40" s="357" t="s">
        <v>5295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5297</v>
      </c>
      <c r="U40" s="357" t="s">
        <v>294</v>
      </c>
      <c r="V40" s="357" t="s">
        <v>294</v>
      </c>
    </row>
    <row r="41" spans="1:22">
      <c r="A41" s="515"/>
      <c r="B41" s="47" t="s">
        <v>5305</v>
      </c>
      <c r="C41" s="520" t="s">
        <v>5678</v>
      </c>
      <c r="D41" s="499">
        <v>4</v>
      </c>
      <c r="E41" s="47">
        <v>6</v>
      </c>
      <c r="F41" s="1281" t="s">
        <v>5673</v>
      </c>
      <c r="G41" s="494"/>
      <c r="H41" s="494" t="s">
        <v>5295</v>
      </c>
      <c r="I41" s="494" t="s">
        <v>294</v>
      </c>
      <c r="J41" s="494" t="s">
        <v>294</v>
      </c>
      <c r="K41" s="573">
        <v>0</v>
      </c>
      <c r="L41" s="358" t="s">
        <v>5307</v>
      </c>
      <c r="M41" s="357" t="s">
        <v>5305</v>
      </c>
      <c r="N41" s="357" t="s">
        <v>5295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5297</v>
      </c>
      <c r="U41" s="357" t="s">
        <v>294</v>
      </c>
      <c r="V41" s="357" t="s">
        <v>294</v>
      </c>
    </row>
    <row r="42" spans="1:22" ht="15" thickBot="1">
      <c r="A42" s="515"/>
      <c r="B42" s="47" t="s">
        <v>5299</v>
      </c>
      <c r="C42" s="520" t="s">
        <v>5685</v>
      </c>
      <c r="D42" s="499">
        <v>2.5</v>
      </c>
      <c r="E42" s="47">
        <v>3</v>
      </c>
      <c r="F42" s="1281" t="s">
        <v>5188</v>
      </c>
      <c r="G42" s="494"/>
      <c r="H42" s="494" t="s">
        <v>4626</v>
      </c>
      <c r="I42" s="494" t="s">
        <v>294</v>
      </c>
      <c r="J42" s="494" t="s">
        <v>294</v>
      </c>
      <c r="K42" s="573">
        <v>0</v>
      </c>
      <c r="L42" s="358" t="s">
        <v>5301</v>
      </c>
      <c r="M42" s="357" t="s">
        <v>5299</v>
      </c>
      <c r="N42" s="357" t="s">
        <v>4626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4538</v>
      </c>
      <c r="U42" s="357" t="s">
        <v>294</v>
      </c>
      <c r="V42" s="357" t="s">
        <v>294</v>
      </c>
    </row>
    <row r="43" spans="1:22" ht="15" thickBot="1">
      <c r="A43" s="517"/>
      <c r="B43" s="48"/>
      <c r="C43" s="538" t="s">
        <v>22</v>
      </c>
      <c r="D43" s="49">
        <v>19.5</v>
      </c>
      <c r="E43" s="49">
        <v>28</v>
      </c>
      <c r="F43" s="1285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5683</v>
      </c>
      <c r="C44" s="520" t="s">
        <v>5684</v>
      </c>
      <c r="D44" s="499">
        <v>4</v>
      </c>
      <c r="E44" s="47">
        <v>6</v>
      </c>
      <c r="F44" s="1281" t="s">
        <v>5677</v>
      </c>
      <c r="G44" s="494"/>
      <c r="H44" s="494" t="s">
        <v>5302</v>
      </c>
      <c r="I44" s="494" t="s">
        <v>294</v>
      </c>
      <c r="J44" s="494" t="s">
        <v>294</v>
      </c>
      <c r="K44" s="573">
        <v>0</v>
      </c>
      <c r="L44" s="358" t="s">
        <v>5322</v>
      </c>
      <c r="M44" s="357" t="s">
        <v>5683</v>
      </c>
      <c r="N44" s="357" t="s">
        <v>5302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5304</v>
      </c>
      <c r="U44" s="357" t="s">
        <v>294</v>
      </c>
      <c r="V44" s="357" t="s">
        <v>294</v>
      </c>
    </row>
    <row r="45" spans="1:22">
      <c r="A45" s="515"/>
      <c r="B45" s="47" t="s">
        <v>4833</v>
      </c>
      <c r="C45" s="520" t="s">
        <v>5715</v>
      </c>
      <c r="D45" s="499">
        <v>4</v>
      </c>
      <c r="E45" s="47">
        <v>5</v>
      </c>
      <c r="F45" s="1281" t="s">
        <v>5676</v>
      </c>
      <c r="G45" s="494"/>
      <c r="H45" s="494" t="s">
        <v>5675</v>
      </c>
      <c r="I45" s="494" t="s">
        <v>294</v>
      </c>
      <c r="J45" s="494" t="s">
        <v>294</v>
      </c>
      <c r="K45" s="573">
        <v>0</v>
      </c>
      <c r="L45" s="358" t="s">
        <v>437</v>
      </c>
      <c r="M45" s="357" t="s">
        <v>4833</v>
      </c>
      <c r="N45" s="357" t="s">
        <v>5675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5294</v>
      </c>
      <c r="U45" s="357" t="s">
        <v>294</v>
      </c>
      <c r="V45" s="357" t="s">
        <v>294</v>
      </c>
    </row>
    <row r="46" spans="1:22">
      <c r="A46" s="515"/>
      <c r="B46" s="47" t="s">
        <v>4709</v>
      </c>
      <c r="C46" s="520" t="s">
        <v>5716</v>
      </c>
      <c r="D46" s="499">
        <v>4</v>
      </c>
      <c r="E46" s="47">
        <v>5</v>
      </c>
      <c r="F46" s="1281" t="s">
        <v>4640</v>
      </c>
      <c r="G46" s="494"/>
      <c r="H46" s="494" t="s">
        <v>1110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4709</v>
      </c>
      <c r="N46" s="357" t="s">
        <v>1110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>
      <c r="A47" s="515"/>
      <c r="B47" s="47" t="s">
        <v>870</v>
      </c>
      <c r="C47" s="520" t="s">
        <v>5364</v>
      </c>
      <c r="D47" s="499">
        <v>4</v>
      </c>
      <c r="E47" s="47">
        <v>4</v>
      </c>
      <c r="F47" s="1281" t="s">
        <v>4628</v>
      </c>
      <c r="G47" s="494"/>
      <c r="H47" s="494" t="s">
        <v>1111</v>
      </c>
      <c r="I47" s="494" t="s">
        <v>294</v>
      </c>
      <c r="J47" s="494" t="s">
        <v>294</v>
      </c>
      <c r="K47" s="573">
        <v>0</v>
      </c>
      <c r="L47" s="358" t="s">
        <v>2145</v>
      </c>
      <c r="M47" s="357" t="s">
        <v>870</v>
      </c>
      <c r="N47" s="357" t="s">
        <v>1111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1126</v>
      </c>
      <c r="U47" s="357" t="s">
        <v>294</v>
      </c>
      <c r="V47" s="357" t="s">
        <v>294</v>
      </c>
    </row>
    <row r="48" spans="1:22" ht="15" thickBot="1">
      <c r="A48" s="515"/>
      <c r="B48" s="47" t="s">
        <v>34</v>
      </c>
      <c r="C48" s="520" t="s">
        <v>142</v>
      </c>
      <c r="D48" s="499">
        <v>4</v>
      </c>
      <c r="E48" s="47">
        <v>6</v>
      </c>
      <c r="F48" s="1281" t="s">
        <v>11</v>
      </c>
      <c r="G48" s="494"/>
      <c r="H48" s="494" t="s">
        <v>10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34</v>
      </c>
      <c r="N48" s="357" t="s">
        <v>10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517"/>
      <c r="B49" s="48"/>
      <c r="C49" s="538" t="s">
        <v>22</v>
      </c>
      <c r="D49" s="49">
        <v>20</v>
      </c>
      <c r="E49" s="49">
        <v>26</v>
      </c>
      <c r="F49" s="1285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7" t="s">
        <v>5686</v>
      </c>
      <c r="C50" s="520" t="s">
        <v>5687</v>
      </c>
      <c r="D50" s="47">
        <v>4</v>
      </c>
      <c r="E50" s="47">
        <v>6</v>
      </c>
      <c r="F50" s="1281" t="s">
        <v>5684</v>
      </c>
      <c r="G50" s="494"/>
      <c r="H50" s="494" t="s">
        <v>5683</v>
      </c>
      <c r="I50" s="494" t="s">
        <v>294</v>
      </c>
      <c r="J50" s="494" t="s">
        <v>294</v>
      </c>
      <c r="K50" s="573">
        <v>0</v>
      </c>
      <c r="L50" s="358" t="s">
        <v>5331</v>
      </c>
      <c r="M50" s="357" t="s">
        <v>5686</v>
      </c>
      <c r="N50" s="357" t="s">
        <v>5683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5322</v>
      </c>
      <c r="U50" s="357" t="s">
        <v>294</v>
      </c>
      <c r="V50" s="357" t="s">
        <v>294</v>
      </c>
    </row>
    <row r="51" spans="1:22">
      <c r="A51" s="515"/>
      <c r="B51" s="47" t="s">
        <v>38</v>
      </c>
      <c r="C51" s="520" t="s">
        <v>146</v>
      </c>
      <c r="D51" s="499">
        <v>1</v>
      </c>
      <c r="E51" s="47">
        <v>1</v>
      </c>
      <c r="F51" s="1281" t="s">
        <v>3226</v>
      </c>
      <c r="G51" s="494"/>
      <c r="H51" s="494" t="s">
        <v>19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515"/>
      <c r="B52" s="47" t="s">
        <v>4708</v>
      </c>
      <c r="C52" s="520" t="s">
        <v>2146</v>
      </c>
      <c r="D52" s="47">
        <v>4</v>
      </c>
      <c r="E52" s="47">
        <v>6</v>
      </c>
      <c r="F52" s="1281" t="s">
        <v>5678</v>
      </c>
      <c r="G52" s="494"/>
      <c r="H52" s="494" t="s">
        <v>5305</v>
      </c>
      <c r="I52" s="494" t="s">
        <v>294</v>
      </c>
      <c r="J52" s="494" t="s">
        <v>294</v>
      </c>
      <c r="K52" s="573">
        <v>0</v>
      </c>
      <c r="L52" s="358" t="s">
        <v>864</v>
      </c>
      <c r="M52" s="357" t="s">
        <v>4708</v>
      </c>
      <c r="N52" s="357" t="s">
        <v>5305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5307</v>
      </c>
      <c r="U52" s="357" t="s">
        <v>294</v>
      </c>
      <c r="V52" s="357" t="s">
        <v>294</v>
      </c>
    </row>
    <row r="53" spans="1:22">
      <c r="A53" s="515"/>
      <c r="B53" s="47" t="s">
        <v>5360</v>
      </c>
      <c r="C53" s="520" t="s">
        <v>5696</v>
      </c>
      <c r="D53" s="499">
        <v>3</v>
      </c>
      <c r="E53" s="47">
        <v>4</v>
      </c>
      <c r="F53" s="1281" t="s">
        <v>5684</v>
      </c>
      <c r="G53" s="494"/>
      <c r="H53" s="494" t="s">
        <v>5683</v>
      </c>
      <c r="I53" s="494" t="s">
        <v>294</v>
      </c>
      <c r="J53" s="494" t="s">
        <v>294</v>
      </c>
      <c r="K53" s="573">
        <v>0</v>
      </c>
      <c r="L53" s="358" t="s">
        <v>5362</v>
      </c>
      <c r="M53" s="357" t="s">
        <v>5360</v>
      </c>
      <c r="N53" s="357" t="s">
        <v>5683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5322</v>
      </c>
      <c r="U53" s="357" t="s">
        <v>294</v>
      </c>
      <c r="V53" s="357" t="s">
        <v>294</v>
      </c>
    </row>
    <row r="54" spans="1:22">
      <c r="A54" s="515"/>
      <c r="B54" s="47" t="s">
        <v>5692</v>
      </c>
      <c r="C54" s="520" t="s">
        <v>5693</v>
      </c>
      <c r="D54" s="47">
        <v>4</v>
      </c>
      <c r="E54" s="47">
        <v>6</v>
      </c>
      <c r="F54" s="1281" t="s">
        <v>4640</v>
      </c>
      <c r="G54" s="494"/>
      <c r="H54" s="494" t="s">
        <v>1110</v>
      </c>
      <c r="I54" s="494" t="s">
        <v>294</v>
      </c>
      <c r="J54" s="494" t="s">
        <v>294</v>
      </c>
      <c r="K54" s="573">
        <v>0</v>
      </c>
      <c r="L54" s="358" t="s">
        <v>5319</v>
      </c>
      <c r="M54" s="357" t="s">
        <v>5692</v>
      </c>
      <c r="N54" s="357" t="s">
        <v>1110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408</v>
      </c>
      <c r="U54" s="357" t="s">
        <v>294</v>
      </c>
      <c r="V54" s="357" t="s">
        <v>294</v>
      </c>
    </row>
    <row r="55" spans="1:22" ht="15" thickBot="1">
      <c r="A55" s="515"/>
      <c r="B55" s="47" t="s">
        <v>4835</v>
      </c>
      <c r="C55" s="520" t="s">
        <v>5717</v>
      </c>
      <c r="D55" s="47">
        <v>5</v>
      </c>
      <c r="E55" s="47">
        <v>8</v>
      </c>
      <c r="F55" s="1281" t="s">
        <v>5715</v>
      </c>
      <c r="G55" s="494"/>
      <c r="H55" s="494" t="s">
        <v>4833</v>
      </c>
      <c r="I55" s="494" t="s">
        <v>294</v>
      </c>
      <c r="J55" s="494" t="s">
        <v>294</v>
      </c>
      <c r="K55" s="573">
        <v>0</v>
      </c>
      <c r="L55" s="358" t="s">
        <v>871</v>
      </c>
      <c r="M55" s="357" t="s">
        <v>4835</v>
      </c>
      <c r="N55" s="357" t="s">
        <v>4833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437</v>
      </c>
      <c r="U55" s="357" t="s">
        <v>294</v>
      </c>
      <c r="V55" s="357" t="s">
        <v>294</v>
      </c>
    </row>
    <row r="56" spans="1:22" ht="15" thickBot="1">
      <c r="A56" s="517"/>
      <c r="B56" s="48"/>
      <c r="C56" s="538" t="s">
        <v>22</v>
      </c>
      <c r="D56" s="49">
        <v>21</v>
      </c>
      <c r="E56" s="49">
        <v>31</v>
      </c>
      <c r="F56" s="1285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47" t="s">
        <v>5616</v>
      </c>
      <c r="C57" s="520" t="s">
        <v>2151</v>
      </c>
      <c r="D57" s="47">
        <v>6</v>
      </c>
      <c r="E57" s="47">
        <v>9</v>
      </c>
      <c r="F57" s="1281" t="s">
        <v>2146</v>
      </c>
      <c r="G57" s="494"/>
      <c r="H57" s="494" t="s">
        <v>4708</v>
      </c>
      <c r="I57" s="494" t="s">
        <v>294</v>
      </c>
      <c r="J57" s="494" t="s">
        <v>294</v>
      </c>
      <c r="K57" s="573">
        <v>0</v>
      </c>
      <c r="L57" s="358" t="s">
        <v>1144</v>
      </c>
      <c r="M57" s="357" t="s">
        <v>5616</v>
      </c>
      <c r="N57" s="357" t="s">
        <v>4708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864</v>
      </c>
      <c r="U57" s="357" t="s">
        <v>294</v>
      </c>
      <c r="V57" s="357" t="s">
        <v>294</v>
      </c>
    </row>
    <row r="58" spans="1:22">
      <c r="A58" s="515"/>
      <c r="B58" s="47" t="s">
        <v>5703</v>
      </c>
      <c r="C58" s="520" t="s">
        <v>5704</v>
      </c>
      <c r="D58" s="47">
        <v>5</v>
      </c>
      <c r="E58" s="47">
        <v>8</v>
      </c>
      <c r="F58" s="1281" t="s">
        <v>5687</v>
      </c>
      <c r="G58" s="494"/>
      <c r="H58" s="494" t="s">
        <v>5686</v>
      </c>
      <c r="I58" s="494" t="s">
        <v>294</v>
      </c>
      <c r="J58" s="494" t="s">
        <v>294</v>
      </c>
      <c r="K58" s="573">
        <v>0</v>
      </c>
      <c r="L58" s="358" t="s">
        <v>5339</v>
      </c>
      <c r="M58" s="357" t="s">
        <v>5703</v>
      </c>
      <c r="N58" s="357" t="s">
        <v>5686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5331</v>
      </c>
      <c r="U58" s="357" t="s">
        <v>294</v>
      </c>
      <c r="V58" s="357" t="s">
        <v>294</v>
      </c>
    </row>
    <row r="59" spans="1:22" ht="15" thickBot="1">
      <c r="A59" s="515"/>
      <c r="B59" s="47" t="s">
        <v>5705</v>
      </c>
      <c r="C59" s="520" t="s">
        <v>1021</v>
      </c>
      <c r="D59" s="47">
        <v>8</v>
      </c>
      <c r="E59" s="47">
        <v>14</v>
      </c>
      <c r="F59" s="618" t="s">
        <v>5503</v>
      </c>
      <c r="G59" s="494"/>
      <c r="H59" s="494" t="s">
        <v>34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5705</v>
      </c>
      <c r="N59" s="357" t="s">
        <v>34</v>
      </c>
      <c r="O59" s="357" t="s">
        <v>294</v>
      </c>
      <c r="P59" s="357" t="s">
        <v>294</v>
      </c>
      <c r="Q59" s="357">
        <v>130</v>
      </c>
      <c r="R59" s="357">
        <v>19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48"/>
      <c r="C60" s="538" t="s">
        <v>22</v>
      </c>
      <c r="D60" s="49">
        <v>19</v>
      </c>
      <c r="E60" s="49">
        <v>31</v>
      </c>
      <c r="F60" s="1285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1114</v>
      </c>
      <c r="C61" s="520" t="s">
        <v>1119</v>
      </c>
      <c r="D61" s="498">
        <v>4</v>
      </c>
      <c r="E61" s="46">
        <v>4</v>
      </c>
      <c r="F61" s="1284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47" t="s">
        <v>877</v>
      </c>
      <c r="C62" s="520" t="s">
        <v>1120</v>
      </c>
      <c r="D62" s="499">
        <v>4</v>
      </c>
      <c r="E62" s="47">
        <v>4</v>
      </c>
      <c r="F62" s="1281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876</v>
      </c>
      <c r="C63" s="520" t="s">
        <v>1121</v>
      </c>
      <c r="D63" s="499">
        <v>4</v>
      </c>
      <c r="E63" s="47">
        <v>4</v>
      </c>
      <c r="F63" s="1281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5819</v>
      </c>
      <c r="C64" s="520" t="s">
        <v>325</v>
      </c>
      <c r="D64" s="47">
        <v>8</v>
      </c>
      <c r="E64" s="47">
        <v>12</v>
      </c>
      <c r="F64" s="1281" t="s">
        <v>5718</v>
      </c>
      <c r="G64" s="494"/>
      <c r="H64" s="494" t="s">
        <v>35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5819</v>
      </c>
      <c r="N64" s="357" t="s">
        <v>35</v>
      </c>
      <c r="O64" s="357" t="s">
        <v>294</v>
      </c>
      <c r="P64" s="357" t="s">
        <v>294</v>
      </c>
      <c r="Q64" s="357">
        <v>150</v>
      </c>
      <c r="R64" s="357">
        <v>37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15"/>
      <c r="B65" s="47" t="s">
        <v>5719</v>
      </c>
      <c r="C65" s="520" t="s">
        <v>5720</v>
      </c>
      <c r="D65" s="499">
        <v>6</v>
      </c>
      <c r="E65" s="47">
        <v>9</v>
      </c>
      <c r="F65" s="1281" t="s">
        <v>5717</v>
      </c>
      <c r="G65" s="494"/>
      <c r="H65" s="494" t="s">
        <v>4835</v>
      </c>
      <c r="I65" s="494" t="s">
        <v>294</v>
      </c>
      <c r="J65" s="494" t="s">
        <v>294</v>
      </c>
      <c r="K65" s="573">
        <v>0</v>
      </c>
      <c r="L65" s="358" t="s">
        <v>5370</v>
      </c>
      <c r="M65" s="357" t="s">
        <v>5719</v>
      </c>
      <c r="N65" s="357" t="s">
        <v>4835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871</v>
      </c>
      <c r="U65" s="357" t="s">
        <v>294</v>
      </c>
      <c r="V65" s="357" t="s">
        <v>294</v>
      </c>
    </row>
    <row r="66" spans="1:22" ht="15" thickBot="1">
      <c r="A66" s="517"/>
      <c r="B66" s="48"/>
      <c r="C66" s="538" t="s">
        <v>22</v>
      </c>
      <c r="D66" s="49">
        <v>18</v>
      </c>
      <c r="E66" s="49">
        <v>25</v>
      </c>
      <c r="F66" s="128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1116</v>
      </c>
      <c r="C67" s="520" t="s">
        <v>1122</v>
      </c>
      <c r="D67" s="498">
        <v>4</v>
      </c>
      <c r="E67" s="46">
        <v>4</v>
      </c>
      <c r="F67" s="1284" t="s">
        <v>1058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866</v>
      </c>
      <c r="C68" s="520" t="s">
        <v>1123</v>
      </c>
      <c r="D68" s="499">
        <v>4</v>
      </c>
      <c r="E68" s="47">
        <v>4</v>
      </c>
      <c r="F68" s="1281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875</v>
      </c>
      <c r="C69" s="520" t="s">
        <v>1124</v>
      </c>
      <c r="D69" s="499">
        <v>4</v>
      </c>
      <c r="E69" s="47">
        <v>4</v>
      </c>
      <c r="F69" s="1281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5821</v>
      </c>
      <c r="C70" s="520" t="s">
        <v>3394</v>
      </c>
      <c r="D70" s="47">
        <v>8</v>
      </c>
      <c r="E70" s="47">
        <v>12</v>
      </c>
      <c r="F70" s="1281" t="s">
        <v>325</v>
      </c>
      <c r="G70" s="494"/>
      <c r="H70" s="494" t="s">
        <v>5819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5821</v>
      </c>
      <c r="N70" s="357" t="s">
        <v>5819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15"/>
      <c r="B71" s="50" t="s">
        <v>5620</v>
      </c>
      <c r="C71" s="524" t="s">
        <v>5721</v>
      </c>
      <c r="D71" s="516">
        <v>6</v>
      </c>
      <c r="E71" s="50">
        <v>9</v>
      </c>
      <c r="F71" s="1281" t="s">
        <v>1010</v>
      </c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1146</v>
      </c>
      <c r="M71" s="357" t="s">
        <v>5620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2156</v>
      </c>
      <c r="U71" s="357" t="s">
        <v>294</v>
      </c>
      <c r="V71" s="357" t="s">
        <v>294</v>
      </c>
    </row>
    <row r="72" spans="1:22" ht="15" thickBot="1">
      <c r="A72" s="517"/>
      <c r="B72" s="1227"/>
      <c r="C72" s="538" t="s">
        <v>22</v>
      </c>
      <c r="D72" s="49">
        <v>18</v>
      </c>
      <c r="E72" s="49">
        <v>25</v>
      </c>
      <c r="F72" s="128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20"/>
      <c r="B73" s="907"/>
      <c r="C73" s="538" t="s">
        <v>111</v>
      </c>
      <c r="D73" s="49">
        <v>199.5</v>
      </c>
      <c r="E73" s="49">
        <v>266</v>
      </c>
      <c r="F73" s="52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97FAF-220F-46FC-AEC2-05FF55007670}">
  <sheetPr codeName="Sheet181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43" t="s">
        <v>11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3169</v>
      </c>
      <c r="D10" s="499">
        <v>5</v>
      </c>
      <c r="E10" s="47">
        <v>6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4529</v>
      </c>
      <c r="C11" s="532" t="s">
        <v>4530</v>
      </c>
      <c r="D11" s="499">
        <v>4</v>
      </c>
      <c r="E11" s="47">
        <v>6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4531</v>
      </c>
      <c r="M11" s="357" t="s">
        <v>4529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1020</v>
      </c>
      <c r="C12" s="532" t="s">
        <v>3206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499</v>
      </c>
      <c r="C13" s="532" t="s">
        <v>500</v>
      </c>
      <c r="D13" s="499">
        <v>4</v>
      </c>
      <c r="E13" s="47">
        <v>4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32" t="s">
        <v>21</v>
      </c>
      <c r="D14" s="499">
        <v>5</v>
      </c>
      <c r="E14" s="47">
        <v>6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22</v>
      </c>
      <c r="E15" s="49">
        <v>26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3544</v>
      </c>
      <c r="C16" s="532" t="s">
        <v>3570</v>
      </c>
      <c r="D16" s="498">
        <v>5</v>
      </c>
      <c r="E16" s="46">
        <v>6</v>
      </c>
      <c r="F16" s="495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4532</v>
      </c>
      <c r="C17" s="532" t="s">
        <v>4533</v>
      </c>
      <c r="D17" s="499">
        <v>4</v>
      </c>
      <c r="E17" s="47">
        <v>6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4534</v>
      </c>
      <c r="M17" s="357" t="s">
        <v>4532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25</v>
      </c>
      <c r="C18" s="532" t="s">
        <v>138</v>
      </c>
      <c r="D18" s="499">
        <v>3</v>
      </c>
      <c r="E18" s="47">
        <v>4</v>
      </c>
      <c r="F18" s="4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4535</v>
      </c>
      <c r="C19" s="532" t="s">
        <v>4536</v>
      </c>
      <c r="D19" s="499">
        <v>4</v>
      </c>
      <c r="E19" s="47">
        <v>4</v>
      </c>
      <c r="F19" s="496" t="s">
        <v>4530</v>
      </c>
      <c r="G19" s="494"/>
      <c r="H19" s="494" t="s">
        <v>4529</v>
      </c>
      <c r="I19" s="494" t="s">
        <v>294</v>
      </c>
      <c r="J19" s="494" t="s">
        <v>294</v>
      </c>
      <c r="K19" s="573">
        <v>0</v>
      </c>
      <c r="L19" s="358" t="s">
        <v>4537</v>
      </c>
      <c r="M19" s="357" t="s">
        <v>4535</v>
      </c>
      <c r="N19" s="357" t="s">
        <v>4529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4531</v>
      </c>
      <c r="U19" s="357" t="s">
        <v>294</v>
      </c>
      <c r="V19" s="357" t="s">
        <v>294</v>
      </c>
    </row>
    <row r="20" spans="1:22" ht="15" thickBot="1">
      <c r="A20" s="515"/>
      <c r="B20" s="50" t="s">
        <v>26</v>
      </c>
      <c r="C20" s="532" t="s">
        <v>52</v>
      </c>
      <c r="D20" s="516">
        <v>5</v>
      </c>
      <c r="E20" s="47">
        <v>6</v>
      </c>
      <c r="F20" s="496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48"/>
      <c r="C21" s="541" t="s">
        <v>22</v>
      </c>
      <c r="D21" s="49">
        <v>21</v>
      </c>
      <c r="E21" s="49">
        <v>26</v>
      </c>
      <c r="F21" s="69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6" t="s">
        <v>4626</v>
      </c>
      <c r="C22" s="532" t="s">
        <v>5188</v>
      </c>
      <c r="D22" s="498">
        <v>5</v>
      </c>
      <c r="E22" s="46">
        <v>6</v>
      </c>
      <c r="F22" s="495" t="s">
        <v>3570</v>
      </c>
      <c r="G22" s="494"/>
      <c r="H22" s="494" t="s">
        <v>3544</v>
      </c>
      <c r="I22" s="494" t="s">
        <v>294</v>
      </c>
      <c r="J22" s="494" t="s">
        <v>294</v>
      </c>
      <c r="K22" s="573">
        <v>0</v>
      </c>
      <c r="L22" s="358" t="s">
        <v>4538</v>
      </c>
      <c r="M22" s="357" t="s">
        <v>4626</v>
      </c>
      <c r="N22" s="357" t="s">
        <v>3544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593</v>
      </c>
      <c r="U22" s="357" t="s">
        <v>294</v>
      </c>
      <c r="V22" s="357" t="s">
        <v>294</v>
      </c>
    </row>
    <row r="23" spans="1:22">
      <c r="A23" s="515"/>
      <c r="B23" s="47" t="s">
        <v>366</v>
      </c>
      <c r="C23" s="532" t="s">
        <v>367</v>
      </c>
      <c r="D23" s="499">
        <v>3</v>
      </c>
      <c r="E23" s="47">
        <v>4</v>
      </c>
      <c r="F23" s="687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367</v>
      </c>
      <c r="M23" s="357" t="s">
        <v>366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4539</v>
      </c>
      <c r="C24" s="532" t="s">
        <v>4540</v>
      </c>
      <c r="D24" s="499">
        <v>4</v>
      </c>
      <c r="E24" s="47">
        <v>4</v>
      </c>
      <c r="F24" s="496" t="s">
        <v>4541</v>
      </c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4540</v>
      </c>
      <c r="M24" s="357" t="s">
        <v>4539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4542</v>
      </c>
      <c r="U24" s="357" t="s">
        <v>294</v>
      </c>
      <c r="V24" s="357" t="s">
        <v>294</v>
      </c>
    </row>
    <row r="25" spans="1:22">
      <c r="A25" s="515"/>
      <c r="B25" s="47" t="s">
        <v>19</v>
      </c>
      <c r="C25" s="532" t="s">
        <v>3226</v>
      </c>
      <c r="D25" s="499">
        <v>2</v>
      </c>
      <c r="E25" s="47">
        <v>2</v>
      </c>
      <c r="F25" s="4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335</v>
      </c>
      <c r="M25" s="357" t="s">
        <v>19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29</v>
      </c>
      <c r="C26" s="532" t="s">
        <v>53</v>
      </c>
      <c r="D26" s="499">
        <v>2</v>
      </c>
      <c r="E26" s="47">
        <v>2</v>
      </c>
      <c r="F26" s="496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47" t="s">
        <v>33</v>
      </c>
      <c r="C27" s="532" t="s">
        <v>140</v>
      </c>
      <c r="D27" s="499">
        <v>5</v>
      </c>
      <c r="E27" s="47">
        <v>6</v>
      </c>
      <c r="F27" s="496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41" t="s">
        <v>22</v>
      </c>
      <c r="D28" s="49">
        <v>21</v>
      </c>
      <c r="E28" s="49">
        <v>24</v>
      </c>
      <c r="F28" s="69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6" t="s">
        <v>4543</v>
      </c>
      <c r="C29" s="532" t="s">
        <v>4544</v>
      </c>
      <c r="D29" s="498">
        <v>4</v>
      </c>
      <c r="E29" s="46">
        <v>6</v>
      </c>
      <c r="F29" s="495" t="s">
        <v>4533</v>
      </c>
      <c r="G29" s="494"/>
      <c r="H29" s="494" t="s">
        <v>4532</v>
      </c>
      <c r="I29" s="494" t="s">
        <v>294</v>
      </c>
      <c r="J29" s="494" t="s">
        <v>294</v>
      </c>
      <c r="K29" s="573">
        <v>0</v>
      </c>
      <c r="L29" s="358" t="s">
        <v>4545</v>
      </c>
      <c r="M29" s="357" t="s">
        <v>4543</v>
      </c>
      <c r="N29" s="357" t="s">
        <v>4532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4534</v>
      </c>
      <c r="U29" s="357" t="s">
        <v>294</v>
      </c>
      <c r="V29" s="357" t="s">
        <v>294</v>
      </c>
    </row>
    <row r="30" spans="1:22">
      <c r="A30" s="515"/>
      <c r="B30" s="47" t="s">
        <v>35</v>
      </c>
      <c r="C30" s="532" t="s">
        <v>3258</v>
      </c>
      <c r="D30" s="499">
        <v>3</v>
      </c>
      <c r="E30" s="47">
        <v>4</v>
      </c>
      <c r="F30" s="496" t="s">
        <v>3733</v>
      </c>
      <c r="G30" s="494"/>
      <c r="H30" s="494" t="s">
        <v>25</v>
      </c>
      <c r="I30" s="494" t="s">
        <v>294</v>
      </c>
      <c r="J30" s="494" t="s">
        <v>294</v>
      </c>
      <c r="K30" s="573">
        <v>0</v>
      </c>
      <c r="L30" s="358" t="s">
        <v>3259</v>
      </c>
      <c r="M30" s="357" t="s">
        <v>35</v>
      </c>
      <c r="N30" s="357" t="s">
        <v>25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2100</v>
      </c>
      <c r="U30" s="357" t="s">
        <v>294</v>
      </c>
      <c r="V30" s="357" t="s">
        <v>294</v>
      </c>
    </row>
    <row r="31" spans="1:22">
      <c r="A31" s="515"/>
      <c r="B31" s="47" t="s">
        <v>1118</v>
      </c>
      <c r="C31" s="532" t="s">
        <v>5274</v>
      </c>
      <c r="D31" s="499">
        <v>3</v>
      </c>
      <c r="E31" s="1159">
        <v>6</v>
      </c>
      <c r="F31" s="686" t="s">
        <v>53</v>
      </c>
      <c r="G31" s="494"/>
      <c r="H31" s="494" t="s">
        <v>29</v>
      </c>
      <c r="I31" s="494" t="s">
        <v>294</v>
      </c>
      <c r="J31" s="494" t="s">
        <v>294</v>
      </c>
      <c r="K31" s="573">
        <v>0</v>
      </c>
      <c r="L31" s="358" t="s">
        <v>2114</v>
      </c>
      <c r="M31" s="357" t="s">
        <v>1118</v>
      </c>
      <c r="N31" s="357" t="s">
        <v>29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609</v>
      </c>
      <c r="U31" s="357" t="s">
        <v>294</v>
      </c>
      <c r="V31" s="357" t="s">
        <v>294</v>
      </c>
    </row>
    <row r="32" spans="1:22">
      <c r="A32" s="515"/>
      <c r="B32" s="47" t="s">
        <v>30</v>
      </c>
      <c r="C32" s="532" t="s">
        <v>141</v>
      </c>
      <c r="D32" s="499">
        <v>5</v>
      </c>
      <c r="E32" s="47">
        <v>6</v>
      </c>
      <c r="F32" s="496" t="s">
        <v>3570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1110</v>
      </c>
      <c r="C33" s="532" t="s">
        <v>408</v>
      </c>
      <c r="D33" s="499">
        <v>3</v>
      </c>
      <c r="E33" s="47">
        <v>4</v>
      </c>
      <c r="F33" s="496" t="s">
        <v>367</v>
      </c>
      <c r="G33" s="494"/>
      <c r="H33" s="494" t="s">
        <v>366</v>
      </c>
      <c r="I33" s="494" t="s">
        <v>294</v>
      </c>
      <c r="J33" s="494" t="s">
        <v>294</v>
      </c>
      <c r="K33" s="573">
        <v>0</v>
      </c>
      <c r="L33" s="358" t="s">
        <v>408</v>
      </c>
      <c r="M33" s="357" t="s">
        <v>1110</v>
      </c>
      <c r="N33" s="357" t="s">
        <v>366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367</v>
      </c>
      <c r="U33" s="357" t="s">
        <v>294</v>
      </c>
      <c r="V33" s="357" t="s">
        <v>294</v>
      </c>
    </row>
    <row r="34" spans="1:22" ht="15" thickBot="1">
      <c r="A34" s="515"/>
      <c r="B34" s="50" t="s">
        <v>4546</v>
      </c>
      <c r="C34" s="532" t="s">
        <v>4547</v>
      </c>
      <c r="D34" s="516">
        <v>4</v>
      </c>
      <c r="E34" s="50">
        <v>4</v>
      </c>
      <c r="F34" s="1209" t="s">
        <v>4540</v>
      </c>
      <c r="G34" s="494"/>
      <c r="H34" s="494" t="s">
        <v>4539</v>
      </c>
      <c r="I34" s="494" t="s">
        <v>294</v>
      </c>
      <c r="J34" s="494" t="s">
        <v>294</v>
      </c>
      <c r="K34" s="573">
        <v>0</v>
      </c>
      <c r="L34" s="358" t="s">
        <v>4547</v>
      </c>
      <c r="M34" s="357" t="s">
        <v>4546</v>
      </c>
      <c r="N34" s="357" t="s">
        <v>4539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4540</v>
      </c>
      <c r="U34" s="357" t="s">
        <v>294</v>
      </c>
      <c r="V34" s="357" t="s">
        <v>294</v>
      </c>
    </row>
    <row r="35" spans="1:22" ht="15" thickBot="1">
      <c r="A35" s="517"/>
      <c r="B35" s="46"/>
      <c r="C35" s="1057" t="s">
        <v>22</v>
      </c>
      <c r="D35" s="692">
        <v>22</v>
      </c>
      <c r="E35" s="692">
        <v>30</v>
      </c>
      <c r="F35" s="688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46" t="s">
        <v>4548</v>
      </c>
      <c r="C36" s="543" t="s">
        <v>4549</v>
      </c>
      <c r="D36" s="498">
        <v>4</v>
      </c>
      <c r="E36" s="46">
        <v>8</v>
      </c>
      <c r="F36" s="495" t="s">
        <v>4544</v>
      </c>
      <c r="G36" s="494"/>
      <c r="H36" s="494" t="s">
        <v>4543</v>
      </c>
      <c r="I36" s="494" t="s">
        <v>294</v>
      </c>
      <c r="J36" s="494" t="s">
        <v>294</v>
      </c>
      <c r="K36" s="573">
        <v>0</v>
      </c>
      <c r="L36" s="358" t="s">
        <v>4550</v>
      </c>
      <c r="M36" s="357" t="s">
        <v>4548</v>
      </c>
      <c r="N36" s="357" t="s">
        <v>4543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4545</v>
      </c>
      <c r="U36" s="357" t="s">
        <v>294</v>
      </c>
      <c r="V36" s="357" t="s">
        <v>294</v>
      </c>
    </row>
    <row r="37" spans="1:22">
      <c r="A37" s="515"/>
      <c r="B37" s="47" t="s">
        <v>5395</v>
      </c>
      <c r="C37" s="532" t="s">
        <v>835</v>
      </c>
      <c r="D37" s="499">
        <v>4</v>
      </c>
      <c r="E37" s="47">
        <v>4</v>
      </c>
      <c r="F37" s="496" t="s">
        <v>4544</v>
      </c>
      <c r="G37" s="494"/>
      <c r="H37" s="494" t="s">
        <v>4543</v>
      </c>
      <c r="I37" s="494" t="s">
        <v>294</v>
      </c>
      <c r="J37" s="494" t="s">
        <v>294</v>
      </c>
      <c r="K37" s="574">
        <v>0</v>
      </c>
      <c r="L37" s="358" t="s">
        <v>3136</v>
      </c>
      <c r="M37" s="357" t="s">
        <v>5395</v>
      </c>
      <c r="N37" s="357" t="s">
        <v>4543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4545</v>
      </c>
      <c r="U37" s="357" t="s">
        <v>294</v>
      </c>
      <c r="V37" s="357" t="s">
        <v>294</v>
      </c>
    </row>
    <row r="38" spans="1:22">
      <c r="A38" s="515"/>
      <c r="B38" s="47" t="s">
        <v>4552</v>
      </c>
      <c r="C38" s="532" t="s">
        <v>4553</v>
      </c>
      <c r="D38" s="499">
        <v>4</v>
      </c>
      <c r="E38" s="47">
        <v>4</v>
      </c>
      <c r="F38" s="496" t="s">
        <v>4547</v>
      </c>
      <c r="G38" s="494"/>
      <c r="H38" s="494" t="s">
        <v>4546</v>
      </c>
      <c r="I38" s="494" t="s">
        <v>294</v>
      </c>
      <c r="J38" s="494" t="s">
        <v>294</v>
      </c>
      <c r="K38" s="573">
        <v>0</v>
      </c>
      <c r="L38" s="358" t="s">
        <v>4553</v>
      </c>
      <c r="M38" s="357" t="s">
        <v>4552</v>
      </c>
      <c r="N38" s="357" t="s">
        <v>4546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4547</v>
      </c>
      <c r="U38" s="357" t="s">
        <v>294</v>
      </c>
      <c r="V38" s="357" t="s">
        <v>294</v>
      </c>
    </row>
    <row r="39" spans="1:22">
      <c r="A39" s="515"/>
      <c r="B39" s="47" t="s">
        <v>373</v>
      </c>
      <c r="C39" s="532" t="s">
        <v>4639</v>
      </c>
      <c r="D39" s="499">
        <v>3</v>
      </c>
      <c r="E39" s="515">
        <v>4</v>
      </c>
      <c r="F39" s="496" t="s">
        <v>429</v>
      </c>
      <c r="G39" s="494"/>
      <c r="H39" s="494" t="s">
        <v>30</v>
      </c>
      <c r="I39" s="494" t="s">
        <v>294</v>
      </c>
      <c r="J39" s="494" t="s">
        <v>294</v>
      </c>
      <c r="K39" s="574">
        <v>0</v>
      </c>
      <c r="L39" s="358" t="s">
        <v>2115</v>
      </c>
      <c r="M39" s="357" t="s">
        <v>373</v>
      </c>
      <c r="N39" s="357" t="s">
        <v>30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15"/>
      <c r="B40" s="47" t="s">
        <v>901</v>
      </c>
      <c r="C40" s="532" t="s">
        <v>5157</v>
      </c>
      <c r="D40" s="499">
        <v>3</v>
      </c>
      <c r="E40" s="47">
        <v>4</v>
      </c>
      <c r="F40" s="496" t="s">
        <v>500</v>
      </c>
      <c r="G40" s="494"/>
      <c r="H40" s="494" t="s">
        <v>499</v>
      </c>
      <c r="I40" s="494" t="s">
        <v>294</v>
      </c>
      <c r="J40" s="494" t="s">
        <v>294</v>
      </c>
      <c r="K40" s="573">
        <v>0</v>
      </c>
      <c r="L40" s="358" t="s">
        <v>2103</v>
      </c>
      <c r="M40" s="357" t="s">
        <v>901</v>
      </c>
      <c r="N40" s="357" t="s">
        <v>499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882</v>
      </c>
      <c r="U40" s="357" t="s">
        <v>294</v>
      </c>
      <c r="V40" s="357" t="s">
        <v>294</v>
      </c>
    </row>
    <row r="41" spans="1:22" ht="15" thickBot="1">
      <c r="A41" s="515"/>
      <c r="B41" s="50" t="s">
        <v>34</v>
      </c>
      <c r="C41" s="542" t="s">
        <v>4146</v>
      </c>
      <c r="D41" s="516">
        <v>4</v>
      </c>
      <c r="E41" s="50">
        <v>6</v>
      </c>
      <c r="F41" s="497" t="s">
        <v>4139</v>
      </c>
      <c r="G41" s="494"/>
      <c r="H41" s="494" t="s">
        <v>10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34</v>
      </c>
      <c r="N41" s="357" t="s">
        <v>10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438</v>
      </c>
      <c r="U41" s="357" t="s">
        <v>294</v>
      </c>
      <c r="V41" s="357" t="s">
        <v>294</v>
      </c>
    </row>
    <row r="42" spans="1:22" ht="15" thickBot="1">
      <c r="A42" s="517"/>
      <c r="B42" s="48"/>
      <c r="C42" s="541" t="s">
        <v>22</v>
      </c>
      <c r="D42" s="545">
        <v>22</v>
      </c>
      <c r="E42" s="545">
        <v>30</v>
      </c>
      <c r="F42" s="690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515">
        <v>6</v>
      </c>
      <c r="B43" s="47" t="s">
        <v>4556</v>
      </c>
      <c r="C43" s="532" t="s">
        <v>4557</v>
      </c>
      <c r="D43" s="499">
        <v>4</v>
      </c>
      <c r="E43" s="47">
        <v>6</v>
      </c>
      <c r="F43" s="496" t="s">
        <v>408</v>
      </c>
      <c r="G43" s="494"/>
      <c r="H43" s="494" t="s">
        <v>1110</v>
      </c>
      <c r="I43" s="494" t="s">
        <v>294</v>
      </c>
      <c r="J43" s="494" t="s">
        <v>294</v>
      </c>
      <c r="K43" s="573">
        <v>0</v>
      </c>
      <c r="L43" s="358" t="s">
        <v>4558</v>
      </c>
      <c r="M43" s="357" t="s">
        <v>4556</v>
      </c>
      <c r="N43" s="357" t="s">
        <v>1110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408</v>
      </c>
      <c r="U43" s="357" t="s">
        <v>294</v>
      </c>
      <c r="V43" s="357" t="s">
        <v>294</v>
      </c>
    </row>
    <row r="44" spans="1:22">
      <c r="A44" s="515"/>
      <c r="B44" s="47" t="s">
        <v>4559</v>
      </c>
      <c r="C44" s="532" t="s">
        <v>4560</v>
      </c>
      <c r="D44" s="499">
        <v>4</v>
      </c>
      <c r="E44" s="47">
        <v>8</v>
      </c>
      <c r="F44" s="496" t="s">
        <v>4533</v>
      </c>
      <c r="G44" s="494"/>
      <c r="H44" s="494" t="s">
        <v>4532</v>
      </c>
      <c r="I44" s="494" t="s">
        <v>294</v>
      </c>
      <c r="J44" s="494" t="s">
        <v>294</v>
      </c>
      <c r="K44" s="573">
        <v>0</v>
      </c>
      <c r="L44" s="358" t="s">
        <v>4560</v>
      </c>
      <c r="M44" s="357" t="s">
        <v>4559</v>
      </c>
      <c r="N44" s="357" t="s">
        <v>4532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4534</v>
      </c>
      <c r="U44" s="357" t="s">
        <v>294</v>
      </c>
      <c r="V44" s="357" t="s">
        <v>294</v>
      </c>
    </row>
    <row r="45" spans="1:22">
      <c r="A45" s="515"/>
      <c r="B45" s="47" t="s">
        <v>4800</v>
      </c>
      <c r="C45" s="532" t="s">
        <v>5031</v>
      </c>
      <c r="D45" s="499">
        <v>3</v>
      </c>
      <c r="E45" s="47">
        <v>4</v>
      </c>
      <c r="F45" s="496" t="s">
        <v>408</v>
      </c>
      <c r="G45" s="494"/>
      <c r="H45" s="494" t="s">
        <v>1110</v>
      </c>
      <c r="I45" s="494" t="s">
        <v>294</v>
      </c>
      <c r="J45" s="494" t="s">
        <v>294</v>
      </c>
      <c r="K45" s="573">
        <v>0</v>
      </c>
      <c r="L45" s="358" t="s">
        <v>2119</v>
      </c>
      <c r="M45" s="357" t="s">
        <v>4800</v>
      </c>
      <c r="N45" s="357" t="s">
        <v>1110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408</v>
      </c>
      <c r="U45" s="357" t="s">
        <v>294</v>
      </c>
      <c r="V45" s="357" t="s">
        <v>294</v>
      </c>
    </row>
    <row r="46" spans="1:22">
      <c r="A46" s="515"/>
      <c r="B46" s="47" t="s">
        <v>38</v>
      </c>
      <c r="C46" s="532" t="s">
        <v>146</v>
      </c>
      <c r="D46" s="544">
        <v>1</v>
      </c>
      <c r="E46" s="47">
        <v>1</v>
      </c>
      <c r="F46" s="496" t="s">
        <v>872</v>
      </c>
      <c r="G46" s="494"/>
      <c r="H46" s="494" t="s">
        <v>19</v>
      </c>
      <c r="I46" s="494" t="s">
        <v>294</v>
      </c>
      <c r="J46" s="494" t="s">
        <v>294</v>
      </c>
      <c r="K46" s="573">
        <v>0</v>
      </c>
      <c r="L46" s="358" t="s">
        <v>331</v>
      </c>
      <c r="M46" s="357" t="s">
        <v>38</v>
      </c>
      <c r="N46" s="357" t="s">
        <v>19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335</v>
      </c>
      <c r="U46" s="357" t="s">
        <v>294</v>
      </c>
      <c r="V46" s="357" t="s">
        <v>294</v>
      </c>
    </row>
    <row r="47" spans="1:22">
      <c r="A47" s="515"/>
      <c r="B47" s="47" t="s">
        <v>4564</v>
      </c>
      <c r="C47" s="532" t="s">
        <v>4565</v>
      </c>
      <c r="D47" s="499">
        <v>4</v>
      </c>
      <c r="E47" s="47">
        <v>6</v>
      </c>
      <c r="F47" s="496" t="s">
        <v>408</v>
      </c>
      <c r="G47" s="494"/>
      <c r="H47" s="494" t="s">
        <v>1110</v>
      </c>
      <c r="I47" s="494" t="s">
        <v>294</v>
      </c>
      <c r="J47" s="494" t="s">
        <v>294</v>
      </c>
      <c r="K47" s="573">
        <v>0</v>
      </c>
      <c r="L47" s="358" t="s">
        <v>4566</v>
      </c>
      <c r="M47" s="357" t="s">
        <v>4564</v>
      </c>
      <c r="N47" s="357" t="s">
        <v>1110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 ht="15" thickBot="1">
      <c r="A48" s="515"/>
      <c r="B48" s="50" t="s">
        <v>4567</v>
      </c>
      <c r="C48" s="542" t="s">
        <v>4568</v>
      </c>
      <c r="D48" s="516">
        <v>4</v>
      </c>
      <c r="E48" s="50">
        <v>8</v>
      </c>
      <c r="F48" s="497" t="s">
        <v>4549</v>
      </c>
      <c r="G48" s="494"/>
      <c r="H48" s="494" t="s">
        <v>4548</v>
      </c>
      <c r="I48" s="494" t="s">
        <v>294</v>
      </c>
      <c r="J48" s="494" t="s">
        <v>294</v>
      </c>
      <c r="K48" s="573">
        <v>0</v>
      </c>
      <c r="L48" s="358" t="s">
        <v>4568</v>
      </c>
      <c r="M48" s="357" t="s">
        <v>4567</v>
      </c>
      <c r="N48" s="357" t="s">
        <v>4548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4550</v>
      </c>
      <c r="U48" s="357" t="s">
        <v>294</v>
      </c>
      <c r="V48" s="357" t="s">
        <v>294</v>
      </c>
    </row>
    <row r="49" spans="1:22" ht="15" thickBot="1">
      <c r="A49" s="517"/>
      <c r="B49" s="48"/>
      <c r="C49" s="541" t="s">
        <v>22</v>
      </c>
      <c r="D49" s="49">
        <v>20</v>
      </c>
      <c r="E49" s="49">
        <v>33</v>
      </c>
      <c r="F49" s="69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>
        <v>7</v>
      </c>
      <c r="B50" s="47" t="s">
        <v>4569</v>
      </c>
      <c r="C50" s="543" t="s">
        <v>4570</v>
      </c>
      <c r="D50" s="535">
        <v>4</v>
      </c>
      <c r="E50" s="46">
        <v>8</v>
      </c>
      <c r="F50" s="495" t="s">
        <v>4568</v>
      </c>
      <c r="G50" s="494"/>
      <c r="H50" s="494" t="s">
        <v>4567</v>
      </c>
      <c r="I50" s="494" t="s">
        <v>294</v>
      </c>
      <c r="J50" s="494" t="s">
        <v>294</v>
      </c>
      <c r="K50" s="573">
        <v>0</v>
      </c>
      <c r="L50" s="358" t="s">
        <v>4570</v>
      </c>
      <c r="M50" s="357" t="s">
        <v>4569</v>
      </c>
      <c r="N50" s="357" t="s">
        <v>4567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4568</v>
      </c>
      <c r="U50" s="357" t="s">
        <v>294</v>
      </c>
      <c r="V50" s="357" t="s">
        <v>294</v>
      </c>
    </row>
    <row r="51" spans="1:22">
      <c r="A51" s="515"/>
      <c r="B51" s="47" t="s">
        <v>4571</v>
      </c>
      <c r="C51" s="532" t="s">
        <v>4572</v>
      </c>
      <c r="D51" s="544">
        <v>4</v>
      </c>
      <c r="E51" s="47">
        <v>6</v>
      </c>
      <c r="F51" s="496" t="s">
        <v>408</v>
      </c>
      <c r="G51" s="494"/>
      <c r="H51" s="494" t="s">
        <v>1110</v>
      </c>
      <c r="I51" s="494" t="s">
        <v>294</v>
      </c>
      <c r="J51" s="494" t="s">
        <v>294</v>
      </c>
      <c r="K51" s="573">
        <v>0</v>
      </c>
      <c r="L51" s="358" t="s">
        <v>4573</v>
      </c>
      <c r="M51" s="357" t="s">
        <v>4571</v>
      </c>
      <c r="N51" s="357" t="s">
        <v>1110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>
      <c r="A52" s="515"/>
      <c r="B52" s="1058" t="s">
        <v>4574</v>
      </c>
      <c r="C52" s="520" t="s">
        <v>4575</v>
      </c>
      <c r="D52" s="499">
        <v>4</v>
      </c>
      <c r="E52" s="47">
        <v>4</v>
      </c>
      <c r="F52" s="618" t="s">
        <v>500</v>
      </c>
      <c r="G52" s="494"/>
      <c r="H52" s="494" t="s">
        <v>499</v>
      </c>
      <c r="I52" s="494" t="s">
        <v>294</v>
      </c>
      <c r="J52" s="494" t="s">
        <v>294</v>
      </c>
      <c r="K52" s="573">
        <v>0</v>
      </c>
      <c r="L52" s="358" t="s">
        <v>4576</v>
      </c>
      <c r="M52" s="357" t="s">
        <v>4574</v>
      </c>
      <c r="N52" s="357" t="s">
        <v>499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882</v>
      </c>
      <c r="U52" s="357" t="s">
        <v>294</v>
      </c>
      <c r="V52" s="357" t="s">
        <v>294</v>
      </c>
    </row>
    <row r="53" spans="1:22">
      <c r="A53" s="515"/>
      <c r="B53" s="47" t="s">
        <v>4577</v>
      </c>
      <c r="C53" s="532" t="s">
        <v>4578</v>
      </c>
      <c r="D53" s="544">
        <v>3</v>
      </c>
      <c r="E53" s="47">
        <v>6</v>
      </c>
      <c r="F53" s="496" t="s">
        <v>4565</v>
      </c>
      <c r="G53" s="494"/>
      <c r="H53" s="494" t="s">
        <v>4564</v>
      </c>
      <c r="I53" s="494" t="s">
        <v>294</v>
      </c>
      <c r="J53" s="494" t="s">
        <v>294</v>
      </c>
      <c r="K53" s="573">
        <v>0</v>
      </c>
      <c r="L53" s="358" t="s">
        <v>4578</v>
      </c>
      <c r="M53" s="357" t="s">
        <v>4577</v>
      </c>
      <c r="N53" s="357" t="s">
        <v>4564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4566</v>
      </c>
      <c r="U53" s="357" t="s">
        <v>294</v>
      </c>
      <c r="V53" s="357" t="s">
        <v>294</v>
      </c>
    </row>
    <row r="54" spans="1:22" ht="15" thickBot="1">
      <c r="A54" s="515"/>
      <c r="B54" s="47" t="s">
        <v>4579</v>
      </c>
      <c r="C54" s="532" t="s">
        <v>4580</v>
      </c>
      <c r="D54" s="47">
        <v>3</v>
      </c>
      <c r="E54" s="47">
        <v>6</v>
      </c>
      <c r="F54" s="496" t="s">
        <v>4560</v>
      </c>
      <c r="G54" s="494"/>
      <c r="H54" s="494" t="s">
        <v>4559</v>
      </c>
      <c r="I54" s="494" t="s">
        <v>294</v>
      </c>
      <c r="J54" s="494" t="s">
        <v>294</v>
      </c>
      <c r="K54" s="573">
        <v>0</v>
      </c>
      <c r="L54" s="358" t="s">
        <v>4581</v>
      </c>
      <c r="M54" s="357" t="s">
        <v>4579</v>
      </c>
      <c r="N54" s="357" t="s">
        <v>4559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4560</v>
      </c>
      <c r="U54" s="357" t="s">
        <v>294</v>
      </c>
      <c r="V54" s="357" t="s">
        <v>294</v>
      </c>
    </row>
    <row r="55" spans="1:22" ht="15" thickBot="1">
      <c r="A55" s="517"/>
      <c r="B55" s="48"/>
      <c r="C55" s="541" t="s">
        <v>22</v>
      </c>
      <c r="D55" s="49">
        <v>18</v>
      </c>
      <c r="E55" s="49">
        <v>30</v>
      </c>
      <c r="F55" s="688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4582</v>
      </c>
      <c r="C56" s="543" t="s">
        <v>4583</v>
      </c>
      <c r="D56" s="535">
        <v>4</v>
      </c>
      <c r="E56" s="46">
        <v>8</v>
      </c>
      <c r="F56" s="495" t="s">
        <v>4549</v>
      </c>
      <c r="G56" s="494"/>
      <c r="H56" s="494" t="s">
        <v>4548</v>
      </c>
      <c r="I56" s="494" t="s">
        <v>294</v>
      </c>
      <c r="J56" s="494" t="s">
        <v>294</v>
      </c>
      <c r="K56" s="573">
        <v>0</v>
      </c>
      <c r="L56" s="358" t="s">
        <v>4584</v>
      </c>
      <c r="M56" s="357" t="s">
        <v>4582</v>
      </c>
      <c r="N56" s="357" t="s">
        <v>4548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4550</v>
      </c>
      <c r="U56" s="357" t="s">
        <v>294</v>
      </c>
      <c r="V56" s="357" t="s">
        <v>294</v>
      </c>
    </row>
    <row r="57" spans="1:22">
      <c r="A57" s="515"/>
      <c r="B57" s="47" t="s">
        <v>4585</v>
      </c>
      <c r="C57" s="532" t="s">
        <v>4586</v>
      </c>
      <c r="D57" s="544">
        <v>6</v>
      </c>
      <c r="E57" s="47">
        <v>10</v>
      </c>
      <c r="F57" s="496" t="s">
        <v>4560</v>
      </c>
      <c r="G57" s="494"/>
      <c r="H57" s="494" t="s">
        <v>4559</v>
      </c>
      <c r="I57" s="494" t="s">
        <v>294</v>
      </c>
      <c r="J57" s="494" t="s">
        <v>294</v>
      </c>
      <c r="K57" s="573">
        <v>0</v>
      </c>
      <c r="L57" s="358" t="s">
        <v>4587</v>
      </c>
      <c r="M57" s="357" t="s">
        <v>4585</v>
      </c>
      <c r="N57" s="357" t="s">
        <v>4559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4560</v>
      </c>
      <c r="U57" s="357" t="s">
        <v>294</v>
      </c>
      <c r="V57" s="357" t="s">
        <v>294</v>
      </c>
    </row>
    <row r="58" spans="1:22" ht="15" thickBot="1">
      <c r="A58" s="515"/>
      <c r="B58" s="47" t="s">
        <v>4665</v>
      </c>
      <c r="C58" s="542" t="s">
        <v>1021</v>
      </c>
      <c r="D58" s="529">
        <v>8</v>
      </c>
      <c r="E58" s="50">
        <v>14</v>
      </c>
      <c r="F58" s="497" t="s">
        <v>5503</v>
      </c>
      <c r="G58" s="494"/>
      <c r="H58" s="494" t="s">
        <v>34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4665</v>
      </c>
      <c r="N58" s="357" t="s">
        <v>34</v>
      </c>
      <c r="O58" s="357" t="s">
        <v>294</v>
      </c>
      <c r="P58" s="357" t="s">
        <v>294</v>
      </c>
      <c r="Q58" s="357">
        <v>130</v>
      </c>
      <c r="R58" s="357">
        <v>19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517"/>
      <c r="B59" s="48"/>
      <c r="C59" s="550" t="s">
        <v>22</v>
      </c>
      <c r="D59" s="545">
        <v>18</v>
      </c>
      <c r="E59" s="545">
        <v>32</v>
      </c>
      <c r="F59" s="690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515">
        <v>9</v>
      </c>
      <c r="B60" s="47" t="s">
        <v>1114</v>
      </c>
      <c r="C60" s="543" t="s">
        <v>1119</v>
      </c>
      <c r="D60" s="535">
        <v>4</v>
      </c>
      <c r="E60" s="47">
        <v>4</v>
      </c>
      <c r="F60" s="495" t="s">
        <v>1115</v>
      </c>
      <c r="G60" s="494" t="s">
        <v>241</v>
      </c>
      <c r="H60" s="494" t="s">
        <v>294</v>
      </c>
      <c r="I60" s="494" t="s">
        <v>294</v>
      </c>
      <c r="J60" s="494" t="s">
        <v>294</v>
      </c>
      <c r="K60" s="573">
        <v>150</v>
      </c>
      <c r="L60" s="358" t="s">
        <v>878</v>
      </c>
      <c r="M60" s="357" t="s">
        <v>1114</v>
      </c>
      <c r="N60" s="357" t="s">
        <v>294</v>
      </c>
      <c r="O60" s="357" t="s">
        <v>294</v>
      </c>
      <c r="P60" s="357" t="s">
        <v>294</v>
      </c>
      <c r="Q60" s="357">
        <v>150</v>
      </c>
      <c r="R60" s="357">
        <v>0</v>
      </c>
      <c r="S60" s="357">
        <v>0</v>
      </c>
      <c r="T60" s="357" t="s">
        <v>2111</v>
      </c>
      <c r="U60" s="357" t="s">
        <v>294</v>
      </c>
      <c r="V60" s="357" t="s">
        <v>294</v>
      </c>
    </row>
    <row r="61" spans="1:22">
      <c r="A61" s="515"/>
      <c r="B61" s="47" t="s">
        <v>4591</v>
      </c>
      <c r="C61" s="532" t="s">
        <v>1120</v>
      </c>
      <c r="D61" s="544">
        <v>4</v>
      </c>
      <c r="E61" s="47">
        <v>4</v>
      </c>
      <c r="F61" s="496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/>
    </row>
    <row r="62" spans="1:22">
      <c r="A62" s="515"/>
      <c r="B62" s="47" t="s">
        <v>876</v>
      </c>
      <c r="C62" s="532" t="s">
        <v>1121</v>
      </c>
      <c r="D62" s="544">
        <v>4</v>
      </c>
      <c r="E62" s="47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5730</v>
      </c>
      <c r="C63" s="532" t="s">
        <v>325</v>
      </c>
      <c r="D63" s="544">
        <v>8</v>
      </c>
      <c r="E63" s="47">
        <v>12</v>
      </c>
      <c r="F63" s="496" t="s">
        <v>4595</v>
      </c>
      <c r="G63" s="494"/>
      <c r="H63" s="494" t="s">
        <v>35</v>
      </c>
      <c r="I63" s="494" t="s">
        <v>294</v>
      </c>
      <c r="J63" s="494" t="s">
        <v>294</v>
      </c>
      <c r="K63" s="573">
        <v>150</v>
      </c>
      <c r="L63" s="358" t="s">
        <v>4161</v>
      </c>
      <c r="M63" s="357" t="s">
        <v>5730</v>
      </c>
      <c r="N63" s="357" t="s">
        <v>35</v>
      </c>
      <c r="O63" s="357" t="s">
        <v>294</v>
      </c>
      <c r="P63" s="357" t="s">
        <v>294</v>
      </c>
      <c r="Q63" s="357">
        <v>150</v>
      </c>
      <c r="R63" s="357">
        <v>36</v>
      </c>
      <c r="S63" s="357">
        <v>0</v>
      </c>
      <c r="T63" s="357" t="s">
        <v>3259</v>
      </c>
      <c r="U63" s="357" t="s">
        <v>2111</v>
      </c>
      <c r="V63" s="357" t="s">
        <v>294</v>
      </c>
    </row>
    <row r="64" spans="1:22" ht="15" thickBot="1">
      <c r="A64" s="515"/>
      <c r="B64" s="47" t="s">
        <v>4596</v>
      </c>
      <c r="C64" s="532" t="s">
        <v>4597</v>
      </c>
      <c r="D64" s="544">
        <v>6</v>
      </c>
      <c r="E64" s="47">
        <v>10</v>
      </c>
      <c r="F64" s="496" t="s">
        <v>5267</v>
      </c>
      <c r="G64" s="494"/>
      <c r="H64" s="494" t="s">
        <v>4585</v>
      </c>
      <c r="I64" s="494" t="s">
        <v>294</v>
      </c>
      <c r="J64" s="494" t="s">
        <v>294</v>
      </c>
      <c r="K64" s="573">
        <v>0</v>
      </c>
      <c r="L64" s="358" t="s">
        <v>4598</v>
      </c>
      <c r="M64" s="357" t="s">
        <v>4596</v>
      </c>
      <c r="N64" s="357" t="s">
        <v>4585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4587</v>
      </c>
      <c r="U64" s="357" t="s">
        <v>294</v>
      </c>
      <c r="V64" s="357" t="s">
        <v>294</v>
      </c>
    </row>
    <row r="65" spans="1:22" ht="15" thickBot="1">
      <c r="A65" s="517"/>
      <c r="B65" s="48"/>
      <c r="C65" s="541" t="s">
        <v>22</v>
      </c>
      <c r="D65" s="49">
        <v>18</v>
      </c>
      <c r="E65" s="49">
        <v>26</v>
      </c>
      <c r="F65" s="69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15">
        <v>10</v>
      </c>
      <c r="B66" s="47" t="s">
        <v>1116</v>
      </c>
      <c r="C66" s="532" t="s">
        <v>5823</v>
      </c>
      <c r="D66" s="535">
        <v>4</v>
      </c>
      <c r="E66" s="47">
        <v>4</v>
      </c>
      <c r="F66" s="496" t="s">
        <v>1058</v>
      </c>
      <c r="G66" s="494" t="s">
        <v>242</v>
      </c>
      <c r="H66" s="494" t="s">
        <v>241</v>
      </c>
      <c r="I66" s="494" t="s">
        <v>294</v>
      </c>
      <c r="J66" s="494" t="s">
        <v>294</v>
      </c>
      <c r="K66" s="573">
        <v>0</v>
      </c>
      <c r="L66" s="358" t="s">
        <v>2137</v>
      </c>
      <c r="M66" s="357" t="s">
        <v>1116</v>
      </c>
      <c r="N66" s="357" t="s">
        <v>241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153</v>
      </c>
      <c r="U66" s="357" t="s">
        <v>294</v>
      </c>
      <c r="V66" s="357" t="s">
        <v>294</v>
      </c>
    </row>
    <row r="67" spans="1:22">
      <c r="A67" s="515"/>
      <c r="B67" s="47" t="s">
        <v>866</v>
      </c>
      <c r="C67" s="532" t="s">
        <v>5150</v>
      </c>
      <c r="D67" s="544">
        <v>4</v>
      </c>
      <c r="E67" s="47">
        <v>4</v>
      </c>
      <c r="F67" s="496" t="s">
        <v>1058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/>
    </row>
    <row r="68" spans="1:22">
      <c r="A68" s="515"/>
      <c r="B68" s="47" t="s">
        <v>5824</v>
      </c>
      <c r="C68" s="532" t="s">
        <v>5514</v>
      </c>
      <c r="D68" s="544">
        <v>4</v>
      </c>
      <c r="E68" s="47">
        <v>4</v>
      </c>
      <c r="F68" s="496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4605</v>
      </c>
      <c r="C69" s="532" t="s">
        <v>4606</v>
      </c>
      <c r="D69" s="544">
        <v>6</v>
      </c>
      <c r="E69" s="47">
        <v>8</v>
      </c>
      <c r="F69" s="496" t="s">
        <v>4801</v>
      </c>
      <c r="G69" s="494"/>
      <c r="H69" s="494" t="s">
        <v>4800</v>
      </c>
      <c r="I69" s="494" t="s">
        <v>294</v>
      </c>
      <c r="J69" s="494" t="s">
        <v>294</v>
      </c>
      <c r="K69" s="573">
        <v>0</v>
      </c>
      <c r="L69" s="358" t="s">
        <v>4607</v>
      </c>
      <c r="M69" s="357" t="s">
        <v>4605</v>
      </c>
      <c r="N69" s="357" t="s">
        <v>4800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2119</v>
      </c>
      <c r="U69" s="357" t="s">
        <v>294</v>
      </c>
      <c r="V69" s="357" t="s">
        <v>294</v>
      </c>
    </row>
    <row r="70" spans="1:22" ht="15" thickBot="1">
      <c r="A70" s="517"/>
      <c r="B70" s="50" t="s">
        <v>5731</v>
      </c>
      <c r="C70" s="542" t="s">
        <v>3394</v>
      </c>
      <c r="D70" s="529">
        <v>8</v>
      </c>
      <c r="E70" s="50">
        <v>12</v>
      </c>
      <c r="F70" s="497" t="s">
        <v>5771</v>
      </c>
      <c r="G70" s="494"/>
      <c r="H70" s="494" t="s">
        <v>5730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5731</v>
      </c>
      <c r="N70" s="357" t="s">
        <v>5730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1392"/>
      <c r="B71" s="517"/>
      <c r="C71" s="1393" t="s">
        <v>22</v>
      </c>
      <c r="D71" s="545">
        <v>18</v>
      </c>
      <c r="E71" s="545">
        <v>24</v>
      </c>
      <c r="F71" s="690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1394"/>
      <c r="B72" s="843"/>
      <c r="C72" s="1206" t="s">
        <v>111</v>
      </c>
      <c r="D72" s="49">
        <v>200</v>
      </c>
      <c r="E72" s="49">
        <v>281</v>
      </c>
      <c r="F72" s="49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1BFB1-5C4C-4B2B-BEAB-58E2C4A06C7F}">
  <sheetPr codeName="Sheet182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.1093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1064" t="s">
        <v>11</v>
      </c>
      <c r="D9" s="605">
        <v>2</v>
      </c>
      <c r="E9" s="603">
        <v>2</v>
      </c>
      <c r="F9" s="139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3169</v>
      </c>
      <c r="D10" s="499">
        <v>5</v>
      </c>
      <c r="E10" s="47">
        <v>6</v>
      </c>
      <c r="F10" s="121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5283</v>
      </c>
      <c r="C11" s="532" t="s">
        <v>5284</v>
      </c>
      <c r="D11" s="499">
        <v>4</v>
      </c>
      <c r="E11" s="47">
        <v>4</v>
      </c>
      <c r="F11" s="121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5285</v>
      </c>
      <c r="M11" s="357" t="s">
        <v>5283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499</v>
      </c>
      <c r="C12" s="532" t="s">
        <v>500</v>
      </c>
      <c r="D12" s="499">
        <v>4</v>
      </c>
      <c r="E12" s="47">
        <v>4</v>
      </c>
      <c r="F12" s="1218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499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1020</v>
      </c>
      <c r="C13" s="532" t="s">
        <v>3206</v>
      </c>
      <c r="D13" s="499">
        <v>2</v>
      </c>
      <c r="E13" s="47">
        <v>2</v>
      </c>
      <c r="F13" s="1218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32" t="s">
        <v>21</v>
      </c>
      <c r="D14" s="499">
        <v>5</v>
      </c>
      <c r="E14" s="47">
        <v>6</v>
      </c>
      <c r="F14" s="121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22</v>
      </c>
      <c r="E15" s="49">
        <v>24</v>
      </c>
      <c r="F15" s="1220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2" t="s">
        <v>3570</v>
      </c>
      <c r="D16" s="498">
        <v>5</v>
      </c>
      <c r="E16" s="46">
        <v>6</v>
      </c>
      <c r="F16" s="1221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5363</v>
      </c>
      <c r="C17" s="532" t="s">
        <v>5674</v>
      </c>
      <c r="D17" s="499">
        <v>4</v>
      </c>
      <c r="E17" s="47">
        <v>4</v>
      </c>
      <c r="F17" s="1217" t="s">
        <v>5284</v>
      </c>
      <c r="G17" s="494"/>
      <c r="H17" s="494" t="s">
        <v>5283</v>
      </c>
      <c r="I17" s="494" t="s">
        <v>294</v>
      </c>
      <c r="J17" s="494" t="s">
        <v>294</v>
      </c>
      <c r="K17" s="573">
        <v>0</v>
      </c>
      <c r="L17" s="358" t="s">
        <v>5288</v>
      </c>
      <c r="M17" s="357" t="s">
        <v>5363</v>
      </c>
      <c r="N17" s="357" t="s">
        <v>5283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5285</v>
      </c>
      <c r="U17" s="357" t="s">
        <v>294</v>
      </c>
      <c r="V17" s="357" t="s">
        <v>294</v>
      </c>
    </row>
    <row r="18" spans="1:22">
      <c r="A18" s="515"/>
      <c r="B18" s="47" t="s">
        <v>5495</v>
      </c>
      <c r="C18" s="532" t="s">
        <v>1113</v>
      </c>
      <c r="D18" s="499">
        <v>4</v>
      </c>
      <c r="E18" s="47">
        <v>4</v>
      </c>
      <c r="F18" s="12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1113</v>
      </c>
      <c r="M18" s="357" t="s">
        <v>5495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25</v>
      </c>
      <c r="C19" s="532" t="s">
        <v>138</v>
      </c>
      <c r="D19" s="499">
        <v>3</v>
      </c>
      <c r="E19" s="47">
        <v>4</v>
      </c>
      <c r="F19" s="1219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36</v>
      </c>
      <c r="C20" s="532" t="s">
        <v>247</v>
      </c>
      <c r="D20" s="499">
        <v>1</v>
      </c>
      <c r="E20" s="47">
        <v>1</v>
      </c>
      <c r="F20" s="121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47" t="s">
        <v>26</v>
      </c>
      <c r="C21" s="532" t="s">
        <v>52</v>
      </c>
      <c r="D21" s="499">
        <v>5</v>
      </c>
      <c r="E21" s="47">
        <v>6</v>
      </c>
      <c r="F21" s="1218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48"/>
      <c r="C22" s="541" t="s">
        <v>22</v>
      </c>
      <c r="D22" s="49">
        <v>22</v>
      </c>
      <c r="E22" s="49">
        <v>25</v>
      </c>
      <c r="F22" s="122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4626</v>
      </c>
      <c r="C23" s="543" t="s">
        <v>5188</v>
      </c>
      <c r="D23" s="498">
        <v>5</v>
      </c>
      <c r="E23" s="46">
        <v>6</v>
      </c>
      <c r="F23" s="1221" t="s">
        <v>3570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4626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7" t="s">
        <v>5613</v>
      </c>
      <c r="C24" s="532" t="s">
        <v>1143</v>
      </c>
      <c r="D24" s="499">
        <v>4</v>
      </c>
      <c r="E24" s="47">
        <v>6</v>
      </c>
      <c r="F24" s="1217" t="s">
        <v>1113</v>
      </c>
      <c r="G24" s="494"/>
      <c r="H24" s="494" t="s">
        <v>5495</v>
      </c>
      <c r="I24" s="494" t="s">
        <v>294</v>
      </c>
      <c r="J24" s="494" t="s">
        <v>294</v>
      </c>
      <c r="K24" s="573">
        <v>0</v>
      </c>
      <c r="L24" s="358" t="s">
        <v>1143</v>
      </c>
      <c r="M24" s="357" t="s">
        <v>5613</v>
      </c>
      <c r="N24" s="357" t="s">
        <v>5495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1113</v>
      </c>
      <c r="U24" s="357" t="s">
        <v>294</v>
      </c>
      <c r="V24" s="357" t="s">
        <v>294</v>
      </c>
    </row>
    <row r="25" spans="1:22">
      <c r="A25" s="515"/>
      <c r="B25" s="47" t="s">
        <v>19</v>
      </c>
      <c r="C25" s="532" t="s">
        <v>3226</v>
      </c>
      <c r="D25" s="499">
        <v>2</v>
      </c>
      <c r="E25" s="47">
        <v>2</v>
      </c>
      <c r="F25" s="1217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335</v>
      </c>
      <c r="M25" s="357" t="s">
        <v>19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4632</v>
      </c>
      <c r="C26" s="532" t="s">
        <v>4689</v>
      </c>
      <c r="D26" s="499">
        <v>3</v>
      </c>
      <c r="E26" s="47">
        <v>4</v>
      </c>
      <c r="F26" s="1217" t="s">
        <v>3545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2108</v>
      </c>
      <c r="M26" s="357" t="s">
        <v>4632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47" t="s">
        <v>40</v>
      </c>
      <c r="C27" s="532" t="s">
        <v>338</v>
      </c>
      <c r="D27" s="499">
        <v>1</v>
      </c>
      <c r="E27" s="47">
        <v>1</v>
      </c>
      <c r="F27" s="1218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515"/>
      <c r="B28" s="50" t="s">
        <v>33</v>
      </c>
      <c r="C28" s="542" t="s">
        <v>140</v>
      </c>
      <c r="D28" s="516">
        <v>5</v>
      </c>
      <c r="E28" s="50">
        <v>6</v>
      </c>
      <c r="F28" s="1225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48"/>
      <c r="C29" s="541" t="s">
        <v>22</v>
      </c>
      <c r="D29" s="49">
        <v>20</v>
      </c>
      <c r="E29" s="49">
        <v>25</v>
      </c>
      <c r="F29" s="122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5295</v>
      </c>
      <c r="C30" s="532" t="s">
        <v>5296</v>
      </c>
      <c r="D30" s="499">
        <v>4</v>
      </c>
      <c r="E30" s="515">
        <v>6</v>
      </c>
      <c r="F30" s="1218" t="s">
        <v>5712</v>
      </c>
      <c r="G30" s="494"/>
      <c r="H30" s="494" t="s">
        <v>5363</v>
      </c>
      <c r="I30" s="494" t="s">
        <v>294</v>
      </c>
      <c r="J30" s="494" t="s">
        <v>294</v>
      </c>
      <c r="K30" s="573">
        <v>0</v>
      </c>
      <c r="L30" s="358" t="s">
        <v>5297</v>
      </c>
      <c r="M30" s="357" t="s">
        <v>5295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5713</v>
      </c>
      <c r="U30" s="357" t="s">
        <v>294</v>
      </c>
      <c r="V30" s="357" t="s">
        <v>294</v>
      </c>
    </row>
    <row r="31" spans="1:22">
      <c r="A31" s="515"/>
      <c r="B31" s="47" t="s">
        <v>35</v>
      </c>
      <c r="C31" s="1154" t="s">
        <v>3258</v>
      </c>
      <c r="D31" s="499">
        <v>3</v>
      </c>
      <c r="E31" s="47">
        <v>4</v>
      </c>
      <c r="F31" s="1218" t="s">
        <v>138</v>
      </c>
      <c r="G31" s="494"/>
      <c r="H31" s="494" t="s">
        <v>25</v>
      </c>
      <c r="I31" s="494" t="s">
        <v>294</v>
      </c>
      <c r="J31" s="494" t="s">
        <v>294</v>
      </c>
      <c r="K31" s="573">
        <v>0</v>
      </c>
      <c r="L31" s="358" t="s">
        <v>3259</v>
      </c>
      <c r="M31" s="357" t="s">
        <v>35</v>
      </c>
      <c r="N31" s="357" t="s">
        <v>25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2100</v>
      </c>
      <c r="U31" s="357" t="s">
        <v>294</v>
      </c>
      <c r="V31" s="357" t="s">
        <v>294</v>
      </c>
    </row>
    <row r="32" spans="1:22">
      <c r="A32" s="515"/>
      <c r="B32" s="47" t="s">
        <v>30</v>
      </c>
      <c r="C32" s="532" t="s">
        <v>141</v>
      </c>
      <c r="D32" s="499">
        <v>5</v>
      </c>
      <c r="E32" s="47">
        <v>6</v>
      </c>
      <c r="F32" s="1218" t="s">
        <v>3545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1111</v>
      </c>
      <c r="C33" s="540" t="s">
        <v>4628</v>
      </c>
      <c r="D33" s="499">
        <v>3</v>
      </c>
      <c r="E33" s="47">
        <v>4</v>
      </c>
      <c r="F33" s="496" t="s">
        <v>338</v>
      </c>
      <c r="G33" s="494"/>
      <c r="H33" s="494" t="s">
        <v>40</v>
      </c>
      <c r="I33" s="494" t="s">
        <v>294</v>
      </c>
      <c r="J33" s="494" t="s">
        <v>294</v>
      </c>
      <c r="K33" s="573">
        <v>0</v>
      </c>
      <c r="L33" s="358" t="s">
        <v>1126</v>
      </c>
      <c r="M33" s="357" t="s">
        <v>1111</v>
      </c>
      <c r="N33" s="357" t="s">
        <v>40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1180</v>
      </c>
      <c r="U33" s="357" t="s">
        <v>294</v>
      </c>
      <c r="V33" s="357" t="s">
        <v>294</v>
      </c>
    </row>
    <row r="34" spans="1:22">
      <c r="A34" s="515"/>
      <c r="B34" s="47" t="s">
        <v>29</v>
      </c>
      <c r="C34" s="532" t="s">
        <v>53</v>
      </c>
      <c r="D34" s="499">
        <v>2</v>
      </c>
      <c r="E34" s="47">
        <v>2</v>
      </c>
      <c r="F34" s="1223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609</v>
      </c>
      <c r="M34" s="357" t="s">
        <v>29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5"/>
      <c r="B35" s="50" t="s">
        <v>366</v>
      </c>
      <c r="C35" s="532" t="s">
        <v>367</v>
      </c>
      <c r="D35" s="499">
        <v>3</v>
      </c>
      <c r="E35" s="47">
        <v>4</v>
      </c>
      <c r="F35" s="49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367</v>
      </c>
      <c r="M35" s="357" t="s">
        <v>366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17"/>
      <c r="B36" s="48"/>
      <c r="C36" s="541" t="s">
        <v>22</v>
      </c>
      <c r="D36" s="49">
        <v>20</v>
      </c>
      <c r="E36" s="49">
        <v>26</v>
      </c>
      <c r="F36" s="1222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1110</v>
      </c>
      <c r="C37" s="532" t="s">
        <v>408</v>
      </c>
      <c r="D37" s="499">
        <v>3</v>
      </c>
      <c r="E37" s="47">
        <v>4</v>
      </c>
      <c r="F37" s="1218" t="s">
        <v>367</v>
      </c>
      <c r="G37" s="494"/>
      <c r="H37" s="494" t="s">
        <v>366</v>
      </c>
      <c r="I37" s="494" t="s">
        <v>294</v>
      </c>
      <c r="J37" s="494" t="s">
        <v>294</v>
      </c>
      <c r="K37" s="574">
        <v>0</v>
      </c>
      <c r="L37" s="358" t="s">
        <v>408</v>
      </c>
      <c r="M37" s="357" t="s">
        <v>1110</v>
      </c>
      <c r="N37" s="357" t="s">
        <v>366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367</v>
      </c>
      <c r="U37" s="357" t="s">
        <v>294</v>
      </c>
      <c r="V37" s="357" t="s">
        <v>294</v>
      </c>
    </row>
    <row r="38" spans="1:22">
      <c r="A38" s="515"/>
      <c r="B38" s="47" t="s">
        <v>5675</v>
      </c>
      <c r="C38" s="532" t="s">
        <v>5293</v>
      </c>
      <c r="D38" s="499">
        <v>3</v>
      </c>
      <c r="E38" s="47">
        <v>4</v>
      </c>
      <c r="F38" s="1218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5294</v>
      </c>
      <c r="M38" s="357" t="s">
        <v>5675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/>
      <c r="B39" s="47" t="s">
        <v>1118</v>
      </c>
      <c r="C39" s="540" t="s">
        <v>5714</v>
      </c>
      <c r="D39" s="499">
        <v>3</v>
      </c>
      <c r="E39" s="47">
        <v>6</v>
      </c>
      <c r="F39" s="1218" t="s">
        <v>53</v>
      </c>
      <c r="G39" s="494"/>
      <c r="H39" s="494" t="s">
        <v>29</v>
      </c>
      <c r="I39" s="494" t="s">
        <v>294</v>
      </c>
      <c r="J39" s="494" t="s">
        <v>294</v>
      </c>
      <c r="K39" s="574">
        <v>0</v>
      </c>
      <c r="L39" s="358" t="s">
        <v>2114</v>
      </c>
      <c r="M39" s="357" t="s">
        <v>1118</v>
      </c>
      <c r="N39" s="357" t="s">
        <v>29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609</v>
      </c>
      <c r="U39" s="357" t="s">
        <v>294</v>
      </c>
      <c r="V39" s="357" t="s">
        <v>294</v>
      </c>
    </row>
    <row r="40" spans="1:22">
      <c r="A40" s="515"/>
      <c r="B40" s="47" t="s">
        <v>5302</v>
      </c>
      <c r="C40" s="532" t="s">
        <v>5303</v>
      </c>
      <c r="D40" s="499">
        <v>4</v>
      </c>
      <c r="E40" s="47">
        <v>6</v>
      </c>
      <c r="F40" s="1218" t="s">
        <v>5296</v>
      </c>
      <c r="G40" s="494"/>
      <c r="H40" s="494" t="s">
        <v>5295</v>
      </c>
      <c r="I40" s="494" t="s">
        <v>294</v>
      </c>
      <c r="J40" s="494" t="s">
        <v>294</v>
      </c>
      <c r="K40" s="573">
        <v>0</v>
      </c>
      <c r="L40" s="358" t="s">
        <v>5304</v>
      </c>
      <c r="M40" s="357" t="s">
        <v>5302</v>
      </c>
      <c r="N40" s="357" t="s">
        <v>5295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5297</v>
      </c>
      <c r="U40" s="357" t="s">
        <v>294</v>
      </c>
      <c r="V40" s="357" t="s">
        <v>294</v>
      </c>
    </row>
    <row r="41" spans="1:22">
      <c r="A41" s="515"/>
      <c r="B41" s="47" t="s">
        <v>5305</v>
      </c>
      <c r="C41" s="532" t="s">
        <v>5306</v>
      </c>
      <c r="D41" s="499">
        <v>4</v>
      </c>
      <c r="E41" s="47">
        <v>6</v>
      </c>
      <c r="F41" s="1218" t="s">
        <v>5296</v>
      </c>
      <c r="G41" s="494"/>
      <c r="H41" s="494" t="s">
        <v>5295</v>
      </c>
      <c r="I41" s="494" t="s">
        <v>294</v>
      </c>
      <c r="J41" s="494" t="s">
        <v>294</v>
      </c>
      <c r="K41" s="573">
        <v>0</v>
      </c>
      <c r="L41" s="358" t="s">
        <v>5307</v>
      </c>
      <c r="M41" s="357" t="s">
        <v>5305</v>
      </c>
      <c r="N41" s="357" t="s">
        <v>5295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5297</v>
      </c>
      <c r="U41" s="357" t="s">
        <v>294</v>
      </c>
      <c r="V41" s="357" t="s">
        <v>294</v>
      </c>
    </row>
    <row r="42" spans="1:22" ht="15" thickBot="1">
      <c r="A42" s="515"/>
      <c r="B42" s="47" t="s">
        <v>5299</v>
      </c>
      <c r="C42" s="532" t="s">
        <v>5300</v>
      </c>
      <c r="D42" s="499">
        <v>3</v>
      </c>
      <c r="E42" s="47">
        <v>4</v>
      </c>
      <c r="F42" s="1218" t="s">
        <v>5188</v>
      </c>
      <c r="G42" s="494"/>
      <c r="H42" s="494" t="s">
        <v>4626</v>
      </c>
      <c r="I42" s="494" t="s">
        <v>294</v>
      </c>
      <c r="J42" s="494" t="s">
        <v>294</v>
      </c>
      <c r="K42" s="573">
        <v>0</v>
      </c>
      <c r="L42" s="358" t="s">
        <v>5301</v>
      </c>
      <c r="M42" s="357" t="s">
        <v>5299</v>
      </c>
      <c r="N42" s="357" t="s">
        <v>4626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4538</v>
      </c>
      <c r="U42" s="357" t="s">
        <v>294</v>
      </c>
      <c r="V42" s="357" t="s">
        <v>294</v>
      </c>
    </row>
    <row r="43" spans="1:22" ht="15" thickBot="1">
      <c r="A43" s="517"/>
      <c r="B43" s="48"/>
      <c r="C43" s="541" t="s">
        <v>22</v>
      </c>
      <c r="D43" s="49">
        <v>20</v>
      </c>
      <c r="E43" s="49">
        <v>30</v>
      </c>
      <c r="F43" s="122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5683</v>
      </c>
      <c r="C44" s="532" t="s">
        <v>5321</v>
      </c>
      <c r="D44" s="499">
        <v>4</v>
      </c>
      <c r="E44" s="47">
        <v>6</v>
      </c>
      <c r="F44" s="1218" t="s">
        <v>5303</v>
      </c>
      <c r="G44" s="494"/>
      <c r="H44" s="494" t="s">
        <v>5302</v>
      </c>
      <c r="I44" s="494" t="s">
        <v>294</v>
      </c>
      <c r="J44" s="494" t="s">
        <v>294</v>
      </c>
      <c r="K44" s="573">
        <v>0</v>
      </c>
      <c r="L44" s="358" t="s">
        <v>5322</v>
      </c>
      <c r="M44" s="357" t="s">
        <v>5683</v>
      </c>
      <c r="N44" s="357" t="s">
        <v>5302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5304</v>
      </c>
      <c r="U44" s="357" t="s">
        <v>294</v>
      </c>
      <c r="V44" s="357" t="s">
        <v>294</v>
      </c>
    </row>
    <row r="45" spans="1:22">
      <c r="A45" s="515"/>
      <c r="B45" s="47" t="s">
        <v>4833</v>
      </c>
      <c r="C45" s="532" t="s">
        <v>437</v>
      </c>
      <c r="D45" s="499">
        <v>4</v>
      </c>
      <c r="E45" s="47">
        <v>4</v>
      </c>
      <c r="F45" s="1218" t="s">
        <v>5293</v>
      </c>
      <c r="G45" s="494"/>
      <c r="H45" s="494" t="s">
        <v>5675</v>
      </c>
      <c r="I45" s="494" t="s">
        <v>294</v>
      </c>
      <c r="J45" s="494" t="s">
        <v>294</v>
      </c>
      <c r="K45" s="573">
        <v>0</v>
      </c>
      <c r="L45" s="358" t="s">
        <v>437</v>
      </c>
      <c r="M45" s="357" t="s">
        <v>4833</v>
      </c>
      <c r="N45" s="357" t="s">
        <v>5675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5294</v>
      </c>
      <c r="U45" s="357" t="s">
        <v>294</v>
      </c>
      <c r="V45" s="357" t="s">
        <v>294</v>
      </c>
    </row>
    <row r="46" spans="1:22">
      <c r="A46" s="515"/>
      <c r="B46" s="47" t="s">
        <v>4709</v>
      </c>
      <c r="C46" s="532" t="s">
        <v>863</v>
      </c>
      <c r="D46" s="499">
        <v>4</v>
      </c>
      <c r="E46" s="47">
        <v>6</v>
      </c>
      <c r="F46" s="1218" t="s">
        <v>408</v>
      </c>
      <c r="G46" s="494"/>
      <c r="H46" s="494" t="s">
        <v>1110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4709</v>
      </c>
      <c r="N46" s="357" t="s">
        <v>1110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>
      <c r="A47" s="515"/>
      <c r="B47" s="47" t="s">
        <v>870</v>
      </c>
      <c r="C47" s="532" t="s">
        <v>5364</v>
      </c>
      <c r="D47" s="499">
        <v>4</v>
      </c>
      <c r="E47" s="47">
        <v>4</v>
      </c>
      <c r="F47" s="1218" t="s">
        <v>4628</v>
      </c>
      <c r="G47" s="494"/>
      <c r="H47" s="494" t="s">
        <v>1111</v>
      </c>
      <c r="I47" s="494" t="s">
        <v>294</v>
      </c>
      <c r="J47" s="494" t="s">
        <v>294</v>
      </c>
      <c r="K47" s="573">
        <v>0</v>
      </c>
      <c r="L47" s="358" t="s">
        <v>2145</v>
      </c>
      <c r="M47" s="357" t="s">
        <v>870</v>
      </c>
      <c r="N47" s="357" t="s">
        <v>1111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1126</v>
      </c>
      <c r="U47" s="357" t="s">
        <v>294</v>
      </c>
      <c r="V47" s="357" t="s">
        <v>294</v>
      </c>
    </row>
    <row r="48" spans="1:22" ht="15" thickBot="1">
      <c r="A48" s="515"/>
      <c r="B48" s="47" t="s">
        <v>34</v>
      </c>
      <c r="C48" s="532" t="s">
        <v>142</v>
      </c>
      <c r="D48" s="499">
        <v>4</v>
      </c>
      <c r="E48" s="47">
        <v>6</v>
      </c>
      <c r="F48" s="1218" t="s">
        <v>11</v>
      </c>
      <c r="G48" s="494"/>
      <c r="H48" s="494" t="s">
        <v>10</v>
      </c>
      <c r="I48" s="494" t="s">
        <v>294</v>
      </c>
      <c r="J48" s="494" t="s">
        <v>294</v>
      </c>
      <c r="K48" s="573">
        <v>0</v>
      </c>
      <c r="L48" s="358" t="s">
        <v>1181</v>
      </c>
      <c r="M48" s="357" t="s">
        <v>34</v>
      </c>
      <c r="N48" s="357" t="s">
        <v>10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438</v>
      </c>
      <c r="U48" s="357" t="s">
        <v>294</v>
      </c>
      <c r="V48" s="357" t="s">
        <v>294</v>
      </c>
    </row>
    <row r="49" spans="1:22" ht="15" thickBot="1">
      <c r="A49" s="517"/>
      <c r="B49" s="48"/>
      <c r="C49" s="541" t="s">
        <v>22</v>
      </c>
      <c r="D49" s="49">
        <v>20</v>
      </c>
      <c r="E49" s="49">
        <v>26</v>
      </c>
      <c r="F49" s="1222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7" t="s">
        <v>5686</v>
      </c>
      <c r="C50" s="532" t="s">
        <v>5330</v>
      </c>
      <c r="D50" s="544">
        <v>4</v>
      </c>
      <c r="E50" s="47">
        <v>6</v>
      </c>
      <c r="F50" s="1218" t="s">
        <v>5321</v>
      </c>
      <c r="G50" s="494"/>
      <c r="H50" s="494" t="s">
        <v>5683</v>
      </c>
      <c r="I50" s="494" t="s">
        <v>294</v>
      </c>
      <c r="J50" s="494" t="s">
        <v>294</v>
      </c>
      <c r="K50" s="573">
        <v>0</v>
      </c>
      <c r="L50" s="358" t="s">
        <v>5331</v>
      </c>
      <c r="M50" s="357" t="s">
        <v>5686</v>
      </c>
      <c r="N50" s="357" t="s">
        <v>5683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5322</v>
      </c>
      <c r="U50" s="357" t="s">
        <v>294</v>
      </c>
      <c r="V50" s="357" t="s">
        <v>294</v>
      </c>
    </row>
    <row r="51" spans="1:22">
      <c r="A51" s="515"/>
      <c r="B51" s="47" t="s">
        <v>38</v>
      </c>
      <c r="C51" s="532" t="s">
        <v>146</v>
      </c>
      <c r="D51" s="499">
        <v>1</v>
      </c>
      <c r="E51" s="47">
        <v>1</v>
      </c>
      <c r="F51" s="1218" t="s">
        <v>3226</v>
      </c>
      <c r="G51" s="494"/>
      <c r="H51" s="494" t="s">
        <v>19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515"/>
      <c r="B52" s="47" t="s">
        <v>4708</v>
      </c>
      <c r="C52" s="532" t="s">
        <v>864</v>
      </c>
      <c r="D52" s="544">
        <v>4</v>
      </c>
      <c r="E52" s="47">
        <v>6</v>
      </c>
      <c r="F52" s="1218" t="s">
        <v>5306</v>
      </c>
      <c r="G52" s="494"/>
      <c r="H52" s="494" t="s">
        <v>5305</v>
      </c>
      <c r="I52" s="494" t="s">
        <v>294</v>
      </c>
      <c r="J52" s="494" t="s">
        <v>294</v>
      </c>
      <c r="K52" s="573">
        <v>0</v>
      </c>
      <c r="L52" s="358" t="s">
        <v>864</v>
      </c>
      <c r="M52" s="357" t="s">
        <v>4708</v>
      </c>
      <c r="N52" s="357" t="s">
        <v>5305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5307</v>
      </c>
      <c r="U52" s="357" t="s">
        <v>294</v>
      </c>
      <c r="V52" s="357" t="s">
        <v>294</v>
      </c>
    </row>
    <row r="53" spans="1:22">
      <c r="A53" s="515"/>
      <c r="B53" s="47" t="s">
        <v>5360</v>
      </c>
      <c r="C53" s="532" t="s">
        <v>5817</v>
      </c>
      <c r="D53" s="499">
        <v>3</v>
      </c>
      <c r="E53" s="47">
        <v>4</v>
      </c>
      <c r="F53" s="1218" t="s">
        <v>5321</v>
      </c>
      <c r="G53" s="494"/>
      <c r="H53" s="494" t="s">
        <v>5683</v>
      </c>
      <c r="I53" s="494" t="s">
        <v>294</v>
      </c>
      <c r="J53" s="494" t="s">
        <v>294</v>
      </c>
      <c r="K53" s="573">
        <v>0</v>
      </c>
      <c r="L53" s="358" t="s">
        <v>5362</v>
      </c>
      <c r="M53" s="357" t="s">
        <v>5360</v>
      </c>
      <c r="N53" s="357" t="s">
        <v>5683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5322</v>
      </c>
      <c r="U53" s="357" t="s">
        <v>294</v>
      </c>
      <c r="V53" s="357" t="s">
        <v>294</v>
      </c>
    </row>
    <row r="54" spans="1:22">
      <c r="A54" s="515"/>
      <c r="B54" s="47" t="s">
        <v>5692</v>
      </c>
      <c r="C54" s="532" t="s">
        <v>5318</v>
      </c>
      <c r="D54" s="544">
        <v>4</v>
      </c>
      <c r="E54" s="47">
        <v>6</v>
      </c>
      <c r="F54" s="1218" t="s">
        <v>408</v>
      </c>
      <c r="G54" s="494"/>
      <c r="H54" s="494" t="s">
        <v>1110</v>
      </c>
      <c r="I54" s="494" t="s">
        <v>294</v>
      </c>
      <c r="J54" s="494" t="s">
        <v>294</v>
      </c>
      <c r="K54" s="573">
        <v>0</v>
      </c>
      <c r="L54" s="358" t="s">
        <v>5319</v>
      </c>
      <c r="M54" s="357" t="s">
        <v>5692</v>
      </c>
      <c r="N54" s="357" t="s">
        <v>1110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408</v>
      </c>
      <c r="U54" s="357" t="s">
        <v>294</v>
      </c>
      <c r="V54" s="357" t="s">
        <v>294</v>
      </c>
    </row>
    <row r="55" spans="1:22" ht="15" thickBot="1">
      <c r="A55" s="515"/>
      <c r="B55" s="47" t="s">
        <v>4835</v>
      </c>
      <c r="C55" s="532" t="s">
        <v>871</v>
      </c>
      <c r="D55" s="544">
        <v>5</v>
      </c>
      <c r="E55" s="47">
        <v>8</v>
      </c>
      <c r="F55" s="1218" t="s">
        <v>437</v>
      </c>
      <c r="G55" s="494"/>
      <c r="H55" s="494" t="s">
        <v>4833</v>
      </c>
      <c r="I55" s="494" t="s">
        <v>294</v>
      </c>
      <c r="J55" s="494" t="s">
        <v>294</v>
      </c>
      <c r="K55" s="573">
        <v>0</v>
      </c>
      <c r="L55" s="358" t="s">
        <v>871</v>
      </c>
      <c r="M55" s="357" t="s">
        <v>4835</v>
      </c>
      <c r="N55" s="357" t="s">
        <v>4833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437</v>
      </c>
      <c r="U55" s="357" t="s">
        <v>294</v>
      </c>
      <c r="V55" s="357" t="s">
        <v>294</v>
      </c>
    </row>
    <row r="56" spans="1:22" ht="15" thickBot="1">
      <c r="A56" s="517"/>
      <c r="B56" s="48"/>
      <c r="C56" s="541" t="s">
        <v>22</v>
      </c>
      <c r="D56" s="49">
        <v>21</v>
      </c>
      <c r="E56" s="49">
        <v>31</v>
      </c>
      <c r="F56" s="1222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47" t="s">
        <v>5616</v>
      </c>
      <c r="C57" s="532" t="s">
        <v>1144</v>
      </c>
      <c r="D57" s="544">
        <v>6</v>
      </c>
      <c r="E57" s="47">
        <v>8</v>
      </c>
      <c r="F57" s="1218" t="s">
        <v>864</v>
      </c>
      <c r="G57" s="494"/>
      <c r="H57" s="494" t="s">
        <v>4708</v>
      </c>
      <c r="I57" s="494" t="s">
        <v>294</v>
      </c>
      <c r="J57" s="494" t="s">
        <v>294</v>
      </c>
      <c r="K57" s="573">
        <v>0</v>
      </c>
      <c r="L57" s="358" t="s">
        <v>1144</v>
      </c>
      <c r="M57" s="357" t="s">
        <v>5616</v>
      </c>
      <c r="N57" s="357" t="s">
        <v>4708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864</v>
      </c>
      <c r="U57" s="357" t="s">
        <v>294</v>
      </c>
      <c r="V57" s="357" t="s">
        <v>294</v>
      </c>
    </row>
    <row r="58" spans="1:22">
      <c r="A58" s="515"/>
      <c r="B58" s="47" t="s">
        <v>5703</v>
      </c>
      <c r="C58" s="532" t="s">
        <v>5818</v>
      </c>
      <c r="D58" s="544">
        <v>5</v>
      </c>
      <c r="E58" s="47">
        <v>8</v>
      </c>
      <c r="F58" s="1218" t="s">
        <v>5330</v>
      </c>
      <c r="G58" s="494"/>
      <c r="H58" s="494" t="s">
        <v>5686</v>
      </c>
      <c r="I58" s="494" t="s">
        <v>294</v>
      </c>
      <c r="J58" s="494" t="s">
        <v>294</v>
      </c>
      <c r="K58" s="573">
        <v>0</v>
      </c>
      <c r="L58" s="358" t="s">
        <v>5339</v>
      </c>
      <c r="M58" s="357" t="s">
        <v>5703</v>
      </c>
      <c r="N58" s="357" t="s">
        <v>5686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5331</v>
      </c>
      <c r="U58" s="357" t="s">
        <v>294</v>
      </c>
      <c r="V58" s="357" t="s">
        <v>294</v>
      </c>
    </row>
    <row r="59" spans="1:22" ht="15" thickBot="1">
      <c r="A59" s="515"/>
      <c r="B59" s="47" t="s">
        <v>5705</v>
      </c>
      <c r="C59" s="532" t="s">
        <v>1021</v>
      </c>
      <c r="D59" s="544">
        <v>8</v>
      </c>
      <c r="E59" s="47">
        <v>14</v>
      </c>
      <c r="F59" s="496" t="s">
        <v>5503</v>
      </c>
      <c r="G59" s="494"/>
      <c r="H59" s="494" t="s">
        <v>34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5705</v>
      </c>
      <c r="N59" s="357" t="s">
        <v>34</v>
      </c>
      <c r="O59" s="357" t="s">
        <v>294</v>
      </c>
      <c r="P59" s="357" t="s">
        <v>294</v>
      </c>
      <c r="Q59" s="357">
        <v>130</v>
      </c>
      <c r="R59" s="357">
        <v>19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48"/>
      <c r="C60" s="541" t="s">
        <v>22</v>
      </c>
      <c r="D60" s="49">
        <v>19</v>
      </c>
      <c r="E60" s="49">
        <v>30</v>
      </c>
      <c r="F60" s="1222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1114</v>
      </c>
      <c r="C61" s="532" t="s">
        <v>1119</v>
      </c>
      <c r="D61" s="498">
        <v>4</v>
      </c>
      <c r="E61" s="46">
        <v>4</v>
      </c>
      <c r="F61" s="1221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47" t="s">
        <v>877</v>
      </c>
      <c r="C62" s="532" t="s">
        <v>1120</v>
      </c>
      <c r="D62" s="499">
        <v>4</v>
      </c>
      <c r="E62" s="47">
        <v>4</v>
      </c>
      <c r="F62" s="1218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876</v>
      </c>
      <c r="C63" s="532" t="s">
        <v>1121</v>
      </c>
      <c r="D63" s="499">
        <v>4</v>
      </c>
      <c r="E63" s="47">
        <v>4</v>
      </c>
      <c r="F63" s="12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5819</v>
      </c>
      <c r="C64" s="532" t="s">
        <v>325</v>
      </c>
      <c r="D64" s="544">
        <v>8</v>
      </c>
      <c r="E64" s="47">
        <v>12</v>
      </c>
      <c r="F64" s="1218" t="s">
        <v>5718</v>
      </c>
      <c r="G64" s="494"/>
      <c r="H64" s="494" t="s">
        <v>35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5819</v>
      </c>
      <c r="N64" s="357" t="s">
        <v>35</v>
      </c>
      <c r="O64" s="357" t="s">
        <v>294</v>
      </c>
      <c r="P64" s="357" t="s">
        <v>294</v>
      </c>
      <c r="Q64" s="357">
        <v>150</v>
      </c>
      <c r="R64" s="357">
        <v>37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15"/>
      <c r="B65" s="47" t="s">
        <v>5719</v>
      </c>
      <c r="C65" s="532" t="s">
        <v>5370</v>
      </c>
      <c r="D65" s="499">
        <v>6</v>
      </c>
      <c r="E65" s="47">
        <v>10</v>
      </c>
      <c r="F65" s="1218" t="s">
        <v>871</v>
      </c>
      <c r="G65" s="494"/>
      <c r="H65" s="494" t="s">
        <v>4835</v>
      </c>
      <c r="I65" s="494" t="s">
        <v>294</v>
      </c>
      <c r="J65" s="494" t="s">
        <v>294</v>
      </c>
      <c r="K65" s="573">
        <v>0</v>
      </c>
      <c r="L65" s="358" t="s">
        <v>5370</v>
      </c>
      <c r="M65" s="357" t="s">
        <v>5719</v>
      </c>
      <c r="N65" s="357" t="s">
        <v>4835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871</v>
      </c>
      <c r="U65" s="357" t="s">
        <v>294</v>
      </c>
      <c r="V65" s="357" t="s">
        <v>294</v>
      </c>
    </row>
    <row r="66" spans="1:22" ht="15" thickBot="1">
      <c r="A66" s="517"/>
      <c r="B66" s="48"/>
      <c r="C66" s="541" t="s">
        <v>22</v>
      </c>
      <c r="D66" s="49">
        <v>18</v>
      </c>
      <c r="E66" s="49">
        <v>26</v>
      </c>
      <c r="F66" s="1222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1116</v>
      </c>
      <c r="C67" s="532" t="s">
        <v>1122</v>
      </c>
      <c r="D67" s="498">
        <v>4</v>
      </c>
      <c r="E67" s="46">
        <v>4</v>
      </c>
      <c r="F67" s="1221" t="s">
        <v>1058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866</v>
      </c>
      <c r="C68" s="532" t="s">
        <v>1123</v>
      </c>
      <c r="D68" s="499">
        <v>4</v>
      </c>
      <c r="E68" s="47">
        <v>4</v>
      </c>
      <c r="F68" s="1218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875</v>
      </c>
      <c r="C69" s="532" t="s">
        <v>1124</v>
      </c>
      <c r="D69" s="499">
        <v>4</v>
      </c>
      <c r="E69" s="47">
        <v>4</v>
      </c>
      <c r="F69" s="1218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5821</v>
      </c>
      <c r="C70" s="532" t="s">
        <v>3394</v>
      </c>
      <c r="D70" s="544">
        <v>8</v>
      </c>
      <c r="E70" s="47">
        <v>12</v>
      </c>
      <c r="F70" s="1218" t="s">
        <v>325</v>
      </c>
      <c r="G70" s="494"/>
      <c r="H70" s="494" t="s">
        <v>5819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5821</v>
      </c>
      <c r="N70" s="357" t="s">
        <v>5819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15"/>
      <c r="B71" s="50" t="s">
        <v>5620</v>
      </c>
      <c r="C71" s="524" t="s">
        <v>1146</v>
      </c>
      <c r="D71" s="516">
        <v>6</v>
      </c>
      <c r="E71" s="50">
        <v>8</v>
      </c>
      <c r="F71" s="1218" t="s">
        <v>1010</v>
      </c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1146</v>
      </c>
      <c r="M71" s="357" t="s">
        <v>5620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2156</v>
      </c>
      <c r="U71" s="357" t="s">
        <v>294</v>
      </c>
      <c r="V71" s="357" t="s">
        <v>294</v>
      </c>
    </row>
    <row r="72" spans="1:22" ht="15" thickBot="1">
      <c r="A72" s="517"/>
      <c r="B72" s="48"/>
      <c r="C72" s="541" t="s">
        <v>22</v>
      </c>
      <c r="D72" s="49">
        <v>18</v>
      </c>
      <c r="E72" s="49">
        <v>24</v>
      </c>
      <c r="F72" s="1222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97"/>
      <c r="B73" s="542"/>
      <c r="C73" s="1061" t="s">
        <v>111</v>
      </c>
      <c r="D73" s="545">
        <v>200</v>
      </c>
      <c r="E73" s="545">
        <v>267</v>
      </c>
      <c r="F73" s="139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36A8B-9BE6-4FE7-AD24-0563911E3FF6}">
  <sheetPr codeName="Sheet183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355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499</v>
      </c>
      <c r="C9" s="1064" t="s">
        <v>500</v>
      </c>
      <c r="D9" s="605">
        <v>4</v>
      </c>
      <c r="E9" s="603">
        <v>4</v>
      </c>
      <c r="F9" s="106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3168</v>
      </c>
      <c r="C10" s="1292" t="s">
        <v>3169</v>
      </c>
      <c r="D10" s="609">
        <v>5</v>
      </c>
      <c r="E10" s="60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5283</v>
      </c>
      <c r="C11" s="532" t="s">
        <v>5284</v>
      </c>
      <c r="D11" s="499">
        <v>4</v>
      </c>
      <c r="E11" s="47">
        <v>4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5285</v>
      </c>
      <c r="M11" s="357" t="s">
        <v>5283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10</v>
      </c>
      <c r="C12" s="532" t="s">
        <v>11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10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36</v>
      </c>
      <c r="C13" s="532" t="s">
        <v>247</v>
      </c>
      <c r="D13" s="499">
        <v>1</v>
      </c>
      <c r="E13" s="47">
        <v>1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1131</v>
      </c>
      <c r="M13" s="357" t="s">
        <v>36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20</v>
      </c>
      <c r="C14" s="542" t="s">
        <v>4140</v>
      </c>
      <c r="D14" s="516">
        <v>5</v>
      </c>
      <c r="E14" s="50">
        <v>6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7"/>
      <c r="C15" s="541" t="s">
        <v>22</v>
      </c>
      <c r="D15" s="49">
        <v>21</v>
      </c>
      <c r="E15" s="49">
        <v>23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19</v>
      </c>
      <c r="C16" s="532" t="s">
        <v>3226</v>
      </c>
      <c r="D16" s="499">
        <v>2</v>
      </c>
      <c r="E16" s="47">
        <v>2</v>
      </c>
      <c r="F16" s="688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335</v>
      </c>
      <c r="M16" s="357" t="s">
        <v>19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47" t="s">
        <v>3544</v>
      </c>
      <c r="C17" s="532" t="s">
        <v>3545</v>
      </c>
      <c r="D17" s="499">
        <v>5</v>
      </c>
      <c r="E17" s="47">
        <v>6</v>
      </c>
      <c r="F17" s="496" t="s">
        <v>3169</v>
      </c>
      <c r="G17" s="494"/>
      <c r="H17" s="494" t="s">
        <v>3168</v>
      </c>
      <c r="I17" s="494" t="s">
        <v>294</v>
      </c>
      <c r="J17" s="494" t="s">
        <v>294</v>
      </c>
      <c r="K17" s="573">
        <v>0</v>
      </c>
      <c r="L17" s="358" t="s">
        <v>593</v>
      </c>
      <c r="M17" s="357" t="s">
        <v>3544</v>
      </c>
      <c r="N17" s="357" t="s">
        <v>3168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3170</v>
      </c>
      <c r="U17" s="357" t="s">
        <v>294</v>
      </c>
      <c r="V17" s="357" t="s">
        <v>294</v>
      </c>
    </row>
    <row r="18" spans="1:22">
      <c r="A18" s="515"/>
      <c r="B18" s="47" t="s">
        <v>5363</v>
      </c>
      <c r="C18" s="532" t="s">
        <v>5674</v>
      </c>
      <c r="D18" s="499">
        <v>4</v>
      </c>
      <c r="E18" s="47">
        <v>4</v>
      </c>
      <c r="F18" s="496" t="s">
        <v>5284</v>
      </c>
      <c r="G18" s="494"/>
      <c r="H18" s="494" t="s">
        <v>5283</v>
      </c>
      <c r="I18" s="494" t="s">
        <v>294</v>
      </c>
      <c r="J18" s="494" t="s">
        <v>294</v>
      </c>
      <c r="K18" s="573">
        <v>0</v>
      </c>
      <c r="L18" s="358" t="s">
        <v>5288</v>
      </c>
      <c r="M18" s="357" t="s">
        <v>5363</v>
      </c>
      <c r="N18" s="357" t="s">
        <v>5283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5285</v>
      </c>
      <c r="U18" s="357" t="s">
        <v>294</v>
      </c>
      <c r="V18" s="357" t="s">
        <v>294</v>
      </c>
    </row>
    <row r="19" spans="1:22">
      <c r="A19" s="515"/>
      <c r="B19" s="47" t="s">
        <v>366</v>
      </c>
      <c r="C19" s="532" t="s">
        <v>367</v>
      </c>
      <c r="D19" s="499">
        <v>3</v>
      </c>
      <c r="E19" s="47">
        <v>4</v>
      </c>
      <c r="F19" s="4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367</v>
      </c>
      <c r="M19" s="357" t="s">
        <v>366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40</v>
      </c>
      <c r="C20" s="532" t="s">
        <v>338</v>
      </c>
      <c r="D20" s="499">
        <v>1</v>
      </c>
      <c r="E20" s="47">
        <v>1</v>
      </c>
      <c r="F20" s="496" t="s">
        <v>247</v>
      </c>
      <c r="G20" s="494"/>
      <c r="H20" s="494" t="s">
        <v>36</v>
      </c>
      <c r="I20" s="494" t="s">
        <v>294</v>
      </c>
      <c r="J20" s="494" t="s">
        <v>294</v>
      </c>
      <c r="K20" s="573">
        <v>0</v>
      </c>
      <c r="L20" s="358" t="s">
        <v>1180</v>
      </c>
      <c r="M20" s="357" t="s">
        <v>40</v>
      </c>
      <c r="N20" s="357" t="s">
        <v>36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1131</v>
      </c>
      <c r="U20" s="357" t="s">
        <v>294</v>
      </c>
      <c r="V20" s="357" t="s">
        <v>294</v>
      </c>
    </row>
    <row r="21" spans="1:22" ht="15" thickBot="1">
      <c r="A21" s="515"/>
      <c r="B21" s="47" t="s">
        <v>26</v>
      </c>
      <c r="C21" s="532" t="s">
        <v>52</v>
      </c>
      <c r="D21" s="516">
        <v>5</v>
      </c>
      <c r="E21" s="47">
        <v>6</v>
      </c>
      <c r="F21" s="497" t="s">
        <v>4140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206"/>
      <c r="C22" s="1057" t="s">
        <v>22</v>
      </c>
      <c r="D22" s="547">
        <v>20</v>
      </c>
      <c r="E22" s="692">
        <v>21</v>
      </c>
      <c r="F22" s="49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/>
      <c r="B23" s="1275" t="s">
        <v>25</v>
      </c>
      <c r="C23" s="543" t="s">
        <v>138</v>
      </c>
      <c r="D23" s="498">
        <v>3</v>
      </c>
      <c r="E23" s="46">
        <v>4</v>
      </c>
      <c r="F23" s="49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25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>
        <v>3</v>
      </c>
      <c r="B24" s="47" t="s">
        <v>4626</v>
      </c>
      <c r="C24" s="532" t="s">
        <v>4627</v>
      </c>
      <c r="D24" s="499">
        <v>5</v>
      </c>
      <c r="E24" s="47">
        <v>6</v>
      </c>
      <c r="F24" s="496" t="s">
        <v>3545</v>
      </c>
      <c r="G24" s="494"/>
      <c r="H24" s="494" t="s">
        <v>3544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4626</v>
      </c>
      <c r="N24" s="357" t="s">
        <v>3544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515"/>
      <c r="B25" s="47" t="s">
        <v>29</v>
      </c>
      <c r="C25" s="532" t="s">
        <v>5298</v>
      </c>
      <c r="D25" s="499">
        <v>2</v>
      </c>
      <c r="E25" s="47">
        <v>2</v>
      </c>
      <c r="F25" s="4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5295</v>
      </c>
      <c r="C26" s="532" t="s">
        <v>5296</v>
      </c>
      <c r="D26" s="499">
        <v>4</v>
      </c>
      <c r="E26" s="47">
        <v>6</v>
      </c>
      <c r="F26" s="496" t="s">
        <v>5674</v>
      </c>
      <c r="G26" s="494"/>
      <c r="H26" s="494" t="s">
        <v>5363</v>
      </c>
      <c r="I26" s="494" t="s">
        <v>294</v>
      </c>
      <c r="J26" s="494" t="s">
        <v>294</v>
      </c>
      <c r="K26" s="573">
        <v>0</v>
      </c>
      <c r="L26" s="358" t="s">
        <v>5297</v>
      </c>
      <c r="M26" s="357" t="s">
        <v>5295</v>
      </c>
      <c r="N26" s="357" t="s">
        <v>5363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5288</v>
      </c>
      <c r="U26" s="357" t="s">
        <v>294</v>
      </c>
      <c r="V26" s="357" t="s">
        <v>294</v>
      </c>
    </row>
    <row r="27" spans="1:22">
      <c r="A27" s="515"/>
      <c r="B27" s="47" t="s">
        <v>4632</v>
      </c>
      <c r="C27" s="532" t="s">
        <v>4689</v>
      </c>
      <c r="D27" s="499">
        <v>3</v>
      </c>
      <c r="E27" s="47">
        <v>4</v>
      </c>
      <c r="F27" s="496" t="s">
        <v>3545</v>
      </c>
      <c r="G27" s="494"/>
      <c r="H27" s="494" t="s">
        <v>3544</v>
      </c>
      <c r="I27" s="494" t="s">
        <v>294</v>
      </c>
      <c r="J27" s="494" t="s">
        <v>294</v>
      </c>
      <c r="K27" s="573">
        <v>0</v>
      </c>
      <c r="L27" s="358" t="s">
        <v>2108</v>
      </c>
      <c r="M27" s="357" t="s">
        <v>4632</v>
      </c>
      <c r="N27" s="357" t="s">
        <v>3544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593</v>
      </c>
      <c r="U27" s="357" t="s">
        <v>294</v>
      </c>
      <c r="V27" s="357" t="s">
        <v>294</v>
      </c>
    </row>
    <row r="28" spans="1:22" ht="15" thickBot="1">
      <c r="A28" s="515"/>
      <c r="B28" s="47" t="s">
        <v>33</v>
      </c>
      <c r="C28" s="542" t="s">
        <v>140</v>
      </c>
      <c r="D28" s="516">
        <v>5</v>
      </c>
      <c r="E28" s="50">
        <v>6</v>
      </c>
      <c r="F28" s="497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206"/>
      <c r="C29" s="541" t="s">
        <v>22</v>
      </c>
      <c r="D29" s="49">
        <v>22</v>
      </c>
      <c r="E29" s="49">
        <v>28</v>
      </c>
      <c r="F29" s="69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>
        <v>4</v>
      </c>
      <c r="B30" s="47" t="s">
        <v>5675</v>
      </c>
      <c r="C30" s="543" t="s">
        <v>5293</v>
      </c>
      <c r="D30" s="499">
        <v>3</v>
      </c>
      <c r="E30" s="47">
        <v>4</v>
      </c>
      <c r="F30" s="49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5294</v>
      </c>
      <c r="M30" s="357" t="s">
        <v>5675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5302</v>
      </c>
      <c r="C31" s="532" t="s">
        <v>5303</v>
      </c>
      <c r="D31" s="499">
        <v>4</v>
      </c>
      <c r="E31" s="47">
        <v>6</v>
      </c>
      <c r="F31" s="496" t="s">
        <v>5296</v>
      </c>
      <c r="G31" s="494"/>
      <c r="H31" s="494" t="s">
        <v>5295</v>
      </c>
      <c r="I31" s="494" t="s">
        <v>294</v>
      </c>
      <c r="J31" s="494" t="s">
        <v>294</v>
      </c>
      <c r="K31" s="573">
        <v>0</v>
      </c>
      <c r="L31" s="358" t="s">
        <v>5304</v>
      </c>
      <c r="M31" s="357" t="s">
        <v>5302</v>
      </c>
      <c r="N31" s="357" t="s">
        <v>5295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5297</v>
      </c>
      <c r="U31" s="357" t="s">
        <v>294</v>
      </c>
      <c r="V31" s="357" t="s">
        <v>294</v>
      </c>
    </row>
    <row r="32" spans="1:22">
      <c r="A32" s="515"/>
      <c r="B32" s="47" t="s">
        <v>1111</v>
      </c>
      <c r="C32" s="532" t="s">
        <v>4628</v>
      </c>
      <c r="D32" s="499">
        <v>3</v>
      </c>
      <c r="E32" s="47">
        <v>4</v>
      </c>
      <c r="F32" s="496" t="s">
        <v>338</v>
      </c>
      <c r="G32" s="494"/>
      <c r="H32" s="494" t="s">
        <v>40</v>
      </c>
      <c r="I32" s="494" t="s">
        <v>294</v>
      </c>
      <c r="J32" s="494" t="s">
        <v>294</v>
      </c>
      <c r="K32" s="573">
        <v>0</v>
      </c>
      <c r="L32" s="358" t="s">
        <v>1126</v>
      </c>
      <c r="M32" s="357" t="s">
        <v>1111</v>
      </c>
      <c r="N32" s="357" t="s">
        <v>40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1180</v>
      </c>
      <c r="U32" s="357" t="s">
        <v>294</v>
      </c>
      <c r="V32" s="357" t="s">
        <v>294</v>
      </c>
    </row>
    <row r="33" spans="1:22">
      <c r="A33" s="515"/>
      <c r="B33" s="47" t="s">
        <v>5305</v>
      </c>
      <c r="C33" s="532" t="s">
        <v>5306</v>
      </c>
      <c r="D33" s="499">
        <v>4</v>
      </c>
      <c r="E33" s="47">
        <v>6</v>
      </c>
      <c r="F33" s="496" t="s">
        <v>5296</v>
      </c>
      <c r="G33" s="494"/>
      <c r="H33" s="494" t="s">
        <v>5295</v>
      </c>
      <c r="I33" s="494" t="s">
        <v>294</v>
      </c>
      <c r="J33" s="494" t="s">
        <v>294</v>
      </c>
      <c r="K33" s="573">
        <v>0</v>
      </c>
      <c r="L33" s="358" t="s">
        <v>5307</v>
      </c>
      <c r="M33" s="357" t="s">
        <v>5305</v>
      </c>
      <c r="N33" s="357" t="s">
        <v>5295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5297</v>
      </c>
      <c r="U33" s="357" t="s">
        <v>294</v>
      </c>
      <c r="V33" s="357" t="s">
        <v>294</v>
      </c>
    </row>
    <row r="34" spans="1:22">
      <c r="A34" s="515"/>
      <c r="B34" s="47" t="s">
        <v>1110</v>
      </c>
      <c r="C34" s="532" t="s">
        <v>408</v>
      </c>
      <c r="D34" s="499">
        <v>3</v>
      </c>
      <c r="E34" s="47">
        <v>4</v>
      </c>
      <c r="F34" s="496" t="s">
        <v>367</v>
      </c>
      <c r="G34" s="494"/>
      <c r="H34" s="494" t="s">
        <v>366</v>
      </c>
      <c r="I34" s="494" t="s">
        <v>294</v>
      </c>
      <c r="J34" s="494" t="s">
        <v>294</v>
      </c>
      <c r="K34" s="573">
        <v>0</v>
      </c>
      <c r="L34" s="358" t="s">
        <v>408</v>
      </c>
      <c r="M34" s="357" t="s">
        <v>1110</v>
      </c>
      <c r="N34" s="357" t="s">
        <v>366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367</v>
      </c>
      <c r="U34" s="357" t="s">
        <v>294</v>
      </c>
      <c r="V34" s="357" t="s">
        <v>294</v>
      </c>
    </row>
    <row r="35" spans="1:22" ht="15" thickBot="1">
      <c r="A35" s="515"/>
      <c r="B35" s="47" t="s">
        <v>5679</v>
      </c>
      <c r="C35" s="542" t="s">
        <v>5681</v>
      </c>
      <c r="D35" s="499">
        <v>5</v>
      </c>
      <c r="E35" s="47">
        <v>8</v>
      </c>
      <c r="F35" s="496" t="s">
        <v>5188</v>
      </c>
      <c r="G35" s="494"/>
      <c r="H35" s="494" t="s">
        <v>4626</v>
      </c>
      <c r="I35" s="494" t="s">
        <v>294</v>
      </c>
      <c r="J35" s="494" t="s">
        <v>294</v>
      </c>
      <c r="K35" s="573">
        <v>0</v>
      </c>
      <c r="L35" s="358" t="s">
        <v>5681</v>
      </c>
      <c r="M35" s="357" t="s">
        <v>5679</v>
      </c>
      <c r="N35" s="357" t="s">
        <v>4626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4538</v>
      </c>
      <c r="U35" s="357" t="s">
        <v>294</v>
      </c>
      <c r="V35" s="357" t="s">
        <v>294</v>
      </c>
    </row>
    <row r="36" spans="1:22" ht="15" thickBot="1">
      <c r="A36" s="517"/>
      <c r="B36" s="517"/>
      <c r="C36" s="550" t="s">
        <v>22</v>
      </c>
      <c r="D36" s="49">
        <v>22</v>
      </c>
      <c r="E36" s="49">
        <v>32</v>
      </c>
      <c r="F36" s="69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>
        <v>5</v>
      </c>
      <c r="B37" s="47" t="s">
        <v>35</v>
      </c>
      <c r="C37" s="543" t="s">
        <v>3258</v>
      </c>
      <c r="D37" s="498">
        <v>3</v>
      </c>
      <c r="E37" s="46">
        <v>4</v>
      </c>
      <c r="F37" s="496" t="s">
        <v>3733</v>
      </c>
      <c r="G37" s="494"/>
      <c r="H37" s="494" t="s">
        <v>25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35</v>
      </c>
      <c r="N37" s="357" t="s">
        <v>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515"/>
      <c r="B38" s="47" t="s">
        <v>5289</v>
      </c>
      <c r="C38" s="532" t="s">
        <v>5290</v>
      </c>
      <c r="D38" s="499">
        <v>4</v>
      </c>
      <c r="E38" s="47">
        <v>6</v>
      </c>
      <c r="F38" s="496" t="s">
        <v>5674</v>
      </c>
      <c r="G38" s="494"/>
      <c r="H38" s="494" t="s">
        <v>5363</v>
      </c>
      <c r="I38" s="494" t="s">
        <v>294</v>
      </c>
      <c r="J38" s="494" t="s">
        <v>294</v>
      </c>
      <c r="K38" s="573">
        <v>0</v>
      </c>
      <c r="L38" s="358" t="s">
        <v>5291</v>
      </c>
      <c r="M38" s="357" t="s">
        <v>5289</v>
      </c>
      <c r="N38" s="357" t="s">
        <v>5363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5288</v>
      </c>
      <c r="U38" s="357" t="s">
        <v>294</v>
      </c>
      <c r="V38" s="357" t="s">
        <v>294</v>
      </c>
    </row>
    <row r="39" spans="1:22">
      <c r="A39" s="515"/>
      <c r="B39" s="47" t="s">
        <v>1118</v>
      </c>
      <c r="C39" s="532" t="s">
        <v>5274</v>
      </c>
      <c r="D39" s="499">
        <v>3</v>
      </c>
      <c r="E39" s="47">
        <v>6</v>
      </c>
      <c r="F39" s="496" t="s">
        <v>53</v>
      </c>
      <c r="G39" s="494"/>
      <c r="H39" s="494" t="s">
        <v>29</v>
      </c>
      <c r="I39" s="494" t="s">
        <v>294</v>
      </c>
      <c r="J39" s="494" t="s">
        <v>294</v>
      </c>
      <c r="K39" s="574">
        <v>0</v>
      </c>
      <c r="L39" s="358" t="s">
        <v>2114</v>
      </c>
      <c r="M39" s="357" t="s">
        <v>1118</v>
      </c>
      <c r="N39" s="357" t="s">
        <v>29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609</v>
      </c>
      <c r="U39" s="357" t="s">
        <v>294</v>
      </c>
      <c r="V39" s="357" t="s">
        <v>294</v>
      </c>
    </row>
    <row r="40" spans="1:22">
      <c r="A40" s="515"/>
      <c r="B40" s="47" t="s">
        <v>5683</v>
      </c>
      <c r="C40" s="532" t="s">
        <v>5321</v>
      </c>
      <c r="D40" s="499">
        <v>4</v>
      </c>
      <c r="E40" s="47">
        <v>6</v>
      </c>
      <c r="F40" s="496" t="s">
        <v>5303</v>
      </c>
      <c r="G40" s="494"/>
      <c r="H40" s="494" t="s">
        <v>5302</v>
      </c>
      <c r="I40" s="494" t="s">
        <v>294</v>
      </c>
      <c r="J40" s="494" t="s">
        <v>294</v>
      </c>
      <c r="K40" s="573">
        <v>0</v>
      </c>
      <c r="L40" s="358" t="s">
        <v>5322</v>
      </c>
      <c r="M40" s="357" t="s">
        <v>5683</v>
      </c>
      <c r="N40" s="357" t="s">
        <v>5302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5304</v>
      </c>
      <c r="U40" s="357" t="s">
        <v>294</v>
      </c>
      <c r="V40" s="357" t="s">
        <v>294</v>
      </c>
    </row>
    <row r="41" spans="1:22">
      <c r="A41" s="515"/>
      <c r="B41" s="47" t="s">
        <v>5299</v>
      </c>
      <c r="C41" s="532" t="s">
        <v>5300</v>
      </c>
      <c r="D41" s="499">
        <v>3</v>
      </c>
      <c r="E41" s="47">
        <v>4</v>
      </c>
      <c r="F41" s="496" t="s">
        <v>4627</v>
      </c>
      <c r="G41" s="494"/>
      <c r="H41" s="494" t="s">
        <v>4626</v>
      </c>
      <c r="I41" s="494" t="s">
        <v>294</v>
      </c>
      <c r="J41" s="494" t="s">
        <v>294</v>
      </c>
      <c r="K41" s="573">
        <v>0</v>
      </c>
      <c r="L41" s="358" t="s">
        <v>5301</v>
      </c>
      <c r="M41" s="357" t="s">
        <v>5299</v>
      </c>
      <c r="N41" s="357" t="s">
        <v>4626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4538</v>
      </c>
      <c r="U41" s="357" t="s">
        <v>294</v>
      </c>
      <c r="V41" s="357" t="s">
        <v>294</v>
      </c>
    </row>
    <row r="42" spans="1:22" ht="15" thickBot="1">
      <c r="A42" s="515"/>
      <c r="B42" s="47" t="s">
        <v>34</v>
      </c>
      <c r="C42" s="532" t="s">
        <v>142</v>
      </c>
      <c r="D42" s="499">
        <v>4</v>
      </c>
      <c r="E42" s="47">
        <v>6</v>
      </c>
      <c r="F42" s="496" t="s">
        <v>11</v>
      </c>
      <c r="G42" s="494"/>
      <c r="H42" s="494" t="s">
        <v>10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34</v>
      </c>
      <c r="N42" s="357" t="s">
        <v>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517"/>
      <c r="B43" s="517"/>
      <c r="C43" s="541" t="s">
        <v>22</v>
      </c>
      <c r="D43" s="49">
        <v>21</v>
      </c>
      <c r="E43" s="49">
        <v>32</v>
      </c>
      <c r="F43" s="698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6" t="s">
        <v>5686</v>
      </c>
      <c r="C44" s="543" t="s">
        <v>5330</v>
      </c>
      <c r="D44" s="499">
        <v>4</v>
      </c>
      <c r="E44" s="47">
        <v>6</v>
      </c>
      <c r="F44" s="496" t="s">
        <v>5321</v>
      </c>
      <c r="G44" s="494"/>
      <c r="H44" s="494" t="s">
        <v>5683</v>
      </c>
      <c r="I44" s="494" t="s">
        <v>294</v>
      </c>
      <c r="J44" s="494" t="s">
        <v>294</v>
      </c>
      <c r="K44" s="573">
        <v>0</v>
      </c>
      <c r="L44" s="358" t="s">
        <v>5331</v>
      </c>
      <c r="M44" s="357" t="s">
        <v>5686</v>
      </c>
      <c r="N44" s="357" t="s">
        <v>5683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5322</v>
      </c>
      <c r="U44" s="357" t="s">
        <v>294</v>
      </c>
      <c r="V44" s="357" t="s">
        <v>294</v>
      </c>
    </row>
    <row r="45" spans="1:22">
      <c r="A45" s="515"/>
      <c r="B45" s="47" t="s">
        <v>5688</v>
      </c>
      <c r="C45" s="532" t="s">
        <v>5690</v>
      </c>
      <c r="D45" s="499">
        <v>4</v>
      </c>
      <c r="E45" s="47">
        <v>4</v>
      </c>
      <c r="F45" s="496" t="s">
        <v>5674</v>
      </c>
      <c r="G45" s="494"/>
      <c r="H45" s="494" t="s">
        <v>5363</v>
      </c>
      <c r="I45" s="494" t="s">
        <v>294</v>
      </c>
      <c r="J45" s="494" t="s">
        <v>294</v>
      </c>
      <c r="K45" s="573">
        <v>0</v>
      </c>
      <c r="L45" s="358" t="s">
        <v>5690</v>
      </c>
      <c r="M45" s="357" t="s">
        <v>5688</v>
      </c>
      <c r="N45" s="357" t="s">
        <v>5363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5288</v>
      </c>
      <c r="U45" s="357" t="s">
        <v>294</v>
      </c>
      <c r="V45" s="357" t="s">
        <v>294</v>
      </c>
    </row>
    <row r="46" spans="1:22">
      <c r="A46" s="515"/>
      <c r="B46" s="47" t="s">
        <v>5314</v>
      </c>
      <c r="C46" s="532" t="s">
        <v>5315</v>
      </c>
      <c r="D46" s="499">
        <v>4</v>
      </c>
      <c r="E46" s="47">
        <v>6</v>
      </c>
      <c r="F46" s="686" t="s">
        <v>5306</v>
      </c>
      <c r="G46" s="494"/>
      <c r="H46" s="494" t="s">
        <v>5305</v>
      </c>
      <c r="I46" s="494" t="s">
        <v>294</v>
      </c>
      <c r="J46" s="494" t="s">
        <v>294</v>
      </c>
      <c r="K46" s="573">
        <v>0</v>
      </c>
      <c r="L46" s="358" t="s">
        <v>5316</v>
      </c>
      <c r="M46" s="357" t="s">
        <v>5314</v>
      </c>
      <c r="N46" s="357" t="s">
        <v>5305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5307</v>
      </c>
      <c r="U46" s="357" t="s">
        <v>294</v>
      </c>
      <c r="V46" s="357" t="s">
        <v>294</v>
      </c>
    </row>
    <row r="47" spans="1:22">
      <c r="A47" s="515"/>
      <c r="B47" s="47" t="s">
        <v>38</v>
      </c>
      <c r="C47" s="532" t="s">
        <v>146</v>
      </c>
      <c r="D47" s="499">
        <v>1</v>
      </c>
      <c r="E47" s="47">
        <v>1</v>
      </c>
      <c r="F47" s="496" t="s">
        <v>3226</v>
      </c>
      <c r="G47" s="494"/>
      <c r="H47" s="494" t="s">
        <v>19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19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335</v>
      </c>
      <c r="U47" s="357" t="s">
        <v>294</v>
      </c>
      <c r="V47" s="357" t="s">
        <v>294</v>
      </c>
    </row>
    <row r="48" spans="1:22">
      <c r="A48" s="515"/>
      <c r="B48" s="47" t="s">
        <v>5692</v>
      </c>
      <c r="C48" s="532" t="s">
        <v>5318</v>
      </c>
      <c r="D48" s="499">
        <v>4</v>
      </c>
      <c r="E48" s="47">
        <v>6</v>
      </c>
      <c r="F48" s="496" t="s">
        <v>408</v>
      </c>
      <c r="G48" s="494"/>
      <c r="H48" s="494" t="s">
        <v>1110</v>
      </c>
      <c r="I48" s="494" t="s">
        <v>294</v>
      </c>
      <c r="J48" s="494" t="s">
        <v>294</v>
      </c>
      <c r="K48" s="573">
        <v>0</v>
      </c>
      <c r="L48" s="358" t="s">
        <v>5319</v>
      </c>
      <c r="M48" s="357" t="s">
        <v>5692</v>
      </c>
      <c r="N48" s="357" t="s">
        <v>1110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408</v>
      </c>
      <c r="U48" s="357" t="s">
        <v>294</v>
      </c>
      <c r="V48" s="357" t="s">
        <v>294</v>
      </c>
    </row>
    <row r="49" spans="1:22" ht="15" thickBot="1">
      <c r="A49" s="515"/>
      <c r="B49" s="47" t="s">
        <v>5311</v>
      </c>
      <c r="C49" s="532" t="s">
        <v>5694</v>
      </c>
      <c r="D49" s="499">
        <v>3</v>
      </c>
      <c r="E49" s="47">
        <v>4</v>
      </c>
      <c r="F49" s="686" t="s">
        <v>5303</v>
      </c>
      <c r="G49" s="494"/>
      <c r="H49" s="494" t="s">
        <v>5302</v>
      </c>
      <c r="I49" s="494" t="s">
        <v>294</v>
      </c>
      <c r="J49" s="494" t="s">
        <v>294</v>
      </c>
      <c r="K49" s="573">
        <v>0</v>
      </c>
      <c r="L49" s="358" t="s">
        <v>5312</v>
      </c>
      <c r="M49" s="357" t="s">
        <v>5311</v>
      </c>
      <c r="N49" s="357" t="s">
        <v>5302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5304</v>
      </c>
      <c r="U49" s="357" t="s">
        <v>294</v>
      </c>
      <c r="V49" s="357" t="s">
        <v>294</v>
      </c>
    </row>
    <row r="50" spans="1:22" ht="15" thickBot="1">
      <c r="A50" s="517"/>
      <c r="B50" s="515"/>
      <c r="C50" s="1057" t="s">
        <v>22</v>
      </c>
      <c r="D50" s="49">
        <v>20</v>
      </c>
      <c r="E50" s="49">
        <v>27</v>
      </c>
      <c r="F50" s="69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46" t="s">
        <v>860</v>
      </c>
      <c r="C51" s="543" t="s">
        <v>5186</v>
      </c>
      <c r="D51" s="499">
        <v>4</v>
      </c>
      <c r="E51" s="47">
        <v>6</v>
      </c>
      <c r="F51" s="496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738</v>
      </c>
      <c r="M51" s="357" t="s">
        <v>860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/>
      <c r="B52" s="47" t="s">
        <v>5308</v>
      </c>
      <c r="C52" s="532" t="s">
        <v>5309</v>
      </c>
      <c r="D52" s="499">
        <v>4</v>
      </c>
      <c r="E52" s="47">
        <v>6</v>
      </c>
      <c r="F52" s="496" t="s">
        <v>5303</v>
      </c>
      <c r="G52" s="494"/>
      <c r="H52" s="494" t="s">
        <v>5302</v>
      </c>
      <c r="I52" s="494" t="s">
        <v>294</v>
      </c>
      <c r="J52" s="494" t="s">
        <v>294</v>
      </c>
      <c r="K52" s="573">
        <v>0</v>
      </c>
      <c r="L52" s="358" t="s">
        <v>5310</v>
      </c>
      <c r="M52" s="357" t="s">
        <v>5308</v>
      </c>
      <c r="N52" s="357" t="s">
        <v>5302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5304</v>
      </c>
      <c r="U52" s="357" t="s">
        <v>294</v>
      </c>
      <c r="V52" s="357" t="s">
        <v>294</v>
      </c>
    </row>
    <row r="53" spans="1:22">
      <c r="A53" s="515"/>
      <c r="B53" s="47" t="s">
        <v>5360</v>
      </c>
      <c r="C53" s="532" t="s">
        <v>5817</v>
      </c>
      <c r="D53" s="499">
        <v>3</v>
      </c>
      <c r="E53" s="47">
        <v>4</v>
      </c>
      <c r="F53" s="496" t="s">
        <v>5321</v>
      </c>
      <c r="G53" s="494"/>
      <c r="H53" s="494" t="s">
        <v>5683</v>
      </c>
      <c r="I53" s="494" t="s">
        <v>294</v>
      </c>
      <c r="J53" s="494" t="s">
        <v>294</v>
      </c>
      <c r="K53" s="573">
        <v>0</v>
      </c>
      <c r="L53" s="358" t="s">
        <v>5362</v>
      </c>
      <c r="M53" s="357" t="s">
        <v>5360</v>
      </c>
      <c r="N53" s="357" t="s">
        <v>5683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5322</v>
      </c>
      <c r="U53" s="357" t="s">
        <v>294</v>
      </c>
      <c r="V53" s="357" t="s">
        <v>294</v>
      </c>
    </row>
    <row r="54" spans="1:22">
      <c r="A54" s="515"/>
      <c r="B54" s="47" t="s">
        <v>5332</v>
      </c>
      <c r="C54" s="532" t="s">
        <v>5334</v>
      </c>
      <c r="D54" s="499">
        <v>4</v>
      </c>
      <c r="E54" s="47">
        <v>6</v>
      </c>
      <c r="F54" s="496" t="s">
        <v>5318</v>
      </c>
      <c r="G54" s="494"/>
      <c r="H54" s="494" t="s">
        <v>5692</v>
      </c>
      <c r="I54" s="494" t="s">
        <v>294</v>
      </c>
      <c r="J54" s="494" t="s">
        <v>294</v>
      </c>
      <c r="K54" s="573">
        <v>0</v>
      </c>
      <c r="L54" s="358" t="s">
        <v>5334</v>
      </c>
      <c r="M54" s="357" t="s">
        <v>5332</v>
      </c>
      <c r="N54" s="357" t="s">
        <v>5692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5319</v>
      </c>
      <c r="U54" s="357" t="s">
        <v>294</v>
      </c>
      <c r="V54" s="357" t="s">
        <v>294</v>
      </c>
    </row>
    <row r="55" spans="1:22" ht="15" thickBot="1">
      <c r="A55" s="515"/>
      <c r="B55" s="47" t="s">
        <v>5326</v>
      </c>
      <c r="C55" s="532" t="s">
        <v>5327</v>
      </c>
      <c r="D55" s="499">
        <v>5</v>
      </c>
      <c r="E55" s="47">
        <v>8</v>
      </c>
      <c r="F55" s="496" t="s">
        <v>5321</v>
      </c>
      <c r="G55" s="494"/>
      <c r="H55" s="494" t="s">
        <v>5683</v>
      </c>
      <c r="I55" s="494" t="s">
        <v>294</v>
      </c>
      <c r="J55" s="494" t="s">
        <v>294</v>
      </c>
      <c r="K55" s="573">
        <v>0</v>
      </c>
      <c r="L55" s="358" t="s">
        <v>5328</v>
      </c>
      <c r="M55" s="357" t="s">
        <v>5326</v>
      </c>
      <c r="N55" s="357" t="s">
        <v>5683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5322</v>
      </c>
      <c r="U55" s="357" t="s">
        <v>294</v>
      </c>
      <c r="V55" s="357" t="s">
        <v>294</v>
      </c>
    </row>
    <row r="56" spans="1:22" ht="15" thickBot="1">
      <c r="A56" s="517"/>
      <c r="B56" s="517"/>
      <c r="C56" s="541" t="s">
        <v>22</v>
      </c>
      <c r="D56" s="49">
        <v>20</v>
      </c>
      <c r="E56" s="49">
        <v>30</v>
      </c>
      <c r="F56" s="698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15">
        <v>8</v>
      </c>
      <c r="B57" s="46" t="s">
        <v>5699</v>
      </c>
      <c r="C57" s="543" t="s">
        <v>5700</v>
      </c>
      <c r="D57" s="499">
        <v>5</v>
      </c>
      <c r="E57" s="47">
        <v>8</v>
      </c>
      <c r="F57" s="496" t="s">
        <v>5331</v>
      </c>
      <c r="G57" s="494"/>
      <c r="H57" s="494" t="s">
        <v>5686</v>
      </c>
      <c r="I57" s="494" t="s">
        <v>294</v>
      </c>
      <c r="J57" s="494" t="s">
        <v>294</v>
      </c>
      <c r="K57" s="573">
        <v>0</v>
      </c>
      <c r="L57" s="358" t="s">
        <v>5702</v>
      </c>
      <c r="M57" s="357" t="s">
        <v>5699</v>
      </c>
      <c r="N57" s="357" t="s">
        <v>5686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5331</v>
      </c>
      <c r="U57" s="357" t="s">
        <v>294</v>
      </c>
      <c r="V57" s="357" t="s">
        <v>294</v>
      </c>
    </row>
    <row r="58" spans="1:22">
      <c r="A58" s="515"/>
      <c r="B58" s="47" t="s">
        <v>5703</v>
      </c>
      <c r="C58" s="532" t="s">
        <v>5818</v>
      </c>
      <c r="D58" s="499">
        <v>5</v>
      </c>
      <c r="E58" s="47">
        <v>8</v>
      </c>
      <c r="F58" s="496" t="s">
        <v>5330</v>
      </c>
      <c r="G58" s="494"/>
      <c r="H58" s="494" t="s">
        <v>5686</v>
      </c>
      <c r="I58" s="494" t="s">
        <v>294</v>
      </c>
      <c r="J58" s="494" t="s">
        <v>294</v>
      </c>
      <c r="K58" s="573">
        <v>0</v>
      </c>
      <c r="L58" s="358" t="s">
        <v>5339</v>
      </c>
      <c r="M58" s="357" t="s">
        <v>5703</v>
      </c>
      <c r="N58" s="357" t="s">
        <v>5686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5331</v>
      </c>
      <c r="U58" s="357" t="s">
        <v>294</v>
      </c>
      <c r="V58" s="357" t="s">
        <v>294</v>
      </c>
    </row>
    <row r="59" spans="1:22" ht="15" thickBot="1">
      <c r="A59" s="515"/>
      <c r="B59" s="47" t="s">
        <v>5705</v>
      </c>
      <c r="C59" s="542" t="s">
        <v>5706</v>
      </c>
      <c r="D59" s="499">
        <v>8</v>
      </c>
      <c r="E59" s="47">
        <v>14</v>
      </c>
      <c r="F59" s="496" t="s">
        <v>5503</v>
      </c>
      <c r="G59" s="494"/>
      <c r="H59" s="494" t="s">
        <v>34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5705</v>
      </c>
      <c r="N59" s="357" t="s">
        <v>34</v>
      </c>
      <c r="O59" s="357" t="s">
        <v>294</v>
      </c>
      <c r="P59" s="357" t="s">
        <v>294</v>
      </c>
      <c r="Q59" s="357">
        <v>130</v>
      </c>
      <c r="R59" s="357">
        <v>19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50"/>
      <c r="C60" s="541" t="s">
        <v>22</v>
      </c>
      <c r="D60" s="49">
        <v>18</v>
      </c>
      <c r="E60" s="49">
        <v>30</v>
      </c>
      <c r="F60" s="69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6" t="s">
        <v>1114</v>
      </c>
      <c r="C61" s="543" t="s">
        <v>1119</v>
      </c>
      <c r="D61" s="535">
        <v>4</v>
      </c>
      <c r="E61" s="46">
        <v>4</v>
      </c>
      <c r="F61" s="495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47" t="s">
        <v>4591</v>
      </c>
      <c r="C62" s="532" t="s">
        <v>1120</v>
      </c>
      <c r="D62" s="544">
        <v>4</v>
      </c>
      <c r="E62" s="47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876</v>
      </c>
      <c r="C63" s="532" t="s">
        <v>1121</v>
      </c>
      <c r="D63" s="544">
        <v>4</v>
      </c>
      <c r="E63" s="47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5819</v>
      </c>
      <c r="C64" s="532" t="s">
        <v>325</v>
      </c>
      <c r="D64" s="544">
        <v>8</v>
      </c>
      <c r="E64" s="47">
        <v>12</v>
      </c>
      <c r="F64" s="496" t="s">
        <v>4674</v>
      </c>
      <c r="G64" s="494"/>
      <c r="H64" s="494" t="s">
        <v>35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5819</v>
      </c>
      <c r="N64" s="357" t="s">
        <v>35</v>
      </c>
      <c r="O64" s="357" t="s">
        <v>294</v>
      </c>
      <c r="P64" s="357" t="s">
        <v>294</v>
      </c>
      <c r="Q64" s="357">
        <v>150</v>
      </c>
      <c r="R64" s="357">
        <v>37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15"/>
      <c r="B65" s="47" t="s">
        <v>5707</v>
      </c>
      <c r="C65" s="532" t="s">
        <v>5820</v>
      </c>
      <c r="D65" s="499">
        <v>6</v>
      </c>
      <c r="E65" s="47">
        <v>10</v>
      </c>
      <c r="F65" s="496" t="s">
        <v>5334</v>
      </c>
      <c r="G65" s="494"/>
      <c r="H65" s="494" t="s">
        <v>5332</v>
      </c>
      <c r="I65" s="494" t="s">
        <v>294</v>
      </c>
      <c r="J65" s="494" t="s">
        <v>294</v>
      </c>
      <c r="K65" s="573">
        <v>0</v>
      </c>
      <c r="L65" s="358" t="s">
        <v>5350</v>
      </c>
      <c r="M65" s="357" t="s">
        <v>5707</v>
      </c>
      <c r="N65" s="357" t="s">
        <v>5332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5334</v>
      </c>
      <c r="U65" s="357" t="s">
        <v>294</v>
      </c>
      <c r="V65" s="357" t="s">
        <v>294</v>
      </c>
    </row>
    <row r="66" spans="1:22" ht="15" thickBot="1">
      <c r="A66" s="517"/>
      <c r="B66" s="517"/>
      <c r="C66" s="541" t="s">
        <v>22</v>
      </c>
      <c r="D66" s="49">
        <v>18</v>
      </c>
      <c r="E66" s="49">
        <v>26</v>
      </c>
      <c r="F66" s="698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1116</v>
      </c>
      <c r="C67" s="532" t="s">
        <v>1122</v>
      </c>
      <c r="D67" s="499">
        <v>4</v>
      </c>
      <c r="E67" s="47">
        <v>4</v>
      </c>
      <c r="F67" s="496" t="s">
        <v>1058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866</v>
      </c>
      <c r="C68" s="532" t="s">
        <v>1123</v>
      </c>
      <c r="D68" s="499">
        <v>4</v>
      </c>
      <c r="E68" s="47">
        <v>4</v>
      </c>
      <c r="F68" s="496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875</v>
      </c>
      <c r="C69" s="532" t="s">
        <v>1124</v>
      </c>
      <c r="D69" s="499">
        <v>4</v>
      </c>
      <c r="E69" s="4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5821</v>
      </c>
      <c r="C70" s="532" t="s">
        <v>3394</v>
      </c>
      <c r="D70" s="499">
        <v>8</v>
      </c>
      <c r="E70" s="47">
        <v>12</v>
      </c>
      <c r="F70" s="496" t="s">
        <v>325</v>
      </c>
      <c r="G70" s="494"/>
      <c r="H70" s="494" t="s">
        <v>5819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5821</v>
      </c>
      <c r="N70" s="357" t="s">
        <v>5819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15"/>
      <c r="B71" s="47" t="s">
        <v>5709</v>
      </c>
      <c r="C71" s="532" t="s">
        <v>5822</v>
      </c>
      <c r="D71" s="499">
        <v>6</v>
      </c>
      <c r="E71" s="47">
        <v>10</v>
      </c>
      <c r="F71" s="496" t="s">
        <v>5820</v>
      </c>
      <c r="G71" s="494"/>
      <c r="H71" s="494" t="s">
        <v>5707</v>
      </c>
      <c r="I71" s="494" t="s">
        <v>294</v>
      </c>
      <c r="J71" s="494" t="s">
        <v>294</v>
      </c>
      <c r="K71" s="573">
        <v>0</v>
      </c>
      <c r="L71" s="358" t="s">
        <v>5359</v>
      </c>
      <c r="M71" s="357" t="s">
        <v>5709</v>
      </c>
      <c r="N71" s="357" t="s">
        <v>5707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5350</v>
      </c>
      <c r="U71" s="357" t="s">
        <v>294</v>
      </c>
      <c r="V71" s="357" t="s">
        <v>294</v>
      </c>
    </row>
    <row r="72" spans="1:22" ht="15" thickBot="1">
      <c r="A72" s="517"/>
      <c r="B72" s="517"/>
      <c r="C72" s="541" t="s">
        <v>22</v>
      </c>
      <c r="D72" s="49">
        <v>18</v>
      </c>
      <c r="E72" s="49">
        <v>26</v>
      </c>
      <c r="F72" s="138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42"/>
      <c r="B73" s="1374"/>
      <c r="C73" s="1061" t="s">
        <v>111</v>
      </c>
      <c r="D73" s="647">
        <v>200</v>
      </c>
      <c r="E73" s="614">
        <v>275</v>
      </c>
      <c r="F73" s="137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3FC0-BD9A-4BD3-BEE4-2037E3BB4AA3}">
  <sheetPr codeName="Sheet184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66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43" t="s">
        <v>11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3169</v>
      </c>
      <c r="D10" s="499">
        <v>5</v>
      </c>
      <c r="E10" s="47">
        <v>6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5621</v>
      </c>
      <c r="C11" s="532" t="s">
        <v>5623</v>
      </c>
      <c r="D11" s="499">
        <v>4</v>
      </c>
      <c r="E11" s="47">
        <v>6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5623</v>
      </c>
      <c r="M11" s="357" t="s">
        <v>5621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1358" t="s">
        <v>4680</v>
      </c>
      <c r="C12" s="532" t="s">
        <v>1109</v>
      </c>
      <c r="D12" s="499">
        <v>4</v>
      </c>
      <c r="E12" s="544">
        <v>4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1109</v>
      </c>
      <c r="M12" s="357" t="s">
        <v>4680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20</v>
      </c>
      <c r="C13" s="532" t="s">
        <v>21</v>
      </c>
      <c r="D13" s="499">
        <v>5</v>
      </c>
      <c r="E13" s="47">
        <v>6</v>
      </c>
      <c r="F13" s="4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1380" t="s">
        <v>1020</v>
      </c>
      <c r="C14" s="1381" t="s">
        <v>3206</v>
      </c>
      <c r="D14" s="499">
        <v>2</v>
      </c>
      <c r="E14" s="47">
        <v>2</v>
      </c>
      <c r="F14" s="49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1020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1382"/>
      <c r="B15" s="517"/>
      <c r="C15" s="1383" t="s">
        <v>22</v>
      </c>
      <c r="D15" s="692">
        <v>22</v>
      </c>
      <c r="E15" s="692">
        <v>26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3544</v>
      </c>
      <c r="C16" s="1155" t="s">
        <v>3545</v>
      </c>
      <c r="D16" s="535">
        <v>5</v>
      </c>
      <c r="E16" s="535">
        <v>6</v>
      </c>
      <c r="F16" s="1062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5624</v>
      </c>
      <c r="C17" s="532" t="s">
        <v>5627</v>
      </c>
      <c r="D17" s="499">
        <v>4</v>
      </c>
      <c r="E17" s="499">
        <v>6</v>
      </c>
      <c r="F17" s="496" t="s">
        <v>5623</v>
      </c>
      <c r="G17" s="494"/>
      <c r="H17" s="494" t="s">
        <v>5621</v>
      </c>
      <c r="I17" s="494" t="s">
        <v>294</v>
      </c>
      <c r="J17" s="494" t="s">
        <v>294</v>
      </c>
      <c r="K17" s="573">
        <v>0</v>
      </c>
      <c r="L17" s="358" t="s">
        <v>5627</v>
      </c>
      <c r="M17" s="357" t="s">
        <v>5624</v>
      </c>
      <c r="N17" s="357" t="s">
        <v>5621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5623</v>
      </c>
      <c r="U17" s="357" t="s">
        <v>294</v>
      </c>
      <c r="V17" s="357" t="s">
        <v>294</v>
      </c>
    </row>
    <row r="18" spans="1:22">
      <c r="A18" s="515"/>
      <c r="B18" s="47" t="s">
        <v>25</v>
      </c>
      <c r="C18" s="532" t="s">
        <v>138</v>
      </c>
      <c r="D18" s="499">
        <v>3</v>
      </c>
      <c r="E18" s="47">
        <v>4</v>
      </c>
      <c r="F18" s="68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19</v>
      </c>
      <c r="C19" s="532" t="s">
        <v>3226</v>
      </c>
      <c r="D19" s="499">
        <v>2</v>
      </c>
      <c r="E19" s="47">
        <v>2</v>
      </c>
      <c r="F19" s="68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19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29</v>
      </c>
      <c r="C20" s="532" t="s">
        <v>53</v>
      </c>
      <c r="D20" s="499">
        <v>2</v>
      </c>
      <c r="E20" s="47">
        <v>2</v>
      </c>
      <c r="F20" s="68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47" t="s">
        <v>26</v>
      </c>
      <c r="C21" s="542" t="s">
        <v>52</v>
      </c>
      <c r="D21" s="516">
        <v>5</v>
      </c>
      <c r="E21" s="529">
        <v>6</v>
      </c>
      <c r="F21" s="497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1384"/>
      <c r="B22" s="206"/>
      <c r="C22" s="550" t="s">
        <v>22</v>
      </c>
      <c r="D22" s="545">
        <v>21</v>
      </c>
      <c r="E22" s="545">
        <v>26</v>
      </c>
      <c r="F22" s="69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235">
        <v>3</v>
      </c>
      <c r="B23" s="46" t="s">
        <v>4632</v>
      </c>
      <c r="C23" s="543" t="s">
        <v>4689</v>
      </c>
      <c r="D23" s="498">
        <v>3</v>
      </c>
      <c r="E23" s="46">
        <v>4</v>
      </c>
      <c r="F23" s="495" t="s">
        <v>3545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2108</v>
      </c>
      <c r="M23" s="357" t="s">
        <v>4632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7" t="s">
        <v>1118</v>
      </c>
      <c r="C24" s="540" t="s">
        <v>1130</v>
      </c>
      <c r="D24" s="47">
        <v>3</v>
      </c>
      <c r="E24" s="47">
        <v>6</v>
      </c>
      <c r="F24" s="496" t="s">
        <v>53</v>
      </c>
      <c r="G24" s="494"/>
      <c r="H24" s="494" t="s">
        <v>29</v>
      </c>
      <c r="I24" s="494" t="s">
        <v>294</v>
      </c>
      <c r="J24" s="494" t="s">
        <v>294</v>
      </c>
      <c r="K24" s="573">
        <v>0</v>
      </c>
      <c r="L24" s="358" t="s">
        <v>2114</v>
      </c>
      <c r="M24" s="357" t="s">
        <v>1118</v>
      </c>
      <c r="N24" s="357" t="s">
        <v>29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609</v>
      </c>
      <c r="U24" s="357" t="s">
        <v>294</v>
      </c>
      <c r="V24" s="357" t="s">
        <v>294</v>
      </c>
    </row>
    <row r="25" spans="1:22">
      <c r="A25" s="515"/>
      <c r="B25" s="47" t="s">
        <v>5628</v>
      </c>
      <c r="C25" s="886" t="s">
        <v>5630</v>
      </c>
      <c r="D25" s="499">
        <v>4</v>
      </c>
      <c r="E25" s="499">
        <v>6</v>
      </c>
      <c r="F25" s="721" t="s">
        <v>5627</v>
      </c>
      <c r="G25" s="494"/>
      <c r="H25" s="494" t="s">
        <v>5624</v>
      </c>
      <c r="I25" s="494" t="s">
        <v>294</v>
      </c>
      <c r="J25" s="494" t="s">
        <v>294</v>
      </c>
      <c r="K25" s="573">
        <v>0</v>
      </c>
      <c r="L25" s="358" t="s">
        <v>5630</v>
      </c>
      <c r="M25" s="357" t="s">
        <v>5628</v>
      </c>
      <c r="N25" s="357" t="s">
        <v>5624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5627</v>
      </c>
      <c r="U25" s="357" t="s">
        <v>294</v>
      </c>
      <c r="V25" s="357" t="s">
        <v>294</v>
      </c>
    </row>
    <row r="26" spans="1:22">
      <c r="A26" s="515"/>
      <c r="B26" s="47" t="s">
        <v>30</v>
      </c>
      <c r="C26" s="532" t="s">
        <v>3669</v>
      </c>
      <c r="D26" s="499">
        <v>5</v>
      </c>
      <c r="E26" s="47">
        <v>6</v>
      </c>
      <c r="F26" s="721" t="s">
        <v>3545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47" t="s">
        <v>36</v>
      </c>
      <c r="C27" s="532" t="s">
        <v>3933</v>
      </c>
      <c r="D27" s="499">
        <v>1</v>
      </c>
      <c r="E27" s="47">
        <v>1</v>
      </c>
      <c r="F27" s="49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1131</v>
      </c>
      <c r="M27" s="357" t="s">
        <v>36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" t="s">
        <v>33</v>
      </c>
      <c r="C28" s="532" t="s">
        <v>140</v>
      </c>
      <c r="D28" s="516">
        <v>5</v>
      </c>
      <c r="E28" s="50">
        <v>6</v>
      </c>
      <c r="F28" s="497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1382"/>
      <c r="B29" s="48"/>
      <c r="C29" s="541" t="s">
        <v>22</v>
      </c>
      <c r="D29" s="49">
        <v>21</v>
      </c>
      <c r="E29" s="49">
        <v>29</v>
      </c>
      <c r="F29" s="69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1356" t="s">
        <v>5632</v>
      </c>
      <c r="C30" s="532" t="s">
        <v>4927</v>
      </c>
      <c r="D30" s="499">
        <v>5</v>
      </c>
      <c r="E30" s="47">
        <v>6</v>
      </c>
      <c r="F30" s="496" t="s">
        <v>5630</v>
      </c>
      <c r="G30" s="494"/>
      <c r="H30" s="494" t="s">
        <v>5628</v>
      </c>
      <c r="I30" s="494" t="s">
        <v>294</v>
      </c>
      <c r="J30" s="494" t="s">
        <v>294</v>
      </c>
      <c r="K30" s="573">
        <v>0</v>
      </c>
      <c r="L30" s="358" t="s">
        <v>4915</v>
      </c>
      <c r="M30" s="357" t="s">
        <v>5632</v>
      </c>
      <c r="N30" s="357" t="s">
        <v>5628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5630</v>
      </c>
      <c r="U30" s="357" t="s">
        <v>294</v>
      </c>
      <c r="V30" s="357" t="s">
        <v>294</v>
      </c>
    </row>
    <row r="31" spans="1:22">
      <c r="A31" s="515"/>
      <c r="B31" s="47" t="s">
        <v>5635</v>
      </c>
      <c r="C31" s="532" t="s">
        <v>5809</v>
      </c>
      <c r="D31" s="499">
        <v>2</v>
      </c>
      <c r="E31" s="47">
        <v>4</v>
      </c>
      <c r="F31" s="496" t="s">
        <v>1130</v>
      </c>
      <c r="G31" s="494"/>
      <c r="H31" s="494" t="s">
        <v>1118</v>
      </c>
      <c r="I31" s="494" t="s">
        <v>294</v>
      </c>
      <c r="J31" s="494" t="s">
        <v>294</v>
      </c>
      <c r="K31" s="573">
        <v>0</v>
      </c>
      <c r="L31" s="358" t="s">
        <v>4904</v>
      </c>
      <c r="M31" s="357" t="s">
        <v>5635</v>
      </c>
      <c r="N31" s="357" t="s">
        <v>1118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2114</v>
      </c>
      <c r="U31" s="357" t="s">
        <v>294</v>
      </c>
      <c r="V31" s="357" t="s">
        <v>294</v>
      </c>
    </row>
    <row r="32" spans="1:22">
      <c r="A32" s="515"/>
      <c r="B32" s="1358" t="s">
        <v>34</v>
      </c>
      <c r="C32" s="532" t="s">
        <v>142</v>
      </c>
      <c r="D32" s="499">
        <v>4</v>
      </c>
      <c r="E32" s="47">
        <v>6</v>
      </c>
      <c r="F32" s="496" t="s">
        <v>11</v>
      </c>
      <c r="G32" s="494"/>
      <c r="H32" s="494" t="s">
        <v>10</v>
      </c>
      <c r="I32" s="494" t="s">
        <v>294</v>
      </c>
      <c r="J32" s="494" t="s">
        <v>294</v>
      </c>
      <c r="K32" s="573">
        <v>0</v>
      </c>
      <c r="L32" s="358" t="s">
        <v>1181</v>
      </c>
      <c r="M32" s="357" t="s">
        <v>34</v>
      </c>
      <c r="N32" s="357" t="s">
        <v>10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438</v>
      </c>
      <c r="U32" s="357" t="s">
        <v>294</v>
      </c>
      <c r="V32" s="357" t="s">
        <v>294</v>
      </c>
    </row>
    <row r="33" spans="1:22">
      <c r="A33" s="515"/>
      <c r="B33" s="1358" t="s">
        <v>40</v>
      </c>
      <c r="C33" s="532" t="s">
        <v>3943</v>
      </c>
      <c r="D33" s="499">
        <v>1</v>
      </c>
      <c r="E33" s="47">
        <v>1</v>
      </c>
      <c r="F33" s="496" t="s">
        <v>3933</v>
      </c>
      <c r="G33" s="494"/>
      <c r="H33" s="494" t="s">
        <v>36</v>
      </c>
      <c r="I33" s="494" t="s">
        <v>294</v>
      </c>
      <c r="J33" s="494" t="s">
        <v>294</v>
      </c>
      <c r="K33" s="573">
        <v>0</v>
      </c>
      <c r="L33" s="358" t="s">
        <v>1180</v>
      </c>
      <c r="M33" s="357" t="s">
        <v>40</v>
      </c>
      <c r="N33" s="357" t="s">
        <v>36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1131</v>
      </c>
      <c r="U33" s="357" t="s">
        <v>294</v>
      </c>
      <c r="V33" s="357" t="s">
        <v>294</v>
      </c>
    </row>
    <row r="34" spans="1:22">
      <c r="A34" s="515"/>
      <c r="B34" s="1358" t="s">
        <v>868</v>
      </c>
      <c r="C34" s="532" t="s">
        <v>4618</v>
      </c>
      <c r="D34" s="499">
        <v>3</v>
      </c>
      <c r="E34" s="47">
        <v>4</v>
      </c>
      <c r="F34" s="496" t="s">
        <v>3169</v>
      </c>
      <c r="G34" s="494"/>
      <c r="H34" s="494" t="s">
        <v>3168</v>
      </c>
      <c r="I34" s="494" t="s">
        <v>294</v>
      </c>
      <c r="J34" s="494" t="s">
        <v>294</v>
      </c>
      <c r="K34" s="573">
        <v>0</v>
      </c>
      <c r="L34" s="358" t="s">
        <v>2113</v>
      </c>
      <c r="M34" s="357" t="s">
        <v>868</v>
      </c>
      <c r="N34" s="357" t="s">
        <v>3168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3170</v>
      </c>
      <c r="U34" s="357" t="s">
        <v>294</v>
      </c>
      <c r="V34" s="357" t="s">
        <v>294</v>
      </c>
    </row>
    <row r="35" spans="1:22" ht="15" thickBot="1">
      <c r="A35" s="515"/>
      <c r="B35" s="50" t="s">
        <v>4907</v>
      </c>
      <c r="C35" s="532" t="s">
        <v>4908</v>
      </c>
      <c r="D35" s="499">
        <v>5</v>
      </c>
      <c r="E35" s="47">
        <v>8</v>
      </c>
      <c r="F35" s="496" t="s">
        <v>5630</v>
      </c>
      <c r="G35" s="494"/>
      <c r="H35" s="494" t="s">
        <v>5628</v>
      </c>
      <c r="I35" s="494" t="s">
        <v>294</v>
      </c>
      <c r="J35" s="494" t="s">
        <v>294</v>
      </c>
      <c r="K35" s="573">
        <v>0</v>
      </c>
      <c r="L35" s="358" t="s">
        <v>4909</v>
      </c>
      <c r="M35" s="357" t="s">
        <v>4907</v>
      </c>
      <c r="N35" s="357" t="s">
        <v>5628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5630</v>
      </c>
      <c r="U35" s="357" t="s">
        <v>294</v>
      </c>
      <c r="V35" s="357" t="s">
        <v>294</v>
      </c>
    </row>
    <row r="36" spans="1:22" ht="15" thickBot="1">
      <c r="A36" s="1059"/>
      <c r="B36" s="517"/>
      <c r="C36" s="541" t="s">
        <v>22</v>
      </c>
      <c r="D36" s="49">
        <v>20</v>
      </c>
      <c r="E36" s="49">
        <v>29</v>
      </c>
      <c r="F36" s="69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5639</v>
      </c>
      <c r="C37" s="532" t="s">
        <v>4959</v>
      </c>
      <c r="D37" s="499">
        <v>3</v>
      </c>
      <c r="E37" s="47">
        <v>4</v>
      </c>
      <c r="F37" s="1062" t="s">
        <v>4915</v>
      </c>
      <c r="G37" s="494"/>
      <c r="H37" s="494" t="s">
        <v>5632</v>
      </c>
      <c r="I37" s="494" t="s">
        <v>294</v>
      </c>
      <c r="J37" s="494" t="s">
        <v>294</v>
      </c>
      <c r="K37" s="574">
        <v>0</v>
      </c>
      <c r="L37" s="358" t="s">
        <v>4960</v>
      </c>
      <c r="M37" s="357" t="s">
        <v>5639</v>
      </c>
      <c r="N37" s="357" t="s">
        <v>5632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4915</v>
      </c>
      <c r="U37" s="357" t="s">
        <v>294</v>
      </c>
      <c r="V37" s="357" t="s">
        <v>294</v>
      </c>
    </row>
    <row r="38" spans="1:22">
      <c r="A38" s="515"/>
      <c r="B38" s="47" t="s">
        <v>35</v>
      </c>
      <c r="C38" s="532" t="s">
        <v>3258</v>
      </c>
      <c r="D38" s="499">
        <v>3</v>
      </c>
      <c r="E38" s="47">
        <v>4</v>
      </c>
      <c r="F38" s="496" t="s">
        <v>138</v>
      </c>
      <c r="G38" s="494"/>
      <c r="H38" s="494" t="s">
        <v>25</v>
      </c>
      <c r="I38" s="494" t="s">
        <v>294</v>
      </c>
      <c r="J38" s="494" t="s">
        <v>294</v>
      </c>
      <c r="K38" s="573">
        <v>0</v>
      </c>
      <c r="L38" s="358" t="s">
        <v>3259</v>
      </c>
      <c r="M38" s="357" t="s">
        <v>35</v>
      </c>
      <c r="N38" s="357" t="s">
        <v>25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2100</v>
      </c>
      <c r="U38" s="357" t="s">
        <v>294</v>
      </c>
      <c r="V38" s="357" t="s">
        <v>294</v>
      </c>
    </row>
    <row r="39" spans="1:22">
      <c r="A39" s="515"/>
      <c r="B39" s="47" t="s">
        <v>1111</v>
      </c>
      <c r="C39" s="532" t="s">
        <v>4628</v>
      </c>
      <c r="D39" s="499">
        <v>3</v>
      </c>
      <c r="E39" s="47">
        <v>4</v>
      </c>
      <c r="F39" s="496" t="s">
        <v>3943</v>
      </c>
      <c r="G39" s="494"/>
      <c r="H39" s="494" t="s">
        <v>40</v>
      </c>
      <c r="I39" s="494" t="s">
        <v>294</v>
      </c>
      <c r="J39" s="494" t="s">
        <v>294</v>
      </c>
      <c r="K39" s="574">
        <v>0</v>
      </c>
      <c r="L39" s="358" t="s">
        <v>1126</v>
      </c>
      <c r="M39" s="357" t="s">
        <v>1111</v>
      </c>
      <c r="N39" s="357" t="s">
        <v>40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1180</v>
      </c>
      <c r="U39" s="357" t="s">
        <v>294</v>
      </c>
      <c r="V39" s="357" t="s">
        <v>294</v>
      </c>
    </row>
    <row r="40" spans="1:22">
      <c r="A40" s="515"/>
      <c r="B40" s="47" t="s">
        <v>5641</v>
      </c>
      <c r="C40" s="532" t="s">
        <v>4930</v>
      </c>
      <c r="D40" s="499">
        <v>4</v>
      </c>
      <c r="E40" s="47">
        <v>6</v>
      </c>
      <c r="F40" s="496" t="s">
        <v>4927</v>
      </c>
      <c r="G40" s="494"/>
      <c r="H40" s="494" t="s">
        <v>5632</v>
      </c>
      <c r="I40" s="494" t="s">
        <v>294</v>
      </c>
      <c r="J40" s="494" t="s">
        <v>294</v>
      </c>
      <c r="K40" s="573">
        <v>0</v>
      </c>
      <c r="L40" s="358" t="s">
        <v>4926</v>
      </c>
      <c r="M40" s="357" t="s">
        <v>5641</v>
      </c>
      <c r="N40" s="357" t="s">
        <v>5632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4915</v>
      </c>
      <c r="U40" s="357" t="s">
        <v>294</v>
      </c>
      <c r="V40" s="357" t="s">
        <v>294</v>
      </c>
    </row>
    <row r="41" spans="1:22">
      <c r="A41" s="515"/>
      <c r="B41" s="47" t="s">
        <v>4910</v>
      </c>
      <c r="C41" s="532" t="s">
        <v>4911</v>
      </c>
      <c r="D41" s="499">
        <v>4</v>
      </c>
      <c r="E41" s="47">
        <v>6</v>
      </c>
      <c r="F41" s="496" t="s">
        <v>1109</v>
      </c>
      <c r="G41" s="494"/>
      <c r="H41" s="494" t="s">
        <v>4680</v>
      </c>
      <c r="I41" s="494" t="s">
        <v>294</v>
      </c>
      <c r="J41" s="494" t="s">
        <v>294</v>
      </c>
      <c r="K41" s="573">
        <v>0</v>
      </c>
      <c r="L41" s="358" t="s">
        <v>4913</v>
      </c>
      <c r="M41" s="357" t="s">
        <v>4910</v>
      </c>
      <c r="N41" s="357" t="s">
        <v>4680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" thickBot="1">
      <c r="A42" s="515"/>
      <c r="B42" s="50" t="s">
        <v>38</v>
      </c>
      <c r="C42" s="532" t="s">
        <v>3711</v>
      </c>
      <c r="D42" s="499">
        <v>1</v>
      </c>
      <c r="E42" s="47">
        <v>1</v>
      </c>
      <c r="F42" s="497" t="s">
        <v>3226</v>
      </c>
      <c r="G42" s="494"/>
      <c r="H42" s="494" t="s">
        <v>19</v>
      </c>
      <c r="I42" s="494" t="s">
        <v>294</v>
      </c>
      <c r="J42" s="494" t="s">
        <v>294</v>
      </c>
      <c r="K42" s="573">
        <v>0</v>
      </c>
      <c r="L42" s="358" t="s">
        <v>331</v>
      </c>
      <c r="M42" s="357" t="s">
        <v>38</v>
      </c>
      <c r="N42" s="357" t="s">
        <v>19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335</v>
      </c>
      <c r="U42" s="357" t="s">
        <v>294</v>
      </c>
      <c r="V42" s="357" t="s">
        <v>294</v>
      </c>
    </row>
    <row r="43" spans="1:22" ht="15" thickBot="1">
      <c r="A43" s="517"/>
      <c r="B43" s="515"/>
      <c r="C43" s="541" t="s">
        <v>22</v>
      </c>
      <c r="D43" s="49">
        <v>18</v>
      </c>
      <c r="E43" s="49">
        <v>25</v>
      </c>
      <c r="F43" s="69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6" t="s">
        <v>5644</v>
      </c>
      <c r="C44" s="543" t="s">
        <v>411</v>
      </c>
      <c r="D44" s="498">
        <v>4</v>
      </c>
      <c r="E44" s="46">
        <v>6</v>
      </c>
      <c r="F44" s="495" t="s">
        <v>4689</v>
      </c>
      <c r="G44" s="494"/>
      <c r="H44" s="494" t="s">
        <v>4632</v>
      </c>
      <c r="I44" s="494" t="s">
        <v>294</v>
      </c>
      <c r="J44" s="494" t="s">
        <v>294</v>
      </c>
      <c r="K44" s="573">
        <v>0</v>
      </c>
      <c r="L44" s="358" t="s">
        <v>411</v>
      </c>
      <c r="M44" s="357" t="s">
        <v>5644</v>
      </c>
      <c r="N44" s="357" t="s">
        <v>4632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2108</v>
      </c>
      <c r="U44" s="357" t="s">
        <v>294</v>
      </c>
      <c r="V44" s="357" t="s">
        <v>294</v>
      </c>
    </row>
    <row r="45" spans="1:22">
      <c r="A45" s="515"/>
      <c r="B45" s="47" t="s">
        <v>5637</v>
      </c>
      <c r="C45" s="532" t="s">
        <v>4917</v>
      </c>
      <c r="D45" s="499">
        <v>4</v>
      </c>
      <c r="E45" s="47">
        <v>6</v>
      </c>
      <c r="F45" s="496" t="s">
        <v>4908</v>
      </c>
      <c r="G45" s="494"/>
      <c r="H45" s="494" t="s">
        <v>4907</v>
      </c>
      <c r="I45" s="494" t="s">
        <v>294</v>
      </c>
      <c r="J45" s="494" t="s">
        <v>294</v>
      </c>
      <c r="K45" s="573">
        <v>0</v>
      </c>
      <c r="L45" s="358" t="s">
        <v>4918</v>
      </c>
      <c r="M45" s="357" t="s">
        <v>5637</v>
      </c>
      <c r="N45" s="357" t="s">
        <v>4907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4909</v>
      </c>
      <c r="U45" s="357" t="s">
        <v>294</v>
      </c>
      <c r="V45" s="357" t="s">
        <v>294</v>
      </c>
    </row>
    <row r="46" spans="1:22">
      <c r="A46" s="515"/>
      <c r="B46" s="47" t="s">
        <v>4922</v>
      </c>
      <c r="C46" s="532" t="s">
        <v>4923</v>
      </c>
      <c r="D46" s="499">
        <v>4</v>
      </c>
      <c r="E46" s="47">
        <v>6</v>
      </c>
      <c r="F46" s="686" t="s">
        <v>4911</v>
      </c>
      <c r="G46" s="494"/>
      <c r="H46" s="494" t="s">
        <v>4910</v>
      </c>
      <c r="I46" s="494" t="s">
        <v>294</v>
      </c>
      <c r="J46" s="494" t="s">
        <v>294</v>
      </c>
      <c r="K46" s="573">
        <v>0</v>
      </c>
      <c r="L46" s="358" t="s">
        <v>4924</v>
      </c>
      <c r="M46" s="357" t="s">
        <v>4922</v>
      </c>
      <c r="N46" s="357" t="s">
        <v>4910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4913</v>
      </c>
      <c r="U46" s="357" t="s">
        <v>294</v>
      </c>
      <c r="V46" s="357" t="s">
        <v>294</v>
      </c>
    </row>
    <row r="47" spans="1:22">
      <c r="A47" s="515"/>
      <c r="B47" s="1159" t="s">
        <v>5278</v>
      </c>
      <c r="C47" s="532" t="s">
        <v>4936</v>
      </c>
      <c r="D47" s="499">
        <v>4</v>
      </c>
      <c r="E47" s="47">
        <v>6</v>
      </c>
      <c r="F47" s="496" t="s">
        <v>5810</v>
      </c>
      <c r="G47" s="494"/>
      <c r="H47" s="494" t="s">
        <v>5639</v>
      </c>
      <c r="I47" s="494" t="s">
        <v>294</v>
      </c>
      <c r="J47" s="494" t="s">
        <v>294</v>
      </c>
      <c r="K47" s="573">
        <v>0</v>
      </c>
      <c r="L47" s="358" t="s">
        <v>4936</v>
      </c>
      <c r="M47" s="357" t="s">
        <v>5278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5810</v>
      </c>
      <c r="U47" s="357" t="s">
        <v>294</v>
      </c>
      <c r="V47" s="357" t="s">
        <v>294</v>
      </c>
    </row>
    <row r="48" spans="1:22" ht="15" thickBot="1">
      <c r="A48" s="515"/>
      <c r="B48" s="50" t="s">
        <v>5646</v>
      </c>
      <c r="C48" s="542" t="s">
        <v>5811</v>
      </c>
      <c r="D48" s="516">
        <v>5</v>
      </c>
      <c r="E48" s="50">
        <v>8</v>
      </c>
      <c r="F48" s="1209" t="s">
        <v>5810</v>
      </c>
      <c r="G48" s="494"/>
      <c r="H48" s="494" t="s">
        <v>5639</v>
      </c>
      <c r="I48" s="494" t="s">
        <v>294</v>
      </c>
      <c r="J48" s="494" t="s">
        <v>294</v>
      </c>
      <c r="K48" s="573">
        <v>0</v>
      </c>
      <c r="L48" s="358" t="s">
        <v>5648</v>
      </c>
      <c r="M48" s="357" t="s">
        <v>5646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5810</v>
      </c>
      <c r="U48" s="357" t="s">
        <v>294</v>
      </c>
      <c r="V48" s="357" t="s">
        <v>294</v>
      </c>
    </row>
    <row r="49" spans="1:22" ht="15" thickBot="1">
      <c r="A49" s="517"/>
      <c r="B49" s="517"/>
      <c r="C49" s="550" t="s">
        <v>22</v>
      </c>
      <c r="D49" s="545">
        <v>21</v>
      </c>
      <c r="E49" s="545">
        <v>32</v>
      </c>
      <c r="F49" s="690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6" t="s">
        <v>5649</v>
      </c>
      <c r="C50" s="543" t="s">
        <v>5652</v>
      </c>
      <c r="D50" s="498">
        <v>4</v>
      </c>
      <c r="E50" s="46">
        <v>6</v>
      </c>
      <c r="F50" s="495" t="s">
        <v>411</v>
      </c>
      <c r="G50" s="494"/>
      <c r="H50" s="494" t="s">
        <v>5644</v>
      </c>
      <c r="I50" s="494" t="s">
        <v>294</v>
      </c>
      <c r="J50" s="494" t="s">
        <v>294</v>
      </c>
      <c r="K50" s="573">
        <v>0</v>
      </c>
      <c r="L50" s="358" t="s">
        <v>5652</v>
      </c>
      <c r="M50" s="357" t="s">
        <v>5649</v>
      </c>
      <c r="N50" s="357" t="s">
        <v>5644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411</v>
      </c>
      <c r="U50" s="357" t="s">
        <v>294</v>
      </c>
      <c r="V50" s="357" t="s">
        <v>294</v>
      </c>
    </row>
    <row r="51" spans="1:22">
      <c r="A51" s="515"/>
      <c r="B51" s="47" t="s">
        <v>4937</v>
      </c>
      <c r="C51" s="532" t="s">
        <v>4938</v>
      </c>
      <c r="D51" s="499">
        <v>4</v>
      </c>
      <c r="E51" s="47">
        <v>6</v>
      </c>
      <c r="F51" s="496" t="s">
        <v>4917</v>
      </c>
      <c r="G51" s="494"/>
      <c r="H51" s="494" t="s">
        <v>5637</v>
      </c>
      <c r="I51" s="494" t="s">
        <v>294</v>
      </c>
      <c r="J51" s="494" t="s">
        <v>294</v>
      </c>
      <c r="K51" s="573">
        <v>0</v>
      </c>
      <c r="L51" s="358" t="s">
        <v>4939</v>
      </c>
      <c r="M51" s="357" t="s">
        <v>4937</v>
      </c>
      <c r="N51" s="357" t="s">
        <v>5637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4918</v>
      </c>
      <c r="U51" s="357" t="s">
        <v>294</v>
      </c>
      <c r="V51" s="357" t="s">
        <v>294</v>
      </c>
    </row>
    <row r="52" spans="1:22">
      <c r="A52" s="515"/>
      <c r="B52" s="47" t="s">
        <v>5661</v>
      </c>
      <c r="C52" s="532" t="s">
        <v>4965</v>
      </c>
      <c r="D52" s="544">
        <v>5</v>
      </c>
      <c r="E52" s="544">
        <v>6</v>
      </c>
      <c r="F52" s="496" t="s">
        <v>4936</v>
      </c>
      <c r="G52" s="494"/>
      <c r="H52" s="494" t="s">
        <v>5278</v>
      </c>
      <c r="I52" s="494" t="s">
        <v>294</v>
      </c>
      <c r="J52" s="494" t="s">
        <v>294</v>
      </c>
      <c r="K52" s="573">
        <v>0</v>
      </c>
      <c r="L52" s="358" t="s">
        <v>4965</v>
      </c>
      <c r="M52" s="357" t="s">
        <v>5661</v>
      </c>
      <c r="N52" s="357" t="s">
        <v>5278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4936</v>
      </c>
      <c r="U52" s="357" t="s">
        <v>294</v>
      </c>
      <c r="V52" s="357" t="s">
        <v>294</v>
      </c>
    </row>
    <row r="53" spans="1:22">
      <c r="A53" s="515"/>
      <c r="B53" s="47" t="s">
        <v>4969</v>
      </c>
      <c r="C53" s="532" t="s">
        <v>4970</v>
      </c>
      <c r="D53" s="499">
        <v>4</v>
      </c>
      <c r="E53" s="47">
        <v>6</v>
      </c>
      <c r="F53" s="496" t="s">
        <v>4923</v>
      </c>
      <c r="G53" s="494"/>
      <c r="H53" s="494" t="s">
        <v>4922</v>
      </c>
      <c r="I53" s="494" t="s">
        <v>294</v>
      </c>
      <c r="J53" s="494" t="s">
        <v>294</v>
      </c>
      <c r="K53" s="573">
        <v>0</v>
      </c>
      <c r="L53" s="358" t="s">
        <v>4970</v>
      </c>
      <c r="M53" s="357" t="s">
        <v>4969</v>
      </c>
      <c r="N53" s="357" t="s">
        <v>4922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4924</v>
      </c>
      <c r="U53" s="357" t="s">
        <v>294</v>
      </c>
      <c r="V53" s="357" t="s">
        <v>294</v>
      </c>
    </row>
    <row r="54" spans="1:22" ht="15" thickBot="1">
      <c r="A54" s="515"/>
      <c r="B54" s="50" t="s">
        <v>4660</v>
      </c>
      <c r="C54" s="532" t="s">
        <v>4661</v>
      </c>
      <c r="D54" s="516">
        <v>4</v>
      </c>
      <c r="E54" s="50">
        <v>4</v>
      </c>
      <c r="F54" s="497" t="s">
        <v>5812</v>
      </c>
      <c r="G54" s="494"/>
      <c r="H54" s="494" t="s">
        <v>5646</v>
      </c>
      <c r="I54" s="494" t="s">
        <v>294</v>
      </c>
      <c r="J54" s="494" t="s">
        <v>294</v>
      </c>
      <c r="K54" s="573">
        <v>0</v>
      </c>
      <c r="L54" s="358" t="s">
        <v>4663</v>
      </c>
      <c r="M54" s="357" t="s">
        <v>4660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5812</v>
      </c>
      <c r="U54" s="357" t="s">
        <v>294</v>
      </c>
      <c r="V54" s="357" t="s">
        <v>294</v>
      </c>
    </row>
    <row r="55" spans="1:22" ht="15" thickBot="1">
      <c r="A55" s="1059"/>
      <c r="B55" s="517"/>
      <c r="C55" s="541" t="s">
        <v>22</v>
      </c>
      <c r="D55" s="49">
        <v>21</v>
      </c>
      <c r="E55" s="49">
        <v>28</v>
      </c>
      <c r="F55" s="69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5658</v>
      </c>
      <c r="C56" s="532" t="s">
        <v>5813</v>
      </c>
      <c r="D56" s="499">
        <v>5</v>
      </c>
      <c r="E56" s="47">
        <v>8</v>
      </c>
      <c r="F56" s="496" t="s">
        <v>4936</v>
      </c>
      <c r="G56" s="494"/>
      <c r="H56" s="494" t="s">
        <v>5278</v>
      </c>
      <c r="I56" s="494" t="s">
        <v>294</v>
      </c>
      <c r="J56" s="494" t="s">
        <v>294</v>
      </c>
      <c r="K56" s="573">
        <v>0</v>
      </c>
      <c r="L56" s="358" t="s">
        <v>4942</v>
      </c>
      <c r="M56" s="357" t="s">
        <v>5658</v>
      </c>
      <c r="N56" s="357" t="s">
        <v>5278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4936</v>
      </c>
      <c r="U56" s="357" t="s">
        <v>294</v>
      </c>
      <c r="V56" s="357" t="s">
        <v>294</v>
      </c>
    </row>
    <row r="57" spans="1:22">
      <c r="A57" s="515"/>
      <c r="B57" s="47" t="s">
        <v>5662</v>
      </c>
      <c r="C57" s="532" t="s">
        <v>4947</v>
      </c>
      <c r="D57" s="499">
        <v>6</v>
      </c>
      <c r="E57" s="47">
        <v>10</v>
      </c>
      <c r="F57" s="496" t="s">
        <v>4938</v>
      </c>
      <c r="G57" s="494"/>
      <c r="H57" s="494" t="s">
        <v>4937</v>
      </c>
      <c r="I57" s="494" t="s">
        <v>294</v>
      </c>
      <c r="J57" s="494" t="s">
        <v>294</v>
      </c>
      <c r="K57" s="573">
        <v>0</v>
      </c>
      <c r="L57" s="358" t="s">
        <v>4948</v>
      </c>
      <c r="M57" s="357" t="s">
        <v>5662</v>
      </c>
      <c r="N57" s="357" t="s">
        <v>4937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4939</v>
      </c>
      <c r="U57" s="357" t="s">
        <v>294</v>
      </c>
      <c r="V57" s="357" t="s">
        <v>294</v>
      </c>
    </row>
    <row r="58" spans="1:22" ht="15" thickBot="1">
      <c r="A58" s="515"/>
      <c r="B58" s="50" t="s">
        <v>5654</v>
      </c>
      <c r="C58" s="532" t="s">
        <v>1021</v>
      </c>
      <c r="D58" s="499">
        <v>8</v>
      </c>
      <c r="E58" s="47">
        <v>14</v>
      </c>
      <c r="F58" s="496" t="s">
        <v>5655</v>
      </c>
      <c r="G58" s="494"/>
      <c r="H58" s="494" t="s">
        <v>34</v>
      </c>
      <c r="I58" s="494" t="s">
        <v>294</v>
      </c>
      <c r="J58" s="494" t="s">
        <v>294</v>
      </c>
      <c r="K58" s="573">
        <v>120</v>
      </c>
      <c r="L58" s="358" t="s">
        <v>4589</v>
      </c>
      <c r="M58" s="357" t="s">
        <v>5654</v>
      </c>
      <c r="N58" s="357" t="s">
        <v>34</v>
      </c>
      <c r="O58" s="357" t="s">
        <v>294</v>
      </c>
      <c r="P58" s="357" t="s">
        <v>294</v>
      </c>
      <c r="Q58" s="357">
        <v>120</v>
      </c>
      <c r="R58" s="357">
        <v>18</v>
      </c>
      <c r="S58" s="357">
        <v>0</v>
      </c>
      <c r="T58" s="357" t="s">
        <v>1181</v>
      </c>
      <c r="U58" s="357" t="s">
        <v>5656</v>
      </c>
      <c r="V58" s="357" t="s">
        <v>294</v>
      </c>
    </row>
    <row r="59" spans="1:22" ht="15" thickBot="1">
      <c r="A59" s="1059"/>
      <c r="B59" s="50"/>
      <c r="C59" s="541" t="s">
        <v>22</v>
      </c>
      <c r="D59" s="49">
        <v>19</v>
      </c>
      <c r="E59" s="49">
        <v>32</v>
      </c>
      <c r="F59" s="69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9</v>
      </c>
      <c r="B60" s="47" t="s">
        <v>5814</v>
      </c>
      <c r="C60" s="532" t="s">
        <v>325</v>
      </c>
      <c r="D60" s="499">
        <v>8</v>
      </c>
      <c r="E60" s="47">
        <v>12</v>
      </c>
      <c r="F60" s="556" t="s">
        <v>5815</v>
      </c>
      <c r="G60" s="494"/>
      <c r="H60" s="494" t="s">
        <v>35</v>
      </c>
      <c r="I60" s="494" t="s">
        <v>294</v>
      </c>
      <c r="J60" s="494" t="s">
        <v>294</v>
      </c>
      <c r="K60" s="573">
        <v>150</v>
      </c>
      <c r="L60" s="358" t="s">
        <v>4161</v>
      </c>
      <c r="M60" s="357" t="s">
        <v>5814</v>
      </c>
      <c r="N60" s="357" t="s">
        <v>35</v>
      </c>
      <c r="O60" s="357" t="s">
        <v>294</v>
      </c>
      <c r="P60" s="357" t="s">
        <v>294</v>
      </c>
      <c r="Q60" s="357">
        <v>150</v>
      </c>
      <c r="R60" s="357">
        <v>36</v>
      </c>
      <c r="S60" s="357">
        <v>0</v>
      </c>
      <c r="T60" s="357" t="s">
        <v>3259</v>
      </c>
      <c r="U60" s="357" t="s">
        <v>2111</v>
      </c>
      <c r="V60" s="357" t="s">
        <v>294</v>
      </c>
    </row>
    <row r="61" spans="1:22">
      <c r="A61" s="515"/>
      <c r="B61" s="47" t="s">
        <v>5665</v>
      </c>
      <c r="C61" s="532" t="s">
        <v>4968</v>
      </c>
      <c r="D61" s="499">
        <v>6</v>
      </c>
      <c r="E61" s="47">
        <v>10</v>
      </c>
      <c r="F61" s="496" t="s">
        <v>4970</v>
      </c>
      <c r="G61" s="494"/>
      <c r="H61" s="494" t="s">
        <v>4969</v>
      </c>
      <c r="I61" s="494" t="s">
        <v>294</v>
      </c>
      <c r="J61" s="494" t="s">
        <v>294</v>
      </c>
      <c r="K61" s="573">
        <v>0</v>
      </c>
      <c r="L61" s="358" t="s">
        <v>4968</v>
      </c>
      <c r="M61" s="357" t="s">
        <v>5665</v>
      </c>
      <c r="N61" s="357" t="s">
        <v>4969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4970</v>
      </c>
      <c r="U61" s="357" t="s">
        <v>294</v>
      </c>
      <c r="V61" s="357" t="s">
        <v>294</v>
      </c>
    </row>
    <row r="62" spans="1:22">
      <c r="A62" s="515"/>
      <c r="B62" s="47" t="s">
        <v>1114</v>
      </c>
      <c r="C62" s="532" t="s">
        <v>5473</v>
      </c>
      <c r="D62" s="499">
        <v>4</v>
      </c>
      <c r="E62" s="47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4591</v>
      </c>
      <c r="C63" s="532" t="s">
        <v>5474</v>
      </c>
      <c r="D63" s="499">
        <v>4</v>
      </c>
      <c r="E63" s="47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 ht="15" thickBot="1">
      <c r="A64" s="515"/>
      <c r="B64" s="50" t="s">
        <v>876</v>
      </c>
      <c r="C64" s="532" t="s">
        <v>5475</v>
      </c>
      <c r="D64" s="499">
        <v>4</v>
      </c>
      <c r="E64" s="499">
        <v>4</v>
      </c>
      <c r="F64" s="497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 t="s">
        <v>4771</v>
      </c>
      <c r="M64" s="357" t="s">
        <v>876</v>
      </c>
      <c r="N64" s="357" t="s">
        <v>294</v>
      </c>
      <c r="O64" s="357" t="s">
        <v>294</v>
      </c>
      <c r="P64" s="357" t="s">
        <v>294</v>
      </c>
      <c r="Q64" s="357">
        <v>150</v>
      </c>
      <c r="R64" s="357">
        <v>0</v>
      </c>
      <c r="S64" s="357">
        <v>0</v>
      </c>
      <c r="T64" s="357" t="s">
        <v>2111</v>
      </c>
      <c r="U64" s="357" t="s">
        <v>294</v>
      </c>
      <c r="V64" s="357" t="s">
        <v>294</v>
      </c>
    </row>
    <row r="65" spans="1:22" ht="15" thickBot="1">
      <c r="A65" s="1059"/>
      <c r="B65" s="50"/>
      <c r="C65" s="541" t="s">
        <v>22</v>
      </c>
      <c r="D65" s="49">
        <v>18</v>
      </c>
      <c r="E65" s="49">
        <v>26</v>
      </c>
      <c r="F65" s="69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602">
        <v>10</v>
      </c>
      <c r="B66" s="47" t="s">
        <v>5668</v>
      </c>
      <c r="C66" s="532" t="s">
        <v>5670</v>
      </c>
      <c r="D66" s="498">
        <v>7</v>
      </c>
      <c r="E66" s="46">
        <v>12</v>
      </c>
      <c r="F66" s="495" t="s">
        <v>4968</v>
      </c>
      <c r="G66" s="494"/>
      <c r="H66" s="494" t="s">
        <v>5665</v>
      </c>
      <c r="I66" s="494" t="s">
        <v>294</v>
      </c>
      <c r="J66" s="494" t="s">
        <v>294</v>
      </c>
      <c r="K66" s="573">
        <v>0</v>
      </c>
      <c r="L66" s="358" t="s">
        <v>5670</v>
      </c>
      <c r="M66" s="357" t="s">
        <v>5668</v>
      </c>
      <c r="N66" s="357" t="s">
        <v>5665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4968</v>
      </c>
      <c r="U66" s="357" t="s">
        <v>294</v>
      </c>
      <c r="V66" s="357" t="s">
        <v>294</v>
      </c>
    </row>
    <row r="67" spans="1:22">
      <c r="A67" s="515"/>
      <c r="B67" s="47" t="s">
        <v>5816</v>
      </c>
      <c r="C67" s="532" t="s">
        <v>3394</v>
      </c>
      <c r="D67" s="499">
        <v>8</v>
      </c>
      <c r="E67" s="47">
        <v>12</v>
      </c>
      <c r="F67" s="496" t="s">
        <v>325</v>
      </c>
      <c r="G67" s="494"/>
      <c r="H67" s="494" t="s">
        <v>5814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5816</v>
      </c>
      <c r="N67" s="357" t="s">
        <v>5814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>
      <c r="A68" s="515"/>
      <c r="B68" s="47" t="s">
        <v>1116</v>
      </c>
      <c r="C68" s="532" t="s">
        <v>5480</v>
      </c>
      <c r="D68" s="499">
        <v>4</v>
      </c>
      <c r="E68" s="47">
        <v>4</v>
      </c>
      <c r="F68" s="496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866</v>
      </c>
      <c r="C69" s="532" t="s">
        <v>5481</v>
      </c>
      <c r="D69" s="499">
        <v>4</v>
      </c>
      <c r="E69" s="4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 ht="15" thickBot="1">
      <c r="A70" s="515"/>
      <c r="B70" s="47" t="s">
        <v>875</v>
      </c>
      <c r="C70" s="532" t="s">
        <v>5482</v>
      </c>
      <c r="D70" s="499">
        <v>4</v>
      </c>
      <c r="E70" s="47">
        <v>4</v>
      </c>
      <c r="F70" s="49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 t="s">
        <v>945</v>
      </c>
      <c r="M70" s="357" t="s">
        <v>875</v>
      </c>
      <c r="N70" s="357" t="s">
        <v>241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153</v>
      </c>
      <c r="U70" s="357" t="s">
        <v>294</v>
      </c>
      <c r="V70" s="357" t="s">
        <v>294</v>
      </c>
    </row>
    <row r="71" spans="1:22" ht="15" thickBot="1">
      <c r="A71" s="890"/>
      <c r="B71" s="206"/>
      <c r="C71" s="1385" t="s">
        <v>22</v>
      </c>
      <c r="D71" s="1386">
        <v>19</v>
      </c>
      <c r="E71" s="1386">
        <v>28</v>
      </c>
      <c r="F71" s="677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1387"/>
      <c r="B72" s="1388"/>
      <c r="C72" s="525" t="s">
        <v>111</v>
      </c>
      <c r="D72" s="49">
        <v>200</v>
      </c>
      <c r="E72" s="49">
        <v>281</v>
      </c>
      <c r="F72" s="69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4F397-D903-4E18-820F-B1E4EB385A6B}">
  <sheetPr codeName="Sheet185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1093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46" t="s">
        <v>10</v>
      </c>
      <c r="C9" s="531" t="s">
        <v>11</v>
      </c>
      <c r="D9" s="498">
        <v>2</v>
      </c>
      <c r="E9" s="46">
        <v>2</v>
      </c>
      <c r="F9" s="137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47" t="s">
        <v>3168</v>
      </c>
      <c r="C10" s="540" t="s">
        <v>3169</v>
      </c>
      <c r="D10" s="499">
        <v>5</v>
      </c>
      <c r="E10" s="47">
        <v>6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47" t="s">
        <v>5795</v>
      </c>
      <c r="C11" s="532" t="s">
        <v>5796</v>
      </c>
      <c r="D11" s="499">
        <v>4</v>
      </c>
      <c r="E11" s="47">
        <v>6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5796</v>
      </c>
      <c r="M11" s="357" t="s">
        <v>5795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47" t="s">
        <v>1020</v>
      </c>
      <c r="C12" s="532" t="s">
        <v>3206</v>
      </c>
      <c r="D12" s="499">
        <v>2</v>
      </c>
      <c r="E12" s="47">
        <v>2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47" t="s">
        <v>499</v>
      </c>
      <c r="C13" s="532" t="s">
        <v>500</v>
      </c>
      <c r="D13" s="499">
        <v>4</v>
      </c>
      <c r="E13" s="47">
        <v>4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47" t="s">
        <v>20</v>
      </c>
      <c r="C14" s="532" t="s">
        <v>21</v>
      </c>
      <c r="D14" s="499">
        <v>5</v>
      </c>
      <c r="E14" s="47">
        <v>6</v>
      </c>
      <c r="F14" s="13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22"/>
      <c r="C15" s="703" t="s">
        <v>22</v>
      </c>
      <c r="D15" s="614">
        <v>22</v>
      </c>
      <c r="E15" s="614">
        <v>26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1063" t="s">
        <v>3545</v>
      </c>
      <c r="D16" s="605">
        <v>5</v>
      </c>
      <c r="E16" s="603">
        <v>6</v>
      </c>
      <c r="F16" s="1067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5797</v>
      </c>
      <c r="C17" s="1063" t="s">
        <v>5216</v>
      </c>
      <c r="D17" s="609">
        <v>4</v>
      </c>
      <c r="E17" s="607">
        <v>6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5213</v>
      </c>
      <c r="M17" s="357" t="s">
        <v>5797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19</v>
      </c>
      <c r="C18" s="532" t="s">
        <v>3226</v>
      </c>
      <c r="D18" s="499">
        <v>2</v>
      </c>
      <c r="E18" s="47">
        <v>2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19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4532</v>
      </c>
      <c r="C19" s="1063" t="s">
        <v>4533</v>
      </c>
      <c r="D19" s="609">
        <v>4</v>
      </c>
      <c r="E19" s="607">
        <v>6</v>
      </c>
      <c r="F19" s="10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4534</v>
      </c>
      <c r="M19" s="357" t="s">
        <v>4532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47" t="s">
        <v>26</v>
      </c>
      <c r="C20" s="1063" t="s">
        <v>4143</v>
      </c>
      <c r="D20" s="681">
        <v>5</v>
      </c>
      <c r="E20" s="607">
        <v>6</v>
      </c>
      <c r="F20" s="1065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602"/>
      <c r="C21" s="703" t="s">
        <v>22</v>
      </c>
      <c r="D21" s="614">
        <v>20</v>
      </c>
      <c r="E21" s="614">
        <v>26</v>
      </c>
      <c r="F21" s="70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6" t="s">
        <v>4626</v>
      </c>
      <c r="C22" s="611" t="s">
        <v>5188</v>
      </c>
      <c r="D22" s="605">
        <v>5</v>
      </c>
      <c r="E22" s="603">
        <v>6</v>
      </c>
      <c r="F22" s="1067" t="s">
        <v>3545</v>
      </c>
      <c r="G22" s="494"/>
      <c r="H22" s="494" t="s">
        <v>3544</v>
      </c>
      <c r="I22" s="494" t="s">
        <v>294</v>
      </c>
      <c r="J22" s="494" t="s">
        <v>294</v>
      </c>
      <c r="K22" s="573">
        <v>0</v>
      </c>
      <c r="L22" s="358" t="s">
        <v>4538</v>
      </c>
      <c r="M22" s="357" t="s">
        <v>4626</v>
      </c>
      <c r="N22" s="357" t="s">
        <v>3544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593</v>
      </c>
      <c r="U22" s="357" t="s">
        <v>294</v>
      </c>
      <c r="V22" s="357" t="s">
        <v>294</v>
      </c>
    </row>
    <row r="23" spans="1:22">
      <c r="A23" s="515"/>
      <c r="B23" s="47" t="s">
        <v>25</v>
      </c>
      <c r="C23" s="611" t="s">
        <v>138</v>
      </c>
      <c r="D23" s="609">
        <v>3</v>
      </c>
      <c r="E23" s="607">
        <v>4</v>
      </c>
      <c r="F23" s="106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25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29</v>
      </c>
      <c r="C24" s="611" t="s">
        <v>53</v>
      </c>
      <c r="D24" s="609">
        <v>2</v>
      </c>
      <c r="E24" s="607">
        <v>2</v>
      </c>
      <c r="F24" s="1065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4539</v>
      </c>
      <c r="C25" s="611" t="s">
        <v>4540</v>
      </c>
      <c r="D25" s="609">
        <v>4</v>
      </c>
      <c r="E25" s="607">
        <v>4</v>
      </c>
      <c r="F25" s="1065" t="s">
        <v>4541</v>
      </c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4540</v>
      </c>
      <c r="M25" s="357" t="s">
        <v>4539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4542</v>
      </c>
      <c r="U25" s="357" t="s">
        <v>294</v>
      </c>
      <c r="V25" s="357" t="s">
        <v>294</v>
      </c>
    </row>
    <row r="26" spans="1:22">
      <c r="A26" s="515"/>
      <c r="B26" s="47" t="s">
        <v>366</v>
      </c>
      <c r="C26" s="611" t="s">
        <v>367</v>
      </c>
      <c r="D26" s="609">
        <v>3</v>
      </c>
      <c r="E26" s="607">
        <v>4</v>
      </c>
      <c r="F26" s="1065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367</v>
      </c>
      <c r="M26" s="357" t="s">
        <v>366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50" t="s">
        <v>33</v>
      </c>
      <c r="C27" s="611" t="s">
        <v>140</v>
      </c>
      <c r="D27" s="609">
        <v>5</v>
      </c>
      <c r="E27" s="607">
        <v>6</v>
      </c>
      <c r="F27" s="1069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517"/>
      <c r="C28" s="1334" t="s">
        <v>22</v>
      </c>
      <c r="D28" s="614">
        <v>22</v>
      </c>
      <c r="E28" s="614">
        <v>26</v>
      </c>
      <c r="F28" s="70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7" t="s">
        <v>5798</v>
      </c>
      <c r="C29" s="604" t="s">
        <v>5215</v>
      </c>
      <c r="D29" s="609">
        <v>4</v>
      </c>
      <c r="E29" s="607">
        <v>6</v>
      </c>
      <c r="F29" s="496" t="s">
        <v>5216</v>
      </c>
      <c r="G29" s="494"/>
      <c r="H29" s="494" t="s">
        <v>5797</v>
      </c>
      <c r="I29" s="494" t="s">
        <v>294</v>
      </c>
      <c r="J29" s="494" t="s">
        <v>294</v>
      </c>
      <c r="K29" s="573">
        <v>0</v>
      </c>
      <c r="L29" s="358" t="s">
        <v>5215</v>
      </c>
      <c r="M29" s="357" t="s">
        <v>5798</v>
      </c>
      <c r="N29" s="357" t="s">
        <v>5797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5213</v>
      </c>
      <c r="U29" s="357" t="s">
        <v>294</v>
      </c>
      <c r="V29" s="357" t="s">
        <v>294</v>
      </c>
    </row>
    <row r="30" spans="1:22">
      <c r="A30" s="515"/>
      <c r="B30" s="47" t="s">
        <v>35</v>
      </c>
      <c r="C30" s="627" t="s">
        <v>145</v>
      </c>
      <c r="D30" s="609">
        <v>3</v>
      </c>
      <c r="E30" s="607">
        <v>4</v>
      </c>
      <c r="F30" s="1065" t="s">
        <v>258</v>
      </c>
      <c r="G30" s="494"/>
      <c r="H30" s="494" t="s">
        <v>25</v>
      </c>
      <c r="I30" s="494" t="s">
        <v>294</v>
      </c>
      <c r="J30" s="494" t="s">
        <v>294</v>
      </c>
      <c r="K30" s="573">
        <v>0</v>
      </c>
      <c r="L30" s="358" t="s">
        <v>3259</v>
      </c>
      <c r="M30" s="357" t="s">
        <v>35</v>
      </c>
      <c r="N30" s="357" t="s">
        <v>25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2100</v>
      </c>
      <c r="U30" s="357" t="s">
        <v>294</v>
      </c>
      <c r="V30" s="357" t="s">
        <v>294</v>
      </c>
    </row>
    <row r="31" spans="1:22">
      <c r="A31" s="515"/>
      <c r="B31" s="47" t="s">
        <v>30</v>
      </c>
      <c r="C31" s="611" t="s">
        <v>3669</v>
      </c>
      <c r="D31" s="609">
        <v>5</v>
      </c>
      <c r="E31" s="607">
        <v>6</v>
      </c>
      <c r="F31" s="1065" t="s">
        <v>3545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47" t="s">
        <v>4546</v>
      </c>
      <c r="C32" s="611" t="s">
        <v>4547</v>
      </c>
      <c r="D32" s="609">
        <v>4</v>
      </c>
      <c r="E32" s="607">
        <v>4</v>
      </c>
      <c r="F32" s="1290" t="s">
        <v>4540</v>
      </c>
      <c r="G32" s="494"/>
      <c r="H32" s="494" t="s">
        <v>4539</v>
      </c>
      <c r="I32" s="494" t="s">
        <v>294</v>
      </c>
      <c r="J32" s="494" t="s">
        <v>294</v>
      </c>
      <c r="K32" s="573">
        <v>0</v>
      </c>
      <c r="L32" s="358" t="s">
        <v>4547</v>
      </c>
      <c r="M32" s="357" t="s">
        <v>4546</v>
      </c>
      <c r="N32" s="357" t="s">
        <v>4539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4540</v>
      </c>
      <c r="U32" s="357" t="s">
        <v>294</v>
      </c>
      <c r="V32" s="357" t="s">
        <v>294</v>
      </c>
    </row>
    <row r="33" spans="1:22">
      <c r="A33" s="515"/>
      <c r="B33" s="47" t="s">
        <v>1118</v>
      </c>
      <c r="C33" s="611" t="s">
        <v>5274</v>
      </c>
      <c r="D33" s="609">
        <v>3</v>
      </c>
      <c r="E33" s="1377">
        <v>6</v>
      </c>
      <c r="F33" s="1065" t="s">
        <v>5799</v>
      </c>
      <c r="G33" s="494"/>
      <c r="H33" s="494" t="s">
        <v>29</v>
      </c>
      <c r="I33" s="494" t="s">
        <v>294</v>
      </c>
      <c r="J33" s="494" t="s">
        <v>294</v>
      </c>
      <c r="K33" s="573">
        <v>0</v>
      </c>
      <c r="L33" s="358" t="s">
        <v>2114</v>
      </c>
      <c r="M33" s="357" t="s">
        <v>1118</v>
      </c>
      <c r="N33" s="357" t="s">
        <v>29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609</v>
      </c>
      <c r="U33" s="357" t="s">
        <v>294</v>
      </c>
      <c r="V33" s="357" t="s">
        <v>294</v>
      </c>
    </row>
    <row r="34" spans="1:22" ht="15" thickBot="1">
      <c r="A34" s="515"/>
      <c r="B34" s="47" t="s">
        <v>1110</v>
      </c>
      <c r="C34" s="611" t="s">
        <v>408</v>
      </c>
      <c r="D34" s="609">
        <v>3</v>
      </c>
      <c r="E34" s="607">
        <v>4</v>
      </c>
      <c r="F34" s="1065" t="s">
        <v>367</v>
      </c>
      <c r="G34" s="494"/>
      <c r="H34" s="494" t="s">
        <v>366</v>
      </c>
      <c r="I34" s="494" t="s">
        <v>294</v>
      </c>
      <c r="J34" s="494" t="s">
        <v>294</v>
      </c>
      <c r="K34" s="573">
        <v>0</v>
      </c>
      <c r="L34" s="358" t="s">
        <v>408</v>
      </c>
      <c r="M34" s="357" t="s">
        <v>1110</v>
      </c>
      <c r="N34" s="357" t="s">
        <v>366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367</v>
      </c>
      <c r="U34" s="357" t="s">
        <v>294</v>
      </c>
      <c r="V34" s="357" t="s">
        <v>294</v>
      </c>
    </row>
    <row r="35" spans="1:22" ht="15" thickBot="1">
      <c r="A35" s="517"/>
      <c r="B35" s="206"/>
      <c r="C35" s="703" t="s">
        <v>22</v>
      </c>
      <c r="D35" s="614">
        <v>22</v>
      </c>
      <c r="E35" s="614">
        <v>30</v>
      </c>
      <c r="F35" s="70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602">
        <v>5</v>
      </c>
      <c r="B36" s="46" t="s">
        <v>5229</v>
      </c>
      <c r="C36" s="611" t="s">
        <v>5230</v>
      </c>
      <c r="D36" s="605">
        <v>4</v>
      </c>
      <c r="E36" s="603">
        <v>4</v>
      </c>
      <c r="F36" s="1067" t="s">
        <v>5215</v>
      </c>
      <c r="G36" s="494"/>
      <c r="H36" s="494" t="s">
        <v>5798</v>
      </c>
      <c r="I36" s="494" t="s">
        <v>294</v>
      </c>
      <c r="J36" s="494" t="s">
        <v>294</v>
      </c>
      <c r="K36" s="573">
        <v>0</v>
      </c>
      <c r="L36" s="358" t="s">
        <v>5231</v>
      </c>
      <c r="M36" s="357" t="s">
        <v>5229</v>
      </c>
      <c r="N36" s="357" t="s">
        <v>5798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5215</v>
      </c>
      <c r="U36" s="357" t="s">
        <v>294</v>
      </c>
      <c r="V36" s="357" t="s">
        <v>294</v>
      </c>
    </row>
    <row r="37" spans="1:22">
      <c r="A37" s="515"/>
      <c r="B37" s="607" t="s">
        <v>5800</v>
      </c>
      <c r="C37" s="520" t="s">
        <v>5801</v>
      </c>
      <c r="D37" s="499">
        <v>4</v>
      </c>
      <c r="E37" s="47">
        <v>8</v>
      </c>
      <c r="F37" s="610" t="s">
        <v>5802</v>
      </c>
      <c r="G37" s="494"/>
      <c r="H37" s="494" t="s">
        <v>5795</v>
      </c>
      <c r="I37" s="494" t="s">
        <v>294</v>
      </c>
      <c r="J37" s="494" t="s">
        <v>294</v>
      </c>
      <c r="K37" s="574">
        <v>0</v>
      </c>
      <c r="L37" s="358" t="s">
        <v>5801</v>
      </c>
      <c r="M37" s="357" t="s">
        <v>5800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5802</v>
      </c>
      <c r="U37" s="357" t="s">
        <v>294</v>
      </c>
      <c r="V37" s="357" t="s">
        <v>294</v>
      </c>
    </row>
    <row r="38" spans="1:22">
      <c r="A38" s="515"/>
      <c r="B38" s="47" t="s">
        <v>5235</v>
      </c>
      <c r="C38" s="520" t="s">
        <v>5236</v>
      </c>
      <c r="D38" s="499">
        <v>3</v>
      </c>
      <c r="E38" s="47">
        <v>6</v>
      </c>
      <c r="F38" s="496" t="s">
        <v>4533</v>
      </c>
      <c r="G38" s="494"/>
      <c r="H38" s="494" t="s">
        <v>4532</v>
      </c>
      <c r="I38" s="494" t="s">
        <v>294</v>
      </c>
      <c r="J38" s="494" t="s">
        <v>294</v>
      </c>
      <c r="K38" s="573">
        <v>0</v>
      </c>
      <c r="L38" s="358" t="s">
        <v>5237</v>
      </c>
      <c r="M38" s="357" t="s">
        <v>5235</v>
      </c>
      <c r="N38" s="357" t="s">
        <v>4532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4534</v>
      </c>
      <c r="U38" s="357" t="s">
        <v>294</v>
      </c>
      <c r="V38" s="357" t="s">
        <v>294</v>
      </c>
    </row>
    <row r="39" spans="1:22">
      <c r="A39" s="515"/>
      <c r="B39" s="47" t="s">
        <v>4552</v>
      </c>
      <c r="C39" s="520" t="s">
        <v>4553</v>
      </c>
      <c r="D39" s="499">
        <v>4</v>
      </c>
      <c r="E39" s="47">
        <v>4</v>
      </c>
      <c r="F39" s="686" t="s">
        <v>4547</v>
      </c>
      <c r="G39" s="494"/>
      <c r="H39" s="494" t="s">
        <v>4546</v>
      </c>
      <c r="I39" s="494" t="s">
        <v>294</v>
      </c>
      <c r="J39" s="494" t="s">
        <v>294</v>
      </c>
      <c r="K39" s="574">
        <v>0</v>
      </c>
      <c r="L39" s="358" t="s">
        <v>4553</v>
      </c>
      <c r="M39" s="357" t="s">
        <v>4552</v>
      </c>
      <c r="N39" s="357" t="s">
        <v>4546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4547</v>
      </c>
      <c r="U39" s="357" t="s">
        <v>294</v>
      </c>
      <c r="V39" s="357" t="s">
        <v>294</v>
      </c>
    </row>
    <row r="40" spans="1:22">
      <c r="A40" s="515"/>
      <c r="B40" s="47" t="s">
        <v>901</v>
      </c>
      <c r="C40" s="520" t="s">
        <v>5157</v>
      </c>
      <c r="D40" s="499">
        <v>3</v>
      </c>
      <c r="E40" s="47">
        <v>4</v>
      </c>
      <c r="F40" s="686" t="s">
        <v>500</v>
      </c>
      <c r="G40" s="494"/>
      <c r="H40" s="494" t="s">
        <v>499</v>
      </c>
      <c r="I40" s="494" t="s">
        <v>294</v>
      </c>
      <c r="J40" s="494" t="s">
        <v>294</v>
      </c>
      <c r="K40" s="573">
        <v>0</v>
      </c>
      <c r="L40" s="358" t="s">
        <v>2103</v>
      </c>
      <c r="M40" s="357" t="s">
        <v>901</v>
      </c>
      <c r="N40" s="357" t="s">
        <v>499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882</v>
      </c>
      <c r="U40" s="357" t="s">
        <v>294</v>
      </c>
      <c r="V40" s="357" t="s">
        <v>294</v>
      </c>
    </row>
    <row r="41" spans="1:22" ht="15" thickBot="1">
      <c r="A41" s="515"/>
      <c r="B41" s="50" t="s">
        <v>34</v>
      </c>
      <c r="C41" s="520" t="s">
        <v>142</v>
      </c>
      <c r="D41" s="516">
        <v>4</v>
      </c>
      <c r="E41" s="50">
        <v>6</v>
      </c>
      <c r="F41" s="497" t="s">
        <v>4139</v>
      </c>
      <c r="G41" s="494"/>
      <c r="H41" s="494" t="s">
        <v>10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34</v>
      </c>
      <c r="N41" s="357" t="s">
        <v>10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438</v>
      </c>
      <c r="U41" s="357" t="s">
        <v>294</v>
      </c>
      <c r="V41" s="357" t="s">
        <v>294</v>
      </c>
    </row>
    <row r="42" spans="1:22" ht="15" thickBot="1">
      <c r="A42" s="517"/>
      <c r="B42" s="517"/>
      <c r="C42" s="541" t="s">
        <v>22</v>
      </c>
      <c r="D42" s="49">
        <v>22</v>
      </c>
      <c r="E42" s="49">
        <v>32</v>
      </c>
      <c r="F42" s="69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47" t="s">
        <v>38</v>
      </c>
      <c r="C43" s="520" t="s">
        <v>146</v>
      </c>
      <c r="D43" s="499">
        <v>1</v>
      </c>
      <c r="E43" s="47">
        <v>1</v>
      </c>
      <c r="F43" s="496" t="s">
        <v>872</v>
      </c>
      <c r="G43" s="494"/>
      <c r="H43" s="494" t="s">
        <v>19</v>
      </c>
      <c r="I43" s="494" t="s">
        <v>294</v>
      </c>
      <c r="J43" s="494" t="s">
        <v>294</v>
      </c>
      <c r="K43" s="573">
        <v>0</v>
      </c>
      <c r="L43" s="358" t="s">
        <v>331</v>
      </c>
      <c r="M43" s="357" t="s">
        <v>38</v>
      </c>
      <c r="N43" s="357" t="s">
        <v>19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335</v>
      </c>
      <c r="U43" s="357" t="s">
        <v>294</v>
      </c>
      <c r="V43" s="357" t="s">
        <v>294</v>
      </c>
    </row>
    <row r="44" spans="1:22">
      <c r="A44" s="515"/>
      <c r="B44" s="47" t="s">
        <v>373</v>
      </c>
      <c r="C44" s="520" t="s">
        <v>4639</v>
      </c>
      <c r="D44" s="499">
        <v>3</v>
      </c>
      <c r="E44" s="47">
        <v>4</v>
      </c>
      <c r="F44" s="496" t="s">
        <v>429</v>
      </c>
      <c r="G44" s="494"/>
      <c r="H44" s="494" t="s">
        <v>30</v>
      </c>
      <c r="I44" s="494" t="s">
        <v>294</v>
      </c>
      <c r="J44" s="494" t="s">
        <v>294</v>
      </c>
      <c r="K44" s="573">
        <v>0</v>
      </c>
      <c r="L44" s="358" t="s">
        <v>2115</v>
      </c>
      <c r="M44" s="357" t="s">
        <v>373</v>
      </c>
      <c r="N44" s="357" t="s">
        <v>30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604</v>
      </c>
      <c r="U44" s="357" t="s">
        <v>294</v>
      </c>
      <c r="V44" s="357" t="s">
        <v>294</v>
      </c>
    </row>
    <row r="45" spans="1:22">
      <c r="A45" s="515"/>
      <c r="B45" s="47" t="s">
        <v>4559</v>
      </c>
      <c r="C45" s="520" t="s">
        <v>4560</v>
      </c>
      <c r="D45" s="499">
        <v>4</v>
      </c>
      <c r="E45" s="47">
        <v>8</v>
      </c>
      <c r="F45" s="496" t="s">
        <v>4533</v>
      </c>
      <c r="G45" s="494"/>
      <c r="H45" s="494" t="s">
        <v>4532</v>
      </c>
      <c r="I45" s="494" t="s">
        <v>294</v>
      </c>
      <c r="J45" s="494" t="s">
        <v>294</v>
      </c>
      <c r="K45" s="573">
        <v>0</v>
      </c>
      <c r="L45" s="358" t="s">
        <v>4560</v>
      </c>
      <c r="M45" s="357" t="s">
        <v>4559</v>
      </c>
      <c r="N45" s="357" t="s">
        <v>4532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4534</v>
      </c>
      <c r="U45" s="357" t="s">
        <v>294</v>
      </c>
      <c r="V45" s="357" t="s">
        <v>294</v>
      </c>
    </row>
    <row r="46" spans="1:22">
      <c r="A46" s="515"/>
      <c r="B46" s="47" t="s">
        <v>4564</v>
      </c>
      <c r="C46" s="520" t="s">
        <v>4565</v>
      </c>
      <c r="D46" s="499">
        <v>4</v>
      </c>
      <c r="E46" s="47">
        <v>6</v>
      </c>
      <c r="F46" s="496" t="s">
        <v>408</v>
      </c>
      <c r="G46" s="494"/>
      <c r="H46" s="494" t="s">
        <v>1110</v>
      </c>
      <c r="I46" s="494" t="s">
        <v>294</v>
      </c>
      <c r="J46" s="494" t="s">
        <v>294</v>
      </c>
      <c r="K46" s="573">
        <v>0</v>
      </c>
      <c r="L46" s="358" t="s">
        <v>4566</v>
      </c>
      <c r="M46" s="357" t="s">
        <v>4564</v>
      </c>
      <c r="N46" s="357" t="s">
        <v>1110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>
      <c r="A47" s="515"/>
      <c r="B47" s="607" t="s">
        <v>4800</v>
      </c>
      <c r="C47" s="520" t="s">
        <v>4801</v>
      </c>
      <c r="D47" s="499">
        <v>3</v>
      </c>
      <c r="E47" s="47">
        <v>4</v>
      </c>
      <c r="F47" s="496" t="s">
        <v>408</v>
      </c>
      <c r="G47" s="494"/>
      <c r="H47" s="494" t="s">
        <v>1110</v>
      </c>
      <c r="I47" s="494" t="s">
        <v>294</v>
      </c>
      <c r="J47" s="494" t="s">
        <v>294</v>
      </c>
      <c r="K47" s="573">
        <v>0</v>
      </c>
      <c r="L47" s="358" t="s">
        <v>2119</v>
      </c>
      <c r="M47" s="357" t="s">
        <v>4800</v>
      </c>
      <c r="N47" s="357" t="s">
        <v>1110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 ht="15" thickBot="1">
      <c r="A48" s="515"/>
      <c r="B48" s="619" t="s">
        <v>5803</v>
      </c>
      <c r="C48" s="537" t="s">
        <v>5244</v>
      </c>
      <c r="D48" s="499">
        <v>4</v>
      </c>
      <c r="E48" s="47">
        <v>6</v>
      </c>
      <c r="F48" s="496" t="s">
        <v>5230</v>
      </c>
      <c r="G48" s="494"/>
      <c r="H48" s="494" t="s">
        <v>5229</v>
      </c>
      <c r="I48" s="494" t="s">
        <v>294</v>
      </c>
      <c r="J48" s="494" t="s">
        <v>294</v>
      </c>
      <c r="K48" s="573">
        <v>0</v>
      </c>
      <c r="L48" s="358" t="s">
        <v>5244</v>
      </c>
      <c r="M48" s="357" t="s">
        <v>5803</v>
      </c>
      <c r="N48" s="357" t="s">
        <v>5229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5231</v>
      </c>
      <c r="U48" s="357" t="s">
        <v>294</v>
      </c>
      <c r="V48" s="357" t="s">
        <v>294</v>
      </c>
    </row>
    <row r="49" spans="1:22" ht="15" thickBot="1">
      <c r="A49" s="517"/>
      <c r="B49" s="528"/>
      <c r="C49" s="541" t="s">
        <v>22</v>
      </c>
      <c r="D49" s="49">
        <v>19</v>
      </c>
      <c r="E49" s="49">
        <v>29</v>
      </c>
      <c r="F49" s="69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6" t="s">
        <v>4577</v>
      </c>
      <c r="C50" s="531" t="s">
        <v>4578</v>
      </c>
      <c r="D50" s="498">
        <v>3</v>
      </c>
      <c r="E50" s="46">
        <v>6</v>
      </c>
      <c r="F50" s="495" t="s">
        <v>4565</v>
      </c>
      <c r="G50" s="494"/>
      <c r="H50" s="494" t="s">
        <v>4564</v>
      </c>
      <c r="I50" s="494" t="s">
        <v>294</v>
      </c>
      <c r="J50" s="494" t="s">
        <v>294</v>
      </c>
      <c r="K50" s="573">
        <v>0</v>
      </c>
      <c r="L50" s="358" t="s">
        <v>4578</v>
      </c>
      <c r="M50" s="357" t="s">
        <v>4577</v>
      </c>
      <c r="N50" s="357" t="s">
        <v>4564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4566</v>
      </c>
      <c r="U50" s="357" t="s">
        <v>294</v>
      </c>
      <c r="V50" s="357" t="s">
        <v>294</v>
      </c>
    </row>
    <row r="51" spans="1:22">
      <c r="A51" s="515"/>
      <c r="B51" s="607" t="s">
        <v>4571</v>
      </c>
      <c r="C51" s="520" t="s">
        <v>4572</v>
      </c>
      <c r="D51" s="499">
        <v>4</v>
      </c>
      <c r="E51" s="47">
        <v>6</v>
      </c>
      <c r="F51" s="686" t="s">
        <v>408</v>
      </c>
      <c r="G51" s="494"/>
      <c r="H51" s="494" t="s">
        <v>1110</v>
      </c>
      <c r="I51" s="494" t="s">
        <v>294</v>
      </c>
      <c r="J51" s="494" t="s">
        <v>294</v>
      </c>
      <c r="K51" s="573">
        <v>0</v>
      </c>
      <c r="L51" s="358" t="s">
        <v>4573</v>
      </c>
      <c r="M51" s="357" t="s">
        <v>4571</v>
      </c>
      <c r="N51" s="357" t="s">
        <v>1110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>
      <c r="A52" s="515"/>
      <c r="B52" s="47" t="s">
        <v>5804</v>
      </c>
      <c r="C52" s="520" t="s">
        <v>5251</v>
      </c>
      <c r="D52" s="499">
        <v>4</v>
      </c>
      <c r="E52" s="47">
        <v>6</v>
      </c>
      <c r="F52" s="496" t="s">
        <v>5244</v>
      </c>
      <c r="G52" s="494"/>
      <c r="H52" s="494" t="s">
        <v>5803</v>
      </c>
      <c r="I52" s="494" t="s">
        <v>294</v>
      </c>
      <c r="J52" s="494" t="s">
        <v>294</v>
      </c>
      <c r="K52" s="573">
        <v>0</v>
      </c>
      <c r="L52" s="358" t="s">
        <v>5252</v>
      </c>
      <c r="M52" s="357" t="s">
        <v>5804</v>
      </c>
      <c r="N52" s="357" t="s">
        <v>5803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5244</v>
      </c>
      <c r="U52" s="357" t="s">
        <v>294</v>
      </c>
      <c r="V52" s="357" t="s">
        <v>294</v>
      </c>
    </row>
    <row r="53" spans="1:22">
      <c r="A53" s="515"/>
      <c r="B53" s="607" t="s">
        <v>5805</v>
      </c>
      <c r="C53" s="523" t="s">
        <v>5806</v>
      </c>
      <c r="D53" s="499">
        <v>4</v>
      </c>
      <c r="E53" s="47">
        <v>4</v>
      </c>
      <c r="F53" s="496" t="s">
        <v>4801</v>
      </c>
      <c r="G53" s="494"/>
      <c r="H53" s="494" t="s">
        <v>4800</v>
      </c>
      <c r="I53" s="494" t="s">
        <v>294</v>
      </c>
      <c r="J53" s="494" t="s">
        <v>294</v>
      </c>
      <c r="K53" s="573">
        <v>0</v>
      </c>
      <c r="L53" s="358" t="s">
        <v>5807</v>
      </c>
      <c r="M53" s="357" t="s">
        <v>5805</v>
      </c>
      <c r="N53" s="357" t="s">
        <v>4800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2119</v>
      </c>
      <c r="U53" s="357" t="s">
        <v>294</v>
      </c>
      <c r="V53" s="357" t="s">
        <v>294</v>
      </c>
    </row>
    <row r="54" spans="1:22" ht="15" thickBot="1">
      <c r="A54" s="515"/>
      <c r="B54" s="619" t="s">
        <v>4574</v>
      </c>
      <c r="C54" s="537" t="s">
        <v>4575</v>
      </c>
      <c r="D54" s="516">
        <v>4</v>
      </c>
      <c r="E54" s="50">
        <v>4</v>
      </c>
      <c r="F54" s="497" t="s">
        <v>500</v>
      </c>
      <c r="G54" s="494"/>
      <c r="H54" s="494" t="s">
        <v>499</v>
      </c>
      <c r="I54" s="494" t="s">
        <v>294</v>
      </c>
      <c r="J54" s="494" t="s">
        <v>294</v>
      </c>
      <c r="K54" s="573">
        <v>0</v>
      </c>
      <c r="L54" s="358" t="s">
        <v>4576</v>
      </c>
      <c r="M54" s="357" t="s">
        <v>4574</v>
      </c>
      <c r="N54" s="357" t="s">
        <v>499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882</v>
      </c>
      <c r="U54" s="357" t="s">
        <v>294</v>
      </c>
      <c r="V54" s="357" t="s">
        <v>294</v>
      </c>
    </row>
    <row r="55" spans="1:22" ht="15" thickBot="1">
      <c r="A55" s="517"/>
      <c r="B55" s="528"/>
      <c r="C55" s="550" t="s">
        <v>22</v>
      </c>
      <c r="D55" s="545">
        <v>19</v>
      </c>
      <c r="E55" s="545">
        <v>26</v>
      </c>
      <c r="F55" s="690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6" t="s">
        <v>4585</v>
      </c>
      <c r="C56" s="611" t="s">
        <v>5267</v>
      </c>
      <c r="D56" s="609">
        <v>6</v>
      </c>
      <c r="E56" s="607">
        <v>10</v>
      </c>
      <c r="F56" s="1065" t="s">
        <v>4560</v>
      </c>
      <c r="G56" s="494"/>
      <c r="H56" s="494" t="s">
        <v>4559</v>
      </c>
      <c r="I56" s="494" t="s">
        <v>294</v>
      </c>
      <c r="J56" s="494" t="s">
        <v>294</v>
      </c>
      <c r="K56" s="573">
        <v>0</v>
      </c>
      <c r="L56" s="358" t="s">
        <v>4587</v>
      </c>
      <c r="M56" s="357" t="s">
        <v>4585</v>
      </c>
      <c r="N56" s="357" t="s">
        <v>4559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4560</v>
      </c>
      <c r="U56" s="357" t="s">
        <v>294</v>
      </c>
      <c r="V56" s="357" t="s">
        <v>294</v>
      </c>
    </row>
    <row r="57" spans="1:22">
      <c r="A57" s="515"/>
      <c r="B57" s="607" t="s">
        <v>5259</v>
      </c>
      <c r="C57" s="611" t="s">
        <v>5261</v>
      </c>
      <c r="D57" s="609">
        <v>4</v>
      </c>
      <c r="E57" s="607">
        <v>6</v>
      </c>
      <c r="F57" s="1065" t="s">
        <v>5252</v>
      </c>
      <c r="G57" s="494"/>
      <c r="H57" s="494" t="s">
        <v>5804</v>
      </c>
      <c r="I57" s="494" t="s">
        <v>294</v>
      </c>
      <c r="J57" s="494" t="s">
        <v>294</v>
      </c>
      <c r="K57" s="573">
        <v>0</v>
      </c>
      <c r="L57" s="358" t="s">
        <v>5261</v>
      </c>
      <c r="M57" s="357" t="s">
        <v>5259</v>
      </c>
      <c r="N57" s="357" t="s">
        <v>5804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5252</v>
      </c>
      <c r="U57" s="357" t="s">
        <v>294</v>
      </c>
      <c r="V57" s="357" t="s">
        <v>294</v>
      </c>
    </row>
    <row r="58" spans="1:22" ht="15" thickBot="1">
      <c r="A58" s="515"/>
      <c r="B58" s="50" t="s">
        <v>4665</v>
      </c>
      <c r="C58" s="611" t="s">
        <v>1021</v>
      </c>
      <c r="D58" s="681">
        <v>8</v>
      </c>
      <c r="E58" s="607">
        <v>14</v>
      </c>
      <c r="F58" s="1065" t="s">
        <v>5503</v>
      </c>
      <c r="G58" s="494"/>
      <c r="H58" s="494" t="s">
        <v>34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4665</v>
      </c>
      <c r="N58" s="357" t="s">
        <v>34</v>
      </c>
      <c r="O58" s="357" t="s">
        <v>294</v>
      </c>
      <c r="P58" s="357" t="s">
        <v>294</v>
      </c>
      <c r="Q58" s="357">
        <v>130</v>
      </c>
      <c r="R58" s="357">
        <v>19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517"/>
      <c r="B59" s="607"/>
      <c r="C59" s="1334" t="s">
        <v>22</v>
      </c>
      <c r="D59" s="624">
        <v>18</v>
      </c>
      <c r="E59" s="624">
        <v>30</v>
      </c>
      <c r="F59" s="704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9</v>
      </c>
      <c r="B60" s="603" t="s">
        <v>1114</v>
      </c>
      <c r="C60" s="604" t="s">
        <v>1119</v>
      </c>
      <c r="D60" s="605">
        <v>4</v>
      </c>
      <c r="E60" s="603">
        <v>4</v>
      </c>
      <c r="F60" s="1067" t="s">
        <v>1115</v>
      </c>
      <c r="G60" s="494" t="s">
        <v>241</v>
      </c>
      <c r="H60" s="494" t="s">
        <v>294</v>
      </c>
      <c r="I60" s="494" t="s">
        <v>294</v>
      </c>
      <c r="J60" s="494" t="s">
        <v>294</v>
      </c>
      <c r="K60" s="573">
        <v>150</v>
      </c>
      <c r="L60" s="358" t="s">
        <v>878</v>
      </c>
      <c r="M60" s="357" t="s">
        <v>1114</v>
      </c>
      <c r="N60" s="357" t="s">
        <v>294</v>
      </c>
      <c r="O60" s="357" t="s">
        <v>294</v>
      </c>
      <c r="P60" s="357" t="s">
        <v>294</v>
      </c>
      <c r="Q60" s="357">
        <v>150</v>
      </c>
      <c r="R60" s="357">
        <v>0</v>
      </c>
      <c r="S60" s="357">
        <v>0</v>
      </c>
      <c r="T60" s="357" t="s">
        <v>2111</v>
      </c>
      <c r="U60" s="357" t="s">
        <v>294</v>
      </c>
      <c r="V60" s="357" t="s">
        <v>294</v>
      </c>
    </row>
    <row r="61" spans="1:22">
      <c r="A61" s="515"/>
      <c r="B61" s="607" t="s">
        <v>4591</v>
      </c>
      <c r="C61" s="611" t="s">
        <v>1120</v>
      </c>
      <c r="D61" s="609">
        <v>4</v>
      </c>
      <c r="E61" s="607">
        <v>4</v>
      </c>
      <c r="F61" s="1065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/>
    </row>
    <row r="62" spans="1:22">
      <c r="A62" s="515"/>
      <c r="B62" s="607" t="s">
        <v>876</v>
      </c>
      <c r="C62" s="611" t="s">
        <v>1121</v>
      </c>
      <c r="D62" s="609">
        <v>4</v>
      </c>
      <c r="E62" s="607">
        <v>4</v>
      </c>
      <c r="F62" s="1065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607" t="s">
        <v>4596</v>
      </c>
      <c r="C63" s="611" t="s">
        <v>4597</v>
      </c>
      <c r="D63" s="609">
        <v>6</v>
      </c>
      <c r="E63" s="607">
        <v>10</v>
      </c>
      <c r="F63" s="1065" t="s">
        <v>5267</v>
      </c>
      <c r="G63" s="494"/>
      <c r="H63" s="494" t="s">
        <v>4585</v>
      </c>
      <c r="I63" s="494" t="s">
        <v>294</v>
      </c>
      <c r="J63" s="494" t="s">
        <v>294</v>
      </c>
      <c r="K63" s="573">
        <v>0</v>
      </c>
      <c r="L63" s="358" t="s">
        <v>4598</v>
      </c>
      <c r="M63" s="357" t="s">
        <v>4596</v>
      </c>
      <c r="N63" s="357" t="s">
        <v>4585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4587</v>
      </c>
      <c r="U63" s="357" t="s">
        <v>294</v>
      </c>
      <c r="V63" s="357" t="s">
        <v>294</v>
      </c>
    </row>
    <row r="64" spans="1:22" ht="15" thickBot="1">
      <c r="A64" s="515"/>
      <c r="B64" s="619" t="s">
        <v>5730</v>
      </c>
      <c r="C64" s="634" t="s">
        <v>325</v>
      </c>
      <c r="D64" s="681">
        <v>8</v>
      </c>
      <c r="E64" s="619">
        <v>12</v>
      </c>
      <c r="F64" s="1069" t="s">
        <v>4595</v>
      </c>
      <c r="G64" s="494"/>
      <c r="H64" s="494" t="s">
        <v>35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5730</v>
      </c>
      <c r="N64" s="357" t="s">
        <v>35</v>
      </c>
      <c r="O64" s="357" t="s">
        <v>294</v>
      </c>
      <c r="P64" s="357" t="s">
        <v>294</v>
      </c>
      <c r="Q64" s="357">
        <v>150</v>
      </c>
      <c r="R64" s="357">
        <v>36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517"/>
      <c r="B65" s="528"/>
      <c r="C65" s="1336" t="s">
        <v>22</v>
      </c>
      <c r="D65" s="631">
        <v>18</v>
      </c>
      <c r="E65" s="631">
        <v>26</v>
      </c>
      <c r="F65" s="702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15">
        <v>10</v>
      </c>
      <c r="B66" s="607" t="s">
        <v>4605</v>
      </c>
      <c r="C66" s="611" t="s">
        <v>4606</v>
      </c>
      <c r="D66" s="605">
        <v>6</v>
      </c>
      <c r="E66" s="607">
        <v>8</v>
      </c>
      <c r="F66" s="1067" t="s">
        <v>4801</v>
      </c>
      <c r="G66" s="494"/>
      <c r="H66" s="494" t="s">
        <v>4800</v>
      </c>
      <c r="I66" s="494" t="s">
        <v>294</v>
      </c>
      <c r="J66" s="494" t="s">
        <v>294</v>
      </c>
      <c r="K66" s="573">
        <v>0</v>
      </c>
      <c r="L66" s="358" t="s">
        <v>4607</v>
      </c>
      <c r="M66" s="357" t="s">
        <v>4605</v>
      </c>
      <c r="N66" s="357" t="s">
        <v>4800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2119</v>
      </c>
      <c r="U66" s="357" t="s">
        <v>294</v>
      </c>
      <c r="V66" s="357" t="s">
        <v>294</v>
      </c>
    </row>
    <row r="67" spans="1:22">
      <c r="A67" s="515"/>
      <c r="B67" s="607" t="s">
        <v>1116</v>
      </c>
      <c r="C67" s="611" t="s">
        <v>1122</v>
      </c>
      <c r="D67" s="609">
        <v>4</v>
      </c>
      <c r="E67" s="607">
        <v>4</v>
      </c>
      <c r="F67" s="1065" t="s">
        <v>5808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607" t="s">
        <v>866</v>
      </c>
      <c r="C68" s="611" t="s">
        <v>5150</v>
      </c>
      <c r="D68" s="609">
        <v>4</v>
      </c>
      <c r="E68" s="607">
        <v>4</v>
      </c>
      <c r="F68" s="1065" t="s">
        <v>5808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607" t="s">
        <v>875</v>
      </c>
      <c r="C69" s="611" t="s">
        <v>5514</v>
      </c>
      <c r="D69" s="609">
        <v>4</v>
      </c>
      <c r="E69" s="607">
        <v>4</v>
      </c>
      <c r="F69" s="1065" t="s">
        <v>5808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 ht="15" thickBot="1">
      <c r="A70" s="515"/>
      <c r="B70" s="619" t="s">
        <v>5731</v>
      </c>
      <c r="C70" s="611" t="s">
        <v>3394</v>
      </c>
      <c r="D70" s="609">
        <v>8</v>
      </c>
      <c r="E70" s="607">
        <v>12</v>
      </c>
      <c r="F70" s="1065" t="s">
        <v>325</v>
      </c>
      <c r="G70" s="494"/>
      <c r="H70" s="494" t="s">
        <v>5730</v>
      </c>
      <c r="I70" s="494" t="s">
        <v>294</v>
      </c>
      <c r="J70" s="494" t="s">
        <v>294</v>
      </c>
      <c r="K70" s="573">
        <v>0</v>
      </c>
      <c r="L70" s="358" t="s">
        <v>3396</v>
      </c>
      <c r="M70" s="357" t="s">
        <v>5731</v>
      </c>
      <c r="N70" s="357" t="s">
        <v>5730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4161</v>
      </c>
      <c r="U70" s="357" t="s">
        <v>294</v>
      </c>
      <c r="V70" s="357" t="s">
        <v>294</v>
      </c>
    </row>
    <row r="71" spans="1:22" ht="15" thickBot="1">
      <c r="A71" s="517"/>
      <c r="B71" s="517"/>
      <c r="C71" s="541" t="s">
        <v>22</v>
      </c>
      <c r="D71" s="49">
        <v>18</v>
      </c>
      <c r="E71" s="49">
        <v>24</v>
      </c>
      <c r="F71" s="69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 ht="15" thickBot="1">
      <c r="A72" s="1066"/>
      <c r="B72" s="1378"/>
      <c r="C72" s="1061" t="s">
        <v>111</v>
      </c>
      <c r="D72" s="545">
        <v>200</v>
      </c>
      <c r="E72" s="545">
        <v>275</v>
      </c>
      <c r="F72" s="137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111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>
      <c r="A73" s="494"/>
      <c r="B73" s="494"/>
      <c r="C73" s="494"/>
      <c r="D73" s="494"/>
      <c r="E73" s="494"/>
      <c r="F73" s="494"/>
      <c r="G73" s="494"/>
      <c r="H73" s="494"/>
      <c r="I73" s="494"/>
      <c r="J73" s="494"/>
      <c r="L73" s="358" t="s">
        <v>294</v>
      </c>
      <c r="M73" s="357" t="s">
        <v>294</v>
      </c>
      <c r="N73" s="357" t="s">
        <v>294</v>
      </c>
      <c r="T73" s="357" t="s">
        <v>294</v>
      </c>
      <c r="U73" s="357" t="s">
        <v>294</v>
      </c>
      <c r="V73" s="357" t="s">
        <v>294</v>
      </c>
    </row>
    <row r="74" spans="1:22">
      <c r="L74" s="358" t="s">
        <v>294</v>
      </c>
      <c r="M74" s="357" t="s">
        <v>294</v>
      </c>
      <c r="N74" s="357" t="s">
        <v>294</v>
      </c>
    </row>
    <row r="75" spans="1:22">
      <c r="L75" s="358" t="s">
        <v>294</v>
      </c>
      <c r="M75" s="357" t="s">
        <v>294</v>
      </c>
      <c r="N75" s="357" t="s">
        <v>294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CE02-6640-495A-A799-399D50B52D1F}">
  <sheetPr codeName="Sheet186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66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499</v>
      </c>
      <c r="C9" s="543" t="s">
        <v>500</v>
      </c>
      <c r="D9" s="498">
        <v>4</v>
      </c>
      <c r="E9" s="46">
        <v>4</v>
      </c>
      <c r="F9" s="49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4678</v>
      </c>
      <c r="C10" s="520" t="s">
        <v>1113</v>
      </c>
      <c r="D10" s="499">
        <v>4</v>
      </c>
      <c r="E10" s="47">
        <v>4</v>
      </c>
      <c r="F10" s="49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1113</v>
      </c>
      <c r="M10" s="357" t="s">
        <v>4678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20</v>
      </c>
      <c r="C11" s="532" t="s">
        <v>21</v>
      </c>
      <c r="D11" s="499">
        <v>5</v>
      </c>
      <c r="E11" s="47">
        <v>6</v>
      </c>
      <c r="F11" s="4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3168</v>
      </c>
      <c r="C12" s="540" t="s">
        <v>4679</v>
      </c>
      <c r="D12" s="499">
        <v>5</v>
      </c>
      <c r="E12" s="47">
        <v>6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3170</v>
      </c>
      <c r="M12" s="357" t="s">
        <v>3168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47" t="s">
        <v>10</v>
      </c>
      <c r="C13" s="542" t="s">
        <v>11</v>
      </c>
      <c r="D13" s="516">
        <v>2</v>
      </c>
      <c r="E13" s="50">
        <v>2</v>
      </c>
      <c r="F13" s="49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10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206"/>
      <c r="C14" s="541" t="s">
        <v>22</v>
      </c>
      <c r="D14" s="49">
        <v>20</v>
      </c>
      <c r="E14" s="49">
        <v>22</v>
      </c>
      <c r="F14" s="4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46" t="s">
        <v>366</v>
      </c>
      <c r="C15" s="531" t="s">
        <v>367</v>
      </c>
      <c r="D15" s="498">
        <v>3</v>
      </c>
      <c r="E15" s="46">
        <v>4</v>
      </c>
      <c r="F15" s="61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367</v>
      </c>
      <c r="M15" s="357" t="s">
        <v>366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15"/>
      <c r="B16" s="47" t="s">
        <v>860</v>
      </c>
      <c r="C16" s="548" t="s">
        <v>861</v>
      </c>
      <c r="D16" s="544">
        <v>4</v>
      </c>
      <c r="E16" s="1058">
        <v>6</v>
      </c>
      <c r="F16" s="553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738</v>
      </c>
      <c r="M16" s="357" t="s">
        <v>860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47" t="s">
        <v>26</v>
      </c>
      <c r="C17" s="532" t="s">
        <v>52</v>
      </c>
      <c r="D17" s="499">
        <v>5</v>
      </c>
      <c r="E17" s="47">
        <v>6</v>
      </c>
      <c r="F17" s="4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47" t="s">
        <v>1020</v>
      </c>
      <c r="C18" s="532" t="s">
        <v>3206</v>
      </c>
      <c r="D18" s="499">
        <v>2</v>
      </c>
      <c r="E18" s="47">
        <v>2</v>
      </c>
      <c r="F18" s="4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1020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3544</v>
      </c>
      <c r="C19" s="532" t="s">
        <v>3545</v>
      </c>
      <c r="D19" s="499">
        <v>5</v>
      </c>
      <c r="E19" s="47">
        <v>6</v>
      </c>
      <c r="F19" s="496" t="s">
        <v>4679</v>
      </c>
      <c r="G19" s="494"/>
      <c r="H19" s="494" t="s">
        <v>3168</v>
      </c>
      <c r="I19" s="494" t="s">
        <v>294</v>
      </c>
      <c r="J19" s="494" t="s">
        <v>294</v>
      </c>
      <c r="K19" s="573">
        <v>0</v>
      </c>
      <c r="L19" s="358" t="s">
        <v>593</v>
      </c>
      <c r="M19" s="357" t="s">
        <v>3544</v>
      </c>
      <c r="N19" s="357" t="s">
        <v>3168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 ht="15" thickBot="1">
      <c r="A20" s="515"/>
      <c r="B20" s="47" t="s">
        <v>36</v>
      </c>
      <c r="C20" s="532" t="s">
        <v>247</v>
      </c>
      <c r="D20" s="499">
        <v>1</v>
      </c>
      <c r="E20" s="47">
        <v>1</v>
      </c>
      <c r="F20" s="4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206"/>
      <c r="C21" s="541" t="s">
        <v>22</v>
      </c>
      <c r="D21" s="49">
        <v>20</v>
      </c>
      <c r="E21" s="49">
        <v>25</v>
      </c>
      <c r="F21" s="49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7" t="s">
        <v>868</v>
      </c>
      <c r="C22" s="543" t="s">
        <v>4894</v>
      </c>
      <c r="D22" s="498">
        <v>3</v>
      </c>
      <c r="E22" s="46">
        <v>4</v>
      </c>
      <c r="F22" s="495" t="s">
        <v>4679</v>
      </c>
      <c r="G22" s="494"/>
      <c r="H22" s="494" t="s">
        <v>3168</v>
      </c>
      <c r="I22" s="494" t="s">
        <v>294</v>
      </c>
      <c r="J22" s="494" t="s">
        <v>294</v>
      </c>
      <c r="K22" s="573">
        <v>0</v>
      </c>
      <c r="L22" s="358" t="s">
        <v>2113</v>
      </c>
      <c r="M22" s="357" t="s">
        <v>868</v>
      </c>
      <c r="N22" s="357" t="s">
        <v>3168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3170</v>
      </c>
      <c r="U22" s="357" t="s">
        <v>294</v>
      </c>
      <c r="V22" s="357" t="s">
        <v>294</v>
      </c>
    </row>
    <row r="23" spans="1:22">
      <c r="A23" s="515"/>
      <c r="B23" s="47" t="s">
        <v>4680</v>
      </c>
      <c r="C23" s="532" t="s">
        <v>1109</v>
      </c>
      <c r="D23" s="544">
        <v>4</v>
      </c>
      <c r="E23" s="544">
        <v>4</v>
      </c>
      <c r="F23" s="49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1109</v>
      </c>
      <c r="M23" s="357" t="s">
        <v>4680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33</v>
      </c>
      <c r="C24" s="532" t="s">
        <v>140</v>
      </c>
      <c r="D24" s="499">
        <v>5</v>
      </c>
      <c r="E24" s="47">
        <v>6</v>
      </c>
      <c r="F24" s="496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47" t="s">
        <v>40</v>
      </c>
      <c r="C25" s="532" t="s">
        <v>338</v>
      </c>
      <c r="D25" s="499">
        <v>1</v>
      </c>
      <c r="E25" s="47">
        <v>1</v>
      </c>
      <c r="F25" s="496" t="s">
        <v>247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515"/>
      <c r="B26" s="47" t="s">
        <v>5722</v>
      </c>
      <c r="C26" s="532" t="s">
        <v>562</v>
      </c>
      <c r="D26" s="499">
        <v>5</v>
      </c>
      <c r="E26" s="47">
        <v>6</v>
      </c>
      <c r="F26" s="496" t="s">
        <v>3545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4538</v>
      </c>
      <c r="M26" s="357" t="s">
        <v>5722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 ht="15" thickBot="1">
      <c r="A27" s="515"/>
      <c r="B27" s="47" t="s">
        <v>29</v>
      </c>
      <c r="C27" s="532" t="s">
        <v>53</v>
      </c>
      <c r="D27" s="499">
        <v>2</v>
      </c>
      <c r="E27" s="47">
        <v>2</v>
      </c>
      <c r="F27" s="49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7"/>
      <c r="B28" s="206"/>
      <c r="C28" s="541" t="s">
        <v>22</v>
      </c>
      <c r="D28" s="49">
        <v>20</v>
      </c>
      <c r="E28" s="49">
        <v>23</v>
      </c>
      <c r="F28" s="49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544" t="s">
        <v>4833</v>
      </c>
      <c r="C29" s="532" t="s">
        <v>437</v>
      </c>
      <c r="D29" s="544">
        <v>4</v>
      </c>
      <c r="E29" s="544">
        <v>4</v>
      </c>
      <c r="F29" s="686" t="s">
        <v>1109</v>
      </c>
      <c r="G29" s="494"/>
      <c r="H29" s="494" t="s">
        <v>4680</v>
      </c>
      <c r="I29" s="494" t="s">
        <v>294</v>
      </c>
      <c r="J29" s="494" t="s">
        <v>294</v>
      </c>
      <c r="K29" s="573">
        <v>0</v>
      </c>
      <c r="L29" s="358" t="s">
        <v>437</v>
      </c>
      <c r="M29" s="357" t="s">
        <v>4833</v>
      </c>
      <c r="N29" s="357" t="s">
        <v>4680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1109</v>
      </c>
      <c r="U29" s="357" t="s">
        <v>294</v>
      </c>
      <c r="V29" s="357" t="s">
        <v>294</v>
      </c>
    </row>
    <row r="30" spans="1:22">
      <c r="A30" s="515"/>
      <c r="B30" s="544" t="s">
        <v>4632</v>
      </c>
      <c r="C30" s="532" t="s">
        <v>4689</v>
      </c>
      <c r="D30" s="544">
        <v>3</v>
      </c>
      <c r="E30" s="544">
        <v>4</v>
      </c>
      <c r="F30" s="686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2108</v>
      </c>
      <c r="M30" s="357" t="s">
        <v>4632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47" t="s">
        <v>1111</v>
      </c>
      <c r="C31" s="533" t="s">
        <v>4628</v>
      </c>
      <c r="D31" s="568">
        <v>3</v>
      </c>
      <c r="E31" s="1058">
        <v>4</v>
      </c>
      <c r="F31" s="553" t="s">
        <v>338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15"/>
      <c r="B32" s="544" t="s">
        <v>25</v>
      </c>
      <c r="C32" s="532" t="s">
        <v>138</v>
      </c>
      <c r="D32" s="499">
        <v>3</v>
      </c>
      <c r="E32" s="47">
        <v>4</v>
      </c>
      <c r="F32" s="496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2100</v>
      </c>
      <c r="M32" s="357" t="s">
        <v>25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544" t="s">
        <v>5613</v>
      </c>
      <c r="C33" s="520" t="s">
        <v>1143</v>
      </c>
      <c r="D33" s="499">
        <v>4</v>
      </c>
      <c r="E33" s="47">
        <v>6</v>
      </c>
      <c r="F33" s="496" t="s">
        <v>1113</v>
      </c>
      <c r="G33" s="494"/>
      <c r="H33" s="494" t="s">
        <v>4678</v>
      </c>
      <c r="I33" s="494" t="s">
        <v>294</v>
      </c>
      <c r="J33" s="494" t="s">
        <v>294</v>
      </c>
      <c r="K33" s="573">
        <v>0</v>
      </c>
      <c r="L33" s="358" t="s">
        <v>1143</v>
      </c>
      <c r="M33" s="357" t="s">
        <v>5613</v>
      </c>
      <c r="N33" s="357" t="s">
        <v>4678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1113</v>
      </c>
      <c r="U33" s="357" t="s">
        <v>294</v>
      </c>
      <c r="V33" s="357" t="s">
        <v>294</v>
      </c>
    </row>
    <row r="34" spans="1:22" ht="15" thickBot="1">
      <c r="A34" s="515"/>
      <c r="B34" s="544" t="s">
        <v>30</v>
      </c>
      <c r="C34" s="542" t="s">
        <v>141</v>
      </c>
      <c r="D34" s="516">
        <v>5</v>
      </c>
      <c r="E34" s="50">
        <v>6</v>
      </c>
      <c r="F34" s="497" t="s">
        <v>3545</v>
      </c>
      <c r="G34" s="494"/>
      <c r="H34" s="494" t="s">
        <v>3544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</v>
      </c>
      <c r="N34" s="357" t="s">
        <v>3544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 ht="15" thickBot="1">
      <c r="A35" s="517"/>
      <c r="B35" s="602"/>
      <c r="C35" s="1057" t="s">
        <v>22</v>
      </c>
      <c r="D35" s="49">
        <v>22</v>
      </c>
      <c r="E35" s="49">
        <v>28</v>
      </c>
      <c r="F35" s="49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1307" t="s">
        <v>4637</v>
      </c>
      <c r="C36" s="1362" t="s">
        <v>411</v>
      </c>
      <c r="D36" s="1363">
        <v>4</v>
      </c>
      <c r="E36" s="1364">
        <v>6</v>
      </c>
      <c r="F36" s="1365" t="s">
        <v>4689</v>
      </c>
      <c r="G36" s="494"/>
      <c r="H36" s="494" t="s">
        <v>4632</v>
      </c>
      <c r="I36" s="494" t="s">
        <v>294</v>
      </c>
      <c r="J36" s="494" t="s">
        <v>294</v>
      </c>
      <c r="K36" s="573">
        <v>0</v>
      </c>
      <c r="L36" s="358" t="s">
        <v>411</v>
      </c>
      <c r="M36" s="357" t="s">
        <v>4637</v>
      </c>
      <c r="N36" s="357" t="s">
        <v>4632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2108</v>
      </c>
      <c r="U36" s="357" t="s">
        <v>294</v>
      </c>
      <c r="V36" s="357" t="s">
        <v>294</v>
      </c>
    </row>
    <row r="37" spans="1:22">
      <c r="A37" s="515"/>
      <c r="B37" s="47" t="s">
        <v>4843</v>
      </c>
      <c r="C37" s="520" t="s">
        <v>865</v>
      </c>
      <c r="D37" s="499">
        <v>4</v>
      </c>
      <c r="E37" s="47">
        <v>8</v>
      </c>
      <c r="F37" s="686" t="s">
        <v>1143</v>
      </c>
      <c r="G37" s="494"/>
      <c r="H37" s="494" t="s">
        <v>5613</v>
      </c>
      <c r="I37" s="494" t="s">
        <v>294</v>
      </c>
      <c r="J37" s="494" t="s">
        <v>294</v>
      </c>
      <c r="K37" s="574">
        <v>0</v>
      </c>
      <c r="L37" s="358" t="s">
        <v>865</v>
      </c>
      <c r="M37" s="357" t="s">
        <v>4843</v>
      </c>
      <c r="N37" s="357" t="s">
        <v>5613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1143</v>
      </c>
      <c r="U37" s="357" t="s">
        <v>294</v>
      </c>
      <c r="V37" s="357" t="s">
        <v>294</v>
      </c>
    </row>
    <row r="38" spans="1:22">
      <c r="A38" s="515"/>
      <c r="B38" s="544" t="s">
        <v>1118</v>
      </c>
      <c r="C38" s="520" t="s">
        <v>5274</v>
      </c>
      <c r="D38" s="499">
        <v>3</v>
      </c>
      <c r="E38" s="47">
        <v>6</v>
      </c>
      <c r="F38" s="496" t="s">
        <v>53</v>
      </c>
      <c r="G38" s="494"/>
      <c r="H38" s="494" t="s">
        <v>29</v>
      </c>
      <c r="I38" s="494" t="s">
        <v>294</v>
      </c>
      <c r="J38" s="494" t="s">
        <v>294</v>
      </c>
      <c r="K38" s="573">
        <v>0</v>
      </c>
      <c r="L38" s="358" t="s">
        <v>2114</v>
      </c>
      <c r="M38" s="357" t="s">
        <v>1118</v>
      </c>
      <c r="N38" s="357" t="s">
        <v>29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609</v>
      </c>
      <c r="U38" s="357" t="s">
        <v>294</v>
      </c>
      <c r="V38" s="357" t="s">
        <v>294</v>
      </c>
    </row>
    <row r="39" spans="1:22">
      <c r="A39" s="515"/>
      <c r="B39" s="47" t="s">
        <v>373</v>
      </c>
      <c r="C39" s="548" t="s">
        <v>4639</v>
      </c>
      <c r="D39" s="568">
        <v>3</v>
      </c>
      <c r="E39" s="1058">
        <v>4</v>
      </c>
      <c r="F39" s="1366" t="s">
        <v>141</v>
      </c>
      <c r="G39" s="494"/>
      <c r="H39" s="494" t="s">
        <v>30</v>
      </c>
      <c r="I39" s="494" t="s">
        <v>294</v>
      </c>
      <c r="J39" s="494" t="s">
        <v>294</v>
      </c>
      <c r="K39" s="574">
        <v>0</v>
      </c>
      <c r="L39" s="358" t="s">
        <v>2115</v>
      </c>
      <c r="M39" s="357" t="s">
        <v>373</v>
      </c>
      <c r="N39" s="357" t="s">
        <v>30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515"/>
      <c r="B40" s="47" t="s">
        <v>34</v>
      </c>
      <c r="C40" s="548" t="s">
        <v>142</v>
      </c>
      <c r="D40" s="568">
        <v>4</v>
      </c>
      <c r="E40" s="1058">
        <v>6</v>
      </c>
      <c r="F40" s="553" t="s">
        <v>11</v>
      </c>
      <c r="G40" s="494"/>
      <c r="H40" s="494" t="s">
        <v>10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34</v>
      </c>
      <c r="N40" s="357" t="s">
        <v>10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 ht="15" thickBot="1">
      <c r="A41" s="515"/>
      <c r="B41" s="1367" t="s">
        <v>1110</v>
      </c>
      <c r="C41" s="1368" t="s">
        <v>408</v>
      </c>
      <c r="D41" s="544">
        <v>3</v>
      </c>
      <c r="E41" s="544">
        <v>4</v>
      </c>
      <c r="F41" s="686" t="s">
        <v>367</v>
      </c>
      <c r="G41" s="494"/>
      <c r="H41" s="494" t="s">
        <v>366</v>
      </c>
      <c r="I41" s="494" t="s">
        <v>294</v>
      </c>
      <c r="J41" s="494" t="s">
        <v>294</v>
      </c>
      <c r="K41" s="573">
        <v>0</v>
      </c>
      <c r="L41" s="358" t="s">
        <v>408</v>
      </c>
      <c r="M41" s="357" t="s">
        <v>1110</v>
      </c>
      <c r="N41" s="357" t="s">
        <v>366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367</v>
      </c>
      <c r="U41" s="357" t="s">
        <v>294</v>
      </c>
      <c r="V41" s="357" t="s">
        <v>294</v>
      </c>
    </row>
    <row r="42" spans="1:22" ht="15" thickBot="1">
      <c r="A42" s="517"/>
      <c r="B42" s="517"/>
      <c r="C42" s="550" t="s">
        <v>22</v>
      </c>
      <c r="D42" s="49">
        <v>21</v>
      </c>
      <c r="E42" s="49">
        <v>34</v>
      </c>
      <c r="F42" s="49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46" t="s">
        <v>4835</v>
      </c>
      <c r="C43" s="543" t="s">
        <v>871</v>
      </c>
      <c r="D43" s="498">
        <v>5</v>
      </c>
      <c r="E43" s="46">
        <v>8</v>
      </c>
      <c r="F43" s="495" t="s">
        <v>437</v>
      </c>
      <c r="G43" s="494"/>
      <c r="H43" s="494" t="s">
        <v>4833</v>
      </c>
      <c r="I43" s="494" t="s">
        <v>294</v>
      </c>
      <c r="J43" s="494" t="s">
        <v>294</v>
      </c>
      <c r="K43" s="573">
        <v>0</v>
      </c>
      <c r="L43" s="358" t="s">
        <v>871</v>
      </c>
      <c r="M43" s="357" t="s">
        <v>4835</v>
      </c>
      <c r="N43" s="357" t="s">
        <v>4833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437</v>
      </c>
      <c r="U43" s="357" t="s">
        <v>294</v>
      </c>
      <c r="V43" s="357" t="s">
        <v>294</v>
      </c>
    </row>
    <row r="44" spans="1:22">
      <c r="A44" s="515"/>
      <c r="B44" s="47" t="s">
        <v>870</v>
      </c>
      <c r="C44" s="532" t="s">
        <v>4837</v>
      </c>
      <c r="D44" s="499">
        <v>4</v>
      </c>
      <c r="E44" s="47">
        <v>4</v>
      </c>
      <c r="F44" s="686" t="s">
        <v>4894</v>
      </c>
      <c r="G44" s="494"/>
      <c r="H44" s="494" t="s">
        <v>868</v>
      </c>
      <c r="I44" s="494" t="s">
        <v>294</v>
      </c>
      <c r="J44" s="494" t="s">
        <v>294</v>
      </c>
      <c r="K44" s="573">
        <v>0</v>
      </c>
      <c r="L44" s="358" t="s">
        <v>2145</v>
      </c>
      <c r="M44" s="357" t="s">
        <v>870</v>
      </c>
      <c r="N44" s="357" t="s">
        <v>868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2113</v>
      </c>
      <c r="U44" s="357" t="s">
        <v>294</v>
      </c>
      <c r="V44" s="357" t="s">
        <v>294</v>
      </c>
    </row>
    <row r="45" spans="1:22">
      <c r="A45" s="515"/>
      <c r="B45" s="47" t="s">
        <v>4708</v>
      </c>
      <c r="C45" s="532" t="s">
        <v>864</v>
      </c>
      <c r="D45" s="499">
        <v>4</v>
      </c>
      <c r="E45" s="47">
        <v>6</v>
      </c>
      <c r="F45" s="496" t="s">
        <v>861</v>
      </c>
      <c r="G45" s="494"/>
      <c r="H45" s="494" t="s">
        <v>860</v>
      </c>
      <c r="I45" s="494" t="s">
        <v>294</v>
      </c>
      <c r="J45" s="494" t="s">
        <v>294</v>
      </c>
      <c r="K45" s="573">
        <v>0</v>
      </c>
      <c r="L45" s="358" t="s">
        <v>864</v>
      </c>
      <c r="M45" s="357" t="s">
        <v>4708</v>
      </c>
      <c r="N45" s="357" t="s">
        <v>860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738</v>
      </c>
      <c r="U45" s="357" t="s">
        <v>294</v>
      </c>
      <c r="V45" s="357" t="s">
        <v>294</v>
      </c>
    </row>
    <row r="46" spans="1:22">
      <c r="A46" s="515"/>
      <c r="B46" s="47" t="s">
        <v>4709</v>
      </c>
      <c r="C46" s="532" t="s">
        <v>863</v>
      </c>
      <c r="D46" s="499">
        <v>4</v>
      </c>
      <c r="E46" s="47">
        <v>6</v>
      </c>
      <c r="F46" s="686" t="s">
        <v>408</v>
      </c>
      <c r="G46" s="494"/>
      <c r="H46" s="494" t="s">
        <v>1110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4709</v>
      </c>
      <c r="N46" s="357" t="s">
        <v>1110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 ht="15" thickBot="1">
      <c r="A47" s="515"/>
      <c r="B47" s="50" t="s">
        <v>4634</v>
      </c>
      <c r="C47" s="542" t="s">
        <v>4761</v>
      </c>
      <c r="D47" s="499">
        <v>4</v>
      </c>
      <c r="E47" s="47">
        <v>4</v>
      </c>
      <c r="F47" s="686" t="s">
        <v>141</v>
      </c>
      <c r="G47" s="494"/>
      <c r="H47" s="494" t="s">
        <v>30</v>
      </c>
      <c r="I47" s="494" t="s">
        <v>294</v>
      </c>
      <c r="J47" s="494" t="s">
        <v>294</v>
      </c>
      <c r="K47" s="573">
        <v>0</v>
      </c>
      <c r="L47" s="358" t="s">
        <v>943</v>
      </c>
      <c r="M47" s="357" t="s">
        <v>4634</v>
      </c>
      <c r="N47" s="357" t="s">
        <v>30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604</v>
      </c>
      <c r="U47" s="357" t="s">
        <v>294</v>
      </c>
      <c r="V47" s="357" t="s">
        <v>294</v>
      </c>
    </row>
    <row r="48" spans="1:22" ht="15" thickBot="1">
      <c r="A48" s="517"/>
      <c r="B48" s="517"/>
      <c r="C48" s="550" t="s">
        <v>22</v>
      </c>
      <c r="D48" s="49">
        <v>21</v>
      </c>
      <c r="E48" s="49">
        <v>28</v>
      </c>
      <c r="F48" s="49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46" t="s">
        <v>901</v>
      </c>
      <c r="C49" s="543" t="s">
        <v>879</v>
      </c>
      <c r="D49" s="46">
        <v>3</v>
      </c>
      <c r="E49" s="46">
        <v>4</v>
      </c>
      <c r="F49" s="495" t="s">
        <v>500</v>
      </c>
      <c r="G49" s="494"/>
      <c r="H49" s="494" t="s">
        <v>499</v>
      </c>
      <c r="I49" s="494" t="s">
        <v>294</v>
      </c>
      <c r="J49" s="494" t="s">
        <v>294</v>
      </c>
      <c r="K49" s="573">
        <v>0</v>
      </c>
      <c r="L49" s="358" t="s">
        <v>2103</v>
      </c>
      <c r="M49" s="357" t="s">
        <v>901</v>
      </c>
      <c r="N49" s="357" t="s">
        <v>499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882</v>
      </c>
      <c r="U49" s="357" t="s">
        <v>294</v>
      </c>
      <c r="V49" s="357" t="s">
        <v>294</v>
      </c>
    </row>
    <row r="50" spans="1:22">
      <c r="A50" s="515"/>
      <c r="B50" s="47" t="s">
        <v>4716</v>
      </c>
      <c r="C50" s="533" t="s">
        <v>4717</v>
      </c>
      <c r="D50" s="568">
        <v>3</v>
      </c>
      <c r="E50" s="1058">
        <v>4</v>
      </c>
      <c r="F50" s="842" t="s">
        <v>4761</v>
      </c>
      <c r="G50" s="494"/>
      <c r="H50" s="494" t="s">
        <v>4634</v>
      </c>
      <c r="I50" s="494" t="s">
        <v>294</v>
      </c>
      <c r="J50" s="494" t="s">
        <v>294</v>
      </c>
      <c r="K50" s="573">
        <v>0</v>
      </c>
      <c r="L50" s="358" t="s">
        <v>2118</v>
      </c>
      <c r="M50" s="357" t="s">
        <v>4716</v>
      </c>
      <c r="N50" s="357" t="s">
        <v>4634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943</v>
      </c>
      <c r="U50" s="357" t="s">
        <v>294</v>
      </c>
      <c r="V50" s="357" t="s">
        <v>294</v>
      </c>
    </row>
    <row r="51" spans="1:22">
      <c r="A51" s="515"/>
      <c r="B51" s="47" t="s">
        <v>5614</v>
      </c>
      <c r="C51" s="533" t="s">
        <v>361</v>
      </c>
      <c r="D51" s="568">
        <v>5</v>
      </c>
      <c r="E51" s="1058">
        <v>8</v>
      </c>
      <c r="F51" s="842" t="s">
        <v>411</v>
      </c>
      <c r="G51" s="494"/>
      <c r="H51" s="494" t="s">
        <v>4637</v>
      </c>
      <c r="I51" s="494" t="s">
        <v>294</v>
      </c>
      <c r="J51" s="494" t="s">
        <v>294</v>
      </c>
      <c r="K51" s="573">
        <v>0</v>
      </c>
      <c r="L51" s="358" t="s">
        <v>361</v>
      </c>
      <c r="M51" s="357" t="s">
        <v>5614</v>
      </c>
      <c r="N51" s="357" t="s">
        <v>4637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411</v>
      </c>
      <c r="U51" s="357" t="s">
        <v>294</v>
      </c>
      <c r="V51" s="357" t="s">
        <v>294</v>
      </c>
    </row>
    <row r="52" spans="1:22">
      <c r="A52" s="515"/>
      <c r="B52" s="47" t="s">
        <v>5615</v>
      </c>
      <c r="C52" s="532" t="s">
        <v>862</v>
      </c>
      <c r="D52" s="568">
        <v>4</v>
      </c>
      <c r="E52" s="47">
        <v>6</v>
      </c>
      <c r="F52" s="496" t="s">
        <v>861</v>
      </c>
      <c r="G52" s="494"/>
      <c r="H52" s="494" t="s">
        <v>860</v>
      </c>
      <c r="I52" s="494" t="s">
        <v>294</v>
      </c>
      <c r="J52" s="494" t="s">
        <v>294</v>
      </c>
      <c r="K52" s="573">
        <v>0</v>
      </c>
      <c r="L52" s="358" t="s">
        <v>862</v>
      </c>
      <c r="M52" s="357" t="s">
        <v>5615</v>
      </c>
      <c r="N52" s="357" t="s">
        <v>860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738</v>
      </c>
      <c r="U52" s="357" t="s">
        <v>294</v>
      </c>
      <c r="V52" s="357" t="s">
        <v>294</v>
      </c>
    </row>
    <row r="53" spans="1:22">
      <c r="A53" s="515"/>
      <c r="B53" s="47" t="s">
        <v>35</v>
      </c>
      <c r="C53" s="548" t="s">
        <v>145</v>
      </c>
      <c r="D53" s="568">
        <v>3</v>
      </c>
      <c r="E53" s="1058">
        <v>4</v>
      </c>
      <c r="F53" s="553" t="s">
        <v>138</v>
      </c>
      <c r="G53" s="494"/>
      <c r="H53" s="494" t="s">
        <v>25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35</v>
      </c>
      <c r="N53" s="357" t="s">
        <v>25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515"/>
      <c r="B54" s="50" t="s">
        <v>19</v>
      </c>
      <c r="C54" s="1369" t="s">
        <v>3226</v>
      </c>
      <c r="D54" s="1370">
        <v>2</v>
      </c>
      <c r="E54" s="1371">
        <v>2</v>
      </c>
      <c r="F54" s="1372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335</v>
      </c>
      <c r="M54" s="357" t="s">
        <v>19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517"/>
      <c r="B55" s="517"/>
      <c r="C55" s="550" t="s">
        <v>22</v>
      </c>
      <c r="D55" s="545">
        <v>20</v>
      </c>
      <c r="E55" s="545">
        <v>28</v>
      </c>
      <c r="F55" s="545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6" t="s">
        <v>5616</v>
      </c>
      <c r="C56" s="543" t="s">
        <v>1144</v>
      </c>
      <c r="D56" s="535">
        <v>6</v>
      </c>
      <c r="E56" s="46">
        <v>8</v>
      </c>
      <c r="F56" s="1062" t="s">
        <v>871</v>
      </c>
      <c r="G56" s="494"/>
      <c r="H56" s="494" t="s">
        <v>4835</v>
      </c>
      <c r="I56" s="494" t="s">
        <v>294</v>
      </c>
      <c r="J56" s="494" t="s">
        <v>294</v>
      </c>
      <c r="K56" s="573">
        <v>0</v>
      </c>
      <c r="L56" s="358" t="s">
        <v>1144</v>
      </c>
      <c r="M56" s="357" t="s">
        <v>5616</v>
      </c>
      <c r="N56" s="357" t="s">
        <v>4835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871</v>
      </c>
      <c r="U56" s="357" t="s">
        <v>294</v>
      </c>
      <c r="V56" s="357" t="s">
        <v>294</v>
      </c>
    </row>
    <row r="57" spans="1:22">
      <c r="A57" s="515"/>
      <c r="B57" s="47" t="s">
        <v>38</v>
      </c>
      <c r="C57" s="548" t="s">
        <v>146</v>
      </c>
      <c r="D57" s="568">
        <v>1</v>
      </c>
      <c r="E57" s="1058">
        <v>1</v>
      </c>
      <c r="F57" s="686" t="s">
        <v>3226</v>
      </c>
      <c r="G57" s="494"/>
      <c r="H57" s="494" t="s">
        <v>19</v>
      </c>
      <c r="I57" s="494" t="s">
        <v>294</v>
      </c>
      <c r="J57" s="494" t="s">
        <v>294</v>
      </c>
      <c r="K57" s="573">
        <v>0</v>
      </c>
      <c r="L57" s="358" t="s">
        <v>331</v>
      </c>
      <c r="M57" s="357" t="s">
        <v>38</v>
      </c>
      <c r="N57" s="357" t="s">
        <v>19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335</v>
      </c>
      <c r="U57" s="357" t="s">
        <v>294</v>
      </c>
      <c r="V57" s="357" t="s">
        <v>294</v>
      </c>
    </row>
    <row r="58" spans="1:22">
      <c r="A58" s="515"/>
      <c r="B58" s="47" t="s">
        <v>5617</v>
      </c>
      <c r="C58" s="532" t="s">
        <v>947</v>
      </c>
      <c r="D58" s="568">
        <v>5</v>
      </c>
      <c r="E58" s="1058">
        <v>10</v>
      </c>
      <c r="F58" s="686" t="s">
        <v>864</v>
      </c>
      <c r="G58" s="494"/>
      <c r="H58" s="494" t="s">
        <v>4708</v>
      </c>
      <c r="I58" s="494" t="s">
        <v>294</v>
      </c>
      <c r="J58" s="494" t="s">
        <v>294</v>
      </c>
      <c r="K58" s="573">
        <v>0</v>
      </c>
      <c r="L58" s="358" t="s">
        <v>947</v>
      </c>
      <c r="M58" s="357" t="s">
        <v>5617</v>
      </c>
      <c r="N58" s="357" t="s">
        <v>4708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864</v>
      </c>
      <c r="U58" s="357" t="s">
        <v>294</v>
      </c>
      <c r="V58" s="357" t="s">
        <v>294</v>
      </c>
    </row>
    <row r="59" spans="1:22" ht="15" thickBot="1">
      <c r="A59" s="515"/>
      <c r="B59" s="1371" t="s">
        <v>4665</v>
      </c>
      <c r="C59" s="1369" t="s">
        <v>1021</v>
      </c>
      <c r="D59" s="1373">
        <v>8</v>
      </c>
      <c r="E59" s="1371">
        <v>14</v>
      </c>
      <c r="F59" s="555" t="s">
        <v>5618</v>
      </c>
      <c r="G59" s="494"/>
      <c r="H59" s="494" t="s">
        <v>34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4665</v>
      </c>
      <c r="N59" s="357" t="s">
        <v>34</v>
      </c>
      <c r="O59" s="357" t="s">
        <v>294</v>
      </c>
      <c r="P59" s="357" t="s">
        <v>294</v>
      </c>
      <c r="Q59" s="357">
        <v>130</v>
      </c>
      <c r="R59" s="357">
        <v>18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50"/>
      <c r="C60" s="541" t="s">
        <v>22</v>
      </c>
      <c r="D60" s="49">
        <v>20</v>
      </c>
      <c r="E60" s="49">
        <v>33</v>
      </c>
      <c r="F60" s="54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6" t="s">
        <v>1114</v>
      </c>
      <c r="C61" s="543" t="s">
        <v>1119</v>
      </c>
      <c r="D61" s="499">
        <v>4</v>
      </c>
      <c r="E61" s="46">
        <v>4</v>
      </c>
      <c r="F61" s="556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515"/>
      <c r="B62" s="47" t="s">
        <v>877</v>
      </c>
      <c r="C62" s="532" t="s">
        <v>1120</v>
      </c>
      <c r="D62" s="499">
        <v>4</v>
      </c>
      <c r="E62" s="47">
        <v>4</v>
      </c>
      <c r="F62" s="553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515"/>
      <c r="B63" s="47" t="s">
        <v>876</v>
      </c>
      <c r="C63" s="532" t="s">
        <v>1145</v>
      </c>
      <c r="D63" s="499">
        <v>4</v>
      </c>
      <c r="E63" s="47">
        <v>4</v>
      </c>
      <c r="F63" s="553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5619</v>
      </c>
      <c r="C64" s="532" t="s">
        <v>5794</v>
      </c>
      <c r="D64" s="499">
        <v>6</v>
      </c>
      <c r="E64" s="47">
        <v>10</v>
      </c>
      <c r="F64" s="686" t="s">
        <v>1144</v>
      </c>
      <c r="G64" s="494"/>
      <c r="H64" s="494" t="s">
        <v>5616</v>
      </c>
      <c r="I64" s="494" t="s">
        <v>294</v>
      </c>
      <c r="J64" s="494" t="s">
        <v>294</v>
      </c>
      <c r="K64" s="573">
        <v>0</v>
      </c>
      <c r="L64" s="358" t="s">
        <v>2154</v>
      </c>
      <c r="M64" s="357" t="s">
        <v>5619</v>
      </c>
      <c r="N64" s="357" t="s">
        <v>5616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1144</v>
      </c>
      <c r="U64" s="357" t="s">
        <v>294</v>
      </c>
      <c r="V64" s="357" t="s">
        <v>294</v>
      </c>
    </row>
    <row r="65" spans="1:22" ht="15" thickBot="1">
      <c r="A65" s="515"/>
      <c r="B65" s="50" t="s">
        <v>5730</v>
      </c>
      <c r="C65" s="523" t="s">
        <v>325</v>
      </c>
      <c r="D65" s="1058">
        <v>8</v>
      </c>
      <c r="E65" s="47">
        <v>12</v>
      </c>
      <c r="F65" s="557" t="s">
        <v>4595</v>
      </c>
      <c r="G65" s="494"/>
      <c r="H65" s="494" t="s">
        <v>35</v>
      </c>
      <c r="I65" s="494" t="s">
        <v>294</v>
      </c>
      <c r="J65" s="494" t="s">
        <v>294</v>
      </c>
      <c r="K65" s="573">
        <v>150</v>
      </c>
      <c r="L65" s="358" t="s">
        <v>4161</v>
      </c>
      <c r="M65" s="357" t="s">
        <v>5730</v>
      </c>
      <c r="N65" s="357" t="s">
        <v>35</v>
      </c>
      <c r="O65" s="357" t="s">
        <v>294</v>
      </c>
      <c r="P65" s="357" t="s">
        <v>294</v>
      </c>
      <c r="Q65" s="357">
        <v>150</v>
      </c>
      <c r="R65" s="357">
        <v>36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517"/>
      <c r="B66" s="47"/>
      <c r="C66" s="1057" t="s">
        <v>22</v>
      </c>
      <c r="D66" s="692">
        <v>18</v>
      </c>
      <c r="E66" s="692">
        <v>26</v>
      </c>
      <c r="F66" s="54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6" t="s">
        <v>1116</v>
      </c>
      <c r="C67" s="543" t="s">
        <v>1122</v>
      </c>
      <c r="D67" s="498">
        <v>4</v>
      </c>
      <c r="E67" s="498">
        <v>4</v>
      </c>
      <c r="F67" s="877" t="s">
        <v>1058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2137</v>
      </c>
      <c r="M67" s="357" t="s">
        <v>1116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866</v>
      </c>
      <c r="C68" s="532" t="s">
        <v>1123</v>
      </c>
      <c r="D68" s="499">
        <v>4</v>
      </c>
      <c r="E68" s="499">
        <v>4</v>
      </c>
      <c r="F68" s="610" t="s">
        <v>1058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875</v>
      </c>
      <c r="C69" s="532" t="s">
        <v>1124</v>
      </c>
      <c r="D69" s="499">
        <v>4</v>
      </c>
      <c r="E69" s="499">
        <v>4</v>
      </c>
      <c r="F69" s="610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5620</v>
      </c>
      <c r="C70" s="532" t="s">
        <v>1146</v>
      </c>
      <c r="D70" s="499">
        <v>6</v>
      </c>
      <c r="E70" s="499">
        <v>8</v>
      </c>
      <c r="F70" s="1204" t="s">
        <v>1010</v>
      </c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1146</v>
      </c>
      <c r="M70" s="357" t="s">
        <v>5620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2156</v>
      </c>
      <c r="U70" s="357" t="s">
        <v>294</v>
      </c>
      <c r="V70" s="357" t="s">
        <v>294</v>
      </c>
    </row>
    <row r="71" spans="1:22" ht="15" thickBot="1">
      <c r="A71" s="515"/>
      <c r="B71" s="50" t="s">
        <v>5731</v>
      </c>
      <c r="C71" s="524" t="s">
        <v>3394</v>
      </c>
      <c r="D71" s="1373">
        <v>8</v>
      </c>
      <c r="E71" s="1373">
        <v>12</v>
      </c>
      <c r="F71" s="885" t="s">
        <v>325</v>
      </c>
      <c r="G71" s="494"/>
      <c r="H71" s="494" t="s">
        <v>5730</v>
      </c>
      <c r="I71" s="494" t="s">
        <v>294</v>
      </c>
      <c r="J71" s="494" t="s">
        <v>294</v>
      </c>
      <c r="K71" s="573">
        <v>0</v>
      </c>
      <c r="L71" s="358" t="s">
        <v>3396</v>
      </c>
      <c r="M71" s="357" t="s">
        <v>5731</v>
      </c>
      <c r="N71" s="357" t="s">
        <v>5730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4161</v>
      </c>
      <c r="U71" s="357" t="s">
        <v>294</v>
      </c>
      <c r="V71" s="357" t="s">
        <v>294</v>
      </c>
    </row>
    <row r="72" spans="1:22" ht="15" thickBot="1">
      <c r="A72" s="517"/>
      <c r="B72" s="50"/>
      <c r="C72" s="550" t="s">
        <v>22</v>
      </c>
      <c r="D72" s="49">
        <v>18</v>
      </c>
      <c r="E72" s="49">
        <v>24</v>
      </c>
      <c r="F72" s="49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42"/>
      <c r="B73" s="1374"/>
      <c r="C73" s="1061" t="s">
        <v>111</v>
      </c>
      <c r="D73" s="545">
        <v>200</v>
      </c>
      <c r="E73" s="545">
        <v>271</v>
      </c>
      <c r="F73" s="137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A8AF5-23BD-473F-9B16-1648998D3F36}">
  <sheetPr codeName="Sheet187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356" t="s">
        <v>10</v>
      </c>
      <c r="C9" s="1357" t="s">
        <v>11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1358" t="s">
        <v>3168</v>
      </c>
      <c r="C10" s="1359" t="s">
        <v>3169</v>
      </c>
      <c r="D10" s="499">
        <v>5</v>
      </c>
      <c r="E10" s="47">
        <v>6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1358" t="s">
        <v>905</v>
      </c>
      <c r="C11" s="1359" t="s">
        <v>906</v>
      </c>
      <c r="D11" s="499">
        <v>4</v>
      </c>
      <c r="E11" s="47">
        <v>4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2124</v>
      </c>
      <c r="M11" s="357" t="s">
        <v>905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1159" t="s">
        <v>1020</v>
      </c>
      <c r="C12" s="1204" t="s">
        <v>3206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1358" t="s">
        <v>499</v>
      </c>
      <c r="C13" s="1359" t="s">
        <v>500</v>
      </c>
      <c r="D13" s="499">
        <v>4</v>
      </c>
      <c r="E13" s="47">
        <v>4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1153" t="s">
        <v>20</v>
      </c>
      <c r="C14" s="1360" t="s">
        <v>21</v>
      </c>
      <c r="D14" s="499">
        <v>5</v>
      </c>
      <c r="E14" s="47">
        <v>6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7"/>
      <c r="C15" s="550" t="s">
        <v>22</v>
      </c>
      <c r="D15" s="49">
        <v>22</v>
      </c>
      <c r="E15" s="49">
        <v>24</v>
      </c>
      <c r="F15" s="49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46">
        <v>2</v>
      </c>
      <c r="B16" s="47" t="s">
        <v>3544</v>
      </c>
      <c r="C16" s="532" t="s">
        <v>3545</v>
      </c>
      <c r="D16" s="498">
        <v>5</v>
      </c>
      <c r="E16" s="46">
        <v>6</v>
      </c>
      <c r="F16" s="495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47"/>
      <c r="B17" s="47" t="s">
        <v>29</v>
      </c>
      <c r="C17" s="532" t="s">
        <v>53</v>
      </c>
      <c r="D17" s="499">
        <v>2</v>
      </c>
      <c r="E17" s="47">
        <v>2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47"/>
      <c r="B18" s="47" t="s">
        <v>903</v>
      </c>
      <c r="C18" s="532" t="s">
        <v>904</v>
      </c>
      <c r="D18" s="499">
        <v>4</v>
      </c>
      <c r="E18" s="47">
        <v>6</v>
      </c>
      <c r="F18" s="496" t="s">
        <v>906</v>
      </c>
      <c r="G18" s="494"/>
      <c r="H18" s="494" t="s">
        <v>905</v>
      </c>
      <c r="I18" s="494" t="s">
        <v>294</v>
      </c>
      <c r="J18" s="494" t="s">
        <v>294</v>
      </c>
      <c r="K18" s="573">
        <v>0</v>
      </c>
      <c r="L18" s="358" t="s">
        <v>2125</v>
      </c>
      <c r="M18" s="357" t="s">
        <v>903</v>
      </c>
      <c r="N18" s="357" t="s">
        <v>905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2124</v>
      </c>
      <c r="U18" s="357" t="s">
        <v>294</v>
      </c>
      <c r="V18" s="357" t="s">
        <v>294</v>
      </c>
    </row>
    <row r="19" spans="1:22">
      <c r="A19" s="47"/>
      <c r="B19" s="47" t="s">
        <v>366</v>
      </c>
      <c r="C19" s="532" t="s">
        <v>367</v>
      </c>
      <c r="D19" s="499">
        <v>3</v>
      </c>
      <c r="E19" s="47">
        <v>4</v>
      </c>
      <c r="F19" s="4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367</v>
      </c>
      <c r="M19" s="357" t="s">
        <v>366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47"/>
      <c r="B20" s="47" t="s">
        <v>26</v>
      </c>
      <c r="C20" s="532" t="s">
        <v>52</v>
      </c>
      <c r="D20" s="499">
        <v>5</v>
      </c>
      <c r="E20" s="47">
        <v>6</v>
      </c>
      <c r="F20" s="496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47"/>
      <c r="B21" s="47" t="s">
        <v>36</v>
      </c>
      <c r="C21" s="532" t="s">
        <v>3933</v>
      </c>
      <c r="D21" s="499">
        <v>1</v>
      </c>
      <c r="E21" s="47">
        <v>1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1131</v>
      </c>
      <c r="M21" s="357" t="s">
        <v>36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0"/>
      <c r="B22" s="48"/>
      <c r="C22" s="541" t="s">
        <v>22</v>
      </c>
      <c r="D22" s="49">
        <v>20</v>
      </c>
      <c r="E22" s="49">
        <v>25</v>
      </c>
      <c r="F22" s="69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46">
        <v>3</v>
      </c>
      <c r="B23" s="47" t="s">
        <v>5722</v>
      </c>
      <c r="C23" s="532" t="s">
        <v>562</v>
      </c>
      <c r="D23" s="498">
        <v>5</v>
      </c>
      <c r="E23" s="46">
        <v>6</v>
      </c>
      <c r="F23" s="495" t="s">
        <v>3545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5722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47"/>
      <c r="B24" s="47" t="s">
        <v>1110</v>
      </c>
      <c r="C24" s="532" t="s">
        <v>408</v>
      </c>
      <c r="D24" s="499">
        <v>3</v>
      </c>
      <c r="E24" s="47">
        <v>4</v>
      </c>
      <c r="F24" s="496" t="s">
        <v>367</v>
      </c>
      <c r="G24" s="494"/>
      <c r="H24" s="494" t="s">
        <v>366</v>
      </c>
      <c r="I24" s="494" t="s">
        <v>294</v>
      </c>
      <c r="J24" s="494" t="s">
        <v>294</v>
      </c>
      <c r="K24" s="573">
        <v>0</v>
      </c>
      <c r="L24" s="358" t="s">
        <v>408</v>
      </c>
      <c r="M24" s="357" t="s">
        <v>1110</v>
      </c>
      <c r="N24" s="357" t="s">
        <v>366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367</v>
      </c>
      <c r="U24" s="357" t="s">
        <v>294</v>
      </c>
      <c r="V24" s="357" t="s">
        <v>294</v>
      </c>
    </row>
    <row r="25" spans="1:22">
      <c r="A25" s="47"/>
      <c r="B25" s="47" t="s">
        <v>895</v>
      </c>
      <c r="C25" s="532" t="s">
        <v>896</v>
      </c>
      <c r="D25" s="499">
        <v>3</v>
      </c>
      <c r="E25" s="47">
        <v>4</v>
      </c>
      <c r="F25" s="496" t="s">
        <v>904</v>
      </c>
      <c r="G25" s="494"/>
      <c r="H25" s="494" t="s">
        <v>903</v>
      </c>
      <c r="I25" s="494" t="s">
        <v>294</v>
      </c>
      <c r="J25" s="494" t="s">
        <v>294</v>
      </c>
      <c r="K25" s="573">
        <v>0</v>
      </c>
      <c r="L25" s="358" t="s">
        <v>2126</v>
      </c>
      <c r="M25" s="357" t="s">
        <v>895</v>
      </c>
      <c r="N25" s="357" t="s">
        <v>903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2125</v>
      </c>
      <c r="U25" s="357" t="s">
        <v>294</v>
      </c>
      <c r="V25" s="357" t="s">
        <v>294</v>
      </c>
    </row>
    <row r="26" spans="1:22">
      <c r="A26" s="47"/>
      <c r="B26" s="47" t="s">
        <v>25</v>
      </c>
      <c r="C26" s="532" t="s">
        <v>138</v>
      </c>
      <c r="D26" s="499">
        <v>3</v>
      </c>
      <c r="E26" s="47">
        <v>4</v>
      </c>
      <c r="F26" s="496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25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47"/>
      <c r="B27" s="47" t="s">
        <v>40</v>
      </c>
      <c r="C27" s="532" t="s">
        <v>3943</v>
      </c>
      <c r="D27" s="499">
        <v>1</v>
      </c>
      <c r="E27" s="47">
        <v>1</v>
      </c>
      <c r="F27" s="686" t="s">
        <v>3933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47"/>
      <c r="B28" s="47" t="s">
        <v>33</v>
      </c>
      <c r="C28" s="532" t="s">
        <v>140</v>
      </c>
      <c r="D28" s="516">
        <v>5</v>
      </c>
      <c r="E28" s="50">
        <v>6</v>
      </c>
      <c r="F28" s="497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0"/>
      <c r="B29" s="48"/>
      <c r="C29" s="541" t="s">
        <v>22</v>
      </c>
      <c r="D29" s="49">
        <v>20</v>
      </c>
      <c r="E29" s="49">
        <v>25</v>
      </c>
      <c r="F29" s="69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46">
        <v>4</v>
      </c>
      <c r="B30" s="47" t="s">
        <v>1133</v>
      </c>
      <c r="C30" s="532" t="s">
        <v>1134</v>
      </c>
      <c r="D30" s="499">
        <v>3</v>
      </c>
      <c r="E30" s="47">
        <v>4</v>
      </c>
      <c r="F30" s="496" t="s">
        <v>904</v>
      </c>
      <c r="G30" s="494"/>
      <c r="H30" s="494" t="s">
        <v>903</v>
      </c>
      <c r="I30" s="494" t="s">
        <v>294</v>
      </c>
      <c r="J30" s="494" t="s">
        <v>294</v>
      </c>
      <c r="K30" s="573">
        <v>0</v>
      </c>
      <c r="L30" s="358" t="s">
        <v>1134</v>
      </c>
      <c r="M30" s="357" t="s">
        <v>1133</v>
      </c>
      <c r="N30" s="357" t="s">
        <v>903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2125</v>
      </c>
      <c r="U30" s="357" t="s">
        <v>294</v>
      </c>
      <c r="V30" s="357" t="s">
        <v>294</v>
      </c>
    </row>
    <row r="31" spans="1:22">
      <c r="A31" s="47"/>
      <c r="B31" s="47" t="s">
        <v>868</v>
      </c>
      <c r="C31" s="532" t="s">
        <v>946</v>
      </c>
      <c r="D31" s="499">
        <v>3</v>
      </c>
      <c r="E31" s="47">
        <v>4</v>
      </c>
      <c r="F31" s="496" t="s">
        <v>3169</v>
      </c>
      <c r="G31" s="494"/>
      <c r="H31" s="494" t="s">
        <v>3168</v>
      </c>
      <c r="I31" s="494" t="s">
        <v>294</v>
      </c>
      <c r="J31" s="494" t="s">
        <v>294</v>
      </c>
      <c r="K31" s="573">
        <v>0</v>
      </c>
      <c r="L31" s="358" t="s">
        <v>2113</v>
      </c>
      <c r="M31" s="357" t="s">
        <v>868</v>
      </c>
      <c r="N31" s="357" t="s">
        <v>3168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3170</v>
      </c>
      <c r="U31" s="357" t="s">
        <v>294</v>
      </c>
      <c r="V31" s="357" t="s">
        <v>294</v>
      </c>
    </row>
    <row r="32" spans="1:22">
      <c r="A32" s="47"/>
      <c r="B32" s="47" t="s">
        <v>887</v>
      </c>
      <c r="C32" s="532" t="s">
        <v>886</v>
      </c>
      <c r="D32" s="499">
        <v>4</v>
      </c>
      <c r="E32" s="47">
        <v>6</v>
      </c>
      <c r="F32" s="496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886</v>
      </c>
      <c r="M32" s="357" t="s">
        <v>887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47"/>
      <c r="B33" s="47" t="s">
        <v>899</v>
      </c>
      <c r="C33" s="532" t="s">
        <v>898</v>
      </c>
      <c r="D33" s="499">
        <v>3</v>
      </c>
      <c r="E33" s="47">
        <v>4</v>
      </c>
      <c r="F33" s="496" t="s">
        <v>500</v>
      </c>
      <c r="G33" s="494"/>
      <c r="H33" s="494" t="s">
        <v>499</v>
      </c>
      <c r="I33" s="494" t="s">
        <v>294</v>
      </c>
      <c r="J33" s="494" t="s">
        <v>294</v>
      </c>
      <c r="K33" s="573">
        <v>0</v>
      </c>
      <c r="L33" s="358" t="s">
        <v>2127</v>
      </c>
      <c r="M33" s="357" t="s">
        <v>899</v>
      </c>
      <c r="N33" s="357" t="s">
        <v>499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882</v>
      </c>
      <c r="U33" s="357" t="s">
        <v>294</v>
      </c>
      <c r="V33" s="357" t="s">
        <v>294</v>
      </c>
    </row>
    <row r="34" spans="1:22">
      <c r="A34" s="47"/>
      <c r="B34" s="47" t="s">
        <v>30</v>
      </c>
      <c r="C34" s="532" t="s">
        <v>141</v>
      </c>
      <c r="D34" s="499">
        <v>5</v>
      </c>
      <c r="E34" s="47">
        <v>6</v>
      </c>
      <c r="F34" s="496" t="s">
        <v>3545</v>
      </c>
      <c r="G34" s="494"/>
      <c r="H34" s="494" t="s">
        <v>3544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</v>
      </c>
      <c r="N34" s="357" t="s">
        <v>3544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 ht="15" thickBot="1">
      <c r="A35" s="47"/>
      <c r="B35" s="47" t="s">
        <v>883</v>
      </c>
      <c r="C35" s="532" t="s">
        <v>884</v>
      </c>
      <c r="D35" s="499">
        <v>3</v>
      </c>
      <c r="E35" s="47">
        <v>4</v>
      </c>
      <c r="F35" s="686" t="s">
        <v>896</v>
      </c>
      <c r="G35" s="494"/>
      <c r="H35" s="494" t="s">
        <v>895</v>
      </c>
      <c r="I35" s="494" t="s">
        <v>294</v>
      </c>
      <c r="J35" s="494" t="s">
        <v>294</v>
      </c>
      <c r="K35" s="573">
        <v>0</v>
      </c>
      <c r="L35" s="358" t="s">
        <v>2128</v>
      </c>
      <c r="M35" s="357" t="s">
        <v>883</v>
      </c>
      <c r="N35" s="357" t="s">
        <v>895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2126</v>
      </c>
      <c r="U35" s="357" t="s">
        <v>294</v>
      </c>
      <c r="V35" s="357" t="s">
        <v>294</v>
      </c>
    </row>
    <row r="36" spans="1:22" ht="15" thickBot="1">
      <c r="A36" s="50"/>
      <c r="B36" s="48"/>
      <c r="C36" s="541" t="s">
        <v>22</v>
      </c>
      <c r="D36" s="49">
        <v>21</v>
      </c>
      <c r="E36" s="49">
        <v>28</v>
      </c>
      <c r="F36" s="69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46">
        <v>5</v>
      </c>
      <c r="B37" s="47" t="s">
        <v>1135</v>
      </c>
      <c r="C37" s="532" t="s">
        <v>889</v>
      </c>
      <c r="D37" s="499">
        <v>4</v>
      </c>
      <c r="E37" s="47">
        <v>6</v>
      </c>
      <c r="F37" s="496" t="s">
        <v>884</v>
      </c>
      <c r="G37" s="494"/>
      <c r="H37" s="494" t="s">
        <v>883</v>
      </c>
      <c r="I37" s="494" t="s">
        <v>294</v>
      </c>
      <c r="J37" s="494" t="s">
        <v>294</v>
      </c>
      <c r="K37" s="574">
        <v>0</v>
      </c>
      <c r="L37" s="358" t="s">
        <v>889</v>
      </c>
      <c r="M37" s="357" t="s">
        <v>1135</v>
      </c>
      <c r="N37" s="357" t="s">
        <v>883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2128</v>
      </c>
      <c r="U37" s="357" t="s">
        <v>294</v>
      </c>
      <c r="V37" s="357" t="s">
        <v>294</v>
      </c>
    </row>
    <row r="38" spans="1:22">
      <c r="A38" s="47"/>
      <c r="B38" s="47" t="s">
        <v>1136</v>
      </c>
      <c r="C38" s="532" t="s">
        <v>902</v>
      </c>
      <c r="D38" s="499">
        <v>6</v>
      </c>
      <c r="E38" s="47">
        <v>10</v>
      </c>
      <c r="F38" s="496" t="s">
        <v>141</v>
      </c>
      <c r="G38" s="494"/>
      <c r="H38" s="494" t="s">
        <v>30</v>
      </c>
      <c r="I38" s="494" t="s">
        <v>294</v>
      </c>
      <c r="J38" s="494" t="s">
        <v>294</v>
      </c>
      <c r="K38" s="573">
        <v>0</v>
      </c>
      <c r="L38" s="358" t="s">
        <v>2130</v>
      </c>
      <c r="M38" s="357" t="s">
        <v>1136</v>
      </c>
      <c r="N38" s="357" t="s">
        <v>30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604</v>
      </c>
      <c r="U38" s="357" t="s">
        <v>294</v>
      </c>
      <c r="V38" s="357" t="s">
        <v>294</v>
      </c>
    </row>
    <row r="39" spans="1:22">
      <c r="A39" s="47"/>
      <c r="B39" s="47" t="s">
        <v>19</v>
      </c>
      <c r="C39" s="523" t="s">
        <v>3226</v>
      </c>
      <c r="D39" s="47">
        <v>2</v>
      </c>
      <c r="E39" s="47">
        <v>2</v>
      </c>
      <c r="F39" s="610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335</v>
      </c>
      <c r="M39" s="357" t="s">
        <v>19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47"/>
      <c r="B40" s="47" t="s">
        <v>34</v>
      </c>
      <c r="C40" s="532" t="s">
        <v>142</v>
      </c>
      <c r="D40" s="499">
        <v>4</v>
      </c>
      <c r="E40" s="47">
        <v>6</v>
      </c>
      <c r="F40" s="496" t="s">
        <v>11</v>
      </c>
      <c r="G40" s="494"/>
      <c r="H40" s="494" t="s">
        <v>10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34</v>
      </c>
      <c r="N40" s="357" t="s">
        <v>10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438</v>
      </c>
      <c r="U40" s="357" t="s">
        <v>294</v>
      </c>
      <c r="V40" s="357" t="s">
        <v>294</v>
      </c>
    </row>
    <row r="41" spans="1:22">
      <c r="A41" s="47"/>
      <c r="B41" s="47" t="s">
        <v>1111</v>
      </c>
      <c r="C41" s="532" t="s">
        <v>4628</v>
      </c>
      <c r="D41" s="499">
        <v>3</v>
      </c>
      <c r="E41" s="47">
        <v>4</v>
      </c>
      <c r="F41" s="496" t="s">
        <v>3943</v>
      </c>
      <c r="G41" s="494"/>
      <c r="H41" s="494" t="s">
        <v>40</v>
      </c>
      <c r="I41" s="494" t="s">
        <v>294</v>
      </c>
      <c r="J41" s="494" t="s">
        <v>294</v>
      </c>
      <c r="K41" s="573">
        <v>0</v>
      </c>
      <c r="L41" s="358" t="s">
        <v>1126</v>
      </c>
      <c r="M41" s="357" t="s">
        <v>1111</v>
      </c>
      <c r="N41" s="357" t="s">
        <v>40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1180</v>
      </c>
      <c r="U41" s="357" t="s">
        <v>294</v>
      </c>
      <c r="V41" s="357" t="s">
        <v>294</v>
      </c>
    </row>
    <row r="42" spans="1:22" ht="15" thickBot="1">
      <c r="A42" s="47"/>
      <c r="B42" s="47" t="s">
        <v>1118</v>
      </c>
      <c r="C42" s="532" t="s">
        <v>5274</v>
      </c>
      <c r="D42" s="499">
        <v>3</v>
      </c>
      <c r="E42" s="47">
        <v>6</v>
      </c>
      <c r="F42" s="496" t="s">
        <v>53</v>
      </c>
      <c r="G42" s="494"/>
      <c r="H42" s="494" t="s">
        <v>29</v>
      </c>
      <c r="I42" s="494" t="s">
        <v>294</v>
      </c>
      <c r="J42" s="494" t="s">
        <v>294</v>
      </c>
      <c r="K42" s="573">
        <v>0</v>
      </c>
      <c r="L42" s="358" t="s">
        <v>2114</v>
      </c>
      <c r="M42" s="357" t="s">
        <v>1118</v>
      </c>
      <c r="N42" s="357" t="s">
        <v>29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609</v>
      </c>
      <c r="U42" s="357" t="s">
        <v>294</v>
      </c>
      <c r="V42" s="357" t="s">
        <v>294</v>
      </c>
    </row>
    <row r="43" spans="1:22" ht="15" thickBot="1">
      <c r="A43" s="50"/>
      <c r="B43" s="48"/>
      <c r="C43" s="541" t="s">
        <v>22</v>
      </c>
      <c r="D43" s="49">
        <v>22</v>
      </c>
      <c r="E43" s="49">
        <v>34</v>
      </c>
      <c r="F43" s="698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46">
        <v>6</v>
      </c>
      <c r="B44" s="47" t="s">
        <v>901</v>
      </c>
      <c r="C44" s="543" t="s">
        <v>879</v>
      </c>
      <c r="D44" s="499">
        <v>3</v>
      </c>
      <c r="E44" s="47">
        <v>4</v>
      </c>
      <c r="F44" s="1150" t="s">
        <v>500</v>
      </c>
      <c r="G44" s="494"/>
      <c r="H44" s="494" t="s">
        <v>499</v>
      </c>
      <c r="I44" s="494" t="s">
        <v>294</v>
      </c>
      <c r="J44" s="494" t="s">
        <v>294</v>
      </c>
      <c r="K44" s="573">
        <v>0</v>
      </c>
      <c r="L44" s="358" t="s">
        <v>2103</v>
      </c>
      <c r="M44" s="357" t="s">
        <v>901</v>
      </c>
      <c r="N44" s="357" t="s">
        <v>499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882</v>
      </c>
      <c r="U44" s="357" t="s">
        <v>294</v>
      </c>
      <c r="V44" s="357" t="s">
        <v>294</v>
      </c>
    </row>
    <row r="45" spans="1:22">
      <c r="A45" s="47"/>
      <c r="B45" s="47" t="s">
        <v>897</v>
      </c>
      <c r="C45" s="532" t="s">
        <v>874</v>
      </c>
      <c r="D45" s="499">
        <v>3</v>
      </c>
      <c r="E45" s="47">
        <v>4</v>
      </c>
      <c r="F45" s="496" t="s">
        <v>896</v>
      </c>
      <c r="G45" s="494"/>
      <c r="H45" s="494" t="s">
        <v>895</v>
      </c>
      <c r="I45" s="494" t="s">
        <v>294</v>
      </c>
      <c r="J45" s="494" t="s">
        <v>294</v>
      </c>
      <c r="K45" s="573">
        <v>0</v>
      </c>
      <c r="L45" s="358" t="s">
        <v>2129</v>
      </c>
      <c r="M45" s="357" t="s">
        <v>897</v>
      </c>
      <c r="N45" s="357" t="s">
        <v>895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2126</v>
      </c>
      <c r="U45" s="357" t="s">
        <v>294</v>
      </c>
      <c r="V45" s="357" t="s">
        <v>294</v>
      </c>
    </row>
    <row r="46" spans="1:22">
      <c r="A46" s="47"/>
      <c r="B46" s="47" t="s">
        <v>35</v>
      </c>
      <c r="C46" s="532" t="s">
        <v>145</v>
      </c>
      <c r="D46" s="499">
        <v>3</v>
      </c>
      <c r="E46" s="47">
        <v>4</v>
      </c>
      <c r="F46" s="686" t="s">
        <v>138</v>
      </c>
      <c r="G46" s="494"/>
      <c r="H46" s="494" t="s">
        <v>25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35</v>
      </c>
      <c r="N46" s="357" t="s">
        <v>25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2100</v>
      </c>
      <c r="U46" s="357" t="s">
        <v>294</v>
      </c>
      <c r="V46" s="357" t="s">
        <v>294</v>
      </c>
    </row>
    <row r="47" spans="1:22">
      <c r="A47" s="47"/>
      <c r="B47" s="47" t="s">
        <v>38</v>
      </c>
      <c r="C47" s="532" t="s">
        <v>146</v>
      </c>
      <c r="D47" s="499">
        <v>1</v>
      </c>
      <c r="E47" s="47">
        <v>1</v>
      </c>
      <c r="F47" s="496" t="s">
        <v>3226</v>
      </c>
      <c r="G47" s="494"/>
      <c r="H47" s="494" t="s">
        <v>19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19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335</v>
      </c>
      <c r="U47" s="357" t="s">
        <v>294</v>
      </c>
      <c r="V47" s="357" t="s">
        <v>294</v>
      </c>
    </row>
    <row r="48" spans="1:22">
      <c r="A48" s="47"/>
      <c r="B48" s="47" t="s">
        <v>892</v>
      </c>
      <c r="C48" s="532" t="s">
        <v>893</v>
      </c>
      <c r="D48" s="499">
        <v>6</v>
      </c>
      <c r="E48" s="47">
        <v>10</v>
      </c>
      <c r="F48" s="496" t="s">
        <v>902</v>
      </c>
      <c r="G48" s="494"/>
      <c r="H48" s="494" t="s">
        <v>1136</v>
      </c>
      <c r="I48" s="494" t="s">
        <v>294</v>
      </c>
      <c r="J48" s="494" t="s">
        <v>294</v>
      </c>
      <c r="K48" s="573">
        <v>0</v>
      </c>
      <c r="L48" s="358" t="s">
        <v>944</v>
      </c>
      <c r="M48" s="357" t="s">
        <v>892</v>
      </c>
      <c r="N48" s="357" t="s">
        <v>1136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2130</v>
      </c>
      <c r="U48" s="357" t="s">
        <v>294</v>
      </c>
      <c r="V48" s="357" t="s">
        <v>294</v>
      </c>
    </row>
    <row r="49" spans="1:22" ht="15" thickBot="1">
      <c r="A49" s="47"/>
      <c r="B49" s="47" t="s">
        <v>4800</v>
      </c>
      <c r="C49" s="542" t="s">
        <v>4801</v>
      </c>
      <c r="D49" s="499">
        <v>3</v>
      </c>
      <c r="E49" s="47">
        <v>4</v>
      </c>
      <c r="F49" s="496" t="s">
        <v>408</v>
      </c>
      <c r="G49" s="494"/>
      <c r="H49" s="494" t="s">
        <v>1110</v>
      </c>
      <c r="I49" s="494" t="s">
        <v>294</v>
      </c>
      <c r="J49" s="494" t="s">
        <v>294</v>
      </c>
      <c r="K49" s="573">
        <v>0</v>
      </c>
      <c r="L49" s="358" t="s">
        <v>2119</v>
      </c>
      <c r="M49" s="357" t="s">
        <v>4800</v>
      </c>
      <c r="N49" s="357" t="s">
        <v>1110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408</v>
      </c>
      <c r="U49" s="357" t="s">
        <v>294</v>
      </c>
      <c r="V49" s="357" t="s">
        <v>294</v>
      </c>
    </row>
    <row r="50" spans="1:22" ht="15" thickBot="1">
      <c r="A50" s="50"/>
      <c r="B50" s="48"/>
      <c r="C50" s="541" t="s">
        <v>22</v>
      </c>
      <c r="D50" s="49">
        <v>19</v>
      </c>
      <c r="E50" s="49">
        <v>27</v>
      </c>
      <c r="F50" s="69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46">
        <v>7</v>
      </c>
      <c r="B51" s="47" t="s">
        <v>891</v>
      </c>
      <c r="C51" s="532" t="s">
        <v>880</v>
      </c>
      <c r="D51" s="499">
        <v>6</v>
      </c>
      <c r="E51" s="46">
        <v>8</v>
      </c>
      <c r="F51" s="495" t="s">
        <v>408</v>
      </c>
      <c r="G51" s="494"/>
      <c r="H51" s="494" t="s">
        <v>1110</v>
      </c>
      <c r="I51" s="494" t="s">
        <v>294</v>
      </c>
      <c r="J51" s="494" t="s">
        <v>294</v>
      </c>
      <c r="K51" s="573">
        <v>0</v>
      </c>
      <c r="L51" s="358" t="s">
        <v>2135</v>
      </c>
      <c r="M51" s="357" t="s">
        <v>891</v>
      </c>
      <c r="N51" s="357" t="s">
        <v>1110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>
      <c r="A52" s="47"/>
      <c r="B52" s="47" t="s">
        <v>4804</v>
      </c>
      <c r="C52" s="532" t="s">
        <v>4805</v>
      </c>
      <c r="D52" s="499">
        <v>3</v>
      </c>
      <c r="E52" s="47">
        <v>4</v>
      </c>
      <c r="F52" s="496" t="s">
        <v>889</v>
      </c>
      <c r="G52" s="494"/>
      <c r="H52" s="494" t="s">
        <v>1135</v>
      </c>
      <c r="I52" s="494" t="s">
        <v>294</v>
      </c>
      <c r="J52" s="494" t="s">
        <v>294</v>
      </c>
      <c r="K52" s="573">
        <v>0</v>
      </c>
      <c r="L52" s="358" t="s">
        <v>2132</v>
      </c>
      <c r="M52" s="357" t="s">
        <v>4804</v>
      </c>
      <c r="N52" s="357" t="s">
        <v>1135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889</v>
      </c>
      <c r="U52" s="357" t="s">
        <v>294</v>
      </c>
      <c r="V52" s="357" t="s">
        <v>294</v>
      </c>
    </row>
    <row r="53" spans="1:22">
      <c r="A53" s="47"/>
      <c r="B53" s="47" t="s">
        <v>1137</v>
      </c>
      <c r="C53" s="532" t="s">
        <v>885</v>
      </c>
      <c r="D53" s="499">
        <v>4</v>
      </c>
      <c r="E53" s="47">
        <v>6</v>
      </c>
      <c r="F53" s="496" t="s">
        <v>884</v>
      </c>
      <c r="G53" s="494"/>
      <c r="H53" s="494" t="s">
        <v>883</v>
      </c>
      <c r="I53" s="494" t="s">
        <v>294</v>
      </c>
      <c r="J53" s="494" t="s">
        <v>294</v>
      </c>
      <c r="K53" s="573">
        <v>0</v>
      </c>
      <c r="L53" s="358" t="s">
        <v>2131</v>
      </c>
      <c r="M53" s="357" t="s">
        <v>1137</v>
      </c>
      <c r="N53" s="357" t="s">
        <v>883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2128</v>
      </c>
      <c r="U53" s="357" t="s">
        <v>294</v>
      </c>
      <c r="V53" s="357" t="s">
        <v>294</v>
      </c>
    </row>
    <row r="54" spans="1:22">
      <c r="A54" s="47"/>
      <c r="B54" s="47" t="s">
        <v>890</v>
      </c>
      <c r="C54" s="532" t="s">
        <v>900</v>
      </c>
      <c r="D54" s="499">
        <v>5</v>
      </c>
      <c r="E54" s="47">
        <v>8</v>
      </c>
      <c r="F54" s="496" t="s">
        <v>893</v>
      </c>
      <c r="G54" s="494"/>
      <c r="H54" s="494" t="s">
        <v>892</v>
      </c>
      <c r="I54" s="494" t="s">
        <v>294</v>
      </c>
      <c r="J54" s="494" t="s">
        <v>294</v>
      </c>
      <c r="K54" s="573">
        <v>0</v>
      </c>
      <c r="L54" s="358" t="s">
        <v>900</v>
      </c>
      <c r="M54" s="357" t="s">
        <v>890</v>
      </c>
      <c r="N54" s="357" t="s">
        <v>892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944</v>
      </c>
      <c r="U54" s="357" t="s">
        <v>294</v>
      </c>
      <c r="V54" s="357" t="s">
        <v>294</v>
      </c>
    </row>
    <row r="55" spans="1:22" ht="15" thickBot="1">
      <c r="A55" s="47"/>
      <c r="B55" s="47" t="s">
        <v>4649</v>
      </c>
      <c r="C55" s="532" t="s">
        <v>4662</v>
      </c>
      <c r="D55" s="499">
        <v>4</v>
      </c>
      <c r="E55" s="47">
        <v>4</v>
      </c>
      <c r="F55" s="496" t="s">
        <v>146</v>
      </c>
      <c r="G55" s="494"/>
      <c r="H55" s="494" t="s">
        <v>38</v>
      </c>
      <c r="I55" s="494" t="s">
        <v>294</v>
      </c>
      <c r="J55" s="494" t="s">
        <v>294</v>
      </c>
      <c r="K55" s="573">
        <v>0</v>
      </c>
      <c r="L55" s="358" t="s">
        <v>774</v>
      </c>
      <c r="M55" s="357" t="s">
        <v>4649</v>
      </c>
      <c r="N55" s="357" t="s">
        <v>38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331</v>
      </c>
      <c r="U55" s="357" t="s">
        <v>294</v>
      </c>
      <c r="V55" s="357" t="s">
        <v>294</v>
      </c>
    </row>
    <row r="56" spans="1:22" ht="15" thickBot="1">
      <c r="A56" s="50"/>
      <c r="B56" s="48"/>
      <c r="C56" s="541" t="s">
        <v>22</v>
      </c>
      <c r="D56" s="49">
        <v>22</v>
      </c>
      <c r="E56" s="49">
        <v>30</v>
      </c>
      <c r="F56" s="698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46">
        <v>8</v>
      </c>
      <c r="B57" s="46" t="s">
        <v>888</v>
      </c>
      <c r="C57" s="532" t="s">
        <v>1138</v>
      </c>
      <c r="D57" s="498">
        <v>4</v>
      </c>
      <c r="E57" s="46">
        <v>4</v>
      </c>
      <c r="F57" s="495" t="s">
        <v>900</v>
      </c>
      <c r="G57" s="494"/>
      <c r="H57" s="494" t="s">
        <v>890</v>
      </c>
      <c r="I57" s="494" t="s">
        <v>294</v>
      </c>
      <c r="J57" s="494" t="s">
        <v>294</v>
      </c>
      <c r="K57" s="573">
        <v>0</v>
      </c>
      <c r="L57" s="358" t="s">
        <v>2133</v>
      </c>
      <c r="M57" s="357" t="s">
        <v>888</v>
      </c>
      <c r="N57" s="357" t="s">
        <v>890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900</v>
      </c>
      <c r="U57" s="357" t="s">
        <v>294</v>
      </c>
      <c r="V57" s="357" t="s">
        <v>294</v>
      </c>
    </row>
    <row r="58" spans="1:22">
      <c r="A58" s="47"/>
      <c r="B58" s="47" t="s">
        <v>4665</v>
      </c>
      <c r="C58" s="532" t="s">
        <v>5502</v>
      </c>
      <c r="D58" s="499">
        <v>8</v>
      </c>
      <c r="E58" s="47">
        <v>14</v>
      </c>
      <c r="F58" s="496" t="s">
        <v>5503</v>
      </c>
      <c r="G58" s="494"/>
      <c r="H58" s="494" t="s">
        <v>34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4665</v>
      </c>
      <c r="N58" s="357" t="s">
        <v>34</v>
      </c>
      <c r="O58" s="357" t="s">
        <v>294</v>
      </c>
      <c r="P58" s="357" t="s">
        <v>294</v>
      </c>
      <c r="Q58" s="357">
        <v>130</v>
      </c>
      <c r="R58" s="357">
        <v>19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47"/>
      <c r="B59" s="47" t="s">
        <v>1139</v>
      </c>
      <c r="C59" s="532" t="s">
        <v>1140</v>
      </c>
      <c r="D59" s="499">
        <v>6</v>
      </c>
      <c r="E59" s="47">
        <v>10</v>
      </c>
      <c r="F59" s="496" t="s">
        <v>4805</v>
      </c>
      <c r="G59" s="494"/>
      <c r="H59" s="494" t="s">
        <v>4804</v>
      </c>
      <c r="I59" s="494" t="s">
        <v>294</v>
      </c>
      <c r="J59" s="494" t="s">
        <v>294</v>
      </c>
      <c r="K59" s="573">
        <v>0</v>
      </c>
      <c r="L59" s="358" t="s">
        <v>2134</v>
      </c>
      <c r="M59" s="357" t="s">
        <v>1139</v>
      </c>
      <c r="N59" s="357" t="s">
        <v>4804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2132</v>
      </c>
      <c r="U59" s="357" t="s">
        <v>294</v>
      </c>
      <c r="V59" s="357" t="s">
        <v>294</v>
      </c>
    </row>
    <row r="60" spans="1:22" ht="15" thickBot="1">
      <c r="A60" s="50"/>
      <c r="B60" s="48"/>
      <c r="C60" s="541" t="s">
        <v>22</v>
      </c>
      <c r="D60" s="49">
        <v>18</v>
      </c>
      <c r="E60" s="49">
        <v>28</v>
      </c>
      <c r="F60" s="69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46">
        <v>9</v>
      </c>
      <c r="B61" s="46" t="s">
        <v>1114</v>
      </c>
      <c r="C61" s="543" t="s">
        <v>1119</v>
      </c>
      <c r="D61" s="499">
        <v>4</v>
      </c>
      <c r="E61" s="47">
        <v>4</v>
      </c>
      <c r="F61" s="496" t="s">
        <v>1115</v>
      </c>
      <c r="G61" s="494" t="s">
        <v>241</v>
      </c>
      <c r="H61" s="494" t="s">
        <v>294</v>
      </c>
      <c r="I61" s="494" t="s">
        <v>294</v>
      </c>
      <c r="J61" s="494" t="s">
        <v>294</v>
      </c>
      <c r="K61" s="573">
        <v>150</v>
      </c>
      <c r="L61" s="358" t="s">
        <v>878</v>
      </c>
      <c r="M61" s="357" t="s">
        <v>1114</v>
      </c>
      <c r="N61" s="357" t="s">
        <v>294</v>
      </c>
      <c r="O61" s="357" t="s">
        <v>294</v>
      </c>
      <c r="P61" s="357" t="s">
        <v>294</v>
      </c>
      <c r="Q61" s="357">
        <v>150</v>
      </c>
      <c r="R61" s="357">
        <v>0</v>
      </c>
      <c r="S61" s="357">
        <v>0</v>
      </c>
      <c r="T61" s="357" t="s">
        <v>2111</v>
      </c>
      <c r="U61" s="357" t="s">
        <v>294</v>
      </c>
      <c r="V61" s="357" t="s">
        <v>294</v>
      </c>
    </row>
    <row r="62" spans="1:22">
      <c r="A62" s="47"/>
      <c r="B62" s="47" t="s">
        <v>877</v>
      </c>
      <c r="C62" s="532" t="s">
        <v>1120</v>
      </c>
      <c r="D62" s="499">
        <v>4</v>
      </c>
      <c r="E62" s="47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/>
    </row>
    <row r="63" spans="1:22">
      <c r="A63" s="47"/>
      <c r="B63" s="47" t="s">
        <v>876</v>
      </c>
      <c r="C63" s="532" t="s">
        <v>1121</v>
      </c>
      <c r="D63" s="499">
        <v>4</v>
      </c>
      <c r="E63" s="47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47"/>
      <c r="B64" s="47" t="s">
        <v>5730</v>
      </c>
      <c r="C64" s="532" t="s">
        <v>325</v>
      </c>
      <c r="D64" s="499">
        <v>8</v>
      </c>
      <c r="E64" s="47">
        <v>12</v>
      </c>
      <c r="F64" s="553" t="s">
        <v>4674</v>
      </c>
      <c r="G64" s="494"/>
      <c r="H64" s="494" t="s">
        <v>35</v>
      </c>
      <c r="I64" s="494" t="s">
        <v>294</v>
      </c>
      <c r="J64" s="494" t="s">
        <v>294</v>
      </c>
      <c r="K64" s="573">
        <v>150</v>
      </c>
      <c r="L64" s="358" t="s">
        <v>4161</v>
      </c>
      <c r="M64" s="357" t="s">
        <v>5730</v>
      </c>
      <c r="N64" s="357" t="s">
        <v>35</v>
      </c>
      <c r="O64" s="357" t="s">
        <v>294</v>
      </c>
      <c r="P64" s="357" t="s">
        <v>294</v>
      </c>
      <c r="Q64" s="357">
        <v>150</v>
      </c>
      <c r="R64" s="357">
        <v>37</v>
      </c>
      <c r="S64" s="357">
        <v>0</v>
      </c>
      <c r="T64" s="357" t="s">
        <v>3259</v>
      </c>
      <c r="U64" s="357" t="s">
        <v>2111</v>
      </c>
      <c r="V64" s="357" t="s">
        <v>294</v>
      </c>
    </row>
    <row r="65" spans="1:22" ht="15" thickBot="1">
      <c r="A65" s="47"/>
      <c r="B65" s="47" t="s">
        <v>1127</v>
      </c>
      <c r="C65" s="542" t="s">
        <v>881</v>
      </c>
      <c r="D65" s="499">
        <v>6</v>
      </c>
      <c r="E65" s="47">
        <v>8</v>
      </c>
      <c r="F65" s="496" t="s">
        <v>4650</v>
      </c>
      <c r="G65" s="494"/>
      <c r="H65" s="494" t="s">
        <v>4649</v>
      </c>
      <c r="I65" s="494" t="s">
        <v>294</v>
      </c>
      <c r="J65" s="494" t="s">
        <v>294</v>
      </c>
      <c r="K65" s="573">
        <v>0</v>
      </c>
      <c r="L65" s="358" t="s">
        <v>881</v>
      </c>
      <c r="M65" s="357" t="s">
        <v>1127</v>
      </c>
      <c r="N65" s="357" t="s">
        <v>4649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774</v>
      </c>
      <c r="U65" s="357" t="s">
        <v>294</v>
      </c>
      <c r="V65" s="357" t="s">
        <v>294</v>
      </c>
    </row>
    <row r="66" spans="1:22" ht="15" thickBot="1">
      <c r="A66" s="50"/>
      <c r="B66" s="48"/>
      <c r="C66" s="541" t="s">
        <v>22</v>
      </c>
      <c r="D66" s="49">
        <v>18</v>
      </c>
      <c r="E66" s="49">
        <v>24</v>
      </c>
      <c r="F66" s="698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46">
        <v>10</v>
      </c>
      <c r="B67" s="46" t="s">
        <v>1141</v>
      </c>
      <c r="C67" s="543" t="s">
        <v>894</v>
      </c>
      <c r="D67" s="499">
        <v>6</v>
      </c>
      <c r="E67" s="46">
        <v>10</v>
      </c>
      <c r="F67" s="495" t="s">
        <v>881</v>
      </c>
      <c r="G67" s="494"/>
      <c r="H67" s="494" t="s">
        <v>1127</v>
      </c>
      <c r="I67" s="494" t="s">
        <v>294</v>
      </c>
      <c r="J67" s="494" t="s">
        <v>294</v>
      </c>
      <c r="K67" s="573">
        <v>0</v>
      </c>
      <c r="L67" s="358" t="s">
        <v>2136</v>
      </c>
      <c r="M67" s="357" t="s">
        <v>1141</v>
      </c>
      <c r="N67" s="357" t="s">
        <v>1127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881</v>
      </c>
      <c r="U67" s="357" t="s">
        <v>294</v>
      </c>
      <c r="V67" s="357" t="s">
        <v>294</v>
      </c>
    </row>
    <row r="68" spans="1:22">
      <c r="A68" s="47"/>
      <c r="B68" s="47" t="s">
        <v>5731</v>
      </c>
      <c r="C68" s="532" t="s">
        <v>3394</v>
      </c>
      <c r="D68" s="499">
        <v>8</v>
      </c>
      <c r="E68" s="47">
        <v>12</v>
      </c>
      <c r="F68" s="496" t="s">
        <v>325</v>
      </c>
      <c r="G68" s="494"/>
      <c r="H68" s="494" t="s">
        <v>5730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5731</v>
      </c>
      <c r="N68" s="357" t="s">
        <v>5730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47"/>
      <c r="B69" s="47" t="s">
        <v>1116</v>
      </c>
      <c r="C69" s="532" t="s">
        <v>1122</v>
      </c>
      <c r="D69" s="499">
        <v>4</v>
      </c>
      <c r="E69" s="4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47"/>
      <c r="B70" s="47" t="s">
        <v>866</v>
      </c>
      <c r="C70" s="532" t="s">
        <v>1123</v>
      </c>
      <c r="D70" s="499">
        <v>4</v>
      </c>
      <c r="E70" s="47">
        <v>4</v>
      </c>
      <c r="F70" s="49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47"/>
      <c r="B71" s="47" t="s">
        <v>875</v>
      </c>
      <c r="C71" s="542" t="s">
        <v>1124</v>
      </c>
      <c r="D71" s="499">
        <v>4</v>
      </c>
      <c r="E71" s="47">
        <v>4</v>
      </c>
      <c r="F71" s="496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0"/>
      <c r="B72" s="48"/>
      <c r="C72" s="1361" t="s">
        <v>22</v>
      </c>
      <c r="D72" s="49">
        <v>18</v>
      </c>
      <c r="E72" s="49">
        <v>26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1206" t="s">
        <v>111</v>
      </c>
      <c r="D73" s="49">
        <v>200</v>
      </c>
      <c r="E73" s="49">
        <v>271</v>
      </c>
      <c r="F73" s="69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1D71A-102E-4528-BA1B-B81CB2A23C0E}">
  <sheetPr codeName="Sheet188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.1093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 ht="15" thickBot="1">
      <c r="A9" s="602">
        <v>1</v>
      </c>
      <c r="B9" s="699" t="s">
        <v>5563</v>
      </c>
      <c r="C9" s="1299" t="s">
        <v>5783</v>
      </c>
      <c r="D9" s="1266">
        <v>4</v>
      </c>
      <c r="E9" s="606">
        <v>4</v>
      </c>
      <c r="F9" s="134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5564</v>
      </c>
      <c r="M9" s="357" t="s">
        <v>5563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 ht="15" thickBot="1">
      <c r="A10" s="602"/>
      <c r="B10" s="700" t="s">
        <v>3168</v>
      </c>
      <c r="C10" s="1290" t="s">
        <v>3169</v>
      </c>
      <c r="D10" s="676">
        <v>5</v>
      </c>
      <c r="E10" s="687">
        <v>6</v>
      </c>
      <c r="F10" s="68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 ht="15" thickBot="1">
      <c r="A11" s="602"/>
      <c r="B11" s="700" t="s">
        <v>10</v>
      </c>
      <c r="C11" s="1290" t="s">
        <v>4139</v>
      </c>
      <c r="D11" s="687">
        <v>2</v>
      </c>
      <c r="E11" s="687">
        <v>2</v>
      </c>
      <c r="F11" s="4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 ht="15" thickBot="1">
      <c r="A12" s="602"/>
      <c r="B12" s="700" t="s">
        <v>20</v>
      </c>
      <c r="C12" s="1290" t="s">
        <v>4140</v>
      </c>
      <c r="D12" s="687">
        <v>5</v>
      </c>
      <c r="E12" s="687">
        <v>6</v>
      </c>
      <c r="F12" s="687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602"/>
      <c r="B13" s="700" t="s">
        <v>499</v>
      </c>
      <c r="C13" s="1065" t="s">
        <v>500</v>
      </c>
      <c r="D13" s="1267">
        <v>4</v>
      </c>
      <c r="E13" s="676">
        <v>4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02"/>
      <c r="B14" s="1341" t="s">
        <v>1020</v>
      </c>
      <c r="C14" s="1069" t="s">
        <v>3206</v>
      </c>
      <c r="D14" s="1342">
        <v>2</v>
      </c>
      <c r="E14" s="1342">
        <v>2</v>
      </c>
      <c r="F14" s="49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3207</v>
      </c>
      <c r="M14" s="357" t="s">
        <v>1020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02"/>
      <c r="B15" s="1341"/>
      <c r="C15" s="1343" t="s">
        <v>22</v>
      </c>
      <c r="D15" s="1268">
        <v>22</v>
      </c>
      <c r="E15" s="1268">
        <v>24</v>
      </c>
      <c r="F15" s="134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 ht="15" thickBot="1">
      <c r="A16" s="602">
        <v>2</v>
      </c>
      <c r="B16" s="700" t="s">
        <v>3544</v>
      </c>
      <c r="C16" s="1299" t="s">
        <v>3545</v>
      </c>
      <c r="D16" s="1266">
        <v>5</v>
      </c>
      <c r="E16" s="1266">
        <v>6</v>
      </c>
      <c r="F16" s="495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 ht="15" thickBot="1">
      <c r="A17" s="602"/>
      <c r="B17" s="700" t="s">
        <v>26</v>
      </c>
      <c r="C17" s="1290" t="s">
        <v>52</v>
      </c>
      <c r="D17" s="1267">
        <v>5</v>
      </c>
      <c r="E17" s="1267">
        <v>6</v>
      </c>
      <c r="F17" s="496" t="s">
        <v>4140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 ht="15" thickBot="1">
      <c r="A18" s="602"/>
      <c r="B18" s="700" t="s">
        <v>36</v>
      </c>
      <c r="C18" s="1290" t="s">
        <v>247</v>
      </c>
      <c r="D18" s="687">
        <v>1</v>
      </c>
      <c r="E18" s="687">
        <v>1</v>
      </c>
      <c r="F18" s="68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602"/>
      <c r="B19" s="700" t="s">
        <v>5424</v>
      </c>
      <c r="C19" s="1290" t="s">
        <v>5724</v>
      </c>
      <c r="D19" s="1267">
        <v>2</v>
      </c>
      <c r="E19" s="1267">
        <v>2</v>
      </c>
      <c r="F19" s="496" t="s">
        <v>4139</v>
      </c>
      <c r="G19" s="494"/>
      <c r="H19" s="494" t="s">
        <v>10</v>
      </c>
      <c r="I19" s="494" t="s">
        <v>294</v>
      </c>
      <c r="J19" s="494" t="s">
        <v>294</v>
      </c>
      <c r="K19" s="573">
        <v>0</v>
      </c>
      <c r="L19" s="358" t="s">
        <v>5426</v>
      </c>
      <c r="M19" s="357" t="s">
        <v>5424</v>
      </c>
      <c r="N19" s="357" t="s">
        <v>10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438</v>
      </c>
      <c r="U19" s="357" t="s">
        <v>294</v>
      </c>
      <c r="V19" s="357" t="s">
        <v>294</v>
      </c>
    </row>
    <row r="20" spans="1:22" ht="15" thickBot="1">
      <c r="A20" s="602"/>
      <c r="B20" s="700" t="s">
        <v>29</v>
      </c>
      <c r="C20" s="1065" t="s">
        <v>53</v>
      </c>
      <c r="D20" s="687">
        <v>2</v>
      </c>
      <c r="E20" s="687">
        <v>2</v>
      </c>
      <c r="F20" s="68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602"/>
      <c r="B21" s="1341" t="s">
        <v>5565</v>
      </c>
      <c r="C21" s="1069" t="s">
        <v>5784</v>
      </c>
      <c r="D21" s="1342">
        <v>5</v>
      </c>
      <c r="E21" s="1342">
        <v>6</v>
      </c>
      <c r="F21" s="49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5566</v>
      </c>
      <c r="M21" s="357" t="s">
        <v>5565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52"/>
      <c r="B22" s="793"/>
      <c r="C22" s="1343" t="s">
        <v>22</v>
      </c>
      <c r="D22" s="1344">
        <v>20</v>
      </c>
      <c r="E22" s="1344">
        <v>23</v>
      </c>
      <c r="F22" s="49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700" t="s">
        <v>4626</v>
      </c>
      <c r="C23" s="1299" t="s">
        <v>4627</v>
      </c>
      <c r="D23" s="1266">
        <v>5</v>
      </c>
      <c r="E23" s="1266">
        <v>6</v>
      </c>
      <c r="F23" s="495" t="s">
        <v>3545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4626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700" t="s">
        <v>33</v>
      </c>
      <c r="C24" s="1290" t="s">
        <v>140</v>
      </c>
      <c r="D24" s="1267">
        <v>5</v>
      </c>
      <c r="E24" s="1267">
        <v>6</v>
      </c>
      <c r="F24" s="496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700" t="s">
        <v>1118</v>
      </c>
      <c r="C25" s="1290" t="s">
        <v>1130</v>
      </c>
      <c r="D25" s="687">
        <v>3</v>
      </c>
      <c r="E25" s="687">
        <v>6</v>
      </c>
      <c r="F25" s="496" t="s">
        <v>4142</v>
      </c>
      <c r="G25" s="494"/>
      <c r="H25" s="494" t="s">
        <v>29</v>
      </c>
      <c r="I25" s="494" t="s">
        <v>294</v>
      </c>
      <c r="J25" s="494" t="s">
        <v>294</v>
      </c>
      <c r="K25" s="573">
        <v>0</v>
      </c>
      <c r="L25" s="358" t="s">
        <v>2114</v>
      </c>
      <c r="M25" s="357" t="s">
        <v>1118</v>
      </c>
      <c r="N25" s="357" t="s">
        <v>29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609</v>
      </c>
      <c r="U25" s="357" t="s">
        <v>294</v>
      </c>
      <c r="V25" s="357" t="s">
        <v>294</v>
      </c>
    </row>
    <row r="26" spans="1:22">
      <c r="A26" s="515"/>
      <c r="B26" s="700" t="s">
        <v>40</v>
      </c>
      <c r="C26" s="1290" t="s">
        <v>338</v>
      </c>
      <c r="D26" s="1267">
        <v>1</v>
      </c>
      <c r="E26" s="1267">
        <v>1</v>
      </c>
      <c r="F26" s="496" t="s">
        <v>3933</v>
      </c>
      <c r="G26" s="494"/>
      <c r="H26" s="494" t="s">
        <v>36</v>
      </c>
      <c r="I26" s="494" t="s">
        <v>294</v>
      </c>
      <c r="J26" s="494" t="s">
        <v>294</v>
      </c>
      <c r="K26" s="573">
        <v>0</v>
      </c>
      <c r="L26" s="358" t="s">
        <v>1180</v>
      </c>
      <c r="M26" s="357" t="s">
        <v>40</v>
      </c>
      <c r="N26" s="357" t="s">
        <v>36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1131</v>
      </c>
      <c r="U26" s="357" t="s">
        <v>294</v>
      </c>
      <c r="V26" s="357" t="s">
        <v>294</v>
      </c>
    </row>
    <row r="27" spans="1:22">
      <c r="A27" s="515"/>
      <c r="B27" s="700" t="s">
        <v>4615</v>
      </c>
      <c r="C27" s="1065" t="s">
        <v>4617</v>
      </c>
      <c r="D27" s="1267">
        <v>3</v>
      </c>
      <c r="E27" s="1267">
        <v>4</v>
      </c>
      <c r="F27" s="496" t="s">
        <v>500</v>
      </c>
      <c r="G27" s="494"/>
      <c r="H27" s="494" t="s">
        <v>499</v>
      </c>
      <c r="I27" s="494" t="s">
        <v>294</v>
      </c>
      <c r="J27" s="494" t="s">
        <v>294</v>
      </c>
      <c r="K27" s="573">
        <v>0</v>
      </c>
      <c r="L27" s="358" t="s">
        <v>4617</v>
      </c>
      <c r="M27" s="357" t="s">
        <v>4615</v>
      </c>
      <c r="N27" s="357" t="s">
        <v>499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882</v>
      </c>
      <c r="U27" s="357" t="s">
        <v>294</v>
      </c>
      <c r="V27" s="357" t="s">
        <v>294</v>
      </c>
    </row>
    <row r="28" spans="1:22" ht="15" thickBot="1">
      <c r="A28" s="517"/>
      <c r="B28" s="1341" t="s">
        <v>366</v>
      </c>
      <c r="C28" s="1065" t="s">
        <v>367</v>
      </c>
      <c r="D28" s="1267">
        <v>3</v>
      </c>
      <c r="E28" s="1267">
        <v>4</v>
      </c>
      <c r="F28" s="126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367</v>
      </c>
      <c r="M28" s="357" t="s">
        <v>366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52"/>
      <c r="B29" s="793"/>
      <c r="C29" s="1345" t="s">
        <v>22</v>
      </c>
      <c r="D29" s="1268">
        <v>20</v>
      </c>
      <c r="E29" s="1268">
        <v>27</v>
      </c>
      <c r="F29" s="69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700" t="s">
        <v>30</v>
      </c>
      <c r="C30" s="1290" t="s">
        <v>141</v>
      </c>
      <c r="D30" s="1267">
        <v>5</v>
      </c>
      <c r="E30" s="1267">
        <v>6</v>
      </c>
      <c r="F30" s="496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700" t="s">
        <v>4632</v>
      </c>
      <c r="C31" s="1290" t="s">
        <v>4689</v>
      </c>
      <c r="D31" s="1267">
        <v>3</v>
      </c>
      <c r="E31" s="1267">
        <v>4</v>
      </c>
      <c r="F31" s="496" t="s">
        <v>3570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2108</v>
      </c>
      <c r="M31" s="357" t="s">
        <v>4632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700" t="s">
        <v>4680</v>
      </c>
      <c r="C32" s="1290" t="s">
        <v>5785</v>
      </c>
      <c r="D32" s="1267">
        <v>4</v>
      </c>
      <c r="E32" s="1267">
        <v>4</v>
      </c>
      <c r="F32" s="496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1109</v>
      </c>
      <c r="M32" s="357" t="s">
        <v>4680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700" t="s">
        <v>19</v>
      </c>
      <c r="C33" s="1290" t="s">
        <v>3226</v>
      </c>
      <c r="D33" s="1267">
        <v>2</v>
      </c>
      <c r="E33" s="1267">
        <v>2</v>
      </c>
      <c r="F33" s="496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335</v>
      </c>
      <c r="M33" s="357" t="s">
        <v>19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700" t="s">
        <v>5427</v>
      </c>
      <c r="C34" s="1065" t="s">
        <v>5725</v>
      </c>
      <c r="D34" s="687">
        <v>3</v>
      </c>
      <c r="E34" s="1267">
        <v>6</v>
      </c>
      <c r="F34" s="496" t="s">
        <v>1130</v>
      </c>
      <c r="G34" s="494"/>
      <c r="H34" s="494" t="s">
        <v>1118</v>
      </c>
      <c r="I34" s="494" t="s">
        <v>294</v>
      </c>
      <c r="J34" s="494" t="s">
        <v>294</v>
      </c>
      <c r="K34" s="573">
        <v>0</v>
      </c>
      <c r="L34" s="358" t="s">
        <v>5429</v>
      </c>
      <c r="M34" s="357" t="s">
        <v>5427</v>
      </c>
      <c r="N34" s="357" t="s">
        <v>1118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2114</v>
      </c>
      <c r="U34" s="357" t="s">
        <v>294</v>
      </c>
      <c r="V34" s="357" t="s">
        <v>294</v>
      </c>
    </row>
    <row r="35" spans="1:22" ht="15" thickBot="1">
      <c r="A35" s="517"/>
      <c r="B35" s="1341" t="s">
        <v>5567</v>
      </c>
      <c r="C35" s="1065" t="s">
        <v>5786</v>
      </c>
      <c r="D35" s="1267">
        <v>4</v>
      </c>
      <c r="E35" s="1267">
        <v>4</v>
      </c>
      <c r="F35" s="496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5568</v>
      </c>
      <c r="M35" s="357" t="s">
        <v>5567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52"/>
      <c r="B36" s="629"/>
      <c r="C36" s="1345" t="s">
        <v>22</v>
      </c>
      <c r="D36" s="1268">
        <v>21</v>
      </c>
      <c r="E36" s="1268">
        <v>26</v>
      </c>
      <c r="F36" s="69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700" t="s">
        <v>25</v>
      </c>
      <c r="C37" s="1290" t="s">
        <v>138</v>
      </c>
      <c r="D37" s="1267">
        <v>3</v>
      </c>
      <c r="E37" s="1267">
        <v>4</v>
      </c>
      <c r="F37" s="496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2100</v>
      </c>
      <c r="M37" s="357" t="s">
        <v>25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700" t="s">
        <v>5442</v>
      </c>
      <c r="C38" s="1290" t="s">
        <v>5728</v>
      </c>
      <c r="D38" s="1267">
        <v>4</v>
      </c>
      <c r="E38" s="687">
        <v>6</v>
      </c>
      <c r="F38" s="496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5444</v>
      </c>
      <c r="M38" s="357" t="s">
        <v>5442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/>
      <c r="B39" s="700" t="s">
        <v>1111</v>
      </c>
      <c r="C39" s="1290" t="s">
        <v>1112</v>
      </c>
      <c r="D39" s="1267">
        <v>3</v>
      </c>
      <c r="E39" s="1267">
        <v>4</v>
      </c>
      <c r="F39" s="496" t="s">
        <v>3943</v>
      </c>
      <c r="G39" s="494"/>
      <c r="H39" s="494" t="s">
        <v>40</v>
      </c>
      <c r="I39" s="494" t="s">
        <v>294</v>
      </c>
      <c r="J39" s="494" t="s">
        <v>294</v>
      </c>
      <c r="K39" s="574">
        <v>0</v>
      </c>
      <c r="L39" s="358" t="s">
        <v>1126</v>
      </c>
      <c r="M39" s="357" t="s">
        <v>1111</v>
      </c>
      <c r="N39" s="357" t="s">
        <v>40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1180</v>
      </c>
      <c r="U39" s="357" t="s">
        <v>294</v>
      </c>
      <c r="V39" s="357" t="s">
        <v>294</v>
      </c>
    </row>
    <row r="40" spans="1:22">
      <c r="A40" s="515"/>
      <c r="B40" s="700" t="s">
        <v>5569</v>
      </c>
      <c r="C40" s="1290" t="s">
        <v>5787</v>
      </c>
      <c r="D40" s="1267">
        <v>4</v>
      </c>
      <c r="E40" s="1267">
        <v>4</v>
      </c>
      <c r="F40" s="496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5570</v>
      </c>
      <c r="M40" s="357" t="s">
        <v>5569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15"/>
      <c r="B41" s="700" t="s">
        <v>5571</v>
      </c>
      <c r="C41" s="1065" t="s">
        <v>5788</v>
      </c>
      <c r="D41" s="1267">
        <v>4</v>
      </c>
      <c r="E41" s="1267">
        <v>6</v>
      </c>
      <c r="F41" s="496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5572</v>
      </c>
      <c r="M41" s="357" t="s">
        <v>5571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517"/>
      <c r="B42" s="700" t="s">
        <v>860</v>
      </c>
      <c r="C42" s="1065" t="s">
        <v>861</v>
      </c>
      <c r="D42" s="1267">
        <v>4</v>
      </c>
      <c r="E42" s="1344">
        <v>6</v>
      </c>
      <c r="F42" s="1346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738</v>
      </c>
      <c r="M42" s="357" t="s">
        <v>860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552"/>
      <c r="B43" s="793"/>
      <c r="C43" s="1345" t="s">
        <v>22</v>
      </c>
      <c r="D43" s="1268">
        <v>22</v>
      </c>
      <c r="E43" s="1268">
        <v>30</v>
      </c>
      <c r="F43" s="698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700" t="s">
        <v>5573</v>
      </c>
      <c r="C44" s="1290" t="s">
        <v>5789</v>
      </c>
      <c r="D44" s="1267">
        <v>4</v>
      </c>
      <c r="E44" s="1267">
        <v>4</v>
      </c>
      <c r="F44" s="496" t="s">
        <v>4617</v>
      </c>
      <c r="G44" s="494"/>
      <c r="H44" s="494" t="s">
        <v>4615</v>
      </c>
      <c r="I44" s="494" t="s">
        <v>294</v>
      </c>
      <c r="J44" s="494" t="s">
        <v>294</v>
      </c>
      <c r="K44" s="573">
        <v>0</v>
      </c>
      <c r="L44" s="358" t="s">
        <v>5575</v>
      </c>
      <c r="M44" s="357" t="s">
        <v>5573</v>
      </c>
      <c r="N44" s="357" t="s">
        <v>4615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4617</v>
      </c>
      <c r="U44" s="357" t="s">
        <v>294</v>
      </c>
      <c r="V44" s="357" t="s">
        <v>294</v>
      </c>
    </row>
    <row r="45" spans="1:22">
      <c r="A45" s="515"/>
      <c r="B45" s="700" t="s">
        <v>35</v>
      </c>
      <c r="C45" s="1290" t="s">
        <v>3258</v>
      </c>
      <c r="D45" s="1267">
        <v>3</v>
      </c>
      <c r="E45" s="1267">
        <v>4</v>
      </c>
      <c r="F45" s="496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515"/>
      <c r="B46" s="700" t="s">
        <v>5576</v>
      </c>
      <c r="C46" s="1290" t="s">
        <v>5790</v>
      </c>
      <c r="D46" s="1267">
        <v>4</v>
      </c>
      <c r="E46" s="1267">
        <v>4</v>
      </c>
      <c r="F46" s="496" t="s">
        <v>5788</v>
      </c>
      <c r="G46" s="494"/>
      <c r="H46" s="494" t="s">
        <v>5571</v>
      </c>
      <c r="I46" s="494" t="s">
        <v>294</v>
      </c>
      <c r="J46" s="494" t="s">
        <v>294</v>
      </c>
      <c r="K46" s="573">
        <v>0</v>
      </c>
      <c r="L46" s="358" t="s">
        <v>5578</v>
      </c>
      <c r="M46" s="357" t="s">
        <v>5576</v>
      </c>
      <c r="N46" s="357" t="s">
        <v>5571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5572</v>
      </c>
      <c r="U46" s="357" t="s">
        <v>294</v>
      </c>
      <c r="V46" s="357" t="s">
        <v>294</v>
      </c>
    </row>
    <row r="47" spans="1:22">
      <c r="A47" s="515"/>
      <c r="B47" s="700" t="s">
        <v>5579</v>
      </c>
      <c r="C47" s="1290" t="s">
        <v>5791</v>
      </c>
      <c r="D47" s="1267">
        <v>4</v>
      </c>
      <c r="E47" s="676">
        <v>4</v>
      </c>
      <c r="F47" s="496" t="s">
        <v>5787</v>
      </c>
      <c r="G47" s="494"/>
      <c r="H47" s="494" t="s">
        <v>5569</v>
      </c>
      <c r="I47" s="494" t="s">
        <v>294</v>
      </c>
      <c r="J47" s="494" t="s">
        <v>294</v>
      </c>
      <c r="K47" s="573">
        <v>0</v>
      </c>
      <c r="L47" s="358" t="s">
        <v>5580</v>
      </c>
      <c r="M47" s="357" t="s">
        <v>5579</v>
      </c>
      <c r="N47" s="357" t="s">
        <v>5569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5570</v>
      </c>
      <c r="U47" s="357" t="s">
        <v>294</v>
      </c>
      <c r="V47" s="357" t="s">
        <v>294</v>
      </c>
    </row>
    <row r="48" spans="1:22">
      <c r="A48" s="515"/>
      <c r="B48" s="700" t="s">
        <v>38</v>
      </c>
      <c r="C48" s="1065" t="s">
        <v>146</v>
      </c>
      <c r="D48" s="1267">
        <v>1</v>
      </c>
      <c r="E48" s="1267">
        <v>1</v>
      </c>
      <c r="F48" s="686" t="s">
        <v>3226</v>
      </c>
      <c r="G48" s="494"/>
      <c r="H48" s="494" t="s">
        <v>19</v>
      </c>
      <c r="I48" s="494" t="s">
        <v>294</v>
      </c>
      <c r="J48" s="494" t="s">
        <v>294</v>
      </c>
      <c r="K48" s="573">
        <v>0</v>
      </c>
      <c r="L48" s="358" t="s">
        <v>331</v>
      </c>
      <c r="M48" s="357" t="s">
        <v>38</v>
      </c>
      <c r="N48" s="357" t="s">
        <v>19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335</v>
      </c>
      <c r="U48" s="357" t="s">
        <v>294</v>
      </c>
      <c r="V48" s="357" t="s">
        <v>294</v>
      </c>
    </row>
    <row r="49" spans="1:22" ht="15" thickBot="1">
      <c r="A49" s="517"/>
      <c r="B49" s="700" t="s">
        <v>887</v>
      </c>
      <c r="C49" s="1065" t="s">
        <v>886</v>
      </c>
      <c r="D49" s="1267">
        <v>4</v>
      </c>
      <c r="E49" s="1267">
        <v>6</v>
      </c>
      <c r="F49" s="496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886</v>
      </c>
      <c r="M49" s="357" t="s">
        <v>887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 ht="15" thickBot="1">
      <c r="A50" s="552"/>
      <c r="B50" s="793"/>
      <c r="C50" s="1345" t="s">
        <v>22</v>
      </c>
      <c r="D50" s="1268">
        <v>20</v>
      </c>
      <c r="E50" s="1268">
        <v>23</v>
      </c>
      <c r="F50" s="69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939">
        <v>7</v>
      </c>
      <c r="B51" s="700" t="s">
        <v>1110</v>
      </c>
      <c r="C51" s="1290" t="s">
        <v>408</v>
      </c>
      <c r="D51" s="687">
        <v>3</v>
      </c>
      <c r="E51" s="687">
        <v>4</v>
      </c>
      <c r="F51" s="496" t="s">
        <v>367</v>
      </c>
      <c r="G51" s="494"/>
      <c r="H51" s="494" t="s">
        <v>366</v>
      </c>
      <c r="I51" s="494" t="s">
        <v>294</v>
      </c>
      <c r="J51" s="494" t="s">
        <v>294</v>
      </c>
      <c r="K51" s="573">
        <v>0</v>
      </c>
      <c r="L51" s="358" t="s">
        <v>408</v>
      </c>
      <c r="M51" s="357" t="s">
        <v>1110</v>
      </c>
      <c r="N51" s="357" t="s">
        <v>366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367</v>
      </c>
      <c r="U51" s="357" t="s">
        <v>294</v>
      </c>
      <c r="V51" s="357" t="s">
        <v>294</v>
      </c>
    </row>
    <row r="52" spans="1:22">
      <c r="A52" s="926"/>
      <c r="B52" s="700" t="s">
        <v>5453</v>
      </c>
      <c r="C52" s="1290" t="s">
        <v>5455</v>
      </c>
      <c r="D52" s="1267">
        <v>4</v>
      </c>
      <c r="E52" s="1267">
        <v>6</v>
      </c>
      <c r="F52" s="686" t="s">
        <v>5725</v>
      </c>
      <c r="G52" s="494"/>
      <c r="H52" s="494" t="s">
        <v>5427</v>
      </c>
      <c r="I52" s="494" t="s">
        <v>294</v>
      </c>
      <c r="J52" s="494" t="s">
        <v>294</v>
      </c>
      <c r="K52" s="573">
        <v>0</v>
      </c>
      <c r="L52" s="358" t="s">
        <v>5455</v>
      </c>
      <c r="M52" s="357" t="s">
        <v>5453</v>
      </c>
      <c r="N52" s="357" t="s">
        <v>5427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5429</v>
      </c>
      <c r="U52" s="357" t="s">
        <v>294</v>
      </c>
      <c r="V52" s="357" t="s">
        <v>294</v>
      </c>
    </row>
    <row r="53" spans="1:22">
      <c r="A53" s="926"/>
      <c r="B53" s="700" t="s">
        <v>5582</v>
      </c>
      <c r="C53" s="1290" t="s">
        <v>5583</v>
      </c>
      <c r="D53" s="1267">
        <v>5</v>
      </c>
      <c r="E53" s="1267">
        <v>6</v>
      </c>
      <c r="F53" s="686" t="s">
        <v>5787</v>
      </c>
      <c r="G53" s="494"/>
      <c r="H53" s="494" t="s">
        <v>5569</v>
      </c>
      <c r="I53" s="494" t="s">
        <v>294</v>
      </c>
      <c r="J53" s="494" t="s">
        <v>294</v>
      </c>
      <c r="K53" s="573">
        <v>0</v>
      </c>
      <c r="L53" s="358" t="s">
        <v>5584</v>
      </c>
      <c r="M53" s="357" t="s">
        <v>5582</v>
      </c>
      <c r="N53" s="357" t="s">
        <v>5569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5570</v>
      </c>
      <c r="U53" s="357" t="s">
        <v>294</v>
      </c>
      <c r="V53" s="357" t="s">
        <v>294</v>
      </c>
    </row>
    <row r="54" spans="1:22">
      <c r="A54" s="926"/>
      <c r="B54" s="700" t="s">
        <v>34</v>
      </c>
      <c r="C54" s="1290" t="s">
        <v>142</v>
      </c>
      <c r="D54" s="1267">
        <v>4</v>
      </c>
      <c r="E54" s="1267">
        <v>6</v>
      </c>
      <c r="F54" s="686" t="s">
        <v>4139</v>
      </c>
      <c r="G54" s="494"/>
      <c r="H54" s="494" t="s">
        <v>10</v>
      </c>
      <c r="I54" s="494" t="s">
        <v>294</v>
      </c>
      <c r="J54" s="494" t="s">
        <v>294</v>
      </c>
      <c r="K54" s="573">
        <v>0</v>
      </c>
      <c r="L54" s="358" t="s">
        <v>1181</v>
      </c>
      <c r="M54" s="357" t="s">
        <v>34</v>
      </c>
      <c r="N54" s="357" t="s">
        <v>10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438</v>
      </c>
      <c r="U54" s="357" t="s">
        <v>294</v>
      </c>
      <c r="V54" s="357" t="s">
        <v>294</v>
      </c>
    </row>
    <row r="55" spans="1:22" ht="15" thickBot="1">
      <c r="A55" s="926"/>
      <c r="B55" s="700" t="s">
        <v>5522</v>
      </c>
      <c r="C55" s="1065" t="s">
        <v>5792</v>
      </c>
      <c r="D55" s="1267">
        <v>4</v>
      </c>
      <c r="E55" s="1267">
        <v>4</v>
      </c>
      <c r="F55" s="1150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5524</v>
      </c>
      <c r="M55" s="357" t="s">
        <v>5522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 ht="15" thickBot="1">
      <c r="A56" s="926"/>
      <c r="B56" s="1347"/>
      <c r="C56" s="1345" t="s">
        <v>22</v>
      </c>
      <c r="D56" s="1268">
        <v>20</v>
      </c>
      <c r="E56" s="1268">
        <v>26</v>
      </c>
      <c r="F56" s="698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926">
        <v>8</v>
      </c>
      <c r="B57" s="700" t="s">
        <v>4665</v>
      </c>
      <c r="C57" s="1290" t="s">
        <v>1021</v>
      </c>
      <c r="D57" s="1267">
        <v>8</v>
      </c>
      <c r="E57" s="1267">
        <v>14</v>
      </c>
      <c r="F57" s="496" t="s">
        <v>4666</v>
      </c>
      <c r="G57" s="494"/>
      <c r="H57" s="494" t="s">
        <v>34</v>
      </c>
      <c r="I57" s="494" t="s">
        <v>294</v>
      </c>
      <c r="J57" s="494" t="s">
        <v>294</v>
      </c>
      <c r="K57" s="573">
        <v>130</v>
      </c>
      <c r="L57" s="358" t="s">
        <v>4589</v>
      </c>
      <c r="M57" s="357" t="s">
        <v>4665</v>
      </c>
      <c r="N57" s="357" t="s">
        <v>34</v>
      </c>
      <c r="O57" s="357" t="s">
        <v>294</v>
      </c>
      <c r="P57" s="357" t="s">
        <v>294</v>
      </c>
      <c r="Q57" s="357">
        <v>130</v>
      </c>
      <c r="R57" s="357">
        <v>20</v>
      </c>
      <c r="S57" s="357">
        <v>0</v>
      </c>
      <c r="T57" s="357" t="s">
        <v>1181</v>
      </c>
      <c r="U57" s="357" t="s">
        <v>2110</v>
      </c>
      <c r="V57" s="357" t="s">
        <v>294</v>
      </c>
    </row>
    <row r="58" spans="1:22">
      <c r="A58" s="926"/>
      <c r="B58" s="700" t="s">
        <v>5586</v>
      </c>
      <c r="C58" s="1290" t="s">
        <v>5793</v>
      </c>
      <c r="D58" s="1267">
        <v>6</v>
      </c>
      <c r="E58" s="1267">
        <v>10</v>
      </c>
      <c r="F58" s="496" t="s">
        <v>5455</v>
      </c>
      <c r="G58" s="494"/>
      <c r="H58" s="494" t="s">
        <v>5453</v>
      </c>
      <c r="I58" s="494" t="s">
        <v>294</v>
      </c>
      <c r="J58" s="494" t="s">
        <v>294</v>
      </c>
      <c r="K58" s="573">
        <v>0</v>
      </c>
      <c r="L58" s="358" t="s">
        <v>5588</v>
      </c>
      <c r="M58" s="357" t="s">
        <v>5586</v>
      </c>
      <c r="N58" s="357" t="s">
        <v>5453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5455</v>
      </c>
      <c r="U58" s="357" t="s">
        <v>294</v>
      </c>
      <c r="V58" s="357" t="s">
        <v>294</v>
      </c>
    </row>
    <row r="59" spans="1:22" ht="15" thickBot="1">
      <c r="A59" s="926"/>
      <c r="B59" s="700" t="s">
        <v>4637</v>
      </c>
      <c r="C59" s="1290" t="s">
        <v>411</v>
      </c>
      <c r="D59" s="1267">
        <v>4</v>
      </c>
      <c r="E59" s="1267">
        <v>6</v>
      </c>
      <c r="F59" s="686" t="s">
        <v>4689</v>
      </c>
      <c r="G59" s="494"/>
      <c r="H59" s="494" t="s">
        <v>4632</v>
      </c>
      <c r="I59" s="494" t="s">
        <v>294</v>
      </c>
      <c r="J59" s="494" t="s">
        <v>294</v>
      </c>
      <c r="K59" s="573">
        <v>0</v>
      </c>
      <c r="L59" s="358" t="s">
        <v>411</v>
      </c>
      <c r="M59" s="357" t="s">
        <v>4637</v>
      </c>
      <c r="N59" s="357" t="s">
        <v>4632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2108</v>
      </c>
      <c r="U59" s="357" t="s">
        <v>294</v>
      </c>
      <c r="V59" s="357" t="s">
        <v>294</v>
      </c>
    </row>
    <row r="60" spans="1:22" ht="15" thickBot="1">
      <c r="A60" s="926"/>
      <c r="B60" s="1348"/>
      <c r="C60" s="1345" t="s">
        <v>22</v>
      </c>
      <c r="D60" s="1268">
        <v>18</v>
      </c>
      <c r="E60" s="1268">
        <v>30</v>
      </c>
      <c r="F60" s="69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939">
        <v>9</v>
      </c>
      <c r="B61" s="700" t="s">
        <v>5590</v>
      </c>
      <c r="C61" s="1290" t="s">
        <v>5592</v>
      </c>
      <c r="D61" s="1267">
        <v>6</v>
      </c>
      <c r="E61" s="1267">
        <v>8</v>
      </c>
      <c r="F61" s="686" t="s">
        <v>5791</v>
      </c>
      <c r="G61" s="494"/>
      <c r="H61" s="494" t="s">
        <v>5579</v>
      </c>
      <c r="I61" s="494" t="s">
        <v>294</v>
      </c>
      <c r="J61" s="494" t="s">
        <v>294</v>
      </c>
      <c r="K61" s="573">
        <v>0</v>
      </c>
      <c r="L61" s="358" t="s">
        <v>5592</v>
      </c>
      <c r="M61" s="357" t="s">
        <v>5590</v>
      </c>
      <c r="N61" s="357" t="s">
        <v>5579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5580</v>
      </c>
      <c r="U61" s="357" t="s">
        <v>294</v>
      </c>
      <c r="V61" s="357" t="s">
        <v>294</v>
      </c>
    </row>
    <row r="62" spans="1:22">
      <c r="A62" s="926"/>
      <c r="B62" s="700" t="s">
        <v>5730</v>
      </c>
      <c r="C62" s="1290" t="s">
        <v>5771</v>
      </c>
      <c r="D62" s="1267">
        <v>8</v>
      </c>
      <c r="E62" s="1267">
        <v>12</v>
      </c>
      <c r="F62" s="496" t="s">
        <v>4674</v>
      </c>
      <c r="G62" s="494"/>
      <c r="H62" s="494" t="s">
        <v>35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5730</v>
      </c>
      <c r="N62" s="357" t="s">
        <v>35</v>
      </c>
      <c r="O62" s="357" t="s">
        <v>294</v>
      </c>
      <c r="P62" s="357" t="s">
        <v>294</v>
      </c>
      <c r="Q62" s="357">
        <v>150</v>
      </c>
      <c r="R62" s="357">
        <v>37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926"/>
      <c r="B63" s="700" t="s">
        <v>1114</v>
      </c>
      <c r="C63" s="1290" t="s">
        <v>1119</v>
      </c>
      <c r="D63" s="1267">
        <v>4</v>
      </c>
      <c r="E63" s="1267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926"/>
      <c r="B64" s="700" t="s">
        <v>4591</v>
      </c>
      <c r="C64" s="1290" t="s">
        <v>1120</v>
      </c>
      <c r="D64" s="1267">
        <v>4</v>
      </c>
      <c r="E64" s="1267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926"/>
      <c r="B65" s="700" t="s">
        <v>876</v>
      </c>
      <c r="C65" s="1290" t="s">
        <v>1121</v>
      </c>
      <c r="D65" s="1267">
        <v>4</v>
      </c>
      <c r="E65" s="1267">
        <v>4</v>
      </c>
      <c r="F65" s="496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1349"/>
      <c r="B66" s="1348"/>
      <c r="C66" s="1345" t="s">
        <v>22</v>
      </c>
      <c r="D66" s="1268">
        <v>18</v>
      </c>
      <c r="E66" s="1268">
        <v>24</v>
      </c>
      <c r="F66" s="698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700" t="s">
        <v>4675</v>
      </c>
      <c r="C67" s="1290" t="s">
        <v>5737</v>
      </c>
      <c r="D67" s="1267">
        <v>7</v>
      </c>
      <c r="E67" s="1267">
        <v>12</v>
      </c>
      <c r="F67" s="496" t="s">
        <v>5583</v>
      </c>
      <c r="G67" s="494"/>
      <c r="H67" s="494" t="s">
        <v>5582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4675</v>
      </c>
      <c r="N67" s="357" t="s">
        <v>5582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5584</v>
      </c>
      <c r="U67" s="357" t="s">
        <v>294</v>
      </c>
      <c r="V67" s="357" t="s">
        <v>294</v>
      </c>
    </row>
    <row r="68" spans="1:22">
      <c r="A68" s="515"/>
      <c r="B68" s="700" t="s">
        <v>5731</v>
      </c>
      <c r="C68" s="1290" t="s">
        <v>5732</v>
      </c>
      <c r="D68" s="1267">
        <v>8</v>
      </c>
      <c r="E68" s="1267">
        <v>12</v>
      </c>
      <c r="F68" s="496" t="s">
        <v>5771</v>
      </c>
      <c r="G68" s="494"/>
      <c r="H68" s="494" t="s">
        <v>5730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5731</v>
      </c>
      <c r="N68" s="357" t="s">
        <v>5730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515"/>
      <c r="B69" s="700" t="s">
        <v>1116</v>
      </c>
      <c r="C69" s="1290" t="s">
        <v>1122</v>
      </c>
      <c r="D69" s="1267">
        <v>4</v>
      </c>
      <c r="E69" s="126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700" t="s">
        <v>866</v>
      </c>
      <c r="C70" s="1290" t="s">
        <v>1123</v>
      </c>
      <c r="D70" s="1267">
        <v>4</v>
      </c>
      <c r="E70" s="1267">
        <v>4</v>
      </c>
      <c r="F70" s="49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1341" t="s">
        <v>875</v>
      </c>
      <c r="C71" s="1331" t="s">
        <v>1124</v>
      </c>
      <c r="D71" s="1342">
        <v>4</v>
      </c>
      <c r="E71" s="1342">
        <v>4</v>
      </c>
      <c r="F71" s="497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1227"/>
      <c r="C72" s="1350" t="s">
        <v>22</v>
      </c>
      <c r="D72" s="1351">
        <v>19</v>
      </c>
      <c r="E72" s="1352">
        <v>28</v>
      </c>
      <c r="F72" s="1268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353"/>
      <c r="B73" s="1354"/>
      <c r="C73" s="1355" t="s">
        <v>111</v>
      </c>
      <c r="D73" s="1270">
        <v>200</v>
      </c>
      <c r="E73" s="1268">
        <v>261</v>
      </c>
      <c r="F73" s="126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L74" s="358" t="s">
        <v>294</v>
      </c>
      <c r="M74" s="357" t="s">
        <v>294</v>
      </c>
      <c r="N74" s="357" t="s">
        <v>294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7EC8F-5F36-460C-ADF2-507C20DECF78}">
  <sheetPr codeName="Sheet189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3168</v>
      </c>
      <c r="C9" s="1155" t="s">
        <v>3169</v>
      </c>
      <c r="D9" s="1324">
        <v>5</v>
      </c>
      <c r="E9" s="1324">
        <v>6</v>
      </c>
      <c r="F9" s="12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5087</v>
      </c>
      <c r="C10" s="1292" t="s">
        <v>5088</v>
      </c>
      <c r="D10" s="1325">
        <v>3</v>
      </c>
      <c r="E10" s="546">
        <v>4</v>
      </c>
      <c r="F10" s="129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5089</v>
      </c>
      <c r="M10" s="357" t="s">
        <v>5087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5085</v>
      </c>
      <c r="C11" s="540" t="s">
        <v>5086</v>
      </c>
      <c r="D11" s="1325">
        <v>2</v>
      </c>
      <c r="E11" s="546">
        <v>2</v>
      </c>
      <c r="F11" s="106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5086</v>
      </c>
      <c r="M11" s="357" t="s">
        <v>5085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499</v>
      </c>
      <c r="C12" s="1292" t="s">
        <v>500</v>
      </c>
      <c r="D12" s="1325">
        <v>4</v>
      </c>
      <c r="E12" s="546">
        <v>4</v>
      </c>
      <c r="F12" s="129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499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607" t="s">
        <v>10</v>
      </c>
      <c r="C13" s="1292" t="s">
        <v>4139</v>
      </c>
      <c r="D13" s="1325">
        <v>2</v>
      </c>
      <c r="E13" s="1325">
        <v>2</v>
      </c>
      <c r="F13" s="129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10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20</v>
      </c>
      <c r="C14" s="549" t="s">
        <v>21</v>
      </c>
      <c r="D14" s="1325">
        <v>5</v>
      </c>
      <c r="E14" s="1325">
        <v>6</v>
      </c>
      <c r="F14" s="130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7"/>
      <c r="C15" s="703" t="s">
        <v>22</v>
      </c>
      <c r="D15" s="1326">
        <v>21</v>
      </c>
      <c r="E15" s="1326">
        <v>24</v>
      </c>
      <c r="F15" s="70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/>
      <c r="B16" s="46" t="s">
        <v>5734</v>
      </c>
      <c r="C16" s="1155" t="s">
        <v>3991</v>
      </c>
      <c r="D16" s="1327">
        <v>5</v>
      </c>
      <c r="E16" s="1327">
        <v>6</v>
      </c>
      <c r="F16" s="1062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5734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27"/>
      <c r="B17" s="607" t="s">
        <v>5082</v>
      </c>
      <c r="C17" s="1292" t="s">
        <v>5083</v>
      </c>
      <c r="D17" s="1325">
        <v>3</v>
      </c>
      <c r="E17" s="546">
        <v>4</v>
      </c>
      <c r="F17" s="106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5084</v>
      </c>
      <c r="M17" s="357" t="s">
        <v>5082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27">
        <v>2</v>
      </c>
      <c r="B18" s="607" t="s">
        <v>36</v>
      </c>
      <c r="C18" s="540" t="s">
        <v>247</v>
      </c>
      <c r="D18" s="1325">
        <v>1</v>
      </c>
      <c r="E18" s="546">
        <v>1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1131</v>
      </c>
      <c r="M18" s="357" t="s">
        <v>36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5090</v>
      </c>
      <c r="C19" s="1292" t="s">
        <v>5091</v>
      </c>
      <c r="D19" s="1325">
        <v>4</v>
      </c>
      <c r="E19" s="546">
        <v>4</v>
      </c>
      <c r="F19" s="1065" t="s">
        <v>5088</v>
      </c>
      <c r="G19" s="494"/>
      <c r="H19" s="494" t="s">
        <v>5087</v>
      </c>
      <c r="I19" s="494" t="s">
        <v>294</v>
      </c>
      <c r="J19" s="494" t="s">
        <v>294</v>
      </c>
      <c r="K19" s="573">
        <v>0</v>
      </c>
      <c r="L19" s="358" t="s">
        <v>5092</v>
      </c>
      <c r="M19" s="357" t="s">
        <v>5090</v>
      </c>
      <c r="N19" s="357" t="s">
        <v>5087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5089</v>
      </c>
      <c r="U19" s="357" t="s">
        <v>294</v>
      </c>
      <c r="V19" s="357" t="s">
        <v>294</v>
      </c>
    </row>
    <row r="20" spans="1:22">
      <c r="A20" s="527"/>
      <c r="B20" s="607" t="s">
        <v>366</v>
      </c>
      <c r="C20" s="1292" t="s">
        <v>367</v>
      </c>
      <c r="D20" s="1325">
        <v>3</v>
      </c>
      <c r="E20" s="546">
        <v>4</v>
      </c>
      <c r="F20" s="1290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367</v>
      </c>
      <c r="M20" s="357" t="s">
        <v>366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50" t="s">
        <v>26</v>
      </c>
      <c r="C21" s="549" t="s">
        <v>52</v>
      </c>
      <c r="D21" s="1325">
        <v>5</v>
      </c>
      <c r="E21" s="1325">
        <v>6</v>
      </c>
      <c r="F21" s="1069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28"/>
      <c r="B22" s="527"/>
      <c r="C22" s="703" t="s">
        <v>22</v>
      </c>
      <c r="D22" s="1326">
        <v>21</v>
      </c>
      <c r="E22" s="1326">
        <v>25</v>
      </c>
      <c r="F22" s="132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6"/>
      <c r="B23" s="603" t="s">
        <v>5722</v>
      </c>
      <c r="C23" s="1155" t="s">
        <v>562</v>
      </c>
      <c r="D23" s="1325">
        <v>5</v>
      </c>
      <c r="E23" s="1325">
        <v>6</v>
      </c>
      <c r="F23" s="1329" t="s">
        <v>3991</v>
      </c>
      <c r="G23" s="494"/>
      <c r="H23" s="494" t="s">
        <v>5734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5722</v>
      </c>
      <c r="N23" s="357" t="s">
        <v>5734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27"/>
      <c r="B24" s="607" t="s">
        <v>5522</v>
      </c>
      <c r="C24" s="1292" t="s">
        <v>5775</v>
      </c>
      <c r="D24" s="1325">
        <v>4</v>
      </c>
      <c r="E24" s="546">
        <v>4</v>
      </c>
      <c r="F24" s="1065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5524</v>
      </c>
      <c r="M24" s="357" t="s">
        <v>5522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27"/>
      <c r="B25" s="607" t="s">
        <v>40</v>
      </c>
      <c r="C25" s="540" t="s">
        <v>338</v>
      </c>
      <c r="D25" s="1325">
        <v>1</v>
      </c>
      <c r="E25" s="546">
        <v>1</v>
      </c>
      <c r="F25" s="686" t="s">
        <v>247</v>
      </c>
      <c r="G25" s="494"/>
      <c r="H25" s="494" t="s">
        <v>36</v>
      </c>
      <c r="I25" s="494" t="s">
        <v>294</v>
      </c>
      <c r="J25" s="494" t="s">
        <v>294</v>
      </c>
      <c r="K25" s="573">
        <v>0</v>
      </c>
      <c r="L25" s="358" t="s">
        <v>1180</v>
      </c>
      <c r="M25" s="357" t="s">
        <v>40</v>
      </c>
      <c r="N25" s="357" t="s">
        <v>36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1131</v>
      </c>
      <c r="U25" s="357" t="s">
        <v>294</v>
      </c>
      <c r="V25" s="357" t="s">
        <v>294</v>
      </c>
    </row>
    <row r="26" spans="1:22">
      <c r="A26" s="527">
        <v>3</v>
      </c>
      <c r="B26" s="47" t="s">
        <v>868</v>
      </c>
      <c r="C26" s="540" t="s">
        <v>4618</v>
      </c>
      <c r="D26" s="1327">
        <v>3</v>
      </c>
      <c r="E26" s="508">
        <v>4</v>
      </c>
      <c r="F26" s="686" t="s">
        <v>3169</v>
      </c>
      <c r="G26" s="494"/>
      <c r="H26" s="494" t="s">
        <v>3168</v>
      </c>
      <c r="I26" s="494" t="s">
        <v>294</v>
      </c>
      <c r="J26" s="494" t="s">
        <v>294</v>
      </c>
      <c r="K26" s="573">
        <v>0</v>
      </c>
      <c r="L26" s="358" t="s">
        <v>2113</v>
      </c>
      <c r="M26" s="357" t="s">
        <v>868</v>
      </c>
      <c r="N26" s="357" t="s">
        <v>3168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>
      <c r="A27" s="527" t="s">
        <v>424</v>
      </c>
      <c r="B27" s="607" t="s">
        <v>29</v>
      </c>
      <c r="C27" s="540" t="s">
        <v>53</v>
      </c>
      <c r="D27" s="1325">
        <v>2</v>
      </c>
      <c r="E27" s="1325">
        <v>2</v>
      </c>
      <c r="F27" s="106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27"/>
      <c r="B28" s="619" t="s">
        <v>33</v>
      </c>
      <c r="C28" s="549" t="s">
        <v>140</v>
      </c>
      <c r="D28" s="1325">
        <v>5</v>
      </c>
      <c r="E28" s="1325">
        <v>6</v>
      </c>
      <c r="F28" s="1209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28"/>
      <c r="B29" s="607"/>
      <c r="C29" s="703" t="s">
        <v>22</v>
      </c>
      <c r="D29" s="1326">
        <v>20</v>
      </c>
      <c r="E29" s="1326">
        <v>23</v>
      </c>
      <c r="F29" s="132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/>
      <c r="B30" s="603" t="s">
        <v>5527</v>
      </c>
      <c r="C30" s="1291" t="s">
        <v>5099</v>
      </c>
      <c r="D30" s="1325">
        <v>3</v>
      </c>
      <c r="E30" s="546">
        <v>4</v>
      </c>
      <c r="F30" s="1299" t="s">
        <v>367</v>
      </c>
      <c r="G30" s="494"/>
      <c r="H30" s="494" t="s">
        <v>366</v>
      </c>
      <c r="I30" s="494" t="s">
        <v>294</v>
      </c>
      <c r="J30" s="494" t="s">
        <v>294</v>
      </c>
      <c r="K30" s="573">
        <v>0</v>
      </c>
      <c r="L30" s="358" t="s">
        <v>5099</v>
      </c>
      <c r="M30" s="357" t="s">
        <v>5527</v>
      </c>
      <c r="N30" s="357" t="s">
        <v>366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367</v>
      </c>
      <c r="U30" s="357" t="s">
        <v>294</v>
      </c>
      <c r="V30" s="357" t="s">
        <v>294</v>
      </c>
    </row>
    <row r="31" spans="1:22">
      <c r="A31" s="527"/>
      <c r="B31" s="607" t="s">
        <v>5100</v>
      </c>
      <c r="C31" s="1292" t="s">
        <v>5101</v>
      </c>
      <c r="D31" s="1325">
        <v>4</v>
      </c>
      <c r="E31" s="546">
        <v>4</v>
      </c>
      <c r="F31" s="1290" t="s">
        <v>5775</v>
      </c>
      <c r="G31" s="494"/>
      <c r="H31" s="494" t="s">
        <v>5522</v>
      </c>
      <c r="I31" s="494" t="s">
        <v>294</v>
      </c>
      <c r="J31" s="494" t="s">
        <v>294</v>
      </c>
      <c r="K31" s="573">
        <v>0</v>
      </c>
      <c r="L31" s="358" t="s">
        <v>5101</v>
      </c>
      <c r="M31" s="357" t="s">
        <v>5100</v>
      </c>
      <c r="N31" s="357" t="s">
        <v>5522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5524</v>
      </c>
      <c r="U31" s="357" t="s">
        <v>294</v>
      </c>
      <c r="V31" s="357" t="s">
        <v>294</v>
      </c>
    </row>
    <row r="32" spans="1:22">
      <c r="A32" s="527">
        <v>4</v>
      </c>
      <c r="B32" s="607" t="s">
        <v>30</v>
      </c>
      <c r="C32" s="540" t="s">
        <v>141</v>
      </c>
      <c r="D32" s="1325">
        <v>5</v>
      </c>
      <c r="E32" s="1325">
        <v>6</v>
      </c>
      <c r="F32" s="686" t="s">
        <v>3991</v>
      </c>
      <c r="G32" s="494"/>
      <c r="H32" s="494" t="s">
        <v>5734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5734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27" t="s">
        <v>424</v>
      </c>
      <c r="B33" s="47" t="s">
        <v>1020</v>
      </c>
      <c r="C33" s="540" t="s">
        <v>3206</v>
      </c>
      <c r="D33" s="1325">
        <v>2</v>
      </c>
      <c r="E33" s="1325">
        <v>2</v>
      </c>
      <c r="F33" s="1065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3207</v>
      </c>
      <c r="M33" s="357" t="s">
        <v>1020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27"/>
      <c r="B34" s="607" t="s">
        <v>1118</v>
      </c>
      <c r="C34" s="540" t="s">
        <v>5274</v>
      </c>
      <c r="D34" s="546">
        <v>3</v>
      </c>
      <c r="E34" s="546">
        <v>6</v>
      </c>
      <c r="F34" s="686" t="s">
        <v>53</v>
      </c>
      <c r="G34" s="494"/>
      <c r="H34" s="494" t="s">
        <v>29</v>
      </c>
      <c r="I34" s="494" t="s">
        <v>294</v>
      </c>
      <c r="J34" s="494" t="s">
        <v>294</v>
      </c>
      <c r="K34" s="573">
        <v>0</v>
      </c>
      <c r="L34" s="358" t="s">
        <v>2114</v>
      </c>
      <c r="M34" s="357" t="s">
        <v>1118</v>
      </c>
      <c r="N34" s="357" t="s">
        <v>29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609</v>
      </c>
      <c r="U34" s="357" t="s">
        <v>294</v>
      </c>
      <c r="V34" s="357" t="s">
        <v>294</v>
      </c>
    </row>
    <row r="35" spans="1:22" ht="15" thickBot="1">
      <c r="A35" s="527"/>
      <c r="B35" s="607" t="s">
        <v>5525</v>
      </c>
      <c r="C35" s="1330" t="s">
        <v>5097</v>
      </c>
      <c r="D35" s="1325">
        <v>4</v>
      </c>
      <c r="E35" s="546">
        <v>4</v>
      </c>
      <c r="F35" s="1331" t="s">
        <v>5091</v>
      </c>
      <c r="G35" s="494"/>
      <c r="H35" s="494" t="s">
        <v>5090</v>
      </c>
      <c r="I35" s="494" t="s">
        <v>294</v>
      </c>
      <c r="J35" s="494" t="s">
        <v>294</v>
      </c>
      <c r="K35" s="573">
        <v>0</v>
      </c>
      <c r="L35" s="358" t="s">
        <v>5097</v>
      </c>
      <c r="M35" s="357" t="s">
        <v>5525</v>
      </c>
      <c r="N35" s="357" t="s">
        <v>5090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5092</v>
      </c>
      <c r="U35" s="357" t="s">
        <v>294</v>
      </c>
      <c r="V35" s="357" t="s">
        <v>294</v>
      </c>
    </row>
    <row r="36" spans="1:22" ht="15" thickBot="1">
      <c r="A36" s="528"/>
      <c r="B36" s="622"/>
      <c r="C36" s="703" t="s">
        <v>22</v>
      </c>
      <c r="D36" s="1326">
        <v>21</v>
      </c>
      <c r="E36" s="1326">
        <v>26</v>
      </c>
      <c r="F36" s="132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26"/>
      <c r="B37" s="607" t="s">
        <v>1111</v>
      </c>
      <c r="C37" s="540" t="s">
        <v>4628</v>
      </c>
      <c r="D37" s="546">
        <v>3</v>
      </c>
      <c r="E37" s="546">
        <v>4</v>
      </c>
      <c r="F37" s="1062" t="s">
        <v>338</v>
      </c>
      <c r="G37" s="494"/>
      <c r="H37" s="494" t="s">
        <v>40</v>
      </c>
      <c r="I37" s="494" t="s">
        <v>294</v>
      </c>
      <c r="J37" s="494" t="s">
        <v>294</v>
      </c>
      <c r="K37" s="574">
        <v>0</v>
      </c>
      <c r="L37" s="358" t="s">
        <v>1126</v>
      </c>
      <c r="M37" s="357" t="s">
        <v>1111</v>
      </c>
      <c r="N37" s="357" t="s">
        <v>40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1180</v>
      </c>
      <c r="U37" s="357" t="s">
        <v>294</v>
      </c>
      <c r="V37" s="357" t="s">
        <v>294</v>
      </c>
    </row>
    <row r="38" spans="1:22">
      <c r="A38" s="527"/>
      <c r="B38" s="607" t="s">
        <v>5109</v>
      </c>
      <c r="C38" s="1292" t="s">
        <v>5110</v>
      </c>
      <c r="D38" s="1325">
        <v>3</v>
      </c>
      <c r="E38" s="546">
        <v>4</v>
      </c>
      <c r="F38" s="1290" t="s">
        <v>5099</v>
      </c>
      <c r="G38" s="494"/>
      <c r="H38" s="494" t="s">
        <v>5527</v>
      </c>
      <c r="I38" s="494" t="s">
        <v>294</v>
      </c>
      <c r="J38" s="494" t="s">
        <v>294</v>
      </c>
      <c r="K38" s="573">
        <v>0</v>
      </c>
      <c r="L38" s="358" t="s">
        <v>5110</v>
      </c>
      <c r="M38" s="357" t="s">
        <v>5109</v>
      </c>
      <c r="N38" s="357" t="s">
        <v>5527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5099</v>
      </c>
      <c r="U38" s="357" t="s">
        <v>294</v>
      </c>
      <c r="V38" s="357" t="s">
        <v>294</v>
      </c>
    </row>
    <row r="39" spans="1:22">
      <c r="A39" s="527"/>
      <c r="B39" s="607" t="s">
        <v>25</v>
      </c>
      <c r="C39" s="540" t="s">
        <v>138</v>
      </c>
      <c r="D39" s="1325">
        <v>3</v>
      </c>
      <c r="E39" s="1325">
        <v>4</v>
      </c>
      <c r="F39" s="1301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2100</v>
      </c>
      <c r="M39" s="357" t="s">
        <v>25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27">
        <v>5</v>
      </c>
      <c r="B40" s="607" t="s">
        <v>5535</v>
      </c>
      <c r="C40" s="1292" t="s">
        <v>5538</v>
      </c>
      <c r="D40" s="1325">
        <v>3</v>
      </c>
      <c r="E40" s="546">
        <v>4</v>
      </c>
      <c r="F40" s="1065" t="s">
        <v>5086</v>
      </c>
      <c r="G40" s="494"/>
      <c r="H40" s="494" t="s">
        <v>5085</v>
      </c>
      <c r="I40" s="494" t="s">
        <v>294</v>
      </c>
      <c r="J40" s="494" t="s">
        <v>294</v>
      </c>
      <c r="K40" s="573">
        <v>0</v>
      </c>
      <c r="L40" s="358" t="s">
        <v>5538</v>
      </c>
      <c r="M40" s="357" t="s">
        <v>5535</v>
      </c>
      <c r="N40" s="357" t="s">
        <v>5085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5086</v>
      </c>
      <c r="U40" s="357" t="s">
        <v>294</v>
      </c>
      <c r="V40" s="357" t="s">
        <v>294</v>
      </c>
    </row>
    <row r="41" spans="1:22">
      <c r="A41" s="527" t="s">
        <v>424</v>
      </c>
      <c r="B41" s="607" t="s">
        <v>1110</v>
      </c>
      <c r="C41" s="1292" t="s">
        <v>408</v>
      </c>
      <c r="D41" s="1325">
        <v>3</v>
      </c>
      <c r="E41" s="1325">
        <v>4</v>
      </c>
      <c r="F41" s="1290" t="s">
        <v>367</v>
      </c>
      <c r="G41" s="494"/>
      <c r="H41" s="494" t="s">
        <v>366</v>
      </c>
      <c r="I41" s="494" t="s">
        <v>294</v>
      </c>
      <c r="J41" s="494" t="s">
        <v>294</v>
      </c>
      <c r="K41" s="573">
        <v>0</v>
      </c>
      <c r="L41" s="358" t="s">
        <v>408</v>
      </c>
      <c r="M41" s="357" t="s">
        <v>1110</v>
      </c>
      <c r="N41" s="357" t="s">
        <v>366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367</v>
      </c>
      <c r="U41" s="357" t="s">
        <v>294</v>
      </c>
      <c r="V41" s="357" t="s">
        <v>294</v>
      </c>
    </row>
    <row r="42" spans="1:22" ht="15" thickBot="1">
      <c r="A42" s="527"/>
      <c r="B42" s="607" t="s">
        <v>34</v>
      </c>
      <c r="C42" s="540" t="s">
        <v>142</v>
      </c>
      <c r="D42" s="1325">
        <v>4</v>
      </c>
      <c r="E42" s="1325">
        <v>6</v>
      </c>
      <c r="F42" s="1069" t="s">
        <v>4139</v>
      </c>
      <c r="G42" s="494"/>
      <c r="H42" s="494" t="s">
        <v>10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34</v>
      </c>
      <c r="N42" s="357" t="s">
        <v>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528"/>
      <c r="B43" s="622"/>
      <c r="C43" s="703" t="s">
        <v>22</v>
      </c>
      <c r="D43" s="1326">
        <v>19</v>
      </c>
      <c r="E43" s="1326">
        <v>26</v>
      </c>
      <c r="F43" s="70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6"/>
      <c r="B44" s="603" t="s">
        <v>5560</v>
      </c>
      <c r="C44" s="1064" t="s">
        <v>5776</v>
      </c>
      <c r="D44" s="1325">
        <v>4</v>
      </c>
      <c r="E44" s="546">
        <v>4</v>
      </c>
      <c r="F44" s="1067" t="s">
        <v>5274</v>
      </c>
      <c r="G44" s="494"/>
      <c r="H44" s="494" t="s">
        <v>1118</v>
      </c>
      <c r="I44" s="494" t="s">
        <v>294</v>
      </c>
      <c r="J44" s="494" t="s">
        <v>294</v>
      </c>
      <c r="K44" s="573">
        <v>0</v>
      </c>
      <c r="L44" s="358" t="s">
        <v>5562</v>
      </c>
      <c r="M44" s="357" t="s">
        <v>5560</v>
      </c>
      <c r="N44" s="357" t="s">
        <v>1118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2114</v>
      </c>
      <c r="U44" s="357" t="s">
        <v>294</v>
      </c>
      <c r="V44" s="357" t="s">
        <v>294</v>
      </c>
    </row>
    <row r="45" spans="1:22" ht="24">
      <c r="A45" s="527"/>
      <c r="B45" s="607" t="s">
        <v>5531</v>
      </c>
      <c r="C45" s="1332" t="s">
        <v>5533</v>
      </c>
      <c r="D45" s="1325">
        <v>4</v>
      </c>
      <c r="E45" s="546">
        <v>4</v>
      </c>
      <c r="F45" s="1065" t="s">
        <v>5097</v>
      </c>
      <c r="G45" s="494"/>
      <c r="H45" s="494" t="s">
        <v>5525</v>
      </c>
      <c r="I45" s="494" t="s">
        <v>294</v>
      </c>
      <c r="J45" s="494" t="s">
        <v>294</v>
      </c>
      <c r="K45" s="573">
        <v>0</v>
      </c>
      <c r="L45" s="358" t="s">
        <v>5533</v>
      </c>
      <c r="M45" s="357" t="s">
        <v>5531</v>
      </c>
      <c r="N45" s="357" t="s">
        <v>5525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5097</v>
      </c>
      <c r="U45" s="357" t="s">
        <v>294</v>
      </c>
      <c r="V45" s="357" t="s">
        <v>294</v>
      </c>
    </row>
    <row r="46" spans="1:22">
      <c r="A46" s="527"/>
      <c r="B46" s="607" t="s">
        <v>19</v>
      </c>
      <c r="C46" s="540" t="s">
        <v>872</v>
      </c>
      <c r="D46" s="1325">
        <v>2</v>
      </c>
      <c r="E46" s="1325">
        <v>2</v>
      </c>
      <c r="F46" s="1290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335</v>
      </c>
      <c r="M46" s="357" t="s">
        <v>19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27"/>
      <c r="B47" s="607" t="s">
        <v>5456</v>
      </c>
      <c r="C47" s="1063" t="s">
        <v>5777</v>
      </c>
      <c r="D47" s="1325">
        <v>4</v>
      </c>
      <c r="E47" s="546">
        <v>6</v>
      </c>
      <c r="F47" s="1065" t="s">
        <v>408</v>
      </c>
      <c r="G47" s="494"/>
      <c r="H47" s="494" t="s">
        <v>1110</v>
      </c>
      <c r="I47" s="494" t="s">
        <v>294</v>
      </c>
      <c r="J47" s="494" t="s">
        <v>294</v>
      </c>
      <c r="K47" s="573">
        <v>0</v>
      </c>
      <c r="L47" s="358" t="s">
        <v>5128</v>
      </c>
      <c r="M47" s="357" t="s">
        <v>5456</v>
      </c>
      <c r="N47" s="357" t="s">
        <v>1110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>
      <c r="A48" s="527">
        <v>6</v>
      </c>
      <c r="B48" s="607" t="s">
        <v>4629</v>
      </c>
      <c r="C48" s="1063" t="s">
        <v>4756</v>
      </c>
      <c r="D48" s="1325">
        <v>3</v>
      </c>
      <c r="E48" s="546">
        <v>4</v>
      </c>
      <c r="F48" s="686" t="s">
        <v>4618</v>
      </c>
      <c r="G48" s="494"/>
      <c r="H48" s="494" t="s">
        <v>868</v>
      </c>
      <c r="I48" s="494" t="s">
        <v>294</v>
      </c>
      <c r="J48" s="494" t="s">
        <v>294</v>
      </c>
      <c r="K48" s="573">
        <v>0</v>
      </c>
      <c r="L48" s="358" t="s">
        <v>4631</v>
      </c>
      <c r="M48" s="357" t="s">
        <v>4629</v>
      </c>
      <c r="N48" s="357" t="s">
        <v>868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2113</v>
      </c>
      <c r="U48" s="357" t="s">
        <v>294</v>
      </c>
      <c r="V48" s="357" t="s">
        <v>294</v>
      </c>
    </row>
    <row r="49" spans="1:22" ht="15" thickBot="1">
      <c r="A49" s="527"/>
      <c r="B49" s="607" t="s">
        <v>5115</v>
      </c>
      <c r="C49" s="1066" t="s">
        <v>5116</v>
      </c>
      <c r="D49" s="1325">
        <v>4</v>
      </c>
      <c r="E49" s="546">
        <v>4</v>
      </c>
      <c r="F49" s="1069" t="s">
        <v>5097</v>
      </c>
      <c r="G49" s="494"/>
      <c r="H49" s="494" t="s">
        <v>5525</v>
      </c>
      <c r="I49" s="494" t="s">
        <v>294</v>
      </c>
      <c r="J49" s="494" t="s">
        <v>294</v>
      </c>
      <c r="K49" s="573">
        <v>0</v>
      </c>
      <c r="L49" s="358" t="s">
        <v>5117</v>
      </c>
      <c r="M49" s="357" t="s">
        <v>5115</v>
      </c>
      <c r="N49" s="357" t="s">
        <v>5525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5097</v>
      </c>
      <c r="U49" s="357" t="s">
        <v>294</v>
      </c>
      <c r="V49" s="357" t="s">
        <v>294</v>
      </c>
    </row>
    <row r="50" spans="1:22" ht="15" thickBot="1">
      <c r="A50" s="528"/>
      <c r="B50" s="622"/>
      <c r="C50" s="1333" t="s">
        <v>22</v>
      </c>
      <c r="D50" s="1326">
        <v>21</v>
      </c>
      <c r="E50" s="1326">
        <v>24</v>
      </c>
      <c r="F50" s="704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 ht="22.8">
      <c r="A51" s="526"/>
      <c r="B51" s="46" t="s">
        <v>5547</v>
      </c>
      <c r="C51" s="1255" t="s">
        <v>5778</v>
      </c>
      <c r="D51" s="499">
        <v>6</v>
      </c>
      <c r="E51" s="499">
        <v>8</v>
      </c>
      <c r="F51" s="1299" t="s">
        <v>408</v>
      </c>
      <c r="G51" s="494"/>
      <c r="H51" s="494" t="s">
        <v>1110</v>
      </c>
      <c r="I51" s="494" t="s">
        <v>294</v>
      </c>
      <c r="J51" s="494" t="s">
        <v>294</v>
      </c>
      <c r="K51" s="573">
        <v>0</v>
      </c>
      <c r="L51" s="358" t="s">
        <v>5549</v>
      </c>
      <c r="M51" s="357" t="s">
        <v>5547</v>
      </c>
      <c r="N51" s="357" t="s">
        <v>1110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408</v>
      </c>
      <c r="U51" s="357" t="s">
        <v>294</v>
      </c>
      <c r="V51" s="357" t="s">
        <v>294</v>
      </c>
    </row>
    <row r="52" spans="1:22">
      <c r="A52" s="527"/>
      <c r="B52" s="607" t="s">
        <v>5539</v>
      </c>
      <c r="C52" s="1063" t="s">
        <v>5119</v>
      </c>
      <c r="D52" s="1325">
        <v>5</v>
      </c>
      <c r="E52" s="546">
        <v>6</v>
      </c>
      <c r="F52" s="1065" t="s">
        <v>5097</v>
      </c>
      <c r="G52" s="494"/>
      <c r="H52" s="494" t="s">
        <v>5525</v>
      </c>
      <c r="I52" s="494" t="s">
        <v>294</v>
      </c>
      <c r="J52" s="494" t="s">
        <v>294</v>
      </c>
      <c r="K52" s="573">
        <v>0</v>
      </c>
      <c r="L52" s="358" t="s">
        <v>5120</v>
      </c>
      <c r="M52" s="357" t="s">
        <v>5539</v>
      </c>
      <c r="N52" s="357" t="s">
        <v>5525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5097</v>
      </c>
      <c r="U52" s="357" t="s">
        <v>294</v>
      </c>
      <c r="V52" s="357" t="s">
        <v>294</v>
      </c>
    </row>
    <row r="53" spans="1:22">
      <c r="A53" s="527"/>
      <c r="B53" s="607" t="s">
        <v>5104</v>
      </c>
      <c r="C53" s="1063" t="s">
        <v>5105</v>
      </c>
      <c r="D53" s="1325">
        <v>5</v>
      </c>
      <c r="E53" s="546">
        <v>6</v>
      </c>
      <c r="F53" s="1065" t="s">
        <v>5099</v>
      </c>
      <c r="G53" s="494"/>
      <c r="H53" s="494" t="s">
        <v>5527</v>
      </c>
      <c r="I53" s="494" t="s">
        <v>294</v>
      </c>
      <c r="J53" s="494" t="s">
        <v>294</v>
      </c>
      <c r="K53" s="573">
        <v>0</v>
      </c>
      <c r="L53" s="358" t="s">
        <v>5106</v>
      </c>
      <c r="M53" s="357" t="s">
        <v>5104</v>
      </c>
      <c r="N53" s="357" t="s">
        <v>5527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5099</v>
      </c>
      <c r="U53" s="357" t="s">
        <v>294</v>
      </c>
      <c r="V53" s="357" t="s">
        <v>294</v>
      </c>
    </row>
    <row r="54" spans="1:22">
      <c r="A54" s="527"/>
      <c r="B54" s="607" t="s">
        <v>38</v>
      </c>
      <c r="C54" s="532" t="s">
        <v>146</v>
      </c>
      <c r="D54" s="1325">
        <v>1</v>
      </c>
      <c r="E54" s="546">
        <v>1</v>
      </c>
      <c r="F54" s="1065" t="s">
        <v>872</v>
      </c>
      <c r="G54" s="494"/>
      <c r="H54" s="494" t="s">
        <v>19</v>
      </c>
      <c r="I54" s="494" t="s">
        <v>294</v>
      </c>
      <c r="J54" s="494" t="s">
        <v>294</v>
      </c>
      <c r="K54" s="573">
        <v>0</v>
      </c>
      <c r="L54" s="358" t="s">
        <v>331</v>
      </c>
      <c r="M54" s="357" t="s">
        <v>38</v>
      </c>
      <c r="N54" s="357" t="s">
        <v>19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335</v>
      </c>
      <c r="U54" s="357" t="s">
        <v>294</v>
      </c>
      <c r="V54" s="357" t="s">
        <v>294</v>
      </c>
    </row>
    <row r="55" spans="1:22" ht="15" thickBot="1">
      <c r="A55" s="527">
        <v>7</v>
      </c>
      <c r="B55" s="607" t="s">
        <v>35</v>
      </c>
      <c r="C55" s="549" t="s">
        <v>3258</v>
      </c>
      <c r="D55" s="1325">
        <v>3</v>
      </c>
      <c r="E55" s="1325">
        <v>4</v>
      </c>
      <c r="F55" s="1331" t="s">
        <v>138</v>
      </c>
      <c r="G55" s="494"/>
      <c r="H55" s="494" t="s">
        <v>25</v>
      </c>
      <c r="I55" s="494" t="s">
        <v>294</v>
      </c>
      <c r="J55" s="494" t="s">
        <v>294</v>
      </c>
      <c r="K55" s="573">
        <v>0</v>
      </c>
      <c r="L55" s="358" t="s">
        <v>3259</v>
      </c>
      <c r="M55" s="357" t="s">
        <v>35</v>
      </c>
      <c r="N55" s="357" t="s">
        <v>25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2100</v>
      </c>
      <c r="U55" s="357" t="s">
        <v>294</v>
      </c>
      <c r="V55" s="357" t="s">
        <v>294</v>
      </c>
    </row>
    <row r="56" spans="1:22" ht="15" thickBot="1">
      <c r="A56" s="528"/>
      <c r="B56" s="622"/>
      <c r="C56" s="1333" t="s">
        <v>22</v>
      </c>
      <c r="D56" s="1326">
        <v>20</v>
      </c>
      <c r="E56" s="1326">
        <v>25</v>
      </c>
      <c r="F56" s="70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6"/>
      <c r="B57" s="603" t="s">
        <v>5553</v>
      </c>
      <c r="C57" s="1064" t="s">
        <v>1021</v>
      </c>
      <c r="D57" s="1325">
        <v>8</v>
      </c>
      <c r="E57" s="546">
        <v>14</v>
      </c>
      <c r="F57" s="496" t="s">
        <v>4666</v>
      </c>
      <c r="G57" s="494"/>
      <c r="H57" s="494" t="s">
        <v>34</v>
      </c>
      <c r="I57" s="494" t="s">
        <v>294</v>
      </c>
      <c r="J57" s="494" t="s">
        <v>294</v>
      </c>
      <c r="K57" s="573">
        <v>130</v>
      </c>
      <c r="L57" s="358" t="s">
        <v>4589</v>
      </c>
      <c r="M57" s="357" t="s">
        <v>5553</v>
      </c>
      <c r="N57" s="357" t="s">
        <v>34</v>
      </c>
      <c r="O57" s="357" t="s">
        <v>294</v>
      </c>
      <c r="P57" s="357" t="s">
        <v>294</v>
      </c>
      <c r="Q57" s="357">
        <v>130</v>
      </c>
      <c r="R57" s="357">
        <v>20</v>
      </c>
      <c r="S57" s="357">
        <v>0</v>
      </c>
      <c r="T57" s="357" t="s">
        <v>1181</v>
      </c>
      <c r="U57" s="357" t="s">
        <v>2110</v>
      </c>
      <c r="V57" s="357" t="s">
        <v>294</v>
      </c>
    </row>
    <row r="58" spans="1:22">
      <c r="A58" s="527"/>
      <c r="B58" s="607" t="s">
        <v>5542</v>
      </c>
      <c r="C58" s="1063" t="s">
        <v>5543</v>
      </c>
      <c r="D58" s="1325">
        <v>5</v>
      </c>
      <c r="E58" s="546">
        <v>6</v>
      </c>
      <c r="F58" s="1065" t="s">
        <v>5775</v>
      </c>
      <c r="G58" s="494"/>
      <c r="H58" s="494" t="s">
        <v>5522</v>
      </c>
      <c r="I58" s="494" t="s">
        <v>294</v>
      </c>
      <c r="J58" s="494" t="s">
        <v>294</v>
      </c>
      <c r="K58" s="573">
        <v>0</v>
      </c>
      <c r="L58" s="358" t="s">
        <v>5545</v>
      </c>
      <c r="M58" s="357" t="s">
        <v>5542</v>
      </c>
      <c r="N58" s="357" t="s">
        <v>5522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5524</v>
      </c>
      <c r="U58" s="357" t="s">
        <v>294</v>
      </c>
      <c r="V58" s="357" t="s">
        <v>294</v>
      </c>
    </row>
    <row r="59" spans="1:22" ht="15" thickBot="1">
      <c r="A59" s="527">
        <v>8</v>
      </c>
      <c r="B59" s="607" t="s">
        <v>5556</v>
      </c>
      <c r="C59" s="1063" t="s">
        <v>5557</v>
      </c>
      <c r="D59" s="1325">
        <v>6</v>
      </c>
      <c r="E59" s="546">
        <v>10</v>
      </c>
      <c r="F59" s="1065" t="s">
        <v>5119</v>
      </c>
      <c r="G59" s="494"/>
      <c r="H59" s="494" t="s">
        <v>5539</v>
      </c>
      <c r="I59" s="494" t="s">
        <v>294</v>
      </c>
      <c r="J59" s="494" t="s">
        <v>294</v>
      </c>
      <c r="K59" s="573">
        <v>0</v>
      </c>
      <c r="L59" s="358" t="s">
        <v>5559</v>
      </c>
      <c r="M59" s="357" t="s">
        <v>5556</v>
      </c>
      <c r="N59" s="357" t="s">
        <v>5539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5120</v>
      </c>
      <c r="U59" s="357" t="s">
        <v>294</v>
      </c>
      <c r="V59" s="357" t="s">
        <v>294</v>
      </c>
    </row>
    <row r="60" spans="1:22" ht="15" thickBot="1">
      <c r="A60" s="528"/>
      <c r="B60" s="622"/>
      <c r="C60" s="1334" t="s">
        <v>22</v>
      </c>
      <c r="D60" s="1326">
        <v>19</v>
      </c>
      <c r="E60" s="1326">
        <v>30</v>
      </c>
      <c r="F60" s="70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27"/>
      <c r="B61" s="607" t="s">
        <v>5779</v>
      </c>
      <c r="C61" s="1291" t="s">
        <v>325</v>
      </c>
      <c r="D61" s="1325">
        <v>8</v>
      </c>
      <c r="E61" s="1325">
        <v>12</v>
      </c>
      <c r="F61" s="495" t="s">
        <v>4674</v>
      </c>
      <c r="G61" s="494"/>
      <c r="H61" s="494" t="s">
        <v>35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5779</v>
      </c>
      <c r="N61" s="357" t="s">
        <v>35</v>
      </c>
      <c r="O61" s="357" t="s">
        <v>294</v>
      </c>
      <c r="P61" s="357" t="s">
        <v>294</v>
      </c>
      <c r="Q61" s="357">
        <v>150</v>
      </c>
      <c r="R61" s="357">
        <v>37</v>
      </c>
      <c r="S61" s="357">
        <v>0</v>
      </c>
      <c r="T61" s="357" t="s">
        <v>3259</v>
      </c>
      <c r="U61" s="357" t="s">
        <v>2111</v>
      </c>
      <c r="V61" s="357" t="s">
        <v>294</v>
      </c>
    </row>
    <row r="62" spans="1:22">
      <c r="A62" s="527">
        <v>9</v>
      </c>
      <c r="B62" s="607" t="s">
        <v>5550</v>
      </c>
      <c r="C62" s="1292" t="s">
        <v>5780</v>
      </c>
      <c r="D62" s="1325">
        <v>7</v>
      </c>
      <c r="E62" s="546">
        <v>12</v>
      </c>
      <c r="F62" s="1065" t="s">
        <v>5777</v>
      </c>
      <c r="G62" s="494"/>
      <c r="H62" s="494" t="s">
        <v>5456</v>
      </c>
      <c r="I62" s="494" t="s">
        <v>294</v>
      </c>
      <c r="J62" s="494" t="s">
        <v>294</v>
      </c>
      <c r="K62" s="573">
        <v>0</v>
      </c>
      <c r="L62" s="358" t="s">
        <v>5552</v>
      </c>
      <c r="M62" s="357" t="s">
        <v>5550</v>
      </c>
      <c r="N62" s="357" t="s">
        <v>5456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5128</v>
      </c>
      <c r="U62" s="357" t="s">
        <v>294</v>
      </c>
      <c r="V62" s="357" t="s">
        <v>294</v>
      </c>
    </row>
    <row r="63" spans="1:22">
      <c r="A63" s="527"/>
      <c r="B63" s="607" t="s">
        <v>1114</v>
      </c>
      <c r="C63" s="1292" t="s">
        <v>4673</v>
      </c>
      <c r="D63" s="1325">
        <v>4</v>
      </c>
      <c r="E63" s="546">
        <v>4</v>
      </c>
      <c r="F63" s="1065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27"/>
      <c r="B64" s="607" t="s">
        <v>877</v>
      </c>
      <c r="C64" s="1292" t="s">
        <v>1120</v>
      </c>
      <c r="D64" s="1325">
        <v>4</v>
      </c>
      <c r="E64" s="546">
        <v>4</v>
      </c>
      <c r="F64" s="1065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27"/>
      <c r="B65" s="607" t="s">
        <v>876</v>
      </c>
      <c r="C65" s="1330" t="s">
        <v>1121</v>
      </c>
      <c r="D65" s="1325">
        <v>4</v>
      </c>
      <c r="E65" s="1325">
        <v>4</v>
      </c>
      <c r="F65" s="1069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28"/>
      <c r="B66" s="612"/>
      <c r="C66" s="1333" t="s">
        <v>22</v>
      </c>
      <c r="D66" s="1326">
        <v>19</v>
      </c>
      <c r="E66" s="1326">
        <v>28</v>
      </c>
      <c r="F66" s="70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603" t="s">
        <v>5781</v>
      </c>
      <c r="C67" s="1291" t="s">
        <v>5732</v>
      </c>
      <c r="D67" s="1325">
        <v>8</v>
      </c>
      <c r="E67" s="1325">
        <v>12</v>
      </c>
      <c r="F67" s="1067" t="s">
        <v>325</v>
      </c>
      <c r="G67" s="494"/>
      <c r="H67" s="494" t="s">
        <v>5779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5781</v>
      </c>
      <c r="N67" s="357" t="s">
        <v>5779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 ht="20.399999999999999">
      <c r="A68" s="527"/>
      <c r="B68" s="607" t="s">
        <v>5554</v>
      </c>
      <c r="C68" s="727" t="s">
        <v>5782</v>
      </c>
      <c r="D68" s="609">
        <v>7</v>
      </c>
      <c r="E68" s="607">
        <v>12</v>
      </c>
      <c r="F68" s="729" t="s">
        <v>5533</v>
      </c>
      <c r="G68" s="494"/>
      <c r="H68" s="494" t="s">
        <v>5531</v>
      </c>
      <c r="I68" s="494" t="s">
        <v>294</v>
      </c>
      <c r="J68" s="494" t="s">
        <v>294</v>
      </c>
      <c r="K68" s="573">
        <v>0</v>
      </c>
      <c r="L68" s="358" t="s">
        <v>5148</v>
      </c>
      <c r="M68" s="357" t="s">
        <v>5554</v>
      </c>
      <c r="N68" s="357" t="s">
        <v>5531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5533</v>
      </c>
      <c r="U68" s="357" t="s">
        <v>294</v>
      </c>
      <c r="V68" s="357" t="s">
        <v>294</v>
      </c>
    </row>
    <row r="69" spans="1:22">
      <c r="A69" s="527"/>
      <c r="B69" s="607" t="s">
        <v>1116</v>
      </c>
      <c r="C69" s="727" t="s">
        <v>1122</v>
      </c>
      <c r="D69" s="609">
        <v>4</v>
      </c>
      <c r="E69" s="607">
        <v>4</v>
      </c>
      <c r="F69" s="729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27"/>
      <c r="B70" s="607" t="s">
        <v>866</v>
      </c>
      <c r="C70" s="727" t="s">
        <v>1123</v>
      </c>
      <c r="D70" s="609">
        <v>4</v>
      </c>
      <c r="E70" s="607">
        <v>4</v>
      </c>
      <c r="F70" s="729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28"/>
      <c r="B71" s="619" t="s">
        <v>875</v>
      </c>
      <c r="C71" s="1330" t="s">
        <v>1124</v>
      </c>
      <c r="D71" s="1335">
        <v>4</v>
      </c>
      <c r="E71" s="1335">
        <v>4</v>
      </c>
      <c r="F71" s="1069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27"/>
      <c r="B72" s="526"/>
      <c r="C72" s="1336" t="s">
        <v>22</v>
      </c>
      <c r="D72" s="1337">
        <v>19</v>
      </c>
      <c r="E72" s="1337">
        <v>28</v>
      </c>
      <c r="F72" s="1126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28"/>
      <c r="B73" s="528"/>
      <c r="C73" s="1338" t="s">
        <v>111</v>
      </c>
      <c r="D73" s="1339">
        <v>200</v>
      </c>
      <c r="E73" s="600">
        <v>259</v>
      </c>
      <c r="F73" s="77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7F3D-A35C-461A-B59A-8ED7F4B46653}">
  <sheetPr codeName="Sheet190"/>
  <dimension ref="A1:V7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5182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499</v>
      </c>
      <c r="C9" s="543" t="s">
        <v>500</v>
      </c>
      <c r="D9" s="498">
        <v>4</v>
      </c>
      <c r="E9" s="46">
        <v>4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5739</v>
      </c>
      <c r="C10" s="540" t="s">
        <v>5740</v>
      </c>
      <c r="D10" s="499">
        <v>3</v>
      </c>
      <c r="E10" s="47">
        <v>4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5741</v>
      </c>
      <c r="M10" s="357" t="s">
        <v>5739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20</v>
      </c>
      <c r="C11" s="532" t="s">
        <v>21</v>
      </c>
      <c r="D11" s="499">
        <v>5</v>
      </c>
      <c r="E11" s="47">
        <v>6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3168</v>
      </c>
      <c r="C12" s="523" t="s">
        <v>3169</v>
      </c>
      <c r="D12" s="499">
        <v>5</v>
      </c>
      <c r="E12" s="47">
        <v>6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3170</v>
      </c>
      <c r="M12" s="357" t="s">
        <v>3168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10</v>
      </c>
      <c r="C13" s="532" t="s">
        <v>11</v>
      </c>
      <c r="D13" s="499">
        <v>2</v>
      </c>
      <c r="E13" s="47">
        <v>2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10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25</v>
      </c>
      <c r="C14" s="532" t="s">
        <v>138</v>
      </c>
      <c r="D14" s="499">
        <v>3</v>
      </c>
      <c r="E14" s="47">
        <v>4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2100</v>
      </c>
      <c r="M14" s="357" t="s">
        <v>25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22</v>
      </c>
      <c r="E15" s="49">
        <v>26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3544</v>
      </c>
      <c r="C16" s="532" t="s">
        <v>3545</v>
      </c>
      <c r="D16" s="499">
        <v>5</v>
      </c>
      <c r="E16" s="46">
        <v>6</v>
      </c>
      <c r="F16" s="495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544" t="s">
        <v>26</v>
      </c>
      <c r="C17" s="540" t="s">
        <v>52</v>
      </c>
      <c r="D17" s="499">
        <v>5</v>
      </c>
      <c r="E17" s="47">
        <v>6</v>
      </c>
      <c r="F17" s="4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607" t="s">
        <v>366</v>
      </c>
      <c r="C18" s="1063" t="s">
        <v>367</v>
      </c>
      <c r="D18" s="609">
        <v>3</v>
      </c>
      <c r="E18" s="607">
        <v>4</v>
      </c>
      <c r="F18" s="106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367</v>
      </c>
      <c r="M18" s="357" t="s">
        <v>366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607" t="s">
        <v>5742</v>
      </c>
      <c r="C19" s="1063" t="s">
        <v>5743</v>
      </c>
      <c r="D19" s="609">
        <v>4</v>
      </c>
      <c r="E19" s="607">
        <v>6</v>
      </c>
      <c r="F19" s="1065" t="s">
        <v>5740</v>
      </c>
      <c r="G19" s="494"/>
      <c r="H19" s="494" t="s">
        <v>5739</v>
      </c>
      <c r="I19" s="494" t="s">
        <v>294</v>
      </c>
      <c r="J19" s="494" t="s">
        <v>294</v>
      </c>
      <c r="K19" s="573">
        <v>0</v>
      </c>
      <c r="L19" s="358" t="s">
        <v>5743</v>
      </c>
      <c r="M19" s="357" t="s">
        <v>5742</v>
      </c>
      <c r="N19" s="357" t="s">
        <v>5739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5741</v>
      </c>
      <c r="U19" s="357" t="s">
        <v>294</v>
      </c>
      <c r="V19" s="357" t="s">
        <v>294</v>
      </c>
    </row>
    <row r="20" spans="1:22">
      <c r="A20" s="515"/>
      <c r="B20" s="607" t="s">
        <v>36</v>
      </c>
      <c r="C20" s="1063" t="s">
        <v>247</v>
      </c>
      <c r="D20" s="609">
        <v>1</v>
      </c>
      <c r="E20" s="607">
        <v>1</v>
      </c>
      <c r="F20" s="106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619" t="s">
        <v>860</v>
      </c>
      <c r="C21" s="1063" t="s">
        <v>738</v>
      </c>
      <c r="D21" s="609">
        <v>4</v>
      </c>
      <c r="E21" s="607">
        <v>6</v>
      </c>
      <c r="F21" s="106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738</v>
      </c>
      <c r="M21" s="357" t="s">
        <v>860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7"/>
      <c r="B22" s="48"/>
      <c r="C22" s="541" t="s">
        <v>22</v>
      </c>
      <c r="D22" s="49">
        <v>22</v>
      </c>
      <c r="E22" s="49">
        <v>29</v>
      </c>
      <c r="F22" s="68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4626</v>
      </c>
      <c r="C23" s="532" t="s">
        <v>4627</v>
      </c>
      <c r="D23" s="499">
        <v>5</v>
      </c>
      <c r="E23" s="46">
        <v>6</v>
      </c>
      <c r="F23" s="1323" t="s">
        <v>3545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4626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544" t="s">
        <v>33</v>
      </c>
      <c r="C24" s="540" t="s">
        <v>140</v>
      </c>
      <c r="D24" s="499">
        <v>5</v>
      </c>
      <c r="E24" s="47">
        <v>6</v>
      </c>
      <c r="F24" s="496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544" t="s">
        <v>29</v>
      </c>
      <c r="C25" s="540" t="s">
        <v>53</v>
      </c>
      <c r="D25" s="499">
        <v>2</v>
      </c>
      <c r="E25" s="47">
        <v>2</v>
      </c>
      <c r="F25" s="4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5744</v>
      </c>
      <c r="C26" s="532" t="s">
        <v>5745</v>
      </c>
      <c r="D26" s="499">
        <v>4</v>
      </c>
      <c r="E26" s="544">
        <v>6</v>
      </c>
      <c r="F26" s="496" t="s">
        <v>738</v>
      </c>
      <c r="G26" s="494"/>
      <c r="H26" s="494" t="s">
        <v>860</v>
      </c>
      <c r="I26" s="494" t="s">
        <v>294</v>
      </c>
      <c r="J26" s="494" t="s">
        <v>294</v>
      </c>
      <c r="K26" s="573">
        <v>0</v>
      </c>
      <c r="L26" s="358" t="s">
        <v>5746</v>
      </c>
      <c r="M26" s="357" t="s">
        <v>5744</v>
      </c>
      <c r="N26" s="357" t="s">
        <v>860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738</v>
      </c>
      <c r="U26" s="357" t="s">
        <v>294</v>
      </c>
      <c r="V26" s="357" t="s">
        <v>294</v>
      </c>
    </row>
    <row r="27" spans="1:22">
      <c r="A27" s="515"/>
      <c r="B27" s="47" t="s">
        <v>40</v>
      </c>
      <c r="C27" s="532" t="s">
        <v>338</v>
      </c>
      <c r="D27" s="499">
        <v>1</v>
      </c>
      <c r="E27" s="47">
        <v>1</v>
      </c>
      <c r="F27" s="496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>
      <c r="A28" s="515"/>
      <c r="B28" s="47" t="s">
        <v>19</v>
      </c>
      <c r="C28" s="532" t="s">
        <v>3226</v>
      </c>
      <c r="D28" s="499">
        <v>2</v>
      </c>
      <c r="E28" s="47">
        <v>2</v>
      </c>
      <c r="F28" s="49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335</v>
      </c>
      <c r="M28" s="357" t="s">
        <v>19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15"/>
      <c r="B29" s="50" t="s">
        <v>868</v>
      </c>
      <c r="C29" s="532" t="s">
        <v>4618</v>
      </c>
      <c r="D29" s="499">
        <v>3</v>
      </c>
      <c r="E29" s="47">
        <v>4</v>
      </c>
      <c r="F29" s="496" t="s">
        <v>3169</v>
      </c>
      <c r="G29" s="494"/>
      <c r="H29" s="494" t="s">
        <v>3168</v>
      </c>
      <c r="I29" s="494" t="s">
        <v>294</v>
      </c>
      <c r="J29" s="494" t="s">
        <v>294</v>
      </c>
      <c r="K29" s="573">
        <v>0</v>
      </c>
      <c r="L29" s="358" t="s">
        <v>2113</v>
      </c>
      <c r="M29" s="357" t="s">
        <v>868</v>
      </c>
      <c r="N29" s="357" t="s">
        <v>3168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3170</v>
      </c>
      <c r="U29" s="357" t="s">
        <v>294</v>
      </c>
      <c r="V29" s="357" t="s">
        <v>294</v>
      </c>
    </row>
    <row r="30" spans="1:22" ht="15" thickBot="1">
      <c r="A30" s="517"/>
      <c r="B30" s="206"/>
      <c r="C30" s="1057" t="s">
        <v>22</v>
      </c>
      <c r="D30" s="49">
        <v>22</v>
      </c>
      <c r="E30" s="49">
        <v>27</v>
      </c>
      <c r="F30" s="68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602">
        <v>4</v>
      </c>
      <c r="B31" s="535" t="s">
        <v>30</v>
      </c>
      <c r="C31" s="543" t="s">
        <v>141</v>
      </c>
      <c r="D31" s="499">
        <v>5</v>
      </c>
      <c r="E31" s="46">
        <v>6</v>
      </c>
      <c r="F31" s="495" t="s">
        <v>3545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544" t="s">
        <v>4632</v>
      </c>
      <c r="C32" s="532" t="s">
        <v>4689</v>
      </c>
      <c r="D32" s="499">
        <v>3</v>
      </c>
      <c r="E32" s="47">
        <v>4</v>
      </c>
      <c r="F32" s="496" t="s">
        <v>3545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2108</v>
      </c>
      <c r="M32" s="357" t="s">
        <v>4632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4680</v>
      </c>
      <c r="C33" s="1287" t="s">
        <v>1109</v>
      </c>
      <c r="D33" s="499">
        <v>4</v>
      </c>
      <c r="E33" s="47">
        <v>4</v>
      </c>
      <c r="F33" s="618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1109</v>
      </c>
      <c r="M33" s="357" t="s">
        <v>4680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544" t="s">
        <v>5747</v>
      </c>
      <c r="C34" s="532" t="s">
        <v>5748</v>
      </c>
      <c r="D34" s="499">
        <v>5</v>
      </c>
      <c r="E34" s="47">
        <v>8</v>
      </c>
      <c r="F34" s="496" t="s">
        <v>5745</v>
      </c>
      <c r="G34" s="494"/>
      <c r="H34" s="494" t="s">
        <v>5744</v>
      </c>
      <c r="I34" s="494" t="s">
        <v>294</v>
      </c>
      <c r="J34" s="494" t="s">
        <v>294</v>
      </c>
      <c r="K34" s="573">
        <v>0</v>
      </c>
      <c r="L34" s="358" t="s">
        <v>5748</v>
      </c>
      <c r="M34" s="357" t="s">
        <v>5747</v>
      </c>
      <c r="N34" s="357" t="s">
        <v>5744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5746</v>
      </c>
      <c r="U34" s="357" t="s">
        <v>294</v>
      </c>
      <c r="V34" s="357" t="s">
        <v>294</v>
      </c>
    </row>
    <row r="35" spans="1:22">
      <c r="A35" s="515"/>
      <c r="B35" s="544" t="s">
        <v>38</v>
      </c>
      <c r="C35" s="532" t="s">
        <v>146</v>
      </c>
      <c r="D35" s="499">
        <v>1</v>
      </c>
      <c r="E35" s="47">
        <v>1</v>
      </c>
      <c r="F35" s="496" t="s">
        <v>3226</v>
      </c>
      <c r="G35" s="494"/>
      <c r="H35" s="494" t="s">
        <v>19</v>
      </c>
      <c r="I35" s="494" t="s">
        <v>294</v>
      </c>
      <c r="J35" s="494" t="s">
        <v>294</v>
      </c>
      <c r="K35" s="573">
        <v>0</v>
      </c>
      <c r="L35" s="358" t="s">
        <v>331</v>
      </c>
      <c r="M35" s="357" t="s">
        <v>38</v>
      </c>
      <c r="N35" s="357" t="s">
        <v>19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335</v>
      </c>
      <c r="U35" s="357" t="s">
        <v>294</v>
      </c>
      <c r="V35" s="357" t="s">
        <v>294</v>
      </c>
    </row>
    <row r="36" spans="1:22" ht="15" thickBot="1">
      <c r="A36" s="515"/>
      <c r="B36" s="529" t="s">
        <v>1020</v>
      </c>
      <c r="C36" s="524" t="s">
        <v>3206</v>
      </c>
      <c r="D36" s="499">
        <v>2</v>
      </c>
      <c r="E36" s="50">
        <v>2</v>
      </c>
      <c r="F36" s="49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3207</v>
      </c>
      <c r="M36" s="357" t="s">
        <v>1020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 ht="15" thickBot="1">
      <c r="A37" s="517"/>
      <c r="B37" s="206"/>
      <c r="C37" s="550" t="s">
        <v>22</v>
      </c>
      <c r="D37" s="49">
        <v>20</v>
      </c>
      <c r="E37" s="49">
        <v>25</v>
      </c>
      <c r="F37" s="690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>
        <v>5</v>
      </c>
      <c r="B38" s="46" t="s">
        <v>1110</v>
      </c>
      <c r="C38" s="532" t="s">
        <v>408</v>
      </c>
      <c r="D38" s="499">
        <v>3</v>
      </c>
      <c r="E38" s="47">
        <v>4</v>
      </c>
      <c r="F38" s="496" t="s">
        <v>367</v>
      </c>
      <c r="G38" s="494"/>
      <c r="H38" s="494" t="s">
        <v>366</v>
      </c>
      <c r="I38" s="494" t="s">
        <v>294</v>
      </c>
      <c r="J38" s="494" t="s">
        <v>294</v>
      </c>
      <c r="K38" s="573">
        <v>0</v>
      </c>
      <c r="L38" s="358" t="s">
        <v>408</v>
      </c>
      <c r="M38" s="357" t="s">
        <v>1110</v>
      </c>
      <c r="N38" s="357" t="s">
        <v>366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367</v>
      </c>
      <c r="U38" s="357" t="s">
        <v>294</v>
      </c>
      <c r="V38" s="357" t="s">
        <v>294</v>
      </c>
    </row>
    <row r="39" spans="1:22">
      <c r="A39" s="515"/>
      <c r="B39" s="47" t="s">
        <v>5749</v>
      </c>
      <c r="C39" s="532" t="s">
        <v>5750</v>
      </c>
      <c r="D39" s="499">
        <v>2</v>
      </c>
      <c r="E39" s="47">
        <v>4</v>
      </c>
      <c r="F39" s="496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5750</v>
      </c>
      <c r="M39" s="357" t="s">
        <v>5749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15"/>
      <c r="B40" s="47" t="s">
        <v>373</v>
      </c>
      <c r="C40" s="532" t="s">
        <v>867</v>
      </c>
      <c r="D40" s="499">
        <v>3</v>
      </c>
      <c r="E40" s="47">
        <v>4</v>
      </c>
      <c r="F40" s="496" t="s">
        <v>141</v>
      </c>
      <c r="G40" s="494"/>
      <c r="H40" s="494" t="s">
        <v>30</v>
      </c>
      <c r="I40" s="494" t="s">
        <v>294</v>
      </c>
      <c r="J40" s="494" t="s">
        <v>294</v>
      </c>
      <c r="K40" s="573">
        <v>0</v>
      </c>
      <c r="L40" s="358" t="s">
        <v>2115</v>
      </c>
      <c r="M40" s="357" t="s">
        <v>373</v>
      </c>
      <c r="N40" s="357" t="s">
        <v>30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515"/>
      <c r="B41" s="47" t="s">
        <v>5751</v>
      </c>
      <c r="C41" s="532" t="s">
        <v>5752</v>
      </c>
      <c r="D41" s="499">
        <v>4</v>
      </c>
      <c r="E41" s="47">
        <v>6</v>
      </c>
      <c r="F41" s="689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5752</v>
      </c>
      <c r="M41" s="357" t="s">
        <v>5751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15"/>
      <c r="B42" s="544" t="s">
        <v>4890</v>
      </c>
      <c r="C42" s="540" t="s">
        <v>1130</v>
      </c>
      <c r="D42" s="499">
        <v>3</v>
      </c>
      <c r="E42" s="47">
        <v>6</v>
      </c>
      <c r="F42" s="496" t="s">
        <v>53</v>
      </c>
      <c r="G42" s="494"/>
      <c r="H42" s="494" t="s">
        <v>29</v>
      </c>
      <c r="I42" s="494" t="s">
        <v>294</v>
      </c>
      <c r="J42" s="494" t="s">
        <v>294</v>
      </c>
      <c r="K42" s="573">
        <v>0</v>
      </c>
      <c r="L42" s="358" t="s">
        <v>2114</v>
      </c>
      <c r="M42" s="357" t="s">
        <v>4890</v>
      </c>
      <c r="N42" s="357" t="s">
        <v>29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609</v>
      </c>
      <c r="U42" s="357" t="s">
        <v>294</v>
      </c>
      <c r="V42" s="357" t="s">
        <v>294</v>
      </c>
    </row>
    <row r="43" spans="1:22" ht="15" thickBot="1">
      <c r="A43" s="515"/>
      <c r="B43" s="50" t="s">
        <v>34</v>
      </c>
      <c r="C43" s="532" t="s">
        <v>142</v>
      </c>
      <c r="D43" s="499">
        <v>4</v>
      </c>
      <c r="E43" s="47">
        <v>6</v>
      </c>
      <c r="F43" s="496" t="s">
        <v>11</v>
      </c>
      <c r="G43" s="494"/>
      <c r="H43" s="494" t="s">
        <v>10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34</v>
      </c>
      <c r="N43" s="357" t="s">
        <v>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 ht="15" thickBot="1">
      <c r="A44" s="517"/>
      <c r="B44" s="206"/>
      <c r="C44" s="1057" t="s">
        <v>22</v>
      </c>
      <c r="D44" s="49">
        <v>19</v>
      </c>
      <c r="E44" s="49">
        <v>30</v>
      </c>
      <c r="F44" s="688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47" t="s">
        <v>899</v>
      </c>
      <c r="C45" s="543" t="s">
        <v>898</v>
      </c>
      <c r="D45" s="499">
        <v>3</v>
      </c>
      <c r="E45" s="46">
        <v>4</v>
      </c>
      <c r="F45" s="495" t="s">
        <v>500</v>
      </c>
      <c r="G45" s="494"/>
      <c r="H45" s="494" t="s">
        <v>499</v>
      </c>
      <c r="I45" s="494" t="s">
        <v>294</v>
      </c>
      <c r="J45" s="494" t="s">
        <v>294</v>
      </c>
      <c r="K45" s="573">
        <v>0</v>
      </c>
      <c r="L45" s="358" t="s">
        <v>2127</v>
      </c>
      <c r="M45" s="357" t="s">
        <v>899</v>
      </c>
      <c r="N45" s="357" t="s">
        <v>499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882</v>
      </c>
      <c r="U45" s="357" t="s">
        <v>294</v>
      </c>
      <c r="V45" s="357" t="s">
        <v>294</v>
      </c>
    </row>
    <row r="46" spans="1:22">
      <c r="A46" s="515"/>
      <c r="B46" s="47" t="s">
        <v>1111</v>
      </c>
      <c r="C46" s="532" t="s">
        <v>1112</v>
      </c>
      <c r="D46" s="499">
        <v>3</v>
      </c>
      <c r="E46" s="47">
        <v>4</v>
      </c>
      <c r="F46" s="686" t="s">
        <v>338</v>
      </c>
      <c r="G46" s="494"/>
      <c r="H46" s="494" t="s">
        <v>40</v>
      </c>
      <c r="I46" s="494" t="s">
        <v>294</v>
      </c>
      <c r="J46" s="494" t="s">
        <v>294</v>
      </c>
      <c r="K46" s="573">
        <v>0</v>
      </c>
      <c r="L46" s="358" t="s">
        <v>1126</v>
      </c>
      <c r="M46" s="357" t="s">
        <v>1111</v>
      </c>
      <c r="N46" s="357" t="s">
        <v>40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1180</v>
      </c>
      <c r="U46" s="357" t="s">
        <v>294</v>
      </c>
      <c r="V46" s="357" t="s">
        <v>294</v>
      </c>
    </row>
    <row r="47" spans="1:22">
      <c r="A47" s="515"/>
      <c r="B47" s="47" t="s">
        <v>4804</v>
      </c>
      <c r="C47" s="532" t="s">
        <v>4805</v>
      </c>
      <c r="D47" s="499">
        <v>3</v>
      </c>
      <c r="E47" s="47">
        <v>4</v>
      </c>
      <c r="F47" s="496" t="s">
        <v>738</v>
      </c>
      <c r="G47" s="494"/>
      <c r="H47" s="494" t="s">
        <v>860</v>
      </c>
      <c r="I47" s="494" t="s">
        <v>294</v>
      </c>
      <c r="J47" s="494" t="s">
        <v>294</v>
      </c>
      <c r="K47" s="573">
        <v>0</v>
      </c>
      <c r="L47" s="358" t="s">
        <v>2132</v>
      </c>
      <c r="M47" s="357" t="s">
        <v>4804</v>
      </c>
      <c r="N47" s="357" t="s">
        <v>860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738</v>
      </c>
      <c r="U47" s="357" t="s">
        <v>294</v>
      </c>
      <c r="V47" s="357" t="s">
        <v>294</v>
      </c>
    </row>
    <row r="48" spans="1:22">
      <c r="A48" s="515"/>
      <c r="B48" s="47" t="s">
        <v>35</v>
      </c>
      <c r="C48" s="532" t="s">
        <v>3258</v>
      </c>
      <c r="D48" s="499">
        <v>3</v>
      </c>
      <c r="E48" s="47">
        <v>4</v>
      </c>
      <c r="F48" s="496" t="s">
        <v>138</v>
      </c>
      <c r="G48" s="494"/>
      <c r="H48" s="494" t="s">
        <v>25</v>
      </c>
      <c r="I48" s="494" t="s">
        <v>294</v>
      </c>
      <c r="J48" s="494" t="s">
        <v>294</v>
      </c>
      <c r="K48" s="573">
        <v>0</v>
      </c>
      <c r="L48" s="358" t="s">
        <v>3259</v>
      </c>
      <c r="M48" s="357" t="s">
        <v>35</v>
      </c>
      <c r="N48" s="357" t="s">
        <v>25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2100</v>
      </c>
      <c r="U48" s="357" t="s">
        <v>294</v>
      </c>
      <c r="V48" s="357" t="s">
        <v>294</v>
      </c>
    </row>
    <row r="49" spans="1:22">
      <c r="A49" s="515"/>
      <c r="B49" s="47" t="s">
        <v>897</v>
      </c>
      <c r="C49" s="532" t="s">
        <v>874</v>
      </c>
      <c r="D49" s="499">
        <v>3</v>
      </c>
      <c r="E49" s="47">
        <v>4</v>
      </c>
      <c r="F49" s="496" t="s">
        <v>5750</v>
      </c>
      <c r="G49" s="494"/>
      <c r="H49" s="494" t="s">
        <v>5749</v>
      </c>
      <c r="I49" s="494" t="s">
        <v>294</v>
      </c>
      <c r="J49" s="494" t="s">
        <v>294</v>
      </c>
      <c r="K49" s="573">
        <v>0</v>
      </c>
      <c r="L49" s="358" t="s">
        <v>2129</v>
      </c>
      <c r="M49" s="357" t="s">
        <v>897</v>
      </c>
      <c r="N49" s="357" t="s">
        <v>5749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5750</v>
      </c>
      <c r="U49" s="357" t="s">
        <v>294</v>
      </c>
      <c r="V49" s="357" t="s">
        <v>294</v>
      </c>
    </row>
    <row r="50" spans="1:22" ht="15" thickBot="1">
      <c r="A50" s="515"/>
      <c r="B50" s="47" t="s">
        <v>4637</v>
      </c>
      <c r="C50" s="542" t="s">
        <v>411</v>
      </c>
      <c r="D50" s="499">
        <v>5</v>
      </c>
      <c r="E50" s="50">
        <v>8</v>
      </c>
      <c r="F50" s="497" t="s">
        <v>4689</v>
      </c>
      <c r="G50" s="494"/>
      <c r="H50" s="494" t="s">
        <v>4632</v>
      </c>
      <c r="I50" s="494" t="s">
        <v>294</v>
      </c>
      <c r="J50" s="494" t="s">
        <v>294</v>
      </c>
      <c r="K50" s="573">
        <v>0</v>
      </c>
      <c r="L50" s="358" t="s">
        <v>411</v>
      </c>
      <c r="M50" s="357" t="s">
        <v>4637</v>
      </c>
      <c r="N50" s="357" t="s">
        <v>4632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2108</v>
      </c>
      <c r="U50" s="357" t="s">
        <v>294</v>
      </c>
      <c r="V50" s="357" t="s">
        <v>294</v>
      </c>
    </row>
    <row r="51" spans="1:22" ht="15" thickBot="1">
      <c r="A51" s="517"/>
      <c r="B51" s="206"/>
      <c r="C51" s="550" t="s">
        <v>22</v>
      </c>
      <c r="D51" s="49">
        <v>20</v>
      </c>
      <c r="E51" s="49">
        <v>28</v>
      </c>
      <c r="F51" s="689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602">
        <v>7</v>
      </c>
      <c r="B52" s="47" t="s">
        <v>5753</v>
      </c>
      <c r="C52" s="532" t="s">
        <v>5754</v>
      </c>
      <c r="D52" s="499">
        <v>5</v>
      </c>
      <c r="E52" s="46">
        <v>6</v>
      </c>
      <c r="F52" s="495" t="s">
        <v>898</v>
      </c>
      <c r="G52" s="494"/>
      <c r="H52" s="494" t="s">
        <v>899</v>
      </c>
      <c r="I52" s="494" t="s">
        <v>294</v>
      </c>
      <c r="J52" s="494" t="s">
        <v>294</v>
      </c>
      <c r="K52" s="573">
        <v>0</v>
      </c>
      <c r="L52" s="358" t="s">
        <v>5755</v>
      </c>
      <c r="M52" s="357" t="s">
        <v>5753</v>
      </c>
      <c r="N52" s="357" t="s">
        <v>899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2127</v>
      </c>
      <c r="U52" s="357" t="s">
        <v>294</v>
      </c>
      <c r="V52" s="357" t="s">
        <v>294</v>
      </c>
    </row>
    <row r="53" spans="1:22">
      <c r="A53" s="515"/>
      <c r="B53" s="47" t="s">
        <v>5756</v>
      </c>
      <c r="C53" s="532" t="s">
        <v>5757</v>
      </c>
      <c r="D53" s="499">
        <v>5</v>
      </c>
      <c r="E53" s="47">
        <v>8</v>
      </c>
      <c r="F53" s="496" t="s">
        <v>4805</v>
      </c>
      <c r="G53" s="494"/>
      <c r="H53" s="494" t="s">
        <v>4804</v>
      </c>
      <c r="I53" s="494" t="s">
        <v>294</v>
      </c>
      <c r="J53" s="494" t="s">
        <v>294</v>
      </c>
      <c r="K53" s="573">
        <v>0</v>
      </c>
      <c r="L53" s="358" t="s">
        <v>5758</v>
      </c>
      <c r="M53" s="357" t="s">
        <v>5756</v>
      </c>
      <c r="N53" s="357" t="s">
        <v>4804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2132</v>
      </c>
      <c r="U53" s="357" t="s">
        <v>294</v>
      </c>
      <c r="V53" s="357" t="s">
        <v>294</v>
      </c>
    </row>
    <row r="54" spans="1:22">
      <c r="A54" s="515"/>
      <c r="B54" s="47" t="s">
        <v>901</v>
      </c>
      <c r="C54" s="532" t="s">
        <v>879</v>
      </c>
      <c r="D54" s="499">
        <v>3</v>
      </c>
      <c r="E54" s="47">
        <v>4</v>
      </c>
      <c r="F54" s="496" t="s">
        <v>500</v>
      </c>
      <c r="G54" s="494"/>
      <c r="H54" s="494" t="s">
        <v>499</v>
      </c>
      <c r="I54" s="494" t="s">
        <v>294</v>
      </c>
      <c r="J54" s="494" t="s">
        <v>294</v>
      </c>
      <c r="K54" s="573">
        <v>0</v>
      </c>
      <c r="L54" s="358" t="s">
        <v>2103</v>
      </c>
      <c r="M54" s="357" t="s">
        <v>901</v>
      </c>
      <c r="N54" s="357" t="s">
        <v>499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882</v>
      </c>
      <c r="U54" s="357" t="s">
        <v>294</v>
      </c>
      <c r="V54" s="357" t="s">
        <v>294</v>
      </c>
    </row>
    <row r="55" spans="1:22" ht="15" thickBot="1">
      <c r="A55" s="515"/>
      <c r="B55" s="47" t="s">
        <v>5759</v>
      </c>
      <c r="C55" s="532" t="s">
        <v>5760</v>
      </c>
      <c r="D55" s="499">
        <v>6</v>
      </c>
      <c r="E55" s="47">
        <v>8</v>
      </c>
      <c r="F55" s="1218" t="s">
        <v>411</v>
      </c>
      <c r="G55" s="494"/>
      <c r="H55" s="494" t="s">
        <v>4637</v>
      </c>
      <c r="I55" s="494" t="s">
        <v>294</v>
      </c>
      <c r="J55" s="494" t="s">
        <v>294</v>
      </c>
      <c r="K55" s="573">
        <v>0</v>
      </c>
      <c r="L55" s="358" t="s">
        <v>5761</v>
      </c>
      <c r="M55" s="357" t="s">
        <v>5759</v>
      </c>
      <c r="N55" s="357" t="s">
        <v>4637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411</v>
      </c>
      <c r="U55" s="357" t="s">
        <v>294</v>
      </c>
      <c r="V55" s="357" t="s">
        <v>294</v>
      </c>
    </row>
    <row r="56" spans="1:22" ht="15" thickBot="1">
      <c r="A56" s="517"/>
      <c r="B56" s="206"/>
      <c r="C56" s="1057" t="s">
        <v>22</v>
      </c>
      <c r="D56" s="49">
        <v>19</v>
      </c>
      <c r="E56" s="49">
        <v>26</v>
      </c>
      <c r="F56" s="69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46" t="s">
        <v>5762</v>
      </c>
      <c r="C57" s="543" t="s">
        <v>5763</v>
      </c>
      <c r="D57" s="499">
        <v>6</v>
      </c>
      <c r="E57" s="47">
        <v>10</v>
      </c>
      <c r="F57" s="496" t="s">
        <v>5760</v>
      </c>
      <c r="G57" s="494"/>
      <c r="H57" s="494" t="s">
        <v>5759</v>
      </c>
      <c r="I57" s="494" t="s">
        <v>294</v>
      </c>
      <c r="J57" s="494" t="s">
        <v>294</v>
      </c>
      <c r="K57" s="573">
        <v>0</v>
      </c>
      <c r="L57" s="358" t="s">
        <v>5763</v>
      </c>
      <c r="M57" s="357" t="s">
        <v>5762</v>
      </c>
      <c r="N57" s="357" t="s">
        <v>5759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5761</v>
      </c>
      <c r="U57" s="357" t="s">
        <v>294</v>
      </c>
      <c r="V57" s="357" t="s">
        <v>294</v>
      </c>
    </row>
    <row r="58" spans="1:22">
      <c r="A58" s="515"/>
      <c r="B58" s="47" t="s">
        <v>5764</v>
      </c>
      <c r="C58" s="532" t="s">
        <v>5765</v>
      </c>
      <c r="D58" s="499">
        <v>6</v>
      </c>
      <c r="E58" s="47">
        <v>10</v>
      </c>
      <c r="F58" s="496" t="s">
        <v>879</v>
      </c>
      <c r="G58" s="494"/>
      <c r="H58" s="494" t="s">
        <v>901</v>
      </c>
      <c r="I58" s="494" t="s">
        <v>294</v>
      </c>
      <c r="J58" s="494" t="s">
        <v>294</v>
      </c>
      <c r="K58" s="573">
        <v>0</v>
      </c>
      <c r="L58" s="358" t="s">
        <v>5766</v>
      </c>
      <c r="M58" s="357" t="s">
        <v>5764</v>
      </c>
      <c r="N58" s="357" t="s">
        <v>901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2103</v>
      </c>
      <c r="U58" s="357" t="s">
        <v>294</v>
      </c>
      <c r="V58" s="357" t="s">
        <v>294</v>
      </c>
    </row>
    <row r="59" spans="1:22" ht="15" thickBot="1">
      <c r="A59" s="515"/>
      <c r="B59" s="544" t="s">
        <v>5767</v>
      </c>
      <c r="C59" s="532" t="s">
        <v>1021</v>
      </c>
      <c r="D59" s="499">
        <v>8</v>
      </c>
      <c r="E59" s="47">
        <v>14</v>
      </c>
      <c r="F59" s="496" t="s">
        <v>5503</v>
      </c>
      <c r="G59" s="494"/>
      <c r="H59" s="494" t="s">
        <v>34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5767</v>
      </c>
      <c r="N59" s="357" t="s">
        <v>34</v>
      </c>
      <c r="O59" s="357" t="s">
        <v>294</v>
      </c>
      <c r="P59" s="357" t="s">
        <v>294</v>
      </c>
      <c r="Q59" s="357">
        <v>130</v>
      </c>
      <c r="R59" s="357">
        <v>19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517"/>
      <c r="B60" s="206"/>
      <c r="C60" s="541" t="s">
        <v>22</v>
      </c>
      <c r="D60" s="49">
        <v>20</v>
      </c>
      <c r="E60" s="49">
        <v>34</v>
      </c>
      <c r="F60" s="69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5730</v>
      </c>
      <c r="C61" s="532" t="s">
        <v>325</v>
      </c>
      <c r="D61" s="499">
        <v>8</v>
      </c>
      <c r="E61" s="46">
        <v>12</v>
      </c>
      <c r="F61" s="496" t="s">
        <v>4674</v>
      </c>
      <c r="G61" s="494"/>
      <c r="H61" s="494" t="s">
        <v>35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5730</v>
      </c>
      <c r="N61" s="357" t="s">
        <v>35</v>
      </c>
      <c r="O61" s="357" t="s">
        <v>294</v>
      </c>
      <c r="P61" s="357" t="s">
        <v>294</v>
      </c>
      <c r="Q61" s="357">
        <v>150</v>
      </c>
      <c r="R61" s="357">
        <v>37</v>
      </c>
      <c r="S61" s="357">
        <v>0</v>
      </c>
      <c r="T61" s="357" t="s">
        <v>3259</v>
      </c>
      <c r="U61" s="357" t="s">
        <v>2111</v>
      </c>
      <c r="V61" s="357" t="s">
        <v>294</v>
      </c>
    </row>
    <row r="62" spans="1:22">
      <c r="A62" s="515"/>
      <c r="B62" s="47" t="s">
        <v>5768</v>
      </c>
      <c r="C62" s="532" t="s">
        <v>5769</v>
      </c>
      <c r="D62" s="499">
        <v>6</v>
      </c>
      <c r="E62" s="47">
        <v>10</v>
      </c>
      <c r="F62" s="496" t="s">
        <v>5770</v>
      </c>
      <c r="G62" s="494"/>
      <c r="H62" s="494" t="s">
        <v>5762</v>
      </c>
      <c r="I62" s="494" t="s">
        <v>294</v>
      </c>
      <c r="J62" s="494" t="s">
        <v>294</v>
      </c>
      <c r="K62" s="573">
        <v>0</v>
      </c>
      <c r="L62" s="358" t="s">
        <v>5769</v>
      </c>
      <c r="M62" s="357" t="s">
        <v>5768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5770</v>
      </c>
      <c r="U62" s="357" t="s">
        <v>294</v>
      </c>
      <c r="V62" s="357" t="s">
        <v>294</v>
      </c>
    </row>
    <row r="63" spans="1:22">
      <c r="A63" s="515"/>
      <c r="B63" s="47" t="s">
        <v>1114</v>
      </c>
      <c r="C63" s="532" t="s">
        <v>1119</v>
      </c>
      <c r="D63" s="499">
        <v>4</v>
      </c>
      <c r="E63" s="47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4591</v>
      </c>
      <c r="C64" s="532" t="s">
        <v>1120</v>
      </c>
      <c r="D64" s="499">
        <v>4</v>
      </c>
      <c r="E64" s="47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47" t="s">
        <v>876</v>
      </c>
      <c r="C65" s="520" t="s">
        <v>1145</v>
      </c>
      <c r="D65" s="499">
        <v>4</v>
      </c>
      <c r="E65" s="47">
        <v>4</v>
      </c>
      <c r="F65" s="496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17"/>
      <c r="B66" s="206"/>
      <c r="C66" s="541" t="s">
        <v>22</v>
      </c>
      <c r="D66" s="49">
        <v>18</v>
      </c>
      <c r="E66" s="49">
        <v>26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5731</v>
      </c>
      <c r="C67" s="532" t="s">
        <v>5732</v>
      </c>
      <c r="D67" s="499">
        <v>8</v>
      </c>
      <c r="E67" s="46">
        <v>12</v>
      </c>
      <c r="F67" s="496" t="s">
        <v>5771</v>
      </c>
      <c r="G67" s="494"/>
      <c r="H67" s="494" t="s">
        <v>5730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5731</v>
      </c>
      <c r="N67" s="357" t="s">
        <v>5730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>
      <c r="A68" s="515"/>
      <c r="B68" s="47" t="s">
        <v>5772</v>
      </c>
      <c r="C68" s="532" t="s">
        <v>5773</v>
      </c>
      <c r="D68" s="499">
        <v>6</v>
      </c>
      <c r="E68" s="47">
        <v>10</v>
      </c>
      <c r="F68" s="496" t="s">
        <v>5769</v>
      </c>
      <c r="G68" s="494"/>
      <c r="H68" s="494" t="s">
        <v>5768</v>
      </c>
      <c r="I68" s="494" t="s">
        <v>294</v>
      </c>
      <c r="J68" s="494" t="s">
        <v>294</v>
      </c>
      <c r="K68" s="573">
        <v>0</v>
      </c>
      <c r="L68" s="358" t="s">
        <v>5773</v>
      </c>
      <c r="M68" s="357" t="s">
        <v>5772</v>
      </c>
      <c r="N68" s="357" t="s">
        <v>5768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5769</v>
      </c>
      <c r="U68" s="357" t="s">
        <v>294</v>
      </c>
      <c r="V68" s="357" t="s">
        <v>294</v>
      </c>
    </row>
    <row r="69" spans="1:22">
      <c r="A69" s="515"/>
      <c r="B69" s="47" t="s">
        <v>1116</v>
      </c>
      <c r="C69" s="532" t="s">
        <v>1122</v>
      </c>
      <c r="D69" s="499">
        <v>4</v>
      </c>
      <c r="E69" s="4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866</v>
      </c>
      <c r="C70" s="532" t="s">
        <v>1123</v>
      </c>
      <c r="D70" s="499">
        <v>4</v>
      </c>
      <c r="E70" s="47">
        <v>4</v>
      </c>
      <c r="F70" s="49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875</v>
      </c>
      <c r="C71" s="532" t="s">
        <v>1124</v>
      </c>
      <c r="D71" s="499">
        <v>4</v>
      </c>
      <c r="E71" s="47">
        <v>4</v>
      </c>
      <c r="F71" s="496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206"/>
      <c r="C72" s="541" t="s">
        <v>22</v>
      </c>
      <c r="D72" s="49">
        <v>18</v>
      </c>
      <c r="E72" s="49">
        <v>26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97"/>
      <c r="B73" s="697"/>
      <c r="C73" s="1240" t="s">
        <v>111</v>
      </c>
      <c r="D73" s="1070">
        <v>200</v>
      </c>
      <c r="E73" s="49">
        <v>277</v>
      </c>
      <c r="F73" s="69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A74" s="494"/>
      <c r="B74" s="494"/>
      <c r="C74" s="494"/>
      <c r="D74" s="494"/>
      <c r="E74" s="494"/>
      <c r="F74" s="494"/>
      <c r="G74" s="494"/>
      <c r="H74" s="494"/>
      <c r="I74" s="494"/>
      <c r="J74" s="494"/>
      <c r="L74" s="358" t="s">
        <v>294</v>
      </c>
      <c r="M74" s="357" t="s">
        <v>294</v>
      </c>
      <c r="N74" s="357" t="s">
        <v>294</v>
      </c>
      <c r="T74" s="357" t="s">
        <v>294</v>
      </c>
      <c r="U74" s="357" t="s">
        <v>294</v>
      </c>
      <c r="V74" s="357" t="s">
        <v>294</v>
      </c>
    </row>
    <row r="75" spans="1:22">
      <c r="L75" s="358" t="s">
        <v>294</v>
      </c>
      <c r="M75" s="357" t="s">
        <v>294</v>
      </c>
      <c r="N75" s="357" t="s">
        <v>294</v>
      </c>
    </row>
    <row r="76" spans="1:22">
      <c r="L76" s="358" t="s">
        <v>294</v>
      </c>
      <c r="M76" s="357" t="s">
        <v>294</v>
      </c>
      <c r="N76" s="357" t="s">
        <v>294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C2862-B850-4351-BB69-DF3F1CE207A3}">
  <sheetPr codeName="Sheet191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499</v>
      </c>
      <c r="C9" s="883" t="s">
        <v>500</v>
      </c>
      <c r="D9" s="498">
        <v>4</v>
      </c>
      <c r="E9" s="46">
        <v>4</v>
      </c>
      <c r="F9" s="61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23" t="s">
        <v>3169</v>
      </c>
      <c r="D10" s="499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5483</v>
      </c>
      <c r="C11" s="523" t="s">
        <v>5009</v>
      </c>
      <c r="D11" s="499">
        <v>4</v>
      </c>
      <c r="E11" s="499">
        <v>4</v>
      </c>
      <c r="F11" s="126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5010</v>
      </c>
      <c r="M11" s="357" t="s">
        <v>5483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36</v>
      </c>
      <c r="C12" s="523" t="s">
        <v>247</v>
      </c>
      <c r="D12" s="499">
        <v>1</v>
      </c>
      <c r="E12" s="499">
        <v>1</v>
      </c>
      <c r="F12" s="1267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1131</v>
      </c>
      <c r="M12" s="357" t="s">
        <v>36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544" t="s">
        <v>1020</v>
      </c>
      <c r="C13" s="532" t="s">
        <v>3206</v>
      </c>
      <c r="D13" s="499">
        <v>2</v>
      </c>
      <c r="E13" s="47">
        <v>2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3207</v>
      </c>
      <c r="M13" s="357" t="s">
        <v>1020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24" t="s">
        <v>21</v>
      </c>
      <c r="D14" s="499">
        <v>5</v>
      </c>
      <c r="E14" s="47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65" t="s">
        <v>22</v>
      </c>
      <c r="D15" s="49">
        <v>21</v>
      </c>
      <c r="E15" s="49">
        <v>23</v>
      </c>
      <c r="F15" s="61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20" t="s">
        <v>3545</v>
      </c>
      <c r="D16" s="498">
        <v>5</v>
      </c>
      <c r="E16" s="46">
        <v>6</v>
      </c>
      <c r="F16" s="616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366</v>
      </c>
      <c r="C17" s="520" t="s">
        <v>367</v>
      </c>
      <c r="D17" s="499">
        <v>3</v>
      </c>
      <c r="E17" s="47">
        <v>4</v>
      </c>
      <c r="F17" s="618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367</v>
      </c>
      <c r="M17" s="357" t="s">
        <v>366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10</v>
      </c>
      <c r="C18" s="520" t="s">
        <v>11</v>
      </c>
      <c r="D18" s="499">
        <v>2</v>
      </c>
      <c r="E18" s="47">
        <v>2</v>
      </c>
      <c r="F18" s="61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438</v>
      </c>
      <c r="M18" s="357" t="s">
        <v>10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40</v>
      </c>
      <c r="C19" s="520" t="s">
        <v>3943</v>
      </c>
      <c r="D19" s="499">
        <v>1</v>
      </c>
      <c r="E19" s="47">
        <v>1</v>
      </c>
      <c r="F19" s="618" t="s">
        <v>247</v>
      </c>
      <c r="G19" s="494"/>
      <c r="H19" s="494" t="s">
        <v>36</v>
      </c>
      <c r="I19" s="494" t="s">
        <v>294</v>
      </c>
      <c r="J19" s="494" t="s">
        <v>294</v>
      </c>
      <c r="K19" s="573">
        <v>0</v>
      </c>
      <c r="L19" s="358" t="s">
        <v>1180</v>
      </c>
      <c r="M19" s="357" t="s">
        <v>40</v>
      </c>
      <c r="N19" s="357" t="s">
        <v>36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1131</v>
      </c>
      <c r="U19" s="357" t="s">
        <v>294</v>
      </c>
      <c r="V19" s="357" t="s">
        <v>294</v>
      </c>
    </row>
    <row r="20" spans="1:22">
      <c r="A20" s="515"/>
      <c r="B20" s="47" t="s">
        <v>5485</v>
      </c>
      <c r="C20" s="520" t="s">
        <v>5016</v>
      </c>
      <c r="D20" s="499">
        <v>5</v>
      </c>
      <c r="E20" s="47">
        <v>6</v>
      </c>
      <c r="F20" s="618" t="s">
        <v>5009</v>
      </c>
      <c r="G20" s="494"/>
      <c r="H20" s="494" t="s">
        <v>5483</v>
      </c>
      <c r="I20" s="494" t="s">
        <v>294</v>
      </c>
      <c r="J20" s="494" t="s">
        <v>294</v>
      </c>
      <c r="K20" s="573">
        <v>0</v>
      </c>
      <c r="L20" s="358" t="s">
        <v>5017</v>
      </c>
      <c r="M20" s="357" t="s">
        <v>5485</v>
      </c>
      <c r="N20" s="357" t="s">
        <v>5483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5010</v>
      </c>
      <c r="U20" s="357" t="s">
        <v>294</v>
      </c>
      <c r="V20" s="357" t="s">
        <v>294</v>
      </c>
    </row>
    <row r="21" spans="1:22" ht="15" thickBot="1">
      <c r="A21" s="515"/>
      <c r="B21" s="50" t="s">
        <v>26</v>
      </c>
      <c r="C21" s="520" t="s">
        <v>4143</v>
      </c>
      <c r="D21" s="499">
        <v>5</v>
      </c>
      <c r="E21" s="47">
        <v>6</v>
      </c>
      <c r="F21" s="618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48"/>
      <c r="C22" s="538" t="s">
        <v>22</v>
      </c>
      <c r="D22" s="49">
        <v>21</v>
      </c>
      <c r="E22" s="49">
        <v>25</v>
      </c>
      <c r="F22" s="67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7" t="s">
        <v>5736</v>
      </c>
      <c r="C23" s="520" t="s">
        <v>738</v>
      </c>
      <c r="D23" s="499">
        <v>4</v>
      </c>
      <c r="E23" s="47">
        <v>6</v>
      </c>
      <c r="F23" s="618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738</v>
      </c>
      <c r="M23" s="357" t="s">
        <v>5736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868</v>
      </c>
      <c r="C24" s="520" t="s">
        <v>4618</v>
      </c>
      <c r="D24" s="499">
        <v>3</v>
      </c>
      <c r="E24" s="47">
        <v>4</v>
      </c>
      <c r="F24" s="618" t="s">
        <v>3169</v>
      </c>
      <c r="G24" s="494"/>
      <c r="H24" s="494" t="s">
        <v>3168</v>
      </c>
      <c r="I24" s="494" t="s">
        <v>294</v>
      </c>
      <c r="J24" s="494" t="s">
        <v>294</v>
      </c>
      <c r="K24" s="573">
        <v>0</v>
      </c>
      <c r="L24" s="358" t="s">
        <v>2113</v>
      </c>
      <c r="M24" s="357" t="s">
        <v>868</v>
      </c>
      <c r="N24" s="357" t="s">
        <v>3168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3170</v>
      </c>
      <c r="U24" s="357" t="s">
        <v>294</v>
      </c>
      <c r="V24" s="357" t="s">
        <v>294</v>
      </c>
    </row>
    <row r="25" spans="1:22">
      <c r="A25" s="515"/>
      <c r="B25" s="47" t="s">
        <v>29</v>
      </c>
      <c r="C25" s="520" t="s">
        <v>53</v>
      </c>
      <c r="D25" s="499">
        <v>2</v>
      </c>
      <c r="E25" s="47">
        <v>2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19</v>
      </c>
      <c r="C26" s="523" t="s">
        <v>3226</v>
      </c>
      <c r="D26" s="47">
        <v>2</v>
      </c>
      <c r="E26" s="47">
        <v>2</v>
      </c>
      <c r="F26" s="610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335</v>
      </c>
      <c r="M26" s="357" t="s">
        <v>19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47" t="s">
        <v>4626</v>
      </c>
      <c r="C27" s="520" t="s">
        <v>5188</v>
      </c>
      <c r="D27" s="499">
        <v>5</v>
      </c>
      <c r="E27" s="47">
        <v>6</v>
      </c>
      <c r="F27" s="618" t="s">
        <v>3545</v>
      </c>
      <c r="G27" s="494"/>
      <c r="H27" s="494" t="s">
        <v>3544</v>
      </c>
      <c r="I27" s="494" t="s">
        <v>294</v>
      </c>
      <c r="J27" s="494" t="s">
        <v>294</v>
      </c>
      <c r="K27" s="573">
        <v>0</v>
      </c>
      <c r="L27" s="358" t="s">
        <v>4538</v>
      </c>
      <c r="M27" s="357" t="s">
        <v>4626</v>
      </c>
      <c r="N27" s="357" t="s">
        <v>3544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593</v>
      </c>
      <c r="U27" s="357" t="s">
        <v>294</v>
      </c>
      <c r="V27" s="357" t="s">
        <v>294</v>
      </c>
    </row>
    <row r="28" spans="1:22" ht="15" thickBot="1">
      <c r="A28" s="515"/>
      <c r="B28" s="47" t="s">
        <v>33</v>
      </c>
      <c r="C28" s="520" t="s">
        <v>140</v>
      </c>
      <c r="D28" s="499">
        <v>5</v>
      </c>
      <c r="E28" s="47">
        <v>6</v>
      </c>
      <c r="F28" s="618" t="s">
        <v>4143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48"/>
      <c r="C29" s="538" t="s">
        <v>22</v>
      </c>
      <c r="D29" s="49">
        <v>21</v>
      </c>
      <c r="E29" s="49">
        <v>26</v>
      </c>
      <c r="F29" s="67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319">
        <v>4</v>
      </c>
      <c r="B30" s="47" t="s">
        <v>3122</v>
      </c>
      <c r="C30" s="520" t="s">
        <v>1126</v>
      </c>
      <c r="D30" s="499">
        <v>3</v>
      </c>
      <c r="E30" s="47">
        <v>4</v>
      </c>
      <c r="F30" s="616" t="s">
        <v>3943</v>
      </c>
      <c r="G30" s="494"/>
      <c r="H30" s="494" t="s">
        <v>40</v>
      </c>
      <c r="I30" s="494" t="s">
        <v>294</v>
      </c>
      <c r="J30" s="494" t="s">
        <v>294</v>
      </c>
      <c r="K30" s="573">
        <v>0</v>
      </c>
      <c r="L30" s="358" t="s">
        <v>1126</v>
      </c>
      <c r="M30" s="357" t="s">
        <v>3122</v>
      </c>
      <c r="N30" s="357" t="s">
        <v>40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1180</v>
      </c>
      <c r="U30" s="357" t="s">
        <v>294</v>
      </c>
      <c r="V30" s="357" t="s">
        <v>294</v>
      </c>
    </row>
    <row r="31" spans="1:22">
      <c r="A31" s="1320"/>
      <c r="B31" s="47" t="s">
        <v>25</v>
      </c>
      <c r="C31" s="520" t="s">
        <v>258</v>
      </c>
      <c r="D31" s="499">
        <v>3</v>
      </c>
      <c r="E31" s="47">
        <v>4</v>
      </c>
      <c r="F31" s="618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2100</v>
      </c>
      <c r="M31" s="357" t="s">
        <v>25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1320"/>
      <c r="B32" s="47" t="s">
        <v>30</v>
      </c>
      <c r="C32" s="520" t="s">
        <v>141</v>
      </c>
      <c r="D32" s="499">
        <v>5</v>
      </c>
      <c r="E32" s="47">
        <v>6</v>
      </c>
      <c r="F32" s="618" t="s">
        <v>3545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1320"/>
      <c r="B33" s="47" t="s">
        <v>3121</v>
      </c>
      <c r="C33" s="520" t="s">
        <v>873</v>
      </c>
      <c r="D33" s="499">
        <v>3</v>
      </c>
      <c r="E33" s="47">
        <v>6</v>
      </c>
      <c r="F33" s="618" t="s">
        <v>53</v>
      </c>
      <c r="G33" s="494"/>
      <c r="H33" s="494" t="s">
        <v>29</v>
      </c>
      <c r="I33" s="494" t="s">
        <v>294</v>
      </c>
      <c r="J33" s="494" t="s">
        <v>294</v>
      </c>
      <c r="K33" s="573">
        <v>0</v>
      </c>
      <c r="L33" s="358" t="s">
        <v>2114</v>
      </c>
      <c r="M33" s="357" t="s">
        <v>3121</v>
      </c>
      <c r="N33" s="357" t="s">
        <v>29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609</v>
      </c>
      <c r="U33" s="357" t="s">
        <v>294</v>
      </c>
      <c r="V33" s="357" t="s">
        <v>294</v>
      </c>
    </row>
    <row r="34" spans="1:22">
      <c r="A34" s="1320"/>
      <c r="B34" s="47" t="s">
        <v>5490</v>
      </c>
      <c r="C34" s="520" t="s">
        <v>5044</v>
      </c>
      <c r="D34" s="499">
        <v>3</v>
      </c>
      <c r="E34" s="47">
        <v>4</v>
      </c>
      <c r="F34" s="618" t="s">
        <v>738</v>
      </c>
      <c r="G34" s="494"/>
      <c r="H34" s="494" t="s">
        <v>5736</v>
      </c>
      <c r="I34" s="494" t="s">
        <v>294</v>
      </c>
      <c r="J34" s="494" t="s">
        <v>294</v>
      </c>
      <c r="K34" s="573">
        <v>0</v>
      </c>
      <c r="L34" s="358" t="s">
        <v>5044</v>
      </c>
      <c r="M34" s="357" t="s">
        <v>5490</v>
      </c>
      <c r="N34" s="357" t="s">
        <v>5736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738</v>
      </c>
      <c r="U34" s="357" t="s">
        <v>294</v>
      </c>
      <c r="V34" s="357" t="s">
        <v>294</v>
      </c>
    </row>
    <row r="35" spans="1:22" ht="15" thickBot="1">
      <c r="A35" s="1320"/>
      <c r="B35" s="47" t="s">
        <v>1110</v>
      </c>
      <c r="C35" s="520" t="s">
        <v>408</v>
      </c>
      <c r="D35" s="499">
        <v>3</v>
      </c>
      <c r="E35" s="50">
        <v>4</v>
      </c>
      <c r="F35" s="678" t="s">
        <v>367</v>
      </c>
      <c r="G35" s="494"/>
      <c r="H35" s="494" t="s">
        <v>366</v>
      </c>
      <c r="I35" s="494" t="s">
        <v>294</v>
      </c>
      <c r="J35" s="494" t="s">
        <v>294</v>
      </c>
      <c r="K35" s="573">
        <v>0</v>
      </c>
      <c r="L35" s="358" t="s">
        <v>408</v>
      </c>
      <c r="M35" s="357" t="s">
        <v>1110</v>
      </c>
      <c r="N35" s="357" t="s">
        <v>366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367</v>
      </c>
      <c r="U35" s="357" t="s">
        <v>294</v>
      </c>
      <c r="V35" s="357" t="s">
        <v>294</v>
      </c>
    </row>
    <row r="36" spans="1:22" ht="15" thickBot="1">
      <c r="A36" s="1321"/>
      <c r="B36" s="48"/>
      <c r="C36" s="538" t="s">
        <v>22</v>
      </c>
      <c r="D36" s="49">
        <v>20</v>
      </c>
      <c r="E36" s="49">
        <v>28</v>
      </c>
      <c r="F36" s="67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4716</v>
      </c>
      <c r="C37" s="520" t="s">
        <v>4717</v>
      </c>
      <c r="D37" s="499">
        <v>3</v>
      </c>
      <c r="E37" s="47">
        <v>4</v>
      </c>
      <c r="F37" s="618" t="s">
        <v>5016</v>
      </c>
      <c r="G37" s="494"/>
      <c r="H37" s="494" t="s">
        <v>5485</v>
      </c>
      <c r="I37" s="494" t="s">
        <v>294</v>
      </c>
      <c r="J37" s="494" t="s">
        <v>294</v>
      </c>
      <c r="K37" s="574">
        <v>0</v>
      </c>
      <c r="L37" s="358" t="s">
        <v>2118</v>
      </c>
      <c r="M37" s="357" t="s">
        <v>4716</v>
      </c>
      <c r="N37" s="357" t="s">
        <v>5485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5017</v>
      </c>
      <c r="U37" s="357" t="s">
        <v>294</v>
      </c>
      <c r="V37" s="357" t="s">
        <v>294</v>
      </c>
    </row>
    <row r="38" spans="1:22">
      <c r="A38" s="515"/>
      <c r="B38" s="47" t="s">
        <v>901</v>
      </c>
      <c r="C38" s="520" t="s">
        <v>879</v>
      </c>
      <c r="D38" s="499">
        <v>3</v>
      </c>
      <c r="E38" s="499">
        <v>4</v>
      </c>
      <c r="F38" s="618" t="s">
        <v>500</v>
      </c>
      <c r="G38" s="494"/>
      <c r="H38" s="494" t="s">
        <v>499</v>
      </c>
      <c r="I38" s="494" t="s">
        <v>294</v>
      </c>
      <c r="J38" s="494" t="s">
        <v>294</v>
      </c>
      <c r="K38" s="573">
        <v>0</v>
      </c>
      <c r="L38" s="358" t="s">
        <v>2103</v>
      </c>
      <c r="M38" s="357" t="s">
        <v>901</v>
      </c>
      <c r="N38" s="357" t="s">
        <v>499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882</v>
      </c>
      <c r="U38" s="357" t="s">
        <v>294</v>
      </c>
      <c r="V38" s="357" t="s">
        <v>294</v>
      </c>
    </row>
    <row r="39" spans="1:22">
      <c r="A39" s="515"/>
      <c r="B39" s="47" t="s">
        <v>34</v>
      </c>
      <c r="C39" s="520" t="s">
        <v>328</v>
      </c>
      <c r="D39" s="499">
        <v>4</v>
      </c>
      <c r="E39" s="499">
        <v>6</v>
      </c>
      <c r="F39" s="618" t="s">
        <v>11</v>
      </c>
      <c r="G39" s="494"/>
      <c r="H39" s="494" t="s">
        <v>10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34</v>
      </c>
      <c r="N39" s="357" t="s">
        <v>10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438</v>
      </c>
      <c r="U39" s="357" t="s">
        <v>294</v>
      </c>
      <c r="V39" s="357" t="s">
        <v>294</v>
      </c>
    </row>
    <row r="40" spans="1:22">
      <c r="A40" s="515"/>
      <c r="B40" s="47" t="s">
        <v>5496</v>
      </c>
      <c r="C40" s="520" t="s">
        <v>5024</v>
      </c>
      <c r="D40" s="499">
        <v>5</v>
      </c>
      <c r="E40" s="499">
        <v>6</v>
      </c>
      <c r="F40" s="618" t="s">
        <v>141</v>
      </c>
      <c r="G40" s="494"/>
      <c r="H40" s="494" t="s">
        <v>30</v>
      </c>
      <c r="I40" s="494" t="s">
        <v>294</v>
      </c>
      <c r="J40" s="494" t="s">
        <v>294</v>
      </c>
      <c r="K40" s="573">
        <v>0</v>
      </c>
      <c r="L40" s="358" t="s">
        <v>5025</v>
      </c>
      <c r="M40" s="357" t="s">
        <v>5496</v>
      </c>
      <c r="N40" s="357" t="s">
        <v>30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515"/>
      <c r="B41" s="47" t="s">
        <v>5738</v>
      </c>
      <c r="C41" s="520" t="s">
        <v>5489</v>
      </c>
      <c r="D41" s="499">
        <v>2</v>
      </c>
      <c r="E41" s="499">
        <v>2</v>
      </c>
      <c r="F41" s="618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5071</v>
      </c>
      <c r="M41" s="357" t="s">
        <v>5738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515"/>
      <c r="B42" s="47" t="s">
        <v>4800</v>
      </c>
      <c r="C42" s="520" t="s">
        <v>4801</v>
      </c>
      <c r="D42" s="499">
        <v>3</v>
      </c>
      <c r="E42" s="47">
        <v>4</v>
      </c>
      <c r="F42" s="618" t="s">
        <v>408</v>
      </c>
      <c r="G42" s="494"/>
      <c r="H42" s="494" t="s">
        <v>1110</v>
      </c>
      <c r="I42" s="494" t="s">
        <v>294</v>
      </c>
      <c r="J42" s="494" t="s">
        <v>294</v>
      </c>
      <c r="K42" s="573">
        <v>0</v>
      </c>
      <c r="L42" s="358" t="s">
        <v>2119</v>
      </c>
      <c r="M42" s="357" t="s">
        <v>4800</v>
      </c>
      <c r="N42" s="357" t="s">
        <v>1110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408</v>
      </c>
      <c r="U42" s="357" t="s">
        <v>294</v>
      </c>
      <c r="V42" s="357" t="s">
        <v>294</v>
      </c>
    </row>
    <row r="43" spans="1:22" ht="15" thickBot="1">
      <c r="A43" s="517"/>
      <c r="B43" s="48"/>
      <c r="C43" s="538" t="s">
        <v>22</v>
      </c>
      <c r="D43" s="49">
        <v>20</v>
      </c>
      <c r="E43" s="49">
        <v>26</v>
      </c>
      <c r="F43" s="67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5493</v>
      </c>
      <c r="C44" s="520" t="s">
        <v>5020</v>
      </c>
      <c r="D44" s="499">
        <v>5</v>
      </c>
      <c r="E44" s="499">
        <v>8</v>
      </c>
      <c r="F44" s="618" t="s">
        <v>879</v>
      </c>
      <c r="G44" s="494"/>
      <c r="H44" s="494" t="s">
        <v>901</v>
      </c>
      <c r="I44" s="494" t="s">
        <v>294</v>
      </c>
      <c r="J44" s="494" t="s">
        <v>294</v>
      </c>
      <c r="K44" s="573">
        <v>0</v>
      </c>
      <c r="L44" s="358" t="s">
        <v>5021</v>
      </c>
      <c r="M44" s="357" t="s">
        <v>5493</v>
      </c>
      <c r="N44" s="357" t="s">
        <v>901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2103</v>
      </c>
      <c r="U44" s="357" t="s">
        <v>294</v>
      </c>
      <c r="V44" s="357" t="s">
        <v>294</v>
      </c>
    </row>
    <row r="45" spans="1:22">
      <c r="A45" s="515"/>
      <c r="B45" s="1058" t="s">
        <v>4678</v>
      </c>
      <c r="C45" s="520" t="s">
        <v>1113</v>
      </c>
      <c r="D45" s="499">
        <v>4</v>
      </c>
      <c r="E45" s="47">
        <v>4</v>
      </c>
      <c r="F45" s="618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1113</v>
      </c>
      <c r="M45" s="357" t="s">
        <v>4678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15"/>
      <c r="B46" s="47" t="s">
        <v>5045</v>
      </c>
      <c r="C46" s="520" t="s">
        <v>5190</v>
      </c>
      <c r="D46" s="499">
        <v>4</v>
      </c>
      <c r="E46" s="47">
        <v>4</v>
      </c>
      <c r="F46" s="618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5047</v>
      </c>
      <c r="M46" s="357" t="s">
        <v>5045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47" t="s">
        <v>5037</v>
      </c>
      <c r="C47" s="520" t="s">
        <v>5038</v>
      </c>
      <c r="D47" s="499">
        <v>5</v>
      </c>
      <c r="E47" s="47">
        <v>6</v>
      </c>
      <c r="F47" s="618" t="s">
        <v>5024</v>
      </c>
      <c r="G47" s="494"/>
      <c r="H47" s="494" t="s">
        <v>5496</v>
      </c>
      <c r="I47" s="494" t="s">
        <v>294</v>
      </c>
      <c r="J47" s="494" t="s">
        <v>294</v>
      </c>
      <c r="K47" s="573">
        <v>0</v>
      </c>
      <c r="L47" s="358" t="s">
        <v>5039</v>
      </c>
      <c r="M47" s="357" t="s">
        <v>5037</v>
      </c>
      <c r="N47" s="357" t="s">
        <v>5496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5025</v>
      </c>
      <c r="U47" s="357" t="s">
        <v>294</v>
      </c>
      <c r="V47" s="357" t="s">
        <v>294</v>
      </c>
    </row>
    <row r="48" spans="1:22" ht="15" thickBot="1">
      <c r="A48" s="515"/>
      <c r="B48" s="47" t="s">
        <v>4760</v>
      </c>
      <c r="C48" s="520" t="s">
        <v>5028</v>
      </c>
      <c r="D48" s="499">
        <v>3</v>
      </c>
      <c r="E48" s="47">
        <v>4</v>
      </c>
      <c r="F48" s="678" t="s">
        <v>879</v>
      </c>
      <c r="G48" s="494"/>
      <c r="H48" s="494" t="s">
        <v>901</v>
      </c>
      <c r="I48" s="494" t="s">
        <v>294</v>
      </c>
      <c r="J48" s="494" t="s">
        <v>294</v>
      </c>
      <c r="K48" s="573">
        <v>0</v>
      </c>
      <c r="L48" s="358" t="s">
        <v>4655</v>
      </c>
      <c r="M48" s="357" t="s">
        <v>4760</v>
      </c>
      <c r="N48" s="357" t="s">
        <v>901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2103</v>
      </c>
      <c r="U48" s="357" t="s">
        <v>294</v>
      </c>
      <c r="V48" s="357" t="s">
        <v>294</v>
      </c>
    </row>
    <row r="49" spans="1:22" ht="15" thickBot="1">
      <c r="A49" s="517"/>
      <c r="B49" s="48"/>
      <c r="C49" s="538" t="s">
        <v>22</v>
      </c>
      <c r="D49" s="49">
        <v>21</v>
      </c>
      <c r="E49" s="49">
        <v>26</v>
      </c>
      <c r="F49" s="677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>
        <v>7</v>
      </c>
      <c r="B50" s="47" t="s">
        <v>5499</v>
      </c>
      <c r="C50" s="520" t="s">
        <v>5033</v>
      </c>
      <c r="D50" s="499">
        <v>5</v>
      </c>
      <c r="E50" s="47">
        <v>8</v>
      </c>
      <c r="F50" s="618" t="s">
        <v>5020</v>
      </c>
      <c r="G50" s="494"/>
      <c r="H50" s="494" t="s">
        <v>5493</v>
      </c>
      <c r="I50" s="494" t="s">
        <v>294</v>
      </c>
      <c r="J50" s="494" t="s">
        <v>294</v>
      </c>
      <c r="K50" s="573">
        <v>0</v>
      </c>
      <c r="L50" s="358" t="s">
        <v>5034</v>
      </c>
      <c r="M50" s="357" t="s">
        <v>5499</v>
      </c>
      <c r="N50" s="357" t="s">
        <v>5493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5021</v>
      </c>
      <c r="U50" s="357" t="s">
        <v>294</v>
      </c>
      <c r="V50" s="357" t="s">
        <v>294</v>
      </c>
    </row>
    <row r="51" spans="1:22">
      <c r="A51" s="515"/>
      <c r="B51" s="47" t="s">
        <v>35</v>
      </c>
      <c r="C51" s="520" t="s">
        <v>3258</v>
      </c>
      <c r="D51" s="499">
        <v>3</v>
      </c>
      <c r="E51" s="47">
        <v>4</v>
      </c>
      <c r="F51" s="618" t="s">
        <v>258</v>
      </c>
      <c r="G51" s="494"/>
      <c r="H51" s="494" t="s">
        <v>25</v>
      </c>
      <c r="I51" s="494" t="s">
        <v>294</v>
      </c>
      <c r="J51" s="494" t="s">
        <v>294</v>
      </c>
      <c r="K51" s="573">
        <v>0</v>
      </c>
      <c r="L51" s="358" t="s">
        <v>3259</v>
      </c>
      <c r="M51" s="357" t="s">
        <v>35</v>
      </c>
      <c r="N51" s="357" t="s">
        <v>25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2100</v>
      </c>
      <c r="U51" s="357" t="s">
        <v>294</v>
      </c>
      <c r="V51" s="357" t="s">
        <v>294</v>
      </c>
    </row>
    <row r="52" spans="1:22">
      <c r="A52" s="515"/>
      <c r="B52" s="47" t="s">
        <v>5151</v>
      </c>
      <c r="C52" s="520" t="s">
        <v>5014</v>
      </c>
      <c r="D52" s="499">
        <v>3</v>
      </c>
      <c r="E52" s="47">
        <v>4</v>
      </c>
      <c r="F52" s="618" t="s">
        <v>3206</v>
      </c>
      <c r="G52" s="494"/>
      <c r="H52" s="494" t="s">
        <v>1020</v>
      </c>
      <c r="I52" s="494" t="s">
        <v>294</v>
      </c>
      <c r="J52" s="494" t="s">
        <v>294</v>
      </c>
      <c r="K52" s="573">
        <v>0</v>
      </c>
      <c r="L52" s="358" t="s">
        <v>5014</v>
      </c>
      <c r="M52" s="357" t="s">
        <v>5151</v>
      </c>
      <c r="N52" s="357" t="s">
        <v>1020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3207</v>
      </c>
      <c r="U52" s="357" t="s">
        <v>294</v>
      </c>
      <c r="V52" s="357" t="s">
        <v>294</v>
      </c>
    </row>
    <row r="53" spans="1:22">
      <c r="A53" s="515"/>
      <c r="B53" s="47" t="s">
        <v>38</v>
      </c>
      <c r="C53" s="520" t="s">
        <v>146</v>
      </c>
      <c r="D53" s="499">
        <v>1</v>
      </c>
      <c r="E53" s="47">
        <v>1</v>
      </c>
      <c r="F53" s="1322" t="s">
        <v>3226</v>
      </c>
      <c r="G53" s="494"/>
      <c r="H53" s="494" t="s">
        <v>19</v>
      </c>
      <c r="I53" s="494" t="s">
        <v>294</v>
      </c>
      <c r="J53" s="494" t="s">
        <v>294</v>
      </c>
      <c r="K53" s="573">
        <v>0</v>
      </c>
      <c r="L53" s="358" t="s">
        <v>331</v>
      </c>
      <c r="M53" s="357" t="s">
        <v>38</v>
      </c>
      <c r="N53" s="357" t="s">
        <v>19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335</v>
      </c>
      <c r="U53" s="357" t="s">
        <v>294</v>
      </c>
      <c r="V53" s="357" t="s">
        <v>294</v>
      </c>
    </row>
    <row r="54" spans="1:22">
      <c r="A54" s="515"/>
      <c r="B54" s="47" t="s">
        <v>5059</v>
      </c>
      <c r="C54" s="520" t="s">
        <v>5060</v>
      </c>
      <c r="D54" s="499">
        <v>5</v>
      </c>
      <c r="E54" s="47">
        <v>6</v>
      </c>
      <c r="F54" s="618" t="s">
        <v>5020</v>
      </c>
      <c r="G54" s="494"/>
      <c r="H54" s="494" t="s">
        <v>5493</v>
      </c>
      <c r="I54" s="494" t="s">
        <v>294</v>
      </c>
      <c r="J54" s="494" t="s">
        <v>294</v>
      </c>
      <c r="K54" s="573">
        <v>0</v>
      </c>
      <c r="L54" s="358" t="s">
        <v>5061</v>
      </c>
      <c r="M54" s="357" t="s">
        <v>5059</v>
      </c>
      <c r="N54" s="357" t="s">
        <v>5493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5021</v>
      </c>
      <c r="U54" s="357" t="s">
        <v>294</v>
      </c>
      <c r="V54" s="357" t="s">
        <v>294</v>
      </c>
    </row>
    <row r="55" spans="1:22" ht="15" thickBot="1">
      <c r="A55" s="515"/>
      <c r="B55" s="47" t="s">
        <v>4660</v>
      </c>
      <c r="C55" s="520" t="s">
        <v>4986</v>
      </c>
      <c r="D55" s="499">
        <v>4</v>
      </c>
      <c r="E55" s="47">
        <v>4</v>
      </c>
      <c r="F55" s="618" t="s">
        <v>4801</v>
      </c>
      <c r="G55" s="494"/>
      <c r="H55" s="494" t="s">
        <v>4800</v>
      </c>
      <c r="I55" s="494" t="s">
        <v>294</v>
      </c>
      <c r="J55" s="494" t="s">
        <v>294</v>
      </c>
      <c r="K55" s="573">
        <v>0</v>
      </c>
      <c r="L55" s="358" t="s">
        <v>4663</v>
      </c>
      <c r="M55" s="357" t="s">
        <v>4660</v>
      </c>
      <c r="N55" s="357" t="s">
        <v>4800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2119</v>
      </c>
      <c r="U55" s="357" t="s">
        <v>294</v>
      </c>
      <c r="V55" s="357" t="s">
        <v>294</v>
      </c>
    </row>
    <row r="56" spans="1:22" ht="15" thickBot="1">
      <c r="A56" s="517"/>
      <c r="B56" s="48"/>
      <c r="C56" s="538" t="s">
        <v>22</v>
      </c>
      <c r="D56" s="49">
        <v>21</v>
      </c>
      <c r="E56" s="49">
        <v>27</v>
      </c>
      <c r="F56" s="67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8</v>
      </c>
      <c r="B57" s="47" t="s">
        <v>5507</v>
      </c>
      <c r="C57" s="520" t="s">
        <v>5041</v>
      </c>
      <c r="D57" s="498">
        <v>6</v>
      </c>
      <c r="E57" s="46">
        <v>10</v>
      </c>
      <c r="F57" s="616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5042</v>
      </c>
      <c r="M57" s="357" t="s">
        <v>5507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515"/>
      <c r="B58" s="47" t="s">
        <v>4665</v>
      </c>
      <c r="C58" s="532" t="s">
        <v>5502</v>
      </c>
      <c r="D58" s="499">
        <v>8</v>
      </c>
      <c r="E58" s="47">
        <v>14</v>
      </c>
      <c r="F58" s="618" t="s">
        <v>5503</v>
      </c>
      <c r="G58" s="494"/>
      <c r="H58" s="494" t="s">
        <v>34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4665</v>
      </c>
      <c r="N58" s="357" t="s">
        <v>34</v>
      </c>
      <c r="O58" s="357" t="s">
        <v>294</v>
      </c>
      <c r="P58" s="357" t="s">
        <v>294</v>
      </c>
      <c r="Q58" s="357">
        <v>130</v>
      </c>
      <c r="R58" s="357">
        <v>19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515"/>
      <c r="B59" s="47" t="s">
        <v>5504</v>
      </c>
      <c r="C59" s="520" t="s">
        <v>5027</v>
      </c>
      <c r="D59" s="499">
        <v>5</v>
      </c>
      <c r="E59" s="47">
        <v>6</v>
      </c>
      <c r="F59" s="618" t="s">
        <v>5028</v>
      </c>
      <c r="G59" s="494"/>
      <c r="H59" s="494" t="s">
        <v>4760</v>
      </c>
      <c r="I59" s="494" t="s">
        <v>294</v>
      </c>
      <c r="J59" s="494" t="s">
        <v>294</v>
      </c>
      <c r="K59" s="573">
        <v>0</v>
      </c>
      <c r="L59" s="358" t="s">
        <v>5029</v>
      </c>
      <c r="M59" s="357" t="s">
        <v>5504</v>
      </c>
      <c r="N59" s="357" t="s">
        <v>4760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4655</v>
      </c>
      <c r="U59" s="357" t="s">
        <v>294</v>
      </c>
      <c r="V59" s="357" t="s">
        <v>294</v>
      </c>
    </row>
    <row r="60" spans="1:22" ht="15" thickBot="1">
      <c r="A60" s="517"/>
      <c r="B60" s="48"/>
      <c r="C60" s="538" t="s">
        <v>22</v>
      </c>
      <c r="D60" s="49">
        <v>19</v>
      </c>
      <c r="E60" s="49">
        <v>30</v>
      </c>
      <c r="F60" s="67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6" t="s">
        <v>1127</v>
      </c>
      <c r="C61" s="520" t="s">
        <v>881</v>
      </c>
      <c r="D61" s="498">
        <v>6</v>
      </c>
      <c r="E61" s="46">
        <v>8</v>
      </c>
      <c r="F61" s="616" t="s">
        <v>5027</v>
      </c>
      <c r="G61" s="494"/>
      <c r="H61" s="494" t="s">
        <v>5504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1127</v>
      </c>
      <c r="N61" s="357" t="s">
        <v>5504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5029</v>
      </c>
      <c r="U61" s="357" t="s">
        <v>294</v>
      </c>
      <c r="V61" s="357" t="s">
        <v>294</v>
      </c>
    </row>
    <row r="62" spans="1:22">
      <c r="A62" s="515"/>
      <c r="B62" s="47" t="s">
        <v>5730</v>
      </c>
      <c r="C62" s="520" t="s">
        <v>325</v>
      </c>
      <c r="D62" s="499">
        <v>8</v>
      </c>
      <c r="E62" s="47">
        <v>12</v>
      </c>
      <c r="F62" s="618" t="s">
        <v>4674</v>
      </c>
      <c r="G62" s="494"/>
      <c r="H62" s="494" t="s">
        <v>35</v>
      </c>
      <c r="I62" s="494" t="s">
        <v>294</v>
      </c>
      <c r="J62" s="494" t="s">
        <v>294</v>
      </c>
      <c r="K62" s="573">
        <v>150</v>
      </c>
      <c r="L62" s="358" t="s">
        <v>4161</v>
      </c>
      <c r="M62" s="357" t="s">
        <v>5730</v>
      </c>
      <c r="N62" s="357" t="s">
        <v>35</v>
      </c>
      <c r="O62" s="357" t="s">
        <v>294</v>
      </c>
      <c r="P62" s="357" t="s">
        <v>294</v>
      </c>
      <c r="Q62" s="357">
        <v>150</v>
      </c>
      <c r="R62" s="357">
        <v>37</v>
      </c>
      <c r="S62" s="357">
        <v>0</v>
      </c>
      <c r="T62" s="357" t="s">
        <v>3259</v>
      </c>
      <c r="U62" s="357" t="s">
        <v>2111</v>
      </c>
      <c r="V62" s="357" t="s">
        <v>294</v>
      </c>
    </row>
    <row r="63" spans="1:22">
      <c r="A63" s="515"/>
      <c r="B63" s="47" t="s">
        <v>1114</v>
      </c>
      <c r="C63" s="520" t="s">
        <v>1119</v>
      </c>
      <c r="D63" s="499">
        <v>4</v>
      </c>
      <c r="E63" s="47">
        <v>4</v>
      </c>
      <c r="F63" s="618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47" t="s">
        <v>877</v>
      </c>
      <c r="C64" s="520" t="s">
        <v>1120</v>
      </c>
      <c r="D64" s="499">
        <v>4</v>
      </c>
      <c r="E64" s="47">
        <v>4</v>
      </c>
      <c r="F64" s="618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50" t="s">
        <v>876</v>
      </c>
      <c r="C65" s="520" t="s">
        <v>1121</v>
      </c>
      <c r="D65" s="499">
        <v>4</v>
      </c>
      <c r="E65" s="47">
        <v>4</v>
      </c>
      <c r="F65" s="496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517"/>
      <c r="B66" s="48"/>
      <c r="C66" s="538" t="s">
        <v>22</v>
      </c>
      <c r="D66" s="49">
        <v>18</v>
      </c>
      <c r="E66" s="49">
        <v>24</v>
      </c>
      <c r="F66" s="67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5731</v>
      </c>
      <c r="C67" s="520" t="s">
        <v>3394</v>
      </c>
      <c r="D67" s="499">
        <v>8</v>
      </c>
      <c r="E67" s="46">
        <v>12</v>
      </c>
      <c r="F67" s="618" t="s">
        <v>325</v>
      </c>
      <c r="G67" s="494"/>
      <c r="H67" s="494" t="s">
        <v>5730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5731</v>
      </c>
      <c r="N67" s="357" t="s">
        <v>5730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>
      <c r="A68" s="515"/>
      <c r="B68" s="47" t="s">
        <v>5512</v>
      </c>
      <c r="C68" s="520" t="s">
        <v>5067</v>
      </c>
      <c r="D68" s="499">
        <v>6</v>
      </c>
      <c r="E68" s="47">
        <v>10</v>
      </c>
      <c r="F68" s="618" t="s">
        <v>5027</v>
      </c>
      <c r="G68" s="494"/>
      <c r="H68" s="494" t="s">
        <v>5504</v>
      </c>
      <c r="I68" s="494" t="s">
        <v>294</v>
      </c>
      <c r="J68" s="494" t="s">
        <v>294</v>
      </c>
      <c r="K68" s="573">
        <v>0</v>
      </c>
      <c r="L68" s="358" t="s">
        <v>5068</v>
      </c>
      <c r="M68" s="357" t="s">
        <v>5512</v>
      </c>
      <c r="N68" s="357" t="s">
        <v>5504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5029</v>
      </c>
      <c r="U68" s="357" t="s">
        <v>294</v>
      </c>
      <c r="V68" s="357" t="s">
        <v>294</v>
      </c>
    </row>
    <row r="69" spans="1:22">
      <c r="A69" s="515"/>
      <c r="B69" s="47" t="s">
        <v>1116</v>
      </c>
      <c r="C69" s="520" t="s">
        <v>1122</v>
      </c>
      <c r="D69" s="499">
        <v>4</v>
      </c>
      <c r="E69" s="47">
        <v>4</v>
      </c>
      <c r="F69" s="618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866</v>
      </c>
      <c r="C70" s="520" t="s">
        <v>5150</v>
      </c>
      <c r="D70" s="499">
        <v>4</v>
      </c>
      <c r="E70" s="47">
        <v>4</v>
      </c>
      <c r="F70" s="618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875</v>
      </c>
      <c r="C71" s="537" t="s">
        <v>5514</v>
      </c>
      <c r="D71" s="499">
        <v>4</v>
      </c>
      <c r="E71" s="47">
        <v>4</v>
      </c>
      <c r="F71" s="496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48"/>
      <c r="C72" s="538" t="s">
        <v>22</v>
      </c>
      <c r="D72" s="49">
        <v>18</v>
      </c>
      <c r="E72" s="49">
        <v>26</v>
      </c>
      <c r="F72" s="67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34"/>
      <c r="B73" s="534"/>
      <c r="C73" s="538" t="s">
        <v>111</v>
      </c>
      <c r="D73" s="49">
        <v>200</v>
      </c>
      <c r="E73" s="49">
        <v>261</v>
      </c>
      <c r="F73" s="52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DA1EC-A7F2-4B48-8CC6-07FED0753FBF}">
  <sheetPr codeName="Sheet192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500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166">
        <v>1</v>
      </c>
      <c r="B9" s="1169" t="s">
        <v>3168</v>
      </c>
      <c r="C9" s="1291" t="s">
        <v>3169</v>
      </c>
      <c r="D9" s="605">
        <v>5</v>
      </c>
      <c r="E9" s="603">
        <v>6</v>
      </c>
      <c r="F9" s="12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300"/>
      <c r="B10" s="544" t="s">
        <v>20</v>
      </c>
      <c r="C10" s="1063" t="s">
        <v>21</v>
      </c>
      <c r="D10" s="609">
        <v>5</v>
      </c>
      <c r="E10" s="607">
        <v>6</v>
      </c>
      <c r="F10" s="1301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300"/>
      <c r="B11" s="544" t="s">
        <v>499</v>
      </c>
      <c r="C11" s="1063" t="s">
        <v>500</v>
      </c>
      <c r="D11" s="609">
        <v>4</v>
      </c>
      <c r="E11" s="607">
        <v>4</v>
      </c>
      <c r="F11" s="129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882</v>
      </c>
      <c r="M11" s="357" t="s">
        <v>499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300"/>
      <c r="B12" s="544" t="s">
        <v>4612</v>
      </c>
      <c r="C12" s="532" t="s">
        <v>4614</v>
      </c>
      <c r="D12" s="47">
        <v>3</v>
      </c>
      <c r="E12" s="47">
        <v>4</v>
      </c>
      <c r="F12" s="4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4614</v>
      </c>
      <c r="M12" s="357" t="s">
        <v>4612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300"/>
      <c r="B13" s="544" t="s">
        <v>10</v>
      </c>
      <c r="C13" s="532" t="s">
        <v>11</v>
      </c>
      <c r="D13" s="499">
        <v>2</v>
      </c>
      <c r="E13" s="47">
        <v>2</v>
      </c>
      <c r="F13" s="68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10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300"/>
      <c r="B14" s="544" t="s">
        <v>4609</v>
      </c>
      <c r="C14" s="532" t="s">
        <v>4611</v>
      </c>
      <c r="D14" s="499">
        <v>3</v>
      </c>
      <c r="E14" s="47">
        <v>4</v>
      </c>
      <c r="F14" s="68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4611</v>
      </c>
      <c r="M14" s="357" t="s">
        <v>4609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1302"/>
      <c r="B15" s="1303"/>
      <c r="C15" s="1304" t="s">
        <v>22</v>
      </c>
      <c r="D15" s="1305">
        <v>22</v>
      </c>
      <c r="E15" s="1305">
        <v>26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190">
        <v>2</v>
      </c>
      <c r="B16" s="1169" t="s">
        <v>5734</v>
      </c>
      <c r="C16" s="532" t="s">
        <v>3991</v>
      </c>
      <c r="D16" s="1306">
        <v>5</v>
      </c>
      <c r="E16" s="1307">
        <v>6</v>
      </c>
      <c r="F16" s="496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5734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1300"/>
      <c r="B17" s="544" t="s">
        <v>26</v>
      </c>
      <c r="C17" s="532" t="s">
        <v>52</v>
      </c>
      <c r="D17" s="499">
        <v>5</v>
      </c>
      <c r="E17" s="47">
        <v>6</v>
      </c>
      <c r="F17" s="496" t="s">
        <v>4140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1300"/>
      <c r="B18" s="544" t="s">
        <v>4615</v>
      </c>
      <c r="C18" s="532" t="s">
        <v>4617</v>
      </c>
      <c r="D18" s="499">
        <v>3</v>
      </c>
      <c r="E18" s="47">
        <v>4</v>
      </c>
      <c r="F18" s="496" t="s">
        <v>500</v>
      </c>
      <c r="G18" s="494"/>
      <c r="H18" s="494" t="s">
        <v>499</v>
      </c>
      <c r="I18" s="494" t="s">
        <v>294</v>
      </c>
      <c r="J18" s="494" t="s">
        <v>294</v>
      </c>
      <c r="K18" s="573">
        <v>0</v>
      </c>
      <c r="L18" s="358" t="s">
        <v>4617</v>
      </c>
      <c r="M18" s="357" t="s">
        <v>4615</v>
      </c>
      <c r="N18" s="357" t="s">
        <v>499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882</v>
      </c>
      <c r="U18" s="357" t="s">
        <v>294</v>
      </c>
      <c r="V18" s="357" t="s">
        <v>294</v>
      </c>
    </row>
    <row r="19" spans="1:22">
      <c r="A19" s="1300"/>
      <c r="B19" s="544" t="s">
        <v>4646</v>
      </c>
      <c r="C19" s="532" t="s">
        <v>4648</v>
      </c>
      <c r="D19" s="499">
        <v>3</v>
      </c>
      <c r="E19" s="47">
        <v>4</v>
      </c>
      <c r="F19" s="496" t="s">
        <v>4754</v>
      </c>
      <c r="G19" s="494"/>
      <c r="H19" s="494" t="s">
        <v>4612</v>
      </c>
      <c r="I19" s="494" t="s">
        <v>294</v>
      </c>
      <c r="J19" s="494" t="s">
        <v>294</v>
      </c>
      <c r="K19" s="573">
        <v>0</v>
      </c>
      <c r="L19" s="358" t="s">
        <v>4648</v>
      </c>
      <c r="M19" s="357" t="s">
        <v>4646</v>
      </c>
      <c r="N19" s="357" t="s">
        <v>4612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4614</v>
      </c>
      <c r="U19" s="357" t="s">
        <v>294</v>
      </c>
      <c r="V19" s="357" t="s">
        <v>294</v>
      </c>
    </row>
    <row r="20" spans="1:22">
      <c r="A20" s="1300"/>
      <c r="B20" s="544" t="s">
        <v>36</v>
      </c>
      <c r="C20" s="532" t="s">
        <v>3933</v>
      </c>
      <c r="D20" s="499">
        <v>1</v>
      </c>
      <c r="E20" s="47">
        <v>1</v>
      </c>
      <c r="F20" s="4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300"/>
      <c r="B21" s="529" t="s">
        <v>19</v>
      </c>
      <c r="C21" s="532" t="s">
        <v>3226</v>
      </c>
      <c r="D21" s="499">
        <v>2</v>
      </c>
      <c r="E21" s="47">
        <v>2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19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1308"/>
      <c r="B22" s="1303"/>
      <c r="C22" s="1304" t="s">
        <v>22</v>
      </c>
      <c r="D22" s="1305">
        <v>19</v>
      </c>
      <c r="E22" s="1305">
        <v>23</v>
      </c>
      <c r="F22" s="130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181">
        <v>3</v>
      </c>
      <c r="B23" s="1156" t="s">
        <v>5722</v>
      </c>
      <c r="C23" s="532" t="s">
        <v>562</v>
      </c>
      <c r="D23" s="1306">
        <v>5</v>
      </c>
      <c r="E23" s="1307">
        <v>6</v>
      </c>
      <c r="F23" s="495" t="s">
        <v>3991</v>
      </c>
      <c r="G23" s="494"/>
      <c r="H23" s="494" t="s">
        <v>5734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5722</v>
      </c>
      <c r="N23" s="357" t="s">
        <v>5734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1300"/>
      <c r="B24" s="544" t="s">
        <v>33</v>
      </c>
      <c r="C24" s="532" t="s">
        <v>140</v>
      </c>
      <c r="D24" s="499">
        <v>5</v>
      </c>
      <c r="E24" s="47">
        <v>6</v>
      </c>
      <c r="F24" s="496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1300"/>
      <c r="B25" s="544" t="s">
        <v>29</v>
      </c>
      <c r="C25" s="532" t="s">
        <v>53</v>
      </c>
      <c r="D25" s="499">
        <v>2</v>
      </c>
      <c r="E25" s="47">
        <v>2</v>
      </c>
      <c r="F25" s="4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300"/>
      <c r="B26" s="544" t="s">
        <v>25</v>
      </c>
      <c r="C26" s="532" t="s">
        <v>138</v>
      </c>
      <c r="D26" s="499">
        <v>3</v>
      </c>
      <c r="E26" s="47">
        <v>4</v>
      </c>
      <c r="F26" s="687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25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1300"/>
      <c r="B27" s="544" t="s">
        <v>40</v>
      </c>
      <c r="C27" s="532" t="s">
        <v>338</v>
      </c>
      <c r="D27" s="499">
        <v>1</v>
      </c>
      <c r="E27" s="47">
        <v>1</v>
      </c>
      <c r="F27" s="496" t="s">
        <v>247</v>
      </c>
      <c r="G27" s="494"/>
      <c r="H27" s="494" t="s">
        <v>36</v>
      </c>
      <c r="I27" s="494" t="s">
        <v>294</v>
      </c>
      <c r="J27" s="494" t="s">
        <v>294</v>
      </c>
      <c r="K27" s="573">
        <v>0</v>
      </c>
      <c r="L27" s="358" t="s">
        <v>1180</v>
      </c>
      <c r="M27" s="357" t="s">
        <v>40</v>
      </c>
      <c r="N27" s="357" t="s">
        <v>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1131</v>
      </c>
      <c r="U27" s="357" t="s">
        <v>294</v>
      </c>
      <c r="V27" s="357" t="s">
        <v>294</v>
      </c>
    </row>
    <row r="28" spans="1:22" ht="15" thickBot="1">
      <c r="A28" s="1300"/>
      <c r="B28" s="544" t="s">
        <v>4619</v>
      </c>
      <c r="C28" s="532" t="s">
        <v>4621</v>
      </c>
      <c r="D28" s="499">
        <v>3</v>
      </c>
      <c r="E28" s="47">
        <v>4</v>
      </c>
      <c r="F28" s="496" t="s">
        <v>4611</v>
      </c>
      <c r="G28" s="494"/>
      <c r="H28" s="494" t="s">
        <v>4609</v>
      </c>
      <c r="I28" s="494" t="s">
        <v>294</v>
      </c>
      <c r="J28" s="494" t="s">
        <v>294</v>
      </c>
      <c r="K28" s="573">
        <v>0</v>
      </c>
      <c r="L28" s="358" t="s">
        <v>4621</v>
      </c>
      <c r="M28" s="357" t="s">
        <v>4619</v>
      </c>
      <c r="N28" s="357" t="s">
        <v>4609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4611</v>
      </c>
      <c r="U28" s="357" t="s">
        <v>294</v>
      </c>
      <c r="V28" s="357" t="s">
        <v>294</v>
      </c>
    </row>
    <row r="29" spans="1:22" ht="15" thickBot="1">
      <c r="A29" s="1300"/>
      <c r="B29" s="1303"/>
      <c r="C29" s="1304" t="s">
        <v>22</v>
      </c>
      <c r="D29" s="1305">
        <v>19</v>
      </c>
      <c r="E29" s="1305">
        <v>23</v>
      </c>
      <c r="F29" s="69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166">
        <v>4</v>
      </c>
      <c r="B30" s="1156" t="s">
        <v>30</v>
      </c>
      <c r="C30" s="532" t="s">
        <v>141</v>
      </c>
      <c r="D30" s="499">
        <v>5</v>
      </c>
      <c r="E30" s="47">
        <v>6</v>
      </c>
      <c r="F30" s="496" t="s">
        <v>3991</v>
      </c>
      <c r="G30" s="494"/>
      <c r="H30" s="494" t="s">
        <v>5734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5734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1190"/>
      <c r="B31" s="1156" t="s">
        <v>4632</v>
      </c>
      <c r="C31" s="532" t="s">
        <v>4689</v>
      </c>
      <c r="D31" s="47">
        <v>3</v>
      </c>
      <c r="E31" s="47">
        <v>4</v>
      </c>
      <c r="F31" s="496" t="s">
        <v>3991</v>
      </c>
      <c r="G31" s="494"/>
      <c r="H31" s="494" t="s">
        <v>5734</v>
      </c>
      <c r="I31" s="494" t="s">
        <v>294</v>
      </c>
      <c r="J31" s="494" t="s">
        <v>294</v>
      </c>
      <c r="K31" s="573">
        <v>0</v>
      </c>
      <c r="L31" s="358" t="s">
        <v>2108</v>
      </c>
      <c r="M31" s="357" t="s">
        <v>4632</v>
      </c>
      <c r="N31" s="357" t="s">
        <v>5734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1190"/>
      <c r="B32" s="1156" t="s">
        <v>901</v>
      </c>
      <c r="C32" s="532" t="s">
        <v>879</v>
      </c>
      <c r="D32" s="47">
        <v>3</v>
      </c>
      <c r="E32" s="47">
        <v>4</v>
      </c>
      <c r="F32" s="686" t="s">
        <v>500</v>
      </c>
      <c r="G32" s="494"/>
      <c r="H32" s="494" t="s">
        <v>499</v>
      </c>
      <c r="I32" s="494" t="s">
        <v>294</v>
      </c>
      <c r="J32" s="494" t="s">
        <v>294</v>
      </c>
      <c r="K32" s="573">
        <v>0</v>
      </c>
      <c r="L32" s="358" t="s">
        <v>2103</v>
      </c>
      <c r="M32" s="357" t="s">
        <v>901</v>
      </c>
      <c r="N32" s="357" t="s">
        <v>499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882</v>
      </c>
      <c r="U32" s="357" t="s">
        <v>294</v>
      </c>
      <c r="V32" s="357" t="s">
        <v>294</v>
      </c>
    </row>
    <row r="33" spans="1:22">
      <c r="A33" s="1190"/>
      <c r="B33" s="1156" t="s">
        <v>868</v>
      </c>
      <c r="C33" s="532" t="s">
        <v>4618</v>
      </c>
      <c r="D33" s="499">
        <v>3</v>
      </c>
      <c r="E33" s="47">
        <v>4</v>
      </c>
      <c r="F33" s="686" t="s">
        <v>5517</v>
      </c>
      <c r="G33" s="494"/>
      <c r="H33" s="494" t="s">
        <v>3168</v>
      </c>
      <c r="I33" s="494" t="s">
        <v>294</v>
      </c>
      <c r="J33" s="494" t="s">
        <v>294</v>
      </c>
      <c r="K33" s="573">
        <v>0</v>
      </c>
      <c r="L33" s="358" t="s">
        <v>2113</v>
      </c>
      <c r="M33" s="357" t="s">
        <v>868</v>
      </c>
      <c r="N33" s="357" t="s">
        <v>3168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3170</v>
      </c>
      <c r="U33" s="357" t="s">
        <v>294</v>
      </c>
      <c r="V33" s="357" t="s">
        <v>294</v>
      </c>
    </row>
    <row r="34" spans="1:22">
      <c r="A34" s="1190"/>
      <c r="B34" s="1156" t="s">
        <v>3121</v>
      </c>
      <c r="C34" s="532" t="s">
        <v>873</v>
      </c>
      <c r="D34" s="499">
        <v>3</v>
      </c>
      <c r="E34" s="47">
        <v>6</v>
      </c>
      <c r="F34" s="496" t="s">
        <v>53</v>
      </c>
      <c r="G34" s="494"/>
      <c r="H34" s="494" t="s">
        <v>29</v>
      </c>
      <c r="I34" s="494" t="s">
        <v>294</v>
      </c>
      <c r="J34" s="494" t="s">
        <v>294</v>
      </c>
      <c r="K34" s="573">
        <v>0</v>
      </c>
      <c r="L34" s="358" t="s">
        <v>2114</v>
      </c>
      <c r="M34" s="357" t="s">
        <v>3121</v>
      </c>
      <c r="N34" s="357" t="s">
        <v>29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609</v>
      </c>
      <c r="U34" s="357" t="s">
        <v>294</v>
      </c>
      <c r="V34" s="357" t="s">
        <v>294</v>
      </c>
    </row>
    <row r="35" spans="1:22" ht="15" thickBot="1">
      <c r="A35" s="1190"/>
      <c r="B35" s="544" t="s">
        <v>1020</v>
      </c>
      <c r="C35" s="532" t="s">
        <v>3206</v>
      </c>
      <c r="D35" s="499">
        <v>2</v>
      </c>
      <c r="E35" s="47">
        <v>2</v>
      </c>
      <c r="F35" s="686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3207</v>
      </c>
      <c r="M35" s="357" t="s">
        <v>1020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1310"/>
      <c r="B36" s="1195"/>
      <c r="C36" s="1304" t="s">
        <v>22</v>
      </c>
      <c r="D36" s="49">
        <v>19</v>
      </c>
      <c r="E36" s="49">
        <v>26</v>
      </c>
      <c r="F36" s="69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166">
        <v>5</v>
      </c>
      <c r="B37" s="1169" t="s">
        <v>4622</v>
      </c>
      <c r="C37" s="532" t="s">
        <v>4755</v>
      </c>
      <c r="D37" s="547">
        <v>5</v>
      </c>
      <c r="E37" s="47">
        <v>8</v>
      </c>
      <c r="F37" s="496" t="s">
        <v>4617</v>
      </c>
      <c r="G37" s="494"/>
      <c r="H37" s="494" t="s">
        <v>4615</v>
      </c>
      <c r="I37" s="494" t="s">
        <v>294</v>
      </c>
      <c r="J37" s="494" t="s">
        <v>294</v>
      </c>
      <c r="K37" s="574">
        <v>0</v>
      </c>
      <c r="L37" s="358" t="s">
        <v>4625</v>
      </c>
      <c r="M37" s="357" t="s">
        <v>4622</v>
      </c>
      <c r="N37" s="357" t="s">
        <v>4615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4617</v>
      </c>
      <c r="U37" s="357" t="s">
        <v>294</v>
      </c>
      <c r="V37" s="357" t="s">
        <v>294</v>
      </c>
    </row>
    <row r="38" spans="1:22">
      <c r="A38" s="1190"/>
      <c r="B38" s="1156" t="s">
        <v>5735</v>
      </c>
      <c r="C38" s="532" t="s">
        <v>4655</v>
      </c>
      <c r="D38" s="47">
        <v>3</v>
      </c>
      <c r="E38" s="47">
        <v>4</v>
      </c>
      <c r="F38" s="496" t="s">
        <v>879</v>
      </c>
      <c r="G38" s="494"/>
      <c r="H38" s="494" t="s">
        <v>901</v>
      </c>
      <c r="I38" s="494" t="s">
        <v>294</v>
      </c>
      <c r="J38" s="494" t="s">
        <v>294</v>
      </c>
      <c r="K38" s="573">
        <v>0</v>
      </c>
      <c r="L38" s="358" t="s">
        <v>4655</v>
      </c>
      <c r="M38" s="357" t="s">
        <v>5735</v>
      </c>
      <c r="N38" s="357" t="s">
        <v>901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2103</v>
      </c>
      <c r="U38" s="357" t="s">
        <v>294</v>
      </c>
      <c r="V38" s="357" t="s">
        <v>294</v>
      </c>
    </row>
    <row r="39" spans="1:22">
      <c r="A39" s="1190"/>
      <c r="B39" s="1156" t="s">
        <v>4634</v>
      </c>
      <c r="C39" s="532" t="s">
        <v>4761</v>
      </c>
      <c r="D39" s="499">
        <v>4</v>
      </c>
      <c r="E39" s="47">
        <v>4</v>
      </c>
      <c r="F39" s="496" t="s">
        <v>3669</v>
      </c>
      <c r="G39" s="494"/>
      <c r="H39" s="494" t="s">
        <v>30</v>
      </c>
      <c r="I39" s="494" t="s">
        <v>294</v>
      </c>
      <c r="J39" s="494" t="s">
        <v>294</v>
      </c>
      <c r="K39" s="574">
        <v>0</v>
      </c>
      <c r="L39" s="358" t="s">
        <v>943</v>
      </c>
      <c r="M39" s="357" t="s">
        <v>4634</v>
      </c>
      <c r="N39" s="357" t="s">
        <v>30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604</v>
      </c>
      <c r="U39" s="357" t="s">
        <v>294</v>
      </c>
      <c r="V39" s="357" t="s">
        <v>294</v>
      </c>
    </row>
    <row r="40" spans="1:22">
      <c r="A40" s="1190"/>
      <c r="B40" s="1156" t="s">
        <v>4629</v>
      </c>
      <c r="C40" s="532" t="s">
        <v>4756</v>
      </c>
      <c r="D40" s="499">
        <v>3</v>
      </c>
      <c r="E40" s="47">
        <v>4</v>
      </c>
      <c r="F40" s="496" t="s">
        <v>4618</v>
      </c>
      <c r="G40" s="494"/>
      <c r="H40" s="494" t="s">
        <v>868</v>
      </c>
      <c r="I40" s="494" t="s">
        <v>294</v>
      </c>
      <c r="J40" s="494" t="s">
        <v>294</v>
      </c>
      <c r="K40" s="573">
        <v>0</v>
      </c>
      <c r="L40" s="358" t="s">
        <v>4631</v>
      </c>
      <c r="M40" s="357" t="s">
        <v>4629</v>
      </c>
      <c r="N40" s="357" t="s">
        <v>868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2113</v>
      </c>
      <c r="U40" s="357" t="s">
        <v>294</v>
      </c>
      <c r="V40" s="357" t="s">
        <v>294</v>
      </c>
    </row>
    <row r="41" spans="1:22">
      <c r="A41" s="1190"/>
      <c r="B41" s="1156" t="s">
        <v>1111</v>
      </c>
      <c r="C41" s="532" t="s">
        <v>1112</v>
      </c>
      <c r="D41" s="499">
        <v>3</v>
      </c>
      <c r="E41" s="47">
        <v>4</v>
      </c>
      <c r="F41" s="496" t="s">
        <v>338</v>
      </c>
      <c r="G41" s="494"/>
      <c r="H41" s="494" t="s">
        <v>40</v>
      </c>
      <c r="I41" s="494" t="s">
        <v>294</v>
      </c>
      <c r="J41" s="494" t="s">
        <v>294</v>
      </c>
      <c r="K41" s="573">
        <v>0</v>
      </c>
      <c r="L41" s="358" t="s">
        <v>1126</v>
      </c>
      <c r="M41" s="357" t="s">
        <v>1111</v>
      </c>
      <c r="N41" s="357" t="s">
        <v>40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1180</v>
      </c>
      <c r="U41" s="357" t="s">
        <v>294</v>
      </c>
      <c r="V41" s="357" t="s">
        <v>294</v>
      </c>
    </row>
    <row r="42" spans="1:22" ht="15" thickBot="1">
      <c r="A42" s="1190"/>
      <c r="B42" s="1156" t="s">
        <v>34</v>
      </c>
      <c r="C42" s="532" t="s">
        <v>142</v>
      </c>
      <c r="D42" s="47">
        <v>4</v>
      </c>
      <c r="E42" s="47">
        <v>6</v>
      </c>
      <c r="F42" s="496" t="s">
        <v>11</v>
      </c>
      <c r="G42" s="494"/>
      <c r="H42" s="494" t="s">
        <v>10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34</v>
      </c>
      <c r="N42" s="357" t="s">
        <v>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438</v>
      </c>
      <c r="U42" s="357" t="s">
        <v>294</v>
      </c>
      <c r="V42" s="357" t="s">
        <v>294</v>
      </c>
    </row>
    <row r="43" spans="1:22" ht="15" thickBot="1">
      <c r="A43" s="1310"/>
      <c r="B43" s="1195"/>
      <c r="C43" s="1304" t="s">
        <v>22</v>
      </c>
      <c r="D43" s="49">
        <v>22</v>
      </c>
      <c r="E43" s="49">
        <v>30</v>
      </c>
      <c r="F43" s="131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166">
        <v>6</v>
      </c>
      <c r="B44" s="1156" t="s">
        <v>35</v>
      </c>
      <c r="C44" s="532" t="s">
        <v>3258</v>
      </c>
      <c r="D44" s="499">
        <v>3</v>
      </c>
      <c r="E44" s="47">
        <v>4</v>
      </c>
      <c r="F44" s="686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1190"/>
      <c r="B45" s="1156" t="s">
        <v>4641</v>
      </c>
      <c r="C45" s="532" t="s">
        <v>4642</v>
      </c>
      <c r="D45" s="499">
        <v>6</v>
      </c>
      <c r="E45" s="47">
        <v>8</v>
      </c>
      <c r="F45" s="686" t="s">
        <v>4761</v>
      </c>
      <c r="G45" s="494"/>
      <c r="H45" s="494" t="s">
        <v>4634</v>
      </c>
      <c r="I45" s="494" t="s">
        <v>294</v>
      </c>
      <c r="J45" s="494" t="s">
        <v>294</v>
      </c>
      <c r="K45" s="573">
        <v>0</v>
      </c>
      <c r="L45" s="358" t="s">
        <v>622</v>
      </c>
      <c r="M45" s="357" t="s">
        <v>4641</v>
      </c>
      <c r="N45" s="357" t="s">
        <v>4634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943</v>
      </c>
      <c r="U45" s="357" t="s">
        <v>294</v>
      </c>
      <c r="V45" s="357" t="s">
        <v>294</v>
      </c>
    </row>
    <row r="46" spans="1:22">
      <c r="A46" s="1190"/>
      <c r="B46" s="1156" t="s">
        <v>1110</v>
      </c>
      <c r="C46" s="532" t="s">
        <v>408</v>
      </c>
      <c r="D46" s="47">
        <v>3</v>
      </c>
      <c r="E46" s="47">
        <v>4</v>
      </c>
      <c r="F46" s="496" t="s">
        <v>4611</v>
      </c>
      <c r="G46" s="494"/>
      <c r="H46" s="494" t="s">
        <v>4609</v>
      </c>
      <c r="I46" s="494" t="s">
        <v>294</v>
      </c>
      <c r="J46" s="494" t="s">
        <v>294</v>
      </c>
      <c r="K46" s="573">
        <v>0</v>
      </c>
      <c r="L46" s="358" t="s">
        <v>408</v>
      </c>
      <c r="M46" s="357" t="s">
        <v>1110</v>
      </c>
      <c r="N46" s="357" t="s">
        <v>4609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4611</v>
      </c>
      <c r="U46" s="357" t="s">
        <v>294</v>
      </c>
      <c r="V46" s="357" t="s">
        <v>294</v>
      </c>
    </row>
    <row r="47" spans="1:22">
      <c r="A47" s="1190"/>
      <c r="B47" s="1156" t="s">
        <v>38</v>
      </c>
      <c r="C47" s="532" t="s">
        <v>146</v>
      </c>
      <c r="D47" s="499">
        <v>1</v>
      </c>
      <c r="E47" s="47">
        <v>1</v>
      </c>
      <c r="F47" s="496" t="s">
        <v>3226</v>
      </c>
      <c r="G47" s="494"/>
      <c r="H47" s="494" t="s">
        <v>19</v>
      </c>
      <c r="I47" s="494" t="s">
        <v>294</v>
      </c>
      <c r="J47" s="494" t="s">
        <v>294</v>
      </c>
      <c r="K47" s="573">
        <v>0</v>
      </c>
      <c r="L47" s="358" t="s">
        <v>331</v>
      </c>
      <c r="M47" s="357" t="s">
        <v>38</v>
      </c>
      <c r="N47" s="357" t="s">
        <v>19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335</v>
      </c>
      <c r="U47" s="357" t="s">
        <v>294</v>
      </c>
      <c r="V47" s="357" t="s">
        <v>294</v>
      </c>
    </row>
    <row r="48" spans="1:22">
      <c r="A48" s="1190"/>
      <c r="B48" s="1156" t="s">
        <v>5736</v>
      </c>
      <c r="C48" s="532" t="s">
        <v>738</v>
      </c>
      <c r="D48" s="47">
        <v>4</v>
      </c>
      <c r="E48" s="47">
        <v>6</v>
      </c>
      <c r="F48" s="496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738</v>
      </c>
      <c r="M48" s="357" t="s">
        <v>5736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1190"/>
      <c r="B49" s="1156" t="s">
        <v>4637</v>
      </c>
      <c r="C49" s="532" t="s">
        <v>411</v>
      </c>
      <c r="D49" s="47">
        <v>4</v>
      </c>
      <c r="E49" s="47">
        <v>6</v>
      </c>
      <c r="F49" s="686" t="s">
        <v>4689</v>
      </c>
      <c r="G49" s="494"/>
      <c r="H49" s="494" t="s">
        <v>4632</v>
      </c>
      <c r="I49" s="494" t="s">
        <v>294</v>
      </c>
      <c r="J49" s="494" t="s">
        <v>294</v>
      </c>
      <c r="K49" s="573">
        <v>0</v>
      </c>
      <c r="L49" s="358" t="s">
        <v>411</v>
      </c>
      <c r="M49" s="357" t="s">
        <v>4637</v>
      </c>
      <c r="N49" s="357" t="s">
        <v>4632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2108</v>
      </c>
      <c r="U49" s="357" t="s">
        <v>294</v>
      </c>
      <c r="V49" s="357" t="s">
        <v>294</v>
      </c>
    </row>
    <row r="50" spans="1:22" ht="15" thickBot="1">
      <c r="A50" s="1310"/>
      <c r="B50" s="1189"/>
      <c r="C50" s="1304" t="s">
        <v>22</v>
      </c>
      <c r="D50" s="1305">
        <v>21</v>
      </c>
      <c r="E50" s="1305">
        <v>29</v>
      </c>
      <c r="F50" s="1311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1190">
        <v>7</v>
      </c>
      <c r="B51" s="1156" t="s">
        <v>4649</v>
      </c>
      <c r="C51" s="532" t="s">
        <v>4662</v>
      </c>
      <c r="D51" s="499">
        <v>4</v>
      </c>
      <c r="E51" s="47">
        <v>4</v>
      </c>
      <c r="F51" s="496" t="s">
        <v>146</v>
      </c>
      <c r="G51" s="494"/>
      <c r="H51" s="494" t="s">
        <v>38</v>
      </c>
      <c r="I51" s="494" t="s">
        <v>294</v>
      </c>
      <c r="J51" s="494" t="s">
        <v>294</v>
      </c>
      <c r="K51" s="573">
        <v>0</v>
      </c>
      <c r="L51" s="358" t="s">
        <v>774</v>
      </c>
      <c r="M51" s="357" t="s">
        <v>4649</v>
      </c>
      <c r="N51" s="357" t="s">
        <v>38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331</v>
      </c>
      <c r="U51" s="357" t="s">
        <v>294</v>
      </c>
      <c r="V51" s="357" t="s">
        <v>294</v>
      </c>
    </row>
    <row r="52" spans="1:22">
      <c r="A52" s="1190"/>
      <c r="B52" s="1156" t="s">
        <v>373</v>
      </c>
      <c r="C52" s="532" t="s">
        <v>867</v>
      </c>
      <c r="D52" s="47">
        <v>3</v>
      </c>
      <c r="E52" s="47">
        <v>4</v>
      </c>
      <c r="F52" s="496" t="s">
        <v>141</v>
      </c>
      <c r="G52" s="494"/>
      <c r="H52" s="494" t="s">
        <v>30</v>
      </c>
      <c r="I52" s="494" t="s">
        <v>294</v>
      </c>
      <c r="J52" s="494" t="s">
        <v>294</v>
      </c>
      <c r="K52" s="573">
        <v>0</v>
      </c>
      <c r="L52" s="358" t="s">
        <v>2115</v>
      </c>
      <c r="M52" s="357" t="s">
        <v>373</v>
      </c>
      <c r="N52" s="357" t="s">
        <v>30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604</v>
      </c>
      <c r="U52" s="357" t="s">
        <v>294</v>
      </c>
      <c r="V52" s="357" t="s">
        <v>294</v>
      </c>
    </row>
    <row r="53" spans="1:22">
      <c r="A53" s="1190"/>
      <c r="B53" s="1156" t="s">
        <v>4667</v>
      </c>
      <c r="C53" s="532" t="s">
        <v>4668</v>
      </c>
      <c r="D53" s="499">
        <v>3</v>
      </c>
      <c r="E53" s="47">
        <v>4</v>
      </c>
      <c r="F53" s="496" t="s">
        <v>4761</v>
      </c>
      <c r="G53" s="494"/>
      <c r="H53" s="494" t="s">
        <v>4634</v>
      </c>
      <c r="I53" s="494" t="s">
        <v>294</v>
      </c>
      <c r="J53" s="494" t="s">
        <v>294</v>
      </c>
      <c r="K53" s="573">
        <v>0</v>
      </c>
      <c r="L53" s="358" t="s">
        <v>4669</v>
      </c>
      <c r="M53" s="357" t="s">
        <v>4667</v>
      </c>
      <c r="N53" s="357" t="s">
        <v>4634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943</v>
      </c>
      <c r="U53" s="357" t="s">
        <v>294</v>
      </c>
      <c r="V53" s="357" t="s">
        <v>294</v>
      </c>
    </row>
    <row r="54" spans="1:22">
      <c r="A54" s="1190"/>
      <c r="B54" s="1156" t="s">
        <v>4651</v>
      </c>
      <c r="C54" s="532" t="s">
        <v>4773</v>
      </c>
      <c r="D54" s="499">
        <v>6</v>
      </c>
      <c r="E54" s="47">
        <v>8</v>
      </c>
      <c r="F54" s="496" t="s">
        <v>4642</v>
      </c>
      <c r="G54" s="494"/>
      <c r="H54" s="494" t="s">
        <v>4641</v>
      </c>
      <c r="I54" s="494" t="s">
        <v>294</v>
      </c>
      <c r="J54" s="494" t="s">
        <v>294</v>
      </c>
      <c r="K54" s="573">
        <v>0</v>
      </c>
      <c r="L54" s="358" t="s">
        <v>4653</v>
      </c>
      <c r="M54" s="357" t="s">
        <v>4651</v>
      </c>
      <c r="N54" s="357" t="s">
        <v>4641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622</v>
      </c>
      <c r="U54" s="357" t="s">
        <v>294</v>
      </c>
      <c r="V54" s="357" t="s">
        <v>294</v>
      </c>
    </row>
    <row r="55" spans="1:22" ht="15" thickBot="1">
      <c r="A55" s="1190"/>
      <c r="B55" s="1156" t="s">
        <v>4643</v>
      </c>
      <c r="C55" s="532" t="s">
        <v>4645</v>
      </c>
      <c r="D55" s="47">
        <v>5</v>
      </c>
      <c r="E55" s="47">
        <v>8</v>
      </c>
      <c r="F55" s="496" t="s">
        <v>411</v>
      </c>
      <c r="G55" s="494"/>
      <c r="H55" s="494" t="s">
        <v>4637</v>
      </c>
      <c r="I55" s="494" t="s">
        <v>294</v>
      </c>
      <c r="J55" s="494" t="s">
        <v>294</v>
      </c>
      <c r="K55" s="573">
        <v>0</v>
      </c>
      <c r="L55" s="358" t="s">
        <v>4645</v>
      </c>
      <c r="M55" s="357" t="s">
        <v>4643</v>
      </c>
      <c r="N55" s="357" t="s">
        <v>4637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411</v>
      </c>
      <c r="U55" s="357" t="s">
        <v>294</v>
      </c>
      <c r="V55" s="357" t="s">
        <v>294</v>
      </c>
    </row>
    <row r="56" spans="1:22" ht="15" thickBot="1">
      <c r="A56" s="1310"/>
      <c r="B56" s="1195"/>
      <c r="C56" s="1304" t="s">
        <v>22</v>
      </c>
      <c r="D56" s="1305">
        <v>21</v>
      </c>
      <c r="E56" s="1305">
        <v>28</v>
      </c>
      <c r="F56" s="131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1166">
        <v>8</v>
      </c>
      <c r="B57" s="1156" t="s">
        <v>4656</v>
      </c>
      <c r="C57" s="532" t="s">
        <v>4778</v>
      </c>
      <c r="D57" s="499">
        <v>6</v>
      </c>
      <c r="E57" s="47">
        <v>8</v>
      </c>
      <c r="F57" s="686" t="s">
        <v>943</v>
      </c>
      <c r="G57" s="494"/>
      <c r="H57" s="494" t="s">
        <v>4634</v>
      </c>
      <c r="I57" s="494" t="s">
        <v>294</v>
      </c>
      <c r="J57" s="494" t="s">
        <v>294</v>
      </c>
      <c r="K57" s="573">
        <v>0</v>
      </c>
      <c r="L57" s="358" t="s">
        <v>4659</v>
      </c>
      <c r="M57" s="357" t="s">
        <v>4656</v>
      </c>
      <c r="N57" s="357" t="s">
        <v>4634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943</v>
      </c>
      <c r="U57" s="357" t="s">
        <v>294</v>
      </c>
      <c r="V57" s="357" t="s">
        <v>294</v>
      </c>
    </row>
    <row r="58" spans="1:22">
      <c r="A58" s="1190"/>
      <c r="B58" s="1156" t="s">
        <v>4660</v>
      </c>
      <c r="C58" s="532" t="s">
        <v>4661</v>
      </c>
      <c r="D58" s="499">
        <v>4</v>
      </c>
      <c r="E58" s="47">
        <v>4</v>
      </c>
      <c r="F58" s="496" t="s">
        <v>4662</v>
      </c>
      <c r="G58" s="494"/>
      <c r="H58" s="494" t="s">
        <v>4649</v>
      </c>
      <c r="I58" s="494" t="s">
        <v>294</v>
      </c>
      <c r="J58" s="494" t="s">
        <v>294</v>
      </c>
      <c r="K58" s="573">
        <v>0</v>
      </c>
      <c r="L58" s="358" t="s">
        <v>4663</v>
      </c>
      <c r="M58" s="357" t="s">
        <v>4660</v>
      </c>
      <c r="N58" s="357" t="s">
        <v>4649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774</v>
      </c>
      <c r="U58" s="357" t="s">
        <v>294</v>
      </c>
      <c r="V58" s="357" t="s">
        <v>294</v>
      </c>
    </row>
    <row r="59" spans="1:22" ht="15" thickBot="1">
      <c r="A59" s="1190"/>
      <c r="B59" s="1156" t="s">
        <v>4665</v>
      </c>
      <c r="C59" s="532" t="s">
        <v>1021</v>
      </c>
      <c r="D59" s="499">
        <v>8</v>
      </c>
      <c r="E59" s="47">
        <v>14</v>
      </c>
      <c r="F59" s="496" t="s">
        <v>4666</v>
      </c>
      <c r="G59" s="494"/>
      <c r="H59" s="494" t="s">
        <v>34</v>
      </c>
      <c r="I59" s="494" t="s">
        <v>294</v>
      </c>
      <c r="J59" s="494" t="s">
        <v>294</v>
      </c>
      <c r="K59" s="573">
        <v>130</v>
      </c>
      <c r="L59" s="358" t="s">
        <v>4589</v>
      </c>
      <c r="M59" s="357" t="s">
        <v>4665</v>
      </c>
      <c r="N59" s="357" t="s">
        <v>34</v>
      </c>
      <c r="O59" s="357" t="s">
        <v>294</v>
      </c>
      <c r="P59" s="357" t="s">
        <v>294</v>
      </c>
      <c r="Q59" s="357">
        <v>130</v>
      </c>
      <c r="R59" s="357">
        <v>20</v>
      </c>
      <c r="S59" s="357">
        <v>0</v>
      </c>
      <c r="T59" s="357" t="s">
        <v>1181</v>
      </c>
      <c r="U59" s="357" t="s">
        <v>2110</v>
      </c>
      <c r="V59" s="357" t="s">
        <v>294</v>
      </c>
    </row>
    <row r="60" spans="1:22" ht="15" thickBot="1">
      <c r="A60" s="1310"/>
      <c r="B60" s="1189"/>
      <c r="C60" s="1312" t="s">
        <v>22</v>
      </c>
      <c r="D60" s="1313">
        <v>18</v>
      </c>
      <c r="E60" s="1313">
        <v>26</v>
      </c>
      <c r="F60" s="1309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166">
        <v>9</v>
      </c>
      <c r="B61" s="1169" t="s">
        <v>5730</v>
      </c>
      <c r="C61" s="543" t="s">
        <v>325</v>
      </c>
      <c r="D61" s="498">
        <v>8</v>
      </c>
      <c r="E61" s="46">
        <v>12</v>
      </c>
      <c r="F61" s="495" t="s">
        <v>4674</v>
      </c>
      <c r="G61" s="494"/>
      <c r="H61" s="494" t="s">
        <v>35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5730</v>
      </c>
      <c r="N61" s="357" t="s">
        <v>35</v>
      </c>
      <c r="O61" s="357" t="s">
        <v>294</v>
      </c>
      <c r="P61" s="357" t="s">
        <v>294</v>
      </c>
      <c r="Q61" s="357">
        <v>150</v>
      </c>
      <c r="R61" s="357">
        <v>37</v>
      </c>
      <c r="S61" s="357">
        <v>0</v>
      </c>
      <c r="T61" s="357" t="s">
        <v>3259</v>
      </c>
      <c r="U61" s="357" t="s">
        <v>2111</v>
      </c>
      <c r="V61" s="357" t="s">
        <v>294</v>
      </c>
    </row>
    <row r="62" spans="1:22">
      <c r="A62" s="1190"/>
      <c r="B62" s="1156" t="s">
        <v>1114</v>
      </c>
      <c r="C62" s="532" t="s">
        <v>1119</v>
      </c>
      <c r="D62" s="499">
        <v>4</v>
      </c>
      <c r="E62" s="47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 t="s">
        <v>878</v>
      </c>
      <c r="M62" s="357" t="s">
        <v>1114</v>
      </c>
      <c r="N62" s="357" t="s">
        <v>294</v>
      </c>
      <c r="O62" s="357" t="s">
        <v>294</v>
      </c>
      <c r="P62" s="357" t="s">
        <v>294</v>
      </c>
      <c r="Q62" s="357">
        <v>150</v>
      </c>
      <c r="R62" s="357">
        <v>0</v>
      </c>
      <c r="S62" s="357">
        <v>0</v>
      </c>
      <c r="T62" s="357" t="s">
        <v>2111</v>
      </c>
      <c r="U62" s="357" t="s">
        <v>294</v>
      </c>
      <c r="V62" s="357" t="s">
        <v>294</v>
      </c>
    </row>
    <row r="63" spans="1:22">
      <c r="A63" s="1190"/>
      <c r="B63" s="1156" t="s">
        <v>4591</v>
      </c>
      <c r="C63" s="532" t="s">
        <v>1120</v>
      </c>
      <c r="D63" s="499">
        <v>4</v>
      </c>
      <c r="E63" s="47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1190"/>
      <c r="B64" s="1156" t="s">
        <v>876</v>
      </c>
      <c r="C64" s="532" t="s">
        <v>1121</v>
      </c>
      <c r="D64" s="499">
        <v>4</v>
      </c>
      <c r="E64" s="47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1190"/>
      <c r="B65" s="1156" t="s">
        <v>4670</v>
      </c>
      <c r="C65" s="532" t="s">
        <v>4672</v>
      </c>
      <c r="D65" s="499">
        <v>8</v>
      </c>
      <c r="E65" s="47">
        <v>12</v>
      </c>
      <c r="F65" s="496" t="s">
        <v>4661</v>
      </c>
      <c r="G65" s="494"/>
      <c r="H65" s="494" t="s">
        <v>4660</v>
      </c>
      <c r="I65" s="494" t="s">
        <v>294</v>
      </c>
      <c r="J65" s="494" t="s">
        <v>294</v>
      </c>
      <c r="K65" s="573">
        <v>0</v>
      </c>
      <c r="L65" s="358" t="s">
        <v>4672</v>
      </c>
      <c r="M65" s="357" t="s">
        <v>4670</v>
      </c>
      <c r="N65" s="357" t="s">
        <v>4660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4663</v>
      </c>
      <c r="U65" s="357" t="s">
        <v>294</v>
      </c>
      <c r="V65" s="357" t="s">
        <v>294</v>
      </c>
    </row>
    <row r="66" spans="1:22" ht="15" thickBot="1">
      <c r="A66" s="1310"/>
      <c r="B66" s="1189"/>
      <c r="C66" s="525" t="s">
        <v>22</v>
      </c>
      <c r="D66" s="49">
        <v>20</v>
      </c>
      <c r="E66" s="49">
        <v>28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166">
        <v>10</v>
      </c>
      <c r="B67" s="1156" t="s">
        <v>4675</v>
      </c>
      <c r="C67" s="1063" t="s">
        <v>5737</v>
      </c>
      <c r="D67" s="609">
        <v>7</v>
      </c>
      <c r="E67" s="607">
        <v>12</v>
      </c>
      <c r="F67" s="1065" t="s">
        <v>4672</v>
      </c>
      <c r="G67" s="494"/>
      <c r="H67" s="494" t="s">
        <v>4670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4675</v>
      </c>
      <c r="N67" s="357" t="s">
        <v>4670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4672</v>
      </c>
      <c r="U67" s="357" t="s">
        <v>294</v>
      </c>
      <c r="V67" s="357" t="s">
        <v>294</v>
      </c>
    </row>
    <row r="68" spans="1:22">
      <c r="A68" s="1190"/>
      <c r="B68" s="1156" t="s">
        <v>5731</v>
      </c>
      <c r="C68" s="1063" t="s">
        <v>5732</v>
      </c>
      <c r="D68" s="609">
        <v>8</v>
      </c>
      <c r="E68" s="607">
        <v>12</v>
      </c>
      <c r="F68" s="1065" t="s">
        <v>325</v>
      </c>
      <c r="G68" s="494"/>
      <c r="H68" s="494" t="s">
        <v>5730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5731</v>
      </c>
      <c r="N68" s="357" t="s">
        <v>5730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4161</v>
      </c>
      <c r="U68" s="357" t="s">
        <v>294</v>
      </c>
      <c r="V68" s="357" t="s">
        <v>294</v>
      </c>
    </row>
    <row r="69" spans="1:22">
      <c r="A69" s="1190"/>
      <c r="B69" s="1156" t="s">
        <v>1116</v>
      </c>
      <c r="C69" s="1063" t="s">
        <v>1122</v>
      </c>
      <c r="D69" s="609">
        <v>4</v>
      </c>
      <c r="E69" s="607">
        <v>4</v>
      </c>
      <c r="F69" s="1065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1190"/>
      <c r="B70" s="1156" t="s">
        <v>866</v>
      </c>
      <c r="C70" s="1063" t="s">
        <v>1123</v>
      </c>
      <c r="D70" s="609">
        <v>4</v>
      </c>
      <c r="E70" s="607">
        <v>4</v>
      </c>
      <c r="F70" s="1065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1190"/>
      <c r="B71" s="1156" t="s">
        <v>875</v>
      </c>
      <c r="C71" s="1063" t="s">
        <v>1124</v>
      </c>
      <c r="D71" s="609">
        <v>4</v>
      </c>
      <c r="E71" s="607">
        <v>4</v>
      </c>
      <c r="F71" s="496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1310"/>
      <c r="B72" s="1195"/>
      <c r="C72" s="1314" t="s">
        <v>22</v>
      </c>
      <c r="D72" s="1179">
        <v>19</v>
      </c>
      <c r="E72" s="1179">
        <v>28</v>
      </c>
      <c r="F72" s="11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315"/>
      <c r="B73" s="1315"/>
      <c r="C73" s="1316" t="s">
        <v>111</v>
      </c>
      <c r="D73" s="1317">
        <v>200</v>
      </c>
      <c r="E73" s="1317">
        <v>267</v>
      </c>
      <c r="F73" s="131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5BD55-F7AC-4687-9000-AD0AA195F318}">
  <sheetPr codeName="Sheet193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36</v>
      </c>
      <c r="C9" s="1155" t="s">
        <v>3933</v>
      </c>
      <c r="D9" s="535">
        <v>1</v>
      </c>
      <c r="E9" s="535">
        <v>1</v>
      </c>
      <c r="F9" s="106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1131</v>
      </c>
      <c r="M9" s="357" t="s">
        <v>36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5517</v>
      </c>
      <c r="D10" s="47">
        <v>5</v>
      </c>
      <c r="E10" s="544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10</v>
      </c>
      <c r="C11" s="540" t="s">
        <v>4139</v>
      </c>
      <c r="D11" s="544">
        <v>2</v>
      </c>
      <c r="E11" s="544">
        <v>2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20</v>
      </c>
      <c r="C12" s="540" t="s">
        <v>4140</v>
      </c>
      <c r="D12" s="544">
        <v>5</v>
      </c>
      <c r="E12" s="544">
        <v>6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470</v>
      </c>
      <c r="M12" s="357" t="s">
        <v>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499</v>
      </c>
      <c r="C13" s="532" t="s">
        <v>500</v>
      </c>
      <c r="D13" s="47">
        <v>4</v>
      </c>
      <c r="E13" s="47">
        <v>4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366</v>
      </c>
      <c r="C14" s="542" t="s">
        <v>367</v>
      </c>
      <c r="D14" s="47">
        <v>3</v>
      </c>
      <c r="E14" s="47">
        <v>4</v>
      </c>
      <c r="F14" s="120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367</v>
      </c>
      <c r="M14" s="357" t="s">
        <v>366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0"/>
      <c r="C15" s="565" t="s">
        <v>22</v>
      </c>
      <c r="D15" s="206">
        <v>20</v>
      </c>
      <c r="E15" s="206">
        <v>23</v>
      </c>
      <c r="F15" s="88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15">
        <v>2</v>
      </c>
      <c r="B16" s="47" t="s">
        <v>3544</v>
      </c>
      <c r="C16" s="540" t="s">
        <v>3570</v>
      </c>
      <c r="D16" s="499">
        <v>5</v>
      </c>
      <c r="E16" s="499">
        <v>6</v>
      </c>
      <c r="F16" s="496" t="s">
        <v>5517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29</v>
      </c>
      <c r="C17" s="540" t="s">
        <v>4142</v>
      </c>
      <c r="D17" s="544">
        <v>2</v>
      </c>
      <c r="E17" s="544">
        <v>2</v>
      </c>
      <c r="F17" s="68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26</v>
      </c>
      <c r="C18" s="540" t="s">
        <v>4143</v>
      </c>
      <c r="D18" s="499">
        <v>5</v>
      </c>
      <c r="E18" s="499">
        <v>6</v>
      </c>
      <c r="F18" s="496" t="s">
        <v>4140</v>
      </c>
      <c r="G18" s="494"/>
      <c r="H18" s="494" t="s">
        <v>20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26</v>
      </c>
      <c r="N18" s="357" t="s">
        <v>20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515"/>
      <c r="B19" s="47" t="s">
        <v>40</v>
      </c>
      <c r="C19" s="532" t="s">
        <v>338</v>
      </c>
      <c r="D19" s="499">
        <v>1</v>
      </c>
      <c r="E19" s="499">
        <v>1</v>
      </c>
      <c r="F19" s="496" t="s">
        <v>3933</v>
      </c>
      <c r="G19" s="494"/>
      <c r="H19" s="494" t="s">
        <v>36</v>
      </c>
      <c r="I19" s="494" t="s">
        <v>294</v>
      </c>
      <c r="J19" s="494" t="s">
        <v>294</v>
      </c>
      <c r="K19" s="573">
        <v>0</v>
      </c>
      <c r="L19" s="358" t="s">
        <v>1180</v>
      </c>
      <c r="M19" s="357" t="s">
        <v>40</v>
      </c>
      <c r="N19" s="357" t="s">
        <v>36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1131</v>
      </c>
      <c r="U19" s="357" t="s">
        <v>294</v>
      </c>
      <c r="V19" s="357" t="s">
        <v>294</v>
      </c>
    </row>
    <row r="20" spans="1:22">
      <c r="A20" s="515"/>
      <c r="B20" s="508" t="s">
        <v>4680</v>
      </c>
      <c r="C20" s="540" t="s">
        <v>1109</v>
      </c>
      <c r="D20" s="544">
        <v>4</v>
      </c>
      <c r="E20" s="544">
        <v>4</v>
      </c>
      <c r="F20" s="68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1109</v>
      </c>
      <c r="M20" s="357" t="s">
        <v>4680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47" t="s">
        <v>5420</v>
      </c>
      <c r="C21" s="540" t="s">
        <v>4621</v>
      </c>
      <c r="D21" s="544">
        <v>4</v>
      </c>
      <c r="E21" s="544">
        <v>6</v>
      </c>
      <c r="F21" s="686" t="s">
        <v>367</v>
      </c>
      <c r="G21" s="494"/>
      <c r="H21" s="494" t="s">
        <v>366</v>
      </c>
      <c r="I21" s="494" t="s">
        <v>294</v>
      </c>
      <c r="J21" s="494" t="s">
        <v>294</v>
      </c>
      <c r="K21" s="573">
        <v>0</v>
      </c>
      <c r="L21" s="358" t="s">
        <v>4621</v>
      </c>
      <c r="M21" s="357" t="s">
        <v>5420</v>
      </c>
      <c r="N21" s="357" t="s">
        <v>366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367</v>
      </c>
      <c r="U21" s="357" t="s">
        <v>294</v>
      </c>
      <c r="V21" s="357" t="s">
        <v>294</v>
      </c>
    </row>
    <row r="22" spans="1:22" ht="15" thickBot="1">
      <c r="A22" s="515"/>
      <c r="B22" s="48"/>
      <c r="C22" s="538" t="s">
        <v>22</v>
      </c>
      <c r="D22" s="49">
        <v>21</v>
      </c>
      <c r="E22" s="49">
        <v>25</v>
      </c>
      <c r="F22" s="88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7" t="s">
        <v>5722</v>
      </c>
      <c r="C23" s="532" t="s">
        <v>562</v>
      </c>
      <c r="D23" s="544">
        <v>5</v>
      </c>
      <c r="E23" s="544">
        <v>6</v>
      </c>
      <c r="F23" s="686" t="s">
        <v>3570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5722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7" t="s">
        <v>33</v>
      </c>
      <c r="C24" s="532" t="s">
        <v>140</v>
      </c>
      <c r="D24" s="544">
        <v>5</v>
      </c>
      <c r="E24" s="544">
        <v>6</v>
      </c>
      <c r="F24" s="686" t="s">
        <v>4143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47" t="s">
        <v>5421</v>
      </c>
      <c r="C25" s="540" t="s">
        <v>5723</v>
      </c>
      <c r="D25" s="544">
        <v>3</v>
      </c>
      <c r="E25" s="544">
        <v>6</v>
      </c>
      <c r="F25" s="496" t="s">
        <v>4142</v>
      </c>
      <c r="G25" s="494"/>
      <c r="H25" s="494" t="s">
        <v>29</v>
      </c>
      <c r="I25" s="494" t="s">
        <v>294</v>
      </c>
      <c r="J25" s="494" t="s">
        <v>294</v>
      </c>
      <c r="K25" s="573">
        <v>0</v>
      </c>
      <c r="L25" s="358" t="s">
        <v>5423</v>
      </c>
      <c r="M25" s="357" t="s">
        <v>5421</v>
      </c>
      <c r="N25" s="357" t="s">
        <v>29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609</v>
      </c>
      <c r="U25" s="357" t="s">
        <v>294</v>
      </c>
      <c r="V25" s="357" t="s">
        <v>294</v>
      </c>
    </row>
    <row r="26" spans="1:22">
      <c r="A26" s="515"/>
      <c r="B26" s="47" t="s">
        <v>5424</v>
      </c>
      <c r="C26" s="532" t="s">
        <v>5724</v>
      </c>
      <c r="D26" s="499">
        <v>2</v>
      </c>
      <c r="E26" s="499">
        <v>2</v>
      </c>
      <c r="F26" s="1150" t="s">
        <v>4139</v>
      </c>
      <c r="G26" s="494"/>
      <c r="H26" s="494" t="s">
        <v>10</v>
      </c>
      <c r="I26" s="494" t="s">
        <v>294</v>
      </c>
      <c r="J26" s="494" t="s">
        <v>294</v>
      </c>
      <c r="K26" s="573">
        <v>0</v>
      </c>
      <c r="L26" s="358" t="s">
        <v>5426</v>
      </c>
      <c r="M26" s="357" t="s">
        <v>5424</v>
      </c>
      <c r="N26" s="357" t="s">
        <v>10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438</v>
      </c>
      <c r="U26" s="357" t="s">
        <v>294</v>
      </c>
      <c r="V26" s="357" t="s">
        <v>294</v>
      </c>
    </row>
    <row r="27" spans="1:22">
      <c r="A27" s="515"/>
      <c r="B27" s="47" t="s">
        <v>4629</v>
      </c>
      <c r="C27" s="540" t="s">
        <v>4756</v>
      </c>
      <c r="D27" s="544">
        <v>3</v>
      </c>
      <c r="E27" s="544">
        <v>4</v>
      </c>
      <c r="F27" s="1290" t="s">
        <v>4621</v>
      </c>
      <c r="G27" s="494"/>
      <c r="H27" s="494" t="s">
        <v>5420</v>
      </c>
      <c r="I27" s="494" t="s">
        <v>294</v>
      </c>
      <c r="J27" s="494" t="s">
        <v>294</v>
      </c>
      <c r="K27" s="573">
        <v>0</v>
      </c>
      <c r="L27" s="358" t="s">
        <v>4631</v>
      </c>
      <c r="M27" s="357" t="s">
        <v>4629</v>
      </c>
      <c r="N27" s="357" t="s">
        <v>5420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4621</v>
      </c>
      <c r="U27" s="357" t="s">
        <v>294</v>
      </c>
      <c r="V27" s="357" t="s">
        <v>294</v>
      </c>
    </row>
    <row r="28" spans="1:22" ht="15" thickBot="1">
      <c r="A28" s="515"/>
      <c r="B28" s="47" t="s">
        <v>1110</v>
      </c>
      <c r="C28" s="540" t="s">
        <v>408</v>
      </c>
      <c r="D28" s="544">
        <v>3</v>
      </c>
      <c r="E28" s="544">
        <v>4</v>
      </c>
      <c r="F28" s="686" t="s">
        <v>367</v>
      </c>
      <c r="G28" s="494"/>
      <c r="H28" s="494" t="s">
        <v>366</v>
      </c>
      <c r="I28" s="494" t="s">
        <v>294</v>
      </c>
      <c r="J28" s="494" t="s">
        <v>294</v>
      </c>
      <c r="K28" s="573">
        <v>0</v>
      </c>
      <c r="L28" s="358" t="s">
        <v>408</v>
      </c>
      <c r="M28" s="357" t="s">
        <v>1110</v>
      </c>
      <c r="N28" s="357" t="s">
        <v>366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367</v>
      </c>
      <c r="U28" s="357" t="s">
        <v>294</v>
      </c>
      <c r="V28" s="357" t="s">
        <v>294</v>
      </c>
    </row>
    <row r="29" spans="1:22" ht="15" thickBot="1">
      <c r="A29" s="517"/>
      <c r="B29" s="48"/>
      <c r="C29" s="538" t="s">
        <v>22</v>
      </c>
      <c r="D29" s="206">
        <v>21</v>
      </c>
      <c r="E29" s="206">
        <v>28</v>
      </c>
      <c r="F29" s="889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>
        <v>4</v>
      </c>
      <c r="B30" s="46" t="s">
        <v>19</v>
      </c>
      <c r="C30" s="1155" t="s">
        <v>3226</v>
      </c>
      <c r="D30" s="544">
        <v>2</v>
      </c>
      <c r="E30" s="544">
        <v>2</v>
      </c>
      <c r="F30" s="1062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335</v>
      </c>
      <c r="M30" s="357" t="s">
        <v>19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30</v>
      </c>
      <c r="C31" s="540" t="s">
        <v>141</v>
      </c>
      <c r="D31" s="544">
        <v>5</v>
      </c>
      <c r="E31" s="544">
        <v>6</v>
      </c>
      <c r="F31" s="686" t="s">
        <v>3570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47" t="s">
        <v>4632</v>
      </c>
      <c r="C32" s="540" t="s">
        <v>4689</v>
      </c>
      <c r="D32" s="544">
        <v>3</v>
      </c>
      <c r="E32" s="544">
        <v>4</v>
      </c>
      <c r="F32" s="686" t="s">
        <v>3570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2108</v>
      </c>
      <c r="M32" s="357" t="s">
        <v>4632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47" t="s">
        <v>5427</v>
      </c>
      <c r="C33" s="540" t="s">
        <v>5725</v>
      </c>
      <c r="D33" s="544">
        <v>3</v>
      </c>
      <c r="E33" s="544">
        <v>6</v>
      </c>
      <c r="F33" s="496" t="s">
        <v>5723</v>
      </c>
      <c r="G33" s="494"/>
      <c r="H33" s="494" t="s">
        <v>5421</v>
      </c>
      <c r="I33" s="494" t="s">
        <v>294</v>
      </c>
      <c r="J33" s="494" t="s">
        <v>294</v>
      </c>
      <c r="K33" s="573">
        <v>0</v>
      </c>
      <c r="L33" s="358" t="s">
        <v>5429</v>
      </c>
      <c r="M33" s="357" t="s">
        <v>5427</v>
      </c>
      <c r="N33" s="357" t="s">
        <v>5421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5423</v>
      </c>
      <c r="U33" s="357" t="s">
        <v>294</v>
      </c>
      <c r="V33" s="357" t="s">
        <v>294</v>
      </c>
    </row>
    <row r="34" spans="1:22">
      <c r="A34" s="515"/>
      <c r="B34" s="1159" t="s">
        <v>5430</v>
      </c>
      <c r="C34" s="540" t="s">
        <v>5726</v>
      </c>
      <c r="D34" s="499">
        <v>4</v>
      </c>
      <c r="E34" s="499">
        <v>4</v>
      </c>
      <c r="F34" s="686" t="s">
        <v>500</v>
      </c>
      <c r="G34" s="494"/>
      <c r="H34" s="494" t="s">
        <v>499</v>
      </c>
      <c r="I34" s="494" t="s">
        <v>294</v>
      </c>
      <c r="J34" s="494" t="s">
        <v>294</v>
      </c>
      <c r="K34" s="573">
        <v>0</v>
      </c>
      <c r="L34" s="358" t="s">
        <v>5432</v>
      </c>
      <c r="M34" s="357" t="s">
        <v>5430</v>
      </c>
      <c r="N34" s="357" t="s">
        <v>499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882</v>
      </c>
      <c r="U34" s="357" t="s">
        <v>294</v>
      </c>
      <c r="V34" s="357" t="s">
        <v>294</v>
      </c>
    </row>
    <row r="35" spans="1:22" ht="15" thickBot="1">
      <c r="A35" s="515"/>
      <c r="B35" s="1231" t="s">
        <v>1020</v>
      </c>
      <c r="C35" s="1066" t="s">
        <v>3206</v>
      </c>
      <c r="D35" s="544">
        <v>2</v>
      </c>
      <c r="E35" s="544">
        <v>2</v>
      </c>
      <c r="F35" s="1232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3207</v>
      </c>
      <c r="M35" s="357" t="s">
        <v>1020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1233"/>
      <c r="B36" s="50"/>
      <c r="C36" s="952" t="s">
        <v>22</v>
      </c>
      <c r="D36" s="1234">
        <v>19</v>
      </c>
      <c r="E36" s="1234">
        <v>24</v>
      </c>
      <c r="F36" s="889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235">
        <v>5</v>
      </c>
      <c r="B37" s="47" t="s">
        <v>25</v>
      </c>
      <c r="C37" s="1291" t="s">
        <v>138</v>
      </c>
      <c r="D37" s="544">
        <v>3</v>
      </c>
      <c r="E37" s="544">
        <v>4</v>
      </c>
      <c r="F37" s="686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2100</v>
      </c>
      <c r="M37" s="357" t="s">
        <v>25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508" t="s">
        <v>1111</v>
      </c>
      <c r="C38" s="1292" t="s">
        <v>1112</v>
      </c>
      <c r="D38" s="544">
        <v>3</v>
      </c>
      <c r="E38" s="544">
        <v>4</v>
      </c>
      <c r="F38" s="496" t="s">
        <v>338</v>
      </c>
      <c r="G38" s="494"/>
      <c r="H38" s="494" t="s">
        <v>40</v>
      </c>
      <c r="I38" s="494" t="s">
        <v>294</v>
      </c>
      <c r="J38" s="494" t="s">
        <v>294</v>
      </c>
      <c r="K38" s="573">
        <v>0</v>
      </c>
      <c r="L38" s="358" t="s">
        <v>1126</v>
      </c>
      <c r="M38" s="357" t="s">
        <v>1111</v>
      </c>
      <c r="N38" s="357" t="s">
        <v>40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1180</v>
      </c>
      <c r="U38" s="357" t="s">
        <v>294</v>
      </c>
      <c r="V38" s="357" t="s">
        <v>294</v>
      </c>
    </row>
    <row r="39" spans="1:22">
      <c r="A39" s="515"/>
      <c r="B39" s="47" t="s">
        <v>38</v>
      </c>
      <c r="C39" s="1063" t="s">
        <v>3711</v>
      </c>
      <c r="D39" s="499">
        <v>1</v>
      </c>
      <c r="E39" s="499">
        <v>1</v>
      </c>
      <c r="F39" s="496" t="s">
        <v>3226</v>
      </c>
      <c r="G39" s="494"/>
      <c r="H39" s="494" t="s">
        <v>19</v>
      </c>
      <c r="I39" s="494" t="s">
        <v>294</v>
      </c>
      <c r="J39" s="494" t="s">
        <v>294</v>
      </c>
      <c r="K39" s="574">
        <v>0</v>
      </c>
      <c r="L39" s="358" t="s">
        <v>331</v>
      </c>
      <c r="M39" s="357" t="s">
        <v>38</v>
      </c>
      <c r="N39" s="357" t="s">
        <v>19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335</v>
      </c>
      <c r="U39" s="357" t="s">
        <v>294</v>
      </c>
      <c r="V39" s="357" t="s">
        <v>294</v>
      </c>
    </row>
    <row r="40" spans="1:22">
      <c r="A40" s="515"/>
      <c r="B40" s="508" t="s">
        <v>5433</v>
      </c>
      <c r="C40" s="1292" t="s">
        <v>5727</v>
      </c>
      <c r="D40" s="544">
        <v>5</v>
      </c>
      <c r="E40" s="544">
        <v>8</v>
      </c>
      <c r="F40" s="686" t="s">
        <v>141</v>
      </c>
      <c r="G40" s="494"/>
      <c r="H40" s="494" t="s">
        <v>30</v>
      </c>
      <c r="I40" s="494" t="s">
        <v>294</v>
      </c>
      <c r="J40" s="494" t="s">
        <v>294</v>
      </c>
      <c r="K40" s="573">
        <v>0</v>
      </c>
      <c r="L40" s="358" t="s">
        <v>5435</v>
      </c>
      <c r="M40" s="357" t="s">
        <v>5433</v>
      </c>
      <c r="N40" s="357" t="s">
        <v>30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515"/>
      <c r="B41" s="508" t="s">
        <v>5436</v>
      </c>
      <c r="C41" s="608" t="s">
        <v>5438</v>
      </c>
      <c r="D41" s="47">
        <v>4</v>
      </c>
      <c r="E41" s="47">
        <v>6</v>
      </c>
      <c r="F41" s="496" t="s">
        <v>1109</v>
      </c>
      <c r="G41" s="494"/>
      <c r="H41" s="494" t="s">
        <v>4680</v>
      </c>
      <c r="I41" s="494" t="s">
        <v>294</v>
      </c>
      <c r="J41" s="494" t="s">
        <v>294</v>
      </c>
      <c r="K41" s="573">
        <v>0</v>
      </c>
      <c r="L41" s="358" t="s">
        <v>5438</v>
      </c>
      <c r="M41" s="357" t="s">
        <v>5436</v>
      </c>
      <c r="N41" s="357" t="s">
        <v>4680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1109</v>
      </c>
      <c r="U41" s="357" t="s">
        <v>294</v>
      </c>
      <c r="V41" s="357" t="s">
        <v>294</v>
      </c>
    </row>
    <row r="42" spans="1:22" ht="15" thickBot="1">
      <c r="A42" s="515"/>
      <c r="B42" s="509" t="s">
        <v>860</v>
      </c>
      <c r="C42" s="1066" t="s">
        <v>861</v>
      </c>
      <c r="D42" s="516">
        <v>4</v>
      </c>
      <c r="E42" s="529">
        <v>6</v>
      </c>
      <c r="F42" s="1150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738</v>
      </c>
      <c r="M42" s="357" t="s">
        <v>860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1233"/>
      <c r="B43" s="50"/>
      <c r="C43" s="952" t="s">
        <v>22</v>
      </c>
      <c r="D43" s="1236">
        <v>20</v>
      </c>
      <c r="E43" s="1234">
        <v>29</v>
      </c>
      <c r="F43" s="123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1235">
        <v>6</v>
      </c>
      <c r="B44" s="46" t="s">
        <v>35</v>
      </c>
      <c r="C44" s="1291" t="s">
        <v>3258</v>
      </c>
      <c r="D44" s="535">
        <v>3</v>
      </c>
      <c r="E44" s="535">
        <v>4</v>
      </c>
      <c r="F44" s="686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15"/>
      <c r="B45" s="508" t="s">
        <v>5439</v>
      </c>
      <c r="C45" s="1292" t="s">
        <v>5441</v>
      </c>
      <c r="D45" s="544">
        <v>6</v>
      </c>
      <c r="E45" s="544">
        <v>8</v>
      </c>
      <c r="F45" s="686" t="s">
        <v>4689</v>
      </c>
      <c r="G45" s="494"/>
      <c r="H45" s="494" t="s">
        <v>4632</v>
      </c>
      <c r="I45" s="494" t="s">
        <v>294</v>
      </c>
      <c r="J45" s="494" t="s">
        <v>294</v>
      </c>
      <c r="K45" s="573">
        <v>0</v>
      </c>
      <c r="L45" s="358" t="s">
        <v>5441</v>
      </c>
      <c r="M45" s="357" t="s">
        <v>5439</v>
      </c>
      <c r="N45" s="357" t="s">
        <v>4632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2108</v>
      </c>
      <c r="U45" s="357" t="s">
        <v>294</v>
      </c>
      <c r="V45" s="357" t="s">
        <v>294</v>
      </c>
    </row>
    <row r="46" spans="1:22">
      <c r="A46" s="515"/>
      <c r="B46" s="508" t="s">
        <v>5442</v>
      </c>
      <c r="C46" s="1063" t="s">
        <v>5728</v>
      </c>
      <c r="D46" s="544">
        <v>4</v>
      </c>
      <c r="E46" s="544">
        <v>6</v>
      </c>
      <c r="F46" s="49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5444</v>
      </c>
      <c r="M46" s="357" t="s">
        <v>5442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508" t="s">
        <v>5445</v>
      </c>
      <c r="C47" s="1292" t="s">
        <v>5447</v>
      </c>
      <c r="D47" s="544">
        <v>3</v>
      </c>
      <c r="E47" s="860">
        <v>4</v>
      </c>
      <c r="F47" s="686" t="s">
        <v>1112</v>
      </c>
      <c r="G47" s="494"/>
      <c r="H47" s="494" t="s">
        <v>1111</v>
      </c>
      <c r="I47" s="494" t="s">
        <v>294</v>
      </c>
      <c r="J47" s="494" t="s">
        <v>294</v>
      </c>
      <c r="K47" s="573">
        <v>0</v>
      </c>
      <c r="L47" s="358" t="s">
        <v>5447</v>
      </c>
      <c r="M47" s="357" t="s">
        <v>5445</v>
      </c>
      <c r="N47" s="357" t="s">
        <v>1111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1126</v>
      </c>
      <c r="U47" s="357" t="s">
        <v>294</v>
      </c>
      <c r="V47" s="357" t="s">
        <v>294</v>
      </c>
    </row>
    <row r="48" spans="1:22" ht="15" thickBot="1">
      <c r="A48" s="515"/>
      <c r="B48" s="509" t="s">
        <v>4678</v>
      </c>
      <c r="C48" s="1066" t="s">
        <v>1113</v>
      </c>
      <c r="D48" s="516">
        <v>4</v>
      </c>
      <c r="E48" s="1117">
        <v>4</v>
      </c>
      <c r="F48" s="1207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1113</v>
      </c>
      <c r="M48" s="357" t="s">
        <v>4678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 ht="15" thickBot="1">
      <c r="A49" s="1233"/>
      <c r="B49" s="48"/>
      <c r="C49" s="646" t="s">
        <v>22</v>
      </c>
      <c r="D49" s="1127">
        <v>20</v>
      </c>
      <c r="E49" s="1127">
        <v>26</v>
      </c>
      <c r="F49" s="1237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1235">
        <v>7</v>
      </c>
      <c r="B50" s="508" t="s">
        <v>5448</v>
      </c>
      <c r="C50" s="1292" t="s">
        <v>5450</v>
      </c>
      <c r="D50" s="544">
        <v>3</v>
      </c>
      <c r="E50" s="860">
        <v>4</v>
      </c>
      <c r="F50" s="686" t="s">
        <v>5447</v>
      </c>
      <c r="G50" s="494"/>
      <c r="H50" s="494" t="s">
        <v>5445</v>
      </c>
      <c r="I50" s="494" t="s">
        <v>294</v>
      </c>
      <c r="J50" s="494" t="s">
        <v>294</v>
      </c>
      <c r="K50" s="573">
        <v>0</v>
      </c>
      <c r="L50" s="358" t="s">
        <v>5450</v>
      </c>
      <c r="M50" s="357" t="s">
        <v>5448</v>
      </c>
      <c r="N50" s="357" t="s">
        <v>5445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5447</v>
      </c>
      <c r="U50" s="357" t="s">
        <v>294</v>
      </c>
      <c r="V50" s="357" t="s">
        <v>294</v>
      </c>
    </row>
    <row r="51" spans="1:22">
      <c r="A51" s="515"/>
      <c r="B51" s="508" t="s">
        <v>5451</v>
      </c>
      <c r="C51" s="1292" t="s">
        <v>5452</v>
      </c>
      <c r="D51" s="544">
        <v>6</v>
      </c>
      <c r="E51" s="860">
        <v>10</v>
      </c>
      <c r="F51" s="496" t="s">
        <v>5441</v>
      </c>
      <c r="G51" s="494"/>
      <c r="H51" s="494" t="s">
        <v>5439</v>
      </c>
      <c r="I51" s="494" t="s">
        <v>294</v>
      </c>
      <c r="J51" s="494" t="s">
        <v>294</v>
      </c>
      <c r="K51" s="573">
        <v>0</v>
      </c>
      <c r="L51" s="358" t="s">
        <v>5353</v>
      </c>
      <c r="M51" s="357" t="s">
        <v>5451</v>
      </c>
      <c r="N51" s="357" t="s">
        <v>5439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5441</v>
      </c>
      <c r="U51" s="357" t="s">
        <v>294</v>
      </c>
      <c r="V51" s="357" t="s">
        <v>294</v>
      </c>
    </row>
    <row r="52" spans="1:22">
      <c r="A52" s="515"/>
      <c r="B52" s="508" t="s">
        <v>5453</v>
      </c>
      <c r="C52" s="1063" t="s">
        <v>5455</v>
      </c>
      <c r="D52" s="544">
        <v>4</v>
      </c>
      <c r="E52" s="860">
        <v>6</v>
      </c>
      <c r="F52" s="496" t="s">
        <v>5725</v>
      </c>
      <c r="G52" s="494"/>
      <c r="H52" s="494" t="s">
        <v>5427</v>
      </c>
      <c r="I52" s="494" t="s">
        <v>294</v>
      </c>
      <c r="J52" s="494" t="s">
        <v>294</v>
      </c>
      <c r="K52" s="573">
        <v>0</v>
      </c>
      <c r="L52" s="358" t="s">
        <v>5455</v>
      </c>
      <c r="M52" s="357" t="s">
        <v>5453</v>
      </c>
      <c r="N52" s="357" t="s">
        <v>5427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5429</v>
      </c>
      <c r="U52" s="357" t="s">
        <v>294</v>
      </c>
      <c r="V52" s="357" t="s">
        <v>294</v>
      </c>
    </row>
    <row r="53" spans="1:22">
      <c r="A53" s="515"/>
      <c r="B53" s="508" t="s">
        <v>34</v>
      </c>
      <c r="C53" s="1292" t="s">
        <v>4146</v>
      </c>
      <c r="D53" s="499">
        <v>4</v>
      </c>
      <c r="E53" s="607">
        <v>6</v>
      </c>
      <c r="F53" s="686" t="s">
        <v>11</v>
      </c>
      <c r="G53" s="494"/>
      <c r="H53" s="494" t="s">
        <v>10</v>
      </c>
      <c r="I53" s="494" t="s">
        <v>294</v>
      </c>
      <c r="J53" s="494" t="s">
        <v>294</v>
      </c>
      <c r="K53" s="573">
        <v>0</v>
      </c>
      <c r="L53" s="358" t="s">
        <v>1181</v>
      </c>
      <c r="M53" s="357" t="s">
        <v>34</v>
      </c>
      <c r="N53" s="357" t="s">
        <v>10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438</v>
      </c>
      <c r="U53" s="357" t="s">
        <v>294</v>
      </c>
      <c r="V53" s="357" t="s">
        <v>294</v>
      </c>
    </row>
    <row r="54" spans="1:22" ht="15" thickBot="1">
      <c r="A54" s="515"/>
      <c r="B54" s="1238" t="s">
        <v>5456</v>
      </c>
      <c r="C54" s="1066" t="s">
        <v>5128</v>
      </c>
      <c r="D54" s="509">
        <v>4</v>
      </c>
      <c r="E54" s="1293">
        <v>6</v>
      </c>
      <c r="F54" s="496" t="s">
        <v>4689</v>
      </c>
      <c r="G54" s="494"/>
      <c r="H54" s="494" t="s">
        <v>4632</v>
      </c>
      <c r="I54" s="494" t="s">
        <v>294</v>
      </c>
      <c r="J54" s="494" t="s">
        <v>294</v>
      </c>
      <c r="K54" s="573">
        <v>0</v>
      </c>
      <c r="L54" s="358" t="s">
        <v>5128</v>
      </c>
      <c r="M54" s="357" t="s">
        <v>5456</v>
      </c>
      <c r="N54" s="357" t="s">
        <v>4632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2108</v>
      </c>
      <c r="U54" s="357" t="s">
        <v>294</v>
      </c>
      <c r="V54" s="357" t="s">
        <v>294</v>
      </c>
    </row>
    <row r="55" spans="1:22" ht="15" thickBot="1">
      <c r="A55" s="1233"/>
      <c r="B55" s="48"/>
      <c r="C55" s="646" t="s">
        <v>22</v>
      </c>
      <c r="D55" s="1127">
        <v>21</v>
      </c>
      <c r="E55" s="1127">
        <v>32</v>
      </c>
      <c r="F55" s="1237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1235">
        <v>8</v>
      </c>
      <c r="B56" s="508" t="s">
        <v>4665</v>
      </c>
      <c r="C56" s="1292" t="s">
        <v>1021</v>
      </c>
      <c r="D56" s="544">
        <v>8</v>
      </c>
      <c r="E56" s="860">
        <v>14</v>
      </c>
      <c r="F56" s="496" t="s">
        <v>4666</v>
      </c>
      <c r="G56" s="494"/>
      <c r="H56" s="494" t="s">
        <v>34</v>
      </c>
      <c r="I56" s="494" t="s">
        <v>294</v>
      </c>
      <c r="J56" s="494" t="s">
        <v>294</v>
      </c>
      <c r="K56" s="573">
        <v>130</v>
      </c>
      <c r="L56" s="358" t="s">
        <v>4589</v>
      </c>
      <c r="M56" s="357" t="s">
        <v>4665</v>
      </c>
      <c r="N56" s="357" t="s">
        <v>34</v>
      </c>
      <c r="O56" s="357" t="s">
        <v>294</v>
      </c>
      <c r="P56" s="357" t="s">
        <v>294</v>
      </c>
      <c r="Q56" s="357">
        <v>130</v>
      </c>
      <c r="R56" s="357">
        <v>20</v>
      </c>
      <c r="S56" s="357">
        <v>0</v>
      </c>
      <c r="T56" s="357" t="s">
        <v>1181</v>
      </c>
      <c r="U56" s="357" t="s">
        <v>2110</v>
      </c>
      <c r="V56" s="357" t="s">
        <v>294</v>
      </c>
    </row>
    <row r="57" spans="1:22">
      <c r="A57" s="515"/>
      <c r="B57" s="508" t="s">
        <v>5458</v>
      </c>
      <c r="C57" s="1292" t="s">
        <v>5460</v>
      </c>
      <c r="D57" s="544">
        <v>3</v>
      </c>
      <c r="E57" s="860">
        <v>4</v>
      </c>
      <c r="F57" s="496" t="s">
        <v>5450</v>
      </c>
      <c r="G57" s="494"/>
      <c r="H57" s="494" t="s">
        <v>5448</v>
      </c>
      <c r="I57" s="494" t="s">
        <v>294</v>
      </c>
      <c r="J57" s="494" t="s">
        <v>294</v>
      </c>
      <c r="K57" s="573">
        <v>0</v>
      </c>
      <c r="L57" s="358" t="s">
        <v>5460</v>
      </c>
      <c r="M57" s="357" t="s">
        <v>5458</v>
      </c>
      <c r="N57" s="357" t="s">
        <v>5448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5450</v>
      </c>
      <c r="U57" s="357" t="s">
        <v>294</v>
      </c>
      <c r="V57" s="357" t="s">
        <v>294</v>
      </c>
    </row>
    <row r="58" spans="1:22">
      <c r="A58" s="515"/>
      <c r="B58" s="508" t="s">
        <v>5461</v>
      </c>
      <c r="C58" s="540" t="s">
        <v>5729</v>
      </c>
      <c r="D58" s="544">
        <v>6</v>
      </c>
      <c r="E58" s="860">
        <v>10</v>
      </c>
      <c r="F58" s="496" t="s">
        <v>5727</v>
      </c>
      <c r="G58" s="494"/>
      <c r="H58" s="494" t="s">
        <v>5433</v>
      </c>
      <c r="I58" s="494" t="s">
        <v>294</v>
      </c>
      <c r="J58" s="494" t="s">
        <v>294</v>
      </c>
      <c r="K58" s="573">
        <v>0</v>
      </c>
      <c r="L58" s="358" t="s">
        <v>5463</v>
      </c>
      <c r="M58" s="357" t="s">
        <v>5461</v>
      </c>
      <c r="N58" s="357" t="s">
        <v>5433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5435</v>
      </c>
      <c r="U58" s="357" t="s">
        <v>294</v>
      </c>
      <c r="V58" s="357" t="s">
        <v>294</v>
      </c>
    </row>
    <row r="59" spans="1:22" ht="15" thickBot="1">
      <c r="A59" s="515"/>
      <c r="B59" s="508" t="s">
        <v>5464</v>
      </c>
      <c r="C59" s="540" t="s">
        <v>5467</v>
      </c>
      <c r="D59" s="544">
        <v>5</v>
      </c>
      <c r="E59" s="860">
        <v>8</v>
      </c>
      <c r="F59" s="686" t="s">
        <v>5441</v>
      </c>
      <c r="G59" s="494"/>
      <c r="H59" s="494" t="s">
        <v>5439</v>
      </c>
      <c r="I59" s="494" t="s">
        <v>294</v>
      </c>
      <c r="J59" s="494" t="s">
        <v>294</v>
      </c>
      <c r="K59" s="573">
        <v>0</v>
      </c>
      <c r="L59" s="358" t="s">
        <v>5467</v>
      </c>
      <c r="M59" s="357" t="s">
        <v>5464</v>
      </c>
      <c r="N59" s="357" t="s">
        <v>5439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5441</v>
      </c>
      <c r="U59" s="357" t="s">
        <v>294</v>
      </c>
      <c r="V59" s="357" t="s">
        <v>294</v>
      </c>
    </row>
    <row r="60" spans="1:22" ht="15" thickBot="1">
      <c r="A60" s="1233"/>
      <c r="B60" s="48"/>
      <c r="C60" s="538" t="s">
        <v>22</v>
      </c>
      <c r="D60" s="1234">
        <v>22</v>
      </c>
      <c r="E60" s="1234">
        <v>36</v>
      </c>
      <c r="F60" s="69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1235">
        <v>9</v>
      </c>
      <c r="B61" s="508" t="s">
        <v>5730</v>
      </c>
      <c r="C61" s="540" t="s">
        <v>325</v>
      </c>
      <c r="D61" s="544">
        <v>8</v>
      </c>
      <c r="E61" s="544">
        <v>12</v>
      </c>
      <c r="F61" s="1239" t="s">
        <v>5469</v>
      </c>
      <c r="G61" s="494"/>
      <c r="H61" s="494" t="s">
        <v>35</v>
      </c>
      <c r="I61" s="494" t="s">
        <v>294</v>
      </c>
      <c r="J61" s="494" t="s">
        <v>294</v>
      </c>
      <c r="K61" s="573">
        <v>150</v>
      </c>
      <c r="L61" s="358" t="s">
        <v>4161</v>
      </c>
      <c r="M61" s="357" t="s">
        <v>5730</v>
      </c>
      <c r="N61" s="357" t="s">
        <v>35</v>
      </c>
      <c r="O61" s="357" t="s">
        <v>294</v>
      </c>
      <c r="P61" s="357" t="s">
        <v>294</v>
      </c>
      <c r="Q61" s="357">
        <v>150</v>
      </c>
      <c r="R61" s="357">
        <v>36</v>
      </c>
      <c r="S61" s="357">
        <v>0</v>
      </c>
      <c r="T61" s="357" t="s">
        <v>3259</v>
      </c>
      <c r="U61" s="357" t="s">
        <v>2111</v>
      </c>
      <c r="V61" s="357" t="s">
        <v>294</v>
      </c>
    </row>
    <row r="62" spans="1:22">
      <c r="A62" s="515"/>
      <c r="B62" s="508" t="s">
        <v>5470</v>
      </c>
      <c r="C62" s="540" t="s">
        <v>5472</v>
      </c>
      <c r="D62" s="544">
        <v>6</v>
      </c>
      <c r="E62" s="544">
        <v>10</v>
      </c>
      <c r="F62" s="686" t="s">
        <v>5452</v>
      </c>
      <c r="G62" s="494"/>
      <c r="H62" s="494" t="s">
        <v>5451</v>
      </c>
      <c r="I62" s="494" t="s">
        <v>294</v>
      </c>
      <c r="J62" s="494" t="s">
        <v>294</v>
      </c>
      <c r="K62" s="573">
        <v>0</v>
      </c>
      <c r="L62" s="358" t="s">
        <v>5472</v>
      </c>
      <c r="M62" s="357" t="s">
        <v>5470</v>
      </c>
      <c r="N62" s="357" t="s">
        <v>5451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5353</v>
      </c>
      <c r="U62" s="357" t="s">
        <v>294</v>
      </c>
      <c r="V62" s="357" t="s">
        <v>294</v>
      </c>
    </row>
    <row r="63" spans="1:22">
      <c r="A63" s="515"/>
      <c r="B63" s="508" t="s">
        <v>1114</v>
      </c>
      <c r="C63" s="540" t="s">
        <v>5473</v>
      </c>
      <c r="D63" s="544">
        <v>4</v>
      </c>
      <c r="E63" s="544">
        <v>4</v>
      </c>
      <c r="F63" s="68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508" t="s">
        <v>4591</v>
      </c>
      <c r="C64" s="540" t="s">
        <v>5474</v>
      </c>
      <c r="D64" s="544">
        <v>4</v>
      </c>
      <c r="E64" s="544">
        <v>4</v>
      </c>
      <c r="F64" s="68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47" t="s">
        <v>876</v>
      </c>
      <c r="C65" s="540" t="s">
        <v>5475</v>
      </c>
      <c r="D65" s="544">
        <v>4</v>
      </c>
      <c r="E65" s="544">
        <v>4</v>
      </c>
      <c r="F65" s="1209" t="s">
        <v>1115</v>
      </c>
      <c r="G65" s="494" t="s">
        <v>241</v>
      </c>
      <c r="H65" s="494" t="s">
        <v>294</v>
      </c>
      <c r="I65" s="494" t="s">
        <v>294</v>
      </c>
      <c r="J65" s="494" t="s">
        <v>294</v>
      </c>
      <c r="K65" s="573">
        <v>150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150</v>
      </c>
      <c r="R65" s="357">
        <v>0</v>
      </c>
      <c r="S65" s="357">
        <v>0</v>
      </c>
      <c r="T65" s="357" t="s">
        <v>2111</v>
      </c>
      <c r="U65" s="357" t="s">
        <v>294</v>
      </c>
      <c r="V65" s="357" t="s">
        <v>294</v>
      </c>
    </row>
    <row r="66" spans="1:22" ht="15" thickBot="1">
      <c r="A66" s="1233"/>
      <c r="B66" s="48"/>
      <c r="C66" s="538" t="s">
        <v>22</v>
      </c>
      <c r="D66" s="1234">
        <v>18</v>
      </c>
      <c r="E66" s="1234">
        <v>26</v>
      </c>
      <c r="F66" s="698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235">
        <v>10</v>
      </c>
      <c r="B67" s="508" t="s">
        <v>5731</v>
      </c>
      <c r="C67" s="540" t="s">
        <v>5732</v>
      </c>
      <c r="D67" s="544">
        <v>8</v>
      </c>
      <c r="E67" s="544">
        <v>12</v>
      </c>
      <c r="F67" s="686" t="s">
        <v>325</v>
      </c>
      <c r="G67" s="494"/>
      <c r="H67" s="494" t="s">
        <v>5730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5731</v>
      </c>
      <c r="N67" s="357" t="s">
        <v>5730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4161</v>
      </c>
      <c r="U67" s="357" t="s">
        <v>294</v>
      </c>
      <c r="V67" s="357" t="s">
        <v>294</v>
      </c>
    </row>
    <row r="68" spans="1:22">
      <c r="A68" s="515"/>
      <c r="B68" s="508" t="s">
        <v>5477</v>
      </c>
      <c r="C68" s="540" t="s">
        <v>5733</v>
      </c>
      <c r="D68" s="544">
        <v>6</v>
      </c>
      <c r="E68" s="544">
        <v>8</v>
      </c>
      <c r="F68" s="686" t="s">
        <v>5472</v>
      </c>
      <c r="G68" s="494"/>
      <c r="H68" s="494" t="s">
        <v>5470</v>
      </c>
      <c r="I68" s="494" t="s">
        <v>294</v>
      </c>
      <c r="J68" s="494" t="s">
        <v>294</v>
      </c>
      <c r="K68" s="573">
        <v>0</v>
      </c>
      <c r="L68" s="358" t="s">
        <v>5479</v>
      </c>
      <c r="M68" s="357" t="s">
        <v>5477</v>
      </c>
      <c r="N68" s="357" t="s">
        <v>5470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5472</v>
      </c>
      <c r="U68" s="357" t="s">
        <v>294</v>
      </c>
      <c r="V68" s="357" t="s">
        <v>294</v>
      </c>
    </row>
    <row r="69" spans="1:22">
      <c r="A69" s="515"/>
      <c r="B69" s="508" t="s">
        <v>1116</v>
      </c>
      <c r="C69" s="540" t="s">
        <v>5480</v>
      </c>
      <c r="D69" s="544">
        <v>4</v>
      </c>
      <c r="E69" s="544">
        <v>4</v>
      </c>
      <c r="F69" s="68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508" t="s">
        <v>866</v>
      </c>
      <c r="C70" s="540" t="s">
        <v>5481</v>
      </c>
      <c r="D70" s="544">
        <v>4</v>
      </c>
      <c r="E70" s="544">
        <v>4</v>
      </c>
      <c r="F70" s="68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875</v>
      </c>
      <c r="C71" s="540" t="s">
        <v>5482</v>
      </c>
      <c r="D71" s="544">
        <v>4</v>
      </c>
      <c r="E71" s="544">
        <v>4</v>
      </c>
      <c r="F71" s="686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1294"/>
      <c r="B72" s="1295"/>
      <c r="C72" s="538" t="s">
        <v>22</v>
      </c>
      <c r="D72" s="1296">
        <v>18</v>
      </c>
      <c r="E72" s="1234">
        <v>24</v>
      </c>
      <c r="F72" s="88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542"/>
      <c r="C73" s="1297" t="s">
        <v>111</v>
      </c>
      <c r="D73" s="1298">
        <v>200</v>
      </c>
      <c r="E73" s="1241">
        <v>273</v>
      </c>
      <c r="F73" s="120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262B5-FA73-4217-8479-AC26A0CEA248}">
  <sheetPr codeName="Sheet194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500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558" t="s">
        <v>3168</v>
      </c>
      <c r="C9" s="1155" t="s">
        <v>3169</v>
      </c>
      <c r="D9" s="498">
        <v>5</v>
      </c>
      <c r="E9" s="602">
        <v>6</v>
      </c>
      <c r="F9" s="106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508" t="s">
        <v>20</v>
      </c>
      <c r="C10" s="532" t="s">
        <v>4140</v>
      </c>
      <c r="D10" s="499">
        <v>5</v>
      </c>
      <c r="E10" s="47">
        <v>6</v>
      </c>
      <c r="F10" s="68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508" t="s">
        <v>10</v>
      </c>
      <c r="C11" s="532" t="s">
        <v>11</v>
      </c>
      <c r="D11" s="499">
        <v>2</v>
      </c>
      <c r="E11" s="47">
        <v>2</v>
      </c>
      <c r="F11" s="68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08" t="s">
        <v>499</v>
      </c>
      <c r="C12" s="532" t="s">
        <v>4608</v>
      </c>
      <c r="D12" s="499">
        <v>4</v>
      </c>
      <c r="E12" s="47">
        <v>5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882</v>
      </c>
      <c r="M12" s="357" t="s">
        <v>499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508" t="s">
        <v>4609</v>
      </c>
      <c r="C13" s="532" t="s">
        <v>4610</v>
      </c>
      <c r="D13" s="499">
        <v>3</v>
      </c>
      <c r="E13" s="544">
        <v>4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4611</v>
      </c>
      <c r="M13" s="357" t="s">
        <v>4609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8" t="s">
        <v>4612</v>
      </c>
      <c r="C14" s="532" t="s">
        <v>4613</v>
      </c>
      <c r="D14" s="499">
        <v>3</v>
      </c>
      <c r="E14" s="544">
        <v>3</v>
      </c>
      <c r="F14" s="68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4614</v>
      </c>
      <c r="M14" s="357" t="s">
        <v>4612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5"/>
      <c r="C15" s="541" t="s">
        <v>336</v>
      </c>
      <c r="D15" s="49">
        <v>22</v>
      </c>
      <c r="E15" s="49">
        <v>26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336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558" t="s">
        <v>3544</v>
      </c>
      <c r="C16" s="543" t="s">
        <v>3545</v>
      </c>
      <c r="D16" s="499">
        <v>5</v>
      </c>
      <c r="E16" s="602">
        <v>6</v>
      </c>
      <c r="F16" s="1062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508" t="s">
        <v>26</v>
      </c>
      <c r="C17" s="532" t="s">
        <v>4143</v>
      </c>
      <c r="D17" s="499">
        <v>5</v>
      </c>
      <c r="E17" s="47">
        <v>6</v>
      </c>
      <c r="F17" s="4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508" t="s">
        <v>4615</v>
      </c>
      <c r="C18" s="532" t="s">
        <v>4616</v>
      </c>
      <c r="D18" s="499">
        <v>3</v>
      </c>
      <c r="E18" s="47">
        <v>4</v>
      </c>
      <c r="F18" s="496" t="s">
        <v>2106</v>
      </c>
      <c r="G18" s="494"/>
      <c r="H18" s="494" t="s">
        <v>499</v>
      </c>
      <c r="I18" s="494" t="s">
        <v>294</v>
      </c>
      <c r="J18" s="494" t="s">
        <v>294</v>
      </c>
      <c r="K18" s="573">
        <v>0</v>
      </c>
      <c r="L18" s="358" t="s">
        <v>4617</v>
      </c>
      <c r="M18" s="357" t="s">
        <v>4615</v>
      </c>
      <c r="N18" s="357" t="s">
        <v>499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882</v>
      </c>
      <c r="U18" s="357" t="s">
        <v>294</v>
      </c>
      <c r="V18" s="357" t="s">
        <v>294</v>
      </c>
    </row>
    <row r="19" spans="1:22">
      <c r="A19" s="515"/>
      <c r="B19" s="508" t="s">
        <v>868</v>
      </c>
      <c r="C19" s="532" t="s">
        <v>4618</v>
      </c>
      <c r="D19" s="499">
        <v>3</v>
      </c>
      <c r="E19" s="47">
        <v>4</v>
      </c>
      <c r="F19" s="686" t="s">
        <v>3169</v>
      </c>
      <c r="G19" s="494"/>
      <c r="H19" s="494" t="s">
        <v>3168</v>
      </c>
      <c r="I19" s="494" t="s">
        <v>294</v>
      </c>
      <c r="J19" s="494" t="s">
        <v>294</v>
      </c>
      <c r="K19" s="573">
        <v>0</v>
      </c>
      <c r="L19" s="358" t="s">
        <v>2113</v>
      </c>
      <c r="M19" s="357" t="s">
        <v>868</v>
      </c>
      <c r="N19" s="357" t="s">
        <v>3168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>
      <c r="A20" s="515"/>
      <c r="B20" s="508" t="s">
        <v>36</v>
      </c>
      <c r="C20" s="532" t="s">
        <v>247</v>
      </c>
      <c r="D20" s="499">
        <v>1</v>
      </c>
      <c r="E20" s="47">
        <v>1</v>
      </c>
      <c r="F20" s="67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1131</v>
      </c>
      <c r="M20" s="357" t="s">
        <v>36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509" t="s">
        <v>4619</v>
      </c>
      <c r="C21" s="542" t="s">
        <v>4620</v>
      </c>
      <c r="D21" s="499">
        <v>3</v>
      </c>
      <c r="E21" s="529">
        <v>4</v>
      </c>
      <c r="F21" s="497" t="s">
        <v>4610</v>
      </c>
      <c r="G21" s="494"/>
      <c r="H21" s="494" t="s">
        <v>4609</v>
      </c>
      <c r="I21" s="494" t="s">
        <v>294</v>
      </c>
      <c r="J21" s="494" t="s">
        <v>294</v>
      </c>
      <c r="K21" s="573">
        <v>0</v>
      </c>
      <c r="L21" s="358" t="s">
        <v>4621</v>
      </c>
      <c r="M21" s="357" t="s">
        <v>4619</v>
      </c>
      <c r="N21" s="357" t="s">
        <v>4609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4611</v>
      </c>
      <c r="U21" s="357" t="s">
        <v>294</v>
      </c>
      <c r="V21" s="357" t="s">
        <v>294</v>
      </c>
    </row>
    <row r="22" spans="1:22" ht="15" thickBot="1">
      <c r="A22" s="515"/>
      <c r="B22" s="515"/>
      <c r="C22" s="1057" t="s">
        <v>336</v>
      </c>
      <c r="D22" s="49">
        <v>20</v>
      </c>
      <c r="E22" s="692">
        <v>25</v>
      </c>
      <c r="F22" s="68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336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558" t="s">
        <v>4622</v>
      </c>
      <c r="C23" s="543" t="s">
        <v>4623</v>
      </c>
      <c r="D23" s="499">
        <v>5</v>
      </c>
      <c r="E23" s="46">
        <v>7</v>
      </c>
      <c r="F23" s="877" t="s">
        <v>4624</v>
      </c>
      <c r="G23" s="494"/>
      <c r="H23" s="494" t="s">
        <v>4615</v>
      </c>
      <c r="I23" s="494" t="s">
        <v>294</v>
      </c>
      <c r="J23" s="494" t="s">
        <v>294</v>
      </c>
      <c r="K23" s="573">
        <v>0</v>
      </c>
      <c r="L23" s="358" t="s">
        <v>4625</v>
      </c>
      <c r="M23" s="357" t="s">
        <v>4622</v>
      </c>
      <c r="N23" s="357" t="s">
        <v>4615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4617</v>
      </c>
      <c r="U23" s="357" t="s">
        <v>294</v>
      </c>
      <c r="V23" s="357" t="s">
        <v>294</v>
      </c>
    </row>
    <row r="24" spans="1:22">
      <c r="A24" s="515"/>
      <c r="B24" s="508" t="s">
        <v>4626</v>
      </c>
      <c r="C24" s="532" t="s">
        <v>4627</v>
      </c>
      <c r="D24" s="499">
        <v>5</v>
      </c>
      <c r="E24" s="1242">
        <v>6</v>
      </c>
      <c r="F24" s="496" t="s">
        <v>3545</v>
      </c>
      <c r="G24" s="494"/>
      <c r="H24" s="494" t="s">
        <v>3544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4626</v>
      </c>
      <c r="N24" s="357" t="s">
        <v>3544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515"/>
      <c r="B25" s="508" t="s">
        <v>33</v>
      </c>
      <c r="C25" s="532" t="s">
        <v>3425</v>
      </c>
      <c r="D25" s="499">
        <v>5</v>
      </c>
      <c r="E25" s="544">
        <v>7</v>
      </c>
      <c r="F25" s="496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>
      <c r="A26" s="515"/>
      <c r="B26" s="508" t="s">
        <v>29</v>
      </c>
      <c r="C26" s="532" t="s">
        <v>53</v>
      </c>
      <c r="D26" s="499">
        <v>2</v>
      </c>
      <c r="E26" s="47">
        <v>2</v>
      </c>
      <c r="F26" s="496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508" t="s">
        <v>19</v>
      </c>
      <c r="C27" s="532" t="s">
        <v>3226</v>
      </c>
      <c r="D27" s="499">
        <v>2</v>
      </c>
      <c r="E27" s="47">
        <v>2</v>
      </c>
      <c r="F27" s="67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335</v>
      </c>
      <c r="M27" s="357" t="s">
        <v>19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509" t="s">
        <v>40</v>
      </c>
      <c r="C28" s="542" t="s">
        <v>338</v>
      </c>
      <c r="D28" s="499">
        <v>1</v>
      </c>
      <c r="E28" s="50">
        <v>1</v>
      </c>
      <c r="F28" s="885" t="s">
        <v>247</v>
      </c>
      <c r="G28" s="494"/>
      <c r="H28" s="494" t="s">
        <v>36</v>
      </c>
      <c r="I28" s="494" t="s">
        <v>294</v>
      </c>
      <c r="J28" s="494" t="s">
        <v>294</v>
      </c>
      <c r="K28" s="573">
        <v>0</v>
      </c>
      <c r="L28" s="358" t="s">
        <v>1180</v>
      </c>
      <c r="M28" s="357" t="s">
        <v>40</v>
      </c>
      <c r="N28" s="357" t="s">
        <v>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1131</v>
      </c>
      <c r="U28" s="357" t="s">
        <v>294</v>
      </c>
      <c r="V28" s="357" t="s">
        <v>294</v>
      </c>
    </row>
    <row r="29" spans="1:22" ht="15" thickBot="1">
      <c r="A29" s="517"/>
      <c r="B29" s="517"/>
      <c r="C29" s="550" t="s">
        <v>336</v>
      </c>
      <c r="D29" s="49">
        <v>20</v>
      </c>
      <c r="E29" s="545">
        <v>25</v>
      </c>
      <c r="F29" s="690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336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30</v>
      </c>
      <c r="C30" s="543" t="s">
        <v>3669</v>
      </c>
      <c r="D30" s="498">
        <v>5</v>
      </c>
      <c r="E30" s="47">
        <v>6</v>
      </c>
      <c r="F30" s="1062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47" t="s">
        <v>1111</v>
      </c>
      <c r="C31" s="532" t="s">
        <v>4628</v>
      </c>
      <c r="D31" s="499">
        <v>3</v>
      </c>
      <c r="E31" s="544">
        <v>4</v>
      </c>
      <c r="F31" s="496" t="s">
        <v>338</v>
      </c>
      <c r="G31" s="494"/>
      <c r="H31" s="494" t="s">
        <v>40</v>
      </c>
      <c r="I31" s="494" t="s">
        <v>294</v>
      </c>
      <c r="J31" s="494" t="s">
        <v>294</v>
      </c>
      <c r="K31" s="573">
        <v>0</v>
      </c>
      <c r="L31" s="358" t="s">
        <v>1126</v>
      </c>
      <c r="M31" s="357" t="s">
        <v>1111</v>
      </c>
      <c r="N31" s="357" t="s">
        <v>40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1180</v>
      </c>
      <c r="U31" s="357" t="s">
        <v>294</v>
      </c>
      <c r="V31" s="357" t="s">
        <v>294</v>
      </c>
    </row>
    <row r="32" spans="1:22">
      <c r="A32" s="515"/>
      <c r="B32" s="47" t="s">
        <v>4629</v>
      </c>
      <c r="C32" s="532" t="s">
        <v>4630</v>
      </c>
      <c r="D32" s="499">
        <v>3</v>
      </c>
      <c r="E32" s="544">
        <v>3</v>
      </c>
      <c r="F32" s="610" t="s">
        <v>4618</v>
      </c>
      <c r="G32" s="494"/>
      <c r="H32" s="494" t="s">
        <v>868</v>
      </c>
      <c r="I32" s="494" t="s">
        <v>294</v>
      </c>
      <c r="J32" s="494" t="s">
        <v>294</v>
      </c>
      <c r="K32" s="573">
        <v>0</v>
      </c>
      <c r="L32" s="358" t="s">
        <v>4631</v>
      </c>
      <c r="M32" s="357" t="s">
        <v>4629</v>
      </c>
      <c r="N32" s="357" t="s">
        <v>868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2113</v>
      </c>
      <c r="U32" s="357" t="s">
        <v>294</v>
      </c>
      <c r="V32" s="357" t="s">
        <v>294</v>
      </c>
    </row>
    <row r="33" spans="1:22">
      <c r="A33" s="515"/>
      <c r="B33" s="47" t="s">
        <v>4632</v>
      </c>
      <c r="C33" s="532" t="s">
        <v>4633</v>
      </c>
      <c r="D33" s="499">
        <v>3</v>
      </c>
      <c r="E33" s="544">
        <v>4</v>
      </c>
      <c r="F33" s="610" t="s">
        <v>3545</v>
      </c>
      <c r="G33" s="494"/>
      <c r="H33" s="494" t="s">
        <v>3544</v>
      </c>
      <c r="I33" s="494" t="s">
        <v>294</v>
      </c>
      <c r="J33" s="494" t="s">
        <v>294</v>
      </c>
      <c r="K33" s="573">
        <v>0</v>
      </c>
      <c r="L33" s="358" t="s">
        <v>2108</v>
      </c>
      <c r="M33" s="357" t="s">
        <v>4632</v>
      </c>
      <c r="N33" s="357" t="s">
        <v>3544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>
      <c r="A34" s="515"/>
      <c r="B34" s="47" t="s">
        <v>1118</v>
      </c>
      <c r="C34" s="532" t="s">
        <v>1130</v>
      </c>
      <c r="D34" s="499">
        <v>3</v>
      </c>
      <c r="E34" s="1242">
        <v>6</v>
      </c>
      <c r="F34" s="496" t="s">
        <v>53</v>
      </c>
      <c r="G34" s="494"/>
      <c r="H34" s="494" t="s">
        <v>29</v>
      </c>
      <c r="I34" s="494" t="s">
        <v>294</v>
      </c>
      <c r="J34" s="494" t="s">
        <v>294</v>
      </c>
      <c r="K34" s="573">
        <v>0</v>
      </c>
      <c r="L34" s="358" t="s">
        <v>2114</v>
      </c>
      <c r="M34" s="357" t="s">
        <v>1118</v>
      </c>
      <c r="N34" s="357" t="s">
        <v>29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609</v>
      </c>
      <c r="U34" s="357" t="s">
        <v>294</v>
      </c>
      <c r="V34" s="357" t="s">
        <v>294</v>
      </c>
    </row>
    <row r="35" spans="1:22" ht="15" thickBot="1">
      <c r="A35" s="515"/>
      <c r="B35" s="47" t="s">
        <v>25</v>
      </c>
      <c r="C35" s="542" t="s">
        <v>138</v>
      </c>
      <c r="D35" s="516">
        <v>3</v>
      </c>
      <c r="E35" s="47">
        <v>4</v>
      </c>
      <c r="F35" s="1243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2100</v>
      </c>
      <c r="M35" s="357" t="s">
        <v>25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17"/>
      <c r="B36" s="517"/>
      <c r="C36" s="541" t="s">
        <v>336</v>
      </c>
      <c r="D36" s="49">
        <v>20</v>
      </c>
      <c r="E36" s="49">
        <v>27</v>
      </c>
      <c r="F36" s="69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336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02">
        <v>5</v>
      </c>
      <c r="B37" s="47" t="s">
        <v>4634</v>
      </c>
      <c r="C37" s="532" t="s">
        <v>4635</v>
      </c>
      <c r="D37" s="498">
        <v>4</v>
      </c>
      <c r="E37" s="544">
        <v>5</v>
      </c>
      <c r="F37" s="495" t="s">
        <v>3669</v>
      </c>
      <c r="G37" s="494"/>
      <c r="H37" s="494" t="s">
        <v>30</v>
      </c>
      <c r="I37" s="494" t="s">
        <v>294</v>
      </c>
      <c r="J37" s="494" t="s">
        <v>294</v>
      </c>
      <c r="K37" s="574">
        <v>0</v>
      </c>
      <c r="L37" s="358" t="s">
        <v>943</v>
      </c>
      <c r="M37" s="357" t="s">
        <v>4634</v>
      </c>
      <c r="N37" s="357" t="s">
        <v>30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604</v>
      </c>
      <c r="U37" s="357" t="s">
        <v>294</v>
      </c>
      <c r="V37" s="357" t="s">
        <v>294</v>
      </c>
    </row>
    <row r="38" spans="1:22">
      <c r="A38" s="515"/>
      <c r="B38" s="47" t="s">
        <v>901</v>
      </c>
      <c r="C38" s="532" t="s">
        <v>4636</v>
      </c>
      <c r="D38" s="499">
        <v>3</v>
      </c>
      <c r="E38" s="544">
        <v>3</v>
      </c>
      <c r="F38" s="610" t="s">
        <v>2106</v>
      </c>
      <c r="G38" s="494"/>
      <c r="H38" s="494" t="s">
        <v>499</v>
      </c>
      <c r="I38" s="494" t="s">
        <v>294</v>
      </c>
      <c r="J38" s="494" t="s">
        <v>294</v>
      </c>
      <c r="K38" s="573">
        <v>0</v>
      </c>
      <c r="L38" s="358" t="s">
        <v>2103</v>
      </c>
      <c r="M38" s="357" t="s">
        <v>901</v>
      </c>
      <c r="N38" s="357" t="s">
        <v>499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882</v>
      </c>
      <c r="U38" s="357" t="s">
        <v>294</v>
      </c>
      <c r="V38" s="357" t="s">
        <v>294</v>
      </c>
    </row>
    <row r="39" spans="1:22">
      <c r="A39" s="515"/>
      <c r="B39" s="47" t="s">
        <v>4637</v>
      </c>
      <c r="C39" s="532" t="s">
        <v>4638</v>
      </c>
      <c r="D39" s="499">
        <v>4</v>
      </c>
      <c r="E39" s="544">
        <v>6</v>
      </c>
      <c r="F39" s="686" t="s">
        <v>4633</v>
      </c>
      <c r="G39" s="494"/>
      <c r="H39" s="494" t="s">
        <v>4632</v>
      </c>
      <c r="I39" s="494" t="s">
        <v>294</v>
      </c>
      <c r="J39" s="494" t="s">
        <v>294</v>
      </c>
      <c r="K39" s="574">
        <v>0</v>
      </c>
      <c r="L39" s="358" t="s">
        <v>411</v>
      </c>
      <c r="M39" s="357" t="s">
        <v>4637</v>
      </c>
      <c r="N39" s="357" t="s">
        <v>4632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2108</v>
      </c>
      <c r="U39" s="357" t="s">
        <v>294</v>
      </c>
      <c r="V39" s="357" t="s">
        <v>294</v>
      </c>
    </row>
    <row r="40" spans="1:22">
      <c r="A40" s="515"/>
      <c r="B40" s="47" t="s">
        <v>373</v>
      </c>
      <c r="C40" s="532" t="s">
        <v>4639</v>
      </c>
      <c r="D40" s="499">
        <v>3</v>
      </c>
      <c r="E40" s="544">
        <v>4</v>
      </c>
      <c r="F40" s="496" t="s">
        <v>141</v>
      </c>
      <c r="G40" s="494"/>
      <c r="H40" s="494" t="s">
        <v>30</v>
      </c>
      <c r="I40" s="494" t="s">
        <v>294</v>
      </c>
      <c r="J40" s="494" t="s">
        <v>294</v>
      </c>
      <c r="K40" s="573">
        <v>0</v>
      </c>
      <c r="L40" s="358" t="s">
        <v>2115</v>
      </c>
      <c r="M40" s="357" t="s">
        <v>373</v>
      </c>
      <c r="N40" s="357" t="s">
        <v>30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515"/>
      <c r="B41" s="47" t="s">
        <v>38</v>
      </c>
      <c r="C41" s="532" t="s">
        <v>146</v>
      </c>
      <c r="D41" s="499">
        <v>1</v>
      </c>
      <c r="E41" s="47">
        <v>1</v>
      </c>
      <c r="F41" s="496" t="s">
        <v>3226</v>
      </c>
      <c r="G41" s="494"/>
      <c r="H41" s="494" t="s">
        <v>19</v>
      </c>
      <c r="I41" s="494" t="s">
        <v>294</v>
      </c>
      <c r="J41" s="494" t="s">
        <v>294</v>
      </c>
      <c r="K41" s="573">
        <v>0</v>
      </c>
      <c r="L41" s="358" t="s">
        <v>331</v>
      </c>
      <c r="M41" s="357" t="s">
        <v>38</v>
      </c>
      <c r="N41" s="357" t="s">
        <v>19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335</v>
      </c>
      <c r="U41" s="357" t="s">
        <v>294</v>
      </c>
      <c r="V41" s="357" t="s">
        <v>294</v>
      </c>
    </row>
    <row r="42" spans="1:22" ht="15" thickBot="1">
      <c r="A42" s="515"/>
      <c r="B42" s="47" t="s">
        <v>1110</v>
      </c>
      <c r="C42" s="532" t="s">
        <v>4640</v>
      </c>
      <c r="D42" s="516">
        <v>2.5</v>
      </c>
      <c r="E42" s="544">
        <v>3</v>
      </c>
      <c r="F42" s="885" t="s">
        <v>4610</v>
      </c>
      <c r="G42" s="494"/>
      <c r="H42" s="494" t="s">
        <v>4609</v>
      </c>
      <c r="I42" s="494" t="s">
        <v>294</v>
      </c>
      <c r="J42" s="494" t="s">
        <v>294</v>
      </c>
      <c r="K42" s="573">
        <v>0</v>
      </c>
      <c r="L42" s="358" t="s">
        <v>408</v>
      </c>
      <c r="M42" s="357" t="s">
        <v>1110</v>
      </c>
      <c r="N42" s="357" t="s">
        <v>4609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4611</v>
      </c>
      <c r="U42" s="357" t="s">
        <v>294</v>
      </c>
      <c r="V42" s="357" t="s">
        <v>294</v>
      </c>
    </row>
    <row r="43" spans="1:22" ht="15" thickBot="1">
      <c r="A43" s="517"/>
      <c r="B43" s="50"/>
      <c r="C43" s="541" t="s">
        <v>336</v>
      </c>
      <c r="D43" s="49">
        <v>17.5</v>
      </c>
      <c r="E43" s="49">
        <v>22</v>
      </c>
      <c r="F43" s="691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336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4641</v>
      </c>
      <c r="C44" s="532" t="s">
        <v>4642</v>
      </c>
      <c r="D44" s="499">
        <v>6</v>
      </c>
      <c r="E44" s="544">
        <v>8</v>
      </c>
      <c r="F44" s="610" t="s">
        <v>4635</v>
      </c>
      <c r="G44" s="494"/>
      <c r="H44" s="494" t="s">
        <v>4634</v>
      </c>
      <c r="I44" s="494" t="s">
        <v>294</v>
      </c>
      <c r="J44" s="494" t="s">
        <v>294</v>
      </c>
      <c r="K44" s="573">
        <v>0</v>
      </c>
      <c r="L44" s="358" t="s">
        <v>622</v>
      </c>
      <c r="M44" s="357" t="s">
        <v>4641</v>
      </c>
      <c r="N44" s="357" t="s">
        <v>4634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943</v>
      </c>
      <c r="U44" s="357" t="s">
        <v>294</v>
      </c>
      <c r="V44" s="357" t="s">
        <v>294</v>
      </c>
    </row>
    <row r="45" spans="1:22">
      <c r="A45" s="515"/>
      <c r="B45" s="47" t="s">
        <v>34</v>
      </c>
      <c r="C45" s="532" t="s">
        <v>142</v>
      </c>
      <c r="D45" s="499">
        <v>4</v>
      </c>
      <c r="E45" s="47">
        <v>6</v>
      </c>
      <c r="F45" s="496" t="s">
        <v>11</v>
      </c>
      <c r="G45" s="494"/>
      <c r="H45" s="494" t="s">
        <v>10</v>
      </c>
      <c r="I45" s="494" t="s">
        <v>294</v>
      </c>
      <c r="J45" s="494" t="s">
        <v>294</v>
      </c>
      <c r="K45" s="573">
        <v>0</v>
      </c>
      <c r="L45" s="358" t="s">
        <v>1181</v>
      </c>
      <c r="M45" s="357" t="s">
        <v>34</v>
      </c>
      <c r="N45" s="357" t="s">
        <v>10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438</v>
      </c>
      <c r="U45" s="357" t="s">
        <v>294</v>
      </c>
      <c r="V45" s="357" t="s">
        <v>294</v>
      </c>
    </row>
    <row r="46" spans="1:22">
      <c r="A46" s="515"/>
      <c r="B46" s="47" t="s">
        <v>4643</v>
      </c>
      <c r="C46" s="532" t="s">
        <v>4644</v>
      </c>
      <c r="D46" s="499">
        <v>5</v>
      </c>
      <c r="E46" s="544">
        <v>8</v>
      </c>
      <c r="F46" s="610" t="s">
        <v>4638</v>
      </c>
      <c r="G46" s="494"/>
      <c r="H46" s="494" t="s">
        <v>4637</v>
      </c>
      <c r="I46" s="494" t="s">
        <v>294</v>
      </c>
      <c r="J46" s="494" t="s">
        <v>294</v>
      </c>
      <c r="K46" s="573">
        <v>0</v>
      </c>
      <c r="L46" s="358" t="s">
        <v>4645</v>
      </c>
      <c r="M46" s="357" t="s">
        <v>4643</v>
      </c>
      <c r="N46" s="357" t="s">
        <v>4637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411</v>
      </c>
      <c r="U46" s="357" t="s">
        <v>294</v>
      </c>
      <c r="V46" s="357" t="s">
        <v>294</v>
      </c>
    </row>
    <row r="47" spans="1:22">
      <c r="A47" s="515"/>
      <c r="B47" s="47" t="s">
        <v>4646</v>
      </c>
      <c r="C47" s="532" t="s">
        <v>4647</v>
      </c>
      <c r="D47" s="499">
        <v>3</v>
      </c>
      <c r="E47" s="544">
        <v>3</v>
      </c>
      <c r="F47" s="610" t="s">
        <v>4613</v>
      </c>
      <c r="G47" s="494"/>
      <c r="H47" s="494" t="s">
        <v>4612</v>
      </c>
      <c r="I47" s="494" t="s">
        <v>294</v>
      </c>
      <c r="J47" s="494" t="s">
        <v>294</v>
      </c>
      <c r="K47" s="573">
        <v>0</v>
      </c>
      <c r="L47" s="358" t="s">
        <v>4648</v>
      </c>
      <c r="M47" s="357" t="s">
        <v>4646</v>
      </c>
      <c r="N47" s="357" t="s">
        <v>4612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4614</v>
      </c>
      <c r="U47" s="357" t="s">
        <v>294</v>
      </c>
      <c r="V47" s="357" t="s">
        <v>294</v>
      </c>
    </row>
    <row r="48" spans="1:22" ht="15" thickBot="1">
      <c r="A48" s="515"/>
      <c r="B48" s="47" t="s">
        <v>4649</v>
      </c>
      <c r="C48" s="532" t="s">
        <v>4650</v>
      </c>
      <c r="D48" s="499">
        <v>4</v>
      </c>
      <c r="E48" s="544">
        <v>4</v>
      </c>
      <c r="F48" s="610" t="s">
        <v>146</v>
      </c>
      <c r="G48" s="494"/>
      <c r="H48" s="494" t="s">
        <v>38</v>
      </c>
      <c r="I48" s="494" t="s">
        <v>294</v>
      </c>
      <c r="J48" s="494" t="s">
        <v>294</v>
      </c>
      <c r="K48" s="573">
        <v>0</v>
      </c>
      <c r="L48" s="358" t="s">
        <v>774</v>
      </c>
      <c r="M48" s="357" t="s">
        <v>4649</v>
      </c>
      <c r="N48" s="357" t="s">
        <v>38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331</v>
      </c>
      <c r="U48" s="357" t="s">
        <v>294</v>
      </c>
      <c r="V48" s="357" t="s">
        <v>294</v>
      </c>
    </row>
    <row r="49" spans="1:22" ht="15" thickBot="1">
      <c r="A49" s="517"/>
      <c r="B49" s="50"/>
      <c r="C49" s="541" t="s">
        <v>336</v>
      </c>
      <c r="D49" s="49">
        <v>22</v>
      </c>
      <c r="E49" s="49">
        <v>29</v>
      </c>
      <c r="F49" s="69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336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6" t="s">
        <v>4651</v>
      </c>
      <c r="C50" s="543" t="s">
        <v>4652</v>
      </c>
      <c r="D50" s="498">
        <v>6</v>
      </c>
      <c r="E50" s="544">
        <v>9</v>
      </c>
      <c r="F50" s="610" t="s">
        <v>4642</v>
      </c>
      <c r="G50" s="494"/>
      <c r="H50" s="494" t="s">
        <v>4641</v>
      </c>
      <c r="I50" s="494" t="s">
        <v>294</v>
      </c>
      <c r="J50" s="494" t="s">
        <v>294</v>
      </c>
      <c r="K50" s="573">
        <v>0</v>
      </c>
      <c r="L50" s="358" t="s">
        <v>4653</v>
      </c>
      <c r="M50" s="357" t="s">
        <v>4651</v>
      </c>
      <c r="N50" s="357" t="s">
        <v>4641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622</v>
      </c>
      <c r="U50" s="357" t="s">
        <v>294</v>
      </c>
      <c r="V50" s="357" t="s">
        <v>294</v>
      </c>
    </row>
    <row r="51" spans="1:22">
      <c r="A51" s="515"/>
      <c r="B51" s="47" t="s">
        <v>4760</v>
      </c>
      <c r="C51" s="532" t="s">
        <v>4654</v>
      </c>
      <c r="D51" s="499">
        <v>3</v>
      </c>
      <c r="E51" s="544">
        <v>3</v>
      </c>
      <c r="F51" s="496" t="s">
        <v>4636</v>
      </c>
      <c r="G51" s="494"/>
      <c r="H51" s="494" t="s">
        <v>901</v>
      </c>
      <c r="I51" s="494" t="s">
        <v>294</v>
      </c>
      <c r="J51" s="494" t="s">
        <v>294</v>
      </c>
      <c r="K51" s="573">
        <v>0</v>
      </c>
      <c r="L51" s="358" t="s">
        <v>4655</v>
      </c>
      <c r="M51" s="357" t="s">
        <v>4760</v>
      </c>
      <c r="N51" s="357" t="s">
        <v>901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2103</v>
      </c>
      <c r="U51" s="357" t="s">
        <v>294</v>
      </c>
      <c r="V51" s="357" t="s">
        <v>294</v>
      </c>
    </row>
    <row r="52" spans="1:22">
      <c r="A52" s="515"/>
      <c r="B52" s="47" t="s">
        <v>4656</v>
      </c>
      <c r="C52" s="532" t="s">
        <v>4657</v>
      </c>
      <c r="D52" s="499">
        <v>6</v>
      </c>
      <c r="E52" s="544">
        <v>9</v>
      </c>
      <c r="F52" s="610" t="s">
        <v>4658</v>
      </c>
      <c r="G52" s="494"/>
      <c r="H52" s="494" t="s">
        <v>4634</v>
      </c>
      <c r="I52" s="494" t="s">
        <v>294</v>
      </c>
      <c r="J52" s="494" t="s">
        <v>294</v>
      </c>
      <c r="K52" s="573">
        <v>0</v>
      </c>
      <c r="L52" s="358" t="s">
        <v>4659</v>
      </c>
      <c r="M52" s="357" t="s">
        <v>4656</v>
      </c>
      <c r="N52" s="357" t="s">
        <v>4634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943</v>
      </c>
      <c r="U52" s="357" t="s">
        <v>294</v>
      </c>
      <c r="V52" s="357" t="s">
        <v>294</v>
      </c>
    </row>
    <row r="53" spans="1:22">
      <c r="A53" s="515"/>
      <c r="B53" s="47" t="s">
        <v>35</v>
      </c>
      <c r="C53" s="532" t="s">
        <v>3258</v>
      </c>
      <c r="D53" s="499">
        <v>3</v>
      </c>
      <c r="E53" s="47">
        <v>4</v>
      </c>
      <c r="F53" s="496" t="s">
        <v>138</v>
      </c>
      <c r="G53" s="494"/>
      <c r="H53" s="494" t="s">
        <v>25</v>
      </c>
      <c r="I53" s="494" t="s">
        <v>294</v>
      </c>
      <c r="J53" s="494" t="s">
        <v>294</v>
      </c>
      <c r="K53" s="573">
        <v>0</v>
      </c>
      <c r="L53" s="358" t="s">
        <v>3259</v>
      </c>
      <c r="M53" s="357" t="s">
        <v>35</v>
      </c>
      <c r="N53" s="357" t="s">
        <v>25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2100</v>
      </c>
      <c r="U53" s="357" t="s">
        <v>294</v>
      </c>
      <c r="V53" s="357" t="s">
        <v>294</v>
      </c>
    </row>
    <row r="54" spans="1:22" ht="15" thickBot="1">
      <c r="A54" s="515"/>
      <c r="B54" s="544" t="s">
        <v>1020</v>
      </c>
      <c r="C54" s="532" t="s">
        <v>3206</v>
      </c>
      <c r="D54" s="499">
        <v>2</v>
      </c>
      <c r="E54" s="47">
        <v>2</v>
      </c>
      <c r="F54" s="496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3207</v>
      </c>
      <c r="M54" s="357" t="s">
        <v>1020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 ht="15" thickBot="1">
      <c r="A55" s="517"/>
      <c r="B55" s="50"/>
      <c r="C55" s="541" t="s">
        <v>336</v>
      </c>
      <c r="D55" s="49">
        <v>20</v>
      </c>
      <c r="E55" s="49">
        <v>27</v>
      </c>
      <c r="F55" s="688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336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4660</v>
      </c>
      <c r="C56" s="532" t="s">
        <v>4661</v>
      </c>
      <c r="D56" s="499">
        <v>4</v>
      </c>
      <c r="E56" s="535">
        <v>4</v>
      </c>
      <c r="F56" s="495" t="s">
        <v>4662</v>
      </c>
      <c r="G56" s="494"/>
      <c r="H56" s="494" t="s">
        <v>4649</v>
      </c>
      <c r="I56" s="494" t="s">
        <v>294</v>
      </c>
      <c r="J56" s="494" t="s">
        <v>294</v>
      </c>
      <c r="K56" s="573">
        <v>0</v>
      </c>
      <c r="L56" s="358" t="s">
        <v>4663</v>
      </c>
      <c r="M56" s="357" t="s">
        <v>4660</v>
      </c>
      <c r="N56" s="357" t="s">
        <v>4649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774</v>
      </c>
      <c r="U56" s="357" t="s">
        <v>294</v>
      </c>
      <c r="V56" s="357" t="s">
        <v>294</v>
      </c>
    </row>
    <row r="57" spans="1:22">
      <c r="A57" s="515"/>
      <c r="B57" s="47" t="s">
        <v>860</v>
      </c>
      <c r="C57" s="532" t="s">
        <v>4664</v>
      </c>
      <c r="D57" s="499">
        <v>4</v>
      </c>
      <c r="E57" s="544">
        <v>5</v>
      </c>
      <c r="F57" s="496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738</v>
      </c>
      <c r="M57" s="357" t="s">
        <v>860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515"/>
      <c r="B58" s="47" t="s">
        <v>4665</v>
      </c>
      <c r="C58" s="532" t="s">
        <v>1021</v>
      </c>
      <c r="D58" s="499">
        <v>8</v>
      </c>
      <c r="E58" s="47">
        <v>14</v>
      </c>
      <c r="F58" s="610" t="s">
        <v>4666</v>
      </c>
      <c r="G58" s="494"/>
      <c r="H58" s="494" t="s">
        <v>34</v>
      </c>
      <c r="I58" s="494" t="s">
        <v>294</v>
      </c>
      <c r="J58" s="494" t="s">
        <v>294</v>
      </c>
      <c r="K58" s="573">
        <v>130</v>
      </c>
      <c r="L58" s="358" t="s">
        <v>4589</v>
      </c>
      <c r="M58" s="357" t="s">
        <v>4665</v>
      </c>
      <c r="N58" s="357" t="s">
        <v>34</v>
      </c>
      <c r="O58" s="357" t="s">
        <v>294</v>
      </c>
      <c r="P58" s="357" t="s">
        <v>294</v>
      </c>
      <c r="Q58" s="357">
        <v>130</v>
      </c>
      <c r="R58" s="357">
        <v>20</v>
      </c>
      <c r="S58" s="357">
        <v>0</v>
      </c>
      <c r="T58" s="357" t="s">
        <v>1181</v>
      </c>
      <c r="U58" s="357" t="s">
        <v>2110</v>
      </c>
      <c r="V58" s="357" t="s">
        <v>294</v>
      </c>
    </row>
    <row r="59" spans="1:22" ht="15" thickBot="1">
      <c r="A59" s="515"/>
      <c r="B59" s="47" t="s">
        <v>4667</v>
      </c>
      <c r="C59" s="532" t="s">
        <v>4668</v>
      </c>
      <c r="D59" s="499">
        <v>3</v>
      </c>
      <c r="E59" s="544">
        <v>4</v>
      </c>
      <c r="F59" s="496" t="s">
        <v>4635</v>
      </c>
      <c r="G59" s="494"/>
      <c r="H59" s="494" t="s">
        <v>4634</v>
      </c>
      <c r="I59" s="494" t="s">
        <v>294</v>
      </c>
      <c r="J59" s="494" t="s">
        <v>294</v>
      </c>
      <c r="K59" s="573">
        <v>0</v>
      </c>
      <c r="L59" s="358" t="s">
        <v>4669</v>
      </c>
      <c r="M59" s="357" t="s">
        <v>4667</v>
      </c>
      <c r="N59" s="357" t="s">
        <v>4634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943</v>
      </c>
      <c r="U59" s="357" t="s">
        <v>294</v>
      </c>
      <c r="V59" s="357" t="s">
        <v>294</v>
      </c>
    </row>
    <row r="60" spans="1:22" ht="15" thickBot="1">
      <c r="A60" s="517"/>
      <c r="B60" s="517"/>
      <c r="C60" s="541" t="s">
        <v>336</v>
      </c>
      <c r="D60" s="49">
        <v>19</v>
      </c>
      <c r="E60" s="49">
        <v>27</v>
      </c>
      <c r="F60" s="69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336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4670</v>
      </c>
      <c r="C61" s="543" t="s">
        <v>4671</v>
      </c>
      <c r="D61" s="499">
        <v>8</v>
      </c>
      <c r="E61" s="544">
        <v>13</v>
      </c>
      <c r="F61" s="877" t="s">
        <v>4661</v>
      </c>
      <c r="G61" s="494"/>
      <c r="H61" s="494" t="s">
        <v>4660</v>
      </c>
      <c r="I61" s="494" t="s">
        <v>294</v>
      </c>
      <c r="J61" s="494" t="s">
        <v>294</v>
      </c>
      <c r="K61" s="573">
        <v>0</v>
      </c>
      <c r="L61" s="358" t="s">
        <v>4672</v>
      </c>
      <c r="M61" s="357" t="s">
        <v>4670</v>
      </c>
      <c r="N61" s="357" t="s">
        <v>4660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4663</v>
      </c>
      <c r="U61" s="357" t="s">
        <v>294</v>
      </c>
      <c r="V61" s="357" t="s">
        <v>294</v>
      </c>
    </row>
    <row r="62" spans="1:22">
      <c r="A62" s="515"/>
      <c r="B62" s="544" t="s">
        <v>1114</v>
      </c>
      <c r="C62" s="532" t="s">
        <v>4673</v>
      </c>
      <c r="D62" s="499">
        <v>4</v>
      </c>
      <c r="E62" s="47">
        <v>4</v>
      </c>
      <c r="F62" s="496" t="s">
        <v>1115</v>
      </c>
      <c r="G62" s="494" t="s">
        <v>241</v>
      </c>
      <c r="H62" s="494" t="s">
        <v>294</v>
      </c>
      <c r="I62" s="494" t="s">
        <v>294</v>
      </c>
      <c r="J62" s="494" t="s">
        <v>294</v>
      </c>
      <c r="K62" s="573">
        <v>150</v>
      </c>
      <c r="L62" s="358" t="s">
        <v>878</v>
      </c>
      <c r="M62" s="357" t="s">
        <v>1114</v>
      </c>
      <c r="N62" s="357" t="s">
        <v>294</v>
      </c>
      <c r="O62" s="357" t="s">
        <v>294</v>
      </c>
      <c r="P62" s="357" t="s">
        <v>294</v>
      </c>
      <c r="Q62" s="357">
        <v>150</v>
      </c>
      <c r="R62" s="357">
        <v>0</v>
      </c>
      <c r="S62" s="357">
        <v>0</v>
      </c>
      <c r="T62" s="357" t="s">
        <v>2111</v>
      </c>
      <c r="U62" s="357" t="s">
        <v>294</v>
      </c>
      <c r="V62" s="357" t="s">
        <v>294</v>
      </c>
    </row>
    <row r="63" spans="1:22">
      <c r="A63" s="515"/>
      <c r="B63" s="544" t="s">
        <v>4591</v>
      </c>
      <c r="C63" s="532" t="s">
        <v>1120</v>
      </c>
      <c r="D63" s="499">
        <v>4</v>
      </c>
      <c r="E63" s="47">
        <v>4</v>
      </c>
      <c r="F63" s="496" t="s">
        <v>1115</v>
      </c>
      <c r="G63" s="494" t="s">
        <v>241</v>
      </c>
      <c r="H63" s="494" t="s">
        <v>294</v>
      </c>
      <c r="I63" s="494" t="s">
        <v>294</v>
      </c>
      <c r="J63" s="494" t="s">
        <v>294</v>
      </c>
      <c r="K63" s="573">
        <v>150</v>
      </c>
      <c r="L63" s="358"/>
    </row>
    <row r="64" spans="1:22">
      <c r="A64" s="515"/>
      <c r="B64" s="544" t="s">
        <v>876</v>
      </c>
      <c r="C64" s="532" t="s">
        <v>1121</v>
      </c>
      <c r="D64" s="499">
        <v>4</v>
      </c>
      <c r="E64" s="47">
        <v>4</v>
      </c>
      <c r="F64" s="496" t="s">
        <v>1115</v>
      </c>
      <c r="G64" s="494" t="s">
        <v>241</v>
      </c>
      <c r="H64" s="494" t="s">
        <v>294</v>
      </c>
      <c r="I64" s="494" t="s">
        <v>294</v>
      </c>
      <c r="J64" s="494" t="s">
        <v>294</v>
      </c>
      <c r="K64" s="573">
        <v>150</v>
      </c>
      <c r="L64" s="358"/>
    </row>
    <row r="65" spans="1:22" ht="15" thickBot="1">
      <c r="A65" s="515"/>
      <c r="B65" s="47" t="s">
        <v>5468</v>
      </c>
      <c r="C65" s="542" t="s">
        <v>147</v>
      </c>
      <c r="D65" s="499">
        <v>8</v>
      </c>
      <c r="E65" s="544">
        <v>12</v>
      </c>
      <c r="F65" s="497" t="s">
        <v>4674</v>
      </c>
      <c r="G65" s="494"/>
      <c r="H65" s="494" t="s">
        <v>35</v>
      </c>
      <c r="I65" s="494" t="s">
        <v>294</v>
      </c>
      <c r="J65" s="494" t="s">
        <v>294</v>
      </c>
      <c r="K65" s="573">
        <v>150</v>
      </c>
      <c r="L65" s="358" t="s">
        <v>1153</v>
      </c>
      <c r="M65" s="357" t="s">
        <v>5468</v>
      </c>
      <c r="N65" s="357" t="s">
        <v>35</v>
      </c>
      <c r="O65" s="357" t="s">
        <v>294</v>
      </c>
      <c r="P65" s="357" t="s">
        <v>294</v>
      </c>
      <c r="Q65" s="357">
        <v>150</v>
      </c>
      <c r="R65" s="357">
        <v>37</v>
      </c>
      <c r="S65" s="357">
        <v>0</v>
      </c>
      <c r="T65" s="357" t="s">
        <v>3259</v>
      </c>
      <c r="U65" s="357" t="s">
        <v>2111</v>
      </c>
      <c r="V65" s="357" t="s">
        <v>294</v>
      </c>
    </row>
    <row r="66" spans="1:22" ht="15" thickBot="1">
      <c r="A66" s="517"/>
      <c r="B66" s="50"/>
      <c r="C66" s="541" t="s">
        <v>336</v>
      </c>
      <c r="D66" s="49">
        <v>20</v>
      </c>
      <c r="E66" s="49">
        <v>29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336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6" t="s">
        <v>4675</v>
      </c>
      <c r="C67" s="532" t="s">
        <v>4676</v>
      </c>
      <c r="D67" s="499">
        <v>7</v>
      </c>
      <c r="E67" s="544">
        <v>11</v>
      </c>
      <c r="F67" s="877" t="s">
        <v>4671</v>
      </c>
      <c r="G67" s="494"/>
      <c r="H67" s="494" t="s">
        <v>4670</v>
      </c>
      <c r="I67" s="494" t="s">
        <v>294</v>
      </c>
      <c r="J67" s="494" t="s">
        <v>294</v>
      </c>
      <c r="K67" s="573">
        <v>0</v>
      </c>
      <c r="L67" s="358" t="s">
        <v>4677</v>
      </c>
      <c r="M67" s="357" t="s">
        <v>4675</v>
      </c>
      <c r="N67" s="357" t="s">
        <v>4670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4672</v>
      </c>
      <c r="U67" s="357" t="s">
        <v>294</v>
      </c>
      <c r="V67" s="357" t="s">
        <v>294</v>
      </c>
    </row>
    <row r="68" spans="1:22">
      <c r="A68" s="515"/>
      <c r="B68" s="47" t="s">
        <v>5476</v>
      </c>
      <c r="C68" s="532" t="s">
        <v>151</v>
      </c>
      <c r="D68" s="499">
        <v>8</v>
      </c>
      <c r="E68" s="47">
        <v>12</v>
      </c>
      <c r="F68" s="496" t="s">
        <v>147</v>
      </c>
      <c r="G68" s="494"/>
      <c r="H68" s="494" t="s">
        <v>5468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5476</v>
      </c>
      <c r="N68" s="357" t="s">
        <v>5468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47" t="s">
        <v>1116</v>
      </c>
      <c r="C69" s="532" t="s">
        <v>1122</v>
      </c>
      <c r="D69" s="499">
        <v>4</v>
      </c>
      <c r="E69" s="47">
        <v>4</v>
      </c>
      <c r="F69" s="496" t="s">
        <v>1058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866</v>
      </c>
      <c r="C70" s="532" t="s">
        <v>1123</v>
      </c>
      <c r="D70" s="499">
        <v>4</v>
      </c>
      <c r="E70" s="47">
        <v>4</v>
      </c>
      <c r="F70" s="496" t="s">
        <v>1058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529" t="s">
        <v>875</v>
      </c>
      <c r="C71" s="532" t="s">
        <v>1124</v>
      </c>
      <c r="D71" s="499">
        <v>4</v>
      </c>
      <c r="E71" s="544">
        <v>4</v>
      </c>
      <c r="F71" s="497" t="s">
        <v>1058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945</v>
      </c>
      <c r="M71" s="357" t="s">
        <v>875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153</v>
      </c>
      <c r="U71" s="357" t="s">
        <v>294</v>
      </c>
      <c r="V71" s="357" t="s">
        <v>294</v>
      </c>
    </row>
    <row r="72" spans="1:22" ht="15" thickBot="1">
      <c r="A72" s="517"/>
      <c r="B72" s="517"/>
      <c r="C72" s="541" t="s">
        <v>336</v>
      </c>
      <c r="D72" s="49">
        <v>19</v>
      </c>
      <c r="E72" s="49">
        <v>27</v>
      </c>
      <c r="F72" s="51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525" t="s">
        <v>111</v>
      </c>
      <c r="D73" s="49">
        <v>199.5</v>
      </c>
      <c r="E73" s="49">
        <v>264</v>
      </c>
      <c r="F73" s="519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1E247-A164-4675-969B-EC36AE7FC164}">
  <sheetPr codeName="Sheet195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831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229" t="s">
        <v>10</v>
      </c>
      <c r="C9" s="543" t="s">
        <v>438</v>
      </c>
      <c r="D9" s="498">
        <v>2</v>
      </c>
      <c r="E9" s="46">
        <v>2</v>
      </c>
      <c r="F9" s="53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1230" t="s">
        <v>3168</v>
      </c>
      <c r="C10" s="540" t="s">
        <v>3533</v>
      </c>
      <c r="D10" s="499">
        <v>5</v>
      </c>
      <c r="E10" s="47">
        <v>6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1230" t="s">
        <v>5386</v>
      </c>
      <c r="C11" s="532" t="s">
        <v>5387</v>
      </c>
      <c r="D11" s="499">
        <v>4</v>
      </c>
      <c r="E11" s="47">
        <v>4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5388</v>
      </c>
      <c r="M11" s="357" t="s">
        <v>5386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1230" t="s">
        <v>19</v>
      </c>
      <c r="C12" s="532" t="s">
        <v>335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4532</v>
      </c>
      <c r="C13" s="532" t="s">
        <v>4533</v>
      </c>
      <c r="D13" s="499">
        <v>4</v>
      </c>
      <c r="E13" s="47">
        <v>6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4534</v>
      </c>
      <c r="M13" s="357" t="s">
        <v>4532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32" t="s">
        <v>3543</v>
      </c>
      <c r="D14" s="499">
        <v>5</v>
      </c>
      <c r="E14" s="47">
        <v>6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22</v>
      </c>
      <c r="E15" s="49">
        <v>26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2" t="s">
        <v>3545</v>
      </c>
      <c r="D16" s="498">
        <v>5</v>
      </c>
      <c r="E16" s="46">
        <v>6</v>
      </c>
      <c r="F16" s="495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18</v>
      </c>
      <c r="C17" s="532" t="s">
        <v>326</v>
      </c>
      <c r="D17" s="499">
        <v>2</v>
      </c>
      <c r="E17" s="47">
        <v>2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608</v>
      </c>
      <c r="M17" s="357" t="s">
        <v>18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4535</v>
      </c>
      <c r="C18" s="532" t="s">
        <v>4536</v>
      </c>
      <c r="D18" s="499">
        <v>3</v>
      </c>
      <c r="E18" s="47">
        <v>4</v>
      </c>
      <c r="F18" s="496" t="s">
        <v>5387</v>
      </c>
      <c r="G18" s="494"/>
      <c r="H18" s="494" t="s">
        <v>5386</v>
      </c>
      <c r="I18" s="494" t="s">
        <v>294</v>
      </c>
      <c r="J18" s="494" t="s">
        <v>294</v>
      </c>
      <c r="K18" s="573">
        <v>0</v>
      </c>
      <c r="L18" s="358" t="s">
        <v>4537</v>
      </c>
      <c r="M18" s="357" t="s">
        <v>4535</v>
      </c>
      <c r="N18" s="357" t="s">
        <v>5386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5388</v>
      </c>
      <c r="U18" s="357" t="s">
        <v>294</v>
      </c>
      <c r="V18" s="357" t="s">
        <v>294</v>
      </c>
    </row>
    <row r="19" spans="1:22">
      <c r="A19" s="515"/>
      <c r="B19" s="47" t="s">
        <v>366</v>
      </c>
      <c r="C19" s="532" t="s">
        <v>367</v>
      </c>
      <c r="D19" s="499">
        <v>3</v>
      </c>
      <c r="E19" s="47">
        <v>4</v>
      </c>
      <c r="F19" s="68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367</v>
      </c>
      <c r="M19" s="357" t="s">
        <v>366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47" t="s">
        <v>26</v>
      </c>
      <c r="C20" s="532" t="s">
        <v>52</v>
      </c>
      <c r="D20" s="516">
        <v>5</v>
      </c>
      <c r="E20" s="47">
        <v>6</v>
      </c>
      <c r="F20" s="496" t="s">
        <v>3543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48"/>
      <c r="C21" s="541" t="s">
        <v>22</v>
      </c>
      <c r="D21" s="49">
        <v>18</v>
      </c>
      <c r="E21" s="49">
        <v>22</v>
      </c>
      <c r="F21" s="69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7" t="s">
        <v>4626</v>
      </c>
      <c r="C22" s="532" t="s">
        <v>4627</v>
      </c>
      <c r="D22" s="498">
        <v>5</v>
      </c>
      <c r="E22" s="46">
        <v>6</v>
      </c>
      <c r="F22" s="495" t="s">
        <v>3545</v>
      </c>
      <c r="G22" s="494"/>
      <c r="H22" s="494" t="s">
        <v>3544</v>
      </c>
      <c r="I22" s="494" t="s">
        <v>294</v>
      </c>
      <c r="J22" s="494" t="s">
        <v>294</v>
      </c>
      <c r="K22" s="573">
        <v>0</v>
      </c>
      <c r="L22" s="358" t="s">
        <v>4538</v>
      </c>
      <c r="M22" s="357" t="s">
        <v>4626</v>
      </c>
      <c r="N22" s="357" t="s">
        <v>3544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593</v>
      </c>
      <c r="U22" s="357" t="s">
        <v>294</v>
      </c>
      <c r="V22" s="357" t="s">
        <v>294</v>
      </c>
    </row>
    <row r="23" spans="1:22">
      <c r="A23" s="515"/>
      <c r="B23" s="47" t="s">
        <v>5389</v>
      </c>
      <c r="C23" s="532" t="s">
        <v>5390</v>
      </c>
      <c r="D23" s="499">
        <v>2</v>
      </c>
      <c r="E23" s="47">
        <v>4</v>
      </c>
      <c r="F23" s="496" t="s">
        <v>4533</v>
      </c>
      <c r="G23" s="494"/>
      <c r="H23" s="494" t="s">
        <v>4532</v>
      </c>
      <c r="I23" s="494" t="s">
        <v>294</v>
      </c>
      <c r="J23" s="494" t="s">
        <v>294</v>
      </c>
      <c r="K23" s="573">
        <v>0</v>
      </c>
      <c r="L23" s="358" t="s">
        <v>5391</v>
      </c>
      <c r="M23" s="357" t="s">
        <v>5389</v>
      </c>
      <c r="N23" s="357" t="s">
        <v>4532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4534</v>
      </c>
      <c r="U23" s="357" t="s">
        <v>294</v>
      </c>
      <c r="V23" s="357" t="s">
        <v>294</v>
      </c>
    </row>
    <row r="24" spans="1:22">
      <c r="A24" s="515"/>
      <c r="B24" s="47" t="s">
        <v>4543</v>
      </c>
      <c r="C24" s="532" t="s">
        <v>4544</v>
      </c>
      <c r="D24" s="499">
        <v>4</v>
      </c>
      <c r="E24" s="47">
        <v>6</v>
      </c>
      <c r="F24" s="49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4545</v>
      </c>
      <c r="M24" s="357" t="s">
        <v>4543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5217</v>
      </c>
      <c r="C25" s="532" t="s">
        <v>5218</v>
      </c>
      <c r="D25" s="499">
        <v>3</v>
      </c>
      <c r="E25" s="47">
        <v>4</v>
      </c>
      <c r="F25" s="4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5219</v>
      </c>
      <c r="M25" s="357" t="s">
        <v>5217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25</v>
      </c>
      <c r="C26" s="532" t="s">
        <v>138</v>
      </c>
      <c r="D26" s="499">
        <v>3</v>
      </c>
      <c r="E26" s="47">
        <v>4</v>
      </c>
      <c r="F26" s="496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25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47" t="s">
        <v>33</v>
      </c>
      <c r="C27" s="532" t="s">
        <v>140</v>
      </c>
      <c r="D27" s="499">
        <v>5</v>
      </c>
      <c r="E27" s="47">
        <v>6</v>
      </c>
      <c r="F27" s="496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41" t="s">
        <v>22</v>
      </c>
      <c r="D28" s="49">
        <v>22</v>
      </c>
      <c r="E28" s="49">
        <v>30</v>
      </c>
      <c r="F28" s="69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7" t="s">
        <v>499</v>
      </c>
      <c r="C29" s="543" t="s">
        <v>500</v>
      </c>
      <c r="D29" s="498">
        <v>4</v>
      </c>
      <c r="E29" s="46">
        <v>4</v>
      </c>
      <c r="F29" s="495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882</v>
      </c>
      <c r="M29" s="357" t="s">
        <v>499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/>
      <c r="B30" s="47" t="s">
        <v>29</v>
      </c>
      <c r="C30" s="532" t="s">
        <v>53</v>
      </c>
      <c r="D30" s="499">
        <v>2</v>
      </c>
      <c r="E30" s="47">
        <v>2</v>
      </c>
      <c r="F30" s="49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609</v>
      </c>
      <c r="M30" s="357" t="s">
        <v>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35</v>
      </c>
      <c r="C31" s="532" t="s">
        <v>3258</v>
      </c>
      <c r="D31" s="499">
        <v>3</v>
      </c>
      <c r="E31" s="47">
        <v>4</v>
      </c>
      <c r="F31" s="496" t="s">
        <v>3733</v>
      </c>
      <c r="G31" s="494"/>
      <c r="H31" s="494" t="s">
        <v>25</v>
      </c>
      <c r="I31" s="494" t="s">
        <v>294</v>
      </c>
      <c r="J31" s="494" t="s">
        <v>294</v>
      </c>
      <c r="K31" s="573">
        <v>0</v>
      </c>
      <c r="L31" s="358" t="s">
        <v>3259</v>
      </c>
      <c r="M31" s="357" t="s">
        <v>35</v>
      </c>
      <c r="N31" s="357" t="s">
        <v>25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2100</v>
      </c>
      <c r="U31" s="357" t="s">
        <v>294</v>
      </c>
      <c r="V31" s="357" t="s">
        <v>294</v>
      </c>
    </row>
    <row r="32" spans="1:22">
      <c r="A32" s="515"/>
      <c r="B32" s="47" t="s">
        <v>5392</v>
      </c>
      <c r="C32" s="1154" t="s">
        <v>5393</v>
      </c>
      <c r="D32" s="499">
        <v>3</v>
      </c>
      <c r="E32" s="47">
        <v>6</v>
      </c>
      <c r="F32" s="496" t="s">
        <v>5390</v>
      </c>
      <c r="G32" s="494"/>
      <c r="H32" s="494" t="s">
        <v>5389</v>
      </c>
      <c r="I32" s="494" t="s">
        <v>294</v>
      </c>
      <c r="J32" s="494" t="s">
        <v>294</v>
      </c>
      <c r="K32" s="573">
        <v>0</v>
      </c>
      <c r="L32" s="358" t="s">
        <v>5394</v>
      </c>
      <c r="M32" s="357" t="s">
        <v>5392</v>
      </c>
      <c r="N32" s="357" t="s">
        <v>5389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5391</v>
      </c>
      <c r="U32" s="357" t="s">
        <v>294</v>
      </c>
      <c r="V32" s="357" t="s">
        <v>294</v>
      </c>
    </row>
    <row r="33" spans="1:22">
      <c r="A33" s="515"/>
      <c r="B33" s="47" t="s">
        <v>30</v>
      </c>
      <c r="C33" s="532" t="s">
        <v>141</v>
      </c>
      <c r="D33" s="499">
        <v>5</v>
      </c>
      <c r="E33" s="47">
        <v>6</v>
      </c>
      <c r="F33" s="496" t="s">
        <v>3545</v>
      </c>
      <c r="G33" s="494"/>
      <c r="H33" s="494" t="s">
        <v>3544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3544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 ht="15" thickBot="1">
      <c r="A34" s="515"/>
      <c r="B34" s="47" t="s">
        <v>4893</v>
      </c>
      <c r="C34" s="542" t="s">
        <v>869</v>
      </c>
      <c r="D34" s="499">
        <v>4</v>
      </c>
      <c r="E34" s="47">
        <v>4</v>
      </c>
      <c r="F34" s="496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2113</v>
      </c>
      <c r="M34" s="357" t="s">
        <v>4893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7"/>
      <c r="B35" s="48"/>
      <c r="C35" s="541" t="s">
        <v>22</v>
      </c>
      <c r="D35" s="692">
        <v>21</v>
      </c>
      <c r="E35" s="692">
        <v>26</v>
      </c>
      <c r="F35" s="688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47" t="s">
        <v>4834</v>
      </c>
      <c r="C36" s="532" t="s">
        <v>408</v>
      </c>
      <c r="D36" s="498">
        <v>4</v>
      </c>
      <c r="E36" s="46">
        <v>6</v>
      </c>
      <c r="F36" s="495" t="s">
        <v>367</v>
      </c>
      <c r="G36" s="494"/>
      <c r="H36" s="494" t="s">
        <v>366</v>
      </c>
      <c r="I36" s="494" t="s">
        <v>294</v>
      </c>
      <c r="J36" s="494" t="s">
        <v>294</v>
      </c>
      <c r="K36" s="573">
        <v>0</v>
      </c>
      <c r="L36" s="358" t="s">
        <v>408</v>
      </c>
      <c r="M36" s="357" t="s">
        <v>4834</v>
      </c>
      <c r="N36" s="357" t="s">
        <v>366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367</v>
      </c>
      <c r="U36" s="357" t="s">
        <v>294</v>
      </c>
      <c r="V36" s="357" t="s">
        <v>294</v>
      </c>
    </row>
    <row r="37" spans="1:22">
      <c r="A37" s="515"/>
      <c r="B37" s="47" t="s">
        <v>4571</v>
      </c>
      <c r="C37" s="532" t="s">
        <v>4572</v>
      </c>
      <c r="D37" s="499">
        <v>4</v>
      </c>
      <c r="E37" s="47">
        <v>4</v>
      </c>
      <c r="F37" s="496" t="s">
        <v>500</v>
      </c>
      <c r="G37" s="494"/>
      <c r="H37" s="494" t="s">
        <v>499</v>
      </c>
      <c r="I37" s="494" t="s">
        <v>294</v>
      </c>
      <c r="J37" s="494" t="s">
        <v>294</v>
      </c>
      <c r="K37" s="574">
        <v>0</v>
      </c>
      <c r="L37" s="358" t="s">
        <v>4573</v>
      </c>
      <c r="M37" s="357" t="s">
        <v>4571</v>
      </c>
      <c r="N37" s="357" t="s">
        <v>499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882</v>
      </c>
      <c r="U37" s="357" t="s">
        <v>294</v>
      </c>
      <c r="V37" s="357" t="s">
        <v>294</v>
      </c>
    </row>
    <row r="38" spans="1:22">
      <c r="A38" s="515"/>
      <c r="B38" s="47" t="s">
        <v>5395</v>
      </c>
      <c r="C38" s="532" t="s">
        <v>835</v>
      </c>
      <c r="D38" s="499">
        <v>3</v>
      </c>
      <c r="E38" s="47">
        <v>4</v>
      </c>
      <c r="F38" s="496" t="s">
        <v>4544</v>
      </c>
      <c r="G38" s="494"/>
      <c r="H38" s="494" t="s">
        <v>4543</v>
      </c>
      <c r="I38" s="494" t="s">
        <v>294</v>
      </c>
      <c r="J38" s="494" t="s">
        <v>294</v>
      </c>
      <c r="K38" s="573">
        <v>0</v>
      </c>
      <c r="L38" s="358" t="s">
        <v>3136</v>
      </c>
      <c r="M38" s="357" t="s">
        <v>5395</v>
      </c>
      <c r="N38" s="357" t="s">
        <v>4543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4545</v>
      </c>
      <c r="U38" s="357" t="s">
        <v>294</v>
      </c>
      <c r="V38" s="357" t="s">
        <v>294</v>
      </c>
    </row>
    <row r="39" spans="1:22">
      <c r="A39" s="515"/>
      <c r="B39" s="47" t="s">
        <v>5396</v>
      </c>
      <c r="C39" s="532" t="s">
        <v>5397</v>
      </c>
      <c r="D39" s="499">
        <v>3</v>
      </c>
      <c r="E39" s="47">
        <v>4</v>
      </c>
      <c r="F39" s="496" t="s">
        <v>4541</v>
      </c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5397</v>
      </c>
      <c r="M39" s="357" t="s">
        <v>5396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4542</v>
      </c>
      <c r="U39" s="357" t="s">
        <v>294</v>
      </c>
      <c r="V39" s="357" t="s">
        <v>294</v>
      </c>
    </row>
    <row r="40" spans="1:22" ht="15" thickBot="1">
      <c r="A40" s="515"/>
      <c r="B40" s="47" t="s">
        <v>3619</v>
      </c>
      <c r="C40" s="532" t="s">
        <v>4146</v>
      </c>
      <c r="D40" s="516">
        <v>6</v>
      </c>
      <c r="E40" s="50">
        <v>10</v>
      </c>
      <c r="F40" s="497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3619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517"/>
      <c r="B41" s="48"/>
      <c r="C41" s="541" t="s">
        <v>22</v>
      </c>
      <c r="D41" s="545">
        <v>20</v>
      </c>
      <c r="E41" s="545">
        <v>28</v>
      </c>
      <c r="F41" s="690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15">
        <v>6</v>
      </c>
      <c r="B42" s="47" t="s">
        <v>5398</v>
      </c>
      <c r="C42" s="532" t="s">
        <v>5399</v>
      </c>
      <c r="D42" s="499">
        <v>3</v>
      </c>
      <c r="E42" s="47">
        <v>4</v>
      </c>
      <c r="F42" s="686" t="s">
        <v>5397</v>
      </c>
      <c r="G42" s="494"/>
      <c r="H42" s="494" t="s">
        <v>5396</v>
      </c>
      <c r="I42" s="494" t="s">
        <v>294</v>
      </c>
      <c r="J42" s="494" t="s">
        <v>294</v>
      </c>
      <c r="K42" s="573">
        <v>0</v>
      </c>
      <c r="L42" s="358" t="s">
        <v>5399</v>
      </c>
      <c r="M42" s="357" t="s">
        <v>5398</v>
      </c>
      <c r="N42" s="357" t="s">
        <v>5396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5397</v>
      </c>
      <c r="U42" s="357" t="s">
        <v>294</v>
      </c>
      <c r="V42" s="357" t="s">
        <v>294</v>
      </c>
    </row>
    <row r="43" spans="1:22">
      <c r="A43" s="515"/>
      <c r="B43" s="47" t="s">
        <v>4567</v>
      </c>
      <c r="C43" s="532" t="s">
        <v>4568</v>
      </c>
      <c r="D43" s="499">
        <v>4</v>
      </c>
      <c r="E43" s="47">
        <v>6</v>
      </c>
      <c r="F43" s="686" t="s">
        <v>5393</v>
      </c>
      <c r="G43" s="494"/>
      <c r="H43" s="494" t="s">
        <v>5392</v>
      </c>
      <c r="I43" s="494" t="s">
        <v>294</v>
      </c>
      <c r="J43" s="494" t="s">
        <v>294</v>
      </c>
      <c r="K43" s="573">
        <v>0</v>
      </c>
      <c r="L43" s="358" t="s">
        <v>4568</v>
      </c>
      <c r="M43" s="357" t="s">
        <v>4567</v>
      </c>
      <c r="N43" s="357" t="s">
        <v>5392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5394</v>
      </c>
      <c r="U43" s="357" t="s">
        <v>294</v>
      </c>
      <c r="V43" s="357" t="s">
        <v>294</v>
      </c>
    </row>
    <row r="44" spans="1:22">
      <c r="A44" s="515"/>
      <c r="B44" s="47" t="s">
        <v>5400</v>
      </c>
      <c r="C44" s="532" t="s">
        <v>4639</v>
      </c>
      <c r="D44" s="499">
        <v>5</v>
      </c>
      <c r="E44" s="47">
        <v>8</v>
      </c>
      <c r="F44" s="496" t="s">
        <v>4572</v>
      </c>
      <c r="G44" s="494"/>
      <c r="H44" s="494" t="s">
        <v>4571</v>
      </c>
      <c r="I44" s="494" t="s">
        <v>294</v>
      </c>
      <c r="J44" s="494" t="s">
        <v>294</v>
      </c>
      <c r="K44" s="573">
        <v>0</v>
      </c>
      <c r="L44" s="358" t="s">
        <v>2115</v>
      </c>
      <c r="M44" s="357" t="s">
        <v>5400</v>
      </c>
      <c r="N44" s="357" t="s">
        <v>4571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4573</v>
      </c>
      <c r="U44" s="357" t="s">
        <v>294</v>
      </c>
      <c r="V44" s="357" t="s">
        <v>294</v>
      </c>
    </row>
    <row r="45" spans="1:22">
      <c r="A45" s="515"/>
      <c r="B45" s="47" t="s">
        <v>4556</v>
      </c>
      <c r="C45" s="532" t="s">
        <v>4557</v>
      </c>
      <c r="D45" s="499">
        <v>4</v>
      </c>
      <c r="E45" s="47">
        <v>6</v>
      </c>
      <c r="F45" s="496" t="s">
        <v>408</v>
      </c>
      <c r="G45" s="494"/>
      <c r="H45" s="494" t="s">
        <v>4834</v>
      </c>
      <c r="I45" s="494" t="s">
        <v>294</v>
      </c>
      <c r="J45" s="494" t="s">
        <v>294</v>
      </c>
      <c r="K45" s="573">
        <v>0</v>
      </c>
      <c r="L45" s="358" t="s">
        <v>4558</v>
      </c>
      <c r="M45" s="357" t="s">
        <v>4556</v>
      </c>
      <c r="N45" s="357" t="s">
        <v>4834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408</v>
      </c>
      <c r="U45" s="357" t="s">
        <v>294</v>
      </c>
      <c r="V45" s="357" t="s">
        <v>294</v>
      </c>
    </row>
    <row r="46" spans="1:22" ht="15" thickBot="1">
      <c r="A46" s="515"/>
      <c r="B46" s="47" t="s">
        <v>5248</v>
      </c>
      <c r="C46" s="532" t="s">
        <v>4560</v>
      </c>
      <c r="D46" s="499">
        <v>3</v>
      </c>
      <c r="E46" s="47">
        <v>4</v>
      </c>
      <c r="F46" s="49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4560</v>
      </c>
      <c r="M46" s="357" t="s">
        <v>5248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 ht="15" thickBot="1">
      <c r="A47" s="517"/>
      <c r="B47" s="48"/>
      <c r="C47" s="541" t="s">
        <v>22</v>
      </c>
      <c r="D47" s="49">
        <v>19</v>
      </c>
      <c r="E47" s="49">
        <v>28</v>
      </c>
      <c r="F47" s="69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602">
        <v>7</v>
      </c>
      <c r="B48" s="46" t="s">
        <v>5401</v>
      </c>
      <c r="C48" s="532" t="s">
        <v>4570</v>
      </c>
      <c r="D48" s="498">
        <v>3</v>
      </c>
      <c r="E48" s="46">
        <v>6</v>
      </c>
      <c r="F48" s="495" t="s">
        <v>4568</v>
      </c>
      <c r="G48" s="494"/>
      <c r="H48" s="494" t="s">
        <v>4567</v>
      </c>
      <c r="I48" s="494" t="s">
        <v>294</v>
      </c>
      <c r="J48" s="494" t="s">
        <v>294</v>
      </c>
      <c r="K48" s="573">
        <v>0</v>
      </c>
      <c r="L48" s="358" t="s">
        <v>4570</v>
      </c>
      <c r="M48" s="357" t="s">
        <v>5401</v>
      </c>
      <c r="N48" s="357" t="s">
        <v>4567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4568</v>
      </c>
      <c r="U48" s="357" t="s">
        <v>294</v>
      </c>
      <c r="V48" s="357" t="s">
        <v>294</v>
      </c>
    </row>
    <row r="49" spans="1:22">
      <c r="A49" s="515"/>
      <c r="B49" s="47" t="s">
        <v>5030</v>
      </c>
      <c r="C49" s="532" t="s">
        <v>4801</v>
      </c>
      <c r="D49" s="499">
        <v>4</v>
      </c>
      <c r="E49" s="47">
        <v>6</v>
      </c>
      <c r="F49" s="496" t="s">
        <v>408</v>
      </c>
      <c r="G49" s="494"/>
      <c r="H49" s="494" t="s">
        <v>4834</v>
      </c>
      <c r="I49" s="494" t="s">
        <v>294</v>
      </c>
      <c r="J49" s="494" t="s">
        <v>294</v>
      </c>
      <c r="K49" s="573">
        <v>0</v>
      </c>
      <c r="L49" s="358" t="s">
        <v>2119</v>
      </c>
      <c r="M49" s="357" t="s">
        <v>5030</v>
      </c>
      <c r="N49" s="357" t="s">
        <v>4834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408</v>
      </c>
      <c r="U49" s="357" t="s">
        <v>294</v>
      </c>
      <c r="V49" s="357" t="s">
        <v>294</v>
      </c>
    </row>
    <row r="50" spans="1:22">
      <c r="A50" s="515"/>
      <c r="B50" s="47" t="s">
        <v>901</v>
      </c>
      <c r="C50" s="532" t="s">
        <v>5157</v>
      </c>
      <c r="D50" s="499">
        <v>3</v>
      </c>
      <c r="E50" s="47">
        <v>4</v>
      </c>
      <c r="F50" s="496" t="s">
        <v>500</v>
      </c>
      <c r="G50" s="494"/>
      <c r="H50" s="494" t="s">
        <v>499</v>
      </c>
      <c r="I50" s="494" t="s">
        <v>294</v>
      </c>
      <c r="J50" s="494" t="s">
        <v>294</v>
      </c>
      <c r="K50" s="573">
        <v>0</v>
      </c>
      <c r="L50" s="358" t="s">
        <v>2103</v>
      </c>
      <c r="M50" s="357" t="s">
        <v>901</v>
      </c>
      <c r="N50" s="357" t="s">
        <v>499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882</v>
      </c>
      <c r="U50" s="357" t="s">
        <v>294</v>
      </c>
      <c r="V50" s="357" t="s">
        <v>294</v>
      </c>
    </row>
    <row r="51" spans="1:22">
      <c r="A51" s="515"/>
      <c r="B51" s="47" t="s">
        <v>5402</v>
      </c>
      <c r="C51" s="532" t="s">
        <v>5403</v>
      </c>
      <c r="D51" s="499">
        <v>5</v>
      </c>
      <c r="E51" s="47">
        <v>8</v>
      </c>
      <c r="F51" s="496" t="s">
        <v>4533</v>
      </c>
      <c r="G51" s="494"/>
      <c r="H51" s="494" t="s">
        <v>4532</v>
      </c>
      <c r="I51" s="494" t="s">
        <v>294</v>
      </c>
      <c r="J51" s="494" t="s">
        <v>294</v>
      </c>
      <c r="K51" s="573">
        <v>0</v>
      </c>
      <c r="L51" s="358" t="s">
        <v>5404</v>
      </c>
      <c r="M51" s="357" t="s">
        <v>5402</v>
      </c>
      <c r="N51" s="357" t="s">
        <v>4532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4534</v>
      </c>
      <c r="U51" s="357" t="s">
        <v>294</v>
      </c>
      <c r="V51" s="357" t="s">
        <v>294</v>
      </c>
    </row>
    <row r="52" spans="1:22">
      <c r="A52" s="515"/>
      <c r="B52" s="47" t="s">
        <v>5249</v>
      </c>
      <c r="C52" s="532" t="s">
        <v>146</v>
      </c>
      <c r="D52" s="499">
        <v>3</v>
      </c>
      <c r="E52" s="47">
        <v>5</v>
      </c>
      <c r="F52" s="496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5249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 ht="15" thickBot="1">
      <c r="A53" s="515"/>
      <c r="B53" s="50" t="s">
        <v>4564</v>
      </c>
      <c r="C53" s="532" t="s">
        <v>4565</v>
      </c>
      <c r="D53" s="499">
        <v>4</v>
      </c>
      <c r="E53" s="47">
        <v>6</v>
      </c>
      <c r="F53" s="497" t="s">
        <v>500</v>
      </c>
      <c r="G53" s="494"/>
      <c r="H53" s="494" t="s">
        <v>499</v>
      </c>
      <c r="I53" s="494" t="s">
        <v>294</v>
      </c>
      <c r="J53" s="494" t="s">
        <v>294</v>
      </c>
      <c r="K53" s="573">
        <v>0</v>
      </c>
      <c r="L53" s="358" t="s">
        <v>4566</v>
      </c>
      <c r="M53" s="357" t="s">
        <v>4564</v>
      </c>
      <c r="N53" s="357" t="s">
        <v>499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882</v>
      </c>
      <c r="U53" s="357" t="s">
        <v>294</v>
      </c>
      <c r="V53" s="357" t="s">
        <v>294</v>
      </c>
    </row>
    <row r="54" spans="1:22" ht="15" thickBot="1">
      <c r="A54" s="517"/>
      <c r="B54" s="48"/>
      <c r="C54" s="541" t="s">
        <v>22</v>
      </c>
      <c r="D54" s="49">
        <v>22</v>
      </c>
      <c r="E54" s="49">
        <v>35</v>
      </c>
      <c r="F54" s="69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02">
        <v>8</v>
      </c>
      <c r="B55" s="47" t="s">
        <v>5405</v>
      </c>
      <c r="C55" s="532" t="s">
        <v>5406</v>
      </c>
      <c r="D55" s="498">
        <v>3</v>
      </c>
      <c r="E55" s="46">
        <v>4</v>
      </c>
      <c r="F55" s="495" t="s">
        <v>5393</v>
      </c>
      <c r="G55" s="494"/>
      <c r="H55" s="494" t="s">
        <v>5392</v>
      </c>
      <c r="I55" s="494" t="s">
        <v>294</v>
      </c>
      <c r="J55" s="494" t="s">
        <v>294</v>
      </c>
      <c r="K55" s="573">
        <v>0</v>
      </c>
      <c r="L55" s="358" t="s">
        <v>5407</v>
      </c>
      <c r="M55" s="357" t="s">
        <v>5405</v>
      </c>
      <c r="N55" s="357" t="s">
        <v>5392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5394</v>
      </c>
      <c r="U55" s="357" t="s">
        <v>294</v>
      </c>
      <c r="V55" s="357" t="s">
        <v>294</v>
      </c>
    </row>
    <row r="56" spans="1:22">
      <c r="A56" s="515"/>
      <c r="B56" s="47" t="s">
        <v>5253</v>
      </c>
      <c r="C56" s="532" t="s">
        <v>5408</v>
      </c>
      <c r="D56" s="499">
        <v>4</v>
      </c>
      <c r="E56" s="47">
        <v>4</v>
      </c>
      <c r="F56" s="496" t="s">
        <v>5157</v>
      </c>
      <c r="G56" s="494" t="s">
        <v>241</v>
      </c>
      <c r="H56" s="494" t="s">
        <v>901</v>
      </c>
      <c r="I56" s="494" t="s">
        <v>294</v>
      </c>
      <c r="J56" s="494" t="s">
        <v>294</v>
      </c>
      <c r="K56" s="573">
        <v>0</v>
      </c>
      <c r="L56" s="358" t="s">
        <v>5255</v>
      </c>
      <c r="M56" s="357" t="s">
        <v>5253</v>
      </c>
      <c r="N56" s="357" t="s">
        <v>901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2103</v>
      </c>
      <c r="U56" s="357" t="s">
        <v>294</v>
      </c>
      <c r="V56" s="357" t="s">
        <v>294</v>
      </c>
    </row>
    <row r="57" spans="1:22">
      <c r="A57" s="515"/>
      <c r="B57" s="47" t="s">
        <v>5256</v>
      </c>
      <c r="C57" s="532" t="s">
        <v>5409</v>
      </c>
      <c r="D57" s="499">
        <v>4</v>
      </c>
      <c r="E57" s="47">
        <v>4</v>
      </c>
      <c r="F57" s="496" t="s">
        <v>5157</v>
      </c>
      <c r="G57" s="494" t="s">
        <v>241</v>
      </c>
      <c r="H57" s="494" t="s">
        <v>901</v>
      </c>
      <c r="I57" s="494" t="s">
        <v>294</v>
      </c>
      <c r="J57" s="494" t="s">
        <v>294</v>
      </c>
      <c r="K57" s="573">
        <v>0</v>
      </c>
      <c r="L57" s="358"/>
    </row>
    <row r="58" spans="1:22">
      <c r="A58" s="515"/>
      <c r="B58" s="47" t="s">
        <v>5410</v>
      </c>
      <c r="C58" s="532" t="s">
        <v>5411</v>
      </c>
      <c r="D58" s="499">
        <v>3</v>
      </c>
      <c r="E58" s="47">
        <v>6</v>
      </c>
      <c r="F58" s="496" t="s">
        <v>4557</v>
      </c>
      <c r="G58" s="494"/>
      <c r="H58" s="494" t="s">
        <v>4556</v>
      </c>
      <c r="I58" s="494" t="s">
        <v>294</v>
      </c>
      <c r="J58" s="494" t="s">
        <v>294</v>
      </c>
      <c r="K58" s="573">
        <v>0</v>
      </c>
      <c r="L58" s="358" t="s">
        <v>5411</v>
      </c>
      <c r="M58" s="357" t="s">
        <v>5410</v>
      </c>
      <c r="N58" s="357" t="s">
        <v>4556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4558</v>
      </c>
      <c r="U58" s="357" t="s">
        <v>294</v>
      </c>
      <c r="V58" s="357" t="s">
        <v>294</v>
      </c>
    </row>
    <row r="59" spans="1:22">
      <c r="A59" s="515"/>
      <c r="B59" s="47" t="s">
        <v>5266</v>
      </c>
      <c r="C59" s="532" t="s">
        <v>4586</v>
      </c>
      <c r="D59" s="499">
        <v>4</v>
      </c>
      <c r="E59" s="47">
        <v>6</v>
      </c>
      <c r="F59" s="496" t="s">
        <v>5403</v>
      </c>
      <c r="G59" s="494"/>
      <c r="H59" s="494" t="s">
        <v>5402</v>
      </c>
      <c r="I59" s="494" t="s">
        <v>294</v>
      </c>
      <c r="J59" s="494" t="s">
        <v>294</v>
      </c>
      <c r="K59" s="573">
        <v>0</v>
      </c>
      <c r="L59" s="358" t="s">
        <v>4587</v>
      </c>
      <c r="M59" s="357" t="s">
        <v>5266</v>
      </c>
      <c r="N59" s="357" t="s">
        <v>5402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5404</v>
      </c>
      <c r="U59" s="357" t="s">
        <v>294</v>
      </c>
      <c r="V59" s="357" t="s">
        <v>294</v>
      </c>
    </row>
    <row r="60" spans="1:22" ht="15" thickBot="1">
      <c r="A60" s="515"/>
      <c r="B60" s="47" t="s">
        <v>4987</v>
      </c>
      <c r="C60" s="532" t="s">
        <v>333</v>
      </c>
      <c r="D60" s="516">
        <v>6</v>
      </c>
      <c r="E60" s="50">
        <v>10</v>
      </c>
      <c r="F60" s="496" t="s">
        <v>5412</v>
      </c>
      <c r="G60" s="494"/>
      <c r="H60" s="494" t="s">
        <v>3619</v>
      </c>
      <c r="I60" s="494" t="s">
        <v>4556</v>
      </c>
      <c r="J60" s="494" t="s">
        <v>294</v>
      </c>
      <c r="K60" s="573">
        <v>0</v>
      </c>
      <c r="L60" s="358" t="s">
        <v>4861</v>
      </c>
      <c r="M60" s="357" t="s">
        <v>4987</v>
      </c>
      <c r="N60" s="357" t="s">
        <v>3619</v>
      </c>
      <c r="O60" s="357" t="s">
        <v>4556</v>
      </c>
      <c r="P60" s="357" t="s">
        <v>294</v>
      </c>
      <c r="Q60" s="357">
        <v>0</v>
      </c>
      <c r="R60" s="357">
        <v>19</v>
      </c>
      <c r="S60" s="357">
        <v>0</v>
      </c>
      <c r="T60" s="357" t="s">
        <v>1181</v>
      </c>
      <c r="U60" s="357" t="s">
        <v>4558</v>
      </c>
      <c r="V60" s="357" t="s">
        <v>294</v>
      </c>
    </row>
    <row r="61" spans="1:22" ht="15" thickBot="1">
      <c r="A61" s="517"/>
      <c r="B61" s="48"/>
      <c r="C61" s="541" t="s">
        <v>22</v>
      </c>
      <c r="D61" s="49">
        <v>20</v>
      </c>
      <c r="E61" s="49">
        <v>30</v>
      </c>
      <c r="F61" s="69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02">
        <v>9</v>
      </c>
      <c r="B62" s="47" t="s">
        <v>4579</v>
      </c>
      <c r="C62" s="532" t="s">
        <v>4580</v>
      </c>
      <c r="D62" s="498">
        <v>3</v>
      </c>
      <c r="E62" s="46">
        <v>4</v>
      </c>
      <c r="F62" s="495" t="s">
        <v>4560</v>
      </c>
      <c r="G62" s="494"/>
      <c r="H62" s="494" t="s">
        <v>5248</v>
      </c>
      <c r="I62" s="494" t="s">
        <v>294</v>
      </c>
      <c r="J62" s="494" t="s">
        <v>294</v>
      </c>
      <c r="K62" s="573">
        <v>0</v>
      </c>
      <c r="L62" s="358" t="s">
        <v>4581</v>
      </c>
      <c r="M62" s="357" t="s">
        <v>4579</v>
      </c>
      <c r="N62" s="357" t="s">
        <v>5248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4560</v>
      </c>
      <c r="U62" s="357" t="s">
        <v>294</v>
      </c>
      <c r="V62" s="357" t="s">
        <v>294</v>
      </c>
    </row>
    <row r="63" spans="1:22">
      <c r="A63" s="515"/>
      <c r="B63" s="47" t="s">
        <v>4866</v>
      </c>
      <c r="C63" s="532" t="s">
        <v>147</v>
      </c>
      <c r="D63" s="499">
        <v>6</v>
      </c>
      <c r="E63" s="47">
        <v>10</v>
      </c>
      <c r="F63" s="496" t="s">
        <v>5413</v>
      </c>
      <c r="G63" s="494"/>
      <c r="H63" s="494" t="s">
        <v>35</v>
      </c>
      <c r="I63" s="494" t="s">
        <v>5402</v>
      </c>
      <c r="J63" s="494" t="s">
        <v>294</v>
      </c>
      <c r="K63" s="573">
        <v>0</v>
      </c>
      <c r="L63" s="358" t="s">
        <v>1153</v>
      </c>
      <c r="M63" s="357" t="s">
        <v>4866</v>
      </c>
      <c r="N63" s="357" t="s">
        <v>35</v>
      </c>
      <c r="O63" s="357" t="s">
        <v>5402</v>
      </c>
      <c r="P63" s="357" t="s">
        <v>294</v>
      </c>
      <c r="Q63" s="357">
        <v>0</v>
      </c>
      <c r="R63" s="357">
        <v>36</v>
      </c>
      <c r="S63" s="357">
        <v>0</v>
      </c>
      <c r="T63" s="357" t="s">
        <v>3259</v>
      </c>
      <c r="U63" s="357" t="s">
        <v>5404</v>
      </c>
      <c r="V63" s="357" t="s">
        <v>294</v>
      </c>
    </row>
    <row r="64" spans="1:22">
      <c r="A64" s="515"/>
      <c r="B64" s="47" t="s">
        <v>5414</v>
      </c>
      <c r="C64" s="532" t="s">
        <v>5415</v>
      </c>
      <c r="D64" s="499">
        <v>5</v>
      </c>
      <c r="E64" s="47">
        <v>8</v>
      </c>
      <c r="F64" s="496" t="s">
        <v>5406</v>
      </c>
      <c r="G64" s="494"/>
      <c r="H64" s="494" t="s">
        <v>5405</v>
      </c>
      <c r="I64" s="494" t="s">
        <v>294</v>
      </c>
      <c r="J64" s="494" t="s">
        <v>294</v>
      </c>
      <c r="K64" s="573">
        <v>0</v>
      </c>
      <c r="L64" s="358" t="s">
        <v>5416</v>
      </c>
      <c r="M64" s="357" t="s">
        <v>5414</v>
      </c>
      <c r="N64" s="357" t="s">
        <v>5405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5407</v>
      </c>
      <c r="U64" s="357" t="s">
        <v>294</v>
      </c>
      <c r="V64" s="357" t="s">
        <v>294</v>
      </c>
    </row>
    <row r="65" spans="1:22" ht="15" thickBot="1">
      <c r="A65" s="515"/>
      <c r="B65" s="47" t="s">
        <v>5417</v>
      </c>
      <c r="C65" s="532" t="s">
        <v>5418</v>
      </c>
      <c r="D65" s="499">
        <v>5</v>
      </c>
      <c r="E65" s="47">
        <v>8</v>
      </c>
      <c r="F65" s="496" t="s">
        <v>419</v>
      </c>
      <c r="G65" s="494"/>
      <c r="H65" s="494" t="s">
        <v>5030</v>
      </c>
      <c r="I65" s="494" t="s">
        <v>294</v>
      </c>
      <c r="J65" s="494" t="s">
        <v>294</v>
      </c>
      <c r="K65" s="573">
        <v>0</v>
      </c>
      <c r="L65" s="358" t="s">
        <v>5419</v>
      </c>
      <c r="M65" s="357" t="s">
        <v>5417</v>
      </c>
      <c r="N65" s="357" t="s">
        <v>5030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2119</v>
      </c>
      <c r="U65" s="357" t="s">
        <v>294</v>
      </c>
      <c r="V65" s="357" t="s">
        <v>294</v>
      </c>
    </row>
    <row r="66" spans="1:22" ht="15" thickBot="1">
      <c r="A66" s="517"/>
      <c r="B66" s="48"/>
      <c r="C66" s="541" t="s">
        <v>22</v>
      </c>
      <c r="D66" s="49">
        <v>19</v>
      </c>
      <c r="E66" s="49">
        <v>30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5272</v>
      </c>
      <c r="C67" s="532" t="s">
        <v>5273</v>
      </c>
      <c r="D67" s="498">
        <v>5</v>
      </c>
      <c r="E67" s="46">
        <v>6</v>
      </c>
      <c r="F67" s="495" t="s">
        <v>4801</v>
      </c>
      <c r="G67" s="494"/>
      <c r="H67" s="494" t="s">
        <v>5030</v>
      </c>
      <c r="I67" s="494" t="s">
        <v>294</v>
      </c>
      <c r="J67" s="494" t="s">
        <v>294</v>
      </c>
      <c r="K67" s="573">
        <v>0</v>
      </c>
      <c r="L67" s="358" t="s">
        <v>4607</v>
      </c>
      <c r="M67" s="357" t="s">
        <v>5272</v>
      </c>
      <c r="N67" s="357" t="s">
        <v>5030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2119</v>
      </c>
      <c r="U67" s="357" t="s">
        <v>294</v>
      </c>
      <c r="V67" s="357" t="s">
        <v>294</v>
      </c>
    </row>
    <row r="68" spans="1:22">
      <c r="A68" s="515"/>
      <c r="B68" s="47" t="s">
        <v>4649</v>
      </c>
      <c r="C68" s="532" t="s">
        <v>4650</v>
      </c>
      <c r="D68" s="499">
        <v>4</v>
      </c>
      <c r="E68" s="47">
        <v>4</v>
      </c>
      <c r="F68" s="496" t="s">
        <v>146</v>
      </c>
      <c r="G68" s="494" t="s">
        <v>242</v>
      </c>
      <c r="H68" s="494" t="s">
        <v>5249</v>
      </c>
      <c r="I68" s="494" t="s">
        <v>294</v>
      </c>
      <c r="J68" s="494" t="s">
        <v>294</v>
      </c>
      <c r="K68" s="573">
        <v>0</v>
      </c>
      <c r="L68" s="358" t="s">
        <v>774</v>
      </c>
      <c r="M68" s="357" t="s">
        <v>4649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331</v>
      </c>
      <c r="U68" s="357" t="s">
        <v>294</v>
      </c>
      <c r="V68" s="357" t="s">
        <v>294</v>
      </c>
    </row>
    <row r="69" spans="1:22">
      <c r="A69" s="515"/>
      <c r="B69" s="47" t="s">
        <v>5270</v>
      </c>
      <c r="C69" s="532" t="s">
        <v>4874</v>
      </c>
      <c r="D69" s="499">
        <v>4</v>
      </c>
      <c r="E69" s="47">
        <v>4</v>
      </c>
      <c r="F69" s="496" t="s">
        <v>146</v>
      </c>
      <c r="G69" s="494" t="s">
        <v>242</v>
      </c>
      <c r="H69" s="494" t="s">
        <v>5249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5268</v>
      </c>
      <c r="C70" s="532" t="s">
        <v>4597</v>
      </c>
      <c r="D70" s="499">
        <v>3</v>
      </c>
      <c r="E70" s="47">
        <v>4</v>
      </c>
      <c r="F70" s="496" t="s">
        <v>5267</v>
      </c>
      <c r="G70" s="494"/>
      <c r="H70" s="494" t="s">
        <v>5266</v>
      </c>
      <c r="I70" s="494" t="s">
        <v>294</v>
      </c>
      <c r="J70" s="494" t="s">
        <v>294</v>
      </c>
      <c r="K70" s="573">
        <v>0</v>
      </c>
      <c r="L70" s="358" t="s">
        <v>4598</v>
      </c>
      <c r="M70" s="357" t="s">
        <v>5268</v>
      </c>
      <c r="N70" s="357" t="s">
        <v>5266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4587</v>
      </c>
      <c r="U70" s="357" t="s">
        <v>294</v>
      </c>
      <c r="V70" s="357" t="s">
        <v>294</v>
      </c>
    </row>
    <row r="71" spans="1:22" ht="15" thickBot="1">
      <c r="A71" s="515"/>
      <c r="B71" s="47" t="s">
        <v>5271</v>
      </c>
      <c r="C71" s="532" t="s">
        <v>151</v>
      </c>
      <c r="D71" s="499">
        <v>8</v>
      </c>
      <c r="E71" s="47">
        <v>14</v>
      </c>
      <c r="F71" s="497" t="s">
        <v>147</v>
      </c>
      <c r="G71" s="494"/>
      <c r="H71" s="494" t="s">
        <v>4866</v>
      </c>
      <c r="I71" s="494" t="s">
        <v>294</v>
      </c>
      <c r="J71" s="494" t="s">
        <v>294</v>
      </c>
      <c r="K71" s="573">
        <v>0</v>
      </c>
      <c r="L71" s="358" t="s">
        <v>1182</v>
      </c>
      <c r="M71" s="357" t="s">
        <v>5271</v>
      </c>
      <c r="N71" s="357" t="s">
        <v>4866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1153</v>
      </c>
      <c r="U71" s="357" t="s">
        <v>294</v>
      </c>
      <c r="V71" s="357" t="s">
        <v>294</v>
      </c>
    </row>
    <row r="72" spans="1:22" ht="15" thickBot="1">
      <c r="A72" s="1205"/>
      <c r="B72" s="206"/>
      <c r="C72" s="714" t="s">
        <v>22</v>
      </c>
      <c r="D72" s="49">
        <v>20</v>
      </c>
      <c r="E72" s="696">
        <v>28</v>
      </c>
      <c r="F72" s="51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1206" t="s">
        <v>111</v>
      </c>
      <c r="D73" s="49">
        <v>203</v>
      </c>
      <c r="E73" s="696">
        <v>283</v>
      </c>
      <c r="F73" s="54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6703F-66A4-4F35-8224-6A1EE6F8B655}">
  <sheetPr codeName="Sheet196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706" t="s">
        <v>10</v>
      </c>
      <c r="C9" s="543" t="s">
        <v>438</v>
      </c>
      <c r="D9" s="498">
        <v>2</v>
      </c>
      <c r="E9" s="46">
        <v>2</v>
      </c>
      <c r="F9" s="121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3533</v>
      </c>
      <c r="D10" s="499">
        <v>5</v>
      </c>
      <c r="E10" s="47">
        <v>6</v>
      </c>
      <c r="F10" s="121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5283</v>
      </c>
      <c r="C11" s="532" t="s">
        <v>5284</v>
      </c>
      <c r="D11" s="499">
        <v>4</v>
      </c>
      <c r="E11" s="47">
        <v>4</v>
      </c>
      <c r="F11" s="121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5285</v>
      </c>
      <c r="M11" s="357" t="s">
        <v>5283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19</v>
      </c>
      <c r="C12" s="532" t="s">
        <v>335</v>
      </c>
      <c r="D12" s="499">
        <v>2</v>
      </c>
      <c r="E12" s="47">
        <v>2</v>
      </c>
      <c r="F12" s="1217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499</v>
      </c>
      <c r="C13" s="532" t="s">
        <v>500</v>
      </c>
      <c r="D13" s="499">
        <v>4</v>
      </c>
      <c r="E13" s="47">
        <v>4</v>
      </c>
      <c r="F13" s="1218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32" t="s">
        <v>3543</v>
      </c>
      <c r="D14" s="499">
        <v>5</v>
      </c>
      <c r="E14" s="47">
        <v>6</v>
      </c>
      <c r="F14" s="121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22</v>
      </c>
      <c r="E15" s="49">
        <v>24</v>
      </c>
      <c r="F15" s="1220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2" t="s">
        <v>3545</v>
      </c>
      <c r="D16" s="498">
        <v>5</v>
      </c>
      <c r="E16" s="46">
        <v>6</v>
      </c>
      <c r="F16" s="1221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5363</v>
      </c>
      <c r="C17" s="532" t="s">
        <v>5287</v>
      </c>
      <c r="D17" s="499">
        <v>3</v>
      </c>
      <c r="E17" s="47">
        <v>4</v>
      </c>
      <c r="F17" s="1218" t="s">
        <v>5284</v>
      </c>
      <c r="G17" s="494"/>
      <c r="H17" s="494" t="s">
        <v>5283</v>
      </c>
      <c r="I17" s="494" t="s">
        <v>294</v>
      </c>
      <c r="J17" s="494" t="s">
        <v>294</v>
      </c>
      <c r="K17" s="573">
        <v>0</v>
      </c>
      <c r="L17" s="358" t="s">
        <v>5288</v>
      </c>
      <c r="M17" s="357" t="s">
        <v>5363</v>
      </c>
      <c r="N17" s="357" t="s">
        <v>5283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5285</v>
      </c>
      <c r="U17" s="357" t="s">
        <v>294</v>
      </c>
      <c r="V17" s="357" t="s">
        <v>294</v>
      </c>
    </row>
    <row r="18" spans="1:22">
      <c r="A18" s="515"/>
      <c r="B18" s="47" t="s">
        <v>4825</v>
      </c>
      <c r="C18" s="532" t="s">
        <v>4826</v>
      </c>
      <c r="D18" s="499">
        <v>4</v>
      </c>
      <c r="E18" s="47">
        <v>4</v>
      </c>
      <c r="F18" s="1218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4827</v>
      </c>
      <c r="M18" s="357" t="s">
        <v>4825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25</v>
      </c>
      <c r="C19" s="532" t="s">
        <v>138</v>
      </c>
      <c r="D19" s="499">
        <v>3</v>
      </c>
      <c r="E19" s="47">
        <v>4</v>
      </c>
      <c r="F19" s="1219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2100</v>
      </c>
      <c r="M19" s="357" t="s">
        <v>25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4988</v>
      </c>
      <c r="C20" s="532" t="s">
        <v>878</v>
      </c>
      <c r="D20" s="499">
        <v>2</v>
      </c>
      <c r="E20" s="47">
        <v>2</v>
      </c>
      <c r="F20" s="121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878</v>
      </c>
      <c r="M20" s="357" t="s">
        <v>4988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47" t="s">
        <v>26</v>
      </c>
      <c r="C21" s="532" t="s">
        <v>52</v>
      </c>
      <c r="D21" s="499">
        <v>5</v>
      </c>
      <c r="E21" s="47">
        <v>6</v>
      </c>
      <c r="F21" s="1218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48"/>
      <c r="C22" s="541" t="s">
        <v>22</v>
      </c>
      <c r="D22" s="49">
        <v>22</v>
      </c>
      <c r="E22" s="49">
        <v>26</v>
      </c>
      <c r="F22" s="1222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7" t="s">
        <v>4626</v>
      </c>
      <c r="C23" s="532" t="s">
        <v>562</v>
      </c>
      <c r="D23" s="498">
        <v>5</v>
      </c>
      <c r="E23" s="46">
        <v>6</v>
      </c>
      <c r="F23" s="1221" t="s">
        <v>3545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4626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7" t="s">
        <v>4828</v>
      </c>
      <c r="C24" s="532" t="s">
        <v>4829</v>
      </c>
      <c r="D24" s="499">
        <v>3</v>
      </c>
      <c r="E24" s="47">
        <v>4</v>
      </c>
      <c r="F24" s="1218" t="s">
        <v>4826</v>
      </c>
      <c r="G24" s="494"/>
      <c r="H24" s="494" t="s">
        <v>4825</v>
      </c>
      <c r="I24" s="494" t="s">
        <v>294</v>
      </c>
      <c r="J24" s="494" t="s">
        <v>294</v>
      </c>
      <c r="K24" s="573">
        <v>0</v>
      </c>
      <c r="L24" s="358" t="s">
        <v>4830</v>
      </c>
      <c r="M24" s="357" t="s">
        <v>4828</v>
      </c>
      <c r="N24" s="357" t="s">
        <v>4825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4827</v>
      </c>
      <c r="U24" s="357" t="s">
        <v>294</v>
      </c>
      <c r="V24" s="357" t="s">
        <v>294</v>
      </c>
    </row>
    <row r="25" spans="1:22">
      <c r="A25" s="515"/>
      <c r="B25" s="47" t="s">
        <v>18</v>
      </c>
      <c r="C25" s="532" t="s">
        <v>3567</v>
      </c>
      <c r="D25" s="499">
        <v>2</v>
      </c>
      <c r="E25" s="47">
        <v>2</v>
      </c>
      <c r="F25" s="1217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608</v>
      </c>
      <c r="M25" s="357" t="s">
        <v>18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4831</v>
      </c>
      <c r="C26" s="532" t="s">
        <v>4689</v>
      </c>
      <c r="D26" s="499">
        <v>4</v>
      </c>
      <c r="E26" s="47">
        <v>6</v>
      </c>
      <c r="F26" s="1218" t="s">
        <v>3570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2108</v>
      </c>
      <c r="M26" s="357" t="s">
        <v>4831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515"/>
      <c r="B27" s="47" t="s">
        <v>36</v>
      </c>
      <c r="C27" s="532" t="s">
        <v>247</v>
      </c>
      <c r="D27" s="499">
        <v>1</v>
      </c>
      <c r="E27" s="47">
        <v>1</v>
      </c>
      <c r="F27" s="121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1131</v>
      </c>
      <c r="M27" s="357" t="s">
        <v>36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5"/>
      <c r="B28" s="47" t="s">
        <v>33</v>
      </c>
      <c r="C28" s="532" t="s">
        <v>140</v>
      </c>
      <c r="D28" s="499">
        <v>5</v>
      </c>
      <c r="E28" s="47">
        <v>6</v>
      </c>
      <c r="F28" s="1218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48"/>
      <c r="C29" s="541" t="s">
        <v>22</v>
      </c>
      <c r="D29" s="49">
        <v>20</v>
      </c>
      <c r="E29" s="49">
        <v>25</v>
      </c>
      <c r="F29" s="1222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7" t="s">
        <v>5299</v>
      </c>
      <c r="C30" s="532" t="s">
        <v>5300</v>
      </c>
      <c r="D30" s="498">
        <v>4</v>
      </c>
      <c r="E30" s="46">
        <v>4</v>
      </c>
      <c r="F30" s="1221" t="s">
        <v>562</v>
      </c>
      <c r="G30" s="494"/>
      <c r="H30" s="494" t="s">
        <v>4626</v>
      </c>
      <c r="I30" s="494" t="s">
        <v>294</v>
      </c>
      <c r="J30" s="494" t="s">
        <v>294</v>
      </c>
      <c r="K30" s="573">
        <v>0</v>
      </c>
      <c r="L30" s="358" t="s">
        <v>5301</v>
      </c>
      <c r="M30" s="357" t="s">
        <v>5299</v>
      </c>
      <c r="N30" s="357" t="s">
        <v>4626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4538</v>
      </c>
      <c r="U30" s="357" t="s">
        <v>294</v>
      </c>
      <c r="V30" s="357" t="s">
        <v>294</v>
      </c>
    </row>
    <row r="31" spans="1:22">
      <c r="A31" s="515"/>
      <c r="B31" s="47" t="s">
        <v>5295</v>
      </c>
      <c r="C31" s="532" t="s">
        <v>5296</v>
      </c>
      <c r="D31" s="499">
        <v>4</v>
      </c>
      <c r="E31" s="47">
        <v>4</v>
      </c>
      <c r="F31" s="1218" t="s">
        <v>4689</v>
      </c>
      <c r="G31" s="494"/>
      <c r="H31" s="494" t="s">
        <v>4831</v>
      </c>
      <c r="I31" s="494" t="s">
        <v>294</v>
      </c>
      <c r="J31" s="494" t="s">
        <v>294</v>
      </c>
      <c r="K31" s="573">
        <v>0</v>
      </c>
      <c r="L31" s="358" t="s">
        <v>5297</v>
      </c>
      <c r="M31" s="357" t="s">
        <v>5295</v>
      </c>
      <c r="N31" s="357" t="s">
        <v>4831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2108</v>
      </c>
      <c r="U31" s="357" t="s">
        <v>294</v>
      </c>
      <c r="V31" s="357" t="s">
        <v>294</v>
      </c>
    </row>
    <row r="32" spans="1:22">
      <c r="A32" s="515"/>
      <c r="B32" s="47" t="s">
        <v>35</v>
      </c>
      <c r="C32" s="1154" t="s">
        <v>3258</v>
      </c>
      <c r="D32" s="499">
        <v>3</v>
      </c>
      <c r="E32" s="47">
        <v>4</v>
      </c>
      <c r="F32" s="1218" t="s">
        <v>138</v>
      </c>
      <c r="G32" s="494"/>
      <c r="H32" s="494" t="s">
        <v>25</v>
      </c>
      <c r="I32" s="494" t="s">
        <v>294</v>
      </c>
      <c r="J32" s="494" t="s">
        <v>294</v>
      </c>
      <c r="K32" s="573">
        <v>0</v>
      </c>
      <c r="L32" s="358" t="s">
        <v>3259</v>
      </c>
      <c r="M32" s="357" t="s">
        <v>35</v>
      </c>
      <c r="N32" s="357" t="s">
        <v>25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2100</v>
      </c>
      <c r="U32" s="357" t="s">
        <v>294</v>
      </c>
      <c r="V32" s="357" t="s">
        <v>294</v>
      </c>
    </row>
    <row r="33" spans="1:22">
      <c r="A33" s="515"/>
      <c r="B33" s="47" t="s">
        <v>30</v>
      </c>
      <c r="C33" s="532" t="s">
        <v>141</v>
      </c>
      <c r="D33" s="499">
        <v>5</v>
      </c>
      <c r="E33" s="47">
        <v>6</v>
      </c>
      <c r="F33" s="1218" t="s">
        <v>3545</v>
      </c>
      <c r="G33" s="494"/>
      <c r="H33" s="494" t="s">
        <v>3544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3544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>
      <c r="A34" s="515"/>
      <c r="B34" s="47" t="s">
        <v>40</v>
      </c>
      <c r="C34" s="532" t="s">
        <v>338</v>
      </c>
      <c r="D34" s="499">
        <v>1</v>
      </c>
      <c r="E34" s="47">
        <v>1</v>
      </c>
      <c r="F34" s="1218" t="s">
        <v>247</v>
      </c>
      <c r="G34" s="494"/>
      <c r="H34" s="494" t="s">
        <v>36</v>
      </c>
      <c r="I34" s="494" t="s">
        <v>294</v>
      </c>
      <c r="J34" s="494" t="s">
        <v>294</v>
      </c>
      <c r="K34" s="573">
        <v>0</v>
      </c>
      <c r="L34" s="358" t="s">
        <v>1180</v>
      </c>
      <c r="M34" s="357" t="s">
        <v>40</v>
      </c>
      <c r="N34" s="357" t="s">
        <v>36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1131</v>
      </c>
      <c r="U34" s="357" t="s">
        <v>294</v>
      </c>
      <c r="V34" s="357" t="s">
        <v>294</v>
      </c>
    </row>
    <row r="35" spans="1:22">
      <c r="A35" s="515"/>
      <c r="B35" s="47" t="s">
        <v>29</v>
      </c>
      <c r="C35" s="532" t="s">
        <v>53</v>
      </c>
      <c r="D35" s="499">
        <v>2</v>
      </c>
      <c r="E35" s="47">
        <v>2</v>
      </c>
      <c r="F35" s="1223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609</v>
      </c>
      <c r="M35" s="357" t="s">
        <v>29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515"/>
      <c r="B36" s="47" t="s">
        <v>366</v>
      </c>
      <c r="C36" s="532" t="s">
        <v>367</v>
      </c>
      <c r="D36" s="499">
        <v>3</v>
      </c>
      <c r="E36" s="47">
        <v>4</v>
      </c>
      <c r="F36" s="542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367</v>
      </c>
      <c r="M36" s="357" t="s">
        <v>366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 ht="15" thickBot="1">
      <c r="A37" s="517"/>
      <c r="B37" s="48"/>
      <c r="C37" s="541" t="s">
        <v>22</v>
      </c>
      <c r="D37" s="49">
        <v>22</v>
      </c>
      <c r="E37" s="49">
        <v>25</v>
      </c>
      <c r="F37" s="1222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602">
        <v>5</v>
      </c>
      <c r="B38" s="47" t="s">
        <v>4834</v>
      </c>
      <c r="C38" s="532" t="s">
        <v>408</v>
      </c>
      <c r="D38" s="499">
        <v>4</v>
      </c>
      <c r="E38" s="47">
        <v>6</v>
      </c>
      <c r="F38" s="1218" t="s">
        <v>367</v>
      </c>
      <c r="G38" s="494"/>
      <c r="H38" s="494" t="s">
        <v>366</v>
      </c>
      <c r="I38" s="494" t="s">
        <v>294</v>
      </c>
      <c r="J38" s="494" t="s">
        <v>294</v>
      </c>
      <c r="K38" s="573">
        <v>0</v>
      </c>
      <c r="L38" s="358" t="s">
        <v>408</v>
      </c>
      <c r="M38" s="357" t="s">
        <v>4834</v>
      </c>
      <c r="N38" s="357" t="s">
        <v>366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367</v>
      </c>
      <c r="U38" s="357" t="s">
        <v>294</v>
      </c>
      <c r="V38" s="357" t="s">
        <v>294</v>
      </c>
    </row>
    <row r="39" spans="1:22">
      <c r="A39" s="515"/>
      <c r="B39" s="47" t="s">
        <v>5292</v>
      </c>
      <c r="C39" s="532" t="s">
        <v>5293</v>
      </c>
      <c r="D39" s="499">
        <v>4</v>
      </c>
      <c r="E39" s="47">
        <v>4</v>
      </c>
      <c r="F39" s="1217" t="s">
        <v>140</v>
      </c>
      <c r="G39" s="494"/>
      <c r="H39" s="494" t="s">
        <v>33</v>
      </c>
      <c r="I39" s="494" t="s">
        <v>294</v>
      </c>
      <c r="J39" s="494" t="s">
        <v>294</v>
      </c>
      <c r="K39" s="574">
        <v>0</v>
      </c>
      <c r="L39" s="358" t="s">
        <v>5294</v>
      </c>
      <c r="M39" s="357" t="s">
        <v>5292</v>
      </c>
      <c r="N39" s="357" t="s">
        <v>33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602</v>
      </c>
      <c r="U39" s="357" t="s">
        <v>294</v>
      </c>
      <c r="V39" s="357" t="s">
        <v>294</v>
      </c>
    </row>
    <row r="40" spans="1:22">
      <c r="A40" s="515"/>
      <c r="B40" s="47" t="s">
        <v>5302</v>
      </c>
      <c r="C40" s="532" t="s">
        <v>5303</v>
      </c>
      <c r="D40" s="499">
        <v>4</v>
      </c>
      <c r="E40" s="47">
        <v>4</v>
      </c>
      <c r="F40" s="1218" t="s">
        <v>5296</v>
      </c>
      <c r="G40" s="494"/>
      <c r="H40" s="494" t="s">
        <v>5295</v>
      </c>
      <c r="I40" s="494" t="s">
        <v>294</v>
      </c>
      <c r="J40" s="494" t="s">
        <v>294</v>
      </c>
      <c r="K40" s="573">
        <v>0</v>
      </c>
      <c r="L40" s="358" t="s">
        <v>5304</v>
      </c>
      <c r="M40" s="357" t="s">
        <v>5302</v>
      </c>
      <c r="N40" s="357" t="s">
        <v>5295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5297</v>
      </c>
      <c r="U40" s="357" t="s">
        <v>294</v>
      </c>
      <c r="V40" s="357" t="s">
        <v>294</v>
      </c>
    </row>
    <row r="41" spans="1:22">
      <c r="A41" s="515"/>
      <c r="B41" s="47" t="s">
        <v>5305</v>
      </c>
      <c r="C41" s="532" t="s">
        <v>5306</v>
      </c>
      <c r="D41" s="499">
        <v>4</v>
      </c>
      <c r="E41" s="47">
        <v>4</v>
      </c>
      <c r="F41" s="1218" t="s">
        <v>5296</v>
      </c>
      <c r="G41" s="494"/>
      <c r="H41" s="494" t="s">
        <v>5295</v>
      </c>
      <c r="I41" s="494" t="s">
        <v>294</v>
      </c>
      <c r="J41" s="494" t="s">
        <v>294</v>
      </c>
      <c r="K41" s="573">
        <v>0</v>
      </c>
      <c r="L41" s="358" t="s">
        <v>5307</v>
      </c>
      <c r="M41" s="357" t="s">
        <v>5305</v>
      </c>
      <c r="N41" s="357" t="s">
        <v>5295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5297</v>
      </c>
      <c r="U41" s="357" t="s">
        <v>294</v>
      </c>
      <c r="V41" s="357" t="s">
        <v>294</v>
      </c>
    </row>
    <row r="42" spans="1:22" ht="15" thickBot="1">
      <c r="A42" s="515"/>
      <c r="B42" s="47" t="s">
        <v>34</v>
      </c>
      <c r="C42" s="532" t="s">
        <v>142</v>
      </c>
      <c r="D42" s="499">
        <v>4</v>
      </c>
      <c r="E42" s="47">
        <v>6</v>
      </c>
      <c r="F42" s="1218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517"/>
      <c r="B43" s="48"/>
      <c r="C43" s="541" t="s">
        <v>22</v>
      </c>
      <c r="D43" s="49">
        <v>20</v>
      </c>
      <c r="E43" s="49">
        <v>24</v>
      </c>
      <c r="F43" s="122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602">
        <v>6</v>
      </c>
      <c r="B44" s="47" t="s">
        <v>5320</v>
      </c>
      <c r="C44" s="532" t="s">
        <v>5321</v>
      </c>
      <c r="D44" s="498">
        <v>5</v>
      </c>
      <c r="E44" s="46">
        <v>6</v>
      </c>
      <c r="F44" s="1221" t="s">
        <v>5303</v>
      </c>
      <c r="G44" s="494"/>
      <c r="H44" s="494" t="s">
        <v>5302</v>
      </c>
      <c r="I44" s="494" t="s">
        <v>294</v>
      </c>
      <c r="J44" s="494" t="s">
        <v>294</v>
      </c>
      <c r="K44" s="573">
        <v>0</v>
      </c>
      <c r="L44" s="358" t="s">
        <v>5322</v>
      </c>
      <c r="M44" s="357" t="s">
        <v>5320</v>
      </c>
      <c r="N44" s="357" t="s">
        <v>5302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5304</v>
      </c>
      <c r="U44" s="357" t="s">
        <v>294</v>
      </c>
      <c r="V44" s="357" t="s">
        <v>294</v>
      </c>
    </row>
    <row r="45" spans="1:22">
      <c r="A45" s="515"/>
      <c r="B45" s="47" t="s">
        <v>4833</v>
      </c>
      <c r="C45" s="532" t="s">
        <v>437</v>
      </c>
      <c r="D45" s="499">
        <v>4</v>
      </c>
      <c r="E45" s="47">
        <v>6</v>
      </c>
      <c r="F45" s="1218" t="s">
        <v>5293</v>
      </c>
      <c r="G45" s="494"/>
      <c r="H45" s="494" t="s">
        <v>5292</v>
      </c>
      <c r="I45" s="494" t="s">
        <v>294</v>
      </c>
      <c r="J45" s="494" t="s">
        <v>294</v>
      </c>
      <c r="K45" s="573">
        <v>0</v>
      </c>
      <c r="L45" s="358" t="s">
        <v>437</v>
      </c>
      <c r="M45" s="357" t="s">
        <v>4833</v>
      </c>
      <c r="N45" s="357" t="s">
        <v>5292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5294</v>
      </c>
      <c r="U45" s="357" t="s">
        <v>294</v>
      </c>
      <c r="V45" s="357" t="s">
        <v>294</v>
      </c>
    </row>
    <row r="46" spans="1:22">
      <c r="A46" s="515"/>
      <c r="B46" s="47" t="s">
        <v>4844</v>
      </c>
      <c r="C46" s="532" t="s">
        <v>863</v>
      </c>
      <c r="D46" s="499">
        <v>6</v>
      </c>
      <c r="E46" s="47">
        <v>8</v>
      </c>
      <c r="F46" s="1217" t="s">
        <v>408</v>
      </c>
      <c r="G46" s="494"/>
      <c r="H46" s="494" t="s">
        <v>4834</v>
      </c>
      <c r="I46" s="494" t="s">
        <v>294</v>
      </c>
      <c r="J46" s="494" t="s">
        <v>294</v>
      </c>
      <c r="K46" s="573">
        <v>0</v>
      </c>
      <c r="L46" s="358" t="s">
        <v>863</v>
      </c>
      <c r="M46" s="357" t="s">
        <v>4844</v>
      </c>
      <c r="N46" s="357" t="s">
        <v>4834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>
      <c r="A47" s="515"/>
      <c r="B47" s="47" t="s">
        <v>870</v>
      </c>
      <c r="C47" s="532" t="s">
        <v>5364</v>
      </c>
      <c r="D47" s="499">
        <v>4</v>
      </c>
      <c r="E47" s="47">
        <v>6</v>
      </c>
      <c r="F47" s="1218" t="s">
        <v>5365</v>
      </c>
      <c r="G47" s="494"/>
      <c r="H47" s="494" t="s">
        <v>4828</v>
      </c>
      <c r="I47" s="494" t="s">
        <v>294</v>
      </c>
      <c r="J47" s="494" t="s">
        <v>294</v>
      </c>
      <c r="K47" s="573">
        <v>0</v>
      </c>
      <c r="L47" s="358" t="s">
        <v>2145</v>
      </c>
      <c r="M47" s="357" t="s">
        <v>870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5365</v>
      </c>
      <c r="U47" s="357" t="s">
        <v>294</v>
      </c>
      <c r="V47" s="357" t="s">
        <v>294</v>
      </c>
    </row>
    <row r="48" spans="1:22" ht="15" thickBot="1">
      <c r="A48" s="515"/>
      <c r="B48" s="47" t="s">
        <v>5323</v>
      </c>
      <c r="C48" s="532" t="s">
        <v>5324</v>
      </c>
      <c r="D48" s="499">
        <v>2</v>
      </c>
      <c r="E48" s="47">
        <v>4</v>
      </c>
      <c r="F48" s="1218" t="s">
        <v>3732</v>
      </c>
      <c r="G48" s="494"/>
      <c r="H48" s="494" t="s">
        <v>29</v>
      </c>
      <c r="I48" s="494" t="s">
        <v>294</v>
      </c>
      <c r="J48" s="494" t="s">
        <v>294</v>
      </c>
      <c r="K48" s="573">
        <v>0</v>
      </c>
      <c r="L48" s="358" t="s">
        <v>5325</v>
      </c>
      <c r="M48" s="357" t="s">
        <v>5323</v>
      </c>
      <c r="N48" s="357" t="s">
        <v>29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609</v>
      </c>
      <c r="U48" s="357" t="s">
        <v>294</v>
      </c>
      <c r="V48" s="357" t="s">
        <v>294</v>
      </c>
    </row>
    <row r="49" spans="1:22" ht="15" thickBot="1">
      <c r="A49" s="517"/>
      <c r="B49" s="48"/>
      <c r="C49" s="541" t="s">
        <v>22</v>
      </c>
      <c r="D49" s="49">
        <v>21</v>
      </c>
      <c r="E49" s="49">
        <v>30</v>
      </c>
      <c r="F49" s="1222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602">
        <v>7</v>
      </c>
      <c r="B50" s="47" t="s">
        <v>5329</v>
      </c>
      <c r="C50" s="532" t="s">
        <v>5330</v>
      </c>
      <c r="D50" s="498">
        <v>5</v>
      </c>
      <c r="E50" s="46">
        <v>6</v>
      </c>
      <c r="F50" s="1221" t="s">
        <v>5321</v>
      </c>
      <c r="G50" s="494"/>
      <c r="H50" s="494" t="s">
        <v>5320</v>
      </c>
      <c r="I50" s="494" t="s">
        <v>294</v>
      </c>
      <c r="J50" s="494" t="s">
        <v>294</v>
      </c>
      <c r="K50" s="573">
        <v>0</v>
      </c>
      <c r="L50" s="358" t="s">
        <v>5331</v>
      </c>
      <c r="M50" s="357" t="s">
        <v>5329</v>
      </c>
      <c r="N50" s="357" t="s">
        <v>5320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5322</v>
      </c>
      <c r="U50" s="357" t="s">
        <v>294</v>
      </c>
      <c r="V50" s="357" t="s">
        <v>294</v>
      </c>
    </row>
    <row r="51" spans="1:22">
      <c r="A51" s="515"/>
      <c r="B51" s="47" t="s">
        <v>38</v>
      </c>
      <c r="C51" s="532" t="s">
        <v>146</v>
      </c>
      <c r="D51" s="499">
        <v>1</v>
      </c>
      <c r="E51" s="47">
        <v>1</v>
      </c>
      <c r="F51" s="1218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/>
      <c r="B52" s="47" t="s">
        <v>5366</v>
      </c>
      <c r="C52" s="532" t="s">
        <v>5367</v>
      </c>
      <c r="D52" s="499">
        <v>3</v>
      </c>
      <c r="E52" s="47">
        <v>4</v>
      </c>
      <c r="F52" s="1218" t="s">
        <v>141</v>
      </c>
      <c r="G52" s="494"/>
      <c r="H52" s="494" t="s">
        <v>30</v>
      </c>
      <c r="I52" s="494" t="s">
        <v>294</v>
      </c>
      <c r="J52" s="494" t="s">
        <v>294</v>
      </c>
      <c r="K52" s="573">
        <v>0</v>
      </c>
      <c r="L52" s="358" t="s">
        <v>5367</v>
      </c>
      <c r="M52" s="357" t="s">
        <v>5366</v>
      </c>
      <c r="N52" s="357" t="s">
        <v>30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604</v>
      </c>
      <c r="U52" s="357" t="s">
        <v>294</v>
      </c>
      <c r="V52" s="357" t="s">
        <v>294</v>
      </c>
    </row>
    <row r="53" spans="1:22">
      <c r="A53" s="515"/>
      <c r="B53" s="47" t="s">
        <v>5317</v>
      </c>
      <c r="C53" s="532" t="s">
        <v>5318</v>
      </c>
      <c r="D53" s="499">
        <v>5</v>
      </c>
      <c r="E53" s="47">
        <v>6</v>
      </c>
      <c r="F53" s="1218" t="s">
        <v>408</v>
      </c>
      <c r="G53" s="494"/>
      <c r="H53" s="494" t="s">
        <v>4834</v>
      </c>
      <c r="I53" s="494" t="s">
        <v>294</v>
      </c>
      <c r="J53" s="494" t="s">
        <v>294</v>
      </c>
      <c r="K53" s="573">
        <v>0</v>
      </c>
      <c r="L53" s="358" t="s">
        <v>5319</v>
      </c>
      <c r="M53" s="357" t="s">
        <v>5317</v>
      </c>
      <c r="N53" s="357" t="s">
        <v>4834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408</v>
      </c>
      <c r="U53" s="357" t="s">
        <v>294</v>
      </c>
      <c r="V53" s="357" t="s">
        <v>294</v>
      </c>
    </row>
    <row r="54" spans="1:22" ht="15" thickBot="1">
      <c r="A54" s="515"/>
      <c r="B54" s="47" t="s">
        <v>4835</v>
      </c>
      <c r="C54" s="532" t="s">
        <v>871</v>
      </c>
      <c r="D54" s="499">
        <v>5</v>
      </c>
      <c r="E54" s="47">
        <v>6</v>
      </c>
      <c r="F54" s="1218" t="s">
        <v>437</v>
      </c>
      <c r="G54" s="494"/>
      <c r="H54" s="494" t="s">
        <v>4833</v>
      </c>
      <c r="I54" s="494" t="s">
        <v>294</v>
      </c>
      <c r="J54" s="494" t="s">
        <v>294</v>
      </c>
      <c r="K54" s="573">
        <v>0</v>
      </c>
      <c r="L54" s="358" t="s">
        <v>871</v>
      </c>
      <c r="M54" s="357" t="s">
        <v>4835</v>
      </c>
      <c r="N54" s="357" t="s">
        <v>4833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437</v>
      </c>
      <c r="U54" s="357" t="s">
        <v>294</v>
      </c>
      <c r="V54" s="357" t="s">
        <v>294</v>
      </c>
    </row>
    <row r="55" spans="1:22" ht="15" thickBot="1">
      <c r="A55" s="517"/>
      <c r="B55" s="48"/>
      <c r="C55" s="541" t="s">
        <v>22</v>
      </c>
      <c r="D55" s="49">
        <v>19</v>
      </c>
      <c r="E55" s="49">
        <v>23</v>
      </c>
      <c r="F55" s="1220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5368</v>
      </c>
      <c r="C56" s="532" t="s">
        <v>5369</v>
      </c>
      <c r="D56" s="498">
        <v>5</v>
      </c>
      <c r="E56" s="46">
        <v>8</v>
      </c>
      <c r="F56" s="1221" t="s">
        <v>871</v>
      </c>
      <c r="G56" s="494"/>
      <c r="H56" s="494" t="s">
        <v>4835</v>
      </c>
      <c r="I56" s="494" t="s">
        <v>294</v>
      </c>
      <c r="J56" s="494" t="s">
        <v>294</v>
      </c>
      <c r="K56" s="573">
        <v>0</v>
      </c>
      <c r="L56" s="358" t="s">
        <v>5370</v>
      </c>
      <c r="M56" s="357" t="s">
        <v>5368</v>
      </c>
      <c r="N56" s="357" t="s">
        <v>4835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871</v>
      </c>
      <c r="U56" s="357" t="s">
        <v>294</v>
      </c>
      <c r="V56" s="357" t="s">
        <v>294</v>
      </c>
    </row>
    <row r="57" spans="1:22" ht="21.6">
      <c r="A57" s="515"/>
      <c r="B57" s="47" t="s">
        <v>4868</v>
      </c>
      <c r="C57" s="520" t="s">
        <v>4869</v>
      </c>
      <c r="D57" s="499">
        <v>4</v>
      </c>
      <c r="E57" s="47">
        <v>4</v>
      </c>
      <c r="F57" s="1224" t="s">
        <v>5335</v>
      </c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4869</v>
      </c>
      <c r="M57" s="357" t="s">
        <v>4868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5336</v>
      </c>
      <c r="U57" s="357" t="s">
        <v>294</v>
      </c>
      <c r="V57" s="357" t="s">
        <v>294</v>
      </c>
    </row>
    <row r="58" spans="1:22">
      <c r="A58" s="515"/>
      <c r="B58" s="47" t="s">
        <v>5371</v>
      </c>
      <c r="C58" s="532" t="s">
        <v>5338</v>
      </c>
      <c r="D58" s="499">
        <v>5</v>
      </c>
      <c r="E58" s="47">
        <v>6</v>
      </c>
      <c r="F58" s="1218" t="s">
        <v>5330</v>
      </c>
      <c r="G58" s="494"/>
      <c r="H58" s="494" t="s">
        <v>5329</v>
      </c>
      <c r="I58" s="494" t="s">
        <v>294</v>
      </c>
      <c r="J58" s="494" t="s">
        <v>294</v>
      </c>
      <c r="K58" s="573">
        <v>0</v>
      </c>
      <c r="L58" s="358" t="s">
        <v>5339</v>
      </c>
      <c r="M58" s="357" t="s">
        <v>5371</v>
      </c>
      <c r="N58" s="357" t="s">
        <v>5329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5331</v>
      </c>
      <c r="U58" s="357" t="s">
        <v>294</v>
      </c>
      <c r="V58" s="357" t="s">
        <v>294</v>
      </c>
    </row>
    <row r="59" spans="1:22" ht="15" thickBot="1">
      <c r="A59" s="515"/>
      <c r="B59" s="47" t="s">
        <v>5340</v>
      </c>
      <c r="C59" s="532" t="s">
        <v>333</v>
      </c>
      <c r="D59" s="499">
        <v>4</v>
      </c>
      <c r="E59" s="47">
        <v>6</v>
      </c>
      <c r="F59" s="1225" t="s">
        <v>4860</v>
      </c>
      <c r="G59" s="494"/>
      <c r="H59" s="494" t="s">
        <v>34</v>
      </c>
      <c r="I59" s="494" t="s">
        <v>4844</v>
      </c>
      <c r="J59" s="494" t="s">
        <v>294</v>
      </c>
      <c r="K59" s="573">
        <v>0</v>
      </c>
      <c r="L59" s="358" t="s">
        <v>4861</v>
      </c>
      <c r="M59" s="357" t="s">
        <v>5340</v>
      </c>
      <c r="N59" s="357" t="s">
        <v>34</v>
      </c>
      <c r="O59" s="357" t="s">
        <v>4844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863</v>
      </c>
      <c r="V59" s="357" t="s">
        <v>294</v>
      </c>
    </row>
    <row r="60" spans="1:22" ht="15" thickBot="1">
      <c r="A60" s="517"/>
      <c r="B60" s="48"/>
      <c r="C60" s="541" t="s">
        <v>22</v>
      </c>
      <c r="D60" s="49">
        <v>18</v>
      </c>
      <c r="E60" s="49">
        <v>24</v>
      </c>
      <c r="F60" s="1226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5308</v>
      </c>
      <c r="C61" s="532" t="s">
        <v>5372</v>
      </c>
      <c r="D61" s="498">
        <v>4</v>
      </c>
      <c r="E61" s="46">
        <v>4</v>
      </c>
      <c r="F61" s="1221" t="s">
        <v>333</v>
      </c>
      <c r="G61" s="494" t="s">
        <v>241</v>
      </c>
      <c r="H61" s="494" t="s">
        <v>5340</v>
      </c>
      <c r="I61" s="494" t="s">
        <v>294</v>
      </c>
      <c r="J61" s="494" t="s">
        <v>294</v>
      </c>
      <c r="K61" s="573">
        <v>0</v>
      </c>
      <c r="L61" s="358" t="s">
        <v>5310</v>
      </c>
      <c r="M61" s="357" t="s">
        <v>5308</v>
      </c>
      <c r="N61" s="357" t="s">
        <v>5340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4861</v>
      </c>
      <c r="U61" s="357" t="s">
        <v>294</v>
      </c>
      <c r="V61" s="357" t="s">
        <v>294</v>
      </c>
    </row>
    <row r="62" spans="1:22">
      <c r="A62" s="515"/>
      <c r="B62" s="47" t="s">
        <v>5373</v>
      </c>
      <c r="C62" s="532" t="s">
        <v>5374</v>
      </c>
      <c r="D62" s="499">
        <v>4</v>
      </c>
      <c r="E62" s="47">
        <v>4</v>
      </c>
      <c r="F62" s="1218" t="s">
        <v>333</v>
      </c>
      <c r="G62" s="494" t="s">
        <v>241</v>
      </c>
      <c r="H62" s="494" t="s">
        <v>5340</v>
      </c>
      <c r="I62" s="494" t="s">
        <v>294</v>
      </c>
      <c r="J62" s="494" t="s">
        <v>294</v>
      </c>
      <c r="K62" s="573">
        <v>0</v>
      </c>
      <c r="L62" s="358"/>
    </row>
    <row r="63" spans="1:22">
      <c r="A63" s="515"/>
      <c r="B63" s="47" t="s">
        <v>5344</v>
      </c>
      <c r="C63" s="532" t="s">
        <v>5345</v>
      </c>
      <c r="D63" s="499">
        <v>4</v>
      </c>
      <c r="E63" s="47">
        <v>4</v>
      </c>
      <c r="F63" s="1218" t="s">
        <v>333</v>
      </c>
      <c r="G63" s="494" t="s">
        <v>241</v>
      </c>
      <c r="H63" s="494" t="s">
        <v>5340</v>
      </c>
      <c r="I63" s="494" t="s">
        <v>294</v>
      </c>
      <c r="J63" s="494" t="s">
        <v>294</v>
      </c>
      <c r="K63" s="573">
        <v>0</v>
      </c>
      <c r="L63" s="358"/>
    </row>
    <row r="64" spans="1:22">
      <c r="A64" s="515"/>
      <c r="B64" s="47" t="s">
        <v>5375</v>
      </c>
      <c r="C64" s="532" t="s">
        <v>147</v>
      </c>
      <c r="D64" s="499">
        <v>6</v>
      </c>
      <c r="E64" s="47">
        <v>10</v>
      </c>
      <c r="F64" s="1218" t="s">
        <v>5376</v>
      </c>
      <c r="G64" s="494"/>
      <c r="H64" s="494" t="s">
        <v>35</v>
      </c>
      <c r="I64" s="494" t="s">
        <v>5329</v>
      </c>
      <c r="J64" s="494" t="s">
        <v>294</v>
      </c>
      <c r="K64" s="573">
        <v>0</v>
      </c>
      <c r="L64" s="358" t="s">
        <v>1153</v>
      </c>
      <c r="M64" s="357" t="s">
        <v>5375</v>
      </c>
      <c r="N64" s="357" t="s">
        <v>35</v>
      </c>
      <c r="O64" s="357" t="s">
        <v>5329</v>
      </c>
      <c r="P64" s="357" t="s">
        <v>294</v>
      </c>
      <c r="Q64" s="357">
        <v>0</v>
      </c>
      <c r="R64" s="357">
        <v>36</v>
      </c>
      <c r="S64" s="357">
        <v>0</v>
      </c>
      <c r="T64" s="357" t="s">
        <v>3259</v>
      </c>
      <c r="U64" s="357" t="s">
        <v>5331</v>
      </c>
      <c r="V64" s="357" t="s">
        <v>294</v>
      </c>
    </row>
    <row r="65" spans="1:22">
      <c r="A65" s="515"/>
      <c r="B65" s="47" t="s">
        <v>5377</v>
      </c>
      <c r="C65" s="532" t="s">
        <v>5378</v>
      </c>
      <c r="D65" s="499">
        <v>4</v>
      </c>
      <c r="E65" s="47">
        <v>6</v>
      </c>
      <c r="F65" s="1218" t="s">
        <v>5369</v>
      </c>
      <c r="G65" s="494"/>
      <c r="H65" s="494" t="s">
        <v>5368</v>
      </c>
      <c r="I65" s="494" t="s">
        <v>294</v>
      </c>
      <c r="J65" s="494" t="s">
        <v>294</v>
      </c>
      <c r="K65" s="573">
        <v>0</v>
      </c>
      <c r="L65" s="358" t="s">
        <v>947</v>
      </c>
      <c r="M65" s="357" t="s">
        <v>5377</v>
      </c>
      <c r="N65" s="357" t="s">
        <v>5368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5370</v>
      </c>
      <c r="U65" s="357" t="s">
        <v>294</v>
      </c>
      <c r="V65" s="357" t="s">
        <v>294</v>
      </c>
    </row>
    <row r="66" spans="1:22" ht="15" thickBot="1">
      <c r="A66" s="515"/>
      <c r="B66" s="47" t="s">
        <v>4879</v>
      </c>
      <c r="C66" s="532" t="s">
        <v>4880</v>
      </c>
      <c r="D66" s="499">
        <v>5</v>
      </c>
      <c r="E66" s="47">
        <v>6</v>
      </c>
      <c r="F66" s="1218" t="s">
        <v>4869</v>
      </c>
      <c r="G66" s="494"/>
      <c r="H66" s="494" t="s">
        <v>4868</v>
      </c>
      <c r="I66" s="494" t="s">
        <v>294</v>
      </c>
      <c r="J66" s="494" t="s">
        <v>294</v>
      </c>
      <c r="K66" s="573">
        <v>0</v>
      </c>
      <c r="L66" s="358" t="s">
        <v>4880</v>
      </c>
      <c r="M66" s="357" t="s">
        <v>4879</v>
      </c>
      <c r="N66" s="357" t="s">
        <v>4868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4869</v>
      </c>
      <c r="U66" s="357" t="s">
        <v>294</v>
      </c>
      <c r="V66" s="357" t="s">
        <v>294</v>
      </c>
    </row>
    <row r="67" spans="1:22" ht="15" thickBot="1">
      <c r="A67" s="517"/>
      <c r="B67" s="48"/>
      <c r="C67" s="541" t="s">
        <v>22</v>
      </c>
      <c r="D67" s="49">
        <v>19</v>
      </c>
      <c r="E67" s="49">
        <v>26</v>
      </c>
      <c r="F67" s="1222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02">
        <v>10</v>
      </c>
      <c r="B68" s="47" t="s">
        <v>5379</v>
      </c>
      <c r="C68" s="532" t="s">
        <v>4877</v>
      </c>
      <c r="D68" s="498">
        <v>4</v>
      </c>
      <c r="E68" s="46">
        <v>4</v>
      </c>
      <c r="F68" s="1221" t="s">
        <v>4875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5380</v>
      </c>
      <c r="M68" s="357" t="s">
        <v>5379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153</v>
      </c>
      <c r="U68" s="357" t="s">
        <v>294</v>
      </c>
      <c r="V68" s="357" t="s">
        <v>294</v>
      </c>
    </row>
    <row r="69" spans="1:22">
      <c r="A69" s="515"/>
      <c r="B69" s="47" t="s">
        <v>5354</v>
      </c>
      <c r="C69" s="532" t="s">
        <v>5355</v>
      </c>
      <c r="D69" s="499">
        <v>4</v>
      </c>
      <c r="E69" s="47">
        <v>4</v>
      </c>
      <c r="F69" s="1218" t="s">
        <v>4875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47" t="s">
        <v>5381</v>
      </c>
      <c r="C70" s="532" t="s">
        <v>151</v>
      </c>
      <c r="D70" s="499">
        <v>6</v>
      </c>
      <c r="E70" s="47">
        <v>10</v>
      </c>
      <c r="F70" s="1218" t="s">
        <v>147</v>
      </c>
      <c r="G70" s="494"/>
      <c r="H70" s="494" t="s">
        <v>5375</v>
      </c>
      <c r="I70" s="494" t="s">
        <v>294</v>
      </c>
      <c r="J70" s="494" t="s">
        <v>294</v>
      </c>
      <c r="K70" s="573">
        <v>0</v>
      </c>
      <c r="L70" s="358" t="s">
        <v>1182</v>
      </c>
      <c r="M70" s="357" t="s">
        <v>5381</v>
      </c>
      <c r="N70" s="357" t="s">
        <v>5375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1153</v>
      </c>
      <c r="U70" s="357" t="s">
        <v>294</v>
      </c>
      <c r="V70" s="357" t="s">
        <v>294</v>
      </c>
    </row>
    <row r="71" spans="1:22">
      <c r="A71" s="515"/>
      <c r="B71" s="47" t="s">
        <v>5382</v>
      </c>
      <c r="C71" s="532" t="s">
        <v>5383</v>
      </c>
      <c r="D71" s="499">
        <v>4</v>
      </c>
      <c r="E71" s="47">
        <v>6</v>
      </c>
      <c r="F71" s="1218" t="s">
        <v>5378</v>
      </c>
      <c r="G71" s="494"/>
      <c r="H71" s="494" t="s">
        <v>5377</v>
      </c>
      <c r="I71" s="494" t="s">
        <v>294</v>
      </c>
      <c r="J71" s="494" t="s">
        <v>294</v>
      </c>
      <c r="K71" s="573">
        <v>0</v>
      </c>
      <c r="L71" s="358" t="s">
        <v>5384</v>
      </c>
      <c r="M71" s="357" t="s">
        <v>5382</v>
      </c>
      <c r="N71" s="357" t="s">
        <v>5377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947</v>
      </c>
      <c r="U71" s="357" t="s">
        <v>294</v>
      </c>
      <c r="V71" s="357" t="s">
        <v>294</v>
      </c>
    </row>
    <row r="72" spans="1:22" ht="15" thickBot="1">
      <c r="A72" s="515"/>
      <c r="B72" s="47" t="s">
        <v>5385</v>
      </c>
      <c r="C72" s="532" t="s">
        <v>5361</v>
      </c>
      <c r="D72" s="499">
        <v>4</v>
      </c>
      <c r="E72" s="47">
        <v>4</v>
      </c>
      <c r="F72" s="1218" t="s">
        <v>5338</v>
      </c>
      <c r="G72" s="494"/>
      <c r="H72" s="494" t="s">
        <v>5371</v>
      </c>
      <c r="I72" s="494" t="s">
        <v>294</v>
      </c>
      <c r="J72" s="494" t="s">
        <v>294</v>
      </c>
      <c r="K72" s="573">
        <v>0</v>
      </c>
      <c r="L72" s="358" t="s">
        <v>5362</v>
      </c>
      <c r="M72" s="357" t="s">
        <v>5385</v>
      </c>
      <c r="N72" s="357" t="s">
        <v>5371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5339</v>
      </c>
      <c r="U72" s="357" t="s">
        <v>294</v>
      </c>
      <c r="V72" s="357" t="s">
        <v>294</v>
      </c>
    </row>
    <row r="73" spans="1:22" ht="15" thickBot="1">
      <c r="A73" s="517"/>
      <c r="B73" s="1227"/>
      <c r="C73" s="541" t="s">
        <v>22</v>
      </c>
      <c r="D73" s="49">
        <v>18</v>
      </c>
      <c r="E73" s="49">
        <v>24</v>
      </c>
      <c r="F73" s="122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542"/>
      <c r="B74" s="497"/>
      <c r="C74" s="1061" t="s">
        <v>111</v>
      </c>
      <c r="D74" s="545">
        <v>201</v>
      </c>
      <c r="E74" s="1070">
        <v>251</v>
      </c>
      <c r="F74" s="697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FD0FD-386D-4F0E-94AE-6811F281F5FB}">
  <sheetPr codeName="Sheet197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.1093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355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499</v>
      </c>
      <c r="C9" s="543" t="s">
        <v>500</v>
      </c>
      <c r="D9" s="498">
        <v>4</v>
      </c>
      <c r="E9" s="46">
        <v>4</v>
      </c>
      <c r="F9" s="543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3533</v>
      </c>
      <c r="D10" s="499">
        <v>5</v>
      </c>
      <c r="E10" s="47">
        <v>6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5283</v>
      </c>
      <c r="C11" s="532" t="s">
        <v>5284</v>
      </c>
      <c r="D11" s="499">
        <v>4</v>
      </c>
      <c r="E11" s="47">
        <v>4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5285</v>
      </c>
      <c r="M11" s="357" t="s">
        <v>5283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19</v>
      </c>
      <c r="C12" s="532" t="s">
        <v>335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544" t="s">
        <v>10</v>
      </c>
      <c r="C13" s="532" t="s">
        <v>438</v>
      </c>
      <c r="D13" s="499">
        <v>2</v>
      </c>
      <c r="E13" s="47">
        <v>2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10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20</v>
      </c>
      <c r="C14" s="542" t="s">
        <v>3543</v>
      </c>
      <c r="D14" s="516">
        <v>5</v>
      </c>
      <c r="E14" s="50">
        <v>6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22</v>
      </c>
      <c r="E15" s="49">
        <v>24</v>
      </c>
      <c r="F15" s="69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2" t="s">
        <v>3545</v>
      </c>
      <c r="D16" s="499">
        <v>5</v>
      </c>
      <c r="E16" s="47">
        <v>6</v>
      </c>
      <c r="F16" s="495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5286</v>
      </c>
      <c r="C17" s="532" t="s">
        <v>5287</v>
      </c>
      <c r="D17" s="499">
        <v>4</v>
      </c>
      <c r="E17" s="47">
        <v>6</v>
      </c>
      <c r="F17" s="496" t="s">
        <v>5284</v>
      </c>
      <c r="G17" s="494"/>
      <c r="H17" s="494" t="s">
        <v>5283</v>
      </c>
      <c r="I17" s="494" t="s">
        <v>294</v>
      </c>
      <c r="J17" s="494" t="s">
        <v>294</v>
      </c>
      <c r="K17" s="573">
        <v>0</v>
      </c>
      <c r="L17" s="358" t="s">
        <v>5288</v>
      </c>
      <c r="M17" s="357" t="s">
        <v>5286</v>
      </c>
      <c r="N17" s="357" t="s">
        <v>5283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5285</v>
      </c>
      <c r="U17" s="357" t="s">
        <v>294</v>
      </c>
      <c r="V17" s="357" t="s">
        <v>294</v>
      </c>
    </row>
    <row r="18" spans="1:22">
      <c r="A18" s="515"/>
      <c r="B18" s="47" t="s">
        <v>366</v>
      </c>
      <c r="C18" s="532" t="s">
        <v>367</v>
      </c>
      <c r="D18" s="499">
        <v>3</v>
      </c>
      <c r="E18" s="47">
        <v>4</v>
      </c>
      <c r="F18" s="4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367</v>
      </c>
      <c r="M18" s="357" t="s">
        <v>366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4988</v>
      </c>
      <c r="C19" s="532" t="s">
        <v>878</v>
      </c>
      <c r="D19" s="499">
        <v>2</v>
      </c>
      <c r="E19" s="47">
        <v>2</v>
      </c>
      <c r="F19" s="496" t="s">
        <v>335</v>
      </c>
      <c r="G19" s="494"/>
      <c r="H19" s="494" t="s">
        <v>19</v>
      </c>
      <c r="I19" s="494" t="s">
        <v>294</v>
      </c>
      <c r="J19" s="494" t="s">
        <v>294</v>
      </c>
      <c r="K19" s="573">
        <v>0</v>
      </c>
      <c r="L19" s="358" t="s">
        <v>878</v>
      </c>
      <c r="M19" s="357" t="s">
        <v>4988</v>
      </c>
      <c r="N19" s="357" t="s">
        <v>19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335</v>
      </c>
      <c r="U19" s="357" t="s">
        <v>294</v>
      </c>
      <c r="V19" s="357" t="s">
        <v>294</v>
      </c>
    </row>
    <row r="20" spans="1:22">
      <c r="A20" s="515"/>
      <c r="B20" s="47" t="s">
        <v>18</v>
      </c>
      <c r="C20" s="532" t="s">
        <v>3567</v>
      </c>
      <c r="D20" s="499">
        <v>2</v>
      </c>
      <c r="E20" s="47">
        <v>2</v>
      </c>
      <c r="F20" s="4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608</v>
      </c>
      <c r="M20" s="357" t="s">
        <v>18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47" t="s">
        <v>26</v>
      </c>
      <c r="C21" s="532" t="s">
        <v>52</v>
      </c>
      <c r="D21" s="499">
        <v>5</v>
      </c>
      <c r="E21" s="47">
        <v>6</v>
      </c>
      <c r="F21" s="496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5"/>
      <c r="B22" s="48"/>
      <c r="C22" s="1057" t="s">
        <v>22</v>
      </c>
      <c r="D22" s="692">
        <v>21</v>
      </c>
      <c r="E22" s="692">
        <v>26</v>
      </c>
      <c r="F22" s="68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/>
      <c r="B23" s="47" t="s">
        <v>25</v>
      </c>
      <c r="C23" s="543" t="s">
        <v>138</v>
      </c>
      <c r="D23" s="498">
        <v>3</v>
      </c>
      <c r="E23" s="46">
        <v>4</v>
      </c>
      <c r="F23" s="688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25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>
        <v>3</v>
      </c>
      <c r="B24" s="47" t="s">
        <v>4626</v>
      </c>
      <c r="C24" s="532" t="s">
        <v>562</v>
      </c>
      <c r="D24" s="499">
        <v>5</v>
      </c>
      <c r="E24" s="47">
        <v>6</v>
      </c>
      <c r="F24" s="496" t="s">
        <v>3545</v>
      </c>
      <c r="G24" s="494"/>
      <c r="H24" s="494" t="s">
        <v>3544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4626</v>
      </c>
      <c r="N24" s="357" t="s">
        <v>3544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515"/>
      <c r="B25" s="47" t="s">
        <v>5289</v>
      </c>
      <c r="C25" s="532" t="s">
        <v>5290</v>
      </c>
      <c r="D25" s="499">
        <v>4</v>
      </c>
      <c r="E25" s="47">
        <v>6</v>
      </c>
      <c r="F25" s="496" t="s">
        <v>5287</v>
      </c>
      <c r="G25" s="494"/>
      <c r="H25" s="494" t="s">
        <v>5286</v>
      </c>
      <c r="I25" s="494" t="s">
        <v>294</v>
      </c>
      <c r="J25" s="494" t="s">
        <v>294</v>
      </c>
      <c r="K25" s="573">
        <v>0</v>
      </c>
      <c r="L25" s="358" t="s">
        <v>5291</v>
      </c>
      <c r="M25" s="357" t="s">
        <v>5289</v>
      </c>
      <c r="N25" s="357" t="s">
        <v>5286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5288</v>
      </c>
      <c r="U25" s="357" t="s">
        <v>294</v>
      </c>
      <c r="V25" s="357" t="s">
        <v>294</v>
      </c>
    </row>
    <row r="26" spans="1:22">
      <c r="A26" s="515"/>
      <c r="B26" s="47" t="s">
        <v>4831</v>
      </c>
      <c r="C26" s="532" t="s">
        <v>4689</v>
      </c>
      <c r="D26" s="499">
        <v>4</v>
      </c>
      <c r="E26" s="47">
        <v>6</v>
      </c>
      <c r="F26" s="496" t="s">
        <v>3545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2108</v>
      </c>
      <c r="M26" s="357" t="s">
        <v>4831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 ht="15" thickBot="1">
      <c r="A27" s="515"/>
      <c r="B27" s="47" t="s">
        <v>33</v>
      </c>
      <c r="C27" s="542" t="s">
        <v>140</v>
      </c>
      <c r="D27" s="516">
        <v>5</v>
      </c>
      <c r="E27" s="50">
        <v>6</v>
      </c>
      <c r="F27" s="497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66" t="s">
        <v>22</v>
      </c>
      <c r="D28" s="547">
        <v>21</v>
      </c>
      <c r="E28" s="547">
        <v>28</v>
      </c>
      <c r="F28" s="690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7" t="s">
        <v>35</v>
      </c>
      <c r="C29" s="543" t="s">
        <v>3258</v>
      </c>
      <c r="D29" s="498">
        <v>3</v>
      </c>
      <c r="E29" s="46">
        <v>4</v>
      </c>
      <c r="F29" s="496" t="s">
        <v>3733</v>
      </c>
      <c r="G29" s="494"/>
      <c r="H29" s="494" t="s">
        <v>25</v>
      </c>
      <c r="I29" s="494" t="s">
        <v>294</v>
      </c>
      <c r="J29" s="494" t="s">
        <v>294</v>
      </c>
      <c r="K29" s="573">
        <v>0</v>
      </c>
      <c r="L29" s="358" t="s">
        <v>3259</v>
      </c>
      <c r="M29" s="357" t="s">
        <v>35</v>
      </c>
      <c r="N29" s="357" t="s">
        <v>25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2100</v>
      </c>
      <c r="U29" s="357" t="s">
        <v>294</v>
      </c>
      <c r="V29" s="357" t="s">
        <v>294</v>
      </c>
    </row>
    <row r="30" spans="1:22">
      <c r="A30" s="515"/>
      <c r="B30" s="47" t="s">
        <v>5292</v>
      </c>
      <c r="C30" s="532" t="s">
        <v>5293</v>
      </c>
      <c r="D30" s="499">
        <v>4</v>
      </c>
      <c r="E30" s="47">
        <v>4</v>
      </c>
      <c r="F30" s="496" t="s">
        <v>140</v>
      </c>
      <c r="G30" s="494"/>
      <c r="H30" s="494" t="s">
        <v>33</v>
      </c>
      <c r="I30" s="494" t="s">
        <v>294</v>
      </c>
      <c r="J30" s="494" t="s">
        <v>294</v>
      </c>
      <c r="K30" s="573">
        <v>0</v>
      </c>
      <c r="L30" s="358" t="s">
        <v>5294</v>
      </c>
      <c r="M30" s="357" t="s">
        <v>5292</v>
      </c>
      <c r="N30" s="357" t="s">
        <v>33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602</v>
      </c>
      <c r="U30" s="357" t="s">
        <v>294</v>
      </c>
      <c r="V30" s="357" t="s">
        <v>294</v>
      </c>
    </row>
    <row r="31" spans="1:22">
      <c r="A31" s="515"/>
      <c r="B31" s="47" t="s">
        <v>5295</v>
      </c>
      <c r="C31" s="532" t="s">
        <v>5296</v>
      </c>
      <c r="D31" s="499">
        <v>4</v>
      </c>
      <c r="E31" s="47">
        <v>4</v>
      </c>
      <c r="F31" s="496" t="s">
        <v>4689</v>
      </c>
      <c r="G31" s="494"/>
      <c r="H31" s="494" t="s">
        <v>4831</v>
      </c>
      <c r="I31" s="494" t="s">
        <v>294</v>
      </c>
      <c r="J31" s="494" t="s">
        <v>294</v>
      </c>
      <c r="K31" s="573">
        <v>0</v>
      </c>
      <c r="L31" s="358" t="s">
        <v>5297</v>
      </c>
      <c r="M31" s="357" t="s">
        <v>5295</v>
      </c>
      <c r="N31" s="357" t="s">
        <v>4831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2108</v>
      </c>
      <c r="U31" s="357" t="s">
        <v>294</v>
      </c>
      <c r="V31" s="357" t="s">
        <v>294</v>
      </c>
    </row>
    <row r="32" spans="1:22">
      <c r="A32" s="515"/>
      <c r="B32" s="47" t="s">
        <v>29</v>
      </c>
      <c r="C32" s="532" t="s">
        <v>5298</v>
      </c>
      <c r="D32" s="499">
        <v>2</v>
      </c>
      <c r="E32" s="47">
        <v>2</v>
      </c>
      <c r="F32" s="496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609</v>
      </c>
      <c r="M32" s="357" t="s">
        <v>29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47" t="s">
        <v>30</v>
      </c>
      <c r="C33" s="532" t="s">
        <v>3669</v>
      </c>
      <c r="D33" s="499">
        <v>5</v>
      </c>
      <c r="E33" s="47">
        <v>6</v>
      </c>
      <c r="F33" s="496" t="s">
        <v>3545</v>
      </c>
      <c r="G33" s="494"/>
      <c r="H33" s="494" t="s">
        <v>3544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3544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 ht="15" thickBot="1">
      <c r="A34" s="515"/>
      <c r="B34" s="47" t="s">
        <v>5299</v>
      </c>
      <c r="C34" s="542" t="s">
        <v>5300</v>
      </c>
      <c r="D34" s="516">
        <v>4</v>
      </c>
      <c r="E34" s="50">
        <v>4</v>
      </c>
      <c r="F34" s="496" t="s">
        <v>562</v>
      </c>
      <c r="G34" s="494"/>
      <c r="H34" s="494" t="s">
        <v>4626</v>
      </c>
      <c r="I34" s="494" t="s">
        <v>294</v>
      </c>
      <c r="J34" s="494" t="s">
        <v>294</v>
      </c>
      <c r="K34" s="573">
        <v>0</v>
      </c>
      <c r="L34" s="358" t="s">
        <v>5301</v>
      </c>
      <c r="M34" s="357" t="s">
        <v>5299</v>
      </c>
      <c r="N34" s="357" t="s">
        <v>4626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4538</v>
      </c>
      <c r="U34" s="357" t="s">
        <v>294</v>
      </c>
      <c r="V34" s="357" t="s">
        <v>294</v>
      </c>
    </row>
    <row r="35" spans="1:22" ht="15" thickBot="1">
      <c r="A35" s="517"/>
      <c r="B35" s="48"/>
      <c r="C35" s="550" t="s">
        <v>22</v>
      </c>
      <c r="D35" s="545">
        <v>22</v>
      </c>
      <c r="E35" s="545">
        <v>24</v>
      </c>
      <c r="F35" s="69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47" t="s">
        <v>4834</v>
      </c>
      <c r="C36" s="532" t="s">
        <v>408</v>
      </c>
      <c r="D36" s="499">
        <v>4</v>
      </c>
      <c r="E36" s="47">
        <v>6</v>
      </c>
      <c r="F36" s="496" t="s">
        <v>367</v>
      </c>
      <c r="G36" s="494"/>
      <c r="H36" s="494" t="s">
        <v>366</v>
      </c>
      <c r="I36" s="494" t="s">
        <v>294</v>
      </c>
      <c r="J36" s="494" t="s">
        <v>294</v>
      </c>
      <c r="K36" s="573">
        <v>0</v>
      </c>
      <c r="L36" s="358" t="s">
        <v>408</v>
      </c>
      <c r="M36" s="357" t="s">
        <v>4834</v>
      </c>
      <c r="N36" s="357" t="s">
        <v>366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367</v>
      </c>
      <c r="U36" s="357" t="s">
        <v>294</v>
      </c>
      <c r="V36" s="357" t="s">
        <v>294</v>
      </c>
    </row>
    <row r="37" spans="1:22">
      <c r="A37" s="515"/>
      <c r="B37" s="47" t="s">
        <v>870</v>
      </c>
      <c r="C37" s="532" t="s">
        <v>4837</v>
      </c>
      <c r="D37" s="499">
        <v>4</v>
      </c>
      <c r="E37" s="47">
        <v>6</v>
      </c>
      <c r="F37" s="496" t="s">
        <v>5287</v>
      </c>
      <c r="G37" s="494"/>
      <c r="H37" s="494" t="s">
        <v>5286</v>
      </c>
      <c r="I37" s="494" t="s">
        <v>294</v>
      </c>
      <c r="J37" s="494" t="s">
        <v>294</v>
      </c>
      <c r="K37" s="574">
        <v>0</v>
      </c>
      <c r="L37" s="358" t="s">
        <v>2145</v>
      </c>
      <c r="M37" s="357" t="s">
        <v>870</v>
      </c>
      <c r="N37" s="357" t="s">
        <v>5286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5288</v>
      </c>
      <c r="U37" s="357" t="s">
        <v>294</v>
      </c>
      <c r="V37" s="357" t="s">
        <v>294</v>
      </c>
    </row>
    <row r="38" spans="1:22">
      <c r="A38" s="515"/>
      <c r="B38" s="47" t="s">
        <v>5302</v>
      </c>
      <c r="C38" s="532" t="s">
        <v>5303</v>
      </c>
      <c r="D38" s="499">
        <v>4</v>
      </c>
      <c r="E38" s="47">
        <v>4</v>
      </c>
      <c r="F38" s="496" t="s">
        <v>5296</v>
      </c>
      <c r="G38" s="494"/>
      <c r="H38" s="494" t="s">
        <v>5295</v>
      </c>
      <c r="I38" s="494" t="s">
        <v>294</v>
      </c>
      <c r="J38" s="494" t="s">
        <v>294</v>
      </c>
      <c r="K38" s="573">
        <v>0</v>
      </c>
      <c r="L38" s="358" t="s">
        <v>5304</v>
      </c>
      <c r="M38" s="357" t="s">
        <v>5302</v>
      </c>
      <c r="N38" s="357" t="s">
        <v>5295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5297</v>
      </c>
      <c r="U38" s="357" t="s">
        <v>294</v>
      </c>
      <c r="V38" s="357" t="s">
        <v>294</v>
      </c>
    </row>
    <row r="39" spans="1:22">
      <c r="A39" s="515"/>
      <c r="B39" s="47" t="s">
        <v>5305</v>
      </c>
      <c r="C39" s="532" t="s">
        <v>5306</v>
      </c>
      <c r="D39" s="499">
        <v>4</v>
      </c>
      <c r="E39" s="47">
        <v>4</v>
      </c>
      <c r="F39" s="496" t="s">
        <v>5296</v>
      </c>
      <c r="G39" s="494"/>
      <c r="H39" s="494" t="s">
        <v>5295</v>
      </c>
      <c r="I39" s="494" t="s">
        <v>294</v>
      </c>
      <c r="J39" s="494" t="s">
        <v>294</v>
      </c>
      <c r="K39" s="574">
        <v>0</v>
      </c>
      <c r="L39" s="358" t="s">
        <v>5307</v>
      </c>
      <c r="M39" s="357" t="s">
        <v>5305</v>
      </c>
      <c r="N39" s="357" t="s">
        <v>5295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5297</v>
      </c>
      <c r="U39" s="357" t="s">
        <v>294</v>
      </c>
      <c r="V39" s="357" t="s">
        <v>294</v>
      </c>
    </row>
    <row r="40" spans="1:22" ht="15" thickBot="1">
      <c r="A40" s="515"/>
      <c r="B40" s="47" t="s">
        <v>3619</v>
      </c>
      <c r="C40" s="532" t="s">
        <v>142</v>
      </c>
      <c r="D40" s="499">
        <v>6</v>
      </c>
      <c r="E40" s="47">
        <v>10</v>
      </c>
      <c r="F40" s="496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3619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517"/>
      <c r="B41" s="48"/>
      <c r="C41" s="541" t="s">
        <v>22</v>
      </c>
      <c r="D41" s="49">
        <v>22</v>
      </c>
      <c r="E41" s="49">
        <v>30</v>
      </c>
      <c r="F41" s="69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02">
        <v>6</v>
      </c>
      <c r="B42" s="47" t="s">
        <v>5308</v>
      </c>
      <c r="C42" s="532" t="s">
        <v>5309</v>
      </c>
      <c r="D42" s="498">
        <v>4</v>
      </c>
      <c r="E42" s="46">
        <v>4</v>
      </c>
      <c r="F42" s="495" t="s">
        <v>5303</v>
      </c>
      <c r="G42" s="494"/>
      <c r="H42" s="494" t="s">
        <v>5302</v>
      </c>
      <c r="I42" s="494" t="s">
        <v>294</v>
      </c>
      <c r="J42" s="494" t="s">
        <v>294</v>
      </c>
      <c r="K42" s="573">
        <v>0</v>
      </c>
      <c r="L42" s="358" t="s">
        <v>5310</v>
      </c>
      <c r="M42" s="357" t="s">
        <v>5308</v>
      </c>
      <c r="N42" s="357" t="s">
        <v>5302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5304</v>
      </c>
      <c r="U42" s="357" t="s">
        <v>294</v>
      </c>
      <c r="V42" s="357" t="s">
        <v>294</v>
      </c>
    </row>
    <row r="43" spans="1:22">
      <c r="A43" s="515"/>
      <c r="B43" s="47" t="s">
        <v>5311</v>
      </c>
      <c r="C43" s="532" t="s">
        <v>5312</v>
      </c>
      <c r="D43" s="499">
        <v>3</v>
      </c>
      <c r="E43" s="47">
        <v>4</v>
      </c>
      <c r="F43" s="686" t="s">
        <v>5313</v>
      </c>
      <c r="G43" s="494"/>
      <c r="H43" s="494" t="s">
        <v>5286</v>
      </c>
      <c r="I43" s="494" t="s">
        <v>294</v>
      </c>
      <c r="J43" s="494" t="s">
        <v>294</v>
      </c>
      <c r="K43" s="573">
        <v>0</v>
      </c>
      <c r="L43" s="358" t="s">
        <v>5312</v>
      </c>
      <c r="M43" s="357" t="s">
        <v>5311</v>
      </c>
      <c r="N43" s="357" t="s">
        <v>5286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5288</v>
      </c>
      <c r="U43" s="357" t="s">
        <v>294</v>
      </c>
      <c r="V43" s="357" t="s">
        <v>294</v>
      </c>
    </row>
    <row r="44" spans="1:22">
      <c r="A44" s="515"/>
      <c r="B44" s="47" t="s">
        <v>36</v>
      </c>
      <c r="C44" s="532" t="s">
        <v>247</v>
      </c>
      <c r="D44" s="499">
        <v>1</v>
      </c>
      <c r="E44" s="47">
        <v>1</v>
      </c>
      <c r="F44" s="686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1131</v>
      </c>
      <c r="M44" s="357" t="s">
        <v>36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/>
      <c r="B45" s="47" t="s">
        <v>5314</v>
      </c>
      <c r="C45" s="532" t="s">
        <v>5315</v>
      </c>
      <c r="D45" s="499">
        <v>4</v>
      </c>
      <c r="E45" s="47">
        <v>6</v>
      </c>
      <c r="F45" s="686" t="s">
        <v>5306</v>
      </c>
      <c r="G45" s="494"/>
      <c r="H45" s="494" t="s">
        <v>5305</v>
      </c>
      <c r="I45" s="494" t="s">
        <v>294</v>
      </c>
      <c r="J45" s="494" t="s">
        <v>294</v>
      </c>
      <c r="K45" s="573">
        <v>0</v>
      </c>
      <c r="L45" s="358" t="s">
        <v>5316</v>
      </c>
      <c r="M45" s="357" t="s">
        <v>5314</v>
      </c>
      <c r="N45" s="357" t="s">
        <v>5305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5307</v>
      </c>
      <c r="U45" s="357" t="s">
        <v>294</v>
      </c>
      <c r="V45" s="357" t="s">
        <v>294</v>
      </c>
    </row>
    <row r="46" spans="1:22">
      <c r="A46" s="515"/>
      <c r="B46" s="47" t="s">
        <v>5317</v>
      </c>
      <c r="C46" s="532" t="s">
        <v>5318</v>
      </c>
      <c r="D46" s="499">
        <v>5</v>
      </c>
      <c r="E46" s="47">
        <v>8</v>
      </c>
      <c r="F46" s="496" t="s">
        <v>408</v>
      </c>
      <c r="G46" s="494"/>
      <c r="H46" s="494" t="s">
        <v>4834</v>
      </c>
      <c r="I46" s="494" t="s">
        <v>294</v>
      </c>
      <c r="J46" s="494" t="s">
        <v>294</v>
      </c>
      <c r="K46" s="573">
        <v>0</v>
      </c>
      <c r="L46" s="358" t="s">
        <v>5319</v>
      </c>
      <c r="M46" s="357" t="s">
        <v>5317</v>
      </c>
      <c r="N46" s="357" t="s">
        <v>4834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 ht="15" thickBot="1">
      <c r="A47" s="515"/>
      <c r="B47" s="47" t="s">
        <v>5320</v>
      </c>
      <c r="C47" s="532" t="s">
        <v>5321</v>
      </c>
      <c r="D47" s="499">
        <v>5</v>
      </c>
      <c r="E47" s="47">
        <v>6</v>
      </c>
      <c r="F47" s="496" t="s">
        <v>5303</v>
      </c>
      <c r="G47" s="494"/>
      <c r="H47" s="494" t="s">
        <v>5302</v>
      </c>
      <c r="I47" s="494" t="s">
        <v>294</v>
      </c>
      <c r="J47" s="494" t="s">
        <v>294</v>
      </c>
      <c r="K47" s="573">
        <v>0</v>
      </c>
      <c r="L47" s="358" t="s">
        <v>5322</v>
      </c>
      <c r="M47" s="357" t="s">
        <v>5320</v>
      </c>
      <c r="N47" s="357" t="s">
        <v>5302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5304</v>
      </c>
      <c r="U47" s="357" t="s">
        <v>294</v>
      </c>
      <c r="V47" s="357" t="s">
        <v>294</v>
      </c>
    </row>
    <row r="48" spans="1:22" ht="15" thickBot="1">
      <c r="A48" s="517"/>
      <c r="B48" s="48"/>
      <c r="C48" s="541" t="s">
        <v>22</v>
      </c>
      <c r="D48" s="49">
        <v>22</v>
      </c>
      <c r="E48" s="49">
        <v>29</v>
      </c>
      <c r="F48" s="69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47" t="s">
        <v>860</v>
      </c>
      <c r="C49" s="532" t="s">
        <v>861</v>
      </c>
      <c r="D49" s="498">
        <v>4</v>
      </c>
      <c r="E49" s="46">
        <v>6</v>
      </c>
      <c r="F49" s="495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738</v>
      </c>
      <c r="M49" s="357" t="s">
        <v>860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/>
      <c r="B50" s="47" t="s">
        <v>5323</v>
      </c>
      <c r="C50" s="532" t="s">
        <v>5324</v>
      </c>
      <c r="D50" s="499">
        <v>2</v>
      </c>
      <c r="E50" s="47">
        <v>4</v>
      </c>
      <c r="F50" s="496" t="s">
        <v>53</v>
      </c>
      <c r="G50" s="494"/>
      <c r="H50" s="494" t="s">
        <v>29</v>
      </c>
      <c r="I50" s="494" t="s">
        <v>294</v>
      </c>
      <c r="J50" s="494" t="s">
        <v>294</v>
      </c>
      <c r="K50" s="573">
        <v>0</v>
      </c>
      <c r="L50" s="358" t="s">
        <v>5325</v>
      </c>
      <c r="M50" s="357" t="s">
        <v>5323</v>
      </c>
      <c r="N50" s="357" t="s">
        <v>29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609</v>
      </c>
      <c r="U50" s="357" t="s">
        <v>294</v>
      </c>
      <c r="V50" s="357" t="s">
        <v>294</v>
      </c>
    </row>
    <row r="51" spans="1:22">
      <c r="A51" s="515"/>
      <c r="B51" s="47" t="s">
        <v>40</v>
      </c>
      <c r="C51" s="532" t="s">
        <v>338</v>
      </c>
      <c r="D51" s="499">
        <v>1</v>
      </c>
      <c r="E51" s="47">
        <v>1</v>
      </c>
      <c r="F51" s="496" t="s">
        <v>247</v>
      </c>
      <c r="G51" s="494"/>
      <c r="H51" s="494" t="s">
        <v>36</v>
      </c>
      <c r="I51" s="494" t="s">
        <v>294</v>
      </c>
      <c r="J51" s="494" t="s">
        <v>294</v>
      </c>
      <c r="K51" s="573">
        <v>0</v>
      </c>
      <c r="L51" s="358" t="s">
        <v>1180</v>
      </c>
      <c r="M51" s="357" t="s">
        <v>40</v>
      </c>
      <c r="N51" s="357" t="s">
        <v>36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1131</v>
      </c>
      <c r="U51" s="357" t="s">
        <v>294</v>
      </c>
      <c r="V51" s="357" t="s">
        <v>294</v>
      </c>
    </row>
    <row r="52" spans="1:22">
      <c r="A52" s="515"/>
      <c r="B52" s="47" t="s">
        <v>38</v>
      </c>
      <c r="C52" s="532" t="s">
        <v>146</v>
      </c>
      <c r="D52" s="499">
        <v>1</v>
      </c>
      <c r="E52" s="47">
        <v>1</v>
      </c>
      <c r="F52" s="496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515"/>
      <c r="B53" s="544" t="s">
        <v>5326</v>
      </c>
      <c r="C53" s="532" t="s">
        <v>5327</v>
      </c>
      <c r="D53" s="499">
        <v>5</v>
      </c>
      <c r="E53" s="47">
        <v>6</v>
      </c>
      <c r="F53" s="496" t="s">
        <v>5321</v>
      </c>
      <c r="G53" s="494"/>
      <c r="H53" s="494" t="s">
        <v>5320</v>
      </c>
      <c r="I53" s="494" t="s">
        <v>294</v>
      </c>
      <c r="J53" s="494" t="s">
        <v>294</v>
      </c>
      <c r="K53" s="573">
        <v>0</v>
      </c>
      <c r="L53" s="358" t="s">
        <v>5328</v>
      </c>
      <c r="M53" s="357" t="s">
        <v>5326</v>
      </c>
      <c r="N53" s="357" t="s">
        <v>5320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5322</v>
      </c>
      <c r="U53" s="357" t="s">
        <v>294</v>
      </c>
      <c r="V53" s="357" t="s">
        <v>294</v>
      </c>
    </row>
    <row r="54" spans="1:22" ht="15" thickBot="1">
      <c r="A54" s="515"/>
      <c r="B54" s="47" t="s">
        <v>5329</v>
      </c>
      <c r="C54" s="532" t="s">
        <v>5330</v>
      </c>
      <c r="D54" s="499">
        <v>5</v>
      </c>
      <c r="E54" s="47">
        <v>6</v>
      </c>
      <c r="F54" s="496" t="s">
        <v>5321</v>
      </c>
      <c r="G54" s="494"/>
      <c r="H54" s="494" t="s">
        <v>5320</v>
      </c>
      <c r="I54" s="494" t="s">
        <v>294</v>
      </c>
      <c r="J54" s="494" t="s">
        <v>294</v>
      </c>
      <c r="K54" s="573">
        <v>0</v>
      </c>
      <c r="L54" s="358" t="s">
        <v>5331</v>
      </c>
      <c r="M54" s="357" t="s">
        <v>5329</v>
      </c>
      <c r="N54" s="357" t="s">
        <v>5320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5322</v>
      </c>
      <c r="U54" s="357" t="s">
        <v>294</v>
      </c>
      <c r="V54" s="357" t="s">
        <v>294</v>
      </c>
    </row>
    <row r="55" spans="1:22" ht="15" thickBot="1">
      <c r="A55" s="517"/>
      <c r="B55" s="48"/>
      <c r="C55" s="541" t="s">
        <v>22</v>
      </c>
      <c r="D55" s="49">
        <v>18</v>
      </c>
      <c r="E55" s="49">
        <v>24</v>
      </c>
      <c r="F55" s="69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5332</v>
      </c>
      <c r="C56" s="532" t="s">
        <v>5333</v>
      </c>
      <c r="D56" s="498">
        <v>4</v>
      </c>
      <c r="E56" s="46">
        <v>6</v>
      </c>
      <c r="F56" s="495" t="s">
        <v>5318</v>
      </c>
      <c r="G56" s="494"/>
      <c r="H56" s="494" t="s">
        <v>5317</v>
      </c>
      <c r="I56" s="494" t="s">
        <v>294</v>
      </c>
      <c r="J56" s="494" t="s">
        <v>294</v>
      </c>
      <c r="K56" s="573">
        <v>0</v>
      </c>
      <c r="L56" s="358" t="s">
        <v>5334</v>
      </c>
      <c r="M56" s="357" t="s">
        <v>5332</v>
      </c>
      <c r="N56" s="357" t="s">
        <v>5317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5319</v>
      </c>
      <c r="U56" s="357" t="s">
        <v>294</v>
      </c>
      <c r="V56" s="357" t="s">
        <v>294</v>
      </c>
    </row>
    <row r="57" spans="1:22">
      <c r="A57" s="515"/>
      <c r="B57" s="47" t="s">
        <v>4868</v>
      </c>
      <c r="C57" s="532" t="s">
        <v>4869</v>
      </c>
      <c r="D57" s="499">
        <v>4</v>
      </c>
      <c r="E57" s="47">
        <v>4</v>
      </c>
      <c r="F57" s="496" t="s">
        <v>5335</v>
      </c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4869</v>
      </c>
      <c r="M57" s="357" t="s">
        <v>4868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5336</v>
      </c>
      <c r="U57" s="357" t="s">
        <v>294</v>
      </c>
      <c r="V57" s="357" t="s">
        <v>294</v>
      </c>
    </row>
    <row r="58" spans="1:22">
      <c r="A58" s="515"/>
      <c r="B58" s="47" t="s">
        <v>5337</v>
      </c>
      <c r="C58" s="532" t="s">
        <v>5338</v>
      </c>
      <c r="D58" s="499">
        <v>6</v>
      </c>
      <c r="E58" s="47">
        <v>8</v>
      </c>
      <c r="F58" s="496" t="s">
        <v>5330</v>
      </c>
      <c r="G58" s="494"/>
      <c r="H58" s="494" t="s">
        <v>5329</v>
      </c>
      <c r="I58" s="494" t="s">
        <v>294</v>
      </c>
      <c r="J58" s="494" t="s">
        <v>294</v>
      </c>
      <c r="K58" s="573">
        <v>0</v>
      </c>
      <c r="L58" s="358" t="s">
        <v>5339</v>
      </c>
      <c r="M58" s="357" t="s">
        <v>5337</v>
      </c>
      <c r="N58" s="357" t="s">
        <v>5329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5331</v>
      </c>
      <c r="U58" s="357" t="s">
        <v>294</v>
      </c>
      <c r="V58" s="357" t="s">
        <v>294</v>
      </c>
    </row>
    <row r="59" spans="1:22" ht="15" thickBot="1">
      <c r="A59" s="515"/>
      <c r="B59" s="47" t="s">
        <v>5340</v>
      </c>
      <c r="C59" s="532" t="s">
        <v>333</v>
      </c>
      <c r="D59" s="499">
        <v>4</v>
      </c>
      <c r="E59" s="47">
        <v>6</v>
      </c>
      <c r="F59" s="496" t="s">
        <v>5341</v>
      </c>
      <c r="G59" s="494"/>
      <c r="H59" s="494" t="s">
        <v>3619</v>
      </c>
      <c r="I59" s="494" t="s">
        <v>5320</v>
      </c>
      <c r="J59" s="494" t="s">
        <v>294</v>
      </c>
      <c r="K59" s="573">
        <v>0</v>
      </c>
      <c r="L59" s="358" t="s">
        <v>4861</v>
      </c>
      <c r="M59" s="357" t="s">
        <v>5340</v>
      </c>
      <c r="N59" s="357" t="s">
        <v>294</v>
      </c>
      <c r="O59" s="357" t="s">
        <v>5320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5342</v>
      </c>
      <c r="U59" s="357" t="s">
        <v>5322</v>
      </c>
      <c r="V59" s="357" t="s">
        <v>294</v>
      </c>
    </row>
    <row r="60" spans="1:22" ht="15" thickBot="1">
      <c r="A60" s="517"/>
      <c r="B60" s="48"/>
      <c r="C60" s="541" t="s">
        <v>22</v>
      </c>
      <c r="D60" s="49">
        <v>18</v>
      </c>
      <c r="E60" s="49">
        <v>24</v>
      </c>
      <c r="F60" s="69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5343</v>
      </c>
      <c r="C61" s="532" t="s">
        <v>4644</v>
      </c>
      <c r="D61" s="498">
        <v>4</v>
      </c>
      <c r="E61" s="46">
        <v>4</v>
      </c>
      <c r="F61" s="495" t="s">
        <v>333</v>
      </c>
      <c r="G61" s="494" t="s">
        <v>241</v>
      </c>
      <c r="H61" s="494" t="s">
        <v>5340</v>
      </c>
      <c r="I61" s="494" t="s">
        <v>294</v>
      </c>
      <c r="J61" s="494" t="s">
        <v>294</v>
      </c>
      <c r="K61" s="573">
        <v>0</v>
      </c>
      <c r="L61" s="358" t="s">
        <v>4645</v>
      </c>
      <c r="M61" s="357" t="s">
        <v>5343</v>
      </c>
      <c r="N61" s="357" t="s">
        <v>5340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4861</v>
      </c>
      <c r="U61" s="357" t="s">
        <v>294</v>
      </c>
      <c r="V61" s="357" t="s">
        <v>294</v>
      </c>
    </row>
    <row r="62" spans="1:22">
      <c r="A62" s="515"/>
      <c r="B62" s="47" t="s">
        <v>5344</v>
      </c>
      <c r="C62" s="532" t="s">
        <v>5345</v>
      </c>
      <c r="D62" s="499">
        <v>4</v>
      </c>
      <c r="E62" s="47">
        <v>4</v>
      </c>
      <c r="F62" s="496" t="s">
        <v>333</v>
      </c>
      <c r="G62" s="494" t="s">
        <v>241</v>
      </c>
      <c r="H62" s="494" t="s">
        <v>5340</v>
      </c>
      <c r="I62" s="494" t="s">
        <v>294</v>
      </c>
      <c r="J62" s="494" t="s">
        <v>294</v>
      </c>
      <c r="K62" s="573">
        <v>0</v>
      </c>
      <c r="L62" s="358"/>
    </row>
    <row r="63" spans="1:22">
      <c r="A63" s="515"/>
      <c r="B63" s="544" t="s">
        <v>5346</v>
      </c>
      <c r="C63" s="532" t="s">
        <v>147</v>
      </c>
      <c r="D63" s="499">
        <v>7</v>
      </c>
      <c r="E63" s="47">
        <v>12</v>
      </c>
      <c r="F63" s="496" t="s">
        <v>5347</v>
      </c>
      <c r="G63" s="494"/>
      <c r="H63" s="494" t="s">
        <v>35</v>
      </c>
      <c r="I63" s="494" t="s">
        <v>5337</v>
      </c>
      <c r="J63" s="494" t="s">
        <v>294</v>
      </c>
      <c r="K63" s="573">
        <v>0</v>
      </c>
      <c r="L63" s="358" t="s">
        <v>1153</v>
      </c>
      <c r="M63" s="357" t="s">
        <v>5346</v>
      </c>
      <c r="N63" s="357" t="s">
        <v>35</v>
      </c>
      <c r="O63" s="357" t="s">
        <v>5337</v>
      </c>
      <c r="P63" s="357" t="s">
        <v>294</v>
      </c>
      <c r="Q63" s="357">
        <v>0</v>
      </c>
      <c r="R63" s="357">
        <v>36</v>
      </c>
      <c r="S63" s="357">
        <v>0</v>
      </c>
      <c r="T63" s="357" t="s">
        <v>3259</v>
      </c>
      <c r="U63" s="357" t="s">
        <v>5339</v>
      </c>
      <c r="V63" s="357" t="s">
        <v>294</v>
      </c>
    </row>
    <row r="64" spans="1:22">
      <c r="A64" s="515"/>
      <c r="B64" s="47" t="s">
        <v>5348</v>
      </c>
      <c r="C64" s="532" t="s">
        <v>5349</v>
      </c>
      <c r="D64" s="499">
        <v>5</v>
      </c>
      <c r="E64" s="47">
        <v>8</v>
      </c>
      <c r="F64" s="496" t="s">
        <v>861</v>
      </c>
      <c r="G64" s="494"/>
      <c r="H64" s="494" t="s">
        <v>860</v>
      </c>
      <c r="I64" s="494" t="s">
        <v>294</v>
      </c>
      <c r="J64" s="494" t="s">
        <v>294</v>
      </c>
      <c r="K64" s="573">
        <v>0</v>
      </c>
      <c r="L64" s="358" t="s">
        <v>5350</v>
      </c>
      <c r="M64" s="357" t="s">
        <v>5348</v>
      </c>
      <c r="N64" s="357" t="s">
        <v>860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738</v>
      </c>
      <c r="U64" s="357" t="s">
        <v>294</v>
      </c>
      <c r="V64" s="357" t="s">
        <v>294</v>
      </c>
    </row>
    <row r="65" spans="1:22" ht="15" thickBot="1">
      <c r="A65" s="515"/>
      <c r="B65" s="47" t="s">
        <v>4879</v>
      </c>
      <c r="C65" s="532" t="s">
        <v>4880</v>
      </c>
      <c r="D65" s="499">
        <v>5</v>
      </c>
      <c r="E65" s="47">
        <v>6</v>
      </c>
      <c r="F65" s="497" t="s">
        <v>4869</v>
      </c>
      <c r="G65" s="494"/>
      <c r="H65" s="494" t="s">
        <v>4868</v>
      </c>
      <c r="I65" s="494" t="s">
        <v>294</v>
      </c>
      <c r="J65" s="494" t="s">
        <v>294</v>
      </c>
      <c r="K65" s="573">
        <v>0</v>
      </c>
      <c r="L65" s="358" t="s">
        <v>4880</v>
      </c>
      <c r="M65" s="357" t="s">
        <v>4879</v>
      </c>
      <c r="N65" s="357" t="s">
        <v>4868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4869</v>
      </c>
      <c r="U65" s="357" t="s">
        <v>294</v>
      </c>
      <c r="V65" s="357" t="s">
        <v>294</v>
      </c>
    </row>
    <row r="66" spans="1:22" ht="15" thickBot="1">
      <c r="A66" s="517"/>
      <c r="B66" s="48"/>
      <c r="C66" s="541" t="s">
        <v>22</v>
      </c>
      <c r="D66" s="49">
        <v>21</v>
      </c>
      <c r="E66" s="49">
        <v>30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5351</v>
      </c>
      <c r="C67" s="532" t="s">
        <v>5352</v>
      </c>
      <c r="D67" s="498">
        <v>4</v>
      </c>
      <c r="E67" s="46">
        <v>4</v>
      </c>
      <c r="F67" s="495" t="s">
        <v>4875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5353</v>
      </c>
      <c r="M67" s="357" t="s">
        <v>5351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5354</v>
      </c>
      <c r="C68" s="532" t="s">
        <v>5355</v>
      </c>
      <c r="D68" s="499">
        <v>4</v>
      </c>
      <c r="E68" s="47">
        <v>4</v>
      </c>
      <c r="F68" s="496" t="s">
        <v>4875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544" t="s">
        <v>5356</v>
      </c>
      <c r="C69" s="532" t="s">
        <v>4151</v>
      </c>
      <c r="D69" s="499">
        <v>7</v>
      </c>
      <c r="E69" s="47">
        <v>12</v>
      </c>
      <c r="F69" s="496" t="s">
        <v>147</v>
      </c>
      <c r="G69" s="494"/>
      <c r="H69" s="494" t="s">
        <v>5346</v>
      </c>
      <c r="I69" s="494" t="s">
        <v>294</v>
      </c>
      <c r="J69" s="494" t="s">
        <v>294</v>
      </c>
      <c r="K69" s="573">
        <v>0</v>
      </c>
      <c r="L69" s="358" t="s">
        <v>1182</v>
      </c>
      <c r="M69" s="357" t="s">
        <v>5356</v>
      </c>
      <c r="N69" s="357" t="s">
        <v>5346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1153</v>
      </c>
      <c r="U69" s="357" t="s">
        <v>294</v>
      </c>
      <c r="V69" s="357" t="s">
        <v>294</v>
      </c>
    </row>
    <row r="70" spans="1:22">
      <c r="A70" s="515"/>
      <c r="B70" s="47" t="s">
        <v>5357</v>
      </c>
      <c r="C70" s="532" t="s">
        <v>5358</v>
      </c>
      <c r="D70" s="499">
        <v>5</v>
      </c>
      <c r="E70" s="47">
        <v>8</v>
      </c>
      <c r="F70" s="496" t="s">
        <v>5349</v>
      </c>
      <c r="G70" s="494"/>
      <c r="H70" s="494" t="s">
        <v>5348</v>
      </c>
      <c r="I70" s="494" t="s">
        <v>294</v>
      </c>
      <c r="J70" s="494" t="s">
        <v>294</v>
      </c>
      <c r="K70" s="573">
        <v>0</v>
      </c>
      <c r="L70" s="358" t="s">
        <v>5359</v>
      </c>
      <c r="M70" s="357" t="s">
        <v>5357</v>
      </c>
      <c r="N70" s="357" t="s">
        <v>5348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5350</v>
      </c>
      <c r="U70" s="357" t="s">
        <v>294</v>
      </c>
      <c r="V70" s="357" t="s">
        <v>294</v>
      </c>
    </row>
    <row r="71" spans="1:22" ht="15" thickBot="1">
      <c r="A71" s="515"/>
      <c r="B71" s="47" t="s">
        <v>5360</v>
      </c>
      <c r="C71" s="542" t="s">
        <v>5361</v>
      </c>
      <c r="D71" s="499">
        <v>3</v>
      </c>
      <c r="E71" s="47">
        <v>4</v>
      </c>
      <c r="F71" s="496" t="s">
        <v>5327</v>
      </c>
      <c r="G71" s="494"/>
      <c r="H71" s="494" t="s">
        <v>5326</v>
      </c>
      <c r="I71" s="494" t="s">
        <v>294</v>
      </c>
      <c r="J71" s="494" t="s">
        <v>294</v>
      </c>
      <c r="K71" s="573">
        <v>0</v>
      </c>
      <c r="L71" s="358" t="s">
        <v>5362</v>
      </c>
      <c r="M71" s="357" t="s">
        <v>5360</v>
      </c>
      <c r="N71" s="357" t="s">
        <v>5326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5328</v>
      </c>
      <c r="U71" s="357" t="s">
        <v>294</v>
      </c>
      <c r="V71" s="357" t="s">
        <v>294</v>
      </c>
    </row>
    <row r="72" spans="1:22" ht="15" thickBot="1">
      <c r="A72" s="517"/>
      <c r="B72" s="48"/>
      <c r="C72" s="541" t="s">
        <v>22</v>
      </c>
      <c r="D72" s="49">
        <v>19</v>
      </c>
      <c r="E72" s="49">
        <v>28</v>
      </c>
      <c r="F72" s="51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70"/>
      <c r="B73" s="870"/>
      <c r="C73" s="1061" t="s">
        <v>111</v>
      </c>
      <c r="D73" s="1070">
        <v>206</v>
      </c>
      <c r="E73" s="545">
        <v>267</v>
      </c>
      <c r="F73" s="121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800B6-A131-4F8E-94FE-E85A8FDDABED}">
  <sheetPr codeName="Sheet198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43" t="s">
        <v>438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3533</v>
      </c>
      <c r="D10" s="499">
        <v>5</v>
      </c>
      <c r="E10" s="47">
        <v>6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4885</v>
      </c>
      <c r="C11" s="532" t="s">
        <v>4886</v>
      </c>
      <c r="D11" s="499">
        <v>4</v>
      </c>
      <c r="E11" s="47">
        <v>4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4886</v>
      </c>
      <c r="M11" s="357" t="s">
        <v>4885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19</v>
      </c>
      <c r="C12" s="532" t="s">
        <v>335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4955</v>
      </c>
      <c r="C13" s="532" t="s">
        <v>4957</v>
      </c>
      <c r="D13" s="499">
        <v>2</v>
      </c>
      <c r="E13" s="47">
        <v>2</v>
      </c>
      <c r="F13" s="4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4957</v>
      </c>
      <c r="M13" s="357" t="s">
        <v>4955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32" t="s">
        <v>3543</v>
      </c>
      <c r="D14" s="499">
        <v>5</v>
      </c>
      <c r="E14" s="47">
        <v>6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1214" t="s">
        <v>22</v>
      </c>
      <c r="D15" s="692">
        <v>20</v>
      </c>
      <c r="E15" s="49">
        <v>22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43" t="s">
        <v>3545</v>
      </c>
      <c r="D16" s="498">
        <v>5</v>
      </c>
      <c r="E16" s="535">
        <v>6</v>
      </c>
      <c r="F16" s="495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4887</v>
      </c>
      <c r="C17" s="532" t="s">
        <v>4888</v>
      </c>
      <c r="D17" s="499">
        <v>4</v>
      </c>
      <c r="E17" s="544">
        <v>6</v>
      </c>
      <c r="F17" s="496" t="s">
        <v>4886</v>
      </c>
      <c r="G17" s="494"/>
      <c r="H17" s="494" t="s">
        <v>4885</v>
      </c>
      <c r="I17" s="494" t="s">
        <v>294</v>
      </c>
      <c r="J17" s="494" t="s">
        <v>294</v>
      </c>
      <c r="K17" s="573">
        <v>0</v>
      </c>
      <c r="L17" s="358" t="s">
        <v>4889</v>
      </c>
      <c r="M17" s="357" t="s">
        <v>4887</v>
      </c>
      <c r="N17" s="357" t="s">
        <v>4885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4886</v>
      </c>
      <c r="U17" s="357" t="s">
        <v>294</v>
      </c>
      <c r="V17" s="357" t="s">
        <v>294</v>
      </c>
    </row>
    <row r="18" spans="1:22">
      <c r="A18" s="515"/>
      <c r="B18" s="707" t="s">
        <v>4890</v>
      </c>
      <c r="C18" s="836" t="s">
        <v>5274</v>
      </c>
      <c r="D18" s="720">
        <v>3</v>
      </c>
      <c r="E18" s="544">
        <v>6</v>
      </c>
      <c r="F18" s="4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2114</v>
      </c>
      <c r="M18" s="357" t="s">
        <v>4890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4895</v>
      </c>
      <c r="C19" s="532" t="s">
        <v>4871</v>
      </c>
      <c r="D19" s="499">
        <v>3</v>
      </c>
      <c r="E19" s="544">
        <v>4</v>
      </c>
      <c r="F19" s="4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4872</v>
      </c>
      <c r="M19" s="357" t="s">
        <v>4895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47" t="s">
        <v>18</v>
      </c>
      <c r="C20" s="532" t="s">
        <v>3567</v>
      </c>
      <c r="D20" s="499">
        <v>2</v>
      </c>
      <c r="E20" s="544">
        <v>2</v>
      </c>
      <c r="F20" s="4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608</v>
      </c>
      <c r="M20" s="357" t="s">
        <v>18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47" t="s">
        <v>26</v>
      </c>
      <c r="C21" s="542" t="s">
        <v>52</v>
      </c>
      <c r="D21" s="516">
        <v>5</v>
      </c>
      <c r="E21" s="529">
        <v>6</v>
      </c>
      <c r="F21" s="497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48"/>
      <c r="C22" s="550" t="s">
        <v>22</v>
      </c>
      <c r="D22" s="545">
        <v>22</v>
      </c>
      <c r="E22" s="49">
        <v>30</v>
      </c>
      <c r="F22" s="690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46" t="s">
        <v>4831</v>
      </c>
      <c r="C23" s="532" t="s">
        <v>4689</v>
      </c>
      <c r="D23" s="498">
        <v>4</v>
      </c>
      <c r="E23" s="46">
        <v>6</v>
      </c>
      <c r="F23" s="495" t="s">
        <v>3545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2108</v>
      </c>
      <c r="M23" s="357" t="s">
        <v>4831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515"/>
      <c r="B24" s="47" t="s">
        <v>4891</v>
      </c>
      <c r="C24" s="532" t="s">
        <v>4892</v>
      </c>
      <c r="D24" s="499">
        <v>4</v>
      </c>
      <c r="E24" s="47">
        <v>6</v>
      </c>
      <c r="F24" s="496" t="s">
        <v>4888</v>
      </c>
      <c r="G24" s="494"/>
      <c r="H24" s="494" t="s">
        <v>4887</v>
      </c>
      <c r="I24" s="494" t="s">
        <v>294</v>
      </c>
      <c r="J24" s="494" t="s">
        <v>294</v>
      </c>
      <c r="K24" s="573">
        <v>0</v>
      </c>
      <c r="L24" s="358" t="s">
        <v>4892</v>
      </c>
      <c r="M24" s="357" t="s">
        <v>4891</v>
      </c>
      <c r="N24" s="357" t="s">
        <v>4887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4889</v>
      </c>
      <c r="U24" s="357" t="s">
        <v>294</v>
      </c>
      <c r="V24" s="357" t="s">
        <v>294</v>
      </c>
    </row>
    <row r="25" spans="1:22">
      <c r="A25" s="515"/>
      <c r="B25" s="47" t="s">
        <v>4893</v>
      </c>
      <c r="C25" s="532" t="s">
        <v>4618</v>
      </c>
      <c r="D25" s="499">
        <v>4</v>
      </c>
      <c r="E25" s="47">
        <v>4</v>
      </c>
      <c r="F25" s="4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2113</v>
      </c>
      <c r="M25" s="357" t="s">
        <v>4893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25</v>
      </c>
      <c r="C26" s="532" t="s">
        <v>138</v>
      </c>
      <c r="D26" s="499">
        <v>3</v>
      </c>
      <c r="E26" s="47">
        <v>4</v>
      </c>
      <c r="F26" s="687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25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47" t="s">
        <v>4897</v>
      </c>
      <c r="C27" s="532" t="s">
        <v>562</v>
      </c>
      <c r="D27" s="499">
        <v>2</v>
      </c>
      <c r="E27" s="47">
        <v>2</v>
      </c>
      <c r="F27" s="496" t="s">
        <v>3991</v>
      </c>
      <c r="G27" s="494"/>
      <c r="H27" s="494" t="s">
        <v>3544</v>
      </c>
      <c r="I27" s="494" t="s">
        <v>294</v>
      </c>
      <c r="J27" s="494" t="s">
        <v>294</v>
      </c>
      <c r="K27" s="573">
        <v>0</v>
      </c>
      <c r="L27" s="358" t="s">
        <v>4538</v>
      </c>
      <c r="M27" s="357" t="s">
        <v>4897</v>
      </c>
      <c r="N27" s="357" t="s">
        <v>3544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593</v>
      </c>
      <c r="U27" s="357" t="s">
        <v>294</v>
      </c>
      <c r="V27" s="357" t="s">
        <v>294</v>
      </c>
    </row>
    <row r="28" spans="1:22" ht="15" thickBot="1">
      <c r="A28" s="515"/>
      <c r="B28" s="50" t="s">
        <v>33</v>
      </c>
      <c r="C28" s="532" t="s">
        <v>140</v>
      </c>
      <c r="D28" s="499">
        <v>5</v>
      </c>
      <c r="E28" s="47">
        <v>6</v>
      </c>
      <c r="F28" s="496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46"/>
      <c r="C29" s="541" t="s">
        <v>22</v>
      </c>
      <c r="D29" s="49">
        <v>22</v>
      </c>
      <c r="E29" s="49">
        <v>28</v>
      </c>
      <c r="F29" s="69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602">
        <v>4</v>
      </c>
      <c r="B30" s="46" t="s">
        <v>4629</v>
      </c>
      <c r="C30" s="532" t="s">
        <v>4756</v>
      </c>
      <c r="D30" s="498">
        <v>3</v>
      </c>
      <c r="E30" s="46">
        <v>4</v>
      </c>
      <c r="F30" s="495" t="s">
        <v>946</v>
      </c>
      <c r="G30" s="494"/>
      <c r="H30" s="494" t="s">
        <v>4893</v>
      </c>
      <c r="I30" s="494" t="s">
        <v>294</v>
      </c>
      <c r="J30" s="494" t="s">
        <v>294</v>
      </c>
      <c r="K30" s="573">
        <v>0</v>
      </c>
      <c r="L30" s="358" t="s">
        <v>4631</v>
      </c>
      <c r="M30" s="357" t="s">
        <v>4629</v>
      </c>
      <c r="N30" s="357" t="s">
        <v>4893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2113</v>
      </c>
      <c r="U30" s="357" t="s">
        <v>294</v>
      </c>
      <c r="V30" s="357" t="s">
        <v>294</v>
      </c>
    </row>
    <row r="31" spans="1:22">
      <c r="A31" s="515"/>
      <c r="B31" s="47" t="s">
        <v>4898</v>
      </c>
      <c r="C31" s="532" t="s">
        <v>4901</v>
      </c>
      <c r="D31" s="499">
        <v>4</v>
      </c>
      <c r="E31" s="47">
        <v>4</v>
      </c>
      <c r="F31" s="496" t="s">
        <v>4871</v>
      </c>
      <c r="G31" s="494"/>
      <c r="H31" s="494" t="s">
        <v>4895</v>
      </c>
      <c r="I31" s="494" t="s">
        <v>294</v>
      </c>
      <c r="J31" s="494" t="s">
        <v>294</v>
      </c>
      <c r="K31" s="573">
        <v>0</v>
      </c>
      <c r="L31" s="358" t="s">
        <v>4901</v>
      </c>
      <c r="M31" s="357" t="s">
        <v>4898</v>
      </c>
      <c r="N31" s="357" t="s">
        <v>4895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4872</v>
      </c>
      <c r="U31" s="357" t="s">
        <v>294</v>
      </c>
      <c r="V31" s="357" t="s">
        <v>294</v>
      </c>
    </row>
    <row r="32" spans="1:22">
      <c r="A32" s="515"/>
      <c r="B32" s="47" t="s">
        <v>4905</v>
      </c>
      <c r="C32" s="1154" t="s">
        <v>4906</v>
      </c>
      <c r="D32" s="499">
        <v>4</v>
      </c>
      <c r="E32" s="47">
        <v>6</v>
      </c>
      <c r="F32" s="496" t="s">
        <v>4892</v>
      </c>
      <c r="G32" s="494"/>
      <c r="H32" s="494" t="s">
        <v>4891</v>
      </c>
      <c r="I32" s="494" t="s">
        <v>294</v>
      </c>
      <c r="J32" s="494" t="s">
        <v>294</v>
      </c>
      <c r="K32" s="573">
        <v>0</v>
      </c>
      <c r="L32" s="358" t="s">
        <v>4906</v>
      </c>
      <c r="M32" s="357" t="s">
        <v>4905</v>
      </c>
      <c r="N32" s="357" t="s">
        <v>4891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4892</v>
      </c>
      <c r="U32" s="357" t="s">
        <v>294</v>
      </c>
      <c r="V32" s="357" t="s">
        <v>294</v>
      </c>
    </row>
    <row r="33" spans="1:22">
      <c r="A33" s="515"/>
      <c r="B33" s="47" t="s">
        <v>30</v>
      </c>
      <c r="C33" s="532" t="s">
        <v>3669</v>
      </c>
      <c r="D33" s="499">
        <v>5</v>
      </c>
      <c r="E33" s="47">
        <v>6</v>
      </c>
      <c r="F33" s="496" t="s">
        <v>3545</v>
      </c>
      <c r="G33" s="494"/>
      <c r="H33" s="494" t="s">
        <v>3544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3544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>
      <c r="A34" s="515"/>
      <c r="B34" s="47" t="s">
        <v>4902</v>
      </c>
      <c r="C34" s="532" t="s">
        <v>4903</v>
      </c>
      <c r="D34" s="499">
        <v>3</v>
      </c>
      <c r="E34" s="47">
        <v>6</v>
      </c>
      <c r="F34" s="496" t="s">
        <v>5274</v>
      </c>
      <c r="G34" s="494"/>
      <c r="H34" s="494" t="s">
        <v>4890</v>
      </c>
      <c r="I34" s="494" t="s">
        <v>294</v>
      </c>
      <c r="J34" s="494" t="s">
        <v>294</v>
      </c>
      <c r="K34" s="573">
        <v>0</v>
      </c>
      <c r="L34" s="358" t="s">
        <v>4904</v>
      </c>
      <c r="M34" s="357" t="s">
        <v>4902</v>
      </c>
      <c r="N34" s="357" t="s">
        <v>4890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2114</v>
      </c>
      <c r="U34" s="357" t="s">
        <v>294</v>
      </c>
      <c r="V34" s="357" t="s">
        <v>294</v>
      </c>
    </row>
    <row r="35" spans="1:22" ht="15" thickBot="1">
      <c r="A35" s="515"/>
      <c r="B35" s="50" t="s">
        <v>35</v>
      </c>
      <c r="C35" s="532" t="s">
        <v>3258</v>
      </c>
      <c r="D35" s="499">
        <v>3</v>
      </c>
      <c r="E35" s="47">
        <v>4</v>
      </c>
      <c r="F35" s="496" t="s">
        <v>138</v>
      </c>
      <c r="G35" s="494"/>
      <c r="H35" s="494" t="s">
        <v>25</v>
      </c>
      <c r="I35" s="494" t="s">
        <v>294</v>
      </c>
      <c r="J35" s="494" t="s">
        <v>294</v>
      </c>
      <c r="K35" s="573">
        <v>0</v>
      </c>
      <c r="L35" s="358" t="s">
        <v>3259</v>
      </c>
      <c r="M35" s="357" t="s">
        <v>35</v>
      </c>
      <c r="N35" s="357" t="s">
        <v>25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2100</v>
      </c>
      <c r="U35" s="357" t="s">
        <v>294</v>
      </c>
      <c r="V35" s="357" t="s">
        <v>294</v>
      </c>
    </row>
    <row r="36" spans="1:22" ht="15" thickBot="1">
      <c r="A36" s="517"/>
      <c r="B36" s="47"/>
      <c r="C36" s="541" t="s">
        <v>22</v>
      </c>
      <c r="D36" s="49">
        <v>22</v>
      </c>
      <c r="E36" s="49">
        <v>30</v>
      </c>
      <c r="F36" s="691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>
        <v>5</v>
      </c>
      <c r="B37" s="46" t="s">
        <v>4907</v>
      </c>
      <c r="C37" s="532" t="s">
        <v>4908</v>
      </c>
      <c r="D37" s="498">
        <v>5</v>
      </c>
      <c r="E37" s="47">
        <v>6</v>
      </c>
      <c r="F37" s="496" t="s">
        <v>4906</v>
      </c>
      <c r="G37" s="494"/>
      <c r="H37" s="494" t="s">
        <v>4905</v>
      </c>
      <c r="I37" s="494" t="s">
        <v>294</v>
      </c>
      <c r="J37" s="494" t="s">
        <v>294</v>
      </c>
      <c r="K37" s="574">
        <v>0</v>
      </c>
      <c r="L37" s="358" t="s">
        <v>4909</v>
      </c>
      <c r="M37" s="357" t="s">
        <v>4907</v>
      </c>
      <c r="N37" s="357" t="s">
        <v>4905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4906</v>
      </c>
      <c r="U37" s="357" t="s">
        <v>294</v>
      </c>
      <c r="V37" s="357" t="s">
        <v>294</v>
      </c>
    </row>
    <row r="38" spans="1:22">
      <c r="A38" s="515"/>
      <c r="B38" s="47" t="s">
        <v>4910</v>
      </c>
      <c r="C38" s="532" t="s">
        <v>4911</v>
      </c>
      <c r="D38" s="499">
        <v>4</v>
      </c>
      <c r="E38" s="47">
        <v>6</v>
      </c>
      <c r="F38" s="496" t="s">
        <v>4901</v>
      </c>
      <c r="G38" s="494"/>
      <c r="H38" s="494" t="s">
        <v>4898</v>
      </c>
      <c r="I38" s="494" t="s">
        <v>294</v>
      </c>
      <c r="J38" s="494" t="s">
        <v>294</v>
      </c>
      <c r="K38" s="573">
        <v>0</v>
      </c>
      <c r="L38" s="358" t="s">
        <v>4913</v>
      </c>
      <c r="M38" s="357" t="s">
        <v>4910</v>
      </c>
      <c r="N38" s="357" t="s">
        <v>4898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4901</v>
      </c>
      <c r="U38" s="357" t="s">
        <v>294</v>
      </c>
      <c r="V38" s="357" t="s">
        <v>294</v>
      </c>
    </row>
    <row r="39" spans="1:22">
      <c r="A39" s="515"/>
      <c r="B39" s="47" t="s">
        <v>4914</v>
      </c>
      <c r="C39" s="532" t="s">
        <v>4927</v>
      </c>
      <c r="D39" s="499">
        <v>4</v>
      </c>
      <c r="E39" s="47">
        <v>6</v>
      </c>
      <c r="F39" s="496" t="s">
        <v>4906</v>
      </c>
      <c r="G39" s="494"/>
      <c r="H39" s="494" t="s">
        <v>4905</v>
      </c>
      <c r="I39" s="494" t="s">
        <v>294</v>
      </c>
      <c r="J39" s="494" t="s">
        <v>294</v>
      </c>
      <c r="K39" s="574">
        <v>0</v>
      </c>
      <c r="L39" s="358" t="s">
        <v>4915</v>
      </c>
      <c r="M39" s="357" t="s">
        <v>4914</v>
      </c>
      <c r="N39" s="357" t="s">
        <v>4905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4906</v>
      </c>
      <c r="U39" s="357" t="s">
        <v>294</v>
      </c>
      <c r="V39" s="357" t="s">
        <v>294</v>
      </c>
    </row>
    <row r="40" spans="1:22">
      <c r="A40" s="515"/>
      <c r="B40" s="47" t="s">
        <v>4919</v>
      </c>
      <c r="C40" s="532" t="s">
        <v>4920</v>
      </c>
      <c r="D40" s="499">
        <v>3</v>
      </c>
      <c r="E40" s="47">
        <v>4</v>
      </c>
      <c r="F40" s="496" t="s">
        <v>4756</v>
      </c>
      <c r="G40" s="494"/>
      <c r="H40" s="494" t="s">
        <v>4629</v>
      </c>
      <c r="I40" s="494" t="s">
        <v>294</v>
      </c>
      <c r="J40" s="494" t="s">
        <v>294</v>
      </c>
      <c r="K40" s="573">
        <v>0</v>
      </c>
      <c r="L40" s="358" t="s">
        <v>4921</v>
      </c>
      <c r="M40" s="357" t="s">
        <v>4919</v>
      </c>
      <c r="N40" s="357" t="s">
        <v>4629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4631</v>
      </c>
      <c r="U40" s="357" t="s">
        <v>294</v>
      </c>
      <c r="V40" s="357" t="s">
        <v>294</v>
      </c>
    </row>
    <row r="41" spans="1:22" ht="15" thickBot="1">
      <c r="A41" s="515"/>
      <c r="B41" s="50" t="s">
        <v>34</v>
      </c>
      <c r="C41" s="532" t="s">
        <v>142</v>
      </c>
      <c r="D41" s="516">
        <v>4</v>
      </c>
      <c r="E41" s="47">
        <v>6</v>
      </c>
      <c r="F41" s="496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517"/>
      <c r="B42" s="50"/>
      <c r="C42" s="541" t="s">
        <v>22</v>
      </c>
      <c r="D42" s="49">
        <v>20</v>
      </c>
      <c r="E42" s="49">
        <v>28</v>
      </c>
      <c r="F42" s="691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2">
        <v>6</v>
      </c>
      <c r="B43" s="47" t="s">
        <v>4916</v>
      </c>
      <c r="C43" s="532" t="s">
        <v>4917</v>
      </c>
      <c r="D43" s="498">
        <v>5</v>
      </c>
      <c r="E43" s="46">
        <v>6</v>
      </c>
      <c r="F43" s="495" t="s">
        <v>4908</v>
      </c>
      <c r="G43" s="494"/>
      <c r="H43" s="494" t="s">
        <v>4907</v>
      </c>
      <c r="I43" s="494" t="s">
        <v>294</v>
      </c>
      <c r="J43" s="494" t="s">
        <v>294</v>
      </c>
      <c r="K43" s="573">
        <v>0</v>
      </c>
      <c r="L43" s="358" t="s">
        <v>4918</v>
      </c>
      <c r="M43" s="357" t="s">
        <v>4916</v>
      </c>
      <c r="N43" s="357" t="s">
        <v>4907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4909</v>
      </c>
      <c r="U43" s="357" t="s">
        <v>294</v>
      </c>
      <c r="V43" s="357" t="s">
        <v>294</v>
      </c>
    </row>
    <row r="44" spans="1:22">
      <c r="A44" s="515"/>
      <c r="B44" s="47" t="s">
        <v>4922</v>
      </c>
      <c r="C44" s="532" t="s">
        <v>4923</v>
      </c>
      <c r="D44" s="499">
        <v>4</v>
      </c>
      <c r="E44" s="47">
        <v>6</v>
      </c>
      <c r="F44" s="686" t="s">
        <v>4911</v>
      </c>
      <c r="G44" s="494"/>
      <c r="H44" s="494" t="s">
        <v>4910</v>
      </c>
      <c r="I44" s="494" t="s">
        <v>294</v>
      </c>
      <c r="J44" s="494" t="s">
        <v>294</v>
      </c>
      <c r="K44" s="573">
        <v>0</v>
      </c>
      <c r="L44" s="358" t="s">
        <v>4924</v>
      </c>
      <c r="M44" s="357" t="s">
        <v>4922</v>
      </c>
      <c r="N44" s="357" t="s">
        <v>4910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4913</v>
      </c>
      <c r="U44" s="357" t="s">
        <v>294</v>
      </c>
      <c r="V44" s="357" t="s">
        <v>294</v>
      </c>
    </row>
    <row r="45" spans="1:22">
      <c r="A45" s="515"/>
      <c r="B45" s="47" t="s">
        <v>4649</v>
      </c>
      <c r="C45" s="532" t="s">
        <v>4662</v>
      </c>
      <c r="D45" s="499">
        <v>4</v>
      </c>
      <c r="E45" s="47">
        <v>4</v>
      </c>
      <c r="F45" s="686" t="s">
        <v>4920</v>
      </c>
      <c r="G45" s="494"/>
      <c r="H45" s="494" t="s">
        <v>4919</v>
      </c>
      <c r="I45" s="494" t="s">
        <v>294</v>
      </c>
      <c r="J45" s="494" t="s">
        <v>294</v>
      </c>
      <c r="K45" s="573">
        <v>0</v>
      </c>
      <c r="L45" s="358" t="s">
        <v>774</v>
      </c>
      <c r="M45" s="357" t="s">
        <v>4649</v>
      </c>
      <c r="N45" s="357" t="s">
        <v>4919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4921</v>
      </c>
      <c r="U45" s="357" t="s">
        <v>294</v>
      </c>
      <c r="V45" s="357" t="s">
        <v>294</v>
      </c>
    </row>
    <row r="46" spans="1:22">
      <c r="A46" s="515"/>
      <c r="B46" s="47" t="s">
        <v>4958</v>
      </c>
      <c r="C46" s="532" t="s">
        <v>4959</v>
      </c>
      <c r="D46" s="499">
        <v>4</v>
      </c>
      <c r="E46" s="47">
        <v>6</v>
      </c>
      <c r="F46" s="686" t="s">
        <v>4908</v>
      </c>
      <c r="G46" s="494"/>
      <c r="H46" s="494" t="s">
        <v>4907</v>
      </c>
      <c r="I46" s="494" t="s">
        <v>294</v>
      </c>
      <c r="J46" s="494" t="s">
        <v>294</v>
      </c>
      <c r="K46" s="573">
        <v>0</v>
      </c>
      <c r="L46" s="358" t="s">
        <v>4960</v>
      </c>
      <c r="M46" s="357" t="s">
        <v>4958</v>
      </c>
      <c r="N46" s="357" t="s">
        <v>4907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4909</v>
      </c>
      <c r="U46" s="357" t="s">
        <v>294</v>
      </c>
      <c r="V46" s="357" t="s">
        <v>294</v>
      </c>
    </row>
    <row r="47" spans="1:22" ht="15" thickBot="1">
      <c r="A47" s="515"/>
      <c r="B47" s="47" t="s">
        <v>4925</v>
      </c>
      <c r="C47" s="532" t="s">
        <v>4930</v>
      </c>
      <c r="D47" s="499">
        <v>5</v>
      </c>
      <c r="E47" s="47">
        <v>8</v>
      </c>
      <c r="F47" s="496" t="s">
        <v>4927</v>
      </c>
      <c r="G47" s="494"/>
      <c r="H47" s="494" t="s">
        <v>4914</v>
      </c>
      <c r="I47" s="494" t="s">
        <v>294</v>
      </c>
      <c r="J47" s="494" t="s">
        <v>294</v>
      </c>
      <c r="K47" s="573">
        <v>0</v>
      </c>
      <c r="L47" s="358" t="s">
        <v>4926</v>
      </c>
      <c r="M47" s="357" t="s">
        <v>4925</v>
      </c>
      <c r="N47" s="357" t="s">
        <v>4914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4915</v>
      </c>
      <c r="U47" s="357" t="s">
        <v>294</v>
      </c>
      <c r="V47" s="357" t="s">
        <v>294</v>
      </c>
    </row>
    <row r="48" spans="1:22" ht="15" thickBot="1">
      <c r="A48" s="517"/>
      <c r="B48" s="48"/>
      <c r="C48" s="541" t="s">
        <v>22</v>
      </c>
      <c r="D48" s="49">
        <v>22</v>
      </c>
      <c r="E48" s="49">
        <v>30</v>
      </c>
      <c r="F48" s="69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46" t="s">
        <v>5275</v>
      </c>
      <c r="C49" s="532" t="s">
        <v>4929</v>
      </c>
      <c r="D49" s="498">
        <v>5</v>
      </c>
      <c r="E49" s="46">
        <v>6</v>
      </c>
      <c r="F49" s="495" t="s">
        <v>4959</v>
      </c>
      <c r="G49" s="494"/>
      <c r="H49" s="494" t="s">
        <v>4958</v>
      </c>
      <c r="I49" s="494" t="s">
        <v>294</v>
      </c>
      <c r="J49" s="494" t="s">
        <v>294</v>
      </c>
      <c r="K49" s="573">
        <v>0</v>
      </c>
      <c r="L49" s="358" t="s">
        <v>4929</v>
      </c>
      <c r="M49" s="357" t="s">
        <v>5275</v>
      </c>
      <c r="N49" s="357" t="s">
        <v>4958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4960</v>
      </c>
      <c r="U49" s="357" t="s">
        <v>294</v>
      </c>
      <c r="V49" s="357" t="s">
        <v>294</v>
      </c>
    </row>
    <row r="50" spans="1:22">
      <c r="A50" s="515"/>
      <c r="B50" s="47" t="s">
        <v>4969</v>
      </c>
      <c r="C50" s="532" t="s">
        <v>4970</v>
      </c>
      <c r="D50" s="499">
        <v>4</v>
      </c>
      <c r="E50" s="47">
        <v>6</v>
      </c>
      <c r="F50" s="496" t="s">
        <v>4923</v>
      </c>
      <c r="G50" s="494"/>
      <c r="H50" s="494" t="s">
        <v>4922</v>
      </c>
      <c r="I50" s="494" t="s">
        <v>294</v>
      </c>
      <c r="J50" s="494" t="s">
        <v>294</v>
      </c>
      <c r="K50" s="573">
        <v>0</v>
      </c>
      <c r="L50" s="358" t="s">
        <v>4970</v>
      </c>
      <c r="M50" s="357" t="s">
        <v>4969</v>
      </c>
      <c r="N50" s="357" t="s">
        <v>4922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4924</v>
      </c>
      <c r="U50" s="357" t="s">
        <v>294</v>
      </c>
      <c r="V50" s="357" t="s">
        <v>294</v>
      </c>
    </row>
    <row r="51" spans="1:22">
      <c r="A51" s="515"/>
      <c r="B51" s="47" t="s">
        <v>36</v>
      </c>
      <c r="C51" s="532" t="s">
        <v>3933</v>
      </c>
      <c r="D51" s="499">
        <v>1</v>
      </c>
      <c r="E51" s="47">
        <v>1</v>
      </c>
      <c r="F51" s="496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1131</v>
      </c>
      <c r="M51" s="357" t="s">
        <v>36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/>
      <c r="B52" s="47" t="s">
        <v>38</v>
      </c>
      <c r="C52" s="532" t="s">
        <v>3711</v>
      </c>
      <c r="D52" s="499">
        <v>1</v>
      </c>
      <c r="E52" s="47">
        <v>1</v>
      </c>
      <c r="F52" s="496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515"/>
      <c r="B53" s="47" t="s">
        <v>4937</v>
      </c>
      <c r="C53" s="532" t="s">
        <v>4938</v>
      </c>
      <c r="D53" s="499">
        <v>4</v>
      </c>
      <c r="E53" s="47">
        <v>6</v>
      </c>
      <c r="F53" s="496" t="s">
        <v>4917</v>
      </c>
      <c r="G53" s="494"/>
      <c r="H53" s="494" t="s">
        <v>4916</v>
      </c>
      <c r="I53" s="494" t="s">
        <v>294</v>
      </c>
      <c r="J53" s="494" t="s">
        <v>294</v>
      </c>
      <c r="K53" s="573">
        <v>0</v>
      </c>
      <c r="L53" s="358" t="s">
        <v>4939</v>
      </c>
      <c r="M53" s="357" t="s">
        <v>4937</v>
      </c>
      <c r="N53" s="357" t="s">
        <v>4916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4918</v>
      </c>
      <c r="U53" s="357" t="s">
        <v>294</v>
      </c>
      <c r="V53" s="357" t="s">
        <v>294</v>
      </c>
    </row>
    <row r="54" spans="1:22" ht="15" thickBot="1">
      <c r="A54" s="515"/>
      <c r="B54" s="50" t="s">
        <v>4966</v>
      </c>
      <c r="C54" s="532" t="s">
        <v>4968</v>
      </c>
      <c r="D54" s="499">
        <v>5</v>
      </c>
      <c r="E54" s="47">
        <v>8</v>
      </c>
      <c r="F54" s="496" t="s">
        <v>4918</v>
      </c>
      <c r="G54" s="494"/>
      <c r="H54" s="494" t="s">
        <v>4916</v>
      </c>
      <c r="I54" s="494" t="s">
        <v>294</v>
      </c>
      <c r="J54" s="494" t="s">
        <v>294</v>
      </c>
      <c r="K54" s="573">
        <v>0</v>
      </c>
      <c r="L54" s="358" t="s">
        <v>4968</v>
      </c>
      <c r="M54" s="357" t="s">
        <v>4966</v>
      </c>
      <c r="N54" s="357" t="s">
        <v>4916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4918</v>
      </c>
      <c r="U54" s="357" t="s">
        <v>294</v>
      </c>
      <c r="V54" s="357" t="s">
        <v>294</v>
      </c>
    </row>
    <row r="55" spans="1:22" ht="15" thickBot="1">
      <c r="A55" s="517"/>
      <c r="B55" s="50"/>
      <c r="C55" s="541" t="s">
        <v>22</v>
      </c>
      <c r="D55" s="49">
        <v>20</v>
      </c>
      <c r="E55" s="49">
        <v>28</v>
      </c>
      <c r="F55" s="69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526">
        <v>8</v>
      </c>
      <c r="B56" s="607" t="s">
        <v>4943</v>
      </c>
      <c r="C56" s="1063" t="s">
        <v>5276</v>
      </c>
      <c r="D56" s="605">
        <v>5</v>
      </c>
      <c r="E56" s="603">
        <v>8</v>
      </c>
      <c r="F56" s="1067" t="s">
        <v>4929</v>
      </c>
      <c r="G56" s="494"/>
      <c r="H56" s="494" t="s">
        <v>5275</v>
      </c>
      <c r="I56" s="494" t="s">
        <v>294</v>
      </c>
      <c r="J56" s="494" t="s">
        <v>294</v>
      </c>
      <c r="K56" s="573">
        <v>0</v>
      </c>
      <c r="L56" s="358" t="s">
        <v>4944</v>
      </c>
      <c r="M56" s="357" t="s">
        <v>4943</v>
      </c>
      <c r="N56" s="357" t="s">
        <v>5275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4929</v>
      </c>
      <c r="U56" s="357" t="s">
        <v>294</v>
      </c>
      <c r="V56" s="357" t="s">
        <v>294</v>
      </c>
    </row>
    <row r="57" spans="1:22">
      <c r="A57" s="527"/>
      <c r="B57" s="607" t="s">
        <v>40</v>
      </c>
      <c r="C57" s="1063" t="s">
        <v>3943</v>
      </c>
      <c r="D57" s="609">
        <v>1</v>
      </c>
      <c r="E57" s="607">
        <v>1</v>
      </c>
      <c r="F57" s="1065" t="s">
        <v>3933</v>
      </c>
      <c r="G57" s="494"/>
      <c r="H57" s="494" t="s">
        <v>36</v>
      </c>
      <c r="I57" s="494" t="s">
        <v>294</v>
      </c>
      <c r="J57" s="494" t="s">
        <v>294</v>
      </c>
      <c r="K57" s="573">
        <v>0</v>
      </c>
      <c r="L57" s="358" t="s">
        <v>1180</v>
      </c>
      <c r="M57" s="357" t="s">
        <v>40</v>
      </c>
      <c r="N57" s="357" t="s">
        <v>36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1131</v>
      </c>
      <c r="U57" s="357" t="s">
        <v>294</v>
      </c>
      <c r="V57" s="357" t="s">
        <v>294</v>
      </c>
    </row>
    <row r="58" spans="1:22">
      <c r="A58" s="527"/>
      <c r="B58" s="607" t="s">
        <v>4946</v>
      </c>
      <c r="C58" s="1063" t="s">
        <v>5277</v>
      </c>
      <c r="D58" s="609">
        <v>4</v>
      </c>
      <c r="E58" s="607">
        <v>6</v>
      </c>
      <c r="F58" s="1065" t="s">
        <v>4938</v>
      </c>
      <c r="G58" s="494"/>
      <c r="H58" s="494" t="s">
        <v>4937</v>
      </c>
      <c r="I58" s="494" t="s">
        <v>294</v>
      </c>
      <c r="J58" s="494" t="s">
        <v>294</v>
      </c>
      <c r="K58" s="573">
        <v>0</v>
      </c>
      <c r="L58" s="358" t="s">
        <v>4948</v>
      </c>
      <c r="M58" s="357" t="s">
        <v>4946</v>
      </c>
      <c r="N58" s="357" t="s">
        <v>4937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4939</v>
      </c>
      <c r="U58" s="357" t="s">
        <v>294</v>
      </c>
      <c r="V58" s="357" t="s">
        <v>294</v>
      </c>
    </row>
    <row r="59" spans="1:22">
      <c r="A59" s="527"/>
      <c r="B59" s="607" t="s">
        <v>5278</v>
      </c>
      <c r="C59" s="1063" t="s">
        <v>5279</v>
      </c>
      <c r="D59" s="609">
        <v>4</v>
      </c>
      <c r="E59" s="607">
        <v>8</v>
      </c>
      <c r="F59" s="1065" t="s">
        <v>4959</v>
      </c>
      <c r="G59" s="494"/>
      <c r="H59" s="494" t="s">
        <v>4958</v>
      </c>
      <c r="I59" s="494" t="s">
        <v>294</v>
      </c>
      <c r="J59" s="494" t="s">
        <v>294</v>
      </c>
      <c r="K59" s="573">
        <v>0</v>
      </c>
      <c r="L59" s="358" t="s">
        <v>4936</v>
      </c>
      <c r="M59" s="357" t="s">
        <v>5278</v>
      </c>
      <c r="N59" s="357" t="s">
        <v>4958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4960</v>
      </c>
      <c r="U59" s="357" t="s">
        <v>294</v>
      </c>
      <c r="V59" s="357" t="s">
        <v>294</v>
      </c>
    </row>
    <row r="60" spans="1:22" ht="15" thickBot="1">
      <c r="A60" s="527"/>
      <c r="B60" s="654" t="s">
        <v>4932</v>
      </c>
      <c r="C60" s="1063" t="s">
        <v>333</v>
      </c>
      <c r="D60" s="609">
        <v>6</v>
      </c>
      <c r="E60" s="607">
        <v>10</v>
      </c>
      <c r="F60" s="1065" t="s">
        <v>5280</v>
      </c>
      <c r="G60" s="494"/>
      <c r="H60" s="494" t="s">
        <v>34</v>
      </c>
      <c r="I60" s="494" t="s">
        <v>4966</v>
      </c>
      <c r="J60" s="494" t="s">
        <v>294</v>
      </c>
      <c r="K60" s="573">
        <v>0</v>
      </c>
      <c r="L60" s="358" t="s">
        <v>4861</v>
      </c>
      <c r="M60" s="357" t="s">
        <v>4932</v>
      </c>
      <c r="N60" s="357" t="s">
        <v>34</v>
      </c>
      <c r="O60" s="357" t="s">
        <v>4966</v>
      </c>
      <c r="P60" s="357" t="s">
        <v>294</v>
      </c>
      <c r="Q60" s="357">
        <v>0</v>
      </c>
      <c r="R60" s="357">
        <v>19</v>
      </c>
      <c r="S60" s="357">
        <v>0</v>
      </c>
      <c r="T60" s="357" t="s">
        <v>1181</v>
      </c>
      <c r="U60" s="357" t="s">
        <v>4968</v>
      </c>
      <c r="V60" s="357" t="s">
        <v>294</v>
      </c>
    </row>
    <row r="61" spans="1:22" ht="15" thickBot="1">
      <c r="A61" s="528"/>
      <c r="B61" s="612"/>
      <c r="C61" s="703" t="s">
        <v>22</v>
      </c>
      <c r="D61" s="614">
        <v>20</v>
      </c>
      <c r="E61" s="614">
        <v>33</v>
      </c>
      <c r="F61" s="70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02">
        <v>9</v>
      </c>
      <c r="B62" s="603" t="s">
        <v>4951</v>
      </c>
      <c r="C62" s="1063" t="s">
        <v>4661</v>
      </c>
      <c r="D62" s="605">
        <v>5</v>
      </c>
      <c r="E62" s="603">
        <v>6</v>
      </c>
      <c r="F62" s="1067" t="s">
        <v>5276</v>
      </c>
      <c r="G62" s="494"/>
      <c r="H62" s="494" t="s">
        <v>4943</v>
      </c>
      <c r="I62" s="494" t="s">
        <v>294</v>
      </c>
      <c r="J62" s="494" t="s">
        <v>294</v>
      </c>
      <c r="K62" s="573">
        <v>0</v>
      </c>
      <c r="L62" s="358" t="s">
        <v>4663</v>
      </c>
      <c r="M62" s="357" t="s">
        <v>4951</v>
      </c>
      <c r="N62" s="357" t="s">
        <v>4943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4944</v>
      </c>
      <c r="U62" s="357" t="s">
        <v>294</v>
      </c>
      <c r="V62" s="357" t="s">
        <v>294</v>
      </c>
    </row>
    <row r="63" spans="1:22">
      <c r="A63" s="515"/>
      <c r="B63" s="607" t="s">
        <v>4949</v>
      </c>
      <c r="C63" s="1063" t="s">
        <v>147</v>
      </c>
      <c r="D63" s="609">
        <v>5</v>
      </c>
      <c r="E63" s="607">
        <v>8</v>
      </c>
      <c r="F63" s="1065" t="s">
        <v>4950</v>
      </c>
      <c r="G63" s="494"/>
      <c r="H63" s="494" t="s">
        <v>35</v>
      </c>
      <c r="I63" s="494" t="s">
        <v>4937</v>
      </c>
      <c r="J63" s="494" t="s">
        <v>294</v>
      </c>
      <c r="K63" s="573">
        <v>0</v>
      </c>
      <c r="L63" s="358" t="s">
        <v>1153</v>
      </c>
      <c r="M63" s="357" t="s">
        <v>4949</v>
      </c>
      <c r="N63" s="357" t="s">
        <v>35</v>
      </c>
      <c r="O63" s="357" t="s">
        <v>4937</v>
      </c>
      <c r="P63" s="357" t="s">
        <v>294</v>
      </c>
      <c r="Q63" s="357">
        <v>0</v>
      </c>
      <c r="R63" s="357">
        <v>36</v>
      </c>
      <c r="S63" s="357">
        <v>0</v>
      </c>
      <c r="T63" s="357" t="s">
        <v>3259</v>
      </c>
      <c r="U63" s="357" t="s">
        <v>4939</v>
      </c>
      <c r="V63" s="357" t="s">
        <v>294</v>
      </c>
    </row>
    <row r="64" spans="1:22">
      <c r="A64" s="515"/>
      <c r="B64" s="607" t="s">
        <v>4940</v>
      </c>
      <c r="C64" s="1063" t="s">
        <v>4941</v>
      </c>
      <c r="D64" s="609">
        <v>5</v>
      </c>
      <c r="E64" s="607">
        <v>8</v>
      </c>
      <c r="F64" s="1065" t="s">
        <v>5279</v>
      </c>
      <c r="G64" s="494"/>
      <c r="H64" s="494" t="s">
        <v>5278</v>
      </c>
      <c r="I64" s="494" t="s">
        <v>294</v>
      </c>
      <c r="J64" s="494" t="s">
        <v>294</v>
      </c>
      <c r="K64" s="573">
        <v>0</v>
      </c>
      <c r="L64" s="358" t="s">
        <v>4942</v>
      </c>
      <c r="M64" s="357" t="s">
        <v>4940</v>
      </c>
      <c r="N64" s="357" t="s">
        <v>5278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4936</v>
      </c>
      <c r="U64" s="357" t="s">
        <v>294</v>
      </c>
      <c r="V64" s="357" t="s">
        <v>294</v>
      </c>
    </row>
    <row r="65" spans="1:22">
      <c r="A65" s="515"/>
      <c r="B65" s="607" t="s">
        <v>4961</v>
      </c>
      <c r="C65" s="1063" t="s">
        <v>4962</v>
      </c>
      <c r="D65" s="609">
        <v>4</v>
      </c>
      <c r="E65" s="607">
        <v>6</v>
      </c>
      <c r="F65" s="1065" t="s">
        <v>4938</v>
      </c>
      <c r="G65" s="494" t="s">
        <v>241</v>
      </c>
      <c r="H65" s="494" t="s">
        <v>4937</v>
      </c>
      <c r="I65" s="494" t="s">
        <v>294</v>
      </c>
      <c r="J65" s="494" t="s">
        <v>294</v>
      </c>
      <c r="K65" s="573">
        <v>0</v>
      </c>
      <c r="L65" s="358"/>
    </row>
    <row r="66" spans="1:22" ht="15" thickBot="1">
      <c r="A66" s="515"/>
      <c r="B66" s="50" t="s">
        <v>4963</v>
      </c>
      <c r="C66" s="532" t="s">
        <v>4964</v>
      </c>
      <c r="D66" s="499">
        <v>4</v>
      </c>
      <c r="E66" s="47">
        <v>6</v>
      </c>
      <c r="F66" s="496" t="s">
        <v>4938</v>
      </c>
      <c r="G66" s="494" t="s">
        <v>241</v>
      </c>
      <c r="H66" s="494" t="s">
        <v>4937</v>
      </c>
      <c r="I66" s="494" t="s">
        <v>294</v>
      </c>
      <c r="J66" s="494" t="s">
        <v>294</v>
      </c>
      <c r="K66" s="573">
        <v>0</v>
      </c>
      <c r="L66" s="358" t="s">
        <v>4965</v>
      </c>
      <c r="M66" s="357" t="s">
        <v>4963</v>
      </c>
      <c r="N66" s="357" t="s">
        <v>4937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4939</v>
      </c>
      <c r="U66" s="357" t="s">
        <v>294</v>
      </c>
      <c r="V66" s="357" t="s">
        <v>294</v>
      </c>
    </row>
    <row r="67" spans="1:22" ht="15" thickBot="1">
      <c r="A67" s="517"/>
      <c r="B67" s="50"/>
      <c r="C67" s="541" t="s">
        <v>22</v>
      </c>
      <c r="D67" s="49">
        <v>19</v>
      </c>
      <c r="E67" s="49">
        <v>28</v>
      </c>
      <c r="F67" s="69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02">
        <v>10</v>
      </c>
      <c r="B68" s="47" t="s">
        <v>4952</v>
      </c>
      <c r="C68" s="532" t="s">
        <v>5281</v>
      </c>
      <c r="D68" s="498">
        <v>7</v>
      </c>
      <c r="E68" s="46">
        <v>10</v>
      </c>
      <c r="F68" s="495" t="s">
        <v>4941</v>
      </c>
      <c r="G68" s="494"/>
      <c r="H68" s="494" t="s">
        <v>4940</v>
      </c>
      <c r="I68" s="494" t="s">
        <v>294</v>
      </c>
      <c r="J68" s="494" t="s">
        <v>294</v>
      </c>
      <c r="K68" s="573">
        <v>0</v>
      </c>
      <c r="L68" s="358" t="s">
        <v>4954</v>
      </c>
      <c r="M68" s="357" t="s">
        <v>4952</v>
      </c>
      <c r="N68" s="357" t="s">
        <v>4940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4942</v>
      </c>
      <c r="U68" s="357" t="s">
        <v>294</v>
      </c>
      <c r="V68" s="357" t="s">
        <v>294</v>
      </c>
    </row>
    <row r="69" spans="1:22">
      <c r="A69" s="515"/>
      <c r="B69" s="47" t="s">
        <v>5282</v>
      </c>
      <c r="C69" s="532" t="s">
        <v>151</v>
      </c>
      <c r="D69" s="499">
        <v>7</v>
      </c>
      <c r="E69" s="47">
        <v>10</v>
      </c>
      <c r="F69" s="496" t="s">
        <v>147</v>
      </c>
      <c r="G69" s="494"/>
      <c r="H69" s="494" t="s">
        <v>4949</v>
      </c>
      <c r="I69" s="494" t="s">
        <v>294</v>
      </c>
      <c r="J69" s="494" t="s">
        <v>294</v>
      </c>
      <c r="K69" s="573">
        <v>0</v>
      </c>
      <c r="L69" s="358" t="s">
        <v>1182</v>
      </c>
      <c r="M69" s="357" t="s">
        <v>5282</v>
      </c>
      <c r="N69" s="357" t="s">
        <v>4949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1153</v>
      </c>
      <c r="U69" s="357" t="s">
        <v>294</v>
      </c>
      <c r="V69" s="357" t="s">
        <v>294</v>
      </c>
    </row>
    <row r="70" spans="1:22">
      <c r="A70" s="515"/>
      <c r="B70" s="47" t="s">
        <v>4974</v>
      </c>
      <c r="C70" s="532" t="s">
        <v>4975</v>
      </c>
      <c r="D70" s="499">
        <v>4</v>
      </c>
      <c r="E70" s="47">
        <v>6</v>
      </c>
      <c r="F70" s="496" t="s">
        <v>5277</v>
      </c>
      <c r="G70" s="494" t="s">
        <v>242</v>
      </c>
      <c r="H70" s="494" t="s">
        <v>4946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4976</v>
      </c>
      <c r="C71" s="532" t="s">
        <v>4977</v>
      </c>
      <c r="D71" s="499">
        <v>4</v>
      </c>
      <c r="E71" s="47">
        <v>6</v>
      </c>
      <c r="F71" s="497" t="s">
        <v>5277</v>
      </c>
      <c r="G71" s="494" t="s">
        <v>242</v>
      </c>
      <c r="H71" s="494" t="s">
        <v>4946</v>
      </c>
      <c r="I71" s="494" t="s">
        <v>294</v>
      </c>
      <c r="J71" s="494" t="s">
        <v>294</v>
      </c>
      <c r="K71" s="573">
        <v>0</v>
      </c>
      <c r="L71" s="358" t="s">
        <v>361</v>
      </c>
      <c r="M71" s="357" t="s">
        <v>4976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4948</v>
      </c>
      <c r="U71" s="357" t="s">
        <v>294</v>
      </c>
      <c r="V71" s="357" t="s">
        <v>294</v>
      </c>
    </row>
    <row r="72" spans="1:22" ht="15" thickBot="1">
      <c r="A72" s="517"/>
      <c r="B72" s="206"/>
      <c r="C72" s="541" t="s">
        <v>22</v>
      </c>
      <c r="D72" s="49">
        <v>18</v>
      </c>
      <c r="E72" s="49">
        <v>26</v>
      </c>
      <c r="F72" s="51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42"/>
      <c r="B73" s="542"/>
      <c r="C73" s="1061" t="s">
        <v>111</v>
      </c>
      <c r="D73" s="545">
        <v>205</v>
      </c>
      <c r="E73" s="545">
        <v>283</v>
      </c>
      <c r="F73" s="69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05958-351B-423C-934E-07EA01D98E9B}">
  <sheetPr codeName="Sheet199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3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845" t="s">
        <v>10</v>
      </c>
      <c r="C9" s="543" t="s">
        <v>438</v>
      </c>
      <c r="D9" s="498">
        <v>2</v>
      </c>
      <c r="E9" s="46">
        <v>2</v>
      </c>
      <c r="F9" s="53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4824</v>
      </c>
      <c r="D10" s="499">
        <v>5</v>
      </c>
      <c r="E10" s="47">
        <v>6</v>
      </c>
      <c r="F10" s="54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5208</v>
      </c>
      <c r="C11" s="532" t="s">
        <v>5209</v>
      </c>
      <c r="D11" s="499">
        <v>4</v>
      </c>
      <c r="E11" s="47">
        <v>4</v>
      </c>
      <c r="F11" s="54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5210</v>
      </c>
      <c r="M11" s="357" t="s">
        <v>5208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19</v>
      </c>
      <c r="C12" s="532" t="s">
        <v>335</v>
      </c>
      <c r="D12" s="499">
        <v>2</v>
      </c>
      <c r="E12" s="47">
        <v>2</v>
      </c>
      <c r="F12" s="54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5211</v>
      </c>
      <c r="C13" s="532" t="s">
        <v>5212</v>
      </c>
      <c r="D13" s="499">
        <v>3</v>
      </c>
      <c r="E13" s="47">
        <v>4</v>
      </c>
      <c r="F13" s="54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5213</v>
      </c>
      <c r="M13" s="357" t="s">
        <v>5211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32" t="s">
        <v>3543</v>
      </c>
      <c r="D14" s="499">
        <v>5</v>
      </c>
      <c r="E14" s="47">
        <v>6</v>
      </c>
      <c r="F14" s="544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21</v>
      </c>
      <c r="E15" s="49">
        <v>24</v>
      </c>
      <c r="F15" s="51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2" t="s">
        <v>3570</v>
      </c>
      <c r="D16" s="498">
        <v>5</v>
      </c>
      <c r="E16" s="46">
        <v>6</v>
      </c>
      <c r="F16" s="495" t="s">
        <v>4824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5214</v>
      </c>
      <c r="C17" s="532" t="s">
        <v>5215</v>
      </c>
      <c r="D17" s="499">
        <v>3</v>
      </c>
      <c r="E17" s="47">
        <v>4</v>
      </c>
      <c r="F17" s="496" t="s">
        <v>5216</v>
      </c>
      <c r="G17" s="494"/>
      <c r="H17" s="494" t="s">
        <v>5211</v>
      </c>
      <c r="I17" s="494" t="s">
        <v>294</v>
      </c>
      <c r="J17" s="494" t="s">
        <v>294</v>
      </c>
      <c r="K17" s="573">
        <v>0</v>
      </c>
      <c r="L17" s="358" t="s">
        <v>5215</v>
      </c>
      <c r="M17" s="357" t="s">
        <v>5214</v>
      </c>
      <c r="N17" s="357" t="s">
        <v>5211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5213</v>
      </c>
      <c r="U17" s="357" t="s">
        <v>294</v>
      </c>
      <c r="V17" s="357" t="s">
        <v>294</v>
      </c>
    </row>
    <row r="18" spans="1:22">
      <c r="A18" s="515"/>
      <c r="B18" s="47" t="s">
        <v>18</v>
      </c>
      <c r="C18" s="532" t="s">
        <v>3567</v>
      </c>
      <c r="D18" s="499">
        <v>2</v>
      </c>
      <c r="E18" s="47">
        <v>2</v>
      </c>
      <c r="F18" s="4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608</v>
      </c>
      <c r="M18" s="357" t="s">
        <v>18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4532</v>
      </c>
      <c r="C19" s="532" t="s">
        <v>4533</v>
      </c>
      <c r="D19" s="499">
        <v>4</v>
      </c>
      <c r="E19" s="47">
        <v>6</v>
      </c>
      <c r="F19" s="4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4534</v>
      </c>
      <c r="M19" s="357" t="s">
        <v>4532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47" t="s">
        <v>26</v>
      </c>
      <c r="C20" s="532" t="s">
        <v>4143</v>
      </c>
      <c r="D20" s="516">
        <v>5</v>
      </c>
      <c r="E20" s="47">
        <v>6</v>
      </c>
      <c r="F20" s="496" t="s">
        <v>3543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48"/>
      <c r="C21" s="541" t="s">
        <v>22</v>
      </c>
      <c r="D21" s="49">
        <v>19</v>
      </c>
      <c r="E21" s="49">
        <v>24</v>
      </c>
      <c r="F21" s="69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7" t="s">
        <v>4626</v>
      </c>
      <c r="C22" s="532" t="s">
        <v>5188</v>
      </c>
      <c r="D22" s="498">
        <v>5</v>
      </c>
      <c r="E22" s="46">
        <v>6</v>
      </c>
      <c r="F22" s="495" t="s">
        <v>3570</v>
      </c>
      <c r="G22" s="494"/>
      <c r="H22" s="494" t="s">
        <v>3544</v>
      </c>
      <c r="I22" s="494" t="s">
        <v>294</v>
      </c>
      <c r="J22" s="494" t="s">
        <v>294</v>
      </c>
      <c r="K22" s="573">
        <v>0</v>
      </c>
      <c r="L22" s="358" t="s">
        <v>4538</v>
      </c>
      <c r="M22" s="357" t="s">
        <v>4626</v>
      </c>
      <c r="N22" s="357" t="s">
        <v>3544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593</v>
      </c>
      <c r="U22" s="357" t="s">
        <v>294</v>
      </c>
      <c r="V22" s="357" t="s">
        <v>294</v>
      </c>
    </row>
    <row r="23" spans="1:22">
      <c r="A23" s="515"/>
      <c r="B23" s="47" t="s">
        <v>25</v>
      </c>
      <c r="C23" s="532" t="s">
        <v>138</v>
      </c>
      <c r="D23" s="499">
        <v>3</v>
      </c>
      <c r="E23" s="47">
        <v>4</v>
      </c>
      <c r="F23" s="49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2100</v>
      </c>
      <c r="M23" s="357" t="s">
        <v>25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366</v>
      </c>
      <c r="C24" s="532" t="s">
        <v>367</v>
      </c>
      <c r="D24" s="499">
        <v>3</v>
      </c>
      <c r="E24" s="47">
        <v>4</v>
      </c>
      <c r="F24" s="49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367</v>
      </c>
      <c r="M24" s="357" t="s">
        <v>366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5217</v>
      </c>
      <c r="C25" s="532" t="s">
        <v>5218</v>
      </c>
      <c r="D25" s="499">
        <v>3</v>
      </c>
      <c r="E25" s="47">
        <v>4</v>
      </c>
      <c r="F25" s="4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5219</v>
      </c>
      <c r="M25" s="357" t="s">
        <v>5217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5220</v>
      </c>
      <c r="C26" s="532" t="s">
        <v>5221</v>
      </c>
      <c r="D26" s="499">
        <v>3</v>
      </c>
      <c r="E26" s="47">
        <v>4</v>
      </c>
      <c r="F26" s="496" t="s">
        <v>4541</v>
      </c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5222</v>
      </c>
      <c r="M26" s="357" t="s">
        <v>5220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4542</v>
      </c>
      <c r="U26" s="357" t="s">
        <v>294</v>
      </c>
      <c r="V26" s="357" t="s">
        <v>294</v>
      </c>
    </row>
    <row r="27" spans="1:22" ht="15" thickBot="1">
      <c r="A27" s="515"/>
      <c r="B27" s="47" t="s">
        <v>33</v>
      </c>
      <c r="C27" s="532" t="s">
        <v>140</v>
      </c>
      <c r="D27" s="499">
        <v>5</v>
      </c>
      <c r="E27" s="47">
        <v>6</v>
      </c>
      <c r="F27" s="496" t="s">
        <v>4143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41" t="s">
        <v>22</v>
      </c>
      <c r="D28" s="49">
        <v>22</v>
      </c>
      <c r="E28" s="49">
        <v>28</v>
      </c>
      <c r="F28" s="69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7" t="s">
        <v>499</v>
      </c>
      <c r="C29" s="532" t="s">
        <v>500</v>
      </c>
      <c r="D29" s="498">
        <v>4</v>
      </c>
      <c r="E29" s="46">
        <v>4</v>
      </c>
      <c r="F29" s="495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882</v>
      </c>
      <c r="M29" s="357" t="s">
        <v>499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/>
      <c r="B30" s="47" t="s">
        <v>35</v>
      </c>
      <c r="C30" s="1154" t="s">
        <v>145</v>
      </c>
      <c r="D30" s="499">
        <v>3</v>
      </c>
      <c r="E30" s="47">
        <v>4</v>
      </c>
      <c r="F30" s="496" t="s">
        <v>258</v>
      </c>
      <c r="G30" s="494"/>
      <c r="H30" s="494" t="s">
        <v>25</v>
      </c>
      <c r="I30" s="494" t="s">
        <v>294</v>
      </c>
      <c r="J30" s="494" t="s">
        <v>294</v>
      </c>
      <c r="K30" s="573">
        <v>0</v>
      </c>
      <c r="L30" s="358" t="s">
        <v>3259</v>
      </c>
      <c r="M30" s="357" t="s">
        <v>35</v>
      </c>
      <c r="N30" s="357" t="s">
        <v>25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2100</v>
      </c>
      <c r="U30" s="357" t="s">
        <v>294</v>
      </c>
      <c r="V30" s="357" t="s">
        <v>294</v>
      </c>
    </row>
    <row r="31" spans="1:22">
      <c r="A31" s="515"/>
      <c r="B31" s="47" t="s">
        <v>30</v>
      </c>
      <c r="C31" s="532" t="s">
        <v>3669</v>
      </c>
      <c r="D31" s="499">
        <v>5</v>
      </c>
      <c r="E31" s="47">
        <v>6</v>
      </c>
      <c r="F31" s="496" t="s">
        <v>4071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47" t="s">
        <v>5223</v>
      </c>
      <c r="C32" s="532" t="s">
        <v>5224</v>
      </c>
      <c r="D32" s="499">
        <v>4</v>
      </c>
      <c r="E32" s="47">
        <v>4</v>
      </c>
      <c r="F32" s="496" t="s">
        <v>5221</v>
      </c>
      <c r="G32" s="494"/>
      <c r="H32" s="494" t="s">
        <v>5220</v>
      </c>
      <c r="I32" s="494" t="s">
        <v>294</v>
      </c>
      <c r="J32" s="494" t="s">
        <v>294</v>
      </c>
      <c r="K32" s="573">
        <v>0</v>
      </c>
      <c r="L32" s="358" t="s">
        <v>5225</v>
      </c>
      <c r="M32" s="357" t="s">
        <v>5223</v>
      </c>
      <c r="N32" s="357" t="s">
        <v>5220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5222</v>
      </c>
      <c r="U32" s="357" t="s">
        <v>294</v>
      </c>
      <c r="V32" s="357" t="s">
        <v>294</v>
      </c>
    </row>
    <row r="33" spans="1:22">
      <c r="A33" s="515"/>
      <c r="B33" s="47" t="s">
        <v>29</v>
      </c>
      <c r="C33" s="532" t="s">
        <v>53</v>
      </c>
      <c r="D33" s="499">
        <v>2</v>
      </c>
      <c r="E33" s="47">
        <v>2</v>
      </c>
      <c r="F33" s="496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609</v>
      </c>
      <c r="M33" s="357" t="s">
        <v>29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515"/>
      <c r="B34" s="47" t="s">
        <v>4893</v>
      </c>
      <c r="C34" s="532" t="s">
        <v>869</v>
      </c>
      <c r="D34" s="499">
        <v>4</v>
      </c>
      <c r="E34" s="47">
        <v>4</v>
      </c>
      <c r="F34" s="497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2113</v>
      </c>
      <c r="M34" s="357" t="s">
        <v>4893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517"/>
      <c r="B35" s="48"/>
      <c r="C35" s="541" t="s">
        <v>22</v>
      </c>
      <c r="D35" s="49">
        <v>22</v>
      </c>
      <c r="E35" s="49">
        <v>24</v>
      </c>
      <c r="F35" s="69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602">
        <v>5</v>
      </c>
      <c r="B36" s="47" t="s">
        <v>5226</v>
      </c>
      <c r="C36" s="532" t="s">
        <v>5227</v>
      </c>
      <c r="D36" s="499">
        <v>3</v>
      </c>
      <c r="E36" s="47">
        <v>4</v>
      </c>
      <c r="F36" s="496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5228</v>
      </c>
      <c r="M36" s="357" t="s">
        <v>5226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/>
      <c r="B37" s="47" t="s">
        <v>5229</v>
      </c>
      <c r="C37" s="532" t="s">
        <v>5230</v>
      </c>
      <c r="D37" s="499">
        <v>4</v>
      </c>
      <c r="E37" s="47">
        <v>4</v>
      </c>
      <c r="F37" s="496" t="s">
        <v>5215</v>
      </c>
      <c r="G37" s="494"/>
      <c r="H37" s="494" t="s">
        <v>5214</v>
      </c>
      <c r="I37" s="494" t="s">
        <v>294</v>
      </c>
      <c r="J37" s="494" t="s">
        <v>294</v>
      </c>
      <c r="K37" s="574">
        <v>0</v>
      </c>
      <c r="L37" s="358" t="s">
        <v>5231</v>
      </c>
      <c r="M37" s="357" t="s">
        <v>5229</v>
      </c>
      <c r="N37" s="357" t="s">
        <v>5214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5215</v>
      </c>
      <c r="U37" s="357" t="s">
        <v>294</v>
      </c>
      <c r="V37" s="357" t="s">
        <v>294</v>
      </c>
    </row>
    <row r="38" spans="1:22">
      <c r="A38" s="515"/>
      <c r="B38" s="47" t="s">
        <v>4834</v>
      </c>
      <c r="C38" s="532" t="s">
        <v>408</v>
      </c>
      <c r="D38" s="499">
        <v>4</v>
      </c>
      <c r="E38" s="47">
        <v>6</v>
      </c>
      <c r="F38" s="496" t="s">
        <v>367</v>
      </c>
      <c r="G38" s="494"/>
      <c r="H38" s="494" t="s">
        <v>366</v>
      </c>
      <c r="I38" s="494" t="s">
        <v>294</v>
      </c>
      <c r="J38" s="494" t="s">
        <v>294</v>
      </c>
      <c r="K38" s="573">
        <v>0</v>
      </c>
      <c r="L38" s="358" t="s">
        <v>408</v>
      </c>
      <c r="M38" s="357" t="s">
        <v>4834</v>
      </c>
      <c r="N38" s="357" t="s">
        <v>366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367</v>
      </c>
      <c r="U38" s="357" t="s">
        <v>294</v>
      </c>
      <c r="V38" s="357" t="s">
        <v>294</v>
      </c>
    </row>
    <row r="39" spans="1:22">
      <c r="A39" s="515"/>
      <c r="B39" s="47" t="s">
        <v>5232</v>
      </c>
      <c r="C39" s="532" t="s">
        <v>5233</v>
      </c>
      <c r="D39" s="499">
        <v>4</v>
      </c>
      <c r="E39" s="47">
        <v>4</v>
      </c>
      <c r="F39" s="496" t="s">
        <v>5224</v>
      </c>
      <c r="G39" s="494"/>
      <c r="H39" s="494" t="s">
        <v>5223</v>
      </c>
      <c r="I39" s="494" t="s">
        <v>294</v>
      </c>
      <c r="J39" s="494" t="s">
        <v>294</v>
      </c>
      <c r="K39" s="574">
        <v>0</v>
      </c>
      <c r="L39" s="358" t="s">
        <v>5234</v>
      </c>
      <c r="M39" s="357" t="s">
        <v>5232</v>
      </c>
      <c r="N39" s="357" t="s">
        <v>5223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5225</v>
      </c>
      <c r="U39" s="357" t="s">
        <v>294</v>
      </c>
      <c r="V39" s="357" t="s">
        <v>294</v>
      </c>
    </row>
    <row r="40" spans="1:22" ht="15" thickBot="1">
      <c r="A40" s="515"/>
      <c r="B40" s="47" t="s">
        <v>3619</v>
      </c>
      <c r="C40" s="532" t="s">
        <v>142</v>
      </c>
      <c r="D40" s="499">
        <v>6</v>
      </c>
      <c r="E40" s="47">
        <v>10</v>
      </c>
      <c r="F40" s="496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3619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517"/>
      <c r="B41" s="48"/>
      <c r="C41" s="541" t="s">
        <v>22</v>
      </c>
      <c r="D41" s="49">
        <v>21</v>
      </c>
      <c r="E41" s="49">
        <v>28</v>
      </c>
      <c r="F41" s="69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02">
        <v>6</v>
      </c>
      <c r="B42" s="47" t="s">
        <v>5235</v>
      </c>
      <c r="C42" s="532" t="s">
        <v>5236</v>
      </c>
      <c r="D42" s="498">
        <v>3</v>
      </c>
      <c r="E42" s="46">
        <v>6</v>
      </c>
      <c r="F42" s="495" t="s">
        <v>4533</v>
      </c>
      <c r="G42" s="494"/>
      <c r="H42" s="494" t="s">
        <v>4532</v>
      </c>
      <c r="I42" s="494" t="s">
        <v>294</v>
      </c>
      <c r="J42" s="494" t="s">
        <v>294</v>
      </c>
      <c r="K42" s="573">
        <v>0</v>
      </c>
      <c r="L42" s="358" t="s">
        <v>5237</v>
      </c>
      <c r="M42" s="357" t="s">
        <v>5235</v>
      </c>
      <c r="N42" s="357" t="s">
        <v>4532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4534</v>
      </c>
      <c r="U42" s="357" t="s">
        <v>294</v>
      </c>
      <c r="V42" s="357" t="s">
        <v>294</v>
      </c>
    </row>
    <row r="43" spans="1:22">
      <c r="A43" s="515"/>
      <c r="B43" s="47" t="s">
        <v>4571</v>
      </c>
      <c r="C43" s="532" t="s">
        <v>4572</v>
      </c>
      <c r="D43" s="499">
        <v>4</v>
      </c>
      <c r="E43" s="47">
        <v>4</v>
      </c>
      <c r="F43" s="686" t="s">
        <v>500</v>
      </c>
      <c r="G43" s="494"/>
      <c r="H43" s="494" t="s">
        <v>499</v>
      </c>
      <c r="I43" s="494" t="s">
        <v>294</v>
      </c>
      <c r="J43" s="494" t="s">
        <v>294</v>
      </c>
      <c r="K43" s="573">
        <v>0</v>
      </c>
      <c r="L43" s="358" t="s">
        <v>4573</v>
      </c>
      <c r="M43" s="357" t="s">
        <v>4571</v>
      </c>
      <c r="N43" s="357" t="s">
        <v>499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882</v>
      </c>
      <c r="U43" s="357" t="s">
        <v>294</v>
      </c>
      <c r="V43" s="357" t="s">
        <v>294</v>
      </c>
    </row>
    <row r="44" spans="1:22">
      <c r="A44" s="515"/>
      <c r="B44" s="47" t="s">
        <v>5238</v>
      </c>
      <c r="C44" s="532" t="s">
        <v>5239</v>
      </c>
      <c r="D44" s="499">
        <v>3</v>
      </c>
      <c r="E44" s="47">
        <v>6</v>
      </c>
      <c r="F44" s="686" t="s">
        <v>5227</v>
      </c>
      <c r="G44" s="494"/>
      <c r="H44" s="494" t="s">
        <v>5226</v>
      </c>
      <c r="I44" s="494" t="s">
        <v>294</v>
      </c>
      <c r="J44" s="494" t="s">
        <v>294</v>
      </c>
      <c r="K44" s="573">
        <v>0</v>
      </c>
      <c r="L44" s="358" t="s">
        <v>5240</v>
      </c>
      <c r="M44" s="357" t="s">
        <v>5238</v>
      </c>
      <c r="N44" s="357" t="s">
        <v>5226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5228</v>
      </c>
      <c r="U44" s="357" t="s">
        <v>294</v>
      </c>
      <c r="V44" s="357" t="s">
        <v>294</v>
      </c>
    </row>
    <row r="45" spans="1:22">
      <c r="A45" s="515"/>
      <c r="B45" s="47" t="s">
        <v>5030</v>
      </c>
      <c r="C45" s="532" t="s">
        <v>5031</v>
      </c>
      <c r="D45" s="499">
        <v>4</v>
      </c>
      <c r="E45" s="47">
        <v>6</v>
      </c>
      <c r="F45" s="496" t="s">
        <v>408</v>
      </c>
      <c r="G45" s="494"/>
      <c r="H45" s="494" t="s">
        <v>4834</v>
      </c>
      <c r="I45" s="494" t="s">
        <v>294</v>
      </c>
      <c r="J45" s="494" t="s">
        <v>294</v>
      </c>
      <c r="K45" s="573">
        <v>0</v>
      </c>
      <c r="L45" s="358" t="s">
        <v>2119</v>
      </c>
      <c r="M45" s="357" t="s">
        <v>5030</v>
      </c>
      <c r="N45" s="357" t="s">
        <v>4834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408</v>
      </c>
      <c r="U45" s="357" t="s">
        <v>294</v>
      </c>
      <c r="V45" s="357" t="s">
        <v>294</v>
      </c>
    </row>
    <row r="46" spans="1:22">
      <c r="A46" s="515"/>
      <c r="B46" s="47" t="s">
        <v>5241</v>
      </c>
      <c r="C46" s="532" t="s">
        <v>5242</v>
      </c>
      <c r="D46" s="499">
        <v>4</v>
      </c>
      <c r="E46" s="47">
        <v>6</v>
      </c>
      <c r="F46" s="496" t="s">
        <v>5230</v>
      </c>
      <c r="G46" s="494"/>
      <c r="H46" s="494" t="s">
        <v>5229</v>
      </c>
      <c r="I46" s="494" t="s">
        <v>294</v>
      </c>
      <c r="J46" s="494" t="s">
        <v>294</v>
      </c>
      <c r="K46" s="573">
        <v>0</v>
      </c>
      <c r="L46" s="358" t="s">
        <v>5242</v>
      </c>
      <c r="M46" s="357" t="s">
        <v>5241</v>
      </c>
      <c r="N46" s="357" t="s">
        <v>5229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5231</v>
      </c>
      <c r="U46" s="357" t="s">
        <v>294</v>
      </c>
      <c r="V46" s="357" t="s">
        <v>294</v>
      </c>
    </row>
    <row r="47" spans="1:22" ht="15" thickBot="1">
      <c r="A47" s="515"/>
      <c r="B47" s="47" t="s">
        <v>5243</v>
      </c>
      <c r="C47" s="532" t="s">
        <v>5244</v>
      </c>
      <c r="D47" s="499">
        <v>3</v>
      </c>
      <c r="E47" s="47">
        <v>4</v>
      </c>
      <c r="F47" s="496" t="s">
        <v>5230</v>
      </c>
      <c r="G47" s="494"/>
      <c r="H47" s="494" t="s">
        <v>5229</v>
      </c>
      <c r="I47" s="494" t="s">
        <v>294</v>
      </c>
      <c r="J47" s="494" t="s">
        <v>294</v>
      </c>
      <c r="K47" s="573">
        <v>0</v>
      </c>
      <c r="L47" s="358" t="s">
        <v>5244</v>
      </c>
      <c r="M47" s="357" t="s">
        <v>5243</v>
      </c>
      <c r="N47" s="357" t="s">
        <v>5229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5231</v>
      </c>
      <c r="U47" s="357" t="s">
        <v>294</v>
      </c>
      <c r="V47" s="357" t="s">
        <v>294</v>
      </c>
    </row>
    <row r="48" spans="1:22" ht="15" thickBot="1">
      <c r="A48" s="517"/>
      <c r="B48" s="48"/>
      <c r="C48" s="541" t="s">
        <v>22</v>
      </c>
      <c r="D48" s="49">
        <v>21</v>
      </c>
      <c r="E48" s="49">
        <v>32</v>
      </c>
      <c r="F48" s="69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47" t="s">
        <v>5245</v>
      </c>
      <c r="C49" s="543" t="s">
        <v>5246</v>
      </c>
      <c r="D49" s="498">
        <v>3</v>
      </c>
      <c r="E49" s="46">
        <v>6</v>
      </c>
      <c r="F49" s="495" t="s">
        <v>5227</v>
      </c>
      <c r="G49" s="494"/>
      <c r="H49" s="494" t="s">
        <v>5226</v>
      </c>
      <c r="I49" s="494" t="s">
        <v>294</v>
      </c>
      <c r="J49" s="494" t="s">
        <v>294</v>
      </c>
      <c r="K49" s="573">
        <v>0</v>
      </c>
      <c r="L49" s="358" t="s">
        <v>5247</v>
      </c>
      <c r="M49" s="357" t="s">
        <v>5245</v>
      </c>
      <c r="N49" s="357" t="s">
        <v>5226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5228</v>
      </c>
      <c r="U49" s="357" t="s">
        <v>294</v>
      </c>
      <c r="V49" s="357" t="s">
        <v>294</v>
      </c>
    </row>
    <row r="50" spans="1:22">
      <c r="A50" s="515"/>
      <c r="B50" s="47" t="s">
        <v>5248</v>
      </c>
      <c r="C50" s="532" t="s">
        <v>4560</v>
      </c>
      <c r="D50" s="499">
        <v>3</v>
      </c>
      <c r="E50" s="47">
        <v>4</v>
      </c>
      <c r="F50" s="496" t="s">
        <v>4533</v>
      </c>
      <c r="G50" s="494"/>
      <c r="H50" s="494" t="s">
        <v>4532</v>
      </c>
      <c r="I50" s="494" t="s">
        <v>294</v>
      </c>
      <c r="J50" s="494" t="s">
        <v>294</v>
      </c>
      <c r="K50" s="573">
        <v>0</v>
      </c>
      <c r="L50" s="358" t="s">
        <v>4560</v>
      </c>
      <c r="M50" s="357" t="s">
        <v>5248</v>
      </c>
      <c r="N50" s="357" t="s">
        <v>4532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4534</v>
      </c>
      <c r="U50" s="357" t="s">
        <v>294</v>
      </c>
      <c r="V50" s="357" t="s">
        <v>294</v>
      </c>
    </row>
    <row r="51" spans="1:22">
      <c r="A51" s="515"/>
      <c r="B51" s="47" t="s">
        <v>5249</v>
      </c>
      <c r="C51" s="532" t="s">
        <v>146</v>
      </c>
      <c r="D51" s="499">
        <v>3</v>
      </c>
      <c r="E51" s="47">
        <v>5</v>
      </c>
      <c r="F51" s="496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5249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/>
      <c r="B52" s="47" t="s">
        <v>4838</v>
      </c>
      <c r="C52" s="532" t="s">
        <v>4639</v>
      </c>
      <c r="D52" s="499">
        <v>4</v>
      </c>
      <c r="E52" s="47">
        <v>6</v>
      </c>
      <c r="F52" s="496" t="s">
        <v>3669</v>
      </c>
      <c r="G52" s="494"/>
      <c r="H52" s="494" t="s">
        <v>30</v>
      </c>
      <c r="I52" s="494" t="s">
        <v>294</v>
      </c>
      <c r="J52" s="494" t="s">
        <v>294</v>
      </c>
      <c r="K52" s="573">
        <v>0</v>
      </c>
      <c r="L52" s="358" t="s">
        <v>2115</v>
      </c>
      <c r="M52" s="357" t="s">
        <v>4838</v>
      </c>
      <c r="N52" s="357" t="s">
        <v>30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604</v>
      </c>
      <c r="U52" s="357" t="s">
        <v>294</v>
      </c>
      <c r="V52" s="357" t="s">
        <v>294</v>
      </c>
    </row>
    <row r="53" spans="1:22">
      <c r="A53" s="515"/>
      <c r="B53" s="47" t="s">
        <v>4564</v>
      </c>
      <c r="C53" s="532" t="s">
        <v>4565</v>
      </c>
      <c r="D53" s="499">
        <v>4</v>
      </c>
      <c r="E53" s="47">
        <v>6</v>
      </c>
      <c r="F53" s="496" t="s">
        <v>500</v>
      </c>
      <c r="G53" s="494"/>
      <c r="H53" s="494" t="s">
        <v>499</v>
      </c>
      <c r="I53" s="494" t="s">
        <v>294</v>
      </c>
      <c r="J53" s="494" t="s">
        <v>294</v>
      </c>
      <c r="K53" s="573">
        <v>0</v>
      </c>
      <c r="L53" s="358" t="s">
        <v>4566</v>
      </c>
      <c r="M53" s="357" t="s">
        <v>4564</v>
      </c>
      <c r="N53" s="357" t="s">
        <v>499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882</v>
      </c>
      <c r="U53" s="357" t="s">
        <v>294</v>
      </c>
      <c r="V53" s="357" t="s">
        <v>294</v>
      </c>
    </row>
    <row r="54" spans="1:22" ht="15" thickBot="1">
      <c r="A54" s="515"/>
      <c r="B54" s="850" t="s">
        <v>901</v>
      </c>
      <c r="C54" s="542" t="s">
        <v>5157</v>
      </c>
      <c r="D54" s="499">
        <v>3</v>
      </c>
      <c r="E54" s="47">
        <v>4</v>
      </c>
      <c r="F54" s="496" t="s">
        <v>500</v>
      </c>
      <c r="G54" s="494"/>
      <c r="H54" s="494" t="s">
        <v>499</v>
      </c>
      <c r="I54" s="494" t="s">
        <v>294</v>
      </c>
      <c r="J54" s="494" t="s">
        <v>294</v>
      </c>
      <c r="K54" s="573">
        <v>0</v>
      </c>
      <c r="L54" s="358" t="s">
        <v>2103</v>
      </c>
      <c r="M54" s="357" t="s">
        <v>901</v>
      </c>
      <c r="N54" s="357" t="s">
        <v>499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882</v>
      </c>
      <c r="U54" s="357" t="s">
        <v>294</v>
      </c>
      <c r="V54" s="357" t="s">
        <v>294</v>
      </c>
    </row>
    <row r="55" spans="1:22" ht="15" thickBot="1">
      <c r="A55" s="517"/>
      <c r="B55" s="48"/>
      <c r="C55" s="541" t="s">
        <v>22</v>
      </c>
      <c r="D55" s="49">
        <v>20</v>
      </c>
      <c r="E55" s="49">
        <v>31</v>
      </c>
      <c r="F55" s="69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47" t="s">
        <v>5250</v>
      </c>
      <c r="C56" s="532" t="s">
        <v>5251</v>
      </c>
      <c r="D56" s="498">
        <v>3</v>
      </c>
      <c r="E56" s="46">
        <v>4</v>
      </c>
      <c r="F56" s="495" t="s">
        <v>5242</v>
      </c>
      <c r="G56" s="494"/>
      <c r="H56" s="494" t="s">
        <v>5241</v>
      </c>
      <c r="I56" s="494" t="s">
        <v>294</v>
      </c>
      <c r="J56" s="494" t="s">
        <v>294</v>
      </c>
      <c r="K56" s="573">
        <v>0</v>
      </c>
      <c r="L56" s="358" t="s">
        <v>5252</v>
      </c>
      <c r="M56" s="357" t="s">
        <v>5250</v>
      </c>
      <c r="N56" s="357" t="s">
        <v>5241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5242</v>
      </c>
      <c r="U56" s="357" t="s">
        <v>294</v>
      </c>
      <c r="V56" s="357" t="s">
        <v>294</v>
      </c>
    </row>
    <row r="57" spans="1:22">
      <c r="A57" s="515"/>
      <c r="B57" s="47" t="s">
        <v>5253</v>
      </c>
      <c r="C57" s="532" t="s">
        <v>5254</v>
      </c>
      <c r="D57" s="499">
        <v>4</v>
      </c>
      <c r="E57" s="47">
        <v>4</v>
      </c>
      <c r="F57" s="496" t="s">
        <v>5157</v>
      </c>
      <c r="G57" s="494" t="s">
        <v>241</v>
      </c>
      <c r="H57" s="494" t="s">
        <v>901</v>
      </c>
      <c r="I57" s="494" t="s">
        <v>294</v>
      </c>
      <c r="J57" s="494" t="s">
        <v>294</v>
      </c>
      <c r="K57" s="573">
        <v>0</v>
      </c>
      <c r="L57" s="358" t="s">
        <v>5255</v>
      </c>
      <c r="M57" s="357" t="s">
        <v>5253</v>
      </c>
      <c r="N57" s="357" t="s">
        <v>901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2103</v>
      </c>
      <c r="U57" s="357" t="s">
        <v>294</v>
      </c>
      <c r="V57" s="357" t="s">
        <v>294</v>
      </c>
    </row>
    <row r="58" spans="1:22">
      <c r="A58" s="515"/>
      <c r="B58" s="47" t="s">
        <v>5256</v>
      </c>
      <c r="C58" s="532" t="s">
        <v>5257</v>
      </c>
      <c r="D58" s="499">
        <v>4</v>
      </c>
      <c r="E58" s="47">
        <v>4</v>
      </c>
      <c r="F58" s="496" t="s">
        <v>5157</v>
      </c>
      <c r="G58" s="494" t="s">
        <v>241</v>
      </c>
      <c r="H58" s="494" t="s">
        <v>901</v>
      </c>
      <c r="I58" s="494" t="s">
        <v>294</v>
      </c>
      <c r="J58" s="494" t="s">
        <v>294</v>
      </c>
      <c r="K58" s="573">
        <v>0</v>
      </c>
      <c r="L58" s="358"/>
    </row>
    <row r="59" spans="1:22">
      <c r="A59" s="515"/>
      <c r="B59" s="47" t="s">
        <v>5002</v>
      </c>
      <c r="C59" s="532" t="s">
        <v>5150</v>
      </c>
      <c r="D59" s="499">
        <v>5</v>
      </c>
      <c r="E59" s="47">
        <v>8</v>
      </c>
      <c r="F59" s="496" t="s">
        <v>5157</v>
      </c>
      <c r="G59" s="494"/>
      <c r="H59" s="494" t="s">
        <v>901</v>
      </c>
      <c r="I59" s="494" t="s">
        <v>294</v>
      </c>
      <c r="J59" s="494" t="s">
        <v>294</v>
      </c>
      <c r="K59" s="573">
        <v>0</v>
      </c>
      <c r="L59" s="358" t="s">
        <v>4742</v>
      </c>
      <c r="M59" s="357" t="s">
        <v>5002</v>
      </c>
      <c r="N59" s="357" t="s">
        <v>901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2103</v>
      </c>
      <c r="U59" s="357" t="s">
        <v>294</v>
      </c>
      <c r="V59" s="357" t="s">
        <v>294</v>
      </c>
    </row>
    <row r="60" spans="1:22" ht="15" thickBot="1">
      <c r="A60" s="515"/>
      <c r="B60" s="47" t="s">
        <v>4987</v>
      </c>
      <c r="C60" s="532" t="s">
        <v>4933</v>
      </c>
      <c r="D60" s="499">
        <v>6</v>
      </c>
      <c r="E60" s="47">
        <v>10</v>
      </c>
      <c r="F60" s="496" t="s">
        <v>5258</v>
      </c>
      <c r="G60" s="494"/>
      <c r="H60" s="494" t="s">
        <v>3619</v>
      </c>
      <c r="I60" s="494" t="s">
        <v>5241</v>
      </c>
      <c r="J60" s="494" t="s">
        <v>294</v>
      </c>
      <c r="K60" s="573">
        <v>0</v>
      </c>
      <c r="L60" s="358" t="s">
        <v>4861</v>
      </c>
      <c r="M60" s="357" t="s">
        <v>4987</v>
      </c>
      <c r="N60" s="357" t="s">
        <v>3619</v>
      </c>
      <c r="O60" s="357" t="s">
        <v>5241</v>
      </c>
      <c r="P60" s="357" t="s">
        <v>294</v>
      </c>
      <c r="Q60" s="357">
        <v>0</v>
      </c>
      <c r="R60" s="357">
        <v>19</v>
      </c>
      <c r="S60" s="357">
        <v>0</v>
      </c>
      <c r="T60" s="357" t="s">
        <v>1181</v>
      </c>
      <c r="U60" s="357" t="s">
        <v>5242</v>
      </c>
      <c r="V60" s="357" t="s">
        <v>294</v>
      </c>
    </row>
    <row r="61" spans="1:22" ht="15" thickBot="1">
      <c r="A61" s="517"/>
      <c r="B61" s="48"/>
      <c r="C61" s="541" t="s">
        <v>22</v>
      </c>
      <c r="D61" s="49">
        <v>18</v>
      </c>
      <c r="E61" s="49">
        <v>26</v>
      </c>
      <c r="F61" s="69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02">
        <v>9</v>
      </c>
      <c r="B62" s="47" t="s">
        <v>5259</v>
      </c>
      <c r="C62" s="532" t="s">
        <v>5260</v>
      </c>
      <c r="D62" s="498">
        <v>4</v>
      </c>
      <c r="E62" s="46">
        <v>6</v>
      </c>
      <c r="F62" s="495" t="s">
        <v>5251</v>
      </c>
      <c r="G62" s="494"/>
      <c r="H62" s="494" t="s">
        <v>5250</v>
      </c>
      <c r="I62" s="494" t="s">
        <v>294</v>
      </c>
      <c r="J62" s="494" t="s">
        <v>294</v>
      </c>
      <c r="K62" s="573">
        <v>0</v>
      </c>
      <c r="L62" s="358" t="s">
        <v>5261</v>
      </c>
      <c r="M62" s="357" t="s">
        <v>5259</v>
      </c>
      <c r="N62" s="357" t="s">
        <v>5250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5252</v>
      </c>
      <c r="U62" s="357" t="s">
        <v>294</v>
      </c>
      <c r="V62" s="357" t="s">
        <v>294</v>
      </c>
    </row>
    <row r="63" spans="1:22">
      <c r="A63" s="515"/>
      <c r="B63" s="544" t="s">
        <v>4866</v>
      </c>
      <c r="C63" s="532" t="s">
        <v>147</v>
      </c>
      <c r="D63" s="499">
        <v>6</v>
      </c>
      <c r="E63" s="47">
        <v>10</v>
      </c>
      <c r="F63" s="496" t="s">
        <v>5262</v>
      </c>
      <c r="G63" s="494"/>
      <c r="H63" s="494" t="s">
        <v>35</v>
      </c>
      <c r="I63" s="494" t="s">
        <v>5250</v>
      </c>
      <c r="J63" s="494" t="s">
        <v>294</v>
      </c>
      <c r="K63" s="573">
        <v>0</v>
      </c>
      <c r="L63" s="358" t="s">
        <v>1153</v>
      </c>
      <c r="M63" s="357" t="s">
        <v>4866</v>
      </c>
      <c r="N63" s="357" t="s">
        <v>35</v>
      </c>
      <c r="O63" s="357" t="s">
        <v>5250</v>
      </c>
      <c r="P63" s="357" t="s">
        <v>294</v>
      </c>
      <c r="Q63" s="357">
        <v>0</v>
      </c>
      <c r="R63" s="357">
        <v>35</v>
      </c>
      <c r="S63" s="357">
        <v>0</v>
      </c>
      <c r="T63" s="357" t="s">
        <v>3259</v>
      </c>
      <c r="U63" s="357" t="s">
        <v>5252</v>
      </c>
      <c r="V63" s="357" t="s">
        <v>294</v>
      </c>
    </row>
    <row r="64" spans="1:22">
      <c r="A64" s="515"/>
      <c r="B64" s="47" t="s">
        <v>5263</v>
      </c>
      <c r="C64" s="532" t="s">
        <v>5264</v>
      </c>
      <c r="D64" s="499">
        <v>5</v>
      </c>
      <c r="E64" s="47">
        <v>8</v>
      </c>
      <c r="F64" s="496" t="s">
        <v>4801</v>
      </c>
      <c r="G64" s="494"/>
      <c r="H64" s="494" t="s">
        <v>5030</v>
      </c>
      <c r="I64" s="494" t="s">
        <v>294</v>
      </c>
      <c r="J64" s="494" t="s">
        <v>294</v>
      </c>
      <c r="K64" s="573">
        <v>0</v>
      </c>
      <c r="L64" s="358" t="s">
        <v>5265</v>
      </c>
      <c r="M64" s="357" t="s">
        <v>5263</v>
      </c>
      <c r="N64" s="357" t="s">
        <v>5030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2119</v>
      </c>
      <c r="U64" s="357" t="s">
        <v>294</v>
      </c>
      <c r="V64" s="357" t="s">
        <v>294</v>
      </c>
    </row>
    <row r="65" spans="1:22" ht="15" thickBot="1">
      <c r="A65" s="515"/>
      <c r="B65" s="47" t="s">
        <v>5266</v>
      </c>
      <c r="C65" s="532" t="s">
        <v>5267</v>
      </c>
      <c r="D65" s="499">
        <v>4</v>
      </c>
      <c r="E65" s="47">
        <v>6</v>
      </c>
      <c r="F65" s="496" t="s">
        <v>4560</v>
      </c>
      <c r="G65" s="494"/>
      <c r="H65" s="494" t="s">
        <v>5248</v>
      </c>
      <c r="I65" s="494" t="s">
        <v>294</v>
      </c>
      <c r="J65" s="494" t="s">
        <v>294</v>
      </c>
      <c r="K65" s="573">
        <v>0</v>
      </c>
      <c r="L65" s="358" t="s">
        <v>4587</v>
      </c>
      <c r="M65" s="357" t="s">
        <v>5266</v>
      </c>
      <c r="N65" s="357" t="s">
        <v>5248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4560</v>
      </c>
      <c r="U65" s="357" t="s">
        <v>294</v>
      </c>
      <c r="V65" s="357" t="s">
        <v>294</v>
      </c>
    </row>
    <row r="66" spans="1:22" ht="15" thickBot="1">
      <c r="A66" s="517"/>
      <c r="B66" s="48"/>
      <c r="C66" s="541" t="s">
        <v>22</v>
      </c>
      <c r="D66" s="49">
        <v>19</v>
      </c>
      <c r="E66" s="49">
        <v>30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5268</v>
      </c>
      <c r="C67" s="532" t="s">
        <v>4597</v>
      </c>
      <c r="D67" s="498">
        <v>3</v>
      </c>
      <c r="E67" s="46">
        <v>4</v>
      </c>
      <c r="F67" s="495" t="s">
        <v>5267</v>
      </c>
      <c r="G67" s="494"/>
      <c r="H67" s="494" t="s">
        <v>5266</v>
      </c>
      <c r="I67" s="494" t="s">
        <v>294</v>
      </c>
      <c r="J67" s="494" t="s">
        <v>294</v>
      </c>
      <c r="K67" s="573">
        <v>0</v>
      </c>
      <c r="L67" s="358" t="s">
        <v>4598</v>
      </c>
      <c r="M67" s="357" t="s">
        <v>5268</v>
      </c>
      <c r="N67" s="357" t="s">
        <v>5266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4587</v>
      </c>
      <c r="U67" s="357" t="s">
        <v>294</v>
      </c>
      <c r="V67" s="357" t="s">
        <v>294</v>
      </c>
    </row>
    <row r="68" spans="1:22">
      <c r="A68" s="515"/>
      <c r="B68" s="544" t="s">
        <v>4649</v>
      </c>
      <c r="C68" s="532" t="s">
        <v>5269</v>
      </c>
      <c r="D68" s="499">
        <v>4</v>
      </c>
      <c r="E68" s="47">
        <v>4</v>
      </c>
      <c r="F68" s="496" t="s">
        <v>146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 t="s">
        <v>774</v>
      </c>
      <c r="M68" s="357" t="s">
        <v>4649</v>
      </c>
      <c r="N68" s="357" t="s">
        <v>241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331</v>
      </c>
      <c r="U68" s="357" t="s">
        <v>294</v>
      </c>
      <c r="V68" s="357" t="s">
        <v>294</v>
      </c>
    </row>
    <row r="69" spans="1:22">
      <c r="A69" s="515"/>
      <c r="B69" s="544" t="s">
        <v>5270</v>
      </c>
      <c r="C69" s="532" t="s">
        <v>4874</v>
      </c>
      <c r="D69" s="499">
        <v>4</v>
      </c>
      <c r="E69" s="47">
        <v>4</v>
      </c>
      <c r="F69" s="496" t="s">
        <v>146</v>
      </c>
      <c r="G69" s="494" t="s">
        <v>242</v>
      </c>
      <c r="H69" s="494" t="s">
        <v>241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544" t="s">
        <v>5271</v>
      </c>
      <c r="C70" s="532" t="s">
        <v>151</v>
      </c>
      <c r="D70" s="499">
        <v>8</v>
      </c>
      <c r="E70" s="47">
        <v>14</v>
      </c>
      <c r="F70" s="496" t="s">
        <v>147</v>
      </c>
      <c r="G70" s="494"/>
      <c r="H70" s="494" t="s">
        <v>4866</v>
      </c>
      <c r="I70" s="494" t="s">
        <v>294</v>
      </c>
      <c r="J70" s="494" t="s">
        <v>294</v>
      </c>
      <c r="K70" s="573">
        <v>0</v>
      </c>
      <c r="L70" s="358" t="s">
        <v>1182</v>
      </c>
      <c r="M70" s="357" t="s">
        <v>5271</v>
      </c>
      <c r="N70" s="357" t="s">
        <v>4866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1153</v>
      </c>
      <c r="U70" s="357" t="s">
        <v>294</v>
      </c>
      <c r="V70" s="357" t="s">
        <v>294</v>
      </c>
    </row>
    <row r="71" spans="1:22" ht="15" thickBot="1">
      <c r="A71" s="515"/>
      <c r="B71" s="47" t="s">
        <v>5272</v>
      </c>
      <c r="C71" s="532" t="s">
        <v>5273</v>
      </c>
      <c r="D71" s="499">
        <v>5</v>
      </c>
      <c r="E71" s="47">
        <v>6</v>
      </c>
      <c r="F71" s="497" t="s">
        <v>4801</v>
      </c>
      <c r="G71" s="494"/>
      <c r="H71" s="494" t="s">
        <v>5030</v>
      </c>
      <c r="I71" s="494" t="s">
        <v>294</v>
      </c>
      <c r="J71" s="494" t="s">
        <v>294</v>
      </c>
      <c r="K71" s="573">
        <v>0</v>
      </c>
      <c r="L71" s="358" t="s">
        <v>4607</v>
      </c>
      <c r="M71" s="357" t="s">
        <v>5272</v>
      </c>
      <c r="N71" s="357" t="s">
        <v>5030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2119</v>
      </c>
      <c r="U71" s="357" t="s">
        <v>294</v>
      </c>
      <c r="V71" s="357" t="s">
        <v>294</v>
      </c>
    </row>
    <row r="72" spans="1:22" ht="15" thickBot="1">
      <c r="A72" s="1205"/>
      <c r="B72" s="48"/>
      <c r="C72" s="714" t="s">
        <v>22</v>
      </c>
      <c r="D72" s="49">
        <v>20</v>
      </c>
      <c r="E72" s="696">
        <v>28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1206" t="s">
        <v>111</v>
      </c>
      <c r="D73" s="49">
        <v>203</v>
      </c>
      <c r="E73" s="49">
        <v>275</v>
      </c>
      <c r="F73" s="69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DDE13-AE58-4378-91BE-34A2927D7BE1}">
  <sheetPr codeName="Sheet200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88671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43" t="s">
        <v>438</v>
      </c>
      <c r="D9" s="498">
        <v>2</v>
      </c>
      <c r="E9" s="46">
        <v>2</v>
      </c>
      <c r="F9" s="834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4824</v>
      </c>
      <c r="D10" s="499">
        <v>5</v>
      </c>
      <c r="E10" s="47">
        <v>6</v>
      </c>
      <c r="F10" s="835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4825</v>
      </c>
      <c r="C11" s="532" t="s">
        <v>4826</v>
      </c>
      <c r="D11" s="499">
        <v>4</v>
      </c>
      <c r="E11" s="47">
        <v>4</v>
      </c>
      <c r="F11" s="83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4827</v>
      </c>
      <c r="M11" s="357" t="s">
        <v>4825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19</v>
      </c>
      <c r="C12" s="532" t="s">
        <v>335</v>
      </c>
      <c r="D12" s="499">
        <v>2</v>
      </c>
      <c r="E12" s="47">
        <v>2</v>
      </c>
      <c r="F12" s="835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499</v>
      </c>
      <c r="C13" s="532" t="s">
        <v>500</v>
      </c>
      <c r="D13" s="499">
        <v>4</v>
      </c>
      <c r="E13" s="47">
        <v>4</v>
      </c>
      <c r="F13" s="835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47" t="s">
        <v>20</v>
      </c>
      <c r="C14" s="532" t="s">
        <v>3543</v>
      </c>
      <c r="D14" s="499">
        <v>5</v>
      </c>
      <c r="E14" s="47">
        <v>6</v>
      </c>
      <c r="F14" s="84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22</v>
      </c>
      <c r="E15" s="49">
        <v>24</v>
      </c>
      <c r="F15" s="54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7" t="s">
        <v>3544</v>
      </c>
      <c r="C16" s="532" t="s">
        <v>3570</v>
      </c>
      <c r="D16" s="498">
        <v>5</v>
      </c>
      <c r="E16" s="46">
        <v>6</v>
      </c>
      <c r="F16" s="495" t="s">
        <v>4824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47" t="s">
        <v>366</v>
      </c>
      <c r="C17" s="532" t="s">
        <v>367</v>
      </c>
      <c r="D17" s="499">
        <v>3</v>
      </c>
      <c r="E17" s="47">
        <v>4</v>
      </c>
      <c r="F17" s="1207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367</v>
      </c>
      <c r="M17" s="357" t="s">
        <v>366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868</v>
      </c>
      <c r="C18" s="532" t="s">
        <v>869</v>
      </c>
      <c r="D18" s="499">
        <v>3</v>
      </c>
      <c r="E18" s="47">
        <v>4</v>
      </c>
      <c r="F18" s="496" t="s">
        <v>4824</v>
      </c>
      <c r="G18" s="494"/>
      <c r="H18" s="494" t="s">
        <v>3168</v>
      </c>
      <c r="I18" s="494" t="s">
        <v>294</v>
      </c>
      <c r="J18" s="494" t="s">
        <v>294</v>
      </c>
      <c r="K18" s="573">
        <v>0</v>
      </c>
      <c r="L18" s="358" t="s">
        <v>2113</v>
      </c>
      <c r="M18" s="357" t="s">
        <v>868</v>
      </c>
      <c r="N18" s="357" t="s">
        <v>3168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3170</v>
      </c>
      <c r="U18" s="357" t="s">
        <v>294</v>
      </c>
      <c r="V18" s="357" t="s">
        <v>294</v>
      </c>
    </row>
    <row r="19" spans="1:22">
      <c r="A19" s="515"/>
      <c r="B19" s="47" t="s">
        <v>4828</v>
      </c>
      <c r="C19" s="532" t="s">
        <v>4829</v>
      </c>
      <c r="D19" s="499">
        <v>3</v>
      </c>
      <c r="E19" s="47">
        <v>4</v>
      </c>
      <c r="F19" s="835" t="s">
        <v>4826</v>
      </c>
      <c r="G19" s="494"/>
      <c r="H19" s="494" t="s">
        <v>4825</v>
      </c>
      <c r="I19" s="494" t="s">
        <v>294</v>
      </c>
      <c r="J19" s="494" t="s">
        <v>294</v>
      </c>
      <c r="K19" s="573">
        <v>0</v>
      </c>
      <c r="L19" s="358" t="s">
        <v>4830</v>
      </c>
      <c r="M19" s="357" t="s">
        <v>4828</v>
      </c>
      <c r="N19" s="357" t="s">
        <v>4825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4827</v>
      </c>
      <c r="U19" s="357" t="s">
        <v>294</v>
      </c>
      <c r="V19" s="357" t="s">
        <v>294</v>
      </c>
    </row>
    <row r="20" spans="1:22">
      <c r="A20" s="515"/>
      <c r="B20" s="47" t="s">
        <v>18</v>
      </c>
      <c r="C20" s="532" t="s">
        <v>3567</v>
      </c>
      <c r="D20" s="499">
        <v>2</v>
      </c>
      <c r="E20" s="47">
        <v>2</v>
      </c>
      <c r="F20" s="83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608</v>
      </c>
      <c r="M20" s="357" t="s">
        <v>18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515"/>
      <c r="B21" s="47" t="s">
        <v>36</v>
      </c>
      <c r="C21" s="532" t="s">
        <v>247</v>
      </c>
      <c r="D21" s="499">
        <v>1</v>
      </c>
      <c r="E21" s="47">
        <v>1</v>
      </c>
      <c r="F21" s="120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1131</v>
      </c>
      <c r="M21" s="357" t="s">
        <v>36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5"/>
      <c r="B22" s="47" t="s">
        <v>26</v>
      </c>
      <c r="C22" s="532" t="s">
        <v>52</v>
      </c>
      <c r="D22" s="499">
        <v>5</v>
      </c>
      <c r="E22" s="47">
        <v>6</v>
      </c>
      <c r="F22" s="840" t="s">
        <v>3543</v>
      </c>
      <c r="G22" s="494"/>
      <c r="H22" s="494" t="s">
        <v>20</v>
      </c>
      <c r="I22" s="494" t="s">
        <v>294</v>
      </c>
      <c r="J22" s="494" t="s">
        <v>294</v>
      </c>
      <c r="K22" s="573">
        <v>0</v>
      </c>
      <c r="L22" s="358" t="s">
        <v>3412</v>
      </c>
      <c r="M22" s="357" t="s">
        <v>26</v>
      </c>
      <c r="N22" s="357" t="s">
        <v>20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470</v>
      </c>
      <c r="U22" s="357" t="s">
        <v>294</v>
      </c>
      <c r="V22" s="357" t="s">
        <v>294</v>
      </c>
    </row>
    <row r="23" spans="1:22" ht="15" thickBot="1">
      <c r="A23" s="517"/>
      <c r="B23" s="48"/>
      <c r="C23" s="541" t="s">
        <v>22</v>
      </c>
      <c r="D23" s="49">
        <v>22</v>
      </c>
      <c r="E23" s="49">
        <v>27</v>
      </c>
      <c r="F23" s="547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602">
        <v>3</v>
      </c>
      <c r="B24" s="47" t="s">
        <v>4626</v>
      </c>
      <c r="C24" s="532" t="s">
        <v>562</v>
      </c>
      <c r="D24" s="498">
        <v>5</v>
      </c>
      <c r="E24" s="46">
        <v>6</v>
      </c>
      <c r="F24" s="834" t="s">
        <v>3570</v>
      </c>
      <c r="G24" s="494"/>
      <c r="H24" s="494" t="s">
        <v>3544</v>
      </c>
      <c r="I24" s="494" t="s">
        <v>294</v>
      </c>
      <c r="J24" s="494" t="s">
        <v>294</v>
      </c>
      <c r="K24" s="573">
        <v>0</v>
      </c>
      <c r="L24" s="358" t="s">
        <v>4538</v>
      </c>
      <c r="M24" s="357" t="s">
        <v>4626</v>
      </c>
      <c r="N24" s="357" t="s">
        <v>3544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593</v>
      </c>
      <c r="U24" s="357" t="s">
        <v>294</v>
      </c>
      <c r="V24" s="357" t="s">
        <v>294</v>
      </c>
    </row>
    <row r="25" spans="1:22">
      <c r="A25" s="515"/>
      <c r="B25" s="47" t="s">
        <v>4832</v>
      </c>
      <c r="C25" s="532" t="s">
        <v>4788</v>
      </c>
      <c r="D25" s="499">
        <v>3</v>
      </c>
      <c r="E25" s="47">
        <v>4</v>
      </c>
      <c r="F25" s="835" t="s">
        <v>500</v>
      </c>
      <c r="G25" s="494"/>
      <c r="H25" s="494" t="s">
        <v>499</v>
      </c>
      <c r="I25" s="494" t="s">
        <v>294</v>
      </c>
      <c r="J25" s="494" t="s">
        <v>294</v>
      </c>
      <c r="K25" s="573">
        <v>0</v>
      </c>
      <c r="L25" s="358" t="s">
        <v>4788</v>
      </c>
      <c r="M25" s="357" t="s">
        <v>4832</v>
      </c>
      <c r="N25" s="357" t="s">
        <v>499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882</v>
      </c>
      <c r="U25" s="357" t="s">
        <v>294</v>
      </c>
      <c r="V25" s="357" t="s">
        <v>294</v>
      </c>
    </row>
    <row r="26" spans="1:22">
      <c r="A26" s="515"/>
      <c r="B26" s="47" t="s">
        <v>25</v>
      </c>
      <c r="C26" s="532" t="s">
        <v>138</v>
      </c>
      <c r="D26" s="499">
        <v>3</v>
      </c>
      <c r="E26" s="47">
        <v>4</v>
      </c>
      <c r="F26" s="835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25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47" t="s">
        <v>860</v>
      </c>
      <c r="C27" s="532" t="s">
        <v>861</v>
      </c>
      <c r="D27" s="499">
        <v>4</v>
      </c>
      <c r="E27" s="47">
        <v>6</v>
      </c>
      <c r="F27" s="1207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738</v>
      </c>
      <c r="M27" s="357" t="s">
        <v>860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15"/>
      <c r="B28" s="47" t="s">
        <v>4870</v>
      </c>
      <c r="C28" s="532" t="s">
        <v>4872</v>
      </c>
      <c r="D28" s="499">
        <v>2</v>
      </c>
      <c r="E28" s="47">
        <v>4</v>
      </c>
      <c r="F28" s="120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4872</v>
      </c>
      <c r="M28" s="357" t="s">
        <v>4870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15"/>
      <c r="B29" s="47" t="s">
        <v>33</v>
      </c>
      <c r="C29" s="532" t="s">
        <v>140</v>
      </c>
      <c r="D29" s="499">
        <v>5</v>
      </c>
      <c r="E29" s="47">
        <v>6</v>
      </c>
      <c r="F29" s="840" t="s">
        <v>52</v>
      </c>
      <c r="G29" s="494"/>
      <c r="H29" s="494" t="s">
        <v>26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33</v>
      </c>
      <c r="N29" s="357" t="s">
        <v>26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517"/>
      <c r="B30" s="206"/>
      <c r="C30" s="541" t="s">
        <v>22</v>
      </c>
      <c r="D30" s="49">
        <v>22</v>
      </c>
      <c r="E30" s="49">
        <v>30</v>
      </c>
      <c r="F30" s="547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602">
        <v>4</v>
      </c>
      <c r="B31" s="47" t="s">
        <v>4831</v>
      </c>
      <c r="C31" s="532" t="s">
        <v>4689</v>
      </c>
      <c r="D31" s="498">
        <v>4</v>
      </c>
      <c r="E31" s="46">
        <v>6</v>
      </c>
      <c r="F31" s="834" t="s">
        <v>3570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2108</v>
      </c>
      <c r="M31" s="357" t="s">
        <v>4831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47" t="s">
        <v>35</v>
      </c>
      <c r="C32" s="532" t="s">
        <v>145</v>
      </c>
      <c r="D32" s="499">
        <v>3</v>
      </c>
      <c r="E32" s="47">
        <v>4</v>
      </c>
      <c r="F32" s="686" t="s">
        <v>258</v>
      </c>
      <c r="G32" s="494"/>
      <c r="H32" s="494" t="s">
        <v>25</v>
      </c>
      <c r="I32" s="494" t="s">
        <v>294</v>
      </c>
      <c r="J32" s="494" t="s">
        <v>294</v>
      </c>
      <c r="K32" s="573">
        <v>0</v>
      </c>
      <c r="L32" s="358" t="s">
        <v>3259</v>
      </c>
      <c r="M32" s="357" t="s">
        <v>35</v>
      </c>
      <c r="N32" s="357" t="s">
        <v>25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2100</v>
      </c>
      <c r="U32" s="357" t="s">
        <v>294</v>
      </c>
      <c r="V32" s="357" t="s">
        <v>294</v>
      </c>
    </row>
    <row r="33" spans="1:22">
      <c r="A33" s="515"/>
      <c r="B33" s="47" t="s">
        <v>4883</v>
      </c>
      <c r="C33" s="532" t="s">
        <v>862</v>
      </c>
      <c r="D33" s="499">
        <v>3</v>
      </c>
      <c r="E33" s="47">
        <v>4</v>
      </c>
      <c r="F33" s="835" t="s">
        <v>5186</v>
      </c>
      <c r="G33" s="494"/>
      <c r="H33" s="494" t="s">
        <v>860</v>
      </c>
      <c r="I33" s="494" t="s">
        <v>294</v>
      </c>
      <c r="J33" s="494" t="s">
        <v>294</v>
      </c>
      <c r="K33" s="573">
        <v>0</v>
      </c>
      <c r="L33" s="358" t="s">
        <v>862</v>
      </c>
      <c r="M33" s="357" t="s">
        <v>4883</v>
      </c>
      <c r="N33" s="357" t="s">
        <v>860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738</v>
      </c>
      <c r="U33" s="357" t="s">
        <v>294</v>
      </c>
      <c r="V33" s="357" t="s">
        <v>294</v>
      </c>
    </row>
    <row r="34" spans="1:22">
      <c r="A34" s="515"/>
      <c r="B34" s="47" t="s">
        <v>30</v>
      </c>
      <c r="C34" s="532" t="s">
        <v>141</v>
      </c>
      <c r="D34" s="499">
        <v>5</v>
      </c>
      <c r="E34" s="47">
        <v>6</v>
      </c>
      <c r="F34" s="835" t="s">
        <v>3545</v>
      </c>
      <c r="G34" s="494"/>
      <c r="H34" s="494" t="s">
        <v>3544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</v>
      </c>
      <c r="N34" s="357" t="s">
        <v>3544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>
      <c r="A35" s="515"/>
      <c r="B35" s="47" t="s">
        <v>4833</v>
      </c>
      <c r="C35" s="532" t="s">
        <v>437</v>
      </c>
      <c r="D35" s="499">
        <v>4</v>
      </c>
      <c r="E35" s="47">
        <v>6</v>
      </c>
      <c r="F35" s="835" t="s">
        <v>4829</v>
      </c>
      <c r="G35" s="494"/>
      <c r="H35" s="494" t="s">
        <v>4828</v>
      </c>
      <c r="I35" s="494" t="s">
        <v>294</v>
      </c>
      <c r="J35" s="494" t="s">
        <v>294</v>
      </c>
      <c r="K35" s="573">
        <v>0</v>
      </c>
      <c r="L35" s="358" t="s">
        <v>437</v>
      </c>
      <c r="M35" s="357" t="s">
        <v>4833</v>
      </c>
      <c r="N35" s="357" t="s">
        <v>4828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4830</v>
      </c>
      <c r="U35" s="357" t="s">
        <v>294</v>
      </c>
      <c r="V35" s="357" t="s">
        <v>294</v>
      </c>
    </row>
    <row r="36" spans="1:22">
      <c r="A36" s="515"/>
      <c r="B36" s="47" t="s">
        <v>40</v>
      </c>
      <c r="C36" s="532" t="s">
        <v>338</v>
      </c>
      <c r="D36" s="499">
        <v>1</v>
      </c>
      <c r="E36" s="47">
        <v>1</v>
      </c>
      <c r="F36" s="496" t="s">
        <v>247</v>
      </c>
      <c r="G36" s="494"/>
      <c r="H36" s="494" t="s">
        <v>36</v>
      </c>
      <c r="I36" s="494" t="s">
        <v>294</v>
      </c>
      <c r="J36" s="494" t="s">
        <v>294</v>
      </c>
      <c r="K36" s="573">
        <v>0</v>
      </c>
      <c r="L36" s="358" t="s">
        <v>1180</v>
      </c>
      <c r="M36" s="357" t="s">
        <v>40</v>
      </c>
      <c r="N36" s="357" t="s">
        <v>36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1131</v>
      </c>
      <c r="U36" s="357" t="s">
        <v>294</v>
      </c>
      <c r="V36" s="357" t="s">
        <v>294</v>
      </c>
    </row>
    <row r="37" spans="1:22" ht="15" thickBot="1">
      <c r="A37" s="515"/>
      <c r="B37" s="47" t="s">
        <v>29</v>
      </c>
      <c r="C37" s="532" t="s">
        <v>53</v>
      </c>
      <c r="D37" s="499">
        <v>2</v>
      </c>
      <c r="E37" s="47">
        <v>2</v>
      </c>
      <c r="F37" s="840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609</v>
      </c>
      <c r="M37" s="357" t="s">
        <v>29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17"/>
      <c r="B38" s="48"/>
      <c r="C38" s="541" t="s">
        <v>22</v>
      </c>
      <c r="D38" s="49">
        <v>22</v>
      </c>
      <c r="E38" s="49">
        <v>29</v>
      </c>
      <c r="F38" s="547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>
        <v>5</v>
      </c>
      <c r="B39" s="47" t="s">
        <v>4834</v>
      </c>
      <c r="C39" s="532" t="s">
        <v>408</v>
      </c>
      <c r="D39" s="499">
        <v>4</v>
      </c>
      <c r="E39" s="47">
        <v>6</v>
      </c>
      <c r="F39" s="1062" t="s">
        <v>367</v>
      </c>
      <c r="G39" s="494"/>
      <c r="H39" s="494" t="s">
        <v>366</v>
      </c>
      <c r="I39" s="494" t="s">
        <v>294</v>
      </c>
      <c r="J39" s="494" t="s">
        <v>294</v>
      </c>
      <c r="K39" s="574">
        <v>0</v>
      </c>
      <c r="L39" s="358" t="s">
        <v>408</v>
      </c>
      <c r="M39" s="357" t="s">
        <v>4834</v>
      </c>
      <c r="N39" s="357" t="s">
        <v>366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367</v>
      </c>
      <c r="U39" s="357" t="s">
        <v>294</v>
      </c>
      <c r="V39" s="357" t="s">
        <v>294</v>
      </c>
    </row>
    <row r="40" spans="1:22">
      <c r="A40" s="515"/>
      <c r="B40" s="47" t="s">
        <v>4838</v>
      </c>
      <c r="C40" s="532" t="s">
        <v>4639</v>
      </c>
      <c r="D40" s="499">
        <v>4</v>
      </c>
      <c r="E40" s="47">
        <v>6</v>
      </c>
      <c r="F40" s="686" t="s">
        <v>141</v>
      </c>
      <c r="G40" s="494"/>
      <c r="H40" s="494" t="s">
        <v>30</v>
      </c>
      <c r="I40" s="494" t="s">
        <v>294</v>
      </c>
      <c r="J40" s="494" t="s">
        <v>294</v>
      </c>
      <c r="K40" s="573">
        <v>0</v>
      </c>
      <c r="L40" s="358" t="s">
        <v>2115</v>
      </c>
      <c r="M40" s="357" t="s">
        <v>4838</v>
      </c>
      <c r="N40" s="357" t="s">
        <v>30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515"/>
      <c r="B41" s="47" t="s">
        <v>4835</v>
      </c>
      <c r="C41" s="532" t="s">
        <v>871</v>
      </c>
      <c r="D41" s="499">
        <v>5</v>
      </c>
      <c r="E41" s="47">
        <v>6</v>
      </c>
      <c r="F41" s="835" t="s">
        <v>437</v>
      </c>
      <c r="G41" s="494"/>
      <c r="H41" s="494" t="s">
        <v>4833</v>
      </c>
      <c r="I41" s="494" t="s">
        <v>294</v>
      </c>
      <c r="J41" s="494" t="s">
        <v>294</v>
      </c>
      <c r="K41" s="573">
        <v>0</v>
      </c>
      <c r="L41" s="358" t="s">
        <v>871</v>
      </c>
      <c r="M41" s="357" t="s">
        <v>4835</v>
      </c>
      <c r="N41" s="357" t="s">
        <v>4833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437</v>
      </c>
      <c r="U41" s="357" t="s">
        <v>294</v>
      </c>
      <c r="V41" s="357" t="s">
        <v>294</v>
      </c>
    </row>
    <row r="42" spans="1:22">
      <c r="A42" s="515"/>
      <c r="B42" s="47" t="s">
        <v>34</v>
      </c>
      <c r="C42" s="532" t="s">
        <v>142</v>
      </c>
      <c r="D42" s="499">
        <v>4</v>
      </c>
      <c r="E42" s="47">
        <v>6</v>
      </c>
      <c r="F42" s="835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1181</v>
      </c>
      <c r="M42" s="357" t="s">
        <v>34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515"/>
      <c r="B43" s="47" t="s">
        <v>4840</v>
      </c>
      <c r="C43" s="532" t="s">
        <v>4841</v>
      </c>
      <c r="D43" s="499">
        <v>4</v>
      </c>
      <c r="E43" s="47">
        <v>6</v>
      </c>
      <c r="F43" s="840" t="s">
        <v>861</v>
      </c>
      <c r="G43" s="494"/>
      <c r="H43" s="494" t="s">
        <v>860</v>
      </c>
      <c r="I43" s="494" t="s">
        <v>294</v>
      </c>
      <c r="J43" s="494" t="s">
        <v>294</v>
      </c>
      <c r="K43" s="573">
        <v>0</v>
      </c>
      <c r="L43" s="358" t="s">
        <v>4842</v>
      </c>
      <c r="M43" s="357" t="s">
        <v>4840</v>
      </c>
      <c r="N43" s="357" t="s">
        <v>860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738</v>
      </c>
      <c r="U43" s="357" t="s">
        <v>294</v>
      </c>
      <c r="V43" s="357" t="s">
        <v>294</v>
      </c>
    </row>
    <row r="44" spans="1:22" ht="15" thickBot="1">
      <c r="A44" s="517"/>
      <c r="B44" s="48"/>
      <c r="C44" s="541" t="s">
        <v>22</v>
      </c>
      <c r="D44" s="49">
        <v>21</v>
      </c>
      <c r="E44" s="49">
        <v>30</v>
      </c>
      <c r="F44" s="547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6</v>
      </c>
      <c r="B45" s="47" t="s">
        <v>4836</v>
      </c>
      <c r="C45" s="532" t="s">
        <v>411</v>
      </c>
      <c r="D45" s="498">
        <v>5</v>
      </c>
      <c r="E45" s="46">
        <v>8</v>
      </c>
      <c r="F45" s="1062" t="s">
        <v>4689</v>
      </c>
      <c r="G45" s="494"/>
      <c r="H45" s="494" t="s">
        <v>4831</v>
      </c>
      <c r="I45" s="494" t="s">
        <v>294</v>
      </c>
      <c r="J45" s="494" t="s">
        <v>294</v>
      </c>
      <c r="K45" s="573">
        <v>0</v>
      </c>
      <c r="L45" s="358" t="s">
        <v>411</v>
      </c>
      <c r="M45" s="357" t="s">
        <v>4836</v>
      </c>
      <c r="N45" s="357" t="s">
        <v>4831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2108</v>
      </c>
      <c r="U45" s="357" t="s">
        <v>294</v>
      </c>
      <c r="V45" s="357" t="s">
        <v>294</v>
      </c>
    </row>
    <row r="46" spans="1:22">
      <c r="A46" s="515"/>
      <c r="B46" s="47" t="s">
        <v>870</v>
      </c>
      <c r="C46" s="532" t="s">
        <v>4837</v>
      </c>
      <c r="D46" s="499">
        <v>4</v>
      </c>
      <c r="E46" s="47">
        <v>6</v>
      </c>
      <c r="F46" s="686" t="s">
        <v>869</v>
      </c>
      <c r="G46" s="494"/>
      <c r="H46" s="494" t="s">
        <v>868</v>
      </c>
      <c r="I46" s="494" t="s">
        <v>294</v>
      </c>
      <c r="J46" s="494" t="s">
        <v>294</v>
      </c>
      <c r="K46" s="573">
        <v>0</v>
      </c>
      <c r="L46" s="358" t="s">
        <v>2145</v>
      </c>
      <c r="M46" s="357" t="s">
        <v>870</v>
      </c>
      <c r="N46" s="357" t="s">
        <v>868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2113</v>
      </c>
      <c r="U46" s="357" t="s">
        <v>294</v>
      </c>
      <c r="V46" s="357" t="s">
        <v>294</v>
      </c>
    </row>
    <row r="47" spans="1:22">
      <c r="A47" s="515"/>
      <c r="B47" s="47" t="s">
        <v>866</v>
      </c>
      <c r="C47" s="532" t="s">
        <v>5150</v>
      </c>
      <c r="D47" s="499">
        <v>4</v>
      </c>
      <c r="E47" s="47">
        <v>4</v>
      </c>
      <c r="F47" s="835" t="s">
        <v>861</v>
      </c>
      <c r="G47" s="494"/>
      <c r="H47" s="494" t="s">
        <v>860</v>
      </c>
      <c r="I47" s="494" t="s">
        <v>294</v>
      </c>
      <c r="J47" s="494" t="s">
        <v>294</v>
      </c>
      <c r="K47" s="573">
        <v>0</v>
      </c>
      <c r="L47" s="358" t="s">
        <v>4742</v>
      </c>
      <c r="M47" s="357" t="s">
        <v>866</v>
      </c>
      <c r="N47" s="357" t="s">
        <v>860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738</v>
      </c>
      <c r="U47" s="357" t="s">
        <v>294</v>
      </c>
      <c r="V47" s="357" t="s">
        <v>294</v>
      </c>
    </row>
    <row r="48" spans="1:22">
      <c r="A48" s="515"/>
      <c r="B48" s="47" t="s">
        <v>4847</v>
      </c>
      <c r="C48" s="532" t="s">
        <v>4848</v>
      </c>
      <c r="D48" s="499">
        <v>4</v>
      </c>
      <c r="E48" s="47">
        <v>8</v>
      </c>
      <c r="F48" s="835" t="s">
        <v>53</v>
      </c>
      <c r="G48" s="494"/>
      <c r="H48" s="494" t="s">
        <v>29</v>
      </c>
      <c r="I48" s="494" t="s">
        <v>294</v>
      </c>
      <c r="J48" s="494" t="s">
        <v>294</v>
      </c>
      <c r="K48" s="573">
        <v>0</v>
      </c>
      <c r="L48" s="358" t="s">
        <v>4849</v>
      </c>
      <c r="M48" s="357" t="s">
        <v>4847</v>
      </c>
      <c r="N48" s="357" t="s">
        <v>29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609</v>
      </c>
      <c r="U48" s="357" t="s">
        <v>294</v>
      </c>
      <c r="V48" s="357" t="s">
        <v>294</v>
      </c>
    </row>
    <row r="49" spans="1:22" ht="15" thickBot="1">
      <c r="A49" s="515"/>
      <c r="B49" s="47" t="s">
        <v>4843</v>
      </c>
      <c r="C49" s="532" t="s">
        <v>865</v>
      </c>
      <c r="D49" s="499">
        <v>4</v>
      </c>
      <c r="E49" s="47">
        <v>6</v>
      </c>
      <c r="F49" s="1209" t="s">
        <v>4829</v>
      </c>
      <c r="G49" s="494"/>
      <c r="H49" s="494" t="s">
        <v>4828</v>
      </c>
      <c r="I49" s="494" t="s">
        <v>294</v>
      </c>
      <c r="J49" s="494" t="s">
        <v>294</v>
      </c>
      <c r="K49" s="573">
        <v>0</v>
      </c>
      <c r="L49" s="358" t="s">
        <v>865</v>
      </c>
      <c r="M49" s="357" t="s">
        <v>4843</v>
      </c>
      <c r="N49" s="357" t="s">
        <v>4828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4830</v>
      </c>
      <c r="U49" s="357" t="s">
        <v>294</v>
      </c>
      <c r="V49" s="357" t="s">
        <v>294</v>
      </c>
    </row>
    <row r="50" spans="1:22" ht="15" thickBot="1">
      <c r="A50" s="517"/>
      <c r="B50" s="48"/>
      <c r="C50" s="541" t="s">
        <v>22</v>
      </c>
      <c r="D50" s="49">
        <v>21</v>
      </c>
      <c r="E50" s="49">
        <v>32</v>
      </c>
      <c r="F50" s="547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7</v>
      </c>
      <c r="B51" s="850" t="s">
        <v>5202</v>
      </c>
      <c r="C51" s="532" t="s">
        <v>5203</v>
      </c>
      <c r="D51" s="498">
        <v>5</v>
      </c>
      <c r="E51" s="46">
        <v>6</v>
      </c>
      <c r="F51" s="834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5204</v>
      </c>
      <c r="M51" s="357" t="s">
        <v>5202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/>
      <c r="B52" s="47" t="s">
        <v>4844</v>
      </c>
      <c r="C52" s="532" t="s">
        <v>863</v>
      </c>
      <c r="D52" s="499">
        <v>6</v>
      </c>
      <c r="E52" s="47">
        <v>8</v>
      </c>
      <c r="F52" s="686" t="s">
        <v>408</v>
      </c>
      <c r="G52" s="494"/>
      <c r="H52" s="494" t="s">
        <v>4834</v>
      </c>
      <c r="I52" s="494" t="s">
        <v>294</v>
      </c>
      <c r="J52" s="494" t="s">
        <v>294</v>
      </c>
      <c r="K52" s="573">
        <v>0</v>
      </c>
      <c r="L52" s="358" t="s">
        <v>863</v>
      </c>
      <c r="M52" s="357" t="s">
        <v>4844</v>
      </c>
      <c r="N52" s="357" t="s">
        <v>4834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408</v>
      </c>
      <c r="U52" s="357" t="s">
        <v>294</v>
      </c>
      <c r="V52" s="357" t="s">
        <v>294</v>
      </c>
    </row>
    <row r="53" spans="1:22">
      <c r="A53" s="515"/>
      <c r="B53" s="47" t="s">
        <v>38</v>
      </c>
      <c r="C53" s="532" t="s">
        <v>146</v>
      </c>
      <c r="D53" s="499">
        <v>1</v>
      </c>
      <c r="E53" s="47">
        <v>1</v>
      </c>
      <c r="F53" s="1207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331</v>
      </c>
      <c r="M53" s="357" t="s">
        <v>38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 ht="15" thickBot="1">
      <c r="A54" s="515"/>
      <c r="B54" s="47" t="s">
        <v>4845</v>
      </c>
      <c r="C54" s="532" t="s">
        <v>4846</v>
      </c>
      <c r="D54" s="499">
        <v>6</v>
      </c>
      <c r="E54" s="47">
        <v>10</v>
      </c>
      <c r="F54" s="1209" t="s">
        <v>411</v>
      </c>
      <c r="G54" s="494"/>
      <c r="H54" s="494" t="s">
        <v>4836</v>
      </c>
      <c r="I54" s="494" t="s">
        <v>294</v>
      </c>
      <c r="J54" s="494" t="s">
        <v>294</v>
      </c>
      <c r="K54" s="573">
        <v>0</v>
      </c>
      <c r="L54" s="358" t="s">
        <v>4846</v>
      </c>
      <c r="M54" s="357" t="s">
        <v>4845</v>
      </c>
      <c r="N54" s="357" t="s">
        <v>4836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411</v>
      </c>
      <c r="U54" s="357" t="s">
        <v>294</v>
      </c>
      <c r="V54" s="357" t="s">
        <v>294</v>
      </c>
    </row>
    <row r="55" spans="1:22" ht="15" thickBot="1">
      <c r="A55" s="517"/>
      <c r="B55" s="48"/>
      <c r="C55" s="541" t="s">
        <v>22</v>
      </c>
      <c r="D55" s="49">
        <v>18</v>
      </c>
      <c r="E55" s="49">
        <v>25</v>
      </c>
      <c r="F55" s="547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 ht="20.399999999999999">
      <c r="A56" s="602">
        <v>8</v>
      </c>
      <c r="B56" s="47" t="s">
        <v>4850</v>
      </c>
      <c r="C56" s="523" t="s">
        <v>4851</v>
      </c>
      <c r="D56" s="498">
        <v>6</v>
      </c>
      <c r="E56" s="46">
        <v>10</v>
      </c>
      <c r="F56" s="1210" t="s">
        <v>1010</v>
      </c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4852</v>
      </c>
      <c r="M56" s="357" t="s">
        <v>4850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2156</v>
      </c>
      <c r="U56" s="357" t="s">
        <v>294</v>
      </c>
      <c r="V56" s="357" t="s">
        <v>294</v>
      </c>
    </row>
    <row r="57" spans="1:22">
      <c r="A57" s="515"/>
      <c r="B57" s="47" t="s">
        <v>4853</v>
      </c>
      <c r="C57" s="532" t="s">
        <v>4854</v>
      </c>
      <c r="D57" s="499">
        <v>4</v>
      </c>
      <c r="E57" s="47">
        <v>4</v>
      </c>
      <c r="F57" s="835" t="s">
        <v>4841</v>
      </c>
      <c r="G57" s="494"/>
      <c r="H57" s="494" t="s">
        <v>4840</v>
      </c>
      <c r="I57" s="494" t="s">
        <v>294</v>
      </c>
      <c r="J57" s="494" t="s">
        <v>294</v>
      </c>
      <c r="K57" s="573">
        <v>0</v>
      </c>
      <c r="L57" s="358" t="s">
        <v>4855</v>
      </c>
      <c r="M57" s="357" t="s">
        <v>4853</v>
      </c>
      <c r="N57" s="357" t="s">
        <v>4840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4842</v>
      </c>
      <c r="U57" s="357" t="s">
        <v>294</v>
      </c>
      <c r="V57" s="357" t="s">
        <v>294</v>
      </c>
    </row>
    <row r="58" spans="1:22">
      <c r="A58" s="515"/>
      <c r="B58" s="47" t="s">
        <v>4708</v>
      </c>
      <c r="C58" s="532" t="s">
        <v>864</v>
      </c>
      <c r="D58" s="499">
        <v>4</v>
      </c>
      <c r="E58" s="47">
        <v>6</v>
      </c>
      <c r="F58" s="835" t="s">
        <v>861</v>
      </c>
      <c r="G58" s="494"/>
      <c r="H58" s="494" t="s">
        <v>860</v>
      </c>
      <c r="I58" s="494" t="s">
        <v>294</v>
      </c>
      <c r="J58" s="494" t="s">
        <v>294</v>
      </c>
      <c r="K58" s="573">
        <v>0</v>
      </c>
      <c r="L58" s="358" t="s">
        <v>864</v>
      </c>
      <c r="M58" s="357" t="s">
        <v>4708</v>
      </c>
      <c r="N58" s="357" t="s">
        <v>860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738</v>
      </c>
      <c r="U58" s="357" t="s">
        <v>294</v>
      </c>
      <c r="V58" s="357" t="s">
        <v>294</v>
      </c>
    </row>
    <row r="59" spans="1:22" ht="15" thickBot="1">
      <c r="A59" s="515"/>
      <c r="B59" s="47" t="s">
        <v>4859</v>
      </c>
      <c r="C59" s="532" t="s">
        <v>4933</v>
      </c>
      <c r="D59" s="499">
        <v>4</v>
      </c>
      <c r="E59" s="47">
        <v>6</v>
      </c>
      <c r="F59" s="555" t="s">
        <v>5205</v>
      </c>
      <c r="G59" s="494"/>
      <c r="H59" s="494" t="s">
        <v>34</v>
      </c>
      <c r="I59" s="494" t="s">
        <v>4844</v>
      </c>
      <c r="J59" s="494" t="s">
        <v>294</v>
      </c>
      <c r="K59" s="573">
        <v>0</v>
      </c>
      <c r="L59" s="358" t="s">
        <v>4861</v>
      </c>
      <c r="M59" s="357" t="s">
        <v>4859</v>
      </c>
      <c r="N59" s="357" t="s">
        <v>34</v>
      </c>
      <c r="O59" s="357" t="s">
        <v>4844</v>
      </c>
      <c r="P59" s="357" t="s">
        <v>294</v>
      </c>
      <c r="Q59" s="357">
        <v>0</v>
      </c>
      <c r="R59" s="357">
        <v>17</v>
      </c>
      <c r="S59" s="357">
        <v>0</v>
      </c>
      <c r="T59" s="357" t="s">
        <v>1181</v>
      </c>
      <c r="U59" s="357" t="s">
        <v>863</v>
      </c>
      <c r="V59" s="357" t="s">
        <v>294</v>
      </c>
    </row>
    <row r="60" spans="1:22" ht="15" thickBot="1">
      <c r="A60" s="517"/>
      <c r="B60" s="48"/>
      <c r="C60" s="541" t="s">
        <v>22</v>
      </c>
      <c r="D60" s="49">
        <v>18</v>
      </c>
      <c r="E60" s="49">
        <v>26</v>
      </c>
      <c r="F60" s="54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7" t="s">
        <v>4862</v>
      </c>
      <c r="C61" s="543" t="s">
        <v>4863</v>
      </c>
      <c r="D61" s="498">
        <v>5</v>
      </c>
      <c r="E61" s="46">
        <v>6</v>
      </c>
      <c r="F61" s="556" t="s">
        <v>863</v>
      </c>
      <c r="G61" s="494" t="s">
        <v>241</v>
      </c>
      <c r="H61" s="494" t="s">
        <v>4844</v>
      </c>
      <c r="I61" s="494" t="s">
        <v>294</v>
      </c>
      <c r="J61" s="494" t="s">
        <v>294</v>
      </c>
      <c r="K61" s="573">
        <v>0</v>
      </c>
      <c r="L61" s="358" t="s">
        <v>947</v>
      </c>
      <c r="M61" s="357" t="s">
        <v>4862</v>
      </c>
      <c r="N61" s="357" t="s">
        <v>4844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863</v>
      </c>
      <c r="U61" s="357" t="s">
        <v>294</v>
      </c>
      <c r="V61" s="357" t="s">
        <v>294</v>
      </c>
    </row>
    <row r="62" spans="1:22">
      <c r="A62" s="515"/>
      <c r="B62" s="47" t="s">
        <v>4864</v>
      </c>
      <c r="C62" s="532" t="s">
        <v>4865</v>
      </c>
      <c r="D62" s="499">
        <v>5</v>
      </c>
      <c r="E62" s="47">
        <v>6</v>
      </c>
      <c r="F62" s="553" t="s">
        <v>863</v>
      </c>
      <c r="G62" s="494" t="s">
        <v>241</v>
      </c>
      <c r="H62" s="494" t="s">
        <v>4844</v>
      </c>
      <c r="I62" s="494" t="s">
        <v>294</v>
      </c>
      <c r="J62" s="494" t="s">
        <v>294</v>
      </c>
      <c r="K62" s="573">
        <v>0</v>
      </c>
      <c r="L62" s="358"/>
    </row>
    <row r="63" spans="1:22" ht="20.399999999999999">
      <c r="A63" s="515"/>
      <c r="B63" s="47" t="s">
        <v>4866</v>
      </c>
      <c r="C63" s="523" t="s">
        <v>147</v>
      </c>
      <c r="D63" s="499">
        <v>6</v>
      </c>
      <c r="E63" s="47">
        <v>10</v>
      </c>
      <c r="F63" s="841" t="s">
        <v>5206</v>
      </c>
      <c r="G63" s="494"/>
      <c r="H63" s="494" t="s">
        <v>35</v>
      </c>
      <c r="I63" s="494" t="s">
        <v>4853</v>
      </c>
      <c r="J63" s="494" t="s">
        <v>294</v>
      </c>
      <c r="K63" s="573">
        <v>0</v>
      </c>
      <c r="L63" s="358" t="s">
        <v>1153</v>
      </c>
      <c r="M63" s="357" t="s">
        <v>4866</v>
      </c>
      <c r="N63" s="357" t="s">
        <v>35</v>
      </c>
      <c r="O63" s="357" t="s">
        <v>4853</v>
      </c>
      <c r="P63" s="357" t="s">
        <v>294</v>
      </c>
      <c r="Q63" s="357">
        <v>0</v>
      </c>
      <c r="R63" s="357">
        <v>36</v>
      </c>
      <c r="S63" s="357">
        <v>0</v>
      </c>
      <c r="T63" s="357" t="s">
        <v>3259</v>
      </c>
      <c r="U63" s="357" t="s">
        <v>4855</v>
      </c>
      <c r="V63" s="357" t="s">
        <v>294</v>
      </c>
    </row>
    <row r="64" spans="1:22" ht="21.6">
      <c r="A64" s="515"/>
      <c r="B64" s="508" t="s">
        <v>4868</v>
      </c>
      <c r="C64" s="1211" t="s">
        <v>4869</v>
      </c>
      <c r="D64" s="499">
        <v>4</v>
      </c>
      <c r="E64" s="47">
        <v>4</v>
      </c>
      <c r="F64" s="1212" t="s">
        <v>1010</v>
      </c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4869</v>
      </c>
      <c r="M64" s="357" t="s">
        <v>4868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2156</v>
      </c>
      <c r="U64" s="357" t="s">
        <v>294</v>
      </c>
      <c r="V64" s="357" t="s">
        <v>294</v>
      </c>
    </row>
    <row r="65" spans="1:22" ht="15" thickBot="1">
      <c r="A65" s="515"/>
      <c r="B65" s="707" t="s">
        <v>4649</v>
      </c>
      <c r="C65" s="542" t="s">
        <v>4650</v>
      </c>
      <c r="D65" s="499">
        <v>4</v>
      </c>
      <c r="E65" s="47">
        <v>4</v>
      </c>
      <c r="F65" s="555" t="s">
        <v>146</v>
      </c>
      <c r="G65" s="494"/>
      <c r="H65" s="494" t="s">
        <v>38</v>
      </c>
      <c r="I65" s="494" t="s">
        <v>294</v>
      </c>
      <c r="J65" s="494" t="s">
        <v>294</v>
      </c>
      <c r="K65" s="573">
        <v>0</v>
      </c>
      <c r="L65" s="358" t="s">
        <v>774</v>
      </c>
      <c r="M65" s="357" t="s">
        <v>4649</v>
      </c>
      <c r="N65" s="357" t="s">
        <v>38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331</v>
      </c>
      <c r="U65" s="357" t="s">
        <v>294</v>
      </c>
      <c r="V65" s="357" t="s">
        <v>294</v>
      </c>
    </row>
    <row r="66" spans="1:22" ht="15" thickBot="1">
      <c r="A66" s="517"/>
      <c r="B66" s="48"/>
      <c r="C66" s="541" t="s">
        <v>22</v>
      </c>
      <c r="D66" s="49">
        <v>19</v>
      </c>
      <c r="E66" s="49">
        <v>24</v>
      </c>
      <c r="F66" s="547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4873</v>
      </c>
      <c r="C67" s="532" t="s">
        <v>5207</v>
      </c>
      <c r="D67" s="498">
        <v>5</v>
      </c>
      <c r="E67" s="46">
        <v>6</v>
      </c>
      <c r="F67" s="834" t="s">
        <v>153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 t="s">
        <v>945</v>
      </c>
      <c r="M67" s="357" t="s">
        <v>4873</v>
      </c>
      <c r="N67" s="357" t="s">
        <v>241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153</v>
      </c>
      <c r="U67" s="357" t="s">
        <v>294</v>
      </c>
      <c r="V67" s="357" t="s">
        <v>294</v>
      </c>
    </row>
    <row r="68" spans="1:22">
      <c r="A68" s="515"/>
      <c r="B68" s="47" t="s">
        <v>4876</v>
      </c>
      <c r="C68" s="532" t="s">
        <v>4877</v>
      </c>
      <c r="D68" s="499">
        <v>5</v>
      </c>
      <c r="E68" s="47">
        <v>6</v>
      </c>
      <c r="F68" s="835" t="s">
        <v>153</v>
      </c>
      <c r="G68" s="494" t="s">
        <v>242</v>
      </c>
      <c r="H68" s="494" t="s">
        <v>241</v>
      </c>
      <c r="I68" s="494" t="s">
        <v>294</v>
      </c>
      <c r="J68" s="494" t="s">
        <v>294</v>
      </c>
      <c r="K68" s="573">
        <v>0</v>
      </c>
      <c r="L68" s="358"/>
    </row>
    <row r="69" spans="1:22">
      <c r="A69" s="515"/>
      <c r="B69" s="47" t="s">
        <v>4878</v>
      </c>
      <c r="C69" s="532" t="s">
        <v>151</v>
      </c>
      <c r="D69" s="499">
        <v>5</v>
      </c>
      <c r="E69" s="47">
        <v>8</v>
      </c>
      <c r="F69" s="835" t="s">
        <v>147</v>
      </c>
      <c r="G69" s="494"/>
      <c r="H69" s="494" t="s">
        <v>4866</v>
      </c>
      <c r="I69" s="494" t="s">
        <v>294</v>
      </c>
      <c r="J69" s="494" t="s">
        <v>294</v>
      </c>
      <c r="K69" s="573">
        <v>0</v>
      </c>
      <c r="L69" s="358" t="s">
        <v>1182</v>
      </c>
      <c r="M69" s="357" t="s">
        <v>4878</v>
      </c>
      <c r="N69" s="357" t="s">
        <v>4866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1153</v>
      </c>
      <c r="U69" s="357" t="s">
        <v>294</v>
      </c>
      <c r="V69" s="357" t="s">
        <v>294</v>
      </c>
    </row>
    <row r="70" spans="1:22">
      <c r="A70" s="515"/>
      <c r="B70" s="47" t="s">
        <v>4881</v>
      </c>
      <c r="C70" s="532" t="s">
        <v>4882</v>
      </c>
      <c r="D70" s="499">
        <v>4</v>
      </c>
      <c r="E70" s="47">
        <v>4</v>
      </c>
      <c r="F70" s="835" t="s">
        <v>4650</v>
      </c>
      <c r="G70" s="494"/>
      <c r="H70" s="494" t="s">
        <v>4649</v>
      </c>
      <c r="I70" s="494" t="s">
        <v>294</v>
      </c>
      <c r="J70" s="494" t="s">
        <v>294</v>
      </c>
      <c r="K70" s="573">
        <v>0</v>
      </c>
      <c r="L70" s="358" t="s">
        <v>2154</v>
      </c>
      <c r="M70" s="357" t="s">
        <v>4881</v>
      </c>
      <c r="N70" s="357" t="s">
        <v>4649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774</v>
      </c>
      <c r="U70" s="357" t="s">
        <v>294</v>
      </c>
      <c r="V70" s="357" t="s">
        <v>294</v>
      </c>
    </row>
    <row r="71" spans="1:22" ht="15" thickBot="1">
      <c r="A71" s="515"/>
      <c r="B71" s="47" t="s">
        <v>4879</v>
      </c>
      <c r="C71" s="532" t="s">
        <v>4880</v>
      </c>
      <c r="D71" s="499">
        <v>5</v>
      </c>
      <c r="E71" s="47">
        <v>6</v>
      </c>
      <c r="F71" s="555" t="s">
        <v>4869</v>
      </c>
      <c r="G71" s="494"/>
      <c r="H71" s="494" t="s">
        <v>4868</v>
      </c>
      <c r="I71" s="494" t="s">
        <v>294</v>
      </c>
      <c r="J71" s="494" t="s">
        <v>294</v>
      </c>
      <c r="K71" s="573">
        <v>0</v>
      </c>
      <c r="L71" s="358" t="s">
        <v>4880</v>
      </c>
      <c r="M71" s="357" t="s">
        <v>4879</v>
      </c>
      <c r="N71" s="357" t="s">
        <v>4868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4869</v>
      </c>
      <c r="U71" s="357" t="s">
        <v>294</v>
      </c>
      <c r="V71" s="357" t="s">
        <v>294</v>
      </c>
    </row>
    <row r="72" spans="1:22" ht="15" thickBot="1">
      <c r="A72" s="517"/>
      <c r="B72" s="48"/>
      <c r="C72" s="714" t="s">
        <v>22</v>
      </c>
      <c r="D72" s="49">
        <v>19</v>
      </c>
      <c r="E72" s="49">
        <v>24</v>
      </c>
      <c r="F72" s="84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920"/>
      <c r="B73" s="920"/>
      <c r="C73" s="1206" t="s">
        <v>111</v>
      </c>
      <c r="D73" s="49">
        <v>204</v>
      </c>
      <c r="E73" s="49">
        <v>271</v>
      </c>
      <c r="F73" s="1213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20161-27CA-4F96-991D-C8C7DF051773}">
  <sheetPr codeName="Sheet201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535" t="s">
        <v>10</v>
      </c>
      <c r="C9" s="543" t="s">
        <v>438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544" t="s">
        <v>3168</v>
      </c>
      <c r="C10" s="540" t="s">
        <v>3533</v>
      </c>
      <c r="D10" s="499">
        <v>5</v>
      </c>
      <c r="E10" s="47">
        <v>6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544" t="s">
        <v>905</v>
      </c>
      <c r="C11" s="532" t="s">
        <v>906</v>
      </c>
      <c r="D11" s="499">
        <v>4</v>
      </c>
      <c r="E11" s="47">
        <v>4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2124</v>
      </c>
      <c r="M11" s="357" t="s">
        <v>905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44" t="s">
        <v>19</v>
      </c>
      <c r="C12" s="532" t="s">
        <v>335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544" t="s">
        <v>499</v>
      </c>
      <c r="C13" s="532" t="s">
        <v>500</v>
      </c>
      <c r="D13" s="499">
        <v>4</v>
      </c>
      <c r="E13" s="47">
        <v>4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44" t="s">
        <v>20</v>
      </c>
      <c r="C14" s="532" t="s">
        <v>3543</v>
      </c>
      <c r="D14" s="499">
        <v>5</v>
      </c>
      <c r="E14" s="47">
        <v>6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41" t="s">
        <v>22</v>
      </c>
      <c r="D15" s="49">
        <v>22</v>
      </c>
      <c r="E15" s="49">
        <v>24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544" t="s">
        <v>3544</v>
      </c>
      <c r="C16" s="532" t="s">
        <v>3570</v>
      </c>
      <c r="D16" s="498">
        <v>5</v>
      </c>
      <c r="E16" s="46">
        <v>6</v>
      </c>
      <c r="F16" s="495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515"/>
      <c r="B17" s="544" t="s">
        <v>18</v>
      </c>
      <c r="C17" s="532" t="s">
        <v>3567</v>
      </c>
      <c r="D17" s="499">
        <v>2</v>
      </c>
      <c r="E17" s="47">
        <v>2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608</v>
      </c>
      <c r="M17" s="357" t="s">
        <v>18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544" t="s">
        <v>903</v>
      </c>
      <c r="C18" s="532" t="s">
        <v>904</v>
      </c>
      <c r="D18" s="499">
        <v>4</v>
      </c>
      <c r="E18" s="47">
        <v>4</v>
      </c>
      <c r="F18" s="496" t="s">
        <v>906</v>
      </c>
      <c r="G18" s="494"/>
      <c r="H18" s="494" t="s">
        <v>905</v>
      </c>
      <c r="I18" s="494" t="s">
        <v>294</v>
      </c>
      <c r="J18" s="494" t="s">
        <v>294</v>
      </c>
      <c r="K18" s="573">
        <v>0</v>
      </c>
      <c r="L18" s="358" t="s">
        <v>2125</v>
      </c>
      <c r="M18" s="357" t="s">
        <v>903</v>
      </c>
      <c r="N18" s="357" t="s">
        <v>905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2124</v>
      </c>
      <c r="U18" s="357" t="s">
        <v>294</v>
      </c>
      <c r="V18" s="357" t="s">
        <v>294</v>
      </c>
    </row>
    <row r="19" spans="1:22">
      <c r="A19" s="515"/>
      <c r="B19" s="544" t="s">
        <v>366</v>
      </c>
      <c r="C19" s="532" t="s">
        <v>367</v>
      </c>
      <c r="D19" s="499">
        <v>3</v>
      </c>
      <c r="E19" s="47">
        <v>4</v>
      </c>
      <c r="F19" s="4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367</v>
      </c>
      <c r="M19" s="357" t="s">
        <v>366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544" t="s">
        <v>26</v>
      </c>
      <c r="C20" s="532" t="s">
        <v>52</v>
      </c>
      <c r="D20" s="499">
        <v>5</v>
      </c>
      <c r="E20" s="47">
        <v>6</v>
      </c>
      <c r="F20" s="496" t="s">
        <v>3543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48"/>
      <c r="C21" s="541" t="s">
        <v>22</v>
      </c>
      <c r="D21" s="49">
        <v>19</v>
      </c>
      <c r="E21" s="49">
        <v>22</v>
      </c>
      <c r="F21" s="69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544" t="s">
        <v>4626</v>
      </c>
      <c r="C22" s="532" t="s">
        <v>562</v>
      </c>
      <c r="D22" s="498">
        <v>5</v>
      </c>
      <c r="E22" s="46">
        <v>6</v>
      </c>
      <c r="F22" s="495" t="s">
        <v>3570</v>
      </c>
      <c r="G22" s="494"/>
      <c r="H22" s="494" t="s">
        <v>3544</v>
      </c>
      <c r="I22" s="494" t="s">
        <v>294</v>
      </c>
      <c r="J22" s="494" t="s">
        <v>294</v>
      </c>
      <c r="K22" s="573">
        <v>0</v>
      </c>
      <c r="L22" s="358" t="s">
        <v>4538</v>
      </c>
      <c r="M22" s="357" t="s">
        <v>4626</v>
      </c>
      <c r="N22" s="357" t="s">
        <v>3544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593</v>
      </c>
      <c r="U22" s="357" t="s">
        <v>294</v>
      </c>
      <c r="V22" s="357" t="s">
        <v>294</v>
      </c>
    </row>
    <row r="23" spans="1:22">
      <c r="A23" s="515"/>
      <c r="B23" s="544" t="s">
        <v>29</v>
      </c>
      <c r="C23" s="532" t="s">
        <v>53</v>
      </c>
      <c r="D23" s="499">
        <v>2</v>
      </c>
      <c r="E23" s="47">
        <v>2</v>
      </c>
      <c r="F23" s="49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544" t="s">
        <v>895</v>
      </c>
      <c r="C24" s="532" t="s">
        <v>896</v>
      </c>
      <c r="D24" s="499">
        <v>3</v>
      </c>
      <c r="E24" s="47">
        <v>4</v>
      </c>
      <c r="F24" s="496" t="s">
        <v>904</v>
      </c>
      <c r="G24" s="494"/>
      <c r="H24" s="494" t="s">
        <v>903</v>
      </c>
      <c r="I24" s="494" t="s">
        <v>294</v>
      </c>
      <c r="J24" s="494" t="s">
        <v>294</v>
      </c>
      <c r="K24" s="573">
        <v>0</v>
      </c>
      <c r="L24" s="358" t="s">
        <v>2126</v>
      </c>
      <c r="M24" s="357" t="s">
        <v>895</v>
      </c>
      <c r="N24" s="357" t="s">
        <v>903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2125</v>
      </c>
      <c r="U24" s="357" t="s">
        <v>294</v>
      </c>
      <c r="V24" s="357" t="s">
        <v>294</v>
      </c>
    </row>
    <row r="25" spans="1:22">
      <c r="A25" s="515"/>
      <c r="B25" s="544" t="s">
        <v>25</v>
      </c>
      <c r="C25" s="532" t="s">
        <v>138</v>
      </c>
      <c r="D25" s="499">
        <v>3</v>
      </c>
      <c r="E25" s="47">
        <v>4</v>
      </c>
      <c r="F25" s="4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25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544" t="s">
        <v>4893</v>
      </c>
      <c r="C26" s="532" t="s">
        <v>4618</v>
      </c>
      <c r="D26" s="499">
        <v>4</v>
      </c>
      <c r="E26" s="47">
        <v>4</v>
      </c>
      <c r="F26" s="496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2113</v>
      </c>
      <c r="M26" s="357" t="s">
        <v>4893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15"/>
      <c r="B27" s="544" t="s">
        <v>33</v>
      </c>
      <c r="C27" s="532" t="s">
        <v>140</v>
      </c>
      <c r="D27" s="516">
        <v>5</v>
      </c>
      <c r="E27" s="50">
        <v>6</v>
      </c>
      <c r="F27" s="497" t="s">
        <v>52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41" t="s">
        <v>22</v>
      </c>
      <c r="D28" s="49">
        <v>22</v>
      </c>
      <c r="E28" s="49">
        <v>26</v>
      </c>
      <c r="F28" s="69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544" t="s">
        <v>5151</v>
      </c>
      <c r="C29" s="532" t="s">
        <v>5014</v>
      </c>
      <c r="D29" s="499">
        <v>3</v>
      </c>
      <c r="E29" s="47">
        <v>4</v>
      </c>
      <c r="F29" s="496" t="s">
        <v>904</v>
      </c>
      <c r="G29" s="494"/>
      <c r="H29" s="494" t="s">
        <v>903</v>
      </c>
      <c r="I29" s="494" t="s">
        <v>294</v>
      </c>
      <c r="J29" s="494" t="s">
        <v>294</v>
      </c>
      <c r="K29" s="573">
        <v>0</v>
      </c>
      <c r="L29" s="358" t="s">
        <v>5014</v>
      </c>
      <c r="M29" s="357" t="s">
        <v>5151</v>
      </c>
      <c r="N29" s="357" t="s">
        <v>903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2125</v>
      </c>
      <c r="U29" s="357" t="s">
        <v>294</v>
      </c>
      <c r="V29" s="357" t="s">
        <v>294</v>
      </c>
    </row>
    <row r="30" spans="1:22">
      <c r="A30" s="515"/>
      <c r="B30" s="544" t="s">
        <v>4834</v>
      </c>
      <c r="C30" s="532" t="s">
        <v>408</v>
      </c>
      <c r="D30" s="499">
        <v>4</v>
      </c>
      <c r="E30" s="47">
        <v>6</v>
      </c>
      <c r="F30" s="496" t="s">
        <v>367</v>
      </c>
      <c r="G30" s="494"/>
      <c r="H30" s="494" t="s">
        <v>366</v>
      </c>
      <c r="I30" s="494" t="s">
        <v>294</v>
      </c>
      <c r="J30" s="494" t="s">
        <v>294</v>
      </c>
      <c r="K30" s="573">
        <v>0</v>
      </c>
      <c r="L30" s="358" t="s">
        <v>408</v>
      </c>
      <c r="M30" s="357" t="s">
        <v>4834</v>
      </c>
      <c r="N30" s="357" t="s">
        <v>366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367</v>
      </c>
      <c r="U30" s="357" t="s">
        <v>294</v>
      </c>
      <c r="V30" s="357" t="s">
        <v>294</v>
      </c>
    </row>
    <row r="31" spans="1:22">
      <c r="A31" s="515"/>
      <c r="B31" s="544" t="s">
        <v>887</v>
      </c>
      <c r="C31" s="532" t="s">
        <v>886</v>
      </c>
      <c r="D31" s="499">
        <v>4</v>
      </c>
      <c r="E31" s="47">
        <v>4</v>
      </c>
      <c r="F31" s="496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886</v>
      </c>
      <c r="M31" s="357" t="s">
        <v>887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15"/>
      <c r="B32" s="544" t="s">
        <v>899</v>
      </c>
      <c r="C32" s="532" t="s">
        <v>898</v>
      </c>
      <c r="D32" s="499">
        <v>3</v>
      </c>
      <c r="E32" s="47">
        <v>4</v>
      </c>
      <c r="F32" s="496" t="s">
        <v>500</v>
      </c>
      <c r="G32" s="494"/>
      <c r="H32" s="494" t="s">
        <v>499</v>
      </c>
      <c r="I32" s="494" t="s">
        <v>294</v>
      </c>
      <c r="J32" s="494" t="s">
        <v>294</v>
      </c>
      <c r="K32" s="573">
        <v>0</v>
      </c>
      <c r="L32" s="358" t="s">
        <v>2127</v>
      </c>
      <c r="M32" s="357" t="s">
        <v>899</v>
      </c>
      <c r="N32" s="357" t="s">
        <v>499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882</v>
      </c>
      <c r="U32" s="357" t="s">
        <v>294</v>
      </c>
      <c r="V32" s="357" t="s">
        <v>294</v>
      </c>
    </row>
    <row r="33" spans="1:22">
      <c r="A33" s="515"/>
      <c r="B33" s="544" t="s">
        <v>30</v>
      </c>
      <c r="C33" s="532" t="s">
        <v>141</v>
      </c>
      <c r="D33" s="499">
        <v>5</v>
      </c>
      <c r="E33" s="47">
        <v>6</v>
      </c>
      <c r="F33" s="496" t="s">
        <v>3570</v>
      </c>
      <c r="G33" s="494"/>
      <c r="H33" s="494" t="s">
        <v>3544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3544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 ht="15" thickBot="1">
      <c r="A34" s="515"/>
      <c r="B34" s="544" t="s">
        <v>883</v>
      </c>
      <c r="C34" s="532" t="s">
        <v>884</v>
      </c>
      <c r="D34" s="499">
        <v>3</v>
      </c>
      <c r="E34" s="47">
        <v>4</v>
      </c>
      <c r="F34" s="686" t="s">
        <v>896</v>
      </c>
      <c r="G34" s="494"/>
      <c r="H34" s="494" t="s">
        <v>895</v>
      </c>
      <c r="I34" s="494" t="s">
        <v>294</v>
      </c>
      <c r="J34" s="494" t="s">
        <v>294</v>
      </c>
      <c r="K34" s="573">
        <v>0</v>
      </c>
      <c r="L34" s="358" t="s">
        <v>2128</v>
      </c>
      <c r="M34" s="357" t="s">
        <v>883</v>
      </c>
      <c r="N34" s="357" t="s">
        <v>895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2126</v>
      </c>
      <c r="U34" s="357" t="s">
        <v>294</v>
      </c>
      <c r="V34" s="357" t="s">
        <v>294</v>
      </c>
    </row>
    <row r="35" spans="1:22" ht="15" thickBot="1">
      <c r="A35" s="517"/>
      <c r="B35" s="48"/>
      <c r="C35" s="541" t="s">
        <v>22</v>
      </c>
      <c r="D35" s="49">
        <v>22</v>
      </c>
      <c r="E35" s="49">
        <v>28</v>
      </c>
      <c r="F35" s="691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>
        <v>5</v>
      </c>
      <c r="B36" s="544" t="s">
        <v>901</v>
      </c>
      <c r="C36" s="532" t="s">
        <v>5157</v>
      </c>
      <c r="D36" s="499">
        <v>3</v>
      </c>
      <c r="E36" s="47">
        <v>4</v>
      </c>
      <c r="F36" s="496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2103</v>
      </c>
      <c r="M36" s="357" t="s">
        <v>901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/>
      <c r="B37" s="544" t="s">
        <v>4980</v>
      </c>
      <c r="C37" s="532" t="s">
        <v>4981</v>
      </c>
      <c r="D37" s="499">
        <v>2</v>
      </c>
      <c r="E37" s="47">
        <v>2</v>
      </c>
      <c r="F37" s="496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4982</v>
      </c>
      <c r="M37" s="357" t="s">
        <v>4980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544" t="s">
        <v>5153</v>
      </c>
      <c r="C38" s="532" t="s">
        <v>902</v>
      </c>
      <c r="D38" s="499">
        <v>5</v>
      </c>
      <c r="E38" s="47">
        <v>8</v>
      </c>
      <c r="F38" s="496" t="s">
        <v>141</v>
      </c>
      <c r="G38" s="494"/>
      <c r="H38" s="494" t="s">
        <v>30</v>
      </c>
      <c r="I38" s="494" t="s">
        <v>294</v>
      </c>
      <c r="J38" s="494" t="s">
        <v>294</v>
      </c>
      <c r="K38" s="573">
        <v>0</v>
      </c>
      <c r="L38" s="358" t="s">
        <v>2130</v>
      </c>
      <c r="M38" s="357" t="s">
        <v>5153</v>
      </c>
      <c r="N38" s="357" t="s">
        <v>30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604</v>
      </c>
      <c r="U38" s="357" t="s">
        <v>294</v>
      </c>
      <c r="V38" s="357" t="s">
        <v>294</v>
      </c>
    </row>
    <row r="39" spans="1:22">
      <c r="A39" s="515"/>
      <c r="B39" s="544" t="s">
        <v>3619</v>
      </c>
      <c r="C39" s="532" t="s">
        <v>328</v>
      </c>
      <c r="D39" s="499">
        <v>6</v>
      </c>
      <c r="E39" s="47">
        <v>10</v>
      </c>
      <c r="F39" s="496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3619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 ht="15" thickBot="1">
      <c r="A40" s="515"/>
      <c r="B40" s="544" t="s">
        <v>877</v>
      </c>
      <c r="C40" s="532" t="s">
        <v>4991</v>
      </c>
      <c r="D40" s="499">
        <v>5</v>
      </c>
      <c r="E40" s="47">
        <v>6</v>
      </c>
      <c r="F40" s="496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4992</v>
      </c>
      <c r="M40" s="357" t="s">
        <v>877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 ht="15" thickBot="1">
      <c r="A41" s="517"/>
      <c r="B41" s="48"/>
      <c r="C41" s="541" t="s">
        <v>22</v>
      </c>
      <c r="D41" s="49">
        <v>21</v>
      </c>
      <c r="E41" s="49">
        <v>30</v>
      </c>
      <c r="F41" s="691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22</v>
      </c>
      <c r="M41" s="357" t="s">
        <v>294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602">
        <v>6</v>
      </c>
      <c r="B42" s="544" t="s">
        <v>5159</v>
      </c>
      <c r="C42" s="532" t="s">
        <v>889</v>
      </c>
      <c r="D42" s="498">
        <v>3</v>
      </c>
      <c r="E42" s="46">
        <v>4</v>
      </c>
      <c r="F42" s="495" t="s">
        <v>53</v>
      </c>
      <c r="G42" s="494"/>
      <c r="H42" s="494" t="s">
        <v>29</v>
      </c>
      <c r="I42" s="494" t="s">
        <v>294</v>
      </c>
      <c r="J42" s="494" t="s">
        <v>294</v>
      </c>
      <c r="K42" s="573">
        <v>0</v>
      </c>
      <c r="L42" s="358" t="s">
        <v>889</v>
      </c>
      <c r="M42" s="357" t="s">
        <v>5159</v>
      </c>
      <c r="N42" s="357" t="s">
        <v>29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609</v>
      </c>
      <c r="U42" s="357" t="s">
        <v>294</v>
      </c>
      <c r="V42" s="357" t="s">
        <v>294</v>
      </c>
    </row>
    <row r="43" spans="1:22">
      <c r="A43" s="515"/>
      <c r="B43" s="544" t="s">
        <v>897</v>
      </c>
      <c r="C43" s="532" t="s">
        <v>874</v>
      </c>
      <c r="D43" s="499">
        <v>3</v>
      </c>
      <c r="E43" s="47">
        <v>4</v>
      </c>
      <c r="F43" s="496" t="s">
        <v>896</v>
      </c>
      <c r="G43" s="494"/>
      <c r="H43" s="494" t="s">
        <v>895</v>
      </c>
      <c r="I43" s="494" t="s">
        <v>294</v>
      </c>
      <c r="J43" s="494" t="s">
        <v>294</v>
      </c>
      <c r="K43" s="573">
        <v>0</v>
      </c>
      <c r="L43" s="358" t="s">
        <v>2129</v>
      </c>
      <c r="M43" s="357" t="s">
        <v>897</v>
      </c>
      <c r="N43" s="357" t="s">
        <v>895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2126</v>
      </c>
      <c r="U43" s="357" t="s">
        <v>294</v>
      </c>
      <c r="V43" s="357" t="s">
        <v>294</v>
      </c>
    </row>
    <row r="44" spans="1:22">
      <c r="A44" s="515"/>
      <c r="B44" s="544" t="s">
        <v>35</v>
      </c>
      <c r="C44" s="532" t="s">
        <v>145</v>
      </c>
      <c r="D44" s="499">
        <v>3</v>
      </c>
      <c r="E44" s="47">
        <v>4</v>
      </c>
      <c r="F44" s="686" t="s">
        <v>138</v>
      </c>
      <c r="G44" s="494"/>
      <c r="H44" s="494" t="s">
        <v>25</v>
      </c>
      <c r="I44" s="494" t="s">
        <v>294</v>
      </c>
      <c r="J44" s="494" t="s">
        <v>294</v>
      </c>
      <c r="K44" s="573">
        <v>0</v>
      </c>
      <c r="L44" s="358" t="s">
        <v>3259</v>
      </c>
      <c r="M44" s="357" t="s">
        <v>35</v>
      </c>
      <c r="N44" s="357" t="s">
        <v>25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2100</v>
      </c>
      <c r="U44" s="357" t="s">
        <v>294</v>
      </c>
      <c r="V44" s="357" t="s">
        <v>294</v>
      </c>
    </row>
    <row r="45" spans="1:22">
      <c r="A45" s="515"/>
      <c r="B45" s="544" t="s">
        <v>892</v>
      </c>
      <c r="C45" s="532" t="s">
        <v>893</v>
      </c>
      <c r="D45" s="499">
        <v>6</v>
      </c>
      <c r="E45" s="47">
        <v>10</v>
      </c>
      <c r="F45" s="496" t="s">
        <v>902</v>
      </c>
      <c r="G45" s="494"/>
      <c r="H45" s="494" t="s">
        <v>5153</v>
      </c>
      <c r="I45" s="494" t="s">
        <v>294</v>
      </c>
      <c r="J45" s="494" t="s">
        <v>294</v>
      </c>
      <c r="K45" s="573">
        <v>0</v>
      </c>
      <c r="L45" s="358" t="s">
        <v>944</v>
      </c>
      <c r="M45" s="357" t="s">
        <v>892</v>
      </c>
      <c r="N45" s="357" t="s">
        <v>5153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2130</v>
      </c>
      <c r="U45" s="357" t="s">
        <v>294</v>
      </c>
      <c r="V45" s="357" t="s">
        <v>294</v>
      </c>
    </row>
    <row r="46" spans="1:22">
      <c r="A46" s="515"/>
      <c r="B46" s="544" t="s">
        <v>5149</v>
      </c>
      <c r="C46" s="1154" t="s">
        <v>5150</v>
      </c>
      <c r="D46" s="499">
        <v>3</v>
      </c>
      <c r="E46" s="47">
        <v>4</v>
      </c>
      <c r="F46" s="49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4742</v>
      </c>
      <c r="M46" s="357" t="s">
        <v>5149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 ht="15" thickBot="1">
      <c r="A47" s="515"/>
      <c r="B47" s="544" t="s">
        <v>5030</v>
      </c>
      <c r="C47" s="532" t="s">
        <v>5031</v>
      </c>
      <c r="D47" s="499">
        <v>4</v>
      </c>
      <c r="E47" s="47">
        <v>6</v>
      </c>
      <c r="F47" s="496" t="s">
        <v>408</v>
      </c>
      <c r="G47" s="494"/>
      <c r="H47" s="494" t="s">
        <v>4834</v>
      </c>
      <c r="I47" s="494" t="s">
        <v>294</v>
      </c>
      <c r="J47" s="494" t="s">
        <v>294</v>
      </c>
      <c r="K47" s="573">
        <v>0</v>
      </c>
      <c r="L47" s="358" t="s">
        <v>2119</v>
      </c>
      <c r="M47" s="357" t="s">
        <v>5030</v>
      </c>
      <c r="N47" s="357" t="s">
        <v>4834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 ht="15" thickBot="1">
      <c r="A48" s="517"/>
      <c r="B48" s="48"/>
      <c r="C48" s="541" t="s">
        <v>22</v>
      </c>
      <c r="D48" s="49">
        <v>22</v>
      </c>
      <c r="E48" s="49">
        <v>32</v>
      </c>
      <c r="F48" s="69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7</v>
      </c>
      <c r="B49" s="544" t="s">
        <v>891</v>
      </c>
      <c r="C49" s="532" t="s">
        <v>880</v>
      </c>
      <c r="D49" s="498">
        <v>6</v>
      </c>
      <c r="E49" s="46">
        <v>8</v>
      </c>
      <c r="F49" s="495" t="s">
        <v>408</v>
      </c>
      <c r="G49" s="494"/>
      <c r="H49" s="494" t="s">
        <v>4834</v>
      </c>
      <c r="I49" s="494" t="s">
        <v>294</v>
      </c>
      <c r="J49" s="494" t="s">
        <v>294</v>
      </c>
      <c r="K49" s="573">
        <v>0</v>
      </c>
      <c r="L49" s="358" t="s">
        <v>2135</v>
      </c>
      <c r="M49" s="357" t="s">
        <v>891</v>
      </c>
      <c r="N49" s="357" t="s">
        <v>4834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408</v>
      </c>
      <c r="U49" s="357" t="s">
        <v>294</v>
      </c>
      <c r="V49" s="357" t="s">
        <v>294</v>
      </c>
    </row>
    <row r="50" spans="1:22">
      <c r="A50" s="515"/>
      <c r="B50" s="544" t="s">
        <v>36</v>
      </c>
      <c r="C50" s="532" t="s">
        <v>3933</v>
      </c>
      <c r="D50" s="499">
        <v>1</v>
      </c>
      <c r="E50" s="47">
        <v>1</v>
      </c>
      <c r="F50" s="496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1131</v>
      </c>
      <c r="M50" s="357" t="s">
        <v>36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515"/>
      <c r="B51" s="544" t="s">
        <v>5181</v>
      </c>
      <c r="C51" s="532" t="s">
        <v>885</v>
      </c>
      <c r="D51" s="499">
        <v>3</v>
      </c>
      <c r="E51" s="47">
        <v>4</v>
      </c>
      <c r="F51" s="496" t="s">
        <v>884</v>
      </c>
      <c r="G51" s="494"/>
      <c r="H51" s="494" t="s">
        <v>883</v>
      </c>
      <c r="I51" s="494" t="s">
        <v>294</v>
      </c>
      <c r="J51" s="494" t="s">
        <v>294</v>
      </c>
      <c r="K51" s="573">
        <v>0</v>
      </c>
      <c r="L51" s="358" t="s">
        <v>2131</v>
      </c>
      <c r="M51" s="357" t="s">
        <v>5181</v>
      </c>
      <c r="N51" s="357" t="s">
        <v>883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2128</v>
      </c>
      <c r="U51" s="357" t="s">
        <v>294</v>
      </c>
      <c r="V51" s="357" t="s">
        <v>294</v>
      </c>
    </row>
    <row r="52" spans="1:22">
      <c r="A52" s="515"/>
      <c r="B52" s="544" t="s">
        <v>38</v>
      </c>
      <c r="C52" s="532" t="s">
        <v>146</v>
      </c>
      <c r="D52" s="499">
        <v>1</v>
      </c>
      <c r="E52" s="47">
        <v>1</v>
      </c>
      <c r="F52" s="496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515"/>
      <c r="B53" s="544" t="s">
        <v>890</v>
      </c>
      <c r="C53" s="532" t="s">
        <v>900</v>
      </c>
      <c r="D53" s="499">
        <v>5</v>
      </c>
      <c r="E53" s="47">
        <v>8</v>
      </c>
      <c r="F53" s="496" t="s">
        <v>893</v>
      </c>
      <c r="G53" s="494"/>
      <c r="H53" s="494" t="s">
        <v>892</v>
      </c>
      <c r="I53" s="494" t="s">
        <v>294</v>
      </c>
      <c r="J53" s="494" t="s">
        <v>294</v>
      </c>
      <c r="K53" s="573">
        <v>0</v>
      </c>
      <c r="L53" s="358" t="s">
        <v>900</v>
      </c>
      <c r="M53" s="357" t="s">
        <v>890</v>
      </c>
      <c r="N53" s="357" t="s">
        <v>892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944</v>
      </c>
      <c r="U53" s="357" t="s">
        <v>294</v>
      </c>
      <c r="V53" s="357" t="s">
        <v>294</v>
      </c>
    </row>
    <row r="54" spans="1:22" ht="15" thickBot="1">
      <c r="A54" s="515"/>
      <c r="B54" s="544" t="s">
        <v>4649</v>
      </c>
      <c r="C54" s="532" t="s">
        <v>4662</v>
      </c>
      <c r="D54" s="499">
        <v>4</v>
      </c>
      <c r="E54" s="47">
        <v>4</v>
      </c>
      <c r="F54" s="496" t="s">
        <v>5150</v>
      </c>
      <c r="G54" s="494"/>
      <c r="H54" s="494" t="s">
        <v>5149</v>
      </c>
      <c r="I54" s="494" t="s">
        <v>294</v>
      </c>
      <c r="J54" s="494" t="s">
        <v>294</v>
      </c>
      <c r="K54" s="573">
        <v>0</v>
      </c>
      <c r="L54" s="358" t="s">
        <v>774</v>
      </c>
      <c r="M54" s="357" t="s">
        <v>4649</v>
      </c>
      <c r="N54" s="357" t="s">
        <v>5149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4742</v>
      </c>
      <c r="U54" s="357" t="s">
        <v>294</v>
      </c>
      <c r="V54" s="357" t="s">
        <v>294</v>
      </c>
    </row>
    <row r="55" spans="1:22" ht="15" thickBot="1">
      <c r="A55" s="517"/>
      <c r="B55" s="48"/>
      <c r="C55" s="541" t="s">
        <v>22</v>
      </c>
      <c r="D55" s="49">
        <v>20</v>
      </c>
      <c r="E55" s="49">
        <v>26</v>
      </c>
      <c r="F55" s="691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02">
        <v>8</v>
      </c>
      <c r="B56" s="544" t="s">
        <v>888</v>
      </c>
      <c r="C56" s="532" t="s">
        <v>5162</v>
      </c>
      <c r="D56" s="498">
        <v>4</v>
      </c>
      <c r="E56" s="46">
        <v>4</v>
      </c>
      <c r="F56" s="495" t="s">
        <v>4991</v>
      </c>
      <c r="G56" s="494"/>
      <c r="H56" s="494" t="s">
        <v>877</v>
      </c>
      <c r="I56" s="494" t="s">
        <v>294</v>
      </c>
      <c r="J56" s="494" t="s">
        <v>294</v>
      </c>
      <c r="K56" s="573">
        <v>0</v>
      </c>
      <c r="L56" s="358" t="s">
        <v>2133</v>
      </c>
      <c r="M56" s="357" t="s">
        <v>888</v>
      </c>
      <c r="N56" s="357" t="s">
        <v>877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4992</v>
      </c>
      <c r="U56" s="357" t="s">
        <v>294</v>
      </c>
      <c r="V56" s="357" t="s">
        <v>294</v>
      </c>
    </row>
    <row r="57" spans="1:22">
      <c r="A57" s="515"/>
      <c r="B57" s="544" t="s">
        <v>40</v>
      </c>
      <c r="C57" s="532" t="s">
        <v>3943</v>
      </c>
      <c r="D57" s="499">
        <v>1</v>
      </c>
      <c r="E57" s="47">
        <v>1</v>
      </c>
      <c r="F57" s="496" t="s">
        <v>3933</v>
      </c>
      <c r="G57" s="494"/>
      <c r="H57" s="494" t="s">
        <v>36</v>
      </c>
      <c r="I57" s="494" t="s">
        <v>294</v>
      </c>
      <c r="J57" s="494" t="s">
        <v>294</v>
      </c>
      <c r="K57" s="573">
        <v>0</v>
      </c>
      <c r="L57" s="358" t="s">
        <v>1180</v>
      </c>
      <c r="M57" s="357" t="s">
        <v>40</v>
      </c>
      <c r="N57" s="357" t="s">
        <v>36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1131</v>
      </c>
      <c r="U57" s="357" t="s">
        <v>294</v>
      </c>
      <c r="V57" s="357" t="s">
        <v>294</v>
      </c>
    </row>
    <row r="58" spans="1:22">
      <c r="A58" s="515"/>
      <c r="B58" s="544" t="s">
        <v>5073</v>
      </c>
      <c r="C58" s="532" t="s">
        <v>5197</v>
      </c>
      <c r="D58" s="499">
        <v>4</v>
      </c>
      <c r="E58" s="47">
        <v>4</v>
      </c>
      <c r="F58" s="496" t="s">
        <v>884</v>
      </c>
      <c r="G58" s="494"/>
      <c r="H58" s="494" t="s">
        <v>883</v>
      </c>
      <c r="I58" s="494" t="s">
        <v>294</v>
      </c>
      <c r="J58" s="494" t="s">
        <v>294</v>
      </c>
      <c r="K58" s="573">
        <v>0</v>
      </c>
      <c r="L58" s="358" t="s">
        <v>5158</v>
      </c>
      <c r="M58" s="357" t="s">
        <v>5073</v>
      </c>
      <c r="N58" s="357" t="s">
        <v>883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2128</v>
      </c>
      <c r="U58" s="357" t="s">
        <v>294</v>
      </c>
      <c r="V58" s="357" t="s">
        <v>294</v>
      </c>
    </row>
    <row r="59" spans="1:22">
      <c r="A59" s="515"/>
      <c r="B59" s="544" t="s">
        <v>4987</v>
      </c>
      <c r="C59" s="532" t="s">
        <v>4933</v>
      </c>
      <c r="D59" s="499">
        <v>6</v>
      </c>
      <c r="E59" s="47">
        <v>10</v>
      </c>
      <c r="F59" s="496" t="s">
        <v>5198</v>
      </c>
      <c r="G59" s="494"/>
      <c r="H59" s="494" t="s">
        <v>3619</v>
      </c>
      <c r="I59" s="494" t="s">
        <v>891</v>
      </c>
      <c r="J59" s="494" t="s">
        <v>294</v>
      </c>
      <c r="K59" s="573">
        <v>0</v>
      </c>
      <c r="L59" s="358" t="s">
        <v>4861</v>
      </c>
      <c r="M59" s="357" t="s">
        <v>4987</v>
      </c>
      <c r="N59" s="357" t="s">
        <v>3619</v>
      </c>
      <c r="O59" s="357" t="s">
        <v>891</v>
      </c>
      <c r="P59" s="357" t="s">
        <v>294</v>
      </c>
      <c r="Q59" s="357">
        <v>0</v>
      </c>
      <c r="R59" s="357">
        <v>19</v>
      </c>
      <c r="S59" s="357">
        <v>0</v>
      </c>
      <c r="T59" s="357" t="s">
        <v>1181</v>
      </c>
      <c r="U59" s="357" t="s">
        <v>2135</v>
      </c>
      <c r="V59" s="357" t="s">
        <v>294</v>
      </c>
    </row>
    <row r="60" spans="1:22" ht="15" thickBot="1">
      <c r="A60" s="515"/>
      <c r="B60" s="544" t="s">
        <v>5167</v>
      </c>
      <c r="C60" s="532" t="s">
        <v>5168</v>
      </c>
      <c r="D60" s="499">
        <v>4</v>
      </c>
      <c r="E60" s="47">
        <v>6</v>
      </c>
      <c r="F60" s="496" t="s">
        <v>889</v>
      </c>
      <c r="G60" s="494"/>
      <c r="H60" s="494" t="s">
        <v>5159</v>
      </c>
      <c r="I60" s="494" t="s">
        <v>294</v>
      </c>
      <c r="J60" s="494" t="s">
        <v>294</v>
      </c>
      <c r="K60" s="573">
        <v>0</v>
      </c>
      <c r="L60" s="358" t="s">
        <v>5168</v>
      </c>
      <c r="M60" s="357" t="s">
        <v>5167</v>
      </c>
      <c r="N60" s="357" t="s">
        <v>5159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889</v>
      </c>
      <c r="U60" s="357" t="s">
        <v>294</v>
      </c>
      <c r="V60" s="357" t="s">
        <v>294</v>
      </c>
    </row>
    <row r="61" spans="1:22" ht="15" thickBot="1">
      <c r="A61" s="517"/>
      <c r="B61" s="48"/>
      <c r="C61" s="541" t="s">
        <v>22</v>
      </c>
      <c r="D61" s="49">
        <v>19</v>
      </c>
      <c r="E61" s="49">
        <v>25</v>
      </c>
      <c r="F61" s="69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602">
        <v>9</v>
      </c>
      <c r="B62" s="544" t="s">
        <v>5178</v>
      </c>
      <c r="C62" s="532" t="s">
        <v>5179</v>
      </c>
      <c r="D62" s="498">
        <v>3</v>
      </c>
      <c r="E62" s="46">
        <v>4</v>
      </c>
      <c r="F62" s="495" t="s">
        <v>5197</v>
      </c>
      <c r="G62" s="494"/>
      <c r="H62" s="494" t="s">
        <v>5073</v>
      </c>
      <c r="I62" s="494" t="s">
        <v>294</v>
      </c>
      <c r="J62" s="494" t="s">
        <v>294</v>
      </c>
      <c r="K62" s="573">
        <v>0</v>
      </c>
      <c r="L62" s="358" t="s">
        <v>5180</v>
      </c>
      <c r="M62" s="357" t="s">
        <v>5178</v>
      </c>
      <c r="N62" s="357" t="s">
        <v>5073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5158</v>
      </c>
      <c r="U62" s="357" t="s">
        <v>294</v>
      </c>
      <c r="V62" s="357" t="s">
        <v>294</v>
      </c>
    </row>
    <row r="63" spans="1:22">
      <c r="A63" s="515"/>
      <c r="B63" s="544" t="s">
        <v>5165</v>
      </c>
      <c r="C63" s="532" t="s">
        <v>147</v>
      </c>
      <c r="D63" s="499">
        <v>4</v>
      </c>
      <c r="E63" s="47">
        <v>6</v>
      </c>
      <c r="F63" s="496" t="s">
        <v>5199</v>
      </c>
      <c r="G63" s="494"/>
      <c r="H63" s="494" t="s">
        <v>35</v>
      </c>
      <c r="I63" s="494" t="s">
        <v>890</v>
      </c>
      <c r="J63" s="494" t="s">
        <v>294</v>
      </c>
      <c r="K63" s="573">
        <v>0</v>
      </c>
      <c r="L63" s="358" t="s">
        <v>1153</v>
      </c>
      <c r="M63" s="357" t="s">
        <v>5165</v>
      </c>
      <c r="N63" s="357" t="s">
        <v>35</v>
      </c>
      <c r="O63" s="357" t="s">
        <v>890</v>
      </c>
      <c r="P63" s="357" t="s">
        <v>294</v>
      </c>
      <c r="Q63" s="357">
        <v>0</v>
      </c>
      <c r="R63" s="357">
        <v>37</v>
      </c>
      <c r="S63" s="357">
        <v>0</v>
      </c>
      <c r="T63" s="357" t="s">
        <v>3259</v>
      </c>
      <c r="U63" s="357" t="s">
        <v>900</v>
      </c>
      <c r="V63" s="357" t="s">
        <v>294</v>
      </c>
    </row>
    <row r="64" spans="1:22">
      <c r="A64" s="515"/>
      <c r="B64" s="544" t="s">
        <v>4708</v>
      </c>
      <c r="C64" s="532" t="s">
        <v>864</v>
      </c>
      <c r="D64" s="499">
        <v>4</v>
      </c>
      <c r="E64" s="47">
        <v>6</v>
      </c>
      <c r="F64" s="496" t="s">
        <v>5168</v>
      </c>
      <c r="G64" s="494"/>
      <c r="H64" s="494" t="s">
        <v>5167</v>
      </c>
      <c r="I64" s="494" t="s">
        <v>294</v>
      </c>
      <c r="J64" s="494" t="s">
        <v>294</v>
      </c>
      <c r="K64" s="573">
        <v>0</v>
      </c>
      <c r="L64" s="358" t="s">
        <v>864</v>
      </c>
      <c r="M64" s="357" t="s">
        <v>4708</v>
      </c>
      <c r="N64" s="357" t="s">
        <v>5167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5168</v>
      </c>
      <c r="U64" s="357" t="s">
        <v>294</v>
      </c>
      <c r="V64" s="357" t="s">
        <v>294</v>
      </c>
    </row>
    <row r="65" spans="1:22" ht="15" thickBot="1">
      <c r="A65" s="515"/>
      <c r="B65" s="544" t="s">
        <v>5177</v>
      </c>
      <c r="C65" s="532" t="s">
        <v>881</v>
      </c>
      <c r="D65" s="499">
        <v>7</v>
      </c>
      <c r="E65" s="47">
        <v>10</v>
      </c>
      <c r="F65" s="496" t="s">
        <v>4650</v>
      </c>
      <c r="G65" s="494"/>
      <c r="H65" s="494" t="s">
        <v>4649</v>
      </c>
      <c r="I65" s="494" t="s">
        <v>294</v>
      </c>
      <c r="J65" s="494" t="s">
        <v>294</v>
      </c>
      <c r="K65" s="573">
        <v>0</v>
      </c>
      <c r="L65" s="358" t="s">
        <v>881</v>
      </c>
      <c r="M65" s="357" t="s">
        <v>5177</v>
      </c>
      <c r="N65" s="357" t="s">
        <v>4649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774</v>
      </c>
      <c r="U65" s="357" t="s">
        <v>294</v>
      </c>
      <c r="V65" s="357" t="s">
        <v>294</v>
      </c>
    </row>
    <row r="66" spans="1:22" ht="15" thickBot="1">
      <c r="A66" s="517"/>
      <c r="B66" s="48"/>
      <c r="C66" s="541" t="s">
        <v>22</v>
      </c>
      <c r="D66" s="49">
        <v>18</v>
      </c>
      <c r="E66" s="49">
        <v>26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544" t="s">
        <v>5200</v>
      </c>
      <c r="C67" s="532" t="s">
        <v>5161</v>
      </c>
      <c r="D67" s="498">
        <v>9</v>
      </c>
      <c r="E67" s="46">
        <v>14</v>
      </c>
      <c r="F67" s="495" t="s">
        <v>944</v>
      </c>
      <c r="G67" s="494"/>
      <c r="H67" s="494" t="s">
        <v>892</v>
      </c>
      <c r="I67" s="494" t="s">
        <v>294</v>
      </c>
      <c r="J67" s="494" t="s">
        <v>294</v>
      </c>
      <c r="K67" s="573">
        <v>0</v>
      </c>
      <c r="L67" s="358" t="s">
        <v>2136</v>
      </c>
      <c r="M67" s="357" t="s">
        <v>5200</v>
      </c>
      <c r="N67" s="357" t="s">
        <v>892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944</v>
      </c>
      <c r="U67" s="357" t="s">
        <v>294</v>
      </c>
      <c r="V67" s="357" t="s">
        <v>294</v>
      </c>
    </row>
    <row r="68" spans="1:22">
      <c r="A68" s="515"/>
      <c r="B68" s="544" t="s">
        <v>4878</v>
      </c>
      <c r="C68" s="532" t="s">
        <v>151</v>
      </c>
      <c r="D68" s="499">
        <v>5</v>
      </c>
      <c r="E68" s="47">
        <v>8</v>
      </c>
      <c r="F68" s="496" t="s">
        <v>147</v>
      </c>
      <c r="G68" s="494"/>
      <c r="H68" s="494" t="s">
        <v>5165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4878</v>
      </c>
      <c r="N68" s="357" t="s">
        <v>5165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544" t="s">
        <v>5169</v>
      </c>
      <c r="C69" s="532" t="s">
        <v>5170</v>
      </c>
      <c r="D69" s="499">
        <v>4</v>
      </c>
      <c r="E69" s="47">
        <v>4</v>
      </c>
      <c r="F69" s="496" t="s">
        <v>5162</v>
      </c>
      <c r="G69" s="494" t="s">
        <v>241</v>
      </c>
      <c r="H69" s="494" t="s">
        <v>888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544" t="s">
        <v>5172</v>
      </c>
      <c r="C70" s="532" t="s">
        <v>5173</v>
      </c>
      <c r="D70" s="499">
        <v>4</v>
      </c>
      <c r="E70" s="47">
        <v>4</v>
      </c>
      <c r="F70" s="496" t="s">
        <v>5162</v>
      </c>
      <c r="G70" s="494" t="s">
        <v>241</v>
      </c>
      <c r="H70" s="494" t="s">
        <v>888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1058" t="s">
        <v>5174</v>
      </c>
      <c r="C71" s="542" t="s">
        <v>5175</v>
      </c>
      <c r="D71" s="499">
        <v>4</v>
      </c>
      <c r="E71" s="47">
        <v>4</v>
      </c>
      <c r="F71" s="496" t="s">
        <v>5162</v>
      </c>
      <c r="G71" s="494" t="s">
        <v>241</v>
      </c>
      <c r="H71" s="494" t="s">
        <v>888</v>
      </c>
      <c r="I71" s="494" t="s">
        <v>294</v>
      </c>
      <c r="J71" s="494" t="s">
        <v>294</v>
      </c>
      <c r="K71" s="573">
        <v>0</v>
      </c>
      <c r="L71" s="358" t="s">
        <v>5201</v>
      </c>
      <c r="M71" s="357" t="s">
        <v>5174</v>
      </c>
      <c r="N71" s="357" t="s">
        <v>888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2133</v>
      </c>
      <c r="U71" s="357" t="s">
        <v>294</v>
      </c>
      <c r="V71" s="357" t="s">
        <v>294</v>
      </c>
    </row>
    <row r="72" spans="1:22" ht="15" thickBot="1">
      <c r="A72" s="1205"/>
      <c r="B72" s="48"/>
      <c r="C72" s="714" t="s">
        <v>22</v>
      </c>
      <c r="D72" s="49">
        <v>18</v>
      </c>
      <c r="E72" s="49">
        <v>26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1206" t="s">
        <v>111</v>
      </c>
      <c r="D73" s="49">
        <v>203</v>
      </c>
      <c r="E73" s="49">
        <v>265</v>
      </c>
      <c r="F73" s="69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08FBA-AFEE-4352-91D8-101834BC2256}">
  <sheetPr codeName="Sheet202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202" t="s">
        <v>10</v>
      </c>
      <c r="C9" s="543" t="s">
        <v>438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3533</v>
      </c>
      <c r="D10" s="499">
        <v>5</v>
      </c>
      <c r="E10" s="47">
        <v>6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5008</v>
      </c>
      <c r="C11" s="532" t="s">
        <v>5009</v>
      </c>
      <c r="D11" s="499">
        <v>5</v>
      </c>
      <c r="E11" s="47">
        <v>6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5010</v>
      </c>
      <c r="M11" s="357" t="s">
        <v>5008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19</v>
      </c>
      <c r="C12" s="532" t="s">
        <v>335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335</v>
      </c>
      <c r="M12" s="357" t="s">
        <v>19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47" t="s">
        <v>20</v>
      </c>
      <c r="C13" s="532" t="s">
        <v>3543</v>
      </c>
      <c r="D13" s="499">
        <v>5</v>
      </c>
      <c r="E13" s="47">
        <v>6</v>
      </c>
      <c r="F13" s="68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206"/>
      <c r="C14" s="541" t="s">
        <v>22</v>
      </c>
      <c r="D14" s="49">
        <v>19</v>
      </c>
      <c r="E14" s="49">
        <v>22</v>
      </c>
      <c r="F14" s="688"/>
      <c r="G14" s="494"/>
      <c r="H14" s="494" t="s">
        <v>294</v>
      </c>
      <c r="I14" s="494" t="s">
        <v>294</v>
      </c>
      <c r="J14" s="494" t="s">
        <v>294</v>
      </c>
      <c r="K14" s="573">
        <v>2024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47" t="s">
        <v>3544</v>
      </c>
      <c r="C15" s="532" t="s">
        <v>3570</v>
      </c>
      <c r="D15" s="498">
        <v>5</v>
      </c>
      <c r="E15" s="46">
        <v>6</v>
      </c>
      <c r="F15" s="495" t="s">
        <v>3533</v>
      </c>
      <c r="G15" s="494"/>
      <c r="H15" s="494" t="s">
        <v>3168</v>
      </c>
      <c r="I15" s="494" t="s">
        <v>294</v>
      </c>
      <c r="J15" s="494" t="s">
        <v>294</v>
      </c>
      <c r="K15" s="573">
        <v>0</v>
      </c>
      <c r="L15" s="358" t="s">
        <v>593</v>
      </c>
      <c r="M15" s="357" t="s">
        <v>3544</v>
      </c>
      <c r="N15" s="357" t="s">
        <v>3168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3170</v>
      </c>
      <c r="U15" s="357" t="s">
        <v>294</v>
      </c>
      <c r="V15" s="357" t="s">
        <v>294</v>
      </c>
    </row>
    <row r="16" spans="1:22">
      <c r="A16" s="515"/>
      <c r="B16" s="47" t="s">
        <v>366</v>
      </c>
      <c r="C16" s="532" t="s">
        <v>367</v>
      </c>
      <c r="D16" s="499">
        <v>3</v>
      </c>
      <c r="E16" s="47">
        <v>4</v>
      </c>
      <c r="F16" s="496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367</v>
      </c>
      <c r="M16" s="357" t="s">
        <v>366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47" t="s">
        <v>860</v>
      </c>
      <c r="C17" s="532" t="s">
        <v>5186</v>
      </c>
      <c r="D17" s="499">
        <v>4</v>
      </c>
      <c r="E17" s="47">
        <v>4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738</v>
      </c>
      <c r="M17" s="357" t="s">
        <v>860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5015</v>
      </c>
      <c r="C18" s="532" t="s">
        <v>5016</v>
      </c>
      <c r="D18" s="499">
        <v>4</v>
      </c>
      <c r="E18" s="47">
        <v>4</v>
      </c>
      <c r="F18" s="496" t="s">
        <v>5009</v>
      </c>
      <c r="G18" s="494"/>
      <c r="H18" s="494" t="s">
        <v>5008</v>
      </c>
      <c r="I18" s="494" t="s">
        <v>294</v>
      </c>
      <c r="J18" s="494" t="s">
        <v>294</v>
      </c>
      <c r="K18" s="573">
        <v>0</v>
      </c>
      <c r="L18" s="358" t="s">
        <v>5017</v>
      </c>
      <c r="M18" s="357" t="s">
        <v>5015</v>
      </c>
      <c r="N18" s="357" t="s">
        <v>5008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5010</v>
      </c>
      <c r="U18" s="357" t="s">
        <v>294</v>
      </c>
      <c r="V18" s="357" t="s">
        <v>294</v>
      </c>
    </row>
    <row r="19" spans="1:22" ht="15" thickBot="1">
      <c r="A19" s="515"/>
      <c r="B19" s="47" t="s">
        <v>26</v>
      </c>
      <c r="C19" s="532" t="s">
        <v>4143</v>
      </c>
      <c r="D19" s="499">
        <v>5</v>
      </c>
      <c r="E19" s="47">
        <v>6</v>
      </c>
      <c r="F19" s="496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17"/>
      <c r="B20" s="48"/>
      <c r="C20" s="541" t="s">
        <v>22</v>
      </c>
      <c r="D20" s="49">
        <v>21</v>
      </c>
      <c r="E20" s="49">
        <v>24</v>
      </c>
      <c r="F20" s="69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47" t="s">
        <v>499</v>
      </c>
      <c r="C21" s="532" t="s">
        <v>500</v>
      </c>
      <c r="D21" s="498">
        <v>4</v>
      </c>
      <c r="E21" s="47">
        <v>4</v>
      </c>
      <c r="F21" s="49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882</v>
      </c>
      <c r="M21" s="357" t="s">
        <v>499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15"/>
      <c r="B22" s="47" t="s">
        <v>4893</v>
      </c>
      <c r="C22" s="532" t="s">
        <v>4618</v>
      </c>
      <c r="D22" s="499">
        <v>4</v>
      </c>
      <c r="E22" s="47">
        <v>4</v>
      </c>
      <c r="F22" s="49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2113</v>
      </c>
      <c r="M22" s="357" t="s">
        <v>4893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15"/>
      <c r="B23" s="47" t="s">
        <v>29</v>
      </c>
      <c r="C23" s="532" t="s">
        <v>53</v>
      </c>
      <c r="D23" s="499">
        <v>2</v>
      </c>
      <c r="E23" s="47">
        <v>2</v>
      </c>
      <c r="F23" s="49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609</v>
      </c>
      <c r="M23" s="357" t="s">
        <v>29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18</v>
      </c>
      <c r="C24" s="532" t="s">
        <v>3567</v>
      </c>
      <c r="D24" s="499">
        <v>2</v>
      </c>
      <c r="E24" s="47">
        <v>2</v>
      </c>
      <c r="F24" s="49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608</v>
      </c>
      <c r="M24" s="357" t="s">
        <v>18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47" t="s">
        <v>561</v>
      </c>
      <c r="C25" s="532" t="s">
        <v>5188</v>
      </c>
      <c r="D25" s="499">
        <v>4</v>
      </c>
      <c r="E25" s="47">
        <v>6</v>
      </c>
      <c r="F25" s="496" t="s">
        <v>3570</v>
      </c>
      <c r="G25" s="494"/>
      <c r="H25" s="494" t="s">
        <v>3544</v>
      </c>
      <c r="I25" s="494" t="s">
        <v>294</v>
      </c>
      <c r="J25" s="494" t="s">
        <v>294</v>
      </c>
      <c r="K25" s="573">
        <v>0</v>
      </c>
      <c r="L25" s="358" t="s">
        <v>4538</v>
      </c>
      <c r="M25" s="357" t="s">
        <v>561</v>
      </c>
      <c r="N25" s="357" t="s">
        <v>3544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 ht="15" thickBot="1">
      <c r="A26" s="515"/>
      <c r="B26" s="47" t="s">
        <v>33</v>
      </c>
      <c r="C26" s="532" t="s">
        <v>140</v>
      </c>
      <c r="D26" s="499">
        <v>5</v>
      </c>
      <c r="E26" s="47">
        <v>6</v>
      </c>
      <c r="F26" s="496" t="s">
        <v>4143</v>
      </c>
      <c r="G26" s="494"/>
      <c r="H26" s="494" t="s">
        <v>26</v>
      </c>
      <c r="I26" s="494" t="s">
        <v>294</v>
      </c>
      <c r="J26" s="494" t="s">
        <v>294</v>
      </c>
      <c r="K26" s="573">
        <v>0</v>
      </c>
      <c r="L26" s="358" t="s">
        <v>602</v>
      </c>
      <c r="M26" s="357" t="s">
        <v>33</v>
      </c>
      <c r="N26" s="357" t="s">
        <v>26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3412</v>
      </c>
      <c r="U26" s="357" t="s">
        <v>294</v>
      </c>
      <c r="V26" s="357" t="s">
        <v>294</v>
      </c>
    </row>
    <row r="27" spans="1:22" ht="15" thickBot="1">
      <c r="A27" s="517"/>
      <c r="B27" s="48"/>
      <c r="C27" s="541" t="s">
        <v>22</v>
      </c>
      <c r="D27" s="49">
        <v>21</v>
      </c>
      <c r="E27" s="49">
        <v>24</v>
      </c>
      <c r="F27" s="691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22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15">
        <v>4</v>
      </c>
      <c r="B28" s="47" t="s">
        <v>5056</v>
      </c>
      <c r="C28" s="532" t="s">
        <v>5189</v>
      </c>
      <c r="D28" s="499">
        <v>3</v>
      </c>
      <c r="E28" s="47">
        <v>4</v>
      </c>
      <c r="F28" s="496" t="s">
        <v>5186</v>
      </c>
      <c r="G28" s="494"/>
      <c r="H28" s="494" t="s">
        <v>860</v>
      </c>
      <c r="I28" s="494" t="s">
        <v>294</v>
      </c>
      <c r="J28" s="494" t="s">
        <v>294</v>
      </c>
      <c r="K28" s="573">
        <v>0</v>
      </c>
      <c r="L28" s="358" t="s">
        <v>5058</v>
      </c>
      <c r="M28" s="357" t="s">
        <v>5056</v>
      </c>
      <c r="N28" s="357" t="s">
        <v>860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738</v>
      </c>
      <c r="U28" s="357" t="s">
        <v>294</v>
      </c>
      <c r="V28" s="357" t="s">
        <v>294</v>
      </c>
    </row>
    <row r="29" spans="1:22">
      <c r="A29" s="515"/>
      <c r="B29" s="47" t="s">
        <v>25</v>
      </c>
      <c r="C29" s="532" t="s">
        <v>258</v>
      </c>
      <c r="D29" s="499">
        <v>3</v>
      </c>
      <c r="E29" s="47">
        <v>4</v>
      </c>
      <c r="F29" s="49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2100</v>
      </c>
      <c r="M29" s="357" t="s">
        <v>25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/>
      <c r="B30" s="47" t="s">
        <v>30</v>
      </c>
      <c r="C30" s="532" t="s">
        <v>141</v>
      </c>
      <c r="D30" s="499">
        <v>5</v>
      </c>
      <c r="E30" s="47">
        <v>6</v>
      </c>
      <c r="F30" s="496" t="s">
        <v>4071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515"/>
      <c r="B31" s="47" t="s">
        <v>4716</v>
      </c>
      <c r="C31" s="532" t="s">
        <v>4717</v>
      </c>
      <c r="D31" s="499">
        <v>3</v>
      </c>
      <c r="E31" s="47">
        <v>4</v>
      </c>
      <c r="F31" s="496" t="s">
        <v>5016</v>
      </c>
      <c r="G31" s="494"/>
      <c r="H31" s="494" t="s">
        <v>5015</v>
      </c>
      <c r="I31" s="494" t="s">
        <v>294</v>
      </c>
      <c r="J31" s="494" t="s">
        <v>294</v>
      </c>
      <c r="K31" s="573">
        <v>0</v>
      </c>
      <c r="L31" s="358" t="s">
        <v>2118</v>
      </c>
      <c r="M31" s="357" t="s">
        <v>4716</v>
      </c>
      <c r="N31" s="357" t="s">
        <v>5015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5017</v>
      </c>
      <c r="U31" s="357" t="s">
        <v>294</v>
      </c>
      <c r="V31" s="357" t="s">
        <v>294</v>
      </c>
    </row>
    <row r="32" spans="1:22">
      <c r="A32" s="515"/>
      <c r="B32" s="47" t="s">
        <v>34</v>
      </c>
      <c r="C32" s="532" t="s">
        <v>328</v>
      </c>
      <c r="D32" s="499">
        <v>4</v>
      </c>
      <c r="E32" s="47">
        <v>6</v>
      </c>
      <c r="F32" s="496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1181</v>
      </c>
      <c r="M32" s="357" t="s">
        <v>34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 ht="15" thickBot="1">
      <c r="A33" s="515"/>
      <c r="B33" s="47" t="s">
        <v>4834</v>
      </c>
      <c r="C33" s="532" t="s">
        <v>408</v>
      </c>
      <c r="D33" s="499">
        <v>4</v>
      </c>
      <c r="E33" s="47">
        <v>6</v>
      </c>
      <c r="F33" s="496" t="s">
        <v>367</v>
      </c>
      <c r="G33" s="494"/>
      <c r="H33" s="494" t="s">
        <v>366</v>
      </c>
      <c r="I33" s="494" t="s">
        <v>294</v>
      </c>
      <c r="J33" s="494" t="s">
        <v>294</v>
      </c>
      <c r="K33" s="573">
        <v>0</v>
      </c>
      <c r="L33" s="358" t="s">
        <v>408</v>
      </c>
      <c r="M33" s="357" t="s">
        <v>4834</v>
      </c>
      <c r="N33" s="357" t="s">
        <v>366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367</v>
      </c>
      <c r="U33" s="357" t="s">
        <v>294</v>
      </c>
      <c r="V33" s="357" t="s">
        <v>294</v>
      </c>
    </row>
    <row r="34" spans="1:22" ht="15" thickBot="1">
      <c r="A34" s="517"/>
      <c r="B34" s="48"/>
      <c r="C34" s="541" t="s">
        <v>22</v>
      </c>
      <c r="D34" s="692">
        <v>22</v>
      </c>
      <c r="E34" s="692">
        <v>30</v>
      </c>
      <c r="F34" s="691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02">
        <v>5</v>
      </c>
      <c r="B35" s="47" t="s">
        <v>5030</v>
      </c>
      <c r="C35" s="532" t="s">
        <v>4801</v>
      </c>
      <c r="D35" s="498">
        <v>4</v>
      </c>
      <c r="E35" s="46">
        <v>6</v>
      </c>
      <c r="F35" s="495" t="s">
        <v>408</v>
      </c>
      <c r="G35" s="494"/>
      <c r="H35" s="494" t="s">
        <v>4834</v>
      </c>
      <c r="I35" s="494" t="s">
        <v>294</v>
      </c>
      <c r="J35" s="494" t="s">
        <v>294</v>
      </c>
      <c r="K35" s="573">
        <v>0</v>
      </c>
      <c r="L35" s="358" t="s">
        <v>2119</v>
      </c>
      <c r="M35" s="357" t="s">
        <v>5030</v>
      </c>
      <c r="N35" s="357" t="s">
        <v>4834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408</v>
      </c>
      <c r="U35" s="357" t="s">
        <v>294</v>
      </c>
      <c r="V35" s="357" t="s">
        <v>294</v>
      </c>
    </row>
    <row r="36" spans="1:22">
      <c r="A36" s="515"/>
      <c r="B36" s="47" t="s">
        <v>35</v>
      </c>
      <c r="C36" s="532" t="s">
        <v>3258</v>
      </c>
      <c r="D36" s="499">
        <v>3</v>
      </c>
      <c r="E36" s="47">
        <v>4</v>
      </c>
      <c r="F36" s="496" t="s">
        <v>258</v>
      </c>
      <c r="G36" s="494"/>
      <c r="H36" s="494" t="s">
        <v>25</v>
      </c>
      <c r="I36" s="494" t="s">
        <v>294</v>
      </c>
      <c r="J36" s="494" t="s">
        <v>294</v>
      </c>
      <c r="K36" s="573">
        <v>0</v>
      </c>
      <c r="L36" s="358" t="s">
        <v>3259</v>
      </c>
      <c r="M36" s="357" t="s">
        <v>35</v>
      </c>
      <c r="N36" s="357" t="s">
        <v>25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2100</v>
      </c>
      <c r="U36" s="357" t="s">
        <v>294</v>
      </c>
      <c r="V36" s="357" t="s">
        <v>294</v>
      </c>
    </row>
    <row r="37" spans="1:22">
      <c r="A37" s="515"/>
      <c r="B37" s="1203" t="s">
        <v>4983</v>
      </c>
      <c r="C37" s="532" t="s">
        <v>5157</v>
      </c>
      <c r="D37" s="499">
        <v>4</v>
      </c>
      <c r="E37" s="47">
        <v>4</v>
      </c>
      <c r="F37" s="496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2103</v>
      </c>
      <c r="M37" s="357" t="s">
        <v>4983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/>
      <c r="B38" s="47" t="s">
        <v>5023</v>
      </c>
      <c r="C38" s="532" t="s">
        <v>5024</v>
      </c>
      <c r="D38" s="499">
        <v>4</v>
      </c>
      <c r="E38" s="47">
        <v>6</v>
      </c>
      <c r="F38" s="496" t="s">
        <v>141</v>
      </c>
      <c r="G38" s="494"/>
      <c r="H38" s="494" t="s">
        <v>30</v>
      </c>
      <c r="I38" s="494" t="s">
        <v>294</v>
      </c>
      <c r="J38" s="494" t="s">
        <v>294</v>
      </c>
      <c r="K38" s="573">
        <v>0</v>
      </c>
      <c r="L38" s="358" t="s">
        <v>5025</v>
      </c>
      <c r="M38" s="357" t="s">
        <v>5023</v>
      </c>
      <c r="N38" s="357" t="s">
        <v>30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604</v>
      </c>
      <c r="U38" s="357" t="s">
        <v>294</v>
      </c>
      <c r="V38" s="357" t="s">
        <v>294</v>
      </c>
    </row>
    <row r="39" spans="1:22" ht="15" thickBot="1">
      <c r="A39" s="515"/>
      <c r="B39" s="47" t="s">
        <v>5043</v>
      </c>
      <c r="C39" s="532" t="s">
        <v>5044</v>
      </c>
      <c r="D39" s="516">
        <v>4</v>
      </c>
      <c r="E39" s="50">
        <v>6</v>
      </c>
      <c r="F39" s="497" t="s">
        <v>500</v>
      </c>
      <c r="G39" s="494"/>
      <c r="H39" s="494" t="s">
        <v>499</v>
      </c>
      <c r="I39" s="494" t="s">
        <v>294</v>
      </c>
      <c r="J39" s="494" t="s">
        <v>294</v>
      </c>
      <c r="K39" s="574">
        <v>0</v>
      </c>
      <c r="L39" s="358" t="s">
        <v>5044</v>
      </c>
      <c r="M39" s="357" t="s">
        <v>5043</v>
      </c>
      <c r="N39" s="357" t="s">
        <v>499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882</v>
      </c>
      <c r="U39" s="357" t="s">
        <v>294</v>
      </c>
      <c r="V39" s="357" t="s">
        <v>294</v>
      </c>
    </row>
    <row r="40" spans="1:22" ht="15" thickBot="1">
      <c r="A40" s="517"/>
      <c r="B40" s="48"/>
      <c r="C40" s="541" t="s">
        <v>22</v>
      </c>
      <c r="D40" s="49">
        <v>19</v>
      </c>
      <c r="E40" s="49">
        <v>26</v>
      </c>
      <c r="F40" s="69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47" t="s">
        <v>5019</v>
      </c>
      <c r="C41" s="532" t="s">
        <v>5020</v>
      </c>
      <c r="D41" s="498">
        <v>4</v>
      </c>
      <c r="E41" s="46">
        <v>4</v>
      </c>
      <c r="F41" s="495" t="s">
        <v>500</v>
      </c>
      <c r="G41" s="494"/>
      <c r="H41" s="494" t="s">
        <v>499</v>
      </c>
      <c r="I41" s="494" t="s">
        <v>294</v>
      </c>
      <c r="J41" s="494" t="s">
        <v>294</v>
      </c>
      <c r="K41" s="573">
        <v>0</v>
      </c>
      <c r="L41" s="358" t="s">
        <v>5021</v>
      </c>
      <c r="M41" s="357" t="s">
        <v>5019</v>
      </c>
      <c r="N41" s="357" t="s">
        <v>499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882</v>
      </c>
      <c r="U41" s="357" t="s">
        <v>294</v>
      </c>
      <c r="V41" s="357" t="s">
        <v>294</v>
      </c>
    </row>
    <row r="42" spans="1:22">
      <c r="A42" s="515"/>
      <c r="B42" s="47" t="s">
        <v>38</v>
      </c>
      <c r="C42" s="532" t="s">
        <v>146</v>
      </c>
      <c r="D42" s="499">
        <v>1</v>
      </c>
      <c r="E42" s="47">
        <v>1</v>
      </c>
      <c r="F42" s="1204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331</v>
      </c>
      <c r="M42" s="357" t="s">
        <v>38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515"/>
      <c r="B43" s="47" t="s">
        <v>5045</v>
      </c>
      <c r="C43" s="532" t="s">
        <v>5190</v>
      </c>
      <c r="D43" s="499">
        <v>4</v>
      </c>
      <c r="E43" s="47">
        <v>4</v>
      </c>
      <c r="F43" s="496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5047</v>
      </c>
      <c r="M43" s="357" t="s">
        <v>5045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15"/>
      <c r="B44" s="47" t="s">
        <v>5069</v>
      </c>
      <c r="C44" s="532" t="s">
        <v>5071</v>
      </c>
      <c r="D44" s="499">
        <v>3</v>
      </c>
      <c r="E44" s="47">
        <v>6</v>
      </c>
      <c r="F44" s="496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5071</v>
      </c>
      <c r="M44" s="357" t="s">
        <v>5069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/>
      <c r="B45" s="47" t="s">
        <v>5037</v>
      </c>
      <c r="C45" s="532" t="s">
        <v>5038</v>
      </c>
      <c r="D45" s="499">
        <v>5</v>
      </c>
      <c r="E45" s="47">
        <v>6</v>
      </c>
      <c r="F45" s="496" t="s">
        <v>5024</v>
      </c>
      <c r="G45" s="494"/>
      <c r="H45" s="494" t="s">
        <v>5023</v>
      </c>
      <c r="I45" s="494" t="s">
        <v>294</v>
      </c>
      <c r="J45" s="494" t="s">
        <v>294</v>
      </c>
      <c r="K45" s="573">
        <v>0</v>
      </c>
      <c r="L45" s="358" t="s">
        <v>5039</v>
      </c>
      <c r="M45" s="357" t="s">
        <v>5037</v>
      </c>
      <c r="N45" s="357" t="s">
        <v>5023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5025</v>
      </c>
      <c r="U45" s="357" t="s">
        <v>294</v>
      </c>
      <c r="V45" s="357" t="s">
        <v>294</v>
      </c>
    </row>
    <row r="46" spans="1:22" ht="15" thickBot="1">
      <c r="A46" s="515"/>
      <c r="B46" s="47" t="s">
        <v>4985</v>
      </c>
      <c r="C46" s="532" t="s">
        <v>5028</v>
      </c>
      <c r="D46" s="516">
        <v>4</v>
      </c>
      <c r="E46" s="47">
        <v>4</v>
      </c>
      <c r="F46" s="497" t="s">
        <v>5157</v>
      </c>
      <c r="G46" s="494"/>
      <c r="H46" s="494" t="s">
        <v>4983</v>
      </c>
      <c r="I46" s="494" t="s">
        <v>294</v>
      </c>
      <c r="J46" s="494" t="s">
        <v>294</v>
      </c>
      <c r="K46" s="573">
        <v>0</v>
      </c>
      <c r="L46" s="358" t="s">
        <v>4655</v>
      </c>
      <c r="M46" s="357" t="s">
        <v>4985</v>
      </c>
      <c r="N46" s="357" t="s">
        <v>4983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2103</v>
      </c>
      <c r="U46" s="357" t="s">
        <v>294</v>
      </c>
      <c r="V46" s="357" t="s">
        <v>294</v>
      </c>
    </row>
    <row r="47" spans="1:22" ht="15" thickBot="1">
      <c r="A47" s="517"/>
      <c r="B47" s="48"/>
      <c r="C47" s="541" t="s">
        <v>22</v>
      </c>
      <c r="D47" s="49">
        <v>21</v>
      </c>
      <c r="E47" s="49">
        <v>25</v>
      </c>
      <c r="F47" s="691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22</v>
      </c>
      <c r="M47" s="357" t="s">
        <v>294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>
        <v>7</v>
      </c>
      <c r="B48" s="47" t="s">
        <v>877</v>
      </c>
      <c r="C48" s="532" t="s">
        <v>5187</v>
      </c>
      <c r="D48" s="498">
        <v>5</v>
      </c>
      <c r="E48" s="47">
        <v>6</v>
      </c>
      <c r="F48" s="496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4992</v>
      </c>
      <c r="M48" s="357" t="s">
        <v>877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47" t="s">
        <v>36</v>
      </c>
      <c r="C49" s="532" t="s">
        <v>3933</v>
      </c>
      <c r="D49" s="499">
        <v>1</v>
      </c>
      <c r="E49" s="47">
        <v>1</v>
      </c>
      <c r="F49" s="496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1131</v>
      </c>
      <c r="M49" s="357" t="s">
        <v>36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/>
      <c r="B50" s="47" t="s">
        <v>5013</v>
      </c>
      <c r="C50" s="532" t="s">
        <v>5014</v>
      </c>
      <c r="D50" s="499">
        <v>4</v>
      </c>
      <c r="E50" s="47">
        <v>4</v>
      </c>
      <c r="F50" s="496" t="s">
        <v>3567</v>
      </c>
      <c r="G50" s="494"/>
      <c r="H50" s="494" t="s">
        <v>18</v>
      </c>
      <c r="I50" s="494" t="s">
        <v>294</v>
      </c>
      <c r="J50" s="494" t="s">
        <v>294</v>
      </c>
      <c r="K50" s="573">
        <v>0</v>
      </c>
      <c r="L50" s="358" t="s">
        <v>5014</v>
      </c>
      <c r="M50" s="357" t="s">
        <v>5013</v>
      </c>
      <c r="N50" s="357" t="s">
        <v>18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608</v>
      </c>
      <c r="U50" s="357" t="s">
        <v>294</v>
      </c>
      <c r="V50" s="357" t="s">
        <v>294</v>
      </c>
    </row>
    <row r="51" spans="1:22">
      <c r="A51" s="515"/>
      <c r="B51" s="47" t="s">
        <v>5059</v>
      </c>
      <c r="C51" s="532" t="s">
        <v>5060</v>
      </c>
      <c r="D51" s="499">
        <v>5</v>
      </c>
      <c r="E51" s="47">
        <v>6</v>
      </c>
      <c r="F51" s="496" t="s">
        <v>5020</v>
      </c>
      <c r="G51" s="494"/>
      <c r="H51" s="494" t="s">
        <v>5019</v>
      </c>
      <c r="I51" s="494" t="s">
        <v>294</v>
      </c>
      <c r="J51" s="494" t="s">
        <v>294</v>
      </c>
      <c r="K51" s="573">
        <v>0</v>
      </c>
      <c r="L51" s="358" t="s">
        <v>5061</v>
      </c>
      <c r="M51" s="357" t="s">
        <v>5059</v>
      </c>
      <c r="N51" s="357" t="s">
        <v>5019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5021</v>
      </c>
      <c r="U51" s="357" t="s">
        <v>294</v>
      </c>
      <c r="V51" s="357" t="s">
        <v>294</v>
      </c>
    </row>
    <row r="52" spans="1:22" ht="15" thickBot="1">
      <c r="A52" s="515"/>
      <c r="B52" s="47" t="s">
        <v>4951</v>
      </c>
      <c r="C52" s="532" t="s">
        <v>4986</v>
      </c>
      <c r="D52" s="499">
        <v>5</v>
      </c>
      <c r="E52" s="47">
        <v>6</v>
      </c>
      <c r="F52" s="496" t="s">
        <v>5191</v>
      </c>
      <c r="G52" s="494"/>
      <c r="H52" s="494" t="s">
        <v>5030</v>
      </c>
      <c r="I52" s="494" t="s">
        <v>294</v>
      </c>
      <c r="J52" s="494" t="s">
        <v>294</v>
      </c>
      <c r="K52" s="573">
        <v>0</v>
      </c>
      <c r="L52" s="358" t="s">
        <v>4663</v>
      </c>
      <c r="M52" s="357" t="s">
        <v>4951</v>
      </c>
      <c r="N52" s="357" t="s">
        <v>5030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2119</v>
      </c>
      <c r="U52" s="357" t="s">
        <v>294</v>
      </c>
      <c r="V52" s="357" t="s">
        <v>294</v>
      </c>
    </row>
    <row r="53" spans="1:22" ht="15" thickBot="1">
      <c r="A53" s="517"/>
      <c r="B53" s="48"/>
      <c r="C53" s="541" t="s">
        <v>22</v>
      </c>
      <c r="D53" s="49">
        <v>20</v>
      </c>
      <c r="E53" s="49">
        <v>23</v>
      </c>
      <c r="F53" s="69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602">
        <v>8</v>
      </c>
      <c r="B54" s="47" t="s">
        <v>5040</v>
      </c>
      <c r="C54" s="532" t="s">
        <v>5192</v>
      </c>
      <c r="D54" s="498">
        <v>4</v>
      </c>
      <c r="E54" s="46">
        <v>4</v>
      </c>
      <c r="F54" s="495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5042</v>
      </c>
      <c r="M54" s="357" t="s">
        <v>5040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515"/>
      <c r="B55" s="47" t="s">
        <v>40</v>
      </c>
      <c r="C55" s="532" t="s">
        <v>3943</v>
      </c>
      <c r="D55" s="499">
        <v>1</v>
      </c>
      <c r="E55" s="47">
        <v>1</v>
      </c>
      <c r="F55" s="496" t="s">
        <v>3933</v>
      </c>
      <c r="G55" s="494"/>
      <c r="H55" s="494" t="s">
        <v>36</v>
      </c>
      <c r="I55" s="494" t="s">
        <v>294</v>
      </c>
      <c r="J55" s="494" t="s">
        <v>294</v>
      </c>
      <c r="K55" s="573">
        <v>0</v>
      </c>
      <c r="L55" s="358" t="s">
        <v>1180</v>
      </c>
      <c r="M55" s="357" t="s">
        <v>40</v>
      </c>
      <c r="N55" s="357" t="s">
        <v>36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1131</v>
      </c>
      <c r="U55" s="357" t="s">
        <v>294</v>
      </c>
      <c r="V55" s="357" t="s">
        <v>294</v>
      </c>
    </row>
    <row r="56" spans="1:22">
      <c r="A56" s="515"/>
      <c r="B56" s="47" t="s">
        <v>4859</v>
      </c>
      <c r="C56" s="532" t="s">
        <v>4933</v>
      </c>
      <c r="D56" s="499">
        <v>4</v>
      </c>
      <c r="E56" s="47">
        <v>6</v>
      </c>
      <c r="F56" s="496" t="s">
        <v>5193</v>
      </c>
      <c r="G56" s="494"/>
      <c r="H56" s="494" t="s">
        <v>34</v>
      </c>
      <c r="I56" s="494" t="s">
        <v>4985</v>
      </c>
      <c r="J56" s="494" t="s">
        <v>294</v>
      </c>
      <c r="K56" s="573">
        <v>0</v>
      </c>
      <c r="L56" s="358" t="s">
        <v>4861</v>
      </c>
      <c r="M56" s="357" t="s">
        <v>4859</v>
      </c>
      <c r="N56" s="357" t="s">
        <v>34</v>
      </c>
      <c r="O56" s="357" t="s">
        <v>4985</v>
      </c>
      <c r="P56" s="357" t="s">
        <v>294</v>
      </c>
      <c r="Q56" s="357">
        <v>0</v>
      </c>
      <c r="R56" s="357">
        <v>19</v>
      </c>
      <c r="S56" s="357">
        <v>0</v>
      </c>
      <c r="T56" s="357" t="s">
        <v>1181</v>
      </c>
      <c r="U56" s="357" t="s">
        <v>4655</v>
      </c>
      <c r="V56" s="357" t="s">
        <v>294</v>
      </c>
    </row>
    <row r="57" spans="1:22">
      <c r="A57" s="515"/>
      <c r="B57" s="47" t="s">
        <v>5026</v>
      </c>
      <c r="C57" s="532" t="s">
        <v>5027</v>
      </c>
      <c r="D57" s="499">
        <v>4</v>
      </c>
      <c r="E57" s="47">
        <v>6</v>
      </c>
      <c r="F57" s="496" t="s">
        <v>5028</v>
      </c>
      <c r="G57" s="494"/>
      <c r="H57" s="494" t="s">
        <v>4985</v>
      </c>
      <c r="I57" s="494" t="s">
        <v>294</v>
      </c>
      <c r="J57" s="494" t="s">
        <v>294</v>
      </c>
      <c r="K57" s="573">
        <v>0</v>
      </c>
      <c r="L57" s="358" t="s">
        <v>5029</v>
      </c>
      <c r="M57" s="357" t="s">
        <v>5026</v>
      </c>
      <c r="N57" s="357" t="s">
        <v>4985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4655</v>
      </c>
      <c r="U57" s="357" t="s">
        <v>294</v>
      </c>
      <c r="V57" s="357" t="s">
        <v>294</v>
      </c>
    </row>
    <row r="58" spans="1:22">
      <c r="A58" s="515"/>
      <c r="B58" s="47" t="s">
        <v>5032</v>
      </c>
      <c r="C58" s="532" t="s">
        <v>5194</v>
      </c>
      <c r="D58" s="499">
        <v>3</v>
      </c>
      <c r="E58" s="47">
        <v>4</v>
      </c>
      <c r="F58" s="496" t="s">
        <v>5020</v>
      </c>
      <c r="G58" s="494"/>
      <c r="H58" s="494" t="s">
        <v>5019</v>
      </c>
      <c r="I58" s="494" t="s">
        <v>294</v>
      </c>
      <c r="J58" s="494" t="s">
        <v>294</v>
      </c>
      <c r="K58" s="573">
        <v>0</v>
      </c>
      <c r="L58" s="358" t="s">
        <v>5034</v>
      </c>
      <c r="M58" s="357" t="s">
        <v>5032</v>
      </c>
      <c r="N58" s="357" t="s">
        <v>5019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5021</v>
      </c>
      <c r="U58" s="357" t="s">
        <v>294</v>
      </c>
      <c r="V58" s="357" t="s">
        <v>294</v>
      </c>
    </row>
    <row r="59" spans="1:22" ht="15" thickBot="1">
      <c r="A59" s="515"/>
      <c r="B59" s="47" t="s">
        <v>5053</v>
      </c>
      <c r="C59" s="532" t="s">
        <v>5054</v>
      </c>
      <c r="D59" s="499">
        <v>4</v>
      </c>
      <c r="E59" s="47">
        <v>4</v>
      </c>
      <c r="F59" s="496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5055</v>
      </c>
      <c r="M59" s="357" t="s">
        <v>5053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 ht="15" thickBot="1">
      <c r="A60" s="517"/>
      <c r="B60" s="48"/>
      <c r="C60" s="541" t="s">
        <v>22</v>
      </c>
      <c r="D60" s="49">
        <v>20</v>
      </c>
      <c r="E60" s="49">
        <v>25</v>
      </c>
      <c r="F60" s="69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9</v>
      </c>
      <c r="B61" s="46" t="s">
        <v>5051</v>
      </c>
      <c r="C61" s="532" t="s">
        <v>881</v>
      </c>
      <c r="D61" s="498">
        <v>6</v>
      </c>
      <c r="E61" s="46">
        <v>8</v>
      </c>
      <c r="F61" s="495" t="s">
        <v>5027</v>
      </c>
      <c r="G61" s="494"/>
      <c r="H61" s="494" t="s">
        <v>5026</v>
      </c>
      <c r="I61" s="494" t="s">
        <v>294</v>
      </c>
      <c r="J61" s="494" t="s">
        <v>294</v>
      </c>
      <c r="K61" s="573">
        <v>0</v>
      </c>
      <c r="L61" s="358" t="s">
        <v>881</v>
      </c>
      <c r="M61" s="357" t="s">
        <v>5051</v>
      </c>
      <c r="N61" s="357" t="s">
        <v>5026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5029</v>
      </c>
      <c r="U61" s="357" t="s">
        <v>294</v>
      </c>
      <c r="V61" s="357" t="s">
        <v>294</v>
      </c>
    </row>
    <row r="62" spans="1:22">
      <c r="A62" s="515"/>
      <c r="B62" s="544" t="s">
        <v>4866</v>
      </c>
      <c r="C62" s="532" t="s">
        <v>147</v>
      </c>
      <c r="D62" s="499">
        <v>6</v>
      </c>
      <c r="E62" s="47">
        <v>10</v>
      </c>
      <c r="F62" s="496" t="s">
        <v>5195</v>
      </c>
      <c r="G62" s="494"/>
      <c r="H62" s="494" t="s">
        <v>35</v>
      </c>
      <c r="I62" s="494" t="s">
        <v>5026</v>
      </c>
      <c r="J62" s="494" t="s">
        <v>294</v>
      </c>
      <c r="K62" s="573">
        <v>0</v>
      </c>
      <c r="L62" s="358" t="s">
        <v>1153</v>
      </c>
      <c r="M62" s="357" t="s">
        <v>4866</v>
      </c>
      <c r="N62" s="357" t="s">
        <v>35</v>
      </c>
      <c r="O62" s="357" t="s">
        <v>5026</v>
      </c>
      <c r="P62" s="357" t="s">
        <v>294</v>
      </c>
      <c r="Q62" s="357">
        <v>0</v>
      </c>
      <c r="R62" s="357">
        <v>37</v>
      </c>
      <c r="S62" s="357">
        <v>0</v>
      </c>
      <c r="T62" s="357" t="s">
        <v>3259</v>
      </c>
      <c r="U62" s="357" t="s">
        <v>5029</v>
      </c>
      <c r="V62" s="357" t="s">
        <v>294</v>
      </c>
    </row>
    <row r="63" spans="1:22">
      <c r="A63" s="515"/>
      <c r="B63" s="47" t="s">
        <v>5063</v>
      </c>
      <c r="C63" s="532" t="s">
        <v>5064</v>
      </c>
      <c r="D63" s="499">
        <v>5</v>
      </c>
      <c r="E63" s="47">
        <v>6</v>
      </c>
      <c r="F63" s="496" t="s">
        <v>5054</v>
      </c>
      <c r="G63" s="494"/>
      <c r="H63" s="494" t="s">
        <v>5053</v>
      </c>
      <c r="I63" s="494" t="s">
        <v>294</v>
      </c>
      <c r="J63" s="494" t="s">
        <v>294</v>
      </c>
      <c r="K63" s="573">
        <v>0</v>
      </c>
      <c r="L63" s="358" t="s">
        <v>5065</v>
      </c>
      <c r="M63" s="357" t="s">
        <v>5063</v>
      </c>
      <c r="N63" s="357" t="s">
        <v>5053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5055</v>
      </c>
      <c r="U63" s="357" t="s">
        <v>294</v>
      </c>
      <c r="V63" s="357" t="s">
        <v>294</v>
      </c>
    </row>
    <row r="64" spans="1:22">
      <c r="A64" s="515"/>
      <c r="B64" s="47" t="s">
        <v>5072</v>
      </c>
      <c r="C64" s="532" t="s">
        <v>880</v>
      </c>
      <c r="D64" s="499">
        <v>4</v>
      </c>
      <c r="E64" s="47">
        <v>4</v>
      </c>
      <c r="F64" s="496" t="s">
        <v>5194</v>
      </c>
      <c r="G64" s="494" t="s">
        <v>241</v>
      </c>
      <c r="H64" s="494" t="s">
        <v>5032</v>
      </c>
      <c r="I64" s="494" t="s">
        <v>294</v>
      </c>
      <c r="J64" s="494" t="s">
        <v>294</v>
      </c>
      <c r="K64" s="573">
        <v>0</v>
      </c>
      <c r="L64" s="358"/>
    </row>
    <row r="65" spans="1:22" ht="15" thickBot="1">
      <c r="A65" s="515"/>
      <c r="B65" s="50" t="s">
        <v>866</v>
      </c>
      <c r="C65" s="532" t="s">
        <v>4839</v>
      </c>
      <c r="D65" s="499">
        <v>4</v>
      </c>
      <c r="E65" s="47">
        <v>4</v>
      </c>
      <c r="F65" s="496" t="s">
        <v>5194</v>
      </c>
      <c r="G65" s="494" t="s">
        <v>241</v>
      </c>
      <c r="H65" s="494" t="s">
        <v>5032</v>
      </c>
      <c r="I65" s="494" t="s">
        <v>294</v>
      </c>
      <c r="J65" s="494" t="s">
        <v>294</v>
      </c>
      <c r="K65" s="573">
        <v>0</v>
      </c>
      <c r="L65" s="358" t="s">
        <v>4742</v>
      </c>
      <c r="M65" s="357" t="s">
        <v>866</v>
      </c>
      <c r="N65" s="357" t="s">
        <v>5032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5034</v>
      </c>
      <c r="U65" s="357" t="s">
        <v>294</v>
      </c>
      <c r="V65" s="357" t="s">
        <v>294</v>
      </c>
    </row>
    <row r="66" spans="1:22" ht="15" thickBot="1">
      <c r="A66" s="517"/>
      <c r="B66" s="48"/>
      <c r="C66" s="541" t="s">
        <v>22</v>
      </c>
      <c r="D66" s="49">
        <v>21</v>
      </c>
      <c r="E66" s="49">
        <v>28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47" t="s">
        <v>5066</v>
      </c>
      <c r="C67" s="532" t="s">
        <v>5067</v>
      </c>
      <c r="D67" s="499">
        <v>4</v>
      </c>
      <c r="E67" s="46">
        <v>4</v>
      </c>
      <c r="F67" s="495" t="s">
        <v>5064</v>
      </c>
      <c r="G67" s="494"/>
      <c r="H67" s="494" t="s">
        <v>5063</v>
      </c>
      <c r="I67" s="494" t="s">
        <v>294</v>
      </c>
      <c r="J67" s="494" t="s">
        <v>294</v>
      </c>
      <c r="K67" s="573">
        <v>0</v>
      </c>
      <c r="L67" s="358" t="s">
        <v>5068</v>
      </c>
      <c r="M67" s="357" t="s">
        <v>5066</v>
      </c>
      <c r="N67" s="357" t="s">
        <v>5063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5065</v>
      </c>
      <c r="U67" s="357" t="s">
        <v>294</v>
      </c>
      <c r="V67" s="357" t="s">
        <v>294</v>
      </c>
    </row>
    <row r="68" spans="1:22">
      <c r="A68" s="515"/>
      <c r="B68" s="544" t="s">
        <v>5001</v>
      </c>
      <c r="C68" s="532" t="s">
        <v>151</v>
      </c>
      <c r="D68" s="499">
        <v>7</v>
      </c>
      <c r="E68" s="47">
        <v>12</v>
      </c>
      <c r="F68" s="496" t="s">
        <v>147</v>
      </c>
      <c r="G68" s="494"/>
      <c r="H68" s="494" t="s">
        <v>4866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5001</v>
      </c>
      <c r="N68" s="357" t="s">
        <v>4866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47" t="s">
        <v>5035</v>
      </c>
      <c r="C69" s="532" t="s">
        <v>5036</v>
      </c>
      <c r="D69" s="499">
        <v>6</v>
      </c>
      <c r="E69" s="47">
        <v>8</v>
      </c>
      <c r="F69" s="496" t="s">
        <v>5052</v>
      </c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5036</v>
      </c>
      <c r="M69" s="357" t="s">
        <v>5035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5052</v>
      </c>
      <c r="U69" s="357" t="s">
        <v>294</v>
      </c>
      <c r="V69" s="357" t="s">
        <v>294</v>
      </c>
    </row>
    <row r="70" spans="1:22">
      <c r="A70" s="515"/>
      <c r="B70" s="47" t="s">
        <v>4649</v>
      </c>
      <c r="C70" s="532" t="s">
        <v>4662</v>
      </c>
      <c r="D70" s="499">
        <v>4</v>
      </c>
      <c r="E70" s="47">
        <v>4</v>
      </c>
      <c r="F70" s="496" t="s">
        <v>5192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5073</v>
      </c>
      <c r="C71" s="532" t="s">
        <v>5196</v>
      </c>
      <c r="D71" s="499">
        <v>4</v>
      </c>
      <c r="E71" s="47">
        <v>4</v>
      </c>
      <c r="F71" s="496" t="s">
        <v>5192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5075</v>
      </c>
      <c r="M71" s="357" t="s">
        <v>5073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5042</v>
      </c>
      <c r="U71" s="357" t="s">
        <v>294</v>
      </c>
      <c r="V71" s="357" t="s">
        <v>294</v>
      </c>
    </row>
    <row r="72" spans="1:22" ht="15" thickBot="1">
      <c r="A72" s="1205"/>
      <c r="B72" s="48"/>
      <c r="C72" s="714" t="s">
        <v>22</v>
      </c>
      <c r="D72" s="49">
        <v>21</v>
      </c>
      <c r="E72" s="696">
        <v>28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536"/>
      <c r="C73" s="1206" t="s">
        <v>111</v>
      </c>
      <c r="D73" s="49">
        <v>205</v>
      </c>
      <c r="E73" s="49">
        <v>255</v>
      </c>
      <c r="F73" s="69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2DDD5-038E-4DF0-B5DA-85313C3CB25A}">
  <sheetPr codeName="Sheet203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500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166">
        <v>1</v>
      </c>
      <c r="B9" s="535" t="s">
        <v>3168</v>
      </c>
      <c r="C9" s="1167" t="s">
        <v>3533</v>
      </c>
      <c r="D9" s="1168">
        <v>5</v>
      </c>
      <c r="E9" s="1169">
        <v>6</v>
      </c>
      <c r="F9" s="1170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1171"/>
      <c r="B10" s="544" t="s">
        <v>20</v>
      </c>
      <c r="C10" s="1172" t="s">
        <v>3543</v>
      </c>
      <c r="D10" s="1173">
        <v>5</v>
      </c>
      <c r="E10" s="1156">
        <v>6</v>
      </c>
      <c r="F10" s="1174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1171"/>
      <c r="B11" s="544" t="s">
        <v>499</v>
      </c>
      <c r="C11" s="1172" t="s">
        <v>500</v>
      </c>
      <c r="D11" s="1173">
        <v>4</v>
      </c>
      <c r="E11" s="1156">
        <v>4</v>
      </c>
      <c r="F11" s="117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882</v>
      </c>
      <c r="M11" s="357" t="s">
        <v>499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1171"/>
      <c r="B12" s="544" t="s">
        <v>4609</v>
      </c>
      <c r="C12" s="1172" t="s">
        <v>4611</v>
      </c>
      <c r="D12" s="1173">
        <v>3</v>
      </c>
      <c r="E12" s="1156">
        <v>4</v>
      </c>
      <c r="F12" s="11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4611</v>
      </c>
      <c r="M12" s="357" t="s">
        <v>4609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1171"/>
      <c r="B13" s="544" t="s">
        <v>10</v>
      </c>
      <c r="C13" s="1172" t="s">
        <v>438</v>
      </c>
      <c r="D13" s="1173">
        <v>2</v>
      </c>
      <c r="E13" s="1156">
        <v>2</v>
      </c>
      <c r="F13" s="117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10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1171"/>
      <c r="B14" s="544" t="s">
        <v>19</v>
      </c>
      <c r="C14" s="1172" t="s">
        <v>335</v>
      </c>
      <c r="D14" s="1173">
        <v>2</v>
      </c>
      <c r="E14" s="1156">
        <v>2</v>
      </c>
      <c r="F14" s="117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335</v>
      </c>
      <c r="M14" s="357" t="s">
        <v>19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1177"/>
      <c r="B15" s="536"/>
      <c r="C15" s="1178" t="s">
        <v>22</v>
      </c>
      <c r="D15" s="1179">
        <v>21</v>
      </c>
      <c r="E15" s="1179">
        <v>24</v>
      </c>
      <c r="F15" s="1180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181">
        <v>2</v>
      </c>
      <c r="B16" s="544" t="s">
        <v>3544</v>
      </c>
      <c r="C16" s="1172" t="s">
        <v>3991</v>
      </c>
      <c r="D16" s="1182">
        <v>5</v>
      </c>
      <c r="E16" s="1183">
        <v>6</v>
      </c>
      <c r="F16" s="1184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1171"/>
      <c r="B17" s="544" t="s">
        <v>26</v>
      </c>
      <c r="C17" s="1172" t="s">
        <v>52</v>
      </c>
      <c r="D17" s="1173">
        <v>5</v>
      </c>
      <c r="E17" s="1156">
        <v>6</v>
      </c>
      <c r="F17" s="1176" t="s">
        <v>3543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1171"/>
      <c r="B18" s="544" t="s">
        <v>4615</v>
      </c>
      <c r="C18" s="1172" t="s">
        <v>5184</v>
      </c>
      <c r="D18" s="1173">
        <v>3</v>
      </c>
      <c r="E18" s="1156">
        <v>4</v>
      </c>
      <c r="F18" s="1176" t="s">
        <v>500</v>
      </c>
      <c r="G18" s="494"/>
      <c r="H18" s="494" t="s">
        <v>499</v>
      </c>
      <c r="I18" s="494" t="s">
        <v>294</v>
      </c>
      <c r="J18" s="494" t="s">
        <v>294</v>
      </c>
      <c r="K18" s="573">
        <v>0</v>
      </c>
      <c r="L18" s="358" t="s">
        <v>4617</v>
      </c>
      <c r="M18" s="357" t="s">
        <v>4615</v>
      </c>
      <c r="N18" s="357" t="s">
        <v>499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882</v>
      </c>
      <c r="U18" s="357" t="s">
        <v>294</v>
      </c>
      <c r="V18" s="357" t="s">
        <v>294</v>
      </c>
    </row>
    <row r="19" spans="1:22">
      <c r="A19" s="1171"/>
      <c r="B19" s="544" t="s">
        <v>4619</v>
      </c>
      <c r="C19" s="1172" t="s">
        <v>4621</v>
      </c>
      <c r="D19" s="1173">
        <v>3</v>
      </c>
      <c r="E19" s="1156">
        <v>4</v>
      </c>
      <c r="F19" s="1176" t="s">
        <v>4611</v>
      </c>
      <c r="G19" s="494"/>
      <c r="H19" s="494" t="s">
        <v>4609</v>
      </c>
      <c r="I19" s="494" t="s">
        <v>294</v>
      </c>
      <c r="J19" s="494" t="s">
        <v>294</v>
      </c>
      <c r="K19" s="573">
        <v>0</v>
      </c>
      <c r="L19" s="358" t="s">
        <v>4621</v>
      </c>
      <c r="M19" s="357" t="s">
        <v>4619</v>
      </c>
      <c r="N19" s="357" t="s">
        <v>4609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4611</v>
      </c>
      <c r="U19" s="357" t="s">
        <v>294</v>
      </c>
      <c r="V19" s="357" t="s">
        <v>294</v>
      </c>
    </row>
    <row r="20" spans="1:22">
      <c r="A20" s="1171"/>
      <c r="B20" s="544" t="s">
        <v>18</v>
      </c>
      <c r="C20" s="1172" t="s">
        <v>3739</v>
      </c>
      <c r="D20" s="1173">
        <v>2</v>
      </c>
      <c r="E20" s="1156">
        <v>2</v>
      </c>
      <c r="F20" s="1175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608</v>
      </c>
      <c r="M20" s="357" t="s">
        <v>18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1171"/>
      <c r="B21" s="544" t="s">
        <v>4978</v>
      </c>
      <c r="C21" s="1172" t="s">
        <v>4979</v>
      </c>
      <c r="D21" s="1173">
        <v>4</v>
      </c>
      <c r="E21" s="1156">
        <v>4</v>
      </c>
      <c r="F21" s="1176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4979</v>
      </c>
      <c r="M21" s="357" t="s">
        <v>4978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1177"/>
      <c r="B22" s="536"/>
      <c r="C22" s="1178" t="s">
        <v>22</v>
      </c>
      <c r="D22" s="1179">
        <v>22</v>
      </c>
      <c r="E22" s="1179">
        <v>26</v>
      </c>
      <c r="F22" s="1180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1181">
        <v>3</v>
      </c>
      <c r="B23" s="544" t="s">
        <v>4626</v>
      </c>
      <c r="C23" s="1172" t="s">
        <v>562</v>
      </c>
      <c r="D23" s="1182">
        <v>5</v>
      </c>
      <c r="E23" s="1183">
        <v>6</v>
      </c>
      <c r="F23" s="1185" t="s">
        <v>3991</v>
      </c>
      <c r="G23" s="494"/>
      <c r="H23" s="494" t="s">
        <v>3544</v>
      </c>
      <c r="I23" s="494" t="s">
        <v>294</v>
      </c>
      <c r="J23" s="494" t="s">
        <v>294</v>
      </c>
      <c r="K23" s="573">
        <v>0</v>
      </c>
      <c r="L23" s="358" t="s">
        <v>4538</v>
      </c>
      <c r="M23" s="357" t="s">
        <v>4626</v>
      </c>
      <c r="N23" s="357" t="s">
        <v>3544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593</v>
      </c>
      <c r="U23" s="357" t="s">
        <v>294</v>
      </c>
      <c r="V23" s="357" t="s">
        <v>294</v>
      </c>
    </row>
    <row r="24" spans="1:22">
      <c r="A24" s="1171"/>
      <c r="B24" s="544" t="s">
        <v>33</v>
      </c>
      <c r="C24" s="1172" t="s">
        <v>140</v>
      </c>
      <c r="D24" s="1173">
        <v>5</v>
      </c>
      <c r="E24" s="1156">
        <v>6</v>
      </c>
      <c r="F24" s="1176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1171"/>
      <c r="B25" s="544" t="s">
        <v>29</v>
      </c>
      <c r="C25" s="1172" t="s">
        <v>53</v>
      </c>
      <c r="D25" s="1173">
        <v>2</v>
      </c>
      <c r="E25" s="1156">
        <v>2</v>
      </c>
      <c r="F25" s="117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1171"/>
      <c r="B26" s="544" t="s">
        <v>25</v>
      </c>
      <c r="C26" s="1172" t="s">
        <v>138</v>
      </c>
      <c r="D26" s="1173">
        <v>3</v>
      </c>
      <c r="E26" s="1156">
        <v>4</v>
      </c>
      <c r="F26" s="1174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25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1171"/>
      <c r="B27" s="544" t="s">
        <v>4989</v>
      </c>
      <c r="C27" s="1172" t="s">
        <v>4990</v>
      </c>
      <c r="D27" s="1173">
        <v>3</v>
      </c>
      <c r="E27" s="1156">
        <v>4</v>
      </c>
      <c r="F27" s="1176" t="s">
        <v>4979</v>
      </c>
      <c r="G27" s="494"/>
      <c r="H27" s="494" t="s">
        <v>4978</v>
      </c>
      <c r="I27" s="494" t="s">
        <v>294</v>
      </c>
      <c r="J27" s="494" t="s">
        <v>294</v>
      </c>
      <c r="K27" s="573">
        <v>0</v>
      </c>
      <c r="L27" s="358" t="s">
        <v>4990</v>
      </c>
      <c r="M27" s="357" t="s">
        <v>4989</v>
      </c>
      <c r="N27" s="357" t="s">
        <v>4978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4979</v>
      </c>
      <c r="U27" s="357" t="s">
        <v>294</v>
      </c>
      <c r="V27" s="357" t="s">
        <v>294</v>
      </c>
    </row>
    <row r="28" spans="1:22" ht="15" thickBot="1">
      <c r="A28" s="1171"/>
      <c r="B28" s="1186" t="s">
        <v>868</v>
      </c>
      <c r="C28" s="1172" t="s">
        <v>4618</v>
      </c>
      <c r="D28" s="1173">
        <v>3</v>
      </c>
      <c r="E28" s="1156">
        <v>4</v>
      </c>
      <c r="F28" s="1187" t="s">
        <v>3533</v>
      </c>
      <c r="G28" s="494"/>
      <c r="H28" s="494" t="s">
        <v>3168</v>
      </c>
      <c r="I28" s="494" t="s">
        <v>294</v>
      </c>
      <c r="J28" s="494" t="s">
        <v>294</v>
      </c>
      <c r="K28" s="573">
        <v>0</v>
      </c>
      <c r="L28" s="358" t="s">
        <v>2113</v>
      </c>
      <c r="M28" s="357" t="s">
        <v>868</v>
      </c>
      <c r="N28" s="357" t="s">
        <v>3168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3170</v>
      </c>
      <c r="U28" s="357" t="s">
        <v>294</v>
      </c>
      <c r="V28" s="357" t="s">
        <v>294</v>
      </c>
    </row>
    <row r="29" spans="1:22" ht="15" thickBot="1">
      <c r="A29" s="1177"/>
      <c r="B29" s="536"/>
      <c r="C29" s="1178" t="s">
        <v>22</v>
      </c>
      <c r="D29" s="1179">
        <v>21</v>
      </c>
      <c r="E29" s="1179">
        <v>26</v>
      </c>
      <c r="F29" s="118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1181">
        <v>4</v>
      </c>
      <c r="B30" s="544" t="s">
        <v>30</v>
      </c>
      <c r="C30" s="1172" t="s">
        <v>3669</v>
      </c>
      <c r="D30" s="1173">
        <v>5</v>
      </c>
      <c r="E30" s="1156">
        <v>6</v>
      </c>
      <c r="F30" s="1176" t="s">
        <v>3991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1171"/>
      <c r="B31" s="544" t="s">
        <v>4831</v>
      </c>
      <c r="C31" s="1172" t="s">
        <v>4689</v>
      </c>
      <c r="D31" s="1173">
        <v>4</v>
      </c>
      <c r="E31" s="1156">
        <v>6</v>
      </c>
      <c r="F31" s="1176" t="s">
        <v>3991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2108</v>
      </c>
      <c r="M31" s="357" t="s">
        <v>4831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1171"/>
      <c r="B32" s="544" t="s">
        <v>4983</v>
      </c>
      <c r="C32" s="1172" t="s">
        <v>5157</v>
      </c>
      <c r="D32" s="1173">
        <v>4</v>
      </c>
      <c r="E32" s="1156">
        <v>4</v>
      </c>
      <c r="F32" s="1175" t="s">
        <v>500</v>
      </c>
      <c r="G32" s="494"/>
      <c r="H32" s="494" t="s">
        <v>499</v>
      </c>
      <c r="I32" s="494" t="s">
        <v>294</v>
      </c>
      <c r="J32" s="494" t="s">
        <v>294</v>
      </c>
      <c r="K32" s="573">
        <v>0</v>
      </c>
      <c r="L32" s="358" t="s">
        <v>2103</v>
      </c>
      <c r="M32" s="357" t="s">
        <v>4983</v>
      </c>
      <c r="N32" s="357" t="s">
        <v>499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882</v>
      </c>
      <c r="U32" s="357" t="s">
        <v>294</v>
      </c>
      <c r="V32" s="357" t="s">
        <v>294</v>
      </c>
    </row>
    <row r="33" spans="1:22">
      <c r="A33" s="1171"/>
      <c r="B33" s="544" t="s">
        <v>4629</v>
      </c>
      <c r="C33" s="1172" t="s">
        <v>4756</v>
      </c>
      <c r="D33" s="1173">
        <v>3</v>
      </c>
      <c r="E33" s="1156">
        <v>4</v>
      </c>
      <c r="F33" s="1176" t="s">
        <v>4618</v>
      </c>
      <c r="G33" s="494"/>
      <c r="H33" s="494" t="s">
        <v>868</v>
      </c>
      <c r="I33" s="494" t="s">
        <v>294</v>
      </c>
      <c r="J33" s="494" t="s">
        <v>294</v>
      </c>
      <c r="K33" s="573">
        <v>0</v>
      </c>
      <c r="L33" s="358" t="s">
        <v>4631</v>
      </c>
      <c r="M33" s="357" t="s">
        <v>4629</v>
      </c>
      <c r="N33" s="357" t="s">
        <v>868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2113</v>
      </c>
      <c r="U33" s="357" t="s">
        <v>294</v>
      </c>
      <c r="V33" s="357" t="s">
        <v>294</v>
      </c>
    </row>
    <row r="34" spans="1:22" ht="15" thickBot="1">
      <c r="A34" s="1171"/>
      <c r="B34" s="544" t="s">
        <v>35</v>
      </c>
      <c r="C34" s="1172" t="s">
        <v>3258</v>
      </c>
      <c r="D34" s="1173">
        <v>3</v>
      </c>
      <c r="E34" s="1156">
        <v>4</v>
      </c>
      <c r="F34" s="1175" t="s">
        <v>138</v>
      </c>
      <c r="G34" s="494"/>
      <c r="H34" s="494" t="s">
        <v>25</v>
      </c>
      <c r="I34" s="494" t="s">
        <v>294</v>
      </c>
      <c r="J34" s="494" t="s">
        <v>294</v>
      </c>
      <c r="K34" s="573">
        <v>0</v>
      </c>
      <c r="L34" s="358" t="s">
        <v>3259</v>
      </c>
      <c r="M34" s="357" t="s">
        <v>35</v>
      </c>
      <c r="N34" s="357" t="s">
        <v>25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2100</v>
      </c>
      <c r="U34" s="357" t="s">
        <v>294</v>
      </c>
      <c r="V34" s="357" t="s">
        <v>294</v>
      </c>
    </row>
    <row r="35" spans="1:22" ht="15" thickBot="1">
      <c r="A35" s="1177"/>
      <c r="B35" s="1189"/>
      <c r="C35" s="1178" t="s">
        <v>22</v>
      </c>
      <c r="D35" s="1179">
        <v>19</v>
      </c>
      <c r="E35" s="1179">
        <v>24</v>
      </c>
      <c r="F35" s="1180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1190">
        <v>5</v>
      </c>
      <c r="B36" s="544" t="s">
        <v>4980</v>
      </c>
      <c r="C36" s="1172" t="s">
        <v>4981</v>
      </c>
      <c r="D36" s="1173">
        <v>2</v>
      </c>
      <c r="E36" s="1156">
        <v>2</v>
      </c>
      <c r="F36" s="1185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4982</v>
      </c>
      <c r="M36" s="357" t="s">
        <v>4980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1190"/>
      <c r="B37" s="544" t="s">
        <v>4988</v>
      </c>
      <c r="C37" s="1172" t="s">
        <v>878</v>
      </c>
      <c r="D37" s="1173">
        <v>2</v>
      </c>
      <c r="E37" s="1156">
        <v>2</v>
      </c>
      <c r="F37" s="1176" t="s">
        <v>335</v>
      </c>
      <c r="G37" s="494"/>
      <c r="H37" s="494" t="s">
        <v>19</v>
      </c>
      <c r="I37" s="494" t="s">
        <v>294</v>
      </c>
      <c r="J37" s="494" t="s">
        <v>294</v>
      </c>
      <c r="K37" s="574">
        <v>0</v>
      </c>
      <c r="L37" s="358" t="s">
        <v>878</v>
      </c>
      <c r="M37" s="357" t="s">
        <v>4988</v>
      </c>
      <c r="N37" s="357" t="s">
        <v>19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335</v>
      </c>
      <c r="U37" s="357" t="s">
        <v>294</v>
      </c>
      <c r="V37" s="357" t="s">
        <v>294</v>
      </c>
    </row>
    <row r="38" spans="1:22">
      <c r="A38" s="1171"/>
      <c r="B38" s="544" t="s">
        <v>4634</v>
      </c>
      <c r="C38" s="1172" t="s">
        <v>4761</v>
      </c>
      <c r="D38" s="1173">
        <v>4</v>
      </c>
      <c r="E38" s="1156">
        <v>4</v>
      </c>
      <c r="F38" s="1176" t="s">
        <v>3669</v>
      </c>
      <c r="G38" s="494"/>
      <c r="H38" s="494" t="s">
        <v>30</v>
      </c>
      <c r="I38" s="494" t="s">
        <v>294</v>
      </c>
      <c r="J38" s="494" t="s">
        <v>294</v>
      </c>
      <c r="K38" s="573">
        <v>0</v>
      </c>
      <c r="L38" s="358" t="s">
        <v>943</v>
      </c>
      <c r="M38" s="357" t="s">
        <v>4634</v>
      </c>
      <c r="N38" s="357" t="s">
        <v>30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604</v>
      </c>
      <c r="U38" s="357" t="s">
        <v>294</v>
      </c>
      <c r="V38" s="357" t="s">
        <v>294</v>
      </c>
    </row>
    <row r="39" spans="1:22">
      <c r="A39" s="1171"/>
      <c r="B39" s="544" t="s">
        <v>860</v>
      </c>
      <c r="C39" s="1172" t="s">
        <v>861</v>
      </c>
      <c r="D39" s="1173">
        <v>4</v>
      </c>
      <c r="E39" s="1156">
        <v>6</v>
      </c>
      <c r="F39" s="1176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738</v>
      </c>
      <c r="M39" s="357" t="s">
        <v>860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1171"/>
      <c r="B40" s="1156" t="s">
        <v>4834</v>
      </c>
      <c r="C40" s="1172" t="s">
        <v>408</v>
      </c>
      <c r="D40" s="1173">
        <v>4</v>
      </c>
      <c r="E40" s="1156">
        <v>6</v>
      </c>
      <c r="F40" s="1176" t="s">
        <v>4611</v>
      </c>
      <c r="G40" s="494"/>
      <c r="H40" s="494" t="s">
        <v>4609</v>
      </c>
      <c r="I40" s="494" t="s">
        <v>294</v>
      </c>
      <c r="J40" s="494" t="s">
        <v>294</v>
      </c>
      <c r="K40" s="573">
        <v>0</v>
      </c>
      <c r="L40" s="358" t="s">
        <v>408</v>
      </c>
      <c r="M40" s="357" t="s">
        <v>4834</v>
      </c>
      <c r="N40" s="357" t="s">
        <v>4609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4611</v>
      </c>
      <c r="U40" s="357" t="s">
        <v>294</v>
      </c>
      <c r="V40" s="357" t="s">
        <v>294</v>
      </c>
    </row>
    <row r="41" spans="1:22" ht="15" thickBot="1">
      <c r="A41" s="1171"/>
      <c r="B41" s="544" t="s">
        <v>3619</v>
      </c>
      <c r="C41" s="1172" t="s">
        <v>142</v>
      </c>
      <c r="D41" s="1173">
        <v>6</v>
      </c>
      <c r="E41" s="1156">
        <v>10</v>
      </c>
      <c r="F41" s="1187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3619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thickBot="1">
      <c r="A42" s="1177"/>
      <c r="B42" s="1189"/>
      <c r="C42" s="1178" t="s">
        <v>22</v>
      </c>
      <c r="D42" s="1179">
        <v>22</v>
      </c>
      <c r="E42" s="1179">
        <v>30</v>
      </c>
      <c r="F42" s="1188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294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1190">
        <v>6</v>
      </c>
      <c r="B43" s="544" t="s">
        <v>4667</v>
      </c>
      <c r="C43" s="1172" t="s">
        <v>5185</v>
      </c>
      <c r="D43" s="1173">
        <v>3</v>
      </c>
      <c r="E43" s="1156">
        <v>4</v>
      </c>
      <c r="F43" s="1176" t="s">
        <v>4761</v>
      </c>
      <c r="G43" s="494"/>
      <c r="H43" s="494" t="s">
        <v>4634</v>
      </c>
      <c r="I43" s="494" t="s">
        <v>294</v>
      </c>
      <c r="J43" s="494" t="s">
        <v>294</v>
      </c>
      <c r="K43" s="573">
        <v>0</v>
      </c>
      <c r="L43" s="358" t="s">
        <v>4669</v>
      </c>
      <c r="M43" s="357" t="s">
        <v>4667</v>
      </c>
      <c r="N43" s="357" t="s">
        <v>4634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943</v>
      </c>
      <c r="U43" s="357" t="s">
        <v>294</v>
      </c>
      <c r="V43" s="357" t="s">
        <v>294</v>
      </c>
    </row>
    <row r="44" spans="1:22">
      <c r="A44" s="1171"/>
      <c r="B44" s="544" t="s">
        <v>4997</v>
      </c>
      <c r="C44" s="1172" t="s">
        <v>874</v>
      </c>
      <c r="D44" s="1173">
        <v>3</v>
      </c>
      <c r="E44" s="1156">
        <v>4</v>
      </c>
      <c r="F44" s="1175" t="s">
        <v>4981</v>
      </c>
      <c r="G44" s="494"/>
      <c r="H44" s="494" t="s">
        <v>4980</v>
      </c>
      <c r="I44" s="494" t="s">
        <v>294</v>
      </c>
      <c r="J44" s="494" t="s">
        <v>294</v>
      </c>
      <c r="K44" s="573">
        <v>0</v>
      </c>
      <c r="L44" s="358" t="s">
        <v>2129</v>
      </c>
      <c r="M44" s="357" t="s">
        <v>4997</v>
      </c>
      <c r="N44" s="357" t="s">
        <v>4980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4982</v>
      </c>
      <c r="U44" s="357" t="s">
        <v>294</v>
      </c>
      <c r="V44" s="357" t="s">
        <v>294</v>
      </c>
    </row>
    <row r="45" spans="1:22">
      <c r="A45" s="1171"/>
      <c r="B45" s="544" t="s">
        <v>4985</v>
      </c>
      <c r="C45" s="1172" t="s">
        <v>5028</v>
      </c>
      <c r="D45" s="1173">
        <v>4</v>
      </c>
      <c r="E45" s="1156">
        <v>4</v>
      </c>
      <c r="F45" s="1176" t="s">
        <v>5157</v>
      </c>
      <c r="G45" s="494"/>
      <c r="H45" s="494" t="s">
        <v>4983</v>
      </c>
      <c r="I45" s="494" t="s">
        <v>294</v>
      </c>
      <c r="J45" s="494" t="s">
        <v>294</v>
      </c>
      <c r="K45" s="573">
        <v>0</v>
      </c>
      <c r="L45" s="358" t="s">
        <v>4655</v>
      </c>
      <c r="M45" s="357" t="s">
        <v>4985</v>
      </c>
      <c r="N45" s="357" t="s">
        <v>4983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2103</v>
      </c>
      <c r="U45" s="357" t="s">
        <v>294</v>
      </c>
      <c r="V45" s="357" t="s">
        <v>294</v>
      </c>
    </row>
    <row r="46" spans="1:22">
      <c r="A46" s="1171"/>
      <c r="B46" s="544" t="s">
        <v>36</v>
      </c>
      <c r="C46" s="1172" t="s">
        <v>247</v>
      </c>
      <c r="D46" s="1173">
        <v>1</v>
      </c>
      <c r="E46" s="1156">
        <v>1</v>
      </c>
      <c r="F46" s="117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1131</v>
      </c>
      <c r="M46" s="357" t="s">
        <v>36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1171"/>
      <c r="B47" s="1156" t="s">
        <v>4838</v>
      </c>
      <c r="C47" s="1172" t="s">
        <v>4639</v>
      </c>
      <c r="D47" s="1173">
        <v>4</v>
      </c>
      <c r="E47" s="1156">
        <v>6</v>
      </c>
      <c r="F47" s="1176" t="s">
        <v>141</v>
      </c>
      <c r="G47" s="494"/>
      <c r="H47" s="494" t="s">
        <v>30</v>
      </c>
      <c r="I47" s="494" t="s">
        <v>294</v>
      </c>
      <c r="J47" s="494" t="s">
        <v>294</v>
      </c>
      <c r="K47" s="573">
        <v>0</v>
      </c>
      <c r="L47" s="358" t="s">
        <v>2115</v>
      </c>
      <c r="M47" s="357" t="s">
        <v>4838</v>
      </c>
      <c r="N47" s="357" t="s">
        <v>30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604</v>
      </c>
      <c r="U47" s="357" t="s">
        <v>294</v>
      </c>
      <c r="V47" s="357" t="s">
        <v>294</v>
      </c>
    </row>
    <row r="48" spans="1:22" ht="15" thickBot="1">
      <c r="A48" s="1171"/>
      <c r="B48" s="544" t="s">
        <v>4836</v>
      </c>
      <c r="C48" s="1172" t="s">
        <v>411</v>
      </c>
      <c r="D48" s="1173">
        <v>5</v>
      </c>
      <c r="E48" s="1156">
        <v>6</v>
      </c>
      <c r="F48" s="1175" t="s">
        <v>4689</v>
      </c>
      <c r="G48" s="494"/>
      <c r="H48" s="494" t="s">
        <v>4831</v>
      </c>
      <c r="I48" s="494" t="s">
        <v>294</v>
      </c>
      <c r="J48" s="494" t="s">
        <v>294</v>
      </c>
      <c r="K48" s="573">
        <v>0</v>
      </c>
      <c r="L48" s="358" t="s">
        <v>411</v>
      </c>
      <c r="M48" s="357" t="s">
        <v>4836</v>
      </c>
      <c r="N48" s="357" t="s">
        <v>4831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2108</v>
      </c>
      <c r="U48" s="357" t="s">
        <v>294</v>
      </c>
      <c r="V48" s="357" t="s">
        <v>294</v>
      </c>
    </row>
    <row r="49" spans="1:22" ht="15" thickBot="1">
      <c r="A49" s="1177"/>
      <c r="B49" s="1189"/>
      <c r="C49" s="1178" t="s">
        <v>22</v>
      </c>
      <c r="D49" s="1179">
        <v>20</v>
      </c>
      <c r="E49" s="1179">
        <v>25</v>
      </c>
      <c r="F49" s="1191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22</v>
      </c>
      <c r="M49" s="357" t="s">
        <v>294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1181">
        <v>7</v>
      </c>
      <c r="B50" s="544" t="s">
        <v>4708</v>
      </c>
      <c r="C50" s="1172" t="s">
        <v>864</v>
      </c>
      <c r="D50" s="1173">
        <v>4</v>
      </c>
      <c r="E50" s="1156">
        <v>6</v>
      </c>
      <c r="F50" s="1184" t="s">
        <v>5186</v>
      </c>
      <c r="G50" s="494"/>
      <c r="H50" s="494" t="s">
        <v>860</v>
      </c>
      <c r="I50" s="494" t="s">
        <v>294</v>
      </c>
      <c r="J50" s="494" t="s">
        <v>294</v>
      </c>
      <c r="K50" s="573">
        <v>0</v>
      </c>
      <c r="L50" s="358" t="s">
        <v>864</v>
      </c>
      <c r="M50" s="357" t="s">
        <v>4708</v>
      </c>
      <c r="N50" s="357" t="s">
        <v>860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738</v>
      </c>
      <c r="U50" s="357" t="s">
        <v>294</v>
      </c>
      <c r="V50" s="357" t="s">
        <v>294</v>
      </c>
    </row>
    <row r="51" spans="1:22">
      <c r="A51" s="1171"/>
      <c r="B51" s="1156" t="s">
        <v>38</v>
      </c>
      <c r="C51" s="1172" t="s">
        <v>146</v>
      </c>
      <c r="D51" s="1173">
        <v>1</v>
      </c>
      <c r="E51" s="1156">
        <v>1</v>
      </c>
      <c r="F51" s="1176" t="s">
        <v>335</v>
      </c>
      <c r="G51" s="494"/>
      <c r="H51" s="494" t="s">
        <v>19</v>
      </c>
      <c r="I51" s="494" t="s">
        <v>294</v>
      </c>
      <c r="J51" s="494" t="s">
        <v>294</v>
      </c>
      <c r="K51" s="573">
        <v>0</v>
      </c>
      <c r="L51" s="358" t="s">
        <v>331</v>
      </c>
      <c r="M51" s="357" t="s">
        <v>38</v>
      </c>
      <c r="N51" s="357" t="s">
        <v>19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335</v>
      </c>
      <c r="U51" s="357" t="s">
        <v>294</v>
      </c>
      <c r="V51" s="357" t="s">
        <v>294</v>
      </c>
    </row>
    <row r="52" spans="1:22">
      <c r="A52" s="1171"/>
      <c r="B52" s="544" t="s">
        <v>40</v>
      </c>
      <c r="C52" s="1172" t="s">
        <v>338</v>
      </c>
      <c r="D52" s="1173">
        <v>1</v>
      </c>
      <c r="E52" s="1156">
        <v>1</v>
      </c>
      <c r="F52" s="1176" t="s">
        <v>247</v>
      </c>
      <c r="G52" s="494"/>
      <c r="H52" s="494" t="s">
        <v>36</v>
      </c>
      <c r="I52" s="494" t="s">
        <v>294</v>
      </c>
      <c r="J52" s="494" t="s">
        <v>294</v>
      </c>
      <c r="K52" s="573">
        <v>0</v>
      </c>
      <c r="L52" s="358" t="s">
        <v>1180</v>
      </c>
      <c r="M52" s="357" t="s">
        <v>40</v>
      </c>
      <c r="N52" s="357" t="s">
        <v>36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1131</v>
      </c>
      <c r="U52" s="357" t="s">
        <v>294</v>
      </c>
      <c r="V52" s="357" t="s">
        <v>294</v>
      </c>
    </row>
    <row r="53" spans="1:22">
      <c r="A53" s="1171"/>
      <c r="B53" s="544" t="s">
        <v>4993</v>
      </c>
      <c r="C53" s="1172" t="s">
        <v>4717</v>
      </c>
      <c r="D53" s="1173">
        <v>4</v>
      </c>
      <c r="E53" s="1156">
        <v>4</v>
      </c>
      <c r="F53" s="1176" t="s">
        <v>4761</v>
      </c>
      <c r="G53" s="494"/>
      <c r="H53" s="494" t="s">
        <v>4634</v>
      </c>
      <c r="I53" s="494" t="s">
        <v>294</v>
      </c>
      <c r="J53" s="494" t="s">
        <v>294</v>
      </c>
      <c r="K53" s="573">
        <v>0</v>
      </c>
      <c r="L53" s="358" t="s">
        <v>2118</v>
      </c>
      <c r="M53" s="357" t="s">
        <v>4993</v>
      </c>
      <c r="N53" s="357" t="s">
        <v>4634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943</v>
      </c>
      <c r="U53" s="357" t="s">
        <v>294</v>
      </c>
      <c r="V53" s="357" t="s">
        <v>294</v>
      </c>
    </row>
    <row r="54" spans="1:22">
      <c r="A54" s="1171"/>
      <c r="B54" s="544" t="s">
        <v>4643</v>
      </c>
      <c r="C54" s="1172" t="s">
        <v>4645</v>
      </c>
      <c r="D54" s="1173">
        <v>5</v>
      </c>
      <c r="E54" s="1156">
        <v>6</v>
      </c>
      <c r="F54" s="1176" t="s">
        <v>411</v>
      </c>
      <c r="G54" s="494"/>
      <c r="H54" s="494" t="s">
        <v>4836</v>
      </c>
      <c r="I54" s="494" t="s">
        <v>294</v>
      </c>
      <c r="J54" s="494" t="s">
        <v>294</v>
      </c>
      <c r="K54" s="573">
        <v>0</v>
      </c>
      <c r="L54" s="358" t="s">
        <v>4645</v>
      </c>
      <c r="M54" s="357" t="s">
        <v>4643</v>
      </c>
      <c r="N54" s="357" t="s">
        <v>4836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411</v>
      </c>
      <c r="U54" s="357" t="s">
        <v>294</v>
      </c>
      <c r="V54" s="357" t="s">
        <v>294</v>
      </c>
    </row>
    <row r="55" spans="1:22" ht="15" thickBot="1">
      <c r="A55" s="1171"/>
      <c r="B55" s="544" t="s">
        <v>372</v>
      </c>
      <c r="C55" s="1172" t="s">
        <v>4642</v>
      </c>
      <c r="D55" s="1173">
        <v>5</v>
      </c>
      <c r="E55" s="1156">
        <v>6</v>
      </c>
      <c r="F55" s="1175" t="s">
        <v>4761</v>
      </c>
      <c r="G55" s="494"/>
      <c r="H55" s="494" t="s">
        <v>4634</v>
      </c>
      <c r="I55" s="494" t="s">
        <v>294</v>
      </c>
      <c r="J55" s="494" t="s">
        <v>294</v>
      </c>
      <c r="K55" s="573">
        <v>0</v>
      </c>
      <c r="L55" s="358" t="s">
        <v>622</v>
      </c>
      <c r="M55" s="357" t="s">
        <v>372</v>
      </c>
      <c r="N55" s="357" t="s">
        <v>4634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943</v>
      </c>
      <c r="U55" s="357" t="s">
        <v>294</v>
      </c>
      <c r="V55" s="357" t="s">
        <v>294</v>
      </c>
    </row>
    <row r="56" spans="1:22" ht="15" thickBot="1">
      <c r="A56" s="1177"/>
      <c r="B56" s="1189"/>
      <c r="C56" s="1178" t="s">
        <v>22</v>
      </c>
      <c r="D56" s="1179">
        <v>20</v>
      </c>
      <c r="E56" s="1179">
        <v>24</v>
      </c>
      <c r="F56" s="119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1181">
        <v>8</v>
      </c>
      <c r="B57" s="544" t="s">
        <v>4951</v>
      </c>
      <c r="C57" s="1172" t="s">
        <v>4661</v>
      </c>
      <c r="D57" s="1173">
        <v>5</v>
      </c>
      <c r="E57" s="1156">
        <v>6</v>
      </c>
      <c r="F57" s="1176" t="s">
        <v>411</v>
      </c>
      <c r="G57" s="494"/>
      <c r="H57" s="494" t="s">
        <v>4836</v>
      </c>
      <c r="I57" s="494" t="s">
        <v>294</v>
      </c>
      <c r="J57" s="494" t="s">
        <v>294</v>
      </c>
      <c r="K57" s="573">
        <v>0</v>
      </c>
      <c r="L57" s="358" t="s">
        <v>4663</v>
      </c>
      <c r="M57" s="357" t="s">
        <v>4951</v>
      </c>
      <c r="N57" s="357" t="s">
        <v>4836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411</v>
      </c>
      <c r="U57" s="357" t="s">
        <v>294</v>
      </c>
      <c r="V57" s="357" t="s">
        <v>294</v>
      </c>
    </row>
    <row r="58" spans="1:22">
      <c r="A58" s="1171"/>
      <c r="B58" s="544" t="s">
        <v>4984</v>
      </c>
      <c r="C58" s="1172" t="s">
        <v>4778</v>
      </c>
      <c r="D58" s="1173">
        <v>4</v>
      </c>
      <c r="E58" s="1156">
        <v>4</v>
      </c>
      <c r="F58" s="1176" t="s">
        <v>943</v>
      </c>
      <c r="G58" s="494"/>
      <c r="H58" s="494" t="s">
        <v>4634</v>
      </c>
      <c r="I58" s="494" t="s">
        <v>294</v>
      </c>
      <c r="J58" s="494" t="s">
        <v>294</v>
      </c>
      <c r="K58" s="573">
        <v>0</v>
      </c>
      <c r="L58" s="358" t="s">
        <v>4659</v>
      </c>
      <c r="M58" s="357" t="s">
        <v>4984</v>
      </c>
      <c r="N58" s="357" t="s">
        <v>4634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943</v>
      </c>
      <c r="U58" s="357" t="s">
        <v>294</v>
      </c>
      <c r="V58" s="357" t="s">
        <v>294</v>
      </c>
    </row>
    <row r="59" spans="1:22">
      <c r="A59" s="1171"/>
      <c r="B59" s="544" t="s">
        <v>4649</v>
      </c>
      <c r="C59" s="1172" t="s">
        <v>4650</v>
      </c>
      <c r="D59" s="1173">
        <v>4</v>
      </c>
      <c r="E59" s="1156">
        <v>4</v>
      </c>
      <c r="F59" s="1176" t="s">
        <v>874</v>
      </c>
      <c r="G59" s="494"/>
      <c r="H59" s="494" t="s">
        <v>4997</v>
      </c>
      <c r="I59" s="494" t="s">
        <v>294</v>
      </c>
      <c r="J59" s="494" t="s">
        <v>294</v>
      </c>
      <c r="K59" s="573">
        <v>0</v>
      </c>
      <c r="L59" s="358" t="s">
        <v>774</v>
      </c>
      <c r="M59" s="357" t="s">
        <v>4649</v>
      </c>
      <c r="N59" s="357" t="s">
        <v>4997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2129</v>
      </c>
      <c r="U59" s="357" t="s">
        <v>294</v>
      </c>
      <c r="V59" s="357" t="s">
        <v>294</v>
      </c>
    </row>
    <row r="60" spans="1:22" ht="15" thickBot="1">
      <c r="A60" s="1171"/>
      <c r="B60" s="1156" t="s">
        <v>4987</v>
      </c>
      <c r="C60" s="1172" t="s">
        <v>333</v>
      </c>
      <c r="D60" s="1173">
        <v>6</v>
      </c>
      <c r="E60" s="1156">
        <v>10</v>
      </c>
      <c r="F60" s="1176" t="s">
        <v>142</v>
      </c>
      <c r="G60" s="494"/>
      <c r="H60" s="494" t="s">
        <v>3619</v>
      </c>
      <c r="I60" s="494" t="s">
        <v>294</v>
      </c>
      <c r="J60" s="494" t="s">
        <v>294</v>
      </c>
      <c r="K60" s="573">
        <v>0</v>
      </c>
      <c r="L60" s="358" t="s">
        <v>4861</v>
      </c>
      <c r="M60" s="357" t="s">
        <v>4987</v>
      </c>
      <c r="N60" s="357" t="s">
        <v>3619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1181</v>
      </c>
      <c r="U60" s="357" t="s">
        <v>294</v>
      </c>
      <c r="V60" s="357" t="s">
        <v>294</v>
      </c>
    </row>
    <row r="61" spans="1:22" ht="15" thickBot="1">
      <c r="A61" s="1177"/>
      <c r="B61" s="1189"/>
      <c r="C61" s="1178" t="s">
        <v>22</v>
      </c>
      <c r="D61" s="1179">
        <v>19</v>
      </c>
      <c r="E61" s="1179">
        <v>24</v>
      </c>
      <c r="F61" s="1191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22</v>
      </c>
      <c r="M61" s="357" t="s">
        <v>294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1181">
        <v>9</v>
      </c>
      <c r="B62" s="860" t="s">
        <v>877</v>
      </c>
      <c r="C62" s="1063" t="s">
        <v>5187</v>
      </c>
      <c r="D62" s="1192">
        <v>5</v>
      </c>
      <c r="E62" s="639">
        <v>6</v>
      </c>
      <c r="F62" s="1193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4992</v>
      </c>
      <c r="M62" s="357" t="s">
        <v>877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1171"/>
      <c r="B63" s="544" t="s">
        <v>4866</v>
      </c>
      <c r="C63" s="1172" t="s">
        <v>147</v>
      </c>
      <c r="D63" s="1173">
        <v>6</v>
      </c>
      <c r="E63" s="1156">
        <v>10</v>
      </c>
      <c r="F63" s="1176" t="s">
        <v>3258</v>
      </c>
      <c r="G63" s="494"/>
      <c r="H63" s="494" t="s">
        <v>35</v>
      </c>
      <c r="I63" s="494" t="s">
        <v>294</v>
      </c>
      <c r="J63" s="494" t="s">
        <v>294</v>
      </c>
      <c r="K63" s="573">
        <v>0</v>
      </c>
      <c r="L63" s="358" t="s">
        <v>1153</v>
      </c>
      <c r="M63" s="357" t="s">
        <v>4866</v>
      </c>
      <c r="N63" s="357" t="s">
        <v>35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3259</v>
      </c>
      <c r="U63" s="357" t="s">
        <v>294</v>
      </c>
      <c r="V63" s="357" t="s">
        <v>294</v>
      </c>
    </row>
    <row r="64" spans="1:22">
      <c r="A64" s="1171"/>
      <c r="B64" s="1156" t="s">
        <v>875</v>
      </c>
      <c r="C64" s="1172" t="s">
        <v>4874</v>
      </c>
      <c r="D64" s="1173">
        <v>4</v>
      </c>
      <c r="E64" s="1156">
        <v>6</v>
      </c>
      <c r="F64" s="1176" t="s">
        <v>864</v>
      </c>
      <c r="G64" s="494"/>
      <c r="H64" s="494" t="s">
        <v>4708</v>
      </c>
      <c r="I64" s="494" t="s">
        <v>294</v>
      </c>
      <c r="J64" s="494" t="s">
        <v>294</v>
      </c>
      <c r="K64" s="573">
        <v>0</v>
      </c>
      <c r="L64" s="358" t="s">
        <v>945</v>
      </c>
      <c r="M64" s="357" t="s">
        <v>875</v>
      </c>
      <c r="N64" s="357" t="s">
        <v>4708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864</v>
      </c>
      <c r="U64" s="357" t="s">
        <v>294</v>
      </c>
      <c r="V64" s="357" t="s">
        <v>294</v>
      </c>
    </row>
    <row r="65" spans="1:22" ht="15" thickBot="1">
      <c r="A65" s="1171"/>
      <c r="B65" s="544" t="s">
        <v>876</v>
      </c>
      <c r="C65" s="1172" t="s">
        <v>4999</v>
      </c>
      <c r="D65" s="1173">
        <v>4</v>
      </c>
      <c r="E65" s="1156">
        <v>6</v>
      </c>
      <c r="F65" s="1176" t="s">
        <v>5028</v>
      </c>
      <c r="G65" s="494"/>
      <c r="H65" s="494" t="s">
        <v>4985</v>
      </c>
      <c r="I65" s="494" t="s">
        <v>294</v>
      </c>
      <c r="J65" s="494" t="s">
        <v>294</v>
      </c>
      <c r="K65" s="573">
        <v>0</v>
      </c>
      <c r="L65" s="358" t="s">
        <v>4771</v>
      </c>
      <c r="M65" s="357" t="s">
        <v>876</v>
      </c>
      <c r="N65" s="357" t="s">
        <v>4985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4655</v>
      </c>
      <c r="U65" s="357" t="s">
        <v>294</v>
      </c>
      <c r="V65" s="357" t="s">
        <v>294</v>
      </c>
    </row>
    <row r="66" spans="1:22" ht="15" thickBot="1">
      <c r="A66" s="1177"/>
      <c r="B66" s="1189"/>
      <c r="C66" s="1178" t="s">
        <v>22</v>
      </c>
      <c r="D66" s="1179">
        <v>19</v>
      </c>
      <c r="E66" s="1179">
        <v>28</v>
      </c>
      <c r="F66" s="11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181">
        <v>10</v>
      </c>
      <c r="B67" s="544" t="s">
        <v>4994</v>
      </c>
      <c r="C67" s="1172" t="s">
        <v>4995</v>
      </c>
      <c r="D67" s="1182">
        <v>6</v>
      </c>
      <c r="E67" s="1183">
        <v>10</v>
      </c>
      <c r="F67" s="1176" t="s">
        <v>4778</v>
      </c>
      <c r="G67" s="494"/>
      <c r="H67" s="494" t="s">
        <v>4984</v>
      </c>
      <c r="I67" s="494" t="s">
        <v>294</v>
      </c>
      <c r="J67" s="494" t="s">
        <v>294</v>
      </c>
      <c r="K67" s="573">
        <v>0</v>
      </c>
      <c r="L67" s="358" t="s">
        <v>4996</v>
      </c>
      <c r="M67" s="357" t="s">
        <v>4994</v>
      </c>
      <c r="N67" s="357" t="s">
        <v>4984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4659</v>
      </c>
      <c r="U67" s="357" t="s">
        <v>294</v>
      </c>
      <c r="V67" s="357" t="s">
        <v>294</v>
      </c>
    </row>
    <row r="68" spans="1:22">
      <c r="A68" s="1171"/>
      <c r="B68" s="1156" t="s">
        <v>5001</v>
      </c>
      <c r="C68" s="1172" t="s">
        <v>151</v>
      </c>
      <c r="D68" s="1173">
        <v>7</v>
      </c>
      <c r="E68" s="1156">
        <v>12</v>
      </c>
      <c r="F68" s="1176" t="s">
        <v>147</v>
      </c>
      <c r="G68" s="494"/>
      <c r="H68" s="494" t="s">
        <v>4866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5001</v>
      </c>
      <c r="N68" s="357" t="s">
        <v>4866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1171"/>
      <c r="B69" s="1156" t="s">
        <v>5002</v>
      </c>
      <c r="C69" s="1172" t="s">
        <v>4839</v>
      </c>
      <c r="D69" s="1173">
        <v>5</v>
      </c>
      <c r="E69" s="1156">
        <v>6</v>
      </c>
      <c r="F69" s="1176" t="s">
        <v>4778</v>
      </c>
      <c r="G69" s="494" t="s">
        <v>241</v>
      </c>
      <c r="H69" s="494" t="s">
        <v>4984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1171"/>
      <c r="B70" s="1156" t="s">
        <v>5003</v>
      </c>
      <c r="C70" s="1172" t="s">
        <v>5004</v>
      </c>
      <c r="D70" s="1173">
        <v>5</v>
      </c>
      <c r="E70" s="1156">
        <v>6</v>
      </c>
      <c r="F70" s="1176" t="s">
        <v>4778</v>
      </c>
      <c r="G70" s="494" t="s">
        <v>241</v>
      </c>
      <c r="H70" s="494" t="s">
        <v>4984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1171"/>
      <c r="B71" s="1156" t="s">
        <v>5005</v>
      </c>
      <c r="C71" s="1172" t="s">
        <v>5006</v>
      </c>
      <c r="D71" s="1173">
        <v>5</v>
      </c>
      <c r="E71" s="1156">
        <v>6</v>
      </c>
      <c r="F71" s="1176" t="s">
        <v>4778</v>
      </c>
      <c r="G71" s="494" t="s">
        <v>241</v>
      </c>
      <c r="H71" s="494" t="s">
        <v>4984</v>
      </c>
      <c r="I71" s="494" t="s">
        <v>294</v>
      </c>
      <c r="J71" s="494" t="s">
        <v>294</v>
      </c>
      <c r="K71" s="573">
        <v>0</v>
      </c>
      <c r="L71" s="358" t="s">
        <v>5007</v>
      </c>
      <c r="M71" s="357" t="s">
        <v>5005</v>
      </c>
      <c r="N71" s="357" t="s">
        <v>4984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4659</v>
      </c>
      <c r="U71" s="357" t="s">
        <v>294</v>
      </c>
      <c r="V71" s="357" t="s">
        <v>294</v>
      </c>
    </row>
    <row r="72" spans="1:22" ht="15" thickBot="1">
      <c r="A72" s="1194"/>
      <c r="B72" s="1195"/>
      <c r="C72" s="1196" t="s">
        <v>22</v>
      </c>
      <c r="D72" s="1197">
        <v>18</v>
      </c>
      <c r="E72" s="1197">
        <v>28</v>
      </c>
      <c r="F72" s="1198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199"/>
      <c r="B73" s="1200"/>
      <c r="C73" s="1196" t="s">
        <v>111</v>
      </c>
      <c r="D73" s="1197">
        <v>201</v>
      </c>
      <c r="E73" s="1197">
        <v>259</v>
      </c>
      <c r="F73" s="120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274D-390A-4EEE-BA5E-8191A1D53C10}">
  <sheetPr codeName="Sheet204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535" t="s">
        <v>10</v>
      </c>
      <c r="C9" s="543" t="s">
        <v>438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544" t="s">
        <v>3168</v>
      </c>
      <c r="C10" s="540" t="s">
        <v>4824</v>
      </c>
      <c r="D10" s="499">
        <v>5</v>
      </c>
      <c r="E10" s="47">
        <v>7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544" t="s">
        <v>19</v>
      </c>
      <c r="C11" s="532" t="s">
        <v>335</v>
      </c>
      <c r="D11" s="499">
        <v>2</v>
      </c>
      <c r="E11" s="47">
        <v>2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335</v>
      </c>
      <c r="M11" s="357" t="s">
        <v>19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44" t="s">
        <v>18</v>
      </c>
      <c r="C12" s="532" t="s">
        <v>3151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608</v>
      </c>
      <c r="M12" s="357" t="s">
        <v>18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544" t="s">
        <v>20</v>
      </c>
      <c r="C13" s="532" t="s">
        <v>3543</v>
      </c>
      <c r="D13" s="499">
        <v>5</v>
      </c>
      <c r="E13" s="47">
        <v>6</v>
      </c>
      <c r="F13" s="68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206"/>
      <c r="C14" s="541" t="s">
        <v>22</v>
      </c>
      <c r="D14" s="49">
        <v>16</v>
      </c>
      <c r="E14" s="49">
        <v>19</v>
      </c>
      <c r="F14" s="69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535" t="s">
        <v>3544</v>
      </c>
      <c r="C15" s="532" t="s">
        <v>3570</v>
      </c>
      <c r="D15" s="498">
        <v>5</v>
      </c>
      <c r="E15" s="47">
        <v>6</v>
      </c>
      <c r="F15" s="496" t="s">
        <v>4824</v>
      </c>
      <c r="G15" s="494"/>
      <c r="H15" s="494" t="s">
        <v>3168</v>
      </c>
      <c r="I15" s="494" t="s">
        <v>294</v>
      </c>
      <c r="J15" s="494" t="s">
        <v>294</v>
      </c>
      <c r="K15" s="573">
        <v>0</v>
      </c>
      <c r="L15" s="358" t="s">
        <v>593</v>
      </c>
      <c r="M15" s="357" t="s">
        <v>3544</v>
      </c>
      <c r="N15" s="357" t="s">
        <v>3168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3170</v>
      </c>
      <c r="U15" s="357" t="s">
        <v>294</v>
      </c>
      <c r="V15" s="357" t="s">
        <v>294</v>
      </c>
    </row>
    <row r="16" spans="1:22">
      <c r="A16" s="515"/>
      <c r="B16" s="544" t="s">
        <v>26</v>
      </c>
      <c r="C16" s="532" t="s">
        <v>52</v>
      </c>
      <c r="D16" s="499">
        <v>5</v>
      </c>
      <c r="E16" s="47">
        <v>6</v>
      </c>
      <c r="F16" s="496" t="s">
        <v>3543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26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515"/>
      <c r="B17" s="544" t="s">
        <v>905</v>
      </c>
      <c r="C17" s="532" t="s">
        <v>906</v>
      </c>
      <c r="D17" s="499">
        <v>4</v>
      </c>
      <c r="E17" s="47">
        <v>5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2124</v>
      </c>
      <c r="M17" s="357" t="s">
        <v>905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544" t="s">
        <v>25</v>
      </c>
      <c r="C18" s="532" t="s">
        <v>138</v>
      </c>
      <c r="D18" s="499">
        <v>3</v>
      </c>
      <c r="E18" s="47">
        <v>4</v>
      </c>
      <c r="F18" s="68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15"/>
      <c r="B19" s="529" t="s">
        <v>499</v>
      </c>
      <c r="C19" s="532" t="s">
        <v>500</v>
      </c>
      <c r="D19" s="499">
        <v>4</v>
      </c>
      <c r="E19" s="47">
        <v>5</v>
      </c>
      <c r="F19" s="4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882</v>
      </c>
      <c r="M19" s="357" t="s">
        <v>499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7"/>
      <c r="B20" s="206"/>
      <c r="C20" s="541" t="s">
        <v>22</v>
      </c>
      <c r="D20" s="49">
        <v>21</v>
      </c>
      <c r="E20" s="49">
        <v>26</v>
      </c>
      <c r="F20" s="69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544" t="s">
        <v>4626</v>
      </c>
      <c r="C21" s="532" t="s">
        <v>562</v>
      </c>
      <c r="D21" s="499">
        <v>5</v>
      </c>
      <c r="E21" s="47">
        <v>7</v>
      </c>
      <c r="F21" s="495" t="s">
        <v>3570</v>
      </c>
      <c r="G21" s="494"/>
      <c r="H21" s="494" t="s">
        <v>3544</v>
      </c>
      <c r="I21" s="494" t="s">
        <v>294</v>
      </c>
      <c r="J21" s="494" t="s">
        <v>294</v>
      </c>
      <c r="K21" s="573">
        <v>0</v>
      </c>
      <c r="L21" s="358" t="s">
        <v>4538</v>
      </c>
      <c r="M21" s="357" t="s">
        <v>4626</v>
      </c>
      <c r="N21" s="357" t="s">
        <v>3544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593</v>
      </c>
      <c r="U21" s="357" t="s">
        <v>294</v>
      </c>
      <c r="V21" s="357" t="s">
        <v>294</v>
      </c>
    </row>
    <row r="22" spans="1:22">
      <c r="A22" s="515"/>
      <c r="B22" s="544" t="s">
        <v>33</v>
      </c>
      <c r="C22" s="532" t="s">
        <v>140</v>
      </c>
      <c r="D22" s="499">
        <v>5</v>
      </c>
      <c r="E22" s="47">
        <v>7</v>
      </c>
      <c r="F22" s="496" t="s">
        <v>52</v>
      </c>
      <c r="G22" s="494"/>
      <c r="H22" s="494" t="s">
        <v>26</v>
      </c>
      <c r="I22" s="494" t="s">
        <v>294</v>
      </c>
      <c r="J22" s="494" t="s">
        <v>294</v>
      </c>
      <c r="K22" s="573">
        <v>0</v>
      </c>
      <c r="L22" s="358" t="s">
        <v>602</v>
      </c>
      <c r="M22" s="357" t="s">
        <v>33</v>
      </c>
      <c r="N22" s="357" t="s">
        <v>26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3412</v>
      </c>
      <c r="U22" s="357" t="s">
        <v>294</v>
      </c>
      <c r="V22" s="357" t="s">
        <v>294</v>
      </c>
    </row>
    <row r="23" spans="1:22">
      <c r="A23" s="515"/>
      <c r="B23" s="544" t="s">
        <v>903</v>
      </c>
      <c r="C23" s="532" t="s">
        <v>904</v>
      </c>
      <c r="D23" s="499">
        <v>4</v>
      </c>
      <c r="E23" s="47">
        <v>5</v>
      </c>
      <c r="F23" s="496" t="s">
        <v>906</v>
      </c>
      <c r="G23" s="494"/>
      <c r="H23" s="494" t="s">
        <v>905</v>
      </c>
      <c r="I23" s="494" t="s">
        <v>294</v>
      </c>
      <c r="J23" s="494" t="s">
        <v>294</v>
      </c>
      <c r="K23" s="573">
        <v>0</v>
      </c>
      <c r="L23" s="358" t="s">
        <v>2125</v>
      </c>
      <c r="M23" s="357" t="s">
        <v>903</v>
      </c>
      <c r="N23" s="357" t="s">
        <v>905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2124</v>
      </c>
      <c r="U23" s="357" t="s">
        <v>294</v>
      </c>
      <c r="V23" s="357" t="s">
        <v>294</v>
      </c>
    </row>
    <row r="24" spans="1:22">
      <c r="A24" s="515"/>
      <c r="B24" s="544" t="s">
        <v>5149</v>
      </c>
      <c r="C24" s="532" t="s">
        <v>5150</v>
      </c>
      <c r="D24" s="499">
        <v>3</v>
      </c>
      <c r="E24" s="47">
        <v>4</v>
      </c>
      <c r="F24" s="49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4742</v>
      </c>
      <c r="M24" s="357" t="s">
        <v>5149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 ht="15" thickBot="1">
      <c r="A25" s="515"/>
      <c r="B25" s="544" t="s">
        <v>29</v>
      </c>
      <c r="C25" s="532" t="s">
        <v>53</v>
      </c>
      <c r="D25" s="499">
        <v>2</v>
      </c>
      <c r="E25" s="47">
        <v>2</v>
      </c>
      <c r="F25" s="4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 ht="15" thickBot="1">
      <c r="A26" s="517"/>
      <c r="B26" s="206"/>
      <c r="C26" s="541" t="s">
        <v>22</v>
      </c>
      <c r="D26" s="49">
        <v>19</v>
      </c>
      <c r="E26" s="49">
        <v>25</v>
      </c>
      <c r="F26" s="691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602">
        <v>4</v>
      </c>
      <c r="B27" s="544" t="s">
        <v>4893</v>
      </c>
      <c r="C27" s="532" t="s">
        <v>4894</v>
      </c>
      <c r="D27" s="498">
        <v>4</v>
      </c>
      <c r="E27" s="47">
        <v>4</v>
      </c>
      <c r="F27" s="495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2113</v>
      </c>
      <c r="M27" s="357" t="s">
        <v>4893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15"/>
      <c r="B28" s="544" t="s">
        <v>3619</v>
      </c>
      <c r="C28" s="532" t="s">
        <v>142</v>
      </c>
      <c r="D28" s="499">
        <v>6</v>
      </c>
      <c r="E28" s="47">
        <v>10</v>
      </c>
      <c r="F28" s="49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1181</v>
      </c>
      <c r="M28" s="357" t="s">
        <v>3619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15"/>
      <c r="B29" s="544" t="s">
        <v>366</v>
      </c>
      <c r="C29" s="532" t="s">
        <v>367</v>
      </c>
      <c r="D29" s="499">
        <v>3</v>
      </c>
      <c r="E29" s="47">
        <v>3</v>
      </c>
      <c r="F29" s="49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367</v>
      </c>
      <c r="M29" s="357" t="s">
        <v>366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/>
      <c r="B30" s="544" t="s">
        <v>30</v>
      </c>
      <c r="C30" s="532" t="s">
        <v>4074</v>
      </c>
      <c r="D30" s="499">
        <v>5</v>
      </c>
      <c r="E30" s="47">
        <v>6</v>
      </c>
      <c r="F30" s="496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 ht="15" thickBot="1">
      <c r="A31" s="515"/>
      <c r="B31" s="544" t="s">
        <v>5151</v>
      </c>
      <c r="C31" s="532" t="s">
        <v>5014</v>
      </c>
      <c r="D31" s="499">
        <v>3</v>
      </c>
      <c r="E31" s="47">
        <v>3</v>
      </c>
      <c r="F31" s="496" t="s">
        <v>904</v>
      </c>
      <c r="G31" s="494"/>
      <c r="H31" s="494" t="s">
        <v>903</v>
      </c>
      <c r="I31" s="494" t="s">
        <v>294</v>
      </c>
      <c r="J31" s="494" t="s">
        <v>294</v>
      </c>
      <c r="K31" s="573">
        <v>0</v>
      </c>
      <c r="L31" s="358" t="s">
        <v>5014</v>
      </c>
      <c r="M31" s="357" t="s">
        <v>5151</v>
      </c>
      <c r="N31" s="357" t="s">
        <v>903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2125</v>
      </c>
      <c r="U31" s="357" t="s">
        <v>294</v>
      </c>
      <c r="V31" s="357" t="s">
        <v>294</v>
      </c>
    </row>
    <row r="32" spans="1:22" ht="15" thickBot="1">
      <c r="A32" s="517"/>
      <c r="B32" s="206"/>
      <c r="C32" s="541" t="s">
        <v>22</v>
      </c>
      <c r="D32" s="49">
        <v>21</v>
      </c>
      <c r="E32" s="49">
        <v>26</v>
      </c>
      <c r="F32" s="691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22</v>
      </c>
      <c r="M32" s="357" t="s">
        <v>294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602">
        <v>5</v>
      </c>
      <c r="B33" s="544" t="s">
        <v>4980</v>
      </c>
      <c r="C33" s="532" t="s">
        <v>5152</v>
      </c>
      <c r="D33" s="499">
        <v>2</v>
      </c>
      <c r="E33" s="47">
        <v>2</v>
      </c>
      <c r="F33" s="496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4982</v>
      </c>
      <c r="M33" s="357" t="s">
        <v>4980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544" t="s">
        <v>5153</v>
      </c>
      <c r="C34" s="532" t="s">
        <v>902</v>
      </c>
      <c r="D34" s="499">
        <v>5</v>
      </c>
      <c r="E34" s="47">
        <v>7</v>
      </c>
      <c r="F34" s="686" t="s">
        <v>5154</v>
      </c>
      <c r="G34" s="494"/>
      <c r="H34" s="494" t="s">
        <v>30</v>
      </c>
      <c r="I34" s="494" t="s">
        <v>294</v>
      </c>
      <c r="J34" s="494" t="s">
        <v>294</v>
      </c>
      <c r="K34" s="573">
        <v>0</v>
      </c>
      <c r="L34" s="358" t="s">
        <v>2130</v>
      </c>
      <c r="M34" s="357" t="s">
        <v>5153</v>
      </c>
      <c r="N34" s="357" t="s">
        <v>30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604</v>
      </c>
      <c r="U34" s="357" t="s">
        <v>294</v>
      </c>
      <c r="V34" s="357" t="s">
        <v>294</v>
      </c>
    </row>
    <row r="35" spans="1:22">
      <c r="A35" s="515"/>
      <c r="B35" s="544" t="s">
        <v>895</v>
      </c>
      <c r="C35" s="532" t="s">
        <v>896</v>
      </c>
      <c r="D35" s="499">
        <v>3</v>
      </c>
      <c r="E35" s="47">
        <v>3</v>
      </c>
      <c r="F35" s="496" t="s">
        <v>904</v>
      </c>
      <c r="G35" s="494"/>
      <c r="H35" s="494" t="s">
        <v>903</v>
      </c>
      <c r="I35" s="494" t="s">
        <v>294</v>
      </c>
      <c r="J35" s="494" t="s">
        <v>294</v>
      </c>
      <c r="K35" s="573">
        <v>0</v>
      </c>
      <c r="L35" s="358" t="s">
        <v>2126</v>
      </c>
      <c r="M35" s="357" t="s">
        <v>895</v>
      </c>
      <c r="N35" s="357" t="s">
        <v>903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2125</v>
      </c>
      <c r="U35" s="357" t="s">
        <v>294</v>
      </c>
      <c r="V35" s="357" t="s">
        <v>294</v>
      </c>
    </row>
    <row r="36" spans="1:22">
      <c r="A36" s="515"/>
      <c r="B36" s="544" t="s">
        <v>5155</v>
      </c>
      <c r="C36" s="532" t="s">
        <v>5031</v>
      </c>
      <c r="D36" s="499">
        <v>4</v>
      </c>
      <c r="E36" s="47">
        <v>6</v>
      </c>
      <c r="F36" s="496" t="s">
        <v>367</v>
      </c>
      <c r="G36" s="494"/>
      <c r="H36" s="494" t="s">
        <v>366</v>
      </c>
      <c r="I36" s="494" t="s">
        <v>294</v>
      </c>
      <c r="J36" s="494" t="s">
        <v>294</v>
      </c>
      <c r="K36" s="573">
        <v>0</v>
      </c>
      <c r="L36" s="358" t="s">
        <v>2119</v>
      </c>
      <c r="M36" s="357" t="s">
        <v>5155</v>
      </c>
      <c r="N36" s="357" t="s">
        <v>366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367</v>
      </c>
      <c r="U36" s="357" t="s">
        <v>294</v>
      </c>
      <c r="V36" s="357" t="s">
        <v>294</v>
      </c>
    </row>
    <row r="37" spans="1:22" ht="15" thickBot="1">
      <c r="A37" s="515"/>
      <c r="B37" s="544" t="s">
        <v>877</v>
      </c>
      <c r="C37" s="532" t="s">
        <v>4991</v>
      </c>
      <c r="D37" s="499">
        <v>5</v>
      </c>
      <c r="E37" s="47">
        <v>6</v>
      </c>
      <c r="F37" s="497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4992</v>
      </c>
      <c r="M37" s="357" t="s">
        <v>877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17"/>
      <c r="B38" s="206"/>
      <c r="C38" s="541" t="s">
        <v>22</v>
      </c>
      <c r="D38" s="49">
        <v>19</v>
      </c>
      <c r="E38" s="49">
        <v>24</v>
      </c>
      <c r="F38" s="69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602">
        <v>6</v>
      </c>
      <c r="B39" s="544" t="s">
        <v>35</v>
      </c>
      <c r="C39" s="532" t="s">
        <v>145</v>
      </c>
      <c r="D39" s="498">
        <v>3</v>
      </c>
      <c r="E39" s="47">
        <v>4</v>
      </c>
      <c r="F39" s="496" t="s">
        <v>138</v>
      </c>
      <c r="G39" s="494"/>
      <c r="H39" s="494" t="s">
        <v>25</v>
      </c>
      <c r="I39" s="494" t="s">
        <v>294</v>
      </c>
      <c r="J39" s="494" t="s">
        <v>294</v>
      </c>
      <c r="K39" s="574">
        <v>0</v>
      </c>
      <c r="L39" s="358" t="s">
        <v>3259</v>
      </c>
      <c r="M39" s="357" t="s">
        <v>35</v>
      </c>
      <c r="N39" s="357" t="s">
        <v>25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2100</v>
      </c>
      <c r="U39" s="357" t="s">
        <v>294</v>
      </c>
      <c r="V39" s="357" t="s">
        <v>294</v>
      </c>
    </row>
    <row r="40" spans="1:22">
      <c r="A40" s="515"/>
      <c r="B40" s="544" t="s">
        <v>892</v>
      </c>
      <c r="C40" s="532" t="s">
        <v>893</v>
      </c>
      <c r="D40" s="499">
        <v>6</v>
      </c>
      <c r="E40" s="47">
        <v>9</v>
      </c>
      <c r="F40" s="496" t="s">
        <v>902</v>
      </c>
      <c r="G40" s="494"/>
      <c r="H40" s="494" t="s">
        <v>5153</v>
      </c>
      <c r="I40" s="494" t="s">
        <v>294</v>
      </c>
      <c r="J40" s="494" t="s">
        <v>294</v>
      </c>
      <c r="K40" s="573">
        <v>0</v>
      </c>
      <c r="L40" s="358" t="s">
        <v>944</v>
      </c>
      <c r="M40" s="357" t="s">
        <v>892</v>
      </c>
      <c r="N40" s="357" t="s">
        <v>5153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2130</v>
      </c>
      <c r="U40" s="357" t="s">
        <v>294</v>
      </c>
      <c r="V40" s="357" t="s">
        <v>294</v>
      </c>
    </row>
    <row r="41" spans="1:22">
      <c r="A41" s="515"/>
      <c r="B41" s="544" t="s">
        <v>36</v>
      </c>
      <c r="C41" s="532" t="s">
        <v>406</v>
      </c>
      <c r="D41" s="499">
        <v>1</v>
      </c>
      <c r="E41" s="47">
        <v>1</v>
      </c>
      <c r="F41" s="496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1131</v>
      </c>
      <c r="M41" s="357" t="s">
        <v>36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15"/>
      <c r="B42" s="544" t="s">
        <v>883</v>
      </c>
      <c r="C42" s="532" t="s">
        <v>884</v>
      </c>
      <c r="D42" s="499">
        <v>3</v>
      </c>
      <c r="E42" s="47">
        <v>3</v>
      </c>
      <c r="F42" s="496" t="s">
        <v>896</v>
      </c>
      <c r="G42" s="494"/>
      <c r="H42" s="494" t="s">
        <v>895</v>
      </c>
      <c r="I42" s="494" t="s">
        <v>294</v>
      </c>
      <c r="J42" s="494" t="s">
        <v>294</v>
      </c>
      <c r="K42" s="573">
        <v>0</v>
      </c>
      <c r="L42" s="358" t="s">
        <v>2128</v>
      </c>
      <c r="M42" s="357" t="s">
        <v>883</v>
      </c>
      <c r="N42" s="357" t="s">
        <v>895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2126</v>
      </c>
      <c r="U42" s="357" t="s">
        <v>294</v>
      </c>
      <c r="V42" s="357" t="s">
        <v>294</v>
      </c>
    </row>
    <row r="43" spans="1:22">
      <c r="A43" s="515"/>
      <c r="B43" s="544" t="s">
        <v>5156</v>
      </c>
      <c r="C43" s="532" t="s">
        <v>408</v>
      </c>
      <c r="D43" s="499">
        <v>4</v>
      </c>
      <c r="E43" s="47">
        <v>5</v>
      </c>
      <c r="F43" s="686" t="s">
        <v>5031</v>
      </c>
      <c r="G43" s="494"/>
      <c r="H43" s="494" t="s">
        <v>5155</v>
      </c>
      <c r="I43" s="494" t="s">
        <v>294</v>
      </c>
      <c r="J43" s="494" t="s">
        <v>294</v>
      </c>
      <c r="K43" s="573">
        <v>0</v>
      </c>
      <c r="L43" s="358" t="s">
        <v>408</v>
      </c>
      <c r="M43" s="357" t="s">
        <v>5156</v>
      </c>
      <c r="N43" s="357" t="s">
        <v>5155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2119</v>
      </c>
      <c r="U43" s="357" t="s">
        <v>294</v>
      </c>
      <c r="V43" s="357" t="s">
        <v>294</v>
      </c>
    </row>
    <row r="44" spans="1:22" ht="15" thickBot="1">
      <c r="A44" s="515"/>
      <c r="B44" s="544" t="s">
        <v>901</v>
      </c>
      <c r="C44" s="532" t="s">
        <v>5157</v>
      </c>
      <c r="D44" s="499">
        <v>3</v>
      </c>
      <c r="E44" s="47">
        <v>4</v>
      </c>
      <c r="F44" s="497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2103</v>
      </c>
      <c r="M44" s="357" t="s">
        <v>901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 ht="15" thickBot="1">
      <c r="A45" s="517"/>
      <c r="B45" s="206"/>
      <c r="C45" s="1057" t="s">
        <v>22</v>
      </c>
      <c r="D45" s="49">
        <v>20</v>
      </c>
      <c r="E45" s="49">
        <v>26</v>
      </c>
      <c r="F45" s="688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602">
        <v>7</v>
      </c>
      <c r="B46" s="535" t="s">
        <v>891</v>
      </c>
      <c r="C46" s="543" t="s">
        <v>880</v>
      </c>
      <c r="D46" s="499">
        <v>6</v>
      </c>
      <c r="E46" s="47">
        <v>10</v>
      </c>
      <c r="F46" s="495" t="s">
        <v>408</v>
      </c>
      <c r="G46" s="494"/>
      <c r="H46" s="494" t="s">
        <v>5156</v>
      </c>
      <c r="I46" s="494" t="s">
        <v>294</v>
      </c>
      <c r="J46" s="494" t="s">
        <v>294</v>
      </c>
      <c r="K46" s="573">
        <v>0</v>
      </c>
      <c r="L46" s="358" t="s">
        <v>2135</v>
      </c>
      <c r="M46" s="357" t="s">
        <v>891</v>
      </c>
      <c r="N46" s="357" t="s">
        <v>5156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>
      <c r="A47" s="515"/>
      <c r="B47" s="544" t="s">
        <v>40</v>
      </c>
      <c r="C47" s="532" t="s">
        <v>3453</v>
      </c>
      <c r="D47" s="499">
        <v>1</v>
      </c>
      <c r="E47" s="47">
        <v>1</v>
      </c>
      <c r="F47" s="496" t="s">
        <v>406</v>
      </c>
      <c r="G47" s="494"/>
      <c r="H47" s="494" t="s">
        <v>36</v>
      </c>
      <c r="I47" s="494" t="s">
        <v>294</v>
      </c>
      <c r="J47" s="494" t="s">
        <v>294</v>
      </c>
      <c r="K47" s="573">
        <v>0</v>
      </c>
      <c r="L47" s="358" t="s">
        <v>1180</v>
      </c>
      <c r="M47" s="357" t="s">
        <v>40</v>
      </c>
      <c r="N47" s="357" t="s">
        <v>36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1131</v>
      </c>
      <c r="U47" s="357" t="s">
        <v>294</v>
      </c>
      <c r="V47" s="357" t="s">
        <v>294</v>
      </c>
    </row>
    <row r="48" spans="1:22">
      <c r="A48" s="515"/>
      <c r="B48" s="544" t="s">
        <v>38</v>
      </c>
      <c r="C48" s="532" t="s">
        <v>146</v>
      </c>
      <c r="D48" s="499">
        <v>1</v>
      </c>
      <c r="E48" s="47">
        <v>1</v>
      </c>
      <c r="F48" s="496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331</v>
      </c>
      <c r="M48" s="357" t="s">
        <v>38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544" t="s">
        <v>890</v>
      </c>
      <c r="C49" s="532" t="s">
        <v>900</v>
      </c>
      <c r="D49" s="499">
        <v>5</v>
      </c>
      <c r="E49" s="47">
        <v>7</v>
      </c>
      <c r="F49" s="496" t="s">
        <v>893</v>
      </c>
      <c r="G49" s="494"/>
      <c r="H49" s="494" t="s">
        <v>892</v>
      </c>
      <c r="I49" s="494" t="s">
        <v>294</v>
      </c>
      <c r="J49" s="494" t="s">
        <v>294</v>
      </c>
      <c r="K49" s="573">
        <v>0</v>
      </c>
      <c r="L49" s="358" t="s">
        <v>900</v>
      </c>
      <c r="M49" s="357" t="s">
        <v>890</v>
      </c>
      <c r="N49" s="357" t="s">
        <v>892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944</v>
      </c>
      <c r="U49" s="357" t="s">
        <v>294</v>
      </c>
      <c r="V49" s="357" t="s">
        <v>294</v>
      </c>
    </row>
    <row r="50" spans="1:22">
      <c r="A50" s="515"/>
      <c r="B50" s="544" t="s">
        <v>5073</v>
      </c>
      <c r="C50" s="532" t="s">
        <v>5158</v>
      </c>
      <c r="D50" s="499">
        <v>4</v>
      </c>
      <c r="E50" s="47">
        <v>6</v>
      </c>
      <c r="F50" s="496" t="s">
        <v>884</v>
      </c>
      <c r="G50" s="494"/>
      <c r="H50" s="494" t="s">
        <v>883</v>
      </c>
      <c r="I50" s="494" t="s">
        <v>294</v>
      </c>
      <c r="J50" s="494" t="s">
        <v>294</v>
      </c>
      <c r="K50" s="573">
        <v>0</v>
      </c>
      <c r="L50" s="358" t="s">
        <v>5158</v>
      </c>
      <c r="M50" s="357" t="s">
        <v>5073</v>
      </c>
      <c r="N50" s="357" t="s">
        <v>883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2128</v>
      </c>
      <c r="U50" s="357" t="s">
        <v>294</v>
      </c>
      <c r="V50" s="357" t="s">
        <v>294</v>
      </c>
    </row>
    <row r="51" spans="1:22" ht="15" thickBot="1">
      <c r="A51" s="515"/>
      <c r="B51" s="529" t="s">
        <v>899</v>
      </c>
      <c r="C51" s="542" t="s">
        <v>898</v>
      </c>
      <c r="D51" s="499">
        <v>3</v>
      </c>
      <c r="E51" s="47">
        <v>3</v>
      </c>
      <c r="F51" s="496" t="s">
        <v>500</v>
      </c>
      <c r="G51" s="494"/>
      <c r="H51" s="494" t="s">
        <v>499</v>
      </c>
      <c r="I51" s="494" t="s">
        <v>294</v>
      </c>
      <c r="J51" s="494" t="s">
        <v>294</v>
      </c>
      <c r="K51" s="573">
        <v>0</v>
      </c>
      <c r="L51" s="358" t="s">
        <v>2127</v>
      </c>
      <c r="M51" s="357" t="s">
        <v>899</v>
      </c>
      <c r="N51" s="357" t="s">
        <v>499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882</v>
      </c>
      <c r="U51" s="357" t="s">
        <v>294</v>
      </c>
      <c r="V51" s="357" t="s">
        <v>294</v>
      </c>
    </row>
    <row r="52" spans="1:22" ht="15" thickBot="1">
      <c r="A52" s="517"/>
      <c r="B52" s="206"/>
      <c r="C52" s="550" t="s">
        <v>22</v>
      </c>
      <c r="D52" s="49">
        <v>20</v>
      </c>
      <c r="E52" s="49">
        <v>28</v>
      </c>
      <c r="F52" s="691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8</v>
      </c>
      <c r="B53" s="544" t="s">
        <v>897</v>
      </c>
      <c r="C53" s="532" t="s">
        <v>874</v>
      </c>
      <c r="D53" s="499">
        <v>3</v>
      </c>
      <c r="E53" s="47">
        <v>4</v>
      </c>
      <c r="F53" s="495" t="s">
        <v>896</v>
      </c>
      <c r="G53" s="494"/>
      <c r="H53" s="494" t="s">
        <v>895</v>
      </c>
      <c r="I53" s="494" t="s">
        <v>294</v>
      </c>
      <c r="J53" s="494" t="s">
        <v>294</v>
      </c>
      <c r="K53" s="573">
        <v>0</v>
      </c>
      <c r="L53" s="358" t="s">
        <v>2129</v>
      </c>
      <c r="M53" s="357" t="s">
        <v>897</v>
      </c>
      <c r="N53" s="357" t="s">
        <v>895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2126</v>
      </c>
      <c r="U53" s="357" t="s">
        <v>294</v>
      </c>
      <c r="V53" s="357" t="s">
        <v>294</v>
      </c>
    </row>
    <row r="54" spans="1:22">
      <c r="A54" s="515"/>
      <c r="B54" s="544" t="s">
        <v>5159</v>
      </c>
      <c r="C54" s="532" t="s">
        <v>889</v>
      </c>
      <c r="D54" s="499">
        <v>3</v>
      </c>
      <c r="E54" s="47">
        <v>3</v>
      </c>
      <c r="F54" s="496" t="s">
        <v>53</v>
      </c>
      <c r="G54" s="494"/>
      <c r="H54" s="494" t="s">
        <v>29</v>
      </c>
      <c r="I54" s="494" t="s">
        <v>294</v>
      </c>
      <c r="J54" s="494" t="s">
        <v>294</v>
      </c>
      <c r="K54" s="573">
        <v>0</v>
      </c>
      <c r="L54" s="358" t="s">
        <v>889</v>
      </c>
      <c r="M54" s="357" t="s">
        <v>5159</v>
      </c>
      <c r="N54" s="357" t="s">
        <v>29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609</v>
      </c>
      <c r="U54" s="357" t="s">
        <v>294</v>
      </c>
      <c r="V54" s="357" t="s">
        <v>294</v>
      </c>
    </row>
    <row r="55" spans="1:22">
      <c r="A55" s="515"/>
      <c r="B55" s="544" t="s">
        <v>5160</v>
      </c>
      <c r="C55" s="532" t="s">
        <v>5161</v>
      </c>
      <c r="D55" s="499">
        <v>8</v>
      </c>
      <c r="E55" s="47">
        <v>13</v>
      </c>
      <c r="F55" s="496" t="s">
        <v>893</v>
      </c>
      <c r="G55" s="494"/>
      <c r="H55" s="494" t="s">
        <v>892</v>
      </c>
      <c r="I55" s="494" t="s">
        <v>294</v>
      </c>
      <c r="J55" s="494" t="s">
        <v>294</v>
      </c>
      <c r="K55" s="573">
        <v>0</v>
      </c>
      <c r="L55" s="358" t="s">
        <v>2136</v>
      </c>
      <c r="M55" s="357" t="s">
        <v>5160</v>
      </c>
      <c r="N55" s="357" t="s">
        <v>892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944</v>
      </c>
      <c r="U55" s="357" t="s">
        <v>294</v>
      </c>
      <c r="V55" s="357" t="s">
        <v>294</v>
      </c>
    </row>
    <row r="56" spans="1:22">
      <c r="A56" s="515"/>
      <c r="B56" s="544" t="s">
        <v>888</v>
      </c>
      <c r="C56" s="532" t="s">
        <v>5162</v>
      </c>
      <c r="D56" s="499">
        <v>4</v>
      </c>
      <c r="E56" s="47">
        <v>4</v>
      </c>
      <c r="F56" s="496" t="s">
        <v>5163</v>
      </c>
      <c r="G56" s="494"/>
      <c r="H56" s="494" t="s">
        <v>877</v>
      </c>
      <c r="I56" s="494" t="s">
        <v>294</v>
      </c>
      <c r="J56" s="494" t="s">
        <v>294</v>
      </c>
      <c r="K56" s="573">
        <v>0</v>
      </c>
      <c r="L56" s="358" t="s">
        <v>2133</v>
      </c>
      <c r="M56" s="357" t="s">
        <v>888</v>
      </c>
      <c r="N56" s="357" t="s">
        <v>877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4992</v>
      </c>
      <c r="U56" s="357" t="s">
        <v>294</v>
      </c>
      <c r="V56" s="357" t="s">
        <v>294</v>
      </c>
    </row>
    <row r="57" spans="1:22" ht="15" thickBot="1">
      <c r="A57" s="515"/>
      <c r="B57" s="544" t="s">
        <v>4649</v>
      </c>
      <c r="C57" s="532" t="s">
        <v>4662</v>
      </c>
      <c r="D57" s="499">
        <v>4</v>
      </c>
      <c r="E57" s="47">
        <v>4</v>
      </c>
      <c r="F57" s="497" t="s">
        <v>5150</v>
      </c>
      <c r="G57" s="494"/>
      <c r="H57" s="494" t="s">
        <v>5149</v>
      </c>
      <c r="I57" s="494" t="s">
        <v>294</v>
      </c>
      <c r="J57" s="494" t="s">
        <v>294</v>
      </c>
      <c r="K57" s="573">
        <v>0</v>
      </c>
      <c r="L57" s="358" t="s">
        <v>774</v>
      </c>
      <c r="M57" s="357" t="s">
        <v>4649</v>
      </c>
      <c r="N57" s="357" t="s">
        <v>5149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4742</v>
      </c>
      <c r="U57" s="357" t="s">
        <v>294</v>
      </c>
      <c r="V57" s="357" t="s">
        <v>294</v>
      </c>
    </row>
    <row r="58" spans="1:22" ht="15" thickBot="1">
      <c r="A58" s="517"/>
      <c r="B58" s="206"/>
      <c r="C58" s="541" t="s">
        <v>22</v>
      </c>
      <c r="D58" s="49">
        <v>22</v>
      </c>
      <c r="E58" s="49">
        <v>28</v>
      </c>
      <c r="F58" s="69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9</v>
      </c>
      <c r="B59" s="535" t="s">
        <v>4987</v>
      </c>
      <c r="C59" s="532" t="s">
        <v>333</v>
      </c>
      <c r="D59" s="499">
        <v>6</v>
      </c>
      <c r="E59" s="47">
        <v>10</v>
      </c>
      <c r="F59" s="496" t="s">
        <v>5164</v>
      </c>
      <c r="G59" s="494"/>
      <c r="H59" s="494" t="s">
        <v>3619</v>
      </c>
      <c r="I59" s="494" t="s">
        <v>891</v>
      </c>
      <c r="J59" s="494" t="s">
        <v>294</v>
      </c>
      <c r="K59" s="573">
        <v>0</v>
      </c>
      <c r="L59" s="358" t="s">
        <v>4861</v>
      </c>
      <c r="M59" s="357" t="s">
        <v>4987</v>
      </c>
      <c r="N59" s="357" t="s">
        <v>3619</v>
      </c>
      <c r="O59" s="357" t="s">
        <v>891</v>
      </c>
      <c r="P59" s="357" t="s">
        <v>294</v>
      </c>
      <c r="Q59" s="357">
        <v>0</v>
      </c>
      <c r="R59" s="357">
        <v>17</v>
      </c>
      <c r="S59" s="357">
        <v>0</v>
      </c>
      <c r="T59" s="357" t="s">
        <v>1181</v>
      </c>
      <c r="U59" s="357" t="s">
        <v>2135</v>
      </c>
      <c r="V59" s="357" t="s">
        <v>294</v>
      </c>
    </row>
    <row r="60" spans="1:22">
      <c r="A60" s="515"/>
      <c r="B60" s="544" t="s">
        <v>5165</v>
      </c>
      <c r="C60" s="532" t="s">
        <v>147</v>
      </c>
      <c r="D60" s="499">
        <v>4</v>
      </c>
      <c r="E60" s="47">
        <v>6</v>
      </c>
      <c r="F60" s="496" t="s">
        <v>5166</v>
      </c>
      <c r="G60" s="494"/>
      <c r="H60" s="494" t="s">
        <v>35</v>
      </c>
      <c r="I60" s="494" t="s">
        <v>890</v>
      </c>
      <c r="J60" s="494" t="s">
        <v>294</v>
      </c>
      <c r="K60" s="573">
        <v>0</v>
      </c>
      <c r="L60" s="358" t="s">
        <v>1153</v>
      </c>
      <c r="M60" s="357" t="s">
        <v>5165</v>
      </c>
      <c r="N60" s="357" t="s">
        <v>35</v>
      </c>
      <c r="O60" s="357" t="s">
        <v>890</v>
      </c>
      <c r="P60" s="357" t="s">
        <v>294</v>
      </c>
      <c r="Q60" s="357">
        <v>0</v>
      </c>
      <c r="R60" s="357">
        <v>36</v>
      </c>
      <c r="S60" s="357">
        <v>0</v>
      </c>
      <c r="T60" s="357" t="s">
        <v>3259</v>
      </c>
      <c r="U60" s="357" t="s">
        <v>900</v>
      </c>
      <c r="V60" s="357" t="s">
        <v>294</v>
      </c>
    </row>
    <row r="61" spans="1:22">
      <c r="A61" s="515"/>
      <c r="B61" s="544" t="s">
        <v>5167</v>
      </c>
      <c r="C61" s="532" t="s">
        <v>5168</v>
      </c>
      <c r="D61" s="499">
        <v>4</v>
      </c>
      <c r="E61" s="47">
        <v>5</v>
      </c>
      <c r="F61" s="496" t="s">
        <v>889</v>
      </c>
      <c r="G61" s="494"/>
      <c r="H61" s="494" t="s">
        <v>5159</v>
      </c>
      <c r="I61" s="494" t="s">
        <v>294</v>
      </c>
      <c r="J61" s="494" t="s">
        <v>294</v>
      </c>
      <c r="K61" s="573">
        <v>0</v>
      </c>
      <c r="L61" s="358" t="s">
        <v>5168</v>
      </c>
      <c r="M61" s="357" t="s">
        <v>5167</v>
      </c>
      <c r="N61" s="357" t="s">
        <v>5159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889</v>
      </c>
      <c r="U61" s="357" t="s">
        <v>294</v>
      </c>
      <c r="V61" s="357" t="s">
        <v>294</v>
      </c>
    </row>
    <row r="62" spans="1:22">
      <c r="A62" s="515"/>
      <c r="B62" s="1159" t="s">
        <v>5169</v>
      </c>
      <c r="C62" s="532" t="s">
        <v>5170</v>
      </c>
      <c r="D62" s="499">
        <v>4</v>
      </c>
      <c r="E62" s="47">
        <v>5</v>
      </c>
      <c r="F62" s="496" t="s">
        <v>5162</v>
      </c>
      <c r="G62" s="494" t="s">
        <v>241</v>
      </c>
      <c r="H62" s="494" t="s">
        <v>888</v>
      </c>
      <c r="I62" s="494" t="s">
        <v>294</v>
      </c>
      <c r="J62" s="494" t="s">
        <v>294</v>
      </c>
      <c r="K62" s="573">
        <v>0</v>
      </c>
      <c r="L62" s="358" t="s">
        <v>5171</v>
      </c>
      <c r="M62" s="357" t="s">
        <v>5169</v>
      </c>
      <c r="N62" s="357" t="s">
        <v>888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2133</v>
      </c>
      <c r="U62" s="357" t="s">
        <v>294</v>
      </c>
      <c r="V62" s="357" t="s">
        <v>294</v>
      </c>
    </row>
    <row r="63" spans="1:22">
      <c r="A63" s="515"/>
      <c r="B63" s="1159" t="s">
        <v>5172</v>
      </c>
      <c r="C63" s="532" t="s">
        <v>5173</v>
      </c>
      <c r="D63" s="499">
        <v>4</v>
      </c>
      <c r="E63" s="47">
        <v>5</v>
      </c>
      <c r="F63" s="496" t="s">
        <v>5162</v>
      </c>
      <c r="G63" s="494" t="s">
        <v>241</v>
      </c>
      <c r="H63" s="494" t="s">
        <v>888</v>
      </c>
      <c r="I63" s="494" t="s">
        <v>294</v>
      </c>
      <c r="J63" s="494" t="s">
        <v>294</v>
      </c>
      <c r="K63" s="573">
        <v>0</v>
      </c>
      <c r="L63" s="358"/>
    </row>
    <row r="64" spans="1:22">
      <c r="A64" s="515"/>
      <c r="B64" s="1159" t="s">
        <v>5174</v>
      </c>
      <c r="C64" s="532" t="s">
        <v>5175</v>
      </c>
      <c r="D64" s="499">
        <v>4</v>
      </c>
      <c r="E64" s="47">
        <v>5</v>
      </c>
      <c r="F64" s="496" t="s">
        <v>5162</v>
      </c>
      <c r="G64" s="494" t="s">
        <v>241</v>
      </c>
      <c r="H64" s="494" t="s">
        <v>888</v>
      </c>
      <c r="I64" s="494" t="s">
        <v>294</v>
      </c>
      <c r="J64" s="494" t="s">
        <v>294</v>
      </c>
      <c r="K64" s="573">
        <v>0</v>
      </c>
      <c r="L64" s="358"/>
    </row>
    <row r="65" spans="1:22" ht="15" thickBot="1">
      <c r="A65" s="515"/>
      <c r="B65" s="529" t="s">
        <v>887</v>
      </c>
      <c r="C65" s="532" t="s">
        <v>5176</v>
      </c>
      <c r="D65" s="499">
        <v>4</v>
      </c>
      <c r="E65" s="47">
        <v>5</v>
      </c>
      <c r="F65" s="686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886</v>
      </c>
      <c r="M65" s="357" t="s">
        <v>887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 ht="15" thickBot="1">
      <c r="A66" s="517"/>
      <c r="B66" s="206"/>
      <c r="C66" s="541" t="s">
        <v>22</v>
      </c>
      <c r="D66" s="49">
        <v>22</v>
      </c>
      <c r="E66" s="49">
        <v>31</v>
      </c>
      <c r="F66" s="688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10</v>
      </c>
      <c r="B67" s="544" t="s">
        <v>5177</v>
      </c>
      <c r="C67" s="532" t="s">
        <v>881</v>
      </c>
      <c r="D67" s="499">
        <v>7</v>
      </c>
      <c r="E67" s="47">
        <v>11</v>
      </c>
      <c r="F67" s="495" t="s">
        <v>4650</v>
      </c>
      <c r="G67" s="494"/>
      <c r="H67" s="494" t="s">
        <v>4649</v>
      </c>
      <c r="I67" s="494" t="s">
        <v>294</v>
      </c>
      <c r="J67" s="494" t="s">
        <v>294</v>
      </c>
      <c r="K67" s="573">
        <v>0</v>
      </c>
      <c r="L67" s="358" t="s">
        <v>881</v>
      </c>
      <c r="M67" s="357" t="s">
        <v>5177</v>
      </c>
      <c r="N67" s="357" t="s">
        <v>4649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774</v>
      </c>
      <c r="U67" s="357" t="s">
        <v>294</v>
      </c>
      <c r="V67" s="357" t="s">
        <v>294</v>
      </c>
    </row>
    <row r="68" spans="1:22">
      <c r="A68" s="515"/>
      <c r="B68" s="544" t="s">
        <v>4878</v>
      </c>
      <c r="C68" s="532" t="s">
        <v>151</v>
      </c>
      <c r="D68" s="499">
        <v>5</v>
      </c>
      <c r="E68" s="47">
        <v>8</v>
      </c>
      <c r="F68" s="496" t="s">
        <v>147</v>
      </c>
      <c r="G68" s="494"/>
      <c r="H68" s="494" t="s">
        <v>5165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4878</v>
      </c>
      <c r="N68" s="357" t="s">
        <v>5165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544" t="s">
        <v>5178</v>
      </c>
      <c r="C69" s="532" t="s">
        <v>5179</v>
      </c>
      <c r="D69" s="499">
        <v>3</v>
      </c>
      <c r="E69" s="47">
        <v>3</v>
      </c>
      <c r="F69" s="496" t="s">
        <v>5158</v>
      </c>
      <c r="G69" s="494"/>
      <c r="H69" s="494" t="s">
        <v>5073</v>
      </c>
      <c r="I69" s="494" t="s">
        <v>294</v>
      </c>
      <c r="J69" s="494" t="s">
        <v>294</v>
      </c>
      <c r="K69" s="573">
        <v>0</v>
      </c>
      <c r="L69" s="358" t="s">
        <v>5180</v>
      </c>
      <c r="M69" s="357" t="s">
        <v>5178</v>
      </c>
      <c r="N69" s="357" t="s">
        <v>5073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5158</v>
      </c>
      <c r="U69" s="357" t="s">
        <v>294</v>
      </c>
      <c r="V69" s="357" t="s">
        <v>294</v>
      </c>
    </row>
    <row r="70" spans="1:22">
      <c r="A70" s="515"/>
      <c r="B70" s="544" t="s">
        <v>5181</v>
      </c>
      <c r="C70" s="532" t="s">
        <v>885</v>
      </c>
      <c r="D70" s="499">
        <v>3</v>
      </c>
      <c r="E70" s="47">
        <v>3</v>
      </c>
      <c r="F70" s="496" t="s">
        <v>884</v>
      </c>
      <c r="G70" s="494"/>
      <c r="H70" s="494" t="s">
        <v>883</v>
      </c>
      <c r="I70" s="494" t="s">
        <v>294</v>
      </c>
      <c r="J70" s="494" t="s">
        <v>294</v>
      </c>
      <c r="K70" s="573">
        <v>0</v>
      </c>
      <c r="L70" s="358" t="s">
        <v>2131</v>
      </c>
      <c r="M70" s="357" t="s">
        <v>5181</v>
      </c>
      <c r="N70" s="357" t="s">
        <v>883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2128</v>
      </c>
      <c r="U70" s="357" t="s">
        <v>294</v>
      </c>
      <c r="V70" s="357" t="s">
        <v>294</v>
      </c>
    </row>
    <row r="71" spans="1:22" ht="15" thickBot="1">
      <c r="A71" s="515"/>
      <c r="B71" s="544" t="s">
        <v>4708</v>
      </c>
      <c r="C71" s="532" t="s">
        <v>864</v>
      </c>
      <c r="D71" s="499">
        <v>4</v>
      </c>
      <c r="E71" s="50">
        <v>5</v>
      </c>
      <c r="F71" s="497" t="s">
        <v>5168</v>
      </c>
      <c r="G71" s="494"/>
      <c r="H71" s="494" t="s">
        <v>5167</v>
      </c>
      <c r="I71" s="494" t="s">
        <v>294</v>
      </c>
      <c r="J71" s="494" t="s">
        <v>294</v>
      </c>
      <c r="K71" s="573">
        <v>0</v>
      </c>
      <c r="L71" s="358" t="s">
        <v>864</v>
      </c>
      <c r="M71" s="357" t="s">
        <v>4708</v>
      </c>
      <c r="N71" s="357" t="s">
        <v>5167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5168</v>
      </c>
      <c r="U71" s="357" t="s">
        <v>294</v>
      </c>
      <c r="V71" s="357" t="s">
        <v>294</v>
      </c>
    </row>
    <row r="72" spans="1:22" ht="15" thickBot="1">
      <c r="A72" s="515"/>
      <c r="B72" s="206"/>
      <c r="C72" s="541" t="s">
        <v>22</v>
      </c>
      <c r="D72" s="49">
        <v>22</v>
      </c>
      <c r="E72" s="545">
        <v>30</v>
      </c>
      <c r="F72" s="689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536"/>
      <c r="C73" s="525" t="s">
        <v>111</v>
      </c>
      <c r="D73" s="49">
        <v>202</v>
      </c>
      <c r="E73" s="49">
        <v>263</v>
      </c>
      <c r="F73" s="53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1FED0-C9AB-4129-B5C7-FB0E1A598DA4}">
  <sheetPr codeName="Sheet205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55468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3168</v>
      </c>
      <c r="C9" s="1155" t="s">
        <v>3533</v>
      </c>
      <c r="D9" s="498">
        <v>5</v>
      </c>
      <c r="E9" s="535">
        <v>7</v>
      </c>
      <c r="F9" s="1062"/>
      <c r="G9" s="1161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5076</v>
      </c>
      <c r="C10" s="532" t="s">
        <v>5077</v>
      </c>
      <c r="D10" s="499">
        <v>3</v>
      </c>
      <c r="E10" s="544">
        <v>3</v>
      </c>
      <c r="F10" s="496"/>
      <c r="G10" s="1161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5078</v>
      </c>
      <c r="M10" s="357" t="s">
        <v>5076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5079</v>
      </c>
      <c r="C11" s="532" t="s">
        <v>5080</v>
      </c>
      <c r="D11" s="499">
        <v>4</v>
      </c>
      <c r="E11" s="544">
        <v>5</v>
      </c>
      <c r="F11" s="686"/>
      <c r="G11" s="1161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5081</v>
      </c>
      <c r="M11" s="357" t="s">
        <v>5079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10</v>
      </c>
      <c r="C12" s="532" t="s">
        <v>4139</v>
      </c>
      <c r="D12" s="499">
        <v>2</v>
      </c>
      <c r="E12" s="544">
        <v>2</v>
      </c>
      <c r="F12" s="686"/>
      <c r="G12" s="1161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438</v>
      </c>
      <c r="M12" s="357" t="s">
        <v>10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47" t="s">
        <v>20</v>
      </c>
      <c r="C13" s="532" t="s">
        <v>21</v>
      </c>
      <c r="D13" s="499">
        <v>5</v>
      </c>
      <c r="E13" s="544">
        <v>6</v>
      </c>
      <c r="F13" s="687"/>
      <c r="G13" s="1161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1162"/>
      <c r="C14" s="541" t="s">
        <v>22</v>
      </c>
      <c r="D14" s="49">
        <v>19</v>
      </c>
      <c r="E14" s="49">
        <v>23</v>
      </c>
      <c r="F14" s="688"/>
      <c r="G14" s="1161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1163"/>
      <c r="B15" s="46" t="s">
        <v>3544</v>
      </c>
      <c r="C15" s="532" t="s">
        <v>3545</v>
      </c>
      <c r="D15" s="498">
        <v>5</v>
      </c>
      <c r="E15" s="535">
        <v>6</v>
      </c>
      <c r="F15" s="495" t="s">
        <v>3533</v>
      </c>
      <c r="G15" s="1161"/>
      <c r="H15" s="494" t="s">
        <v>3168</v>
      </c>
      <c r="I15" s="494" t="s">
        <v>294</v>
      </c>
      <c r="J15" s="494" t="s">
        <v>294</v>
      </c>
      <c r="K15" s="573">
        <v>0</v>
      </c>
      <c r="L15" s="358" t="s">
        <v>593</v>
      </c>
      <c r="M15" s="357" t="s">
        <v>3544</v>
      </c>
      <c r="N15" s="357" t="s">
        <v>3168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3170</v>
      </c>
      <c r="U15" s="357" t="s">
        <v>294</v>
      </c>
      <c r="V15" s="357" t="s">
        <v>294</v>
      </c>
    </row>
    <row r="16" spans="1:22">
      <c r="A16" s="1164"/>
      <c r="B16" s="47" t="s">
        <v>5082</v>
      </c>
      <c r="C16" s="532" t="s">
        <v>5083</v>
      </c>
      <c r="D16" s="499">
        <v>3</v>
      </c>
      <c r="E16" s="544">
        <v>3</v>
      </c>
      <c r="F16" s="496"/>
      <c r="G16" s="1161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5084</v>
      </c>
      <c r="M16" s="357" t="s">
        <v>5082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1164">
        <v>2</v>
      </c>
      <c r="B17" s="47" t="s">
        <v>5085</v>
      </c>
      <c r="C17" s="532" t="s">
        <v>5086</v>
      </c>
      <c r="D17" s="499">
        <v>2</v>
      </c>
      <c r="E17" s="544">
        <v>2</v>
      </c>
      <c r="F17" s="496"/>
      <c r="G17" s="1161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5086</v>
      </c>
      <c r="M17" s="357" t="s">
        <v>5085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1164"/>
      <c r="B18" s="47" t="s">
        <v>5087</v>
      </c>
      <c r="C18" s="532" t="s">
        <v>5088</v>
      </c>
      <c r="D18" s="499">
        <v>3</v>
      </c>
      <c r="E18" s="544">
        <v>3</v>
      </c>
      <c r="F18" s="496"/>
      <c r="G18" s="1161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5089</v>
      </c>
      <c r="M18" s="357" t="s">
        <v>5087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1164"/>
      <c r="B19" s="47" t="s">
        <v>26</v>
      </c>
      <c r="C19" s="532" t="s">
        <v>52</v>
      </c>
      <c r="D19" s="499">
        <v>5</v>
      </c>
      <c r="E19" s="544">
        <v>6</v>
      </c>
      <c r="F19" s="496" t="s">
        <v>21</v>
      </c>
      <c r="G19" s="1161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1165"/>
      <c r="B20" s="48"/>
      <c r="C20" s="541" t="s">
        <v>22</v>
      </c>
      <c r="D20" s="49">
        <v>18</v>
      </c>
      <c r="E20" s="49">
        <v>20</v>
      </c>
      <c r="F20" s="688"/>
      <c r="G20" s="1161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1163"/>
      <c r="B21" s="46" t="s">
        <v>4626</v>
      </c>
      <c r="C21" s="532" t="s">
        <v>562</v>
      </c>
      <c r="D21" s="499">
        <v>5</v>
      </c>
      <c r="E21" s="544">
        <v>7</v>
      </c>
      <c r="F21" s="495" t="s">
        <v>3545</v>
      </c>
      <c r="G21" s="1161"/>
      <c r="H21" s="494" t="s">
        <v>3544</v>
      </c>
      <c r="I21" s="494" t="s">
        <v>294</v>
      </c>
      <c r="J21" s="494" t="s">
        <v>294</v>
      </c>
      <c r="K21" s="573">
        <v>0</v>
      </c>
      <c r="L21" s="358" t="s">
        <v>4538</v>
      </c>
      <c r="M21" s="357" t="s">
        <v>4626</v>
      </c>
      <c r="N21" s="357" t="s">
        <v>3544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593</v>
      </c>
      <c r="U21" s="357" t="s">
        <v>294</v>
      </c>
      <c r="V21" s="357" t="s">
        <v>294</v>
      </c>
    </row>
    <row r="22" spans="1:22">
      <c r="A22" s="1164"/>
      <c r="B22" s="47" t="s">
        <v>5090</v>
      </c>
      <c r="C22" s="532" t="s">
        <v>5091</v>
      </c>
      <c r="D22" s="499">
        <v>4</v>
      </c>
      <c r="E22" s="544">
        <v>5</v>
      </c>
      <c r="F22" s="496" t="s">
        <v>5088</v>
      </c>
      <c r="G22" s="1161"/>
      <c r="H22" s="494" t="s">
        <v>5087</v>
      </c>
      <c r="I22" s="494" t="s">
        <v>294</v>
      </c>
      <c r="J22" s="494" t="s">
        <v>294</v>
      </c>
      <c r="K22" s="573">
        <v>0</v>
      </c>
      <c r="L22" s="358" t="s">
        <v>5092</v>
      </c>
      <c r="M22" s="357" t="s">
        <v>5090</v>
      </c>
      <c r="N22" s="357" t="s">
        <v>5087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5089</v>
      </c>
      <c r="U22" s="357" t="s">
        <v>294</v>
      </c>
      <c r="V22" s="357" t="s">
        <v>294</v>
      </c>
    </row>
    <row r="23" spans="1:22">
      <c r="A23" s="1164"/>
      <c r="B23" s="47" t="s">
        <v>868</v>
      </c>
      <c r="C23" s="532" t="s">
        <v>4894</v>
      </c>
      <c r="D23" s="499">
        <v>3</v>
      </c>
      <c r="E23" s="544">
        <v>4</v>
      </c>
      <c r="F23" s="496" t="s">
        <v>3533</v>
      </c>
      <c r="G23" s="1161"/>
      <c r="H23" s="494" t="s">
        <v>3168</v>
      </c>
      <c r="I23" s="494" t="s">
        <v>294</v>
      </c>
      <c r="J23" s="494" t="s">
        <v>294</v>
      </c>
      <c r="K23" s="573">
        <v>0</v>
      </c>
      <c r="L23" s="358" t="s">
        <v>2113</v>
      </c>
      <c r="M23" s="357" t="s">
        <v>868</v>
      </c>
      <c r="N23" s="357" t="s">
        <v>3168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3170</v>
      </c>
      <c r="U23" s="357" t="s">
        <v>294</v>
      </c>
      <c r="V23" s="357" t="s">
        <v>294</v>
      </c>
    </row>
    <row r="24" spans="1:22">
      <c r="A24" s="1164">
        <v>3</v>
      </c>
      <c r="B24" s="47" t="s">
        <v>29</v>
      </c>
      <c r="C24" s="532" t="s">
        <v>53</v>
      </c>
      <c r="D24" s="499">
        <v>2</v>
      </c>
      <c r="E24" s="544">
        <v>2</v>
      </c>
      <c r="F24" s="496"/>
      <c r="G24" s="1161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 ht="15" thickBot="1">
      <c r="A25" s="1164"/>
      <c r="B25" s="47" t="s">
        <v>33</v>
      </c>
      <c r="C25" s="532" t="s">
        <v>140</v>
      </c>
      <c r="D25" s="499">
        <v>5</v>
      </c>
      <c r="E25" s="544">
        <v>7</v>
      </c>
      <c r="F25" s="497" t="s">
        <v>52</v>
      </c>
      <c r="G25" s="1161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 ht="15" thickBot="1">
      <c r="A26" s="1165"/>
      <c r="B26" s="48"/>
      <c r="C26" s="541" t="s">
        <v>22</v>
      </c>
      <c r="D26" s="49">
        <v>19</v>
      </c>
      <c r="E26" s="49">
        <v>25</v>
      </c>
      <c r="F26" s="691"/>
      <c r="G26" s="1161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1163"/>
      <c r="B27" s="46" t="s">
        <v>5093</v>
      </c>
      <c r="C27" s="532" t="s">
        <v>5094</v>
      </c>
      <c r="D27" s="499">
        <v>3</v>
      </c>
      <c r="E27" s="544">
        <v>3</v>
      </c>
      <c r="F27" s="496"/>
      <c r="G27" s="1161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5095</v>
      </c>
      <c r="M27" s="357" t="s">
        <v>5093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1164"/>
      <c r="B28" s="47" t="s">
        <v>366</v>
      </c>
      <c r="C28" s="532" t="s">
        <v>367</v>
      </c>
      <c r="D28" s="499">
        <v>3</v>
      </c>
      <c r="E28" s="544">
        <v>3</v>
      </c>
      <c r="F28" s="686"/>
      <c r="G28" s="1161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367</v>
      </c>
      <c r="M28" s="357" t="s">
        <v>366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1164"/>
      <c r="B29" s="47" t="s">
        <v>30</v>
      </c>
      <c r="C29" s="532" t="s">
        <v>141</v>
      </c>
      <c r="D29" s="499">
        <v>5</v>
      </c>
      <c r="E29" s="544">
        <v>6</v>
      </c>
      <c r="F29" s="496" t="s">
        <v>3545</v>
      </c>
      <c r="G29" s="1161"/>
      <c r="H29" s="494" t="s">
        <v>3544</v>
      </c>
      <c r="I29" s="494" t="s">
        <v>294</v>
      </c>
      <c r="J29" s="494" t="s">
        <v>294</v>
      </c>
      <c r="K29" s="573">
        <v>0</v>
      </c>
      <c r="L29" s="358" t="s">
        <v>604</v>
      </c>
      <c r="M29" s="357" t="s">
        <v>30</v>
      </c>
      <c r="N29" s="357" t="s">
        <v>3544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593</v>
      </c>
      <c r="U29" s="357" t="s">
        <v>294</v>
      </c>
      <c r="V29" s="357" t="s">
        <v>294</v>
      </c>
    </row>
    <row r="30" spans="1:22">
      <c r="A30" s="1164">
        <v>4</v>
      </c>
      <c r="B30" s="47" t="s">
        <v>25</v>
      </c>
      <c r="C30" s="532" t="s">
        <v>138</v>
      </c>
      <c r="D30" s="499">
        <v>3</v>
      </c>
      <c r="E30" s="544">
        <v>4</v>
      </c>
      <c r="F30" s="687"/>
      <c r="G30" s="1161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2100</v>
      </c>
      <c r="M30" s="357" t="s">
        <v>25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 ht="15" thickBot="1">
      <c r="A31" s="1164"/>
      <c r="B31" s="47" t="s">
        <v>5096</v>
      </c>
      <c r="C31" s="532" t="s">
        <v>5097</v>
      </c>
      <c r="D31" s="499">
        <v>6</v>
      </c>
      <c r="E31" s="544">
        <v>9</v>
      </c>
      <c r="F31" s="497" t="s">
        <v>5088</v>
      </c>
      <c r="G31" s="1161"/>
      <c r="H31" s="494" t="s">
        <v>5087</v>
      </c>
      <c r="I31" s="494" t="s">
        <v>294</v>
      </c>
      <c r="J31" s="494" t="s">
        <v>294</v>
      </c>
      <c r="K31" s="573">
        <v>0</v>
      </c>
      <c r="L31" s="358" t="s">
        <v>5097</v>
      </c>
      <c r="M31" s="357" t="s">
        <v>5096</v>
      </c>
      <c r="N31" s="357" t="s">
        <v>5087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5089</v>
      </c>
      <c r="U31" s="357" t="s">
        <v>294</v>
      </c>
      <c r="V31" s="357" t="s">
        <v>294</v>
      </c>
    </row>
    <row r="32" spans="1:22" ht="15" thickBot="1">
      <c r="A32" s="1165"/>
      <c r="B32" s="48"/>
      <c r="C32" s="541" t="s">
        <v>22</v>
      </c>
      <c r="D32" s="49">
        <v>20</v>
      </c>
      <c r="E32" s="49">
        <v>25</v>
      </c>
      <c r="F32" s="691"/>
      <c r="G32" s="1161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22</v>
      </c>
      <c r="M32" s="357" t="s">
        <v>294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1163"/>
      <c r="B33" s="46" t="s">
        <v>5098</v>
      </c>
      <c r="C33" s="532" t="s">
        <v>5099</v>
      </c>
      <c r="D33" s="499">
        <v>3</v>
      </c>
      <c r="E33" s="544">
        <v>3</v>
      </c>
      <c r="F33" s="496" t="s">
        <v>367</v>
      </c>
      <c r="G33" s="1161"/>
      <c r="H33" s="494" t="s">
        <v>366</v>
      </c>
      <c r="I33" s="494" t="s">
        <v>294</v>
      </c>
      <c r="J33" s="494" t="s">
        <v>294</v>
      </c>
      <c r="K33" s="573">
        <v>0</v>
      </c>
      <c r="L33" s="358" t="s">
        <v>5099</v>
      </c>
      <c r="M33" s="357" t="s">
        <v>5098</v>
      </c>
      <c r="N33" s="357" t="s">
        <v>366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367</v>
      </c>
      <c r="U33" s="357" t="s">
        <v>294</v>
      </c>
      <c r="V33" s="357" t="s">
        <v>294</v>
      </c>
    </row>
    <row r="34" spans="1:22">
      <c r="A34" s="1164"/>
      <c r="B34" s="47" t="s">
        <v>5100</v>
      </c>
      <c r="C34" s="532" t="s">
        <v>5101</v>
      </c>
      <c r="D34" s="499">
        <v>4</v>
      </c>
      <c r="E34" s="544">
        <v>5</v>
      </c>
      <c r="F34" s="686" t="s">
        <v>5094</v>
      </c>
      <c r="G34" s="1161"/>
      <c r="H34" s="494" t="s">
        <v>5093</v>
      </c>
      <c r="I34" s="494" t="s">
        <v>294</v>
      </c>
      <c r="J34" s="494" t="s">
        <v>294</v>
      </c>
      <c r="K34" s="573">
        <v>0</v>
      </c>
      <c r="L34" s="358" t="s">
        <v>5101</v>
      </c>
      <c r="M34" s="357" t="s">
        <v>5100</v>
      </c>
      <c r="N34" s="357" t="s">
        <v>5093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5095</v>
      </c>
      <c r="U34" s="357" t="s">
        <v>294</v>
      </c>
      <c r="V34" s="357" t="s">
        <v>294</v>
      </c>
    </row>
    <row r="35" spans="1:22">
      <c r="A35" s="1164"/>
      <c r="B35" s="47" t="s">
        <v>5102</v>
      </c>
      <c r="C35" s="532" t="s">
        <v>5103</v>
      </c>
      <c r="D35" s="499">
        <v>3</v>
      </c>
      <c r="E35" s="544">
        <v>3</v>
      </c>
      <c r="F35" s="496" t="s">
        <v>5086</v>
      </c>
      <c r="G35" s="1161"/>
      <c r="H35" s="494" t="s">
        <v>5085</v>
      </c>
      <c r="I35" s="494" t="s">
        <v>294</v>
      </c>
      <c r="J35" s="494" t="s">
        <v>294</v>
      </c>
      <c r="K35" s="573">
        <v>0</v>
      </c>
      <c r="L35" s="358" t="s">
        <v>5103</v>
      </c>
      <c r="M35" s="357" t="s">
        <v>5102</v>
      </c>
      <c r="N35" s="357" t="s">
        <v>5085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5086</v>
      </c>
      <c r="U35" s="357" t="s">
        <v>294</v>
      </c>
      <c r="V35" s="357" t="s">
        <v>294</v>
      </c>
    </row>
    <row r="36" spans="1:22">
      <c r="A36" s="1164">
        <v>5</v>
      </c>
      <c r="B36" s="47" t="s">
        <v>3619</v>
      </c>
      <c r="C36" s="532" t="s">
        <v>142</v>
      </c>
      <c r="D36" s="499">
        <v>6</v>
      </c>
      <c r="E36" s="544">
        <v>10</v>
      </c>
      <c r="F36" s="496"/>
      <c r="G36" s="1161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1181</v>
      </c>
      <c r="M36" s="357" t="s">
        <v>3619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 ht="15" thickBot="1">
      <c r="A37" s="1164"/>
      <c r="B37" s="47" t="s">
        <v>5104</v>
      </c>
      <c r="C37" s="532" t="s">
        <v>5105</v>
      </c>
      <c r="D37" s="499">
        <v>5</v>
      </c>
      <c r="E37" s="544">
        <v>7</v>
      </c>
      <c r="F37" s="496"/>
      <c r="G37" s="1161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5106</v>
      </c>
      <c r="M37" s="357" t="s">
        <v>5104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1165"/>
      <c r="B38" s="48"/>
      <c r="C38" s="541" t="s">
        <v>22</v>
      </c>
      <c r="D38" s="49">
        <v>21</v>
      </c>
      <c r="E38" s="49">
        <v>28</v>
      </c>
      <c r="F38" s="688"/>
      <c r="G38" s="1161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1163"/>
      <c r="B39" s="46" t="s">
        <v>5107</v>
      </c>
      <c r="C39" s="532" t="s">
        <v>5108</v>
      </c>
      <c r="D39" s="499">
        <v>4</v>
      </c>
      <c r="E39" s="535">
        <v>5</v>
      </c>
      <c r="F39" s="495" t="s">
        <v>5103</v>
      </c>
      <c r="G39" s="1161"/>
      <c r="H39" s="494" t="s">
        <v>5102</v>
      </c>
      <c r="I39" s="494" t="s">
        <v>294</v>
      </c>
      <c r="J39" s="494" t="s">
        <v>294</v>
      </c>
      <c r="K39" s="574">
        <v>0</v>
      </c>
      <c r="L39" s="358" t="s">
        <v>5108</v>
      </c>
      <c r="M39" s="357" t="s">
        <v>5107</v>
      </c>
      <c r="N39" s="357" t="s">
        <v>5102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5103</v>
      </c>
      <c r="U39" s="357" t="s">
        <v>294</v>
      </c>
      <c r="V39" s="357" t="s">
        <v>294</v>
      </c>
    </row>
    <row r="40" spans="1:22">
      <c r="A40" s="1164"/>
      <c r="B40" s="47" t="s">
        <v>5109</v>
      </c>
      <c r="C40" s="532" t="s">
        <v>5110</v>
      </c>
      <c r="D40" s="499">
        <v>4</v>
      </c>
      <c r="E40" s="544">
        <v>6</v>
      </c>
      <c r="F40" s="496" t="s">
        <v>5099</v>
      </c>
      <c r="G40" s="1161"/>
      <c r="H40" s="494" t="s">
        <v>5098</v>
      </c>
      <c r="I40" s="494" t="s">
        <v>294</v>
      </c>
      <c r="J40" s="494" t="s">
        <v>294</v>
      </c>
      <c r="K40" s="573">
        <v>0</v>
      </c>
      <c r="L40" s="358" t="s">
        <v>5110</v>
      </c>
      <c r="M40" s="357" t="s">
        <v>5109</v>
      </c>
      <c r="N40" s="357" t="s">
        <v>5098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5099</v>
      </c>
      <c r="U40" s="357" t="s">
        <v>294</v>
      </c>
      <c r="V40" s="357" t="s">
        <v>294</v>
      </c>
    </row>
    <row r="41" spans="1:22">
      <c r="A41" s="1164"/>
      <c r="B41" s="47" t="s">
        <v>36</v>
      </c>
      <c r="C41" s="532" t="s">
        <v>247</v>
      </c>
      <c r="D41" s="499">
        <v>1</v>
      </c>
      <c r="E41" s="544">
        <v>1</v>
      </c>
      <c r="F41" s="496"/>
      <c r="G41" s="1161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1131</v>
      </c>
      <c r="M41" s="357" t="s">
        <v>36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1164">
        <v>6</v>
      </c>
      <c r="B42" s="47" t="s">
        <v>18</v>
      </c>
      <c r="C42" s="532" t="s">
        <v>3567</v>
      </c>
      <c r="D42" s="499">
        <v>2</v>
      </c>
      <c r="E42" s="544">
        <v>2</v>
      </c>
      <c r="F42" s="687"/>
      <c r="G42" s="1161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608</v>
      </c>
      <c r="M42" s="357" t="s">
        <v>18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1164"/>
      <c r="B43" s="47" t="s">
        <v>4834</v>
      </c>
      <c r="C43" s="532" t="s">
        <v>408</v>
      </c>
      <c r="D43" s="499">
        <v>4</v>
      </c>
      <c r="E43" s="544">
        <v>5</v>
      </c>
      <c r="F43" s="496" t="s">
        <v>367</v>
      </c>
      <c r="G43" s="1161"/>
      <c r="H43" s="494" t="s">
        <v>366</v>
      </c>
      <c r="I43" s="494" t="s">
        <v>294</v>
      </c>
      <c r="J43" s="494" t="s">
        <v>294</v>
      </c>
      <c r="K43" s="573">
        <v>0</v>
      </c>
      <c r="L43" s="358" t="s">
        <v>408</v>
      </c>
      <c r="M43" s="357" t="s">
        <v>4834</v>
      </c>
      <c r="N43" s="357" t="s">
        <v>366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367</v>
      </c>
      <c r="U43" s="357" t="s">
        <v>294</v>
      </c>
      <c r="V43" s="357" t="s">
        <v>294</v>
      </c>
    </row>
    <row r="44" spans="1:22" ht="15" thickBot="1">
      <c r="A44" s="1164"/>
      <c r="B44" s="47" t="s">
        <v>5111</v>
      </c>
      <c r="C44" s="532" t="s">
        <v>5112</v>
      </c>
      <c r="D44" s="499">
        <v>4</v>
      </c>
      <c r="E44" s="544">
        <v>5</v>
      </c>
      <c r="F44" s="496"/>
      <c r="G44" s="1161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5113</v>
      </c>
      <c r="M44" s="357" t="s">
        <v>5111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 ht="15" thickBot="1">
      <c r="A45" s="1165"/>
      <c r="B45" s="48"/>
      <c r="C45" s="541" t="s">
        <v>22</v>
      </c>
      <c r="D45" s="49">
        <v>19</v>
      </c>
      <c r="E45" s="49">
        <v>24</v>
      </c>
      <c r="F45" s="688"/>
      <c r="G45" s="1161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1163"/>
      <c r="B46" s="46" t="s">
        <v>5114</v>
      </c>
      <c r="C46" s="532" t="s">
        <v>411</v>
      </c>
      <c r="D46" s="499">
        <v>4</v>
      </c>
      <c r="E46" s="544">
        <v>6</v>
      </c>
      <c r="F46" s="495" t="s">
        <v>408</v>
      </c>
      <c r="G46" s="1161"/>
      <c r="H46" s="494" t="s">
        <v>4834</v>
      </c>
      <c r="I46" s="494" t="s">
        <v>294</v>
      </c>
      <c r="J46" s="494" t="s">
        <v>294</v>
      </c>
      <c r="K46" s="573">
        <v>0</v>
      </c>
      <c r="L46" s="358" t="s">
        <v>411</v>
      </c>
      <c r="M46" s="357" t="s">
        <v>5114</v>
      </c>
      <c r="N46" s="357" t="s">
        <v>4834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408</v>
      </c>
      <c r="U46" s="357" t="s">
        <v>294</v>
      </c>
      <c r="V46" s="357" t="s">
        <v>294</v>
      </c>
    </row>
    <row r="47" spans="1:22">
      <c r="A47" s="1164"/>
      <c r="B47" s="47" t="s">
        <v>40</v>
      </c>
      <c r="C47" s="532" t="s">
        <v>338</v>
      </c>
      <c r="D47" s="499">
        <v>1</v>
      </c>
      <c r="E47" s="544">
        <v>1</v>
      </c>
      <c r="F47" s="496" t="s">
        <v>247</v>
      </c>
      <c r="G47" s="1161"/>
      <c r="H47" s="494" t="s">
        <v>36</v>
      </c>
      <c r="I47" s="494" t="s">
        <v>294</v>
      </c>
      <c r="J47" s="494" t="s">
        <v>294</v>
      </c>
      <c r="K47" s="573">
        <v>0</v>
      </c>
      <c r="L47" s="358" t="s">
        <v>1180</v>
      </c>
      <c r="M47" s="357" t="s">
        <v>40</v>
      </c>
      <c r="N47" s="357" t="s">
        <v>36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1131</v>
      </c>
      <c r="U47" s="357" t="s">
        <v>294</v>
      </c>
      <c r="V47" s="357" t="s">
        <v>294</v>
      </c>
    </row>
    <row r="48" spans="1:22">
      <c r="A48" s="1164"/>
      <c r="B48" s="47" t="s">
        <v>5115</v>
      </c>
      <c r="C48" s="532" t="s">
        <v>5116</v>
      </c>
      <c r="D48" s="499">
        <v>4</v>
      </c>
      <c r="E48" s="544">
        <v>5</v>
      </c>
      <c r="F48" s="496"/>
      <c r="G48" s="1161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5117</v>
      </c>
      <c r="M48" s="357" t="s">
        <v>5115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164">
        <v>7</v>
      </c>
      <c r="B49" s="47" t="s">
        <v>5118</v>
      </c>
      <c r="C49" s="532" t="s">
        <v>5119</v>
      </c>
      <c r="D49" s="499">
        <v>4</v>
      </c>
      <c r="E49" s="544">
        <v>5</v>
      </c>
      <c r="F49" s="496"/>
      <c r="G49" s="1161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5120</v>
      </c>
      <c r="M49" s="357" t="s">
        <v>5118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1164"/>
      <c r="B50" s="47" t="s">
        <v>5121</v>
      </c>
      <c r="C50" s="532" t="s">
        <v>5122</v>
      </c>
      <c r="D50" s="499">
        <v>4</v>
      </c>
      <c r="E50" s="544">
        <v>5</v>
      </c>
      <c r="F50" s="496"/>
      <c r="G50" s="1161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5123</v>
      </c>
      <c r="M50" s="357" t="s">
        <v>5121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 ht="15" thickBot="1">
      <c r="A51" s="1164"/>
      <c r="B51" s="47" t="s">
        <v>5124</v>
      </c>
      <c r="C51" s="532" t="s">
        <v>5125</v>
      </c>
      <c r="D51" s="499">
        <v>5</v>
      </c>
      <c r="E51" s="529">
        <v>7</v>
      </c>
      <c r="F51" s="497" t="s">
        <v>5112</v>
      </c>
      <c r="G51" s="1161"/>
      <c r="H51" s="494" t="s">
        <v>5111</v>
      </c>
      <c r="I51" s="494" t="s">
        <v>294</v>
      </c>
      <c r="J51" s="494" t="s">
        <v>294</v>
      </c>
      <c r="K51" s="573">
        <v>0</v>
      </c>
      <c r="L51" s="358" t="s">
        <v>5125</v>
      </c>
      <c r="M51" s="357" t="s">
        <v>5124</v>
      </c>
      <c r="N51" s="357" t="s">
        <v>5111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5113</v>
      </c>
      <c r="U51" s="357" t="s">
        <v>294</v>
      </c>
      <c r="V51" s="357" t="s">
        <v>294</v>
      </c>
    </row>
    <row r="52" spans="1:22" ht="15" thickBot="1">
      <c r="A52" s="1165"/>
      <c r="B52" s="48"/>
      <c r="C52" s="541" t="s">
        <v>22</v>
      </c>
      <c r="D52" s="49">
        <v>22</v>
      </c>
      <c r="E52" s="49">
        <v>29</v>
      </c>
      <c r="F52" s="689"/>
      <c r="G52" s="1161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1163"/>
      <c r="B53" s="46" t="s">
        <v>5126</v>
      </c>
      <c r="C53" s="532" t="s">
        <v>5127</v>
      </c>
      <c r="D53" s="499">
        <v>5</v>
      </c>
      <c r="E53" s="544">
        <v>7</v>
      </c>
      <c r="F53" s="495"/>
      <c r="G53" s="1161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5128</v>
      </c>
      <c r="M53" s="357" t="s">
        <v>5126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1164"/>
      <c r="B54" s="47" t="s">
        <v>5129</v>
      </c>
      <c r="C54" s="532" t="s">
        <v>5048</v>
      </c>
      <c r="D54" s="499">
        <v>6</v>
      </c>
      <c r="E54" s="544">
        <v>10</v>
      </c>
      <c r="F54" s="496" t="s">
        <v>142</v>
      </c>
      <c r="G54" s="1161"/>
      <c r="H54" s="494" t="s">
        <v>3619</v>
      </c>
      <c r="I54" s="494" t="s">
        <v>294</v>
      </c>
      <c r="J54" s="494" t="s">
        <v>294</v>
      </c>
      <c r="K54" s="573">
        <v>0</v>
      </c>
      <c r="L54" s="358" t="s">
        <v>613</v>
      </c>
      <c r="M54" s="357" t="s">
        <v>5129</v>
      </c>
      <c r="N54" s="357" t="s">
        <v>3619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1181</v>
      </c>
      <c r="U54" s="357" t="s">
        <v>294</v>
      </c>
      <c r="V54" s="357" t="s">
        <v>294</v>
      </c>
    </row>
    <row r="55" spans="1:22">
      <c r="A55" s="1164">
        <v>8</v>
      </c>
      <c r="B55" s="47" t="s">
        <v>4629</v>
      </c>
      <c r="C55" s="532" t="s">
        <v>4630</v>
      </c>
      <c r="D55" s="499">
        <v>3</v>
      </c>
      <c r="E55" s="544">
        <v>3</v>
      </c>
      <c r="F55" s="496" t="s">
        <v>4894</v>
      </c>
      <c r="G55" s="1161"/>
      <c r="H55" s="494" t="s">
        <v>868</v>
      </c>
      <c r="I55" s="494" t="s">
        <v>294</v>
      </c>
      <c r="J55" s="494" t="s">
        <v>294</v>
      </c>
      <c r="K55" s="573">
        <v>0</v>
      </c>
      <c r="L55" s="358" t="s">
        <v>4631</v>
      </c>
      <c r="M55" s="357" t="s">
        <v>4629</v>
      </c>
      <c r="N55" s="357" t="s">
        <v>868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2113</v>
      </c>
      <c r="U55" s="357" t="s">
        <v>294</v>
      </c>
      <c r="V55" s="357" t="s">
        <v>294</v>
      </c>
    </row>
    <row r="56" spans="1:22">
      <c r="A56" s="1164"/>
      <c r="B56" s="47" t="s">
        <v>35</v>
      </c>
      <c r="C56" s="532" t="s">
        <v>145</v>
      </c>
      <c r="D56" s="499">
        <v>3</v>
      </c>
      <c r="E56" s="544">
        <v>4</v>
      </c>
      <c r="F56" s="686" t="s">
        <v>138</v>
      </c>
      <c r="G56" s="1161"/>
      <c r="H56" s="494" t="s">
        <v>25</v>
      </c>
      <c r="I56" s="494" t="s">
        <v>294</v>
      </c>
      <c r="J56" s="494" t="s">
        <v>294</v>
      </c>
      <c r="K56" s="573">
        <v>0</v>
      </c>
      <c r="L56" s="358" t="s">
        <v>3259</v>
      </c>
      <c r="M56" s="357" t="s">
        <v>35</v>
      </c>
      <c r="N56" s="357" t="s">
        <v>25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2100</v>
      </c>
      <c r="U56" s="357" t="s">
        <v>294</v>
      </c>
      <c r="V56" s="357" t="s">
        <v>294</v>
      </c>
    </row>
    <row r="57" spans="1:22" ht="15" thickBot="1">
      <c r="A57" s="1164"/>
      <c r="B57" s="47" t="s">
        <v>5130</v>
      </c>
      <c r="C57" s="532" t="s">
        <v>5131</v>
      </c>
      <c r="D57" s="499">
        <v>5</v>
      </c>
      <c r="E57" s="544">
        <v>7</v>
      </c>
      <c r="F57" s="497" t="s">
        <v>408</v>
      </c>
      <c r="G57" s="1161"/>
      <c r="H57" s="494" t="s">
        <v>4834</v>
      </c>
      <c r="I57" s="494" t="s">
        <v>294</v>
      </c>
      <c r="J57" s="494" t="s">
        <v>294</v>
      </c>
      <c r="K57" s="573">
        <v>0</v>
      </c>
      <c r="L57" s="358" t="s">
        <v>5132</v>
      </c>
      <c r="M57" s="357" t="s">
        <v>5130</v>
      </c>
      <c r="N57" s="357" t="s">
        <v>4834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408</v>
      </c>
      <c r="U57" s="357" t="s">
        <v>294</v>
      </c>
      <c r="V57" s="357" t="s">
        <v>294</v>
      </c>
    </row>
    <row r="58" spans="1:22" ht="15" thickBot="1">
      <c r="A58" s="1165"/>
      <c r="B58" s="48"/>
      <c r="C58" s="541" t="s">
        <v>22</v>
      </c>
      <c r="D58" s="49">
        <v>22</v>
      </c>
      <c r="E58" s="49">
        <v>31</v>
      </c>
      <c r="F58" s="690"/>
      <c r="G58" s="1161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1163"/>
      <c r="B59" s="46" t="s">
        <v>5133</v>
      </c>
      <c r="C59" s="532" t="s">
        <v>5134</v>
      </c>
      <c r="D59" s="499">
        <v>7</v>
      </c>
      <c r="E59" s="544">
        <v>11</v>
      </c>
      <c r="F59" s="496" t="s">
        <v>5127</v>
      </c>
      <c r="G59" s="1161"/>
      <c r="H59" s="494" t="s">
        <v>5126</v>
      </c>
      <c r="I59" s="494" t="s">
        <v>294</v>
      </c>
      <c r="J59" s="494" t="s">
        <v>294</v>
      </c>
      <c r="K59" s="573">
        <v>0</v>
      </c>
      <c r="L59" s="358" t="s">
        <v>5135</v>
      </c>
      <c r="M59" s="357" t="s">
        <v>5133</v>
      </c>
      <c r="N59" s="357" t="s">
        <v>5126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5128</v>
      </c>
      <c r="U59" s="357" t="s">
        <v>294</v>
      </c>
      <c r="V59" s="357" t="s">
        <v>294</v>
      </c>
    </row>
    <row r="60" spans="1:22">
      <c r="A60" s="1164"/>
      <c r="B60" s="47" t="s">
        <v>5136</v>
      </c>
      <c r="C60" s="532" t="s">
        <v>147</v>
      </c>
      <c r="D60" s="499">
        <v>6</v>
      </c>
      <c r="E60" s="544">
        <v>10</v>
      </c>
      <c r="F60" s="496" t="s">
        <v>145</v>
      </c>
      <c r="G60" s="1161"/>
      <c r="H60" s="494" t="s">
        <v>35</v>
      </c>
      <c r="I60" s="494" t="s">
        <v>294</v>
      </c>
      <c r="J60" s="494" t="s">
        <v>294</v>
      </c>
      <c r="K60" s="573">
        <v>0</v>
      </c>
      <c r="L60" s="358" t="s">
        <v>1153</v>
      </c>
      <c r="M60" s="357" t="s">
        <v>5136</v>
      </c>
      <c r="N60" s="357" t="s">
        <v>35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3259</v>
      </c>
      <c r="U60" s="357" t="s">
        <v>294</v>
      </c>
      <c r="V60" s="357" t="s">
        <v>294</v>
      </c>
    </row>
    <row r="61" spans="1:22">
      <c r="A61" s="1164"/>
      <c r="B61" s="47" t="s">
        <v>5137</v>
      </c>
      <c r="C61" s="532" t="s">
        <v>5138</v>
      </c>
      <c r="D61" s="499">
        <v>3</v>
      </c>
      <c r="E61" s="544">
        <v>3</v>
      </c>
      <c r="F61" s="496"/>
      <c r="G61" s="1161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5139</v>
      </c>
      <c r="M61" s="357" t="s">
        <v>5137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1164">
        <v>9</v>
      </c>
      <c r="B62" s="47" t="s">
        <v>19</v>
      </c>
      <c r="C62" s="532" t="s">
        <v>3226</v>
      </c>
      <c r="D62" s="499">
        <v>2</v>
      </c>
      <c r="E62" s="544">
        <v>2</v>
      </c>
      <c r="F62" s="686"/>
      <c r="G62" s="1161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335</v>
      </c>
      <c r="M62" s="357" t="s">
        <v>19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1164"/>
      <c r="B63" s="47" t="s">
        <v>1114</v>
      </c>
      <c r="C63" s="532" t="s">
        <v>4673</v>
      </c>
      <c r="D63" s="499">
        <v>4</v>
      </c>
      <c r="E63" s="544">
        <v>5</v>
      </c>
      <c r="F63" s="686" t="s">
        <v>5140</v>
      </c>
      <c r="G63" s="1161" t="s">
        <v>241</v>
      </c>
      <c r="H63" s="494" t="s">
        <v>5124</v>
      </c>
      <c r="I63" s="494" t="s">
        <v>294</v>
      </c>
      <c r="J63" s="494" t="s">
        <v>294</v>
      </c>
      <c r="K63" s="573">
        <v>0</v>
      </c>
      <c r="L63" s="358"/>
    </row>
    <row r="64" spans="1:22">
      <c r="A64" s="1164"/>
      <c r="B64" s="47" t="s">
        <v>4591</v>
      </c>
      <c r="C64" s="532" t="s">
        <v>1120</v>
      </c>
      <c r="D64" s="499">
        <v>4</v>
      </c>
      <c r="E64" s="544">
        <v>5</v>
      </c>
      <c r="F64" s="686" t="s">
        <v>5140</v>
      </c>
      <c r="G64" s="1161" t="s">
        <v>241</v>
      </c>
      <c r="H64" s="494" t="s">
        <v>5124</v>
      </c>
      <c r="I64" s="494" t="s">
        <v>294</v>
      </c>
      <c r="J64" s="494" t="s">
        <v>294</v>
      </c>
      <c r="K64" s="573">
        <v>0</v>
      </c>
      <c r="L64" s="358"/>
    </row>
    <row r="65" spans="1:22" ht="15" thickBot="1">
      <c r="A65" s="1164"/>
      <c r="B65" s="47" t="s">
        <v>876</v>
      </c>
      <c r="C65" s="532" t="s">
        <v>1121</v>
      </c>
      <c r="D65" s="499">
        <v>4</v>
      </c>
      <c r="E65" s="544">
        <v>5</v>
      </c>
      <c r="F65" s="496" t="s">
        <v>5140</v>
      </c>
      <c r="G65" s="1161" t="s">
        <v>241</v>
      </c>
      <c r="H65" s="494" t="s">
        <v>5124</v>
      </c>
      <c r="I65" s="494" t="s">
        <v>294</v>
      </c>
      <c r="J65" s="494" t="s">
        <v>294</v>
      </c>
      <c r="K65" s="573">
        <v>0</v>
      </c>
      <c r="L65" s="358" t="s">
        <v>4771</v>
      </c>
      <c r="M65" s="357" t="s">
        <v>876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5140</v>
      </c>
      <c r="U65" s="357" t="s">
        <v>294</v>
      </c>
      <c r="V65" s="357" t="s">
        <v>294</v>
      </c>
    </row>
    <row r="66" spans="1:22" ht="15" thickBot="1">
      <c r="A66" s="1165"/>
      <c r="B66" s="48"/>
      <c r="C66" s="541" t="s">
        <v>22</v>
      </c>
      <c r="D66" s="49">
        <v>22</v>
      </c>
      <c r="E66" s="49">
        <v>31</v>
      </c>
      <c r="F66" s="691"/>
      <c r="G66" s="1161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1163"/>
      <c r="B67" s="46" t="s">
        <v>5141</v>
      </c>
      <c r="C67" s="532" t="s">
        <v>151</v>
      </c>
      <c r="D67" s="499">
        <v>7</v>
      </c>
      <c r="E67" s="535">
        <v>12</v>
      </c>
      <c r="F67" s="496" t="s">
        <v>5142</v>
      </c>
      <c r="G67" s="1161"/>
      <c r="H67" s="494" t="s">
        <v>5136</v>
      </c>
      <c r="I67" s="494" t="s">
        <v>294</v>
      </c>
      <c r="J67" s="494" t="s">
        <v>294</v>
      </c>
      <c r="K67" s="573">
        <v>0</v>
      </c>
      <c r="L67" s="358" t="s">
        <v>1182</v>
      </c>
      <c r="M67" s="357" t="s">
        <v>5141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4973</v>
      </c>
      <c r="U67" s="357" t="s">
        <v>294</v>
      </c>
      <c r="V67" s="357" t="s">
        <v>294</v>
      </c>
    </row>
    <row r="68" spans="1:22">
      <c r="A68" s="1164"/>
      <c r="B68" s="47" t="s">
        <v>5143</v>
      </c>
      <c r="C68" s="532" t="s">
        <v>5144</v>
      </c>
      <c r="D68" s="499">
        <v>4</v>
      </c>
      <c r="E68" s="544">
        <v>5</v>
      </c>
      <c r="F68" s="496"/>
      <c r="G68" s="1161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5145</v>
      </c>
      <c r="M68" s="357" t="s">
        <v>5143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1164"/>
      <c r="B69" s="47" t="s">
        <v>5146</v>
      </c>
      <c r="C69" s="532" t="s">
        <v>5147</v>
      </c>
      <c r="D69" s="499">
        <v>6</v>
      </c>
      <c r="E69" s="544">
        <v>9</v>
      </c>
      <c r="F69" s="686" t="s">
        <v>5125</v>
      </c>
      <c r="G69" s="1161"/>
      <c r="H69" s="494" t="s">
        <v>5124</v>
      </c>
      <c r="I69" s="494" t="s">
        <v>294</v>
      </c>
      <c r="J69" s="494" t="s">
        <v>294</v>
      </c>
      <c r="K69" s="573">
        <v>0</v>
      </c>
      <c r="L69" s="358" t="s">
        <v>5148</v>
      </c>
      <c r="M69" s="357" t="s">
        <v>5146</v>
      </c>
      <c r="N69" s="357" t="s">
        <v>5124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5125</v>
      </c>
      <c r="U69" s="357" t="s">
        <v>294</v>
      </c>
      <c r="V69" s="357" t="s">
        <v>294</v>
      </c>
    </row>
    <row r="70" spans="1:22">
      <c r="A70" s="1164">
        <v>10</v>
      </c>
      <c r="B70" s="47" t="s">
        <v>38</v>
      </c>
      <c r="C70" s="532" t="s">
        <v>146</v>
      </c>
      <c r="D70" s="499">
        <v>1</v>
      </c>
      <c r="E70" s="544">
        <v>1</v>
      </c>
      <c r="F70" s="496" t="s">
        <v>3226</v>
      </c>
      <c r="G70" s="1161"/>
      <c r="H70" s="494" t="s">
        <v>19</v>
      </c>
      <c r="I70" s="494" t="s">
        <v>294</v>
      </c>
      <c r="J70" s="494" t="s">
        <v>294</v>
      </c>
      <c r="K70" s="573">
        <v>0</v>
      </c>
      <c r="L70" s="358" t="s">
        <v>331</v>
      </c>
      <c r="M70" s="357" t="s">
        <v>38</v>
      </c>
      <c r="N70" s="357" t="s">
        <v>19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335</v>
      </c>
      <c r="U70" s="357" t="s">
        <v>294</v>
      </c>
      <c r="V70" s="357" t="s">
        <v>294</v>
      </c>
    </row>
    <row r="71" spans="1:22">
      <c r="A71" s="1164"/>
      <c r="B71" s="47" t="s">
        <v>1116</v>
      </c>
      <c r="C71" s="532" t="s">
        <v>1122</v>
      </c>
      <c r="D71" s="499">
        <v>4</v>
      </c>
      <c r="E71" s="544">
        <v>5</v>
      </c>
      <c r="F71" s="496" t="s">
        <v>1058</v>
      </c>
      <c r="G71" s="1161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/>
    </row>
    <row r="72" spans="1:22">
      <c r="A72" s="1164"/>
      <c r="B72" s="47" t="s">
        <v>866</v>
      </c>
      <c r="C72" s="532" t="s">
        <v>1123</v>
      </c>
      <c r="D72" s="499">
        <v>4</v>
      </c>
      <c r="E72" s="544">
        <v>5</v>
      </c>
      <c r="F72" s="496" t="s">
        <v>1058</v>
      </c>
      <c r="G72" s="1161" t="s">
        <v>242</v>
      </c>
      <c r="H72" s="494" t="s">
        <v>241</v>
      </c>
      <c r="I72" s="494" t="s">
        <v>294</v>
      </c>
      <c r="J72" s="494" t="s">
        <v>294</v>
      </c>
      <c r="K72" s="573">
        <v>0</v>
      </c>
      <c r="L72" s="358"/>
    </row>
    <row r="73" spans="1:22" ht="15" thickBot="1">
      <c r="A73" s="1164"/>
      <c r="B73" s="50" t="s">
        <v>875</v>
      </c>
      <c r="C73" s="532" t="s">
        <v>1124</v>
      </c>
      <c r="D73" s="499">
        <v>4</v>
      </c>
      <c r="E73" s="529">
        <v>5</v>
      </c>
      <c r="F73" s="496" t="s">
        <v>1058</v>
      </c>
      <c r="G73" s="1161" t="s">
        <v>242</v>
      </c>
      <c r="H73" s="494" t="s">
        <v>241</v>
      </c>
      <c r="I73" s="494" t="s">
        <v>294</v>
      </c>
      <c r="J73" s="494" t="s">
        <v>294</v>
      </c>
      <c r="K73" s="573">
        <v>0</v>
      </c>
      <c r="L73" s="358" t="s">
        <v>945</v>
      </c>
      <c r="M73" s="357" t="s">
        <v>875</v>
      </c>
      <c r="N73" s="357" t="s">
        <v>241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153</v>
      </c>
      <c r="U73" s="357" t="s">
        <v>294</v>
      </c>
      <c r="V73" s="357" t="s">
        <v>294</v>
      </c>
    </row>
    <row r="74" spans="1:22" ht="15" thickBot="1">
      <c r="A74" s="1164"/>
      <c r="B74" s="535"/>
      <c r="C74" s="541" t="s">
        <v>22</v>
      </c>
      <c r="D74" s="49">
        <v>22</v>
      </c>
      <c r="E74" s="49">
        <v>32</v>
      </c>
      <c r="F74" s="691"/>
      <c r="G74" s="1161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1165"/>
      <c r="B75" s="529"/>
      <c r="C75" s="525" t="s">
        <v>111</v>
      </c>
      <c r="D75" s="49">
        <v>204</v>
      </c>
      <c r="E75" s="49">
        <v>268</v>
      </c>
      <c r="F75" s="697"/>
      <c r="G75" s="1161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5D8BF-47C8-4135-85D3-E5D770E2C41E}">
  <sheetPr codeName="Sheet206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9" width="13.88671875" style="357" customWidth="1"/>
    <col min="10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4823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158" t="s">
        <v>10</v>
      </c>
      <c r="C9" s="543" t="s">
        <v>438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3533</v>
      </c>
      <c r="D10" s="499">
        <v>5</v>
      </c>
      <c r="E10" s="47">
        <v>7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19</v>
      </c>
      <c r="C11" s="532" t="s">
        <v>335</v>
      </c>
      <c r="D11" s="499">
        <v>2</v>
      </c>
      <c r="E11" s="47">
        <v>2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335</v>
      </c>
      <c r="M11" s="357" t="s">
        <v>19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18</v>
      </c>
      <c r="C12" s="532" t="s">
        <v>3151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608</v>
      </c>
      <c r="M12" s="357" t="s">
        <v>18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47" t="s">
        <v>20</v>
      </c>
      <c r="C13" s="532" t="s">
        <v>3543</v>
      </c>
      <c r="D13" s="499">
        <v>5</v>
      </c>
      <c r="E13" s="47">
        <v>6</v>
      </c>
      <c r="F13" s="68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206"/>
      <c r="C14" s="541" t="s">
        <v>22</v>
      </c>
      <c r="D14" s="49">
        <v>16</v>
      </c>
      <c r="E14" s="49">
        <v>19</v>
      </c>
      <c r="F14" s="68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47" t="s">
        <v>3544</v>
      </c>
      <c r="C15" s="532" t="s">
        <v>3570</v>
      </c>
      <c r="D15" s="498">
        <v>5</v>
      </c>
      <c r="E15" s="47">
        <v>6</v>
      </c>
      <c r="F15" s="495" t="s">
        <v>3533</v>
      </c>
      <c r="G15" s="494"/>
      <c r="H15" s="494" t="s">
        <v>3168</v>
      </c>
      <c r="I15" s="494" t="s">
        <v>294</v>
      </c>
      <c r="J15" s="494" t="s">
        <v>294</v>
      </c>
      <c r="K15" s="573">
        <v>0</v>
      </c>
      <c r="L15" s="358" t="s">
        <v>593</v>
      </c>
      <c r="M15" s="357" t="s">
        <v>3544</v>
      </c>
      <c r="N15" s="357" t="s">
        <v>3168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3170</v>
      </c>
      <c r="U15" s="357" t="s">
        <v>294</v>
      </c>
      <c r="V15" s="357" t="s">
        <v>294</v>
      </c>
    </row>
    <row r="16" spans="1:22">
      <c r="A16" s="515"/>
      <c r="B16" s="47" t="s">
        <v>499</v>
      </c>
      <c r="C16" s="532" t="s">
        <v>500</v>
      </c>
      <c r="D16" s="499">
        <v>4</v>
      </c>
      <c r="E16" s="47">
        <v>5</v>
      </c>
      <c r="F16" s="496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882</v>
      </c>
      <c r="M16" s="357" t="s">
        <v>499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47" t="s">
        <v>5008</v>
      </c>
      <c r="C17" s="532" t="s">
        <v>5009</v>
      </c>
      <c r="D17" s="499">
        <v>5</v>
      </c>
      <c r="E17" s="47">
        <v>7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5010</v>
      </c>
      <c r="M17" s="357" t="s">
        <v>5008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25</v>
      </c>
      <c r="C18" s="532" t="s">
        <v>258</v>
      </c>
      <c r="D18" s="499">
        <v>3</v>
      </c>
      <c r="E18" s="47">
        <v>4</v>
      </c>
      <c r="F18" s="68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15"/>
      <c r="B19" s="47" t="s">
        <v>26</v>
      </c>
      <c r="C19" s="532" t="s">
        <v>52</v>
      </c>
      <c r="D19" s="499">
        <v>5</v>
      </c>
      <c r="E19" s="47">
        <v>6</v>
      </c>
      <c r="F19" s="496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17"/>
      <c r="B20" s="206"/>
      <c r="C20" s="541" t="s">
        <v>22</v>
      </c>
      <c r="D20" s="49">
        <v>22</v>
      </c>
      <c r="E20" s="49">
        <v>28</v>
      </c>
      <c r="F20" s="69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47" t="s">
        <v>5011</v>
      </c>
      <c r="C21" s="532" t="s">
        <v>5012</v>
      </c>
      <c r="D21" s="498">
        <v>4</v>
      </c>
      <c r="E21" s="47">
        <v>4</v>
      </c>
      <c r="F21" s="495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4655</v>
      </c>
      <c r="M21" s="357" t="s">
        <v>5011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15"/>
      <c r="B22" s="47" t="s">
        <v>561</v>
      </c>
      <c r="C22" s="532" t="s">
        <v>562</v>
      </c>
      <c r="D22" s="499">
        <v>4</v>
      </c>
      <c r="E22" s="47">
        <v>5</v>
      </c>
      <c r="F22" s="496" t="s">
        <v>3545</v>
      </c>
      <c r="G22" s="494"/>
      <c r="H22" s="494" t="s">
        <v>3544</v>
      </c>
      <c r="I22" s="494" t="s">
        <v>294</v>
      </c>
      <c r="J22" s="494" t="s">
        <v>294</v>
      </c>
      <c r="K22" s="573">
        <v>0</v>
      </c>
      <c r="L22" s="358" t="s">
        <v>4538</v>
      </c>
      <c r="M22" s="357" t="s">
        <v>561</v>
      </c>
      <c r="N22" s="357" t="s">
        <v>3544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593</v>
      </c>
      <c r="U22" s="357" t="s">
        <v>294</v>
      </c>
      <c r="V22" s="357" t="s">
        <v>294</v>
      </c>
    </row>
    <row r="23" spans="1:22">
      <c r="A23" s="515"/>
      <c r="B23" s="47" t="s">
        <v>5013</v>
      </c>
      <c r="C23" s="532" t="s">
        <v>5014</v>
      </c>
      <c r="D23" s="499">
        <v>4</v>
      </c>
      <c r="E23" s="47">
        <v>4</v>
      </c>
      <c r="F23" s="496" t="s">
        <v>3151</v>
      </c>
      <c r="G23" s="494"/>
      <c r="H23" s="494" t="s">
        <v>18</v>
      </c>
      <c r="I23" s="494" t="s">
        <v>294</v>
      </c>
      <c r="J23" s="494" t="s">
        <v>294</v>
      </c>
      <c r="K23" s="573">
        <v>0</v>
      </c>
      <c r="L23" s="358" t="s">
        <v>5014</v>
      </c>
      <c r="M23" s="357" t="s">
        <v>5013</v>
      </c>
      <c r="N23" s="357" t="s">
        <v>18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608</v>
      </c>
      <c r="U23" s="357" t="s">
        <v>294</v>
      </c>
      <c r="V23" s="357" t="s">
        <v>294</v>
      </c>
    </row>
    <row r="24" spans="1:22">
      <c r="A24" s="515"/>
      <c r="B24" s="47" t="s">
        <v>5015</v>
      </c>
      <c r="C24" s="532" t="s">
        <v>5016</v>
      </c>
      <c r="D24" s="499">
        <v>4</v>
      </c>
      <c r="E24" s="47">
        <v>5</v>
      </c>
      <c r="F24" s="496" t="s">
        <v>5009</v>
      </c>
      <c r="G24" s="494"/>
      <c r="H24" s="494" t="s">
        <v>5008</v>
      </c>
      <c r="I24" s="494" t="s">
        <v>294</v>
      </c>
      <c r="J24" s="494" t="s">
        <v>294</v>
      </c>
      <c r="K24" s="573">
        <v>0</v>
      </c>
      <c r="L24" s="358" t="s">
        <v>5017</v>
      </c>
      <c r="M24" s="357" t="s">
        <v>5015</v>
      </c>
      <c r="N24" s="357" t="s">
        <v>5008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5010</v>
      </c>
      <c r="U24" s="357" t="s">
        <v>294</v>
      </c>
      <c r="V24" s="357" t="s">
        <v>294</v>
      </c>
    </row>
    <row r="25" spans="1:22" ht="15" thickBot="1">
      <c r="A25" s="515"/>
      <c r="B25" s="47" t="s">
        <v>33</v>
      </c>
      <c r="C25" s="532" t="s">
        <v>140</v>
      </c>
      <c r="D25" s="499">
        <v>5</v>
      </c>
      <c r="E25" s="47">
        <v>7</v>
      </c>
      <c r="F25" s="496" t="s">
        <v>52</v>
      </c>
      <c r="G25" s="494"/>
      <c r="H25" s="494" t="s">
        <v>26</v>
      </c>
      <c r="I25" s="494" t="s">
        <v>294</v>
      </c>
      <c r="J25" s="494" t="s">
        <v>294</v>
      </c>
      <c r="K25" s="573">
        <v>0</v>
      </c>
      <c r="L25" s="358" t="s">
        <v>602</v>
      </c>
      <c r="M25" s="357" t="s">
        <v>33</v>
      </c>
      <c r="N25" s="357" t="s">
        <v>26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3412</v>
      </c>
      <c r="U25" s="357" t="s">
        <v>294</v>
      </c>
      <c r="V25" s="357" t="s">
        <v>294</v>
      </c>
    </row>
    <row r="26" spans="1:22" ht="15" thickBot="1">
      <c r="A26" s="517"/>
      <c r="B26" s="206"/>
      <c r="C26" s="541" t="s">
        <v>22</v>
      </c>
      <c r="D26" s="49">
        <v>21</v>
      </c>
      <c r="E26" s="49">
        <v>25</v>
      </c>
      <c r="F26" s="691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>
        <v>4</v>
      </c>
      <c r="B27" s="47" t="s">
        <v>860</v>
      </c>
      <c r="C27" s="532" t="s">
        <v>5018</v>
      </c>
      <c r="D27" s="499">
        <v>4</v>
      </c>
      <c r="E27" s="47">
        <v>4</v>
      </c>
      <c r="F27" s="49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738</v>
      </c>
      <c r="M27" s="357" t="s">
        <v>860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15"/>
      <c r="B28" s="47" t="s">
        <v>366</v>
      </c>
      <c r="C28" s="532" t="s">
        <v>367</v>
      </c>
      <c r="D28" s="499">
        <v>3</v>
      </c>
      <c r="E28" s="47">
        <v>3</v>
      </c>
      <c r="F28" s="49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367</v>
      </c>
      <c r="M28" s="357" t="s">
        <v>366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15"/>
      <c r="B29" s="47" t="s">
        <v>29</v>
      </c>
      <c r="C29" s="532" t="s">
        <v>53</v>
      </c>
      <c r="D29" s="499">
        <v>2</v>
      </c>
      <c r="E29" s="47">
        <v>2</v>
      </c>
      <c r="F29" s="49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609</v>
      </c>
      <c r="M29" s="357" t="s">
        <v>29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/>
      <c r="B30" s="47" t="s">
        <v>30</v>
      </c>
      <c r="C30" s="532" t="s">
        <v>3669</v>
      </c>
      <c r="D30" s="499">
        <v>5</v>
      </c>
      <c r="E30" s="47">
        <v>6</v>
      </c>
      <c r="F30" s="496" t="s">
        <v>3570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 ht="15" thickBot="1">
      <c r="A31" s="515"/>
      <c r="B31" s="47" t="s">
        <v>4893</v>
      </c>
      <c r="C31" s="532" t="s">
        <v>4894</v>
      </c>
      <c r="D31" s="499">
        <v>4</v>
      </c>
      <c r="E31" s="47">
        <v>4</v>
      </c>
      <c r="F31" s="496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2113</v>
      </c>
      <c r="M31" s="357" t="s">
        <v>4893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 ht="15" thickBot="1">
      <c r="A32" s="517"/>
      <c r="B32" s="206"/>
      <c r="C32" s="541" t="s">
        <v>22</v>
      </c>
      <c r="D32" s="49">
        <v>18</v>
      </c>
      <c r="E32" s="49">
        <v>19</v>
      </c>
      <c r="F32" s="691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22</v>
      </c>
      <c r="M32" s="357" t="s">
        <v>294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>
        <v>5</v>
      </c>
      <c r="B33" s="47" t="s">
        <v>5019</v>
      </c>
      <c r="C33" s="532" t="s">
        <v>5020</v>
      </c>
      <c r="D33" s="499">
        <v>4</v>
      </c>
      <c r="E33" s="47">
        <v>5</v>
      </c>
      <c r="F33" s="496" t="s">
        <v>500</v>
      </c>
      <c r="G33" s="494"/>
      <c r="H33" s="494" t="s">
        <v>499</v>
      </c>
      <c r="I33" s="494" t="s">
        <v>294</v>
      </c>
      <c r="J33" s="494" t="s">
        <v>294</v>
      </c>
      <c r="K33" s="573">
        <v>0</v>
      </c>
      <c r="L33" s="358" t="s">
        <v>5021</v>
      </c>
      <c r="M33" s="357" t="s">
        <v>5019</v>
      </c>
      <c r="N33" s="357" t="s">
        <v>499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882</v>
      </c>
      <c r="U33" s="357" t="s">
        <v>294</v>
      </c>
      <c r="V33" s="357" t="s">
        <v>294</v>
      </c>
    </row>
    <row r="34" spans="1:22">
      <c r="A34" s="515"/>
      <c r="B34" s="47" t="s">
        <v>4834</v>
      </c>
      <c r="C34" s="532" t="s">
        <v>408</v>
      </c>
      <c r="D34" s="499">
        <v>4</v>
      </c>
      <c r="E34" s="47">
        <v>5</v>
      </c>
      <c r="F34" s="496" t="s">
        <v>367</v>
      </c>
      <c r="G34" s="494"/>
      <c r="H34" s="494" t="s">
        <v>366</v>
      </c>
      <c r="I34" s="494" t="s">
        <v>294</v>
      </c>
      <c r="J34" s="494" t="s">
        <v>294</v>
      </c>
      <c r="K34" s="573">
        <v>0</v>
      </c>
      <c r="L34" s="358" t="s">
        <v>408</v>
      </c>
      <c r="M34" s="357" t="s">
        <v>4834</v>
      </c>
      <c r="N34" s="357" t="s">
        <v>366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367</v>
      </c>
      <c r="U34" s="357" t="s">
        <v>294</v>
      </c>
      <c r="V34" s="357" t="s">
        <v>294</v>
      </c>
    </row>
    <row r="35" spans="1:22">
      <c r="A35" s="515"/>
      <c r="B35" s="1159" t="s">
        <v>4983</v>
      </c>
      <c r="C35" s="532" t="s">
        <v>5022</v>
      </c>
      <c r="D35" s="499">
        <v>4</v>
      </c>
      <c r="E35" s="47">
        <v>4</v>
      </c>
      <c r="F35" s="496" t="s">
        <v>882</v>
      </c>
      <c r="G35" s="494"/>
      <c r="H35" s="494" t="s">
        <v>499</v>
      </c>
      <c r="I35" s="494" t="s">
        <v>294</v>
      </c>
      <c r="J35" s="494" t="s">
        <v>294</v>
      </c>
      <c r="K35" s="573">
        <v>0</v>
      </c>
      <c r="L35" s="358" t="s">
        <v>2103</v>
      </c>
      <c r="M35" s="357" t="s">
        <v>4983</v>
      </c>
      <c r="N35" s="357" t="s">
        <v>499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882</v>
      </c>
      <c r="U35" s="357" t="s">
        <v>294</v>
      </c>
      <c r="V35" s="357" t="s">
        <v>294</v>
      </c>
    </row>
    <row r="36" spans="1:22">
      <c r="A36" s="515"/>
      <c r="B36" s="47" t="s">
        <v>5023</v>
      </c>
      <c r="C36" s="532" t="s">
        <v>5024</v>
      </c>
      <c r="D36" s="499">
        <v>4</v>
      </c>
      <c r="E36" s="47">
        <v>5</v>
      </c>
      <c r="F36" s="496" t="s">
        <v>3669</v>
      </c>
      <c r="G36" s="494"/>
      <c r="H36" s="494" t="s">
        <v>30</v>
      </c>
      <c r="I36" s="494" t="s">
        <v>294</v>
      </c>
      <c r="J36" s="494" t="s">
        <v>294</v>
      </c>
      <c r="K36" s="573">
        <v>0</v>
      </c>
      <c r="L36" s="358" t="s">
        <v>5025</v>
      </c>
      <c r="M36" s="357" t="s">
        <v>5023</v>
      </c>
      <c r="N36" s="357" t="s">
        <v>30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604</v>
      </c>
      <c r="U36" s="357" t="s">
        <v>294</v>
      </c>
      <c r="V36" s="357" t="s">
        <v>294</v>
      </c>
    </row>
    <row r="37" spans="1:22" ht="15" thickBot="1">
      <c r="A37" s="515"/>
      <c r="B37" s="47" t="s">
        <v>5026</v>
      </c>
      <c r="C37" s="532" t="s">
        <v>5027</v>
      </c>
      <c r="D37" s="499">
        <v>4</v>
      </c>
      <c r="E37" s="47">
        <v>5</v>
      </c>
      <c r="F37" s="497" t="s">
        <v>5028</v>
      </c>
      <c r="G37" s="494"/>
      <c r="H37" s="494" t="s">
        <v>5011</v>
      </c>
      <c r="I37" s="494" t="s">
        <v>294</v>
      </c>
      <c r="J37" s="494" t="s">
        <v>294</v>
      </c>
      <c r="K37" s="574">
        <v>0</v>
      </c>
      <c r="L37" s="358" t="s">
        <v>5029</v>
      </c>
      <c r="M37" s="357" t="s">
        <v>5026</v>
      </c>
      <c r="N37" s="357" t="s">
        <v>5011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4655</v>
      </c>
      <c r="U37" s="357" t="s">
        <v>294</v>
      </c>
      <c r="V37" s="357" t="s">
        <v>294</v>
      </c>
    </row>
    <row r="38" spans="1:22" ht="15" thickBot="1">
      <c r="A38" s="517"/>
      <c r="B38" s="206"/>
      <c r="C38" s="541" t="s">
        <v>22</v>
      </c>
      <c r="D38" s="49">
        <v>20</v>
      </c>
      <c r="E38" s="49">
        <v>24</v>
      </c>
      <c r="F38" s="688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602">
        <v>6</v>
      </c>
      <c r="B39" s="47" t="s">
        <v>34</v>
      </c>
      <c r="C39" s="532" t="s">
        <v>142</v>
      </c>
      <c r="D39" s="499">
        <v>4</v>
      </c>
      <c r="E39" s="47">
        <v>6</v>
      </c>
      <c r="F39" s="495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1181</v>
      </c>
      <c r="M39" s="357" t="s">
        <v>34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15"/>
      <c r="B40" s="47" t="s">
        <v>5030</v>
      </c>
      <c r="C40" s="532" t="s">
        <v>5031</v>
      </c>
      <c r="D40" s="499">
        <v>4</v>
      </c>
      <c r="E40" s="47">
        <v>6</v>
      </c>
      <c r="F40" s="496" t="s">
        <v>408</v>
      </c>
      <c r="G40" s="494"/>
      <c r="H40" s="494" t="s">
        <v>4834</v>
      </c>
      <c r="I40" s="494" t="s">
        <v>294</v>
      </c>
      <c r="J40" s="494" t="s">
        <v>294</v>
      </c>
      <c r="K40" s="573">
        <v>0</v>
      </c>
      <c r="L40" s="358" t="s">
        <v>2119</v>
      </c>
      <c r="M40" s="357" t="s">
        <v>5030</v>
      </c>
      <c r="N40" s="357" t="s">
        <v>4834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408</v>
      </c>
      <c r="U40" s="357" t="s">
        <v>294</v>
      </c>
      <c r="V40" s="357" t="s">
        <v>294</v>
      </c>
    </row>
    <row r="41" spans="1:22">
      <c r="A41" s="515"/>
      <c r="B41" s="47" t="s">
        <v>5032</v>
      </c>
      <c r="C41" s="532" t="s">
        <v>5033</v>
      </c>
      <c r="D41" s="499">
        <v>3</v>
      </c>
      <c r="E41" s="47">
        <v>3</v>
      </c>
      <c r="F41" s="496" t="s">
        <v>5021</v>
      </c>
      <c r="G41" s="494"/>
      <c r="H41" s="494" t="s">
        <v>5019</v>
      </c>
      <c r="I41" s="494" t="s">
        <v>294</v>
      </c>
      <c r="J41" s="494" t="s">
        <v>294</v>
      </c>
      <c r="K41" s="573">
        <v>0</v>
      </c>
      <c r="L41" s="358" t="s">
        <v>5034</v>
      </c>
      <c r="M41" s="357" t="s">
        <v>5032</v>
      </c>
      <c r="N41" s="357" t="s">
        <v>5019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5021</v>
      </c>
      <c r="U41" s="357" t="s">
        <v>294</v>
      </c>
      <c r="V41" s="357" t="s">
        <v>294</v>
      </c>
    </row>
    <row r="42" spans="1:22">
      <c r="A42" s="515"/>
      <c r="B42" s="47" t="s">
        <v>5035</v>
      </c>
      <c r="C42" s="532" t="s">
        <v>5036</v>
      </c>
      <c r="D42" s="499">
        <v>6</v>
      </c>
      <c r="E42" s="47">
        <v>9</v>
      </c>
      <c r="F42" s="496" t="s">
        <v>5027</v>
      </c>
      <c r="G42" s="494"/>
      <c r="H42" s="494" t="s">
        <v>5026</v>
      </c>
      <c r="I42" s="494" t="s">
        <v>294</v>
      </c>
      <c r="J42" s="494" t="s">
        <v>294</v>
      </c>
      <c r="K42" s="573">
        <v>0</v>
      </c>
      <c r="L42" s="358" t="s">
        <v>5036</v>
      </c>
      <c r="M42" s="357" t="s">
        <v>5035</v>
      </c>
      <c r="N42" s="357" t="s">
        <v>5026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5029</v>
      </c>
      <c r="U42" s="357" t="s">
        <v>294</v>
      </c>
      <c r="V42" s="357" t="s">
        <v>294</v>
      </c>
    </row>
    <row r="43" spans="1:22" ht="15" thickBot="1">
      <c r="A43" s="515"/>
      <c r="B43" s="47" t="s">
        <v>5037</v>
      </c>
      <c r="C43" s="532" t="s">
        <v>5038</v>
      </c>
      <c r="D43" s="499">
        <v>5</v>
      </c>
      <c r="E43" s="47">
        <v>7</v>
      </c>
      <c r="F43" s="496" t="s">
        <v>5024</v>
      </c>
      <c r="G43" s="494"/>
      <c r="H43" s="494" t="s">
        <v>5023</v>
      </c>
      <c r="I43" s="494" t="s">
        <v>294</v>
      </c>
      <c r="J43" s="494" t="s">
        <v>294</v>
      </c>
      <c r="K43" s="573">
        <v>0</v>
      </c>
      <c r="L43" s="358" t="s">
        <v>5039</v>
      </c>
      <c r="M43" s="357" t="s">
        <v>5037</v>
      </c>
      <c r="N43" s="357" t="s">
        <v>5023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5025</v>
      </c>
      <c r="U43" s="357" t="s">
        <v>294</v>
      </c>
      <c r="V43" s="357" t="s">
        <v>294</v>
      </c>
    </row>
    <row r="44" spans="1:22" ht="15" thickBot="1">
      <c r="A44" s="517"/>
      <c r="B44" s="206"/>
      <c r="C44" s="541" t="s">
        <v>22</v>
      </c>
      <c r="D44" s="49">
        <v>22</v>
      </c>
      <c r="E44" s="49">
        <v>31</v>
      </c>
      <c r="F44" s="691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>
        <v>7</v>
      </c>
      <c r="B45" s="47" t="s">
        <v>35</v>
      </c>
      <c r="C45" s="532" t="s">
        <v>145</v>
      </c>
      <c r="D45" s="499">
        <v>3</v>
      </c>
      <c r="E45" s="47">
        <v>4</v>
      </c>
      <c r="F45" s="686" t="s">
        <v>258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515"/>
      <c r="B46" s="47" t="s">
        <v>5040</v>
      </c>
      <c r="C46" s="532" t="s">
        <v>5041</v>
      </c>
      <c r="D46" s="499">
        <v>4</v>
      </c>
      <c r="E46" s="47">
        <v>5</v>
      </c>
      <c r="F46" s="49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5042</v>
      </c>
      <c r="M46" s="357" t="s">
        <v>5040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47" t="s">
        <v>4951</v>
      </c>
      <c r="C47" s="532" t="s">
        <v>4986</v>
      </c>
      <c r="D47" s="499">
        <v>5</v>
      </c>
      <c r="E47" s="47">
        <v>6</v>
      </c>
      <c r="F47" s="496" t="s">
        <v>5031</v>
      </c>
      <c r="G47" s="494"/>
      <c r="H47" s="494" t="s">
        <v>5030</v>
      </c>
      <c r="I47" s="494" t="s">
        <v>294</v>
      </c>
      <c r="J47" s="494" t="s">
        <v>294</v>
      </c>
      <c r="K47" s="573">
        <v>0</v>
      </c>
      <c r="L47" s="358" t="s">
        <v>4663</v>
      </c>
      <c r="M47" s="357" t="s">
        <v>4951</v>
      </c>
      <c r="N47" s="357" t="s">
        <v>5030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2119</v>
      </c>
      <c r="U47" s="357" t="s">
        <v>294</v>
      </c>
      <c r="V47" s="357" t="s">
        <v>294</v>
      </c>
    </row>
    <row r="48" spans="1:22">
      <c r="A48" s="515"/>
      <c r="B48" s="47" t="s">
        <v>5043</v>
      </c>
      <c r="C48" s="532" t="s">
        <v>5044</v>
      </c>
      <c r="D48" s="499">
        <v>4</v>
      </c>
      <c r="E48" s="47">
        <v>5</v>
      </c>
      <c r="F48" s="496" t="s">
        <v>500</v>
      </c>
      <c r="G48" s="494"/>
      <c r="H48" s="494" t="s">
        <v>499</v>
      </c>
      <c r="I48" s="494" t="s">
        <v>294</v>
      </c>
      <c r="J48" s="494" t="s">
        <v>294</v>
      </c>
      <c r="K48" s="573">
        <v>0</v>
      </c>
      <c r="L48" s="358" t="s">
        <v>5044</v>
      </c>
      <c r="M48" s="357" t="s">
        <v>5043</v>
      </c>
      <c r="N48" s="357" t="s">
        <v>499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882</v>
      </c>
      <c r="U48" s="357" t="s">
        <v>294</v>
      </c>
      <c r="V48" s="357" t="s">
        <v>294</v>
      </c>
    </row>
    <row r="49" spans="1:22" ht="15" thickBot="1">
      <c r="A49" s="515"/>
      <c r="B49" s="47" t="s">
        <v>877</v>
      </c>
      <c r="C49" s="532" t="s">
        <v>4991</v>
      </c>
      <c r="D49" s="499">
        <v>5</v>
      </c>
      <c r="E49" s="47">
        <v>6</v>
      </c>
      <c r="F49" s="496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4992</v>
      </c>
      <c r="M49" s="357" t="s">
        <v>877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 ht="15" thickBot="1">
      <c r="A50" s="517"/>
      <c r="B50" s="602"/>
      <c r="C50" s="541" t="s">
        <v>22</v>
      </c>
      <c r="D50" s="49">
        <v>21</v>
      </c>
      <c r="E50" s="49">
        <v>26</v>
      </c>
      <c r="F50" s="688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22</v>
      </c>
      <c r="M50" s="357" t="s">
        <v>294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>
      <c r="A51" s="602">
        <v>8</v>
      </c>
      <c r="B51" s="46" t="s">
        <v>5045</v>
      </c>
      <c r="C51" s="532" t="s">
        <v>5046</v>
      </c>
      <c r="D51" s="499">
        <v>4</v>
      </c>
      <c r="E51" s="47">
        <v>5</v>
      </c>
      <c r="F51" s="495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5047</v>
      </c>
      <c r="M51" s="357" t="s">
        <v>5045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15"/>
      <c r="B52" s="47" t="s">
        <v>4859</v>
      </c>
      <c r="C52" s="532" t="s">
        <v>5048</v>
      </c>
      <c r="D52" s="499">
        <v>4</v>
      </c>
      <c r="E52" s="47">
        <v>6</v>
      </c>
      <c r="F52" s="496" t="s">
        <v>5049</v>
      </c>
      <c r="G52" s="494"/>
      <c r="H52" s="494" t="s">
        <v>34</v>
      </c>
      <c r="I52" s="494" t="s">
        <v>5011</v>
      </c>
      <c r="J52" s="494" t="s">
        <v>294</v>
      </c>
      <c r="K52" s="573">
        <v>0</v>
      </c>
      <c r="L52" s="358" t="s">
        <v>613</v>
      </c>
      <c r="M52" s="357" t="s">
        <v>4859</v>
      </c>
      <c r="N52" s="357" t="s">
        <v>34</v>
      </c>
      <c r="O52" s="357" t="s">
        <v>5011</v>
      </c>
      <c r="P52" s="357" t="s">
        <v>294</v>
      </c>
      <c r="Q52" s="357">
        <v>0</v>
      </c>
      <c r="R52" s="357">
        <v>18</v>
      </c>
      <c r="S52" s="357">
        <v>0</v>
      </c>
      <c r="T52" s="357" t="s">
        <v>1181</v>
      </c>
      <c r="U52" s="357" t="s">
        <v>4655</v>
      </c>
      <c r="V52" s="357" t="s">
        <v>294</v>
      </c>
    </row>
    <row r="53" spans="1:22">
      <c r="A53" s="515"/>
      <c r="B53" s="47" t="s">
        <v>36</v>
      </c>
      <c r="C53" s="532" t="s">
        <v>247</v>
      </c>
      <c r="D53" s="499">
        <v>1</v>
      </c>
      <c r="E53" s="47">
        <v>1</v>
      </c>
      <c r="F53" s="496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1131</v>
      </c>
      <c r="M53" s="357" t="s">
        <v>36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15"/>
      <c r="B54" s="47" t="s">
        <v>4716</v>
      </c>
      <c r="C54" s="1160" t="s">
        <v>5050</v>
      </c>
      <c r="D54" s="499">
        <v>3</v>
      </c>
      <c r="E54" s="47">
        <v>3</v>
      </c>
      <c r="F54" s="496" t="s">
        <v>5016</v>
      </c>
      <c r="G54" s="494"/>
      <c r="H54" s="494" t="s">
        <v>5015</v>
      </c>
      <c r="I54" s="494" t="s">
        <v>294</v>
      </c>
      <c r="J54" s="494" t="s">
        <v>294</v>
      </c>
      <c r="K54" s="573">
        <v>0</v>
      </c>
      <c r="L54" s="358" t="s">
        <v>2118</v>
      </c>
      <c r="M54" s="357" t="s">
        <v>4716</v>
      </c>
      <c r="N54" s="357" t="s">
        <v>5015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5017</v>
      </c>
      <c r="U54" s="357" t="s">
        <v>294</v>
      </c>
      <c r="V54" s="357" t="s">
        <v>294</v>
      </c>
    </row>
    <row r="55" spans="1:22">
      <c r="A55" s="515"/>
      <c r="B55" s="47" t="s">
        <v>5051</v>
      </c>
      <c r="C55" s="532" t="s">
        <v>881</v>
      </c>
      <c r="D55" s="499">
        <v>6</v>
      </c>
      <c r="E55" s="47">
        <v>9</v>
      </c>
      <c r="F55" s="496" t="s">
        <v>5052</v>
      </c>
      <c r="G55" s="494"/>
      <c r="H55" s="494" t="s">
        <v>5026</v>
      </c>
      <c r="I55" s="494" t="s">
        <v>294</v>
      </c>
      <c r="J55" s="494" t="s">
        <v>294</v>
      </c>
      <c r="K55" s="573">
        <v>0</v>
      </c>
      <c r="L55" s="358" t="s">
        <v>881</v>
      </c>
      <c r="M55" s="357" t="s">
        <v>5051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5052</v>
      </c>
      <c r="U55" s="357" t="s">
        <v>294</v>
      </c>
      <c r="V55" s="357" t="s">
        <v>294</v>
      </c>
    </row>
    <row r="56" spans="1:22" ht="15" thickBot="1">
      <c r="A56" s="515"/>
      <c r="B56" s="50" t="s">
        <v>5053</v>
      </c>
      <c r="C56" s="532" t="s">
        <v>5054</v>
      </c>
      <c r="D56" s="499">
        <v>4</v>
      </c>
      <c r="E56" s="47">
        <v>5</v>
      </c>
      <c r="F56" s="49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5055</v>
      </c>
      <c r="M56" s="357" t="s">
        <v>5053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 ht="15" thickBot="1">
      <c r="A57" s="517"/>
      <c r="B57" s="517"/>
      <c r="C57" s="541" t="s">
        <v>22</v>
      </c>
      <c r="D57" s="49">
        <v>22</v>
      </c>
      <c r="E57" s="49">
        <v>29</v>
      </c>
      <c r="F57" s="690"/>
      <c r="G57" s="494"/>
      <c r="H57" s="494" t="s">
        <v>294</v>
      </c>
      <c r="I57" s="494" t="s">
        <v>294</v>
      </c>
      <c r="J57" s="494" t="s">
        <v>294</v>
      </c>
      <c r="K57" s="573">
        <v>0</v>
      </c>
      <c r="L57" s="358" t="s">
        <v>22</v>
      </c>
      <c r="M57" s="357" t="s">
        <v>294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294</v>
      </c>
      <c r="U57" s="357" t="s">
        <v>294</v>
      </c>
      <c r="V57" s="357" t="s">
        <v>294</v>
      </c>
    </row>
    <row r="58" spans="1:22">
      <c r="A58" s="602">
        <v>9</v>
      </c>
      <c r="B58" s="47" t="s">
        <v>5056</v>
      </c>
      <c r="C58" s="532" t="s">
        <v>5057</v>
      </c>
      <c r="D58" s="499">
        <v>3</v>
      </c>
      <c r="E58" s="47">
        <v>3</v>
      </c>
      <c r="F58" s="496" t="s">
        <v>738</v>
      </c>
      <c r="G58" s="494"/>
      <c r="H58" s="494" t="s">
        <v>860</v>
      </c>
      <c r="I58" s="494" t="s">
        <v>294</v>
      </c>
      <c r="J58" s="494" t="s">
        <v>294</v>
      </c>
      <c r="K58" s="573">
        <v>0</v>
      </c>
      <c r="L58" s="358" t="s">
        <v>5058</v>
      </c>
      <c r="M58" s="357" t="s">
        <v>5056</v>
      </c>
      <c r="N58" s="357" t="s">
        <v>860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738</v>
      </c>
      <c r="U58" s="357" t="s">
        <v>294</v>
      </c>
      <c r="V58" s="357" t="s">
        <v>294</v>
      </c>
    </row>
    <row r="59" spans="1:22">
      <c r="A59" s="515"/>
      <c r="B59" s="47" t="s">
        <v>40</v>
      </c>
      <c r="C59" s="532" t="s">
        <v>338</v>
      </c>
      <c r="D59" s="499">
        <v>1</v>
      </c>
      <c r="E59" s="47">
        <v>1</v>
      </c>
      <c r="F59" s="496" t="s">
        <v>247</v>
      </c>
      <c r="G59" s="494"/>
      <c r="H59" s="494" t="s">
        <v>36</v>
      </c>
      <c r="I59" s="494" t="s">
        <v>294</v>
      </c>
      <c r="J59" s="494" t="s">
        <v>294</v>
      </c>
      <c r="K59" s="573">
        <v>0</v>
      </c>
      <c r="L59" s="358" t="s">
        <v>1180</v>
      </c>
      <c r="M59" s="357" t="s">
        <v>40</v>
      </c>
      <c r="N59" s="357" t="s">
        <v>36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1131</v>
      </c>
      <c r="U59" s="357" t="s">
        <v>294</v>
      </c>
      <c r="V59" s="357" t="s">
        <v>294</v>
      </c>
    </row>
    <row r="60" spans="1:22">
      <c r="A60" s="515"/>
      <c r="B60" s="47" t="s">
        <v>38</v>
      </c>
      <c r="C60" s="532" t="s">
        <v>146</v>
      </c>
      <c r="D60" s="499">
        <v>1</v>
      </c>
      <c r="E60" s="47">
        <v>1</v>
      </c>
      <c r="F60" s="496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331</v>
      </c>
      <c r="M60" s="357" t="s">
        <v>38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15"/>
      <c r="B61" s="47" t="s">
        <v>5059</v>
      </c>
      <c r="C61" s="532" t="s">
        <v>5060</v>
      </c>
      <c r="D61" s="499">
        <v>5</v>
      </c>
      <c r="E61" s="47">
        <v>7</v>
      </c>
      <c r="F61" s="496" t="s">
        <v>5020</v>
      </c>
      <c r="G61" s="494"/>
      <c r="H61" s="494" t="s">
        <v>5019</v>
      </c>
      <c r="I61" s="494" t="s">
        <v>294</v>
      </c>
      <c r="J61" s="494" t="s">
        <v>294</v>
      </c>
      <c r="K61" s="573">
        <v>0</v>
      </c>
      <c r="L61" s="358" t="s">
        <v>5061</v>
      </c>
      <c r="M61" s="357" t="s">
        <v>5059</v>
      </c>
      <c r="N61" s="357" t="s">
        <v>5019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5021</v>
      </c>
      <c r="U61" s="357" t="s">
        <v>294</v>
      </c>
      <c r="V61" s="357" t="s">
        <v>294</v>
      </c>
    </row>
    <row r="62" spans="1:22">
      <c r="A62" s="515"/>
      <c r="B62" s="544" t="s">
        <v>4866</v>
      </c>
      <c r="C62" s="532" t="s">
        <v>147</v>
      </c>
      <c r="D62" s="499">
        <v>6</v>
      </c>
      <c r="E62" s="47">
        <v>10</v>
      </c>
      <c r="F62" s="496" t="s">
        <v>5062</v>
      </c>
      <c r="G62" s="494"/>
      <c r="H62" s="494" t="s">
        <v>35</v>
      </c>
      <c r="I62" s="494" t="s">
        <v>5026</v>
      </c>
      <c r="J62" s="494" t="s">
        <v>294</v>
      </c>
      <c r="K62" s="573">
        <v>0</v>
      </c>
      <c r="L62" s="358" t="s">
        <v>1153</v>
      </c>
      <c r="M62" s="357" t="s">
        <v>4866</v>
      </c>
      <c r="N62" s="357" t="s">
        <v>35</v>
      </c>
      <c r="O62" s="357" t="s">
        <v>294</v>
      </c>
      <c r="P62" s="357" t="s">
        <v>294</v>
      </c>
      <c r="Q62" s="357">
        <v>0</v>
      </c>
      <c r="R62" s="357">
        <v>36</v>
      </c>
      <c r="S62" s="357">
        <v>0</v>
      </c>
      <c r="T62" s="357" t="s">
        <v>3259</v>
      </c>
      <c r="U62" s="357" t="s">
        <v>5052</v>
      </c>
      <c r="V62" s="357" t="s">
        <v>294</v>
      </c>
    </row>
    <row r="63" spans="1:22" ht="15" thickBot="1">
      <c r="A63" s="515"/>
      <c r="B63" s="47" t="s">
        <v>5063</v>
      </c>
      <c r="C63" s="532" t="s">
        <v>5064</v>
      </c>
      <c r="D63" s="499">
        <v>5</v>
      </c>
      <c r="E63" s="47">
        <v>7</v>
      </c>
      <c r="F63" s="496" t="s">
        <v>5054</v>
      </c>
      <c r="G63" s="494"/>
      <c r="H63" s="494" t="s">
        <v>5053</v>
      </c>
      <c r="I63" s="494" t="s">
        <v>294</v>
      </c>
      <c r="J63" s="494" t="s">
        <v>294</v>
      </c>
      <c r="K63" s="573">
        <v>0</v>
      </c>
      <c r="L63" s="358" t="s">
        <v>5065</v>
      </c>
      <c r="M63" s="357" t="s">
        <v>5063</v>
      </c>
      <c r="N63" s="357" t="s">
        <v>5053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5055</v>
      </c>
      <c r="U63" s="357" t="s">
        <v>294</v>
      </c>
      <c r="V63" s="357" t="s">
        <v>294</v>
      </c>
    </row>
    <row r="64" spans="1:22" ht="15" thickBot="1">
      <c r="A64" s="517"/>
      <c r="B64" s="206"/>
      <c r="C64" s="541" t="s">
        <v>22</v>
      </c>
      <c r="D64" s="49">
        <v>21</v>
      </c>
      <c r="E64" s="49">
        <v>29</v>
      </c>
      <c r="F64" s="691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22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602">
        <v>10</v>
      </c>
      <c r="B65" s="47" t="s">
        <v>5066</v>
      </c>
      <c r="C65" s="543" t="s">
        <v>5067</v>
      </c>
      <c r="D65" s="499">
        <v>4</v>
      </c>
      <c r="E65" s="47">
        <v>5</v>
      </c>
      <c r="F65" s="495" t="s">
        <v>5064</v>
      </c>
      <c r="G65" s="494"/>
      <c r="H65" s="494" t="s">
        <v>5063</v>
      </c>
      <c r="I65" s="494" t="s">
        <v>294</v>
      </c>
      <c r="J65" s="494" t="s">
        <v>294</v>
      </c>
      <c r="K65" s="573">
        <v>0</v>
      </c>
      <c r="L65" s="358" t="s">
        <v>5068</v>
      </c>
      <c r="M65" s="357" t="s">
        <v>5066</v>
      </c>
      <c r="N65" s="357" t="s">
        <v>5063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5065</v>
      </c>
      <c r="U65" s="357" t="s">
        <v>294</v>
      </c>
      <c r="V65" s="357" t="s">
        <v>294</v>
      </c>
    </row>
    <row r="66" spans="1:22">
      <c r="A66" s="515"/>
      <c r="B66" s="47" t="s">
        <v>5069</v>
      </c>
      <c r="C66" s="532" t="s">
        <v>5070</v>
      </c>
      <c r="D66" s="499">
        <v>3</v>
      </c>
      <c r="E66" s="47">
        <v>6</v>
      </c>
      <c r="F66" s="496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5071</v>
      </c>
      <c r="M66" s="357" t="s">
        <v>5069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15"/>
      <c r="B67" s="544" t="s">
        <v>5072</v>
      </c>
      <c r="C67" s="532" t="s">
        <v>880</v>
      </c>
      <c r="D67" s="499">
        <v>4</v>
      </c>
      <c r="E67" s="47">
        <v>6</v>
      </c>
      <c r="F67" s="496" t="s">
        <v>5033</v>
      </c>
      <c r="G67" s="494" t="s">
        <v>241</v>
      </c>
      <c r="H67" s="494" t="s">
        <v>5032</v>
      </c>
      <c r="I67" s="494" t="s">
        <v>294</v>
      </c>
      <c r="J67" s="494" t="s">
        <v>294</v>
      </c>
      <c r="K67" s="573">
        <v>0</v>
      </c>
      <c r="L67" s="358" t="s">
        <v>2135</v>
      </c>
      <c r="M67" s="357" t="s">
        <v>5072</v>
      </c>
      <c r="N67" s="357" t="s">
        <v>5032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5034</v>
      </c>
      <c r="U67" s="357" t="s">
        <v>294</v>
      </c>
      <c r="V67" s="357" t="s">
        <v>294</v>
      </c>
    </row>
    <row r="68" spans="1:22">
      <c r="A68" s="515"/>
      <c r="B68" s="544" t="s">
        <v>866</v>
      </c>
      <c r="C68" s="532" t="s">
        <v>4839</v>
      </c>
      <c r="D68" s="499">
        <v>4</v>
      </c>
      <c r="E68" s="47">
        <v>4</v>
      </c>
      <c r="F68" s="496" t="s">
        <v>5033</v>
      </c>
      <c r="G68" s="494" t="s">
        <v>241</v>
      </c>
      <c r="H68" s="494" t="s">
        <v>5032</v>
      </c>
      <c r="I68" s="494"/>
      <c r="J68" s="494"/>
      <c r="K68" s="573"/>
      <c r="L68" s="358"/>
    </row>
    <row r="69" spans="1:22">
      <c r="A69" s="515"/>
      <c r="B69" s="544" t="s">
        <v>5001</v>
      </c>
      <c r="C69" s="532" t="s">
        <v>151</v>
      </c>
      <c r="D69" s="499">
        <v>7</v>
      </c>
      <c r="E69" s="47">
        <v>12</v>
      </c>
      <c r="F69" s="496" t="s">
        <v>147</v>
      </c>
      <c r="G69" s="494"/>
      <c r="H69" s="494" t="s">
        <v>4866</v>
      </c>
      <c r="I69" s="494" t="s">
        <v>294</v>
      </c>
      <c r="J69" s="494" t="s">
        <v>294</v>
      </c>
      <c r="K69" s="573">
        <v>0</v>
      </c>
      <c r="L69" s="358" t="s">
        <v>1182</v>
      </c>
      <c r="M69" s="357" t="s">
        <v>5001</v>
      </c>
      <c r="N69" s="357" t="s">
        <v>4866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1153</v>
      </c>
      <c r="U69" s="357" t="s">
        <v>294</v>
      </c>
      <c r="V69" s="357" t="s">
        <v>294</v>
      </c>
    </row>
    <row r="70" spans="1:22">
      <c r="A70" s="515"/>
      <c r="B70" s="544" t="s">
        <v>4649</v>
      </c>
      <c r="C70" s="532" t="s">
        <v>4662</v>
      </c>
      <c r="D70" s="499">
        <v>4</v>
      </c>
      <c r="E70" s="47">
        <v>4</v>
      </c>
      <c r="F70" s="496" t="s">
        <v>5041</v>
      </c>
      <c r="G70" s="494" t="s">
        <v>242</v>
      </c>
      <c r="H70" s="494" t="s">
        <v>5040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619" t="s">
        <v>5073</v>
      </c>
      <c r="C71" s="1066" t="s">
        <v>5074</v>
      </c>
      <c r="D71" s="609">
        <v>4</v>
      </c>
      <c r="E71" s="528">
        <v>6</v>
      </c>
      <c r="F71" s="1069" t="s">
        <v>5041</v>
      </c>
      <c r="G71" s="494" t="s">
        <v>242</v>
      </c>
      <c r="H71" s="494" t="s">
        <v>5040</v>
      </c>
      <c r="I71" s="494" t="s">
        <v>294</v>
      </c>
      <c r="J71" s="494" t="s">
        <v>294</v>
      </c>
      <c r="K71" s="573">
        <v>0</v>
      </c>
      <c r="L71" s="358" t="s">
        <v>5075</v>
      </c>
      <c r="M71" s="357" t="s">
        <v>5073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5042</v>
      </c>
      <c r="U71" s="357" t="s">
        <v>294</v>
      </c>
      <c r="V71" s="357" t="s">
        <v>294</v>
      </c>
    </row>
    <row r="72" spans="1:22" ht="15" thickBot="1">
      <c r="A72" s="517"/>
      <c r="B72" s="517"/>
      <c r="C72" s="541" t="s">
        <v>22</v>
      </c>
      <c r="D72" s="49">
        <v>22</v>
      </c>
      <c r="E72" s="517">
        <v>35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536"/>
      <c r="C73" s="525" t="s">
        <v>111</v>
      </c>
      <c r="D73" s="49">
        <v>205</v>
      </c>
      <c r="E73" s="49">
        <v>265</v>
      </c>
      <c r="F73" s="843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0E1CE-DACE-4CC7-A5E0-432E9CF0594F}">
  <sheetPr codeName="Sheet207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500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535" t="s">
        <v>3168</v>
      </c>
      <c r="C9" s="1155" t="s">
        <v>3533</v>
      </c>
      <c r="D9" s="498">
        <v>5</v>
      </c>
      <c r="E9" s="46">
        <v>7</v>
      </c>
      <c r="F9" s="106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544" t="s">
        <v>20</v>
      </c>
      <c r="C10" s="532" t="s">
        <v>3543</v>
      </c>
      <c r="D10" s="499">
        <v>5</v>
      </c>
      <c r="E10" s="47">
        <v>6</v>
      </c>
      <c r="F10" s="68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544" t="s">
        <v>10</v>
      </c>
      <c r="C11" s="532" t="s">
        <v>438</v>
      </c>
      <c r="D11" s="499">
        <v>2</v>
      </c>
      <c r="E11" s="47">
        <v>2</v>
      </c>
      <c r="F11" s="68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438</v>
      </c>
      <c r="M11" s="357" t="s">
        <v>10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544" t="s">
        <v>18</v>
      </c>
      <c r="C12" s="532" t="s">
        <v>3151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608</v>
      </c>
      <c r="M12" s="357" t="s">
        <v>18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544" t="s">
        <v>19</v>
      </c>
      <c r="C13" s="532" t="s">
        <v>335</v>
      </c>
      <c r="D13" s="499">
        <v>2</v>
      </c>
      <c r="E13" s="47">
        <v>2</v>
      </c>
      <c r="F13" s="68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335</v>
      </c>
      <c r="M13" s="357" t="s">
        <v>19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206"/>
      <c r="C14" s="541" t="s">
        <v>336</v>
      </c>
      <c r="D14" s="49">
        <v>16</v>
      </c>
      <c r="E14" s="49">
        <v>19</v>
      </c>
      <c r="F14" s="69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336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544" t="s">
        <v>3544</v>
      </c>
      <c r="C15" s="532" t="s">
        <v>3991</v>
      </c>
      <c r="D15" s="499">
        <v>5</v>
      </c>
      <c r="E15" s="47">
        <v>7</v>
      </c>
      <c r="F15" s="686" t="s">
        <v>3533</v>
      </c>
      <c r="G15" s="494"/>
      <c r="H15" s="494" t="s">
        <v>3168</v>
      </c>
      <c r="I15" s="494" t="s">
        <v>294</v>
      </c>
      <c r="J15" s="494" t="s">
        <v>294</v>
      </c>
      <c r="K15" s="573">
        <v>0</v>
      </c>
      <c r="L15" s="358" t="s">
        <v>593</v>
      </c>
      <c r="M15" s="357" t="s">
        <v>3544</v>
      </c>
      <c r="N15" s="357" t="s">
        <v>3168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3170</v>
      </c>
      <c r="U15" s="357" t="s">
        <v>294</v>
      </c>
      <c r="V15" s="357" t="s">
        <v>294</v>
      </c>
    </row>
    <row r="16" spans="1:22">
      <c r="A16" s="515"/>
      <c r="B16" s="544" t="s">
        <v>26</v>
      </c>
      <c r="C16" s="532" t="s">
        <v>4143</v>
      </c>
      <c r="D16" s="499">
        <v>5</v>
      </c>
      <c r="E16" s="47">
        <v>6</v>
      </c>
      <c r="F16" s="496" t="s">
        <v>3543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26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515"/>
      <c r="B17" s="544" t="s">
        <v>499</v>
      </c>
      <c r="C17" s="532" t="s">
        <v>500</v>
      </c>
      <c r="D17" s="499">
        <v>4</v>
      </c>
      <c r="E17" s="47">
        <v>5</v>
      </c>
      <c r="F17" s="68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882</v>
      </c>
      <c r="M17" s="357" t="s">
        <v>499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544" t="s">
        <v>4609</v>
      </c>
      <c r="C18" s="532" t="s">
        <v>4611</v>
      </c>
      <c r="D18" s="499">
        <v>3</v>
      </c>
      <c r="E18" s="47">
        <v>3</v>
      </c>
      <c r="F18" s="4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4611</v>
      </c>
      <c r="M18" s="357" t="s">
        <v>4609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15"/>
      <c r="B19" s="544" t="s">
        <v>4978</v>
      </c>
      <c r="C19" s="532" t="s">
        <v>4979</v>
      </c>
      <c r="D19" s="499">
        <v>4</v>
      </c>
      <c r="E19" s="47">
        <v>4</v>
      </c>
      <c r="F19" s="4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4979</v>
      </c>
      <c r="M19" s="357" t="s">
        <v>4978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7"/>
      <c r="B20" s="206"/>
      <c r="C20" s="541" t="s">
        <v>336</v>
      </c>
      <c r="D20" s="49">
        <v>21</v>
      </c>
      <c r="E20" s="49">
        <v>25</v>
      </c>
      <c r="F20" s="688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336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544" t="s">
        <v>4626</v>
      </c>
      <c r="C21" s="532" t="s">
        <v>562</v>
      </c>
      <c r="D21" s="499">
        <v>5</v>
      </c>
      <c r="E21" s="47">
        <v>7</v>
      </c>
      <c r="F21" s="495" t="s">
        <v>3991</v>
      </c>
      <c r="G21" s="494"/>
      <c r="H21" s="494" t="s">
        <v>3544</v>
      </c>
      <c r="I21" s="494" t="s">
        <v>294</v>
      </c>
      <c r="J21" s="494" t="s">
        <v>294</v>
      </c>
      <c r="K21" s="573">
        <v>0</v>
      </c>
      <c r="L21" s="358" t="s">
        <v>4538</v>
      </c>
      <c r="M21" s="357" t="s">
        <v>4626</v>
      </c>
      <c r="N21" s="357" t="s">
        <v>3544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593</v>
      </c>
      <c r="U21" s="357" t="s">
        <v>294</v>
      </c>
      <c r="V21" s="357" t="s">
        <v>294</v>
      </c>
    </row>
    <row r="22" spans="1:22">
      <c r="A22" s="515"/>
      <c r="B22" s="544" t="s">
        <v>29</v>
      </c>
      <c r="C22" s="532" t="s">
        <v>53</v>
      </c>
      <c r="D22" s="499">
        <v>2</v>
      </c>
      <c r="E22" s="47">
        <v>2</v>
      </c>
      <c r="F22" s="496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609</v>
      </c>
      <c r="M22" s="357" t="s">
        <v>29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15"/>
      <c r="B23" s="544" t="s">
        <v>4615</v>
      </c>
      <c r="C23" s="532" t="s">
        <v>4624</v>
      </c>
      <c r="D23" s="499">
        <v>3</v>
      </c>
      <c r="E23" s="47">
        <v>4</v>
      </c>
      <c r="F23" s="496" t="s">
        <v>500</v>
      </c>
      <c r="G23" s="494"/>
      <c r="H23" s="494" t="s">
        <v>499</v>
      </c>
      <c r="I23" s="494" t="s">
        <v>294</v>
      </c>
      <c r="J23" s="494" t="s">
        <v>294</v>
      </c>
      <c r="K23" s="573">
        <v>0</v>
      </c>
      <c r="L23" s="358" t="s">
        <v>4617</v>
      </c>
      <c r="M23" s="357" t="s">
        <v>4615</v>
      </c>
      <c r="N23" s="357" t="s">
        <v>499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882</v>
      </c>
      <c r="U23" s="357" t="s">
        <v>294</v>
      </c>
      <c r="V23" s="357" t="s">
        <v>294</v>
      </c>
    </row>
    <row r="24" spans="1:22">
      <c r="A24" s="515"/>
      <c r="B24" s="544" t="s">
        <v>25</v>
      </c>
      <c r="C24" s="532" t="s">
        <v>138</v>
      </c>
      <c r="D24" s="499">
        <v>3</v>
      </c>
      <c r="E24" s="47">
        <v>4</v>
      </c>
      <c r="F24" s="49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2100</v>
      </c>
      <c r="M24" s="357" t="s">
        <v>25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544" t="s">
        <v>4619</v>
      </c>
      <c r="C25" s="532" t="s">
        <v>4621</v>
      </c>
      <c r="D25" s="499">
        <v>3</v>
      </c>
      <c r="E25" s="47">
        <v>3</v>
      </c>
      <c r="F25" s="496" t="s">
        <v>4611</v>
      </c>
      <c r="G25" s="494"/>
      <c r="H25" s="494" t="s">
        <v>4609</v>
      </c>
      <c r="I25" s="494" t="s">
        <v>294</v>
      </c>
      <c r="J25" s="494" t="s">
        <v>294</v>
      </c>
      <c r="K25" s="573">
        <v>0</v>
      </c>
      <c r="L25" s="358" t="s">
        <v>4621</v>
      </c>
      <c r="M25" s="357" t="s">
        <v>4619</v>
      </c>
      <c r="N25" s="357" t="s">
        <v>4609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4611</v>
      </c>
      <c r="U25" s="357" t="s">
        <v>294</v>
      </c>
      <c r="V25" s="357" t="s">
        <v>294</v>
      </c>
    </row>
    <row r="26" spans="1:22" ht="15" thickBot="1">
      <c r="A26" s="515"/>
      <c r="B26" s="544" t="s">
        <v>868</v>
      </c>
      <c r="C26" s="532" t="s">
        <v>4894</v>
      </c>
      <c r="D26" s="499">
        <v>3</v>
      </c>
      <c r="E26" s="47">
        <v>4</v>
      </c>
      <c r="F26" s="497" t="s">
        <v>3533</v>
      </c>
      <c r="G26" s="494"/>
      <c r="H26" s="494" t="s">
        <v>3168</v>
      </c>
      <c r="I26" s="494" t="s">
        <v>294</v>
      </c>
      <c r="J26" s="494" t="s">
        <v>294</v>
      </c>
      <c r="K26" s="573">
        <v>0</v>
      </c>
      <c r="L26" s="358" t="s">
        <v>2113</v>
      </c>
      <c r="M26" s="357" t="s">
        <v>868</v>
      </c>
      <c r="N26" s="357" t="s">
        <v>3168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 ht="15" thickBot="1">
      <c r="A27" s="517"/>
      <c r="B27" s="206"/>
      <c r="C27" s="541" t="s">
        <v>336</v>
      </c>
      <c r="D27" s="49">
        <v>19</v>
      </c>
      <c r="E27" s="49">
        <v>24</v>
      </c>
      <c r="F27" s="68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336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602">
        <v>4</v>
      </c>
      <c r="B28" s="544" t="s">
        <v>30</v>
      </c>
      <c r="C28" s="532" t="s">
        <v>3669</v>
      </c>
      <c r="D28" s="499">
        <v>5</v>
      </c>
      <c r="E28" s="47">
        <v>6</v>
      </c>
      <c r="F28" s="495" t="s">
        <v>3991</v>
      </c>
      <c r="G28" s="494"/>
      <c r="H28" s="494" t="s">
        <v>3544</v>
      </c>
      <c r="I28" s="494" t="s">
        <v>294</v>
      </c>
      <c r="J28" s="494" t="s">
        <v>294</v>
      </c>
      <c r="K28" s="573">
        <v>0</v>
      </c>
      <c r="L28" s="358" t="s">
        <v>604</v>
      </c>
      <c r="M28" s="357" t="s">
        <v>30</v>
      </c>
      <c r="N28" s="357" t="s">
        <v>3544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593</v>
      </c>
      <c r="U28" s="357" t="s">
        <v>294</v>
      </c>
      <c r="V28" s="357" t="s">
        <v>294</v>
      </c>
    </row>
    <row r="29" spans="1:22">
      <c r="A29" s="515"/>
      <c r="B29" s="544" t="s">
        <v>33</v>
      </c>
      <c r="C29" s="532" t="s">
        <v>140</v>
      </c>
      <c r="D29" s="499">
        <v>5</v>
      </c>
      <c r="E29" s="47">
        <v>7</v>
      </c>
      <c r="F29" s="496" t="s">
        <v>4143</v>
      </c>
      <c r="G29" s="494"/>
      <c r="H29" s="494" t="s">
        <v>26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33</v>
      </c>
      <c r="N29" s="357" t="s">
        <v>26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>
      <c r="A30" s="515"/>
      <c r="B30" s="544" t="s">
        <v>4980</v>
      </c>
      <c r="C30" s="532" t="s">
        <v>4981</v>
      </c>
      <c r="D30" s="499">
        <v>2</v>
      </c>
      <c r="E30" s="47">
        <v>2</v>
      </c>
      <c r="F30" s="496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4982</v>
      </c>
      <c r="M30" s="357" t="s">
        <v>4980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544" t="s">
        <v>35</v>
      </c>
      <c r="C31" s="532" t="s">
        <v>145</v>
      </c>
      <c r="D31" s="499">
        <v>3</v>
      </c>
      <c r="E31" s="47">
        <v>4</v>
      </c>
      <c r="F31" s="496" t="s">
        <v>138</v>
      </c>
      <c r="G31" s="494"/>
      <c r="H31" s="494" t="s">
        <v>25</v>
      </c>
      <c r="I31" s="494" t="s">
        <v>294</v>
      </c>
      <c r="J31" s="494" t="s">
        <v>294</v>
      </c>
      <c r="K31" s="573">
        <v>0</v>
      </c>
      <c r="L31" s="358" t="s">
        <v>3259</v>
      </c>
      <c r="M31" s="357" t="s">
        <v>35</v>
      </c>
      <c r="N31" s="357" t="s">
        <v>25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2100</v>
      </c>
      <c r="U31" s="357" t="s">
        <v>294</v>
      </c>
      <c r="V31" s="357" t="s">
        <v>294</v>
      </c>
    </row>
    <row r="32" spans="1:22" ht="15" thickBot="1">
      <c r="A32" s="515"/>
      <c r="B32" s="544" t="s">
        <v>4983</v>
      </c>
      <c r="C32" s="532" t="s">
        <v>879</v>
      </c>
      <c r="D32" s="499">
        <v>4</v>
      </c>
      <c r="E32" s="47">
        <v>4</v>
      </c>
      <c r="F32" s="497" t="s">
        <v>500</v>
      </c>
      <c r="G32" s="494"/>
      <c r="H32" s="494" t="s">
        <v>499</v>
      </c>
      <c r="I32" s="494" t="s">
        <v>294</v>
      </c>
      <c r="J32" s="494" t="s">
        <v>294</v>
      </c>
      <c r="K32" s="573">
        <v>0</v>
      </c>
      <c r="L32" s="358" t="s">
        <v>2103</v>
      </c>
      <c r="M32" s="357" t="s">
        <v>4983</v>
      </c>
      <c r="N32" s="357" t="s">
        <v>499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882</v>
      </c>
      <c r="U32" s="357" t="s">
        <v>294</v>
      </c>
      <c r="V32" s="357" t="s">
        <v>294</v>
      </c>
    </row>
    <row r="33" spans="1:22" ht="15" thickBot="1">
      <c r="A33" s="517"/>
      <c r="B33" s="206"/>
      <c r="C33" s="541" t="s">
        <v>336</v>
      </c>
      <c r="D33" s="49">
        <v>19</v>
      </c>
      <c r="E33" s="49">
        <v>23</v>
      </c>
      <c r="F33" s="689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336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602">
        <v>5</v>
      </c>
      <c r="B34" s="544" t="s">
        <v>4634</v>
      </c>
      <c r="C34" s="532" t="s">
        <v>4761</v>
      </c>
      <c r="D34" s="499">
        <v>4</v>
      </c>
      <c r="E34" s="47">
        <v>4</v>
      </c>
      <c r="F34" s="495" t="s">
        <v>3669</v>
      </c>
      <c r="G34" s="494"/>
      <c r="H34" s="494" t="s">
        <v>30</v>
      </c>
      <c r="I34" s="494" t="s">
        <v>294</v>
      </c>
      <c r="J34" s="494" t="s">
        <v>294</v>
      </c>
      <c r="K34" s="573">
        <v>0</v>
      </c>
      <c r="L34" s="358" t="s">
        <v>943</v>
      </c>
      <c r="M34" s="357" t="s">
        <v>4634</v>
      </c>
      <c r="N34" s="357" t="s">
        <v>30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604</v>
      </c>
      <c r="U34" s="357" t="s">
        <v>294</v>
      </c>
      <c r="V34" s="357" t="s">
        <v>294</v>
      </c>
    </row>
    <row r="35" spans="1:22">
      <c r="A35" s="515"/>
      <c r="B35" s="1156" t="s">
        <v>4838</v>
      </c>
      <c r="C35" s="532" t="s">
        <v>4639</v>
      </c>
      <c r="D35" s="499">
        <v>4</v>
      </c>
      <c r="E35" s="47">
        <v>6</v>
      </c>
      <c r="F35" s="496" t="s">
        <v>3669</v>
      </c>
      <c r="G35" s="494"/>
      <c r="H35" s="494" t="s">
        <v>30</v>
      </c>
      <c r="I35" s="494" t="s">
        <v>294</v>
      </c>
      <c r="J35" s="494" t="s">
        <v>294</v>
      </c>
      <c r="K35" s="573">
        <v>0</v>
      </c>
      <c r="L35" s="358" t="s">
        <v>2115</v>
      </c>
      <c r="M35" s="357" t="s">
        <v>4838</v>
      </c>
      <c r="N35" s="357" t="s">
        <v>30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604</v>
      </c>
      <c r="U35" s="357" t="s">
        <v>294</v>
      </c>
      <c r="V35" s="357" t="s">
        <v>294</v>
      </c>
    </row>
    <row r="36" spans="1:22">
      <c r="A36" s="515"/>
      <c r="B36" s="544" t="s">
        <v>4831</v>
      </c>
      <c r="C36" s="532" t="s">
        <v>4689</v>
      </c>
      <c r="D36" s="499">
        <v>4</v>
      </c>
      <c r="E36" s="47">
        <v>6</v>
      </c>
      <c r="F36" s="496" t="s">
        <v>3991</v>
      </c>
      <c r="G36" s="494"/>
      <c r="H36" s="494" t="s">
        <v>3544</v>
      </c>
      <c r="I36" s="494" t="s">
        <v>294</v>
      </c>
      <c r="J36" s="494" t="s">
        <v>294</v>
      </c>
      <c r="K36" s="573">
        <v>0</v>
      </c>
      <c r="L36" s="358" t="s">
        <v>2108</v>
      </c>
      <c r="M36" s="357" t="s">
        <v>4831</v>
      </c>
      <c r="N36" s="357" t="s">
        <v>3544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593</v>
      </c>
      <c r="U36" s="357" t="s">
        <v>294</v>
      </c>
      <c r="V36" s="357" t="s">
        <v>294</v>
      </c>
    </row>
    <row r="37" spans="1:22">
      <c r="A37" s="515"/>
      <c r="B37" s="544" t="s">
        <v>4629</v>
      </c>
      <c r="C37" s="532" t="s">
        <v>4756</v>
      </c>
      <c r="D37" s="499">
        <v>3</v>
      </c>
      <c r="E37" s="47">
        <v>3</v>
      </c>
      <c r="F37" s="496" t="s">
        <v>4618</v>
      </c>
      <c r="G37" s="494"/>
      <c r="H37" s="494" t="s">
        <v>868</v>
      </c>
      <c r="I37" s="494" t="s">
        <v>294</v>
      </c>
      <c r="J37" s="494" t="s">
        <v>294</v>
      </c>
      <c r="K37" s="574">
        <v>0</v>
      </c>
      <c r="L37" s="358" t="s">
        <v>4631</v>
      </c>
      <c r="M37" s="357" t="s">
        <v>4629</v>
      </c>
      <c r="N37" s="357" t="s">
        <v>868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2113</v>
      </c>
      <c r="U37" s="357" t="s">
        <v>294</v>
      </c>
      <c r="V37" s="357" t="s">
        <v>294</v>
      </c>
    </row>
    <row r="38" spans="1:22" ht="15" thickBot="1">
      <c r="A38" s="515"/>
      <c r="B38" s="544" t="s">
        <v>3619</v>
      </c>
      <c r="C38" s="532" t="s">
        <v>142</v>
      </c>
      <c r="D38" s="499">
        <v>6</v>
      </c>
      <c r="E38" s="47">
        <v>10</v>
      </c>
      <c r="F38" s="497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3619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17"/>
      <c r="B39" s="206"/>
      <c r="C39" s="541" t="s">
        <v>336</v>
      </c>
      <c r="D39" s="692">
        <v>21</v>
      </c>
      <c r="E39" s="49">
        <v>29</v>
      </c>
      <c r="F39" s="689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336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602">
        <v>6</v>
      </c>
      <c r="B40" s="544" t="s">
        <v>4667</v>
      </c>
      <c r="C40" s="532" t="s">
        <v>4668</v>
      </c>
      <c r="D40" s="498">
        <v>3</v>
      </c>
      <c r="E40" s="47">
        <v>4</v>
      </c>
      <c r="F40" s="495" t="s">
        <v>4761</v>
      </c>
      <c r="G40" s="494"/>
      <c r="H40" s="494" t="s">
        <v>4634</v>
      </c>
      <c r="I40" s="494" t="s">
        <v>294</v>
      </c>
      <c r="J40" s="494" t="s">
        <v>294</v>
      </c>
      <c r="K40" s="573">
        <v>0</v>
      </c>
      <c r="L40" s="358" t="s">
        <v>4669</v>
      </c>
      <c r="M40" s="357" t="s">
        <v>4667</v>
      </c>
      <c r="N40" s="357" t="s">
        <v>4634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943</v>
      </c>
      <c r="U40" s="357" t="s">
        <v>294</v>
      </c>
      <c r="V40" s="357" t="s">
        <v>294</v>
      </c>
    </row>
    <row r="41" spans="1:22">
      <c r="A41" s="515"/>
      <c r="B41" s="544" t="s">
        <v>860</v>
      </c>
      <c r="C41" s="532" t="s">
        <v>738</v>
      </c>
      <c r="D41" s="499">
        <v>4</v>
      </c>
      <c r="E41" s="47">
        <v>5</v>
      </c>
      <c r="F41" s="496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738</v>
      </c>
      <c r="M41" s="357" t="s">
        <v>860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15"/>
      <c r="B42" s="544" t="s">
        <v>4984</v>
      </c>
      <c r="C42" s="532" t="s">
        <v>4778</v>
      </c>
      <c r="D42" s="499">
        <v>4</v>
      </c>
      <c r="E42" s="47">
        <v>5</v>
      </c>
      <c r="F42" s="496" t="s">
        <v>4761</v>
      </c>
      <c r="G42" s="494"/>
      <c r="H42" s="494" t="s">
        <v>4634</v>
      </c>
      <c r="I42" s="494" t="s">
        <v>294</v>
      </c>
      <c r="J42" s="494" t="s">
        <v>294</v>
      </c>
      <c r="K42" s="573">
        <v>0</v>
      </c>
      <c r="L42" s="358" t="s">
        <v>4659</v>
      </c>
      <c r="M42" s="357" t="s">
        <v>4984</v>
      </c>
      <c r="N42" s="357" t="s">
        <v>4634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943</v>
      </c>
      <c r="U42" s="357" t="s">
        <v>294</v>
      </c>
      <c r="V42" s="357" t="s">
        <v>294</v>
      </c>
    </row>
    <row r="43" spans="1:22">
      <c r="A43" s="515"/>
      <c r="B43" s="544" t="s">
        <v>4985</v>
      </c>
      <c r="C43" s="532" t="s">
        <v>4655</v>
      </c>
      <c r="D43" s="499">
        <v>4</v>
      </c>
      <c r="E43" s="47">
        <v>5</v>
      </c>
      <c r="F43" s="496" t="s">
        <v>879</v>
      </c>
      <c r="G43" s="494"/>
      <c r="H43" s="494" t="s">
        <v>4983</v>
      </c>
      <c r="I43" s="494" t="s">
        <v>294</v>
      </c>
      <c r="J43" s="494" t="s">
        <v>294</v>
      </c>
      <c r="K43" s="573">
        <v>0</v>
      </c>
      <c r="L43" s="358" t="s">
        <v>4655</v>
      </c>
      <c r="M43" s="357" t="s">
        <v>4985</v>
      </c>
      <c r="N43" s="357" t="s">
        <v>4983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2103</v>
      </c>
      <c r="U43" s="357" t="s">
        <v>294</v>
      </c>
      <c r="V43" s="357" t="s">
        <v>294</v>
      </c>
    </row>
    <row r="44" spans="1:22" ht="15" thickBot="1">
      <c r="A44" s="515"/>
      <c r="B44" s="544" t="s">
        <v>4836</v>
      </c>
      <c r="C44" s="532" t="s">
        <v>411</v>
      </c>
      <c r="D44" s="516">
        <v>5</v>
      </c>
      <c r="E44" s="47">
        <v>8</v>
      </c>
      <c r="F44" s="497" t="s">
        <v>4689</v>
      </c>
      <c r="G44" s="494"/>
      <c r="H44" s="494" t="s">
        <v>4831</v>
      </c>
      <c r="I44" s="494" t="s">
        <v>294</v>
      </c>
      <c r="J44" s="494" t="s">
        <v>294</v>
      </c>
      <c r="K44" s="573">
        <v>0</v>
      </c>
      <c r="L44" s="358" t="s">
        <v>411</v>
      </c>
      <c r="M44" s="357" t="s">
        <v>4836</v>
      </c>
      <c r="N44" s="357" t="s">
        <v>4831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2108</v>
      </c>
      <c r="U44" s="357" t="s">
        <v>294</v>
      </c>
      <c r="V44" s="357" t="s">
        <v>294</v>
      </c>
    </row>
    <row r="45" spans="1:22" ht="15" thickBot="1">
      <c r="A45" s="1059"/>
      <c r="B45" s="206"/>
      <c r="C45" s="541" t="s">
        <v>336</v>
      </c>
      <c r="D45" s="49">
        <v>20</v>
      </c>
      <c r="E45" s="49">
        <v>27</v>
      </c>
      <c r="F45" s="689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336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602">
        <v>7</v>
      </c>
      <c r="B46" s="544" t="s">
        <v>4708</v>
      </c>
      <c r="C46" s="532" t="s">
        <v>864</v>
      </c>
      <c r="D46" s="499">
        <v>4</v>
      </c>
      <c r="E46" s="47">
        <v>5</v>
      </c>
      <c r="F46" s="495" t="s">
        <v>738</v>
      </c>
      <c r="G46" s="494"/>
      <c r="H46" s="494" t="s">
        <v>860</v>
      </c>
      <c r="I46" s="494" t="s">
        <v>294</v>
      </c>
      <c r="J46" s="494" t="s">
        <v>294</v>
      </c>
      <c r="K46" s="573">
        <v>0</v>
      </c>
      <c r="L46" s="358" t="s">
        <v>864</v>
      </c>
      <c r="M46" s="357" t="s">
        <v>4708</v>
      </c>
      <c r="N46" s="357" t="s">
        <v>860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738</v>
      </c>
      <c r="U46" s="357" t="s">
        <v>294</v>
      </c>
      <c r="V46" s="357" t="s">
        <v>294</v>
      </c>
    </row>
    <row r="47" spans="1:22">
      <c r="A47" s="515"/>
      <c r="B47" s="544" t="s">
        <v>4951</v>
      </c>
      <c r="C47" s="532" t="s">
        <v>4986</v>
      </c>
      <c r="D47" s="499">
        <v>5</v>
      </c>
      <c r="E47" s="47">
        <v>6</v>
      </c>
      <c r="F47" s="496" t="s">
        <v>411</v>
      </c>
      <c r="G47" s="494"/>
      <c r="H47" s="494" t="s">
        <v>4836</v>
      </c>
      <c r="I47" s="494" t="s">
        <v>294</v>
      </c>
      <c r="J47" s="494" t="s">
        <v>294</v>
      </c>
      <c r="K47" s="573">
        <v>0</v>
      </c>
      <c r="L47" s="358" t="s">
        <v>4663</v>
      </c>
      <c r="M47" s="357" t="s">
        <v>4951</v>
      </c>
      <c r="N47" s="357" t="s">
        <v>4836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411</v>
      </c>
      <c r="U47" s="357" t="s">
        <v>294</v>
      </c>
      <c r="V47" s="357" t="s">
        <v>294</v>
      </c>
    </row>
    <row r="48" spans="1:22">
      <c r="A48" s="515"/>
      <c r="B48" s="544" t="s">
        <v>36</v>
      </c>
      <c r="C48" s="532" t="s">
        <v>247</v>
      </c>
      <c r="D48" s="499">
        <v>1</v>
      </c>
      <c r="E48" s="47">
        <v>1</v>
      </c>
      <c r="F48" s="496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1131</v>
      </c>
      <c r="M48" s="357" t="s">
        <v>36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1156" t="s">
        <v>4987</v>
      </c>
      <c r="C49" s="532" t="s">
        <v>4933</v>
      </c>
      <c r="D49" s="499">
        <v>6</v>
      </c>
      <c r="E49" s="47">
        <v>10</v>
      </c>
      <c r="F49" s="496" t="s">
        <v>142</v>
      </c>
      <c r="G49" s="494"/>
      <c r="H49" s="494" t="s">
        <v>3619</v>
      </c>
      <c r="I49" s="494" t="s">
        <v>294</v>
      </c>
      <c r="J49" s="494" t="s">
        <v>294</v>
      </c>
      <c r="K49" s="573">
        <v>0</v>
      </c>
      <c r="L49" s="358" t="s">
        <v>4861</v>
      </c>
      <c r="M49" s="357" t="s">
        <v>4987</v>
      </c>
      <c r="N49" s="357" t="s">
        <v>3619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1181</v>
      </c>
      <c r="U49" s="357" t="s">
        <v>294</v>
      </c>
      <c r="V49" s="357" t="s">
        <v>294</v>
      </c>
    </row>
    <row r="50" spans="1:22">
      <c r="A50" s="515"/>
      <c r="B50" s="544" t="s">
        <v>4988</v>
      </c>
      <c r="C50" s="532" t="s">
        <v>878</v>
      </c>
      <c r="D50" s="499">
        <v>2</v>
      </c>
      <c r="E50" s="47">
        <v>2</v>
      </c>
      <c r="F50" s="496" t="s">
        <v>335</v>
      </c>
      <c r="G50" s="494"/>
      <c r="H50" s="494" t="s">
        <v>19</v>
      </c>
      <c r="I50" s="494" t="s">
        <v>294</v>
      </c>
      <c r="J50" s="494" t="s">
        <v>294</v>
      </c>
      <c r="K50" s="573">
        <v>0</v>
      </c>
      <c r="L50" s="358" t="s">
        <v>878</v>
      </c>
      <c r="M50" s="357" t="s">
        <v>4988</v>
      </c>
      <c r="N50" s="357" t="s">
        <v>19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335</v>
      </c>
      <c r="U50" s="357" t="s">
        <v>294</v>
      </c>
      <c r="V50" s="357" t="s">
        <v>294</v>
      </c>
    </row>
    <row r="51" spans="1:22" ht="15" thickBot="1">
      <c r="A51" s="515"/>
      <c r="B51" s="544" t="s">
        <v>4989</v>
      </c>
      <c r="C51" s="532" t="s">
        <v>4990</v>
      </c>
      <c r="D51" s="499">
        <v>3</v>
      </c>
      <c r="E51" s="47">
        <v>3</v>
      </c>
      <c r="F51" s="497" t="s">
        <v>4979</v>
      </c>
      <c r="G51" s="494"/>
      <c r="H51" s="494" t="s">
        <v>4978</v>
      </c>
      <c r="I51" s="494" t="s">
        <v>294</v>
      </c>
      <c r="J51" s="494" t="s">
        <v>294</v>
      </c>
      <c r="K51" s="573">
        <v>0</v>
      </c>
      <c r="L51" s="358" t="s">
        <v>4990</v>
      </c>
      <c r="M51" s="357" t="s">
        <v>4989</v>
      </c>
      <c r="N51" s="357" t="s">
        <v>4978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4979</v>
      </c>
      <c r="U51" s="357" t="s">
        <v>294</v>
      </c>
      <c r="V51" s="357" t="s">
        <v>294</v>
      </c>
    </row>
    <row r="52" spans="1:22" ht="15" thickBot="1">
      <c r="A52" s="517"/>
      <c r="B52" s="206"/>
      <c r="C52" s="541" t="s">
        <v>336</v>
      </c>
      <c r="D52" s="49">
        <v>21</v>
      </c>
      <c r="E52" s="49">
        <v>27</v>
      </c>
      <c r="F52" s="689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336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8</v>
      </c>
      <c r="B53" s="544" t="s">
        <v>372</v>
      </c>
      <c r="C53" s="532" t="s">
        <v>4642</v>
      </c>
      <c r="D53" s="499">
        <v>5</v>
      </c>
      <c r="E53" s="47">
        <v>6</v>
      </c>
      <c r="F53" s="495" t="s">
        <v>4761</v>
      </c>
      <c r="G53" s="494"/>
      <c r="H53" s="494" t="s">
        <v>4634</v>
      </c>
      <c r="I53" s="494" t="s">
        <v>294</v>
      </c>
      <c r="J53" s="494" t="s">
        <v>294</v>
      </c>
      <c r="K53" s="573">
        <v>0</v>
      </c>
      <c r="L53" s="358" t="s">
        <v>622</v>
      </c>
      <c r="M53" s="357" t="s">
        <v>372</v>
      </c>
      <c r="N53" s="357" t="s">
        <v>4634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943</v>
      </c>
      <c r="U53" s="357" t="s">
        <v>294</v>
      </c>
      <c r="V53" s="357" t="s">
        <v>294</v>
      </c>
    </row>
    <row r="54" spans="1:22">
      <c r="A54" s="515"/>
      <c r="B54" s="544" t="s">
        <v>40</v>
      </c>
      <c r="C54" s="532" t="s">
        <v>338</v>
      </c>
      <c r="D54" s="499">
        <v>1</v>
      </c>
      <c r="E54" s="47">
        <v>1</v>
      </c>
      <c r="F54" s="496" t="s">
        <v>247</v>
      </c>
      <c r="G54" s="494"/>
      <c r="H54" s="494" t="s">
        <v>36</v>
      </c>
      <c r="I54" s="494" t="s">
        <v>294</v>
      </c>
      <c r="J54" s="494" t="s">
        <v>294</v>
      </c>
      <c r="K54" s="573">
        <v>0</v>
      </c>
      <c r="L54" s="358" t="s">
        <v>1180</v>
      </c>
      <c r="M54" s="357" t="s">
        <v>40</v>
      </c>
      <c r="N54" s="357" t="s">
        <v>36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1131</v>
      </c>
      <c r="U54" s="357" t="s">
        <v>294</v>
      </c>
      <c r="V54" s="357" t="s">
        <v>294</v>
      </c>
    </row>
    <row r="55" spans="1:22">
      <c r="A55" s="515"/>
      <c r="B55" s="544" t="s">
        <v>877</v>
      </c>
      <c r="C55" s="532" t="s">
        <v>4991</v>
      </c>
      <c r="D55" s="499">
        <v>5</v>
      </c>
      <c r="E55" s="47">
        <v>6</v>
      </c>
      <c r="F55" s="496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4992</v>
      </c>
      <c r="M55" s="357" t="s">
        <v>877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515"/>
      <c r="B56" s="544" t="s">
        <v>4643</v>
      </c>
      <c r="C56" s="532" t="s">
        <v>4645</v>
      </c>
      <c r="D56" s="499">
        <v>5</v>
      </c>
      <c r="E56" s="47">
        <v>8</v>
      </c>
      <c r="F56" s="496" t="s">
        <v>411</v>
      </c>
      <c r="G56" s="494"/>
      <c r="H56" s="494" t="s">
        <v>4836</v>
      </c>
      <c r="I56" s="494" t="s">
        <v>294</v>
      </c>
      <c r="J56" s="494" t="s">
        <v>294</v>
      </c>
      <c r="K56" s="573">
        <v>0</v>
      </c>
      <c r="L56" s="358" t="s">
        <v>4645</v>
      </c>
      <c r="M56" s="357" t="s">
        <v>4643</v>
      </c>
      <c r="N56" s="357" t="s">
        <v>4836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411</v>
      </c>
      <c r="U56" s="357" t="s">
        <v>294</v>
      </c>
      <c r="V56" s="357" t="s">
        <v>294</v>
      </c>
    </row>
    <row r="57" spans="1:22" ht="15" thickBot="1">
      <c r="A57" s="515"/>
      <c r="B57" s="1156" t="s">
        <v>4834</v>
      </c>
      <c r="C57" s="532" t="s">
        <v>408</v>
      </c>
      <c r="D57" s="499">
        <v>4</v>
      </c>
      <c r="E57" s="47">
        <v>5</v>
      </c>
      <c r="F57" s="497" t="s">
        <v>4611</v>
      </c>
      <c r="G57" s="494"/>
      <c r="H57" s="494" t="s">
        <v>4609</v>
      </c>
      <c r="I57" s="494" t="s">
        <v>294</v>
      </c>
      <c r="J57" s="494" t="s">
        <v>294</v>
      </c>
      <c r="K57" s="573">
        <v>0</v>
      </c>
      <c r="L57" s="358" t="s">
        <v>408</v>
      </c>
      <c r="M57" s="357" t="s">
        <v>4834</v>
      </c>
      <c r="N57" s="357" t="s">
        <v>4609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4611</v>
      </c>
      <c r="U57" s="357" t="s">
        <v>294</v>
      </c>
      <c r="V57" s="357" t="s">
        <v>294</v>
      </c>
    </row>
    <row r="58" spans="1:22" ht="15" thickBot="1">
      <c r="A58" s="517"/>
      <c r="B58" s="206"/>
      <c r="C58" s="541" t="s">
        <v>336</v>
      </c>
      <c r="D58" s="49">
        <v>20</v>
      </c>
      <c r="E58" s="49">
        <v>26</v>
      </c>
      <c r="F58" s="689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336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9</v>
      </c>
      <c r="B59" s="544" t="s">
        <v>4993</v>
      </c>
      <c r="C59" s="532" t="s">
        <v>4717</v>
      </c>
      <c r="D59" s="499">
        <v>4</v>
      </c>
      <c r="E59" s="47">
        <v>5</v>
      </c>
      <c r="F59" s="495" t="s">
        <v>4761</v>
      </c>
      <c r="G59" s="494"/>
      <c r="H59" s="494" t="s">
        <v>4634</v>
      </c>
      <c r="I59" s="494" t="s">
        <v>294</v>
      </c>
      <c r="J59" s="494" t="s">
        <v>294</v>
      </c>
      <c r="K59" s="573">
        <v>0</v>
      </c>
      <c r="L59" s="358" t="s">
        <v>2118</v>
      </c>
      <c r="M59" s="357" t="s">
        <v>4993</v>
      </c>
      <c r="N59" s="357" t="s">
        <v>4634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943</v>
      </c>
      <c r="U59" s="357" t="s">
        <v>294</v>
      </c>
      <c r="V59" s="357" t="s">
        <v>294</v>
      </c>
    </row>
    <row r="60" spans="1:22">
      <c r="A60" s="515"/>
      <c r="B60" s="544" t="s">
        <v>4994</v>
      </c>
      <c r="C60" s="532" t="s">
        <v>4995</v>
      </c>
      <c r="D60" s="499">
        <v>6</v>
      </c>
      <c r="E60" s="47">
        <v>9</v>
      </c>
      <c r="F60" s="496" t="s">
        <v>4778</v>
      </c>
      <c r="G60" s="494"/>
      <c r="H60" s="494" t="s">
        <v>4984</v>
      </c>
      <c r="I60" s="494" t="s">
        <v>294</v>
      </c>
      <c r="J60" s="494" t="s">
        <v>294</v>
      </c>
      <c r="K60" s="573">
        <v>0</v>
      </c>
      <c r="L60" s="358" t="s">
        <v>4996</v>
      </c>
      <c r="M60" s="357" t="s">
        <v>4994</v>
      </c>
      <c r="N60" s="357" t="s">
        <v>4984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4659</v>
      </c>
      <c r="U60" s="357" t="s">
        <v>294</v>
      </c>
      <c r="V60" s="357" t="s">
        <v>294</v>
      </c>
    </row>
    <row r="61" spans="1:22">
      <c r="A61" s="515"/>
      <c r="B61" s="544" t="s">
        <v>4997</v>
      </c>
      <c r="C61" s="532" t="s">
        <v>874</v>
      </c>
      <c r="D61" s="499">
        <v>3</v>
      </c>
      <c r="E61" s="47">
        <v>3</v>
      </c>
      <c r="F61" s="496" t="s">
        <v>4981</v>
      </c>
      <c r="G61" s="494"/>
      <c r="H61" s="494" t="s">
        <v>4980</v>
      </c>
      <c r="I61" s="494" t="s">
        <v>294</v>
      </c>
      <c r="J61" s="494" t="s">
        <v>294</v>
      </c>
      <c r="K61" s="573">
        <v>0</v>
      </c>
      <c r="L61" s="358" t="s">
        <v>2129</v>
      </c>
      <c r="M61" s="357" t="s">
        <v>4997</v>
      </c>
      <c r="N61" s="357" t="s">
        <v>4980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4982</v>
      </c>
      <c r="U61" s="357" t="s">
        <v>294</v>
      </c>
      <c r="V61" s="357" t="s">
        <v>294</v>
      </c>
    </row>
    <row r="62" spans="1:22">
      <c r="A62" s="515"/>
      <c r="B62" s="544" t="s">
        <v>4998</v>
      </c>
      <c r="C62" s="532" t="s">
        <v>147</v>
      </c>
      <c r="D62" s="499">
        <v>5</v>
      </c>
      <c r="E62" s="47">
        <v>6</v>
      </c>
      <c r="F62" s="496" t="s">
        <v>145</v>
      </c>
      <c r="G62" s="494"/>
      <c r="H62" s="494" t="s">
        <v>35</v>
      </c>
      <c r="I62" s="494" t="s">
        <v>294</v>
      </c>
      <c r="J62" s="494" t="s">
        <v>294</v>
      </c>
      <c r="K62" s="573">
        <v>0</v>
      </c>
      <c r="L62" s="358" t="s">
        <v>1153</v>
      </c>
      <c r="M62" s="357" t="s">
        <v>4998</v>
      </c>
      <c r="N62" s="357" t="s">
        <v>35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3259</v>
      </c>
      <c r="U62" s="357" t="s">
        <v>294</v>
      </c>
      <c r="V62" s="357" t="s">
        <v>294</v>
      </c>
    </row>
    <row r="63" spans="1:22" ht="15" thickBot="1">
      <c r="A63" s="515"/>
      <c r="B63" s="544" t="s">
        <v>876</v>
      </c>
      <c r="C63" s="532" t="s">
        <v>4999</v>
      </c>
      <c r="D63" s="499">
        <v>4</v>
      </c>
      <c r="E63" s="47">
        <v>5</v>
      </c>
      <c r="F63" s="497" t="s">
        <v>4655</v>
      </c>
      <c r="G63" s="494"/>
      <c r="H63" s="494" t="s">
        <v>4985</v>
      </c>
      <c r="I63" s="494" t="s">
        <v>294</v>
      </c>
      <c r="J63" s="494" t="s">
        <v>294</v>
      </c>
      <c r="K63" s="573">
        <v>0</v>
      </c>
      <c r="L63" s="358" t="s">
        <v>4771</v>
      </c>
      <c r="M63" s="357" t="s">
        <v>876</v>
      </c>
      <c r="N63" s="357" t="s">
        <v>4985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4655</v>
      </c>
      <c r="U63" s="357" t="s">
        <v>294</v>
      </c>
      <c r="V63" s="357" t="s">
        <v>294</v>
      </c>
    </row>
    <row r="64" spans="1:22" ht="15" thickBot="1">
      <c r="A64" s="517"/>
      <c r="B64" s="206"/>
      <c r="C64" s="541" t="s">
        <v>336</v>
      </c>
      <c r="D64" s="49">
        <v>22</v>
      </c>
      <c r="E64" s="49">
        <v>28</v>
      </c>
      <c r="F64" s="689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336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602">
        <v>10</v>
      </c>
      <c r="B65" s="1156" t="s">
        <v>875</v>
      </c>
      <c r="C65" s="532" t="s">
        <v>4874</v>
      </c>
      <c r="D65" s="499">
        <v>4</v>
      </c>
      <c r="E65" s="47">
        <v>6</v>
      </c>
      <c r="F65" s="495" t="s">
        <v>864</v>
      </c>
      <c r="G65" s="494"/>
      <c r="H65" s="494" t="s">
        <v>4708</v>
      </c>
      <c r="I65" s="494" t="s">
        <v>294</v>
      </c>
      <c r="J65" s="494" t="s">
        <v>294</v>
      </c>
      <c r="K65" s="573">
        <v>0</v>
      </c>
      <c r="L65" s="358" t="s">
        <v>945</v>
      </c>
      <c r="M65" s="357" t="s">
        <v>875</v>
      </c>
      <c r="N65" s="357" t="s">
        <v>4708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864</v>
      </c>
      <c r="U65" s="357" t="s">
        <v>294</v>
      </c>
      <c r="V65" s="357" t="s">
        <v>294</v>
      </c>
    </row>
    <row r="66" spans="1:22">
      <c r="A66" s="515"/>
      <c r="B66" s="544" t="s">
        <v>5000</v>
      </c>
      <c r="C66" s="532" t="s">
        <v>4650</v>
      </c>
      <c r="D66" s="499">
        <v>4</v>
      </c>
      <c r="E66" s="47">
        <v>4</v>
      </c>
      <c r="F66" s="496" t="s">
        <v>874</v>
      </c>
      <c r="G66" s="494"/>
      <c r="H66" s="494" t="s">
        <v>4997</v>
      </c>
      <c r="I66" s="494" t="s">
        <v>294</v>
      </c>
      <c r="J66" s="494" t="s">
        <v>294</v>
      </c>
      <c r="K66" s="573">
        <v>0</v>
      </c>
      <c r="L66" s="358" t="s">
        <v>774</v>
      </c>
      <c r="M66" s="357" t="s">
        <v>5000</v>
      </c>
      <c r="N66" s="357" t="s">
        <v>4997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2129</v>
      </c>
      <c r="U66" s="357" t="s">
        <v>294</v>
      </c>
      <c r="V66" s="357" t="s">
        <v>294</v>
      </c>
    </row>
    <row r="67" spans="1:22">
      <c r="A67" s="515"/>
      <c r="B67" s="1156" t="s">
        <v>38</v>
      </c>
      <c r="C67" s="532" t="s">
        <v>3711</v>
      </c>
      <c r="D67" s="499">
        <v>1</v>
      </c>
      <c r="E67" s="47">
        <v>1</v>
      </c>
      <c r="F67" s="496" t="s">
        <v>335</v>
      </c>
      <c r="G67" s="494"/>
      <c r="H67" s="494" t="s">
        <v>19</v>
      </c>
      <c r="I67" s="494" t="s">
        <v>294</v>
      </c>
      <c r="J67" s="494" t="s">
        <v>294</v>
      </c>
      <c r="K67" s="573">
        <v>0</v>
      </c>
      <c r="L67" s="358" t="s">
        <v>331</v>
      </c>
      <c r="M67" s="357" t="s">
        <v>38</v>
      </c>
      <c r="N67" s="357" t="s">
        <v>19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335</v>
      </c>
      <c r="U67" s="357" t="s">
        <v>294</v>
      </c>
      <c r="V67" s="357" t="s">
        <v>294</v>
      </c>
    </row>
    <row r="68" spans="1:22">
      <c r="A68" s="515"/>
      <c r="B68" s="1156" t="s">
        <v>5001</v>
      </c>
      <c r="C68" s="532" t="s">
        <v>151</v>
      </c>
      <c r="D68" s="499">
        <v>7</v>
      </c>
      <c r="E68" s="47">
        <v>12</v>
      </c>
      <c r="F68" s="496" t="s">
        <v>147</v>
      </c>
      <c r="G68" s="494"/>
      <c r="H68" s="494" t="s">
        <v>4998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5001</v>
      </c>
      <c r="N68" s="357" t="s">
        <v>4998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1156" t="s">
        <v>5002</v>
      </c>
      <c r="C69" s="532" t="s">
        <v>4839</v>
      </c>
      <c r="D69" s="499">
        <v>5</v>
      </c>
      <c r="E69" s="47">
        <v>6</v>
      </c>
      <c r="F69" s="496" t="s">
        <v>4778</v>
      </c>
      <c r="G69" s="494" t="s">
        <v>241</v>
      </c>
      <c r="H69" s="494" t="s">
        <v>4984</v>
      </c>
      <c r="I69" s="494" t="s">
        <v>294</v>
      </c>
      <c r="J69" s="494" t="s">
        <v>294</v>
      </c>
      <c r="K69" s="573">
        <v>0</v>
      </c>
      <c r="L69" s="358"/>
    </row>
    <row r="70" spans="1:22">
      <c r="A70" s="515"/>
      <c r="B70" s="1156" t="s">
        <v>5003</v>
      </c>
      <c r="C70" s="532" t="s">
        <v>5004</v>
      </c>
      <c r="D70" s="499">
        <v>5</v>
      </c>
      <c r="E70" s="47">
        <v>8</v>
      </c>
      <c r="F70" s="496" t="s">
        <v>4778</v>
      </c>
      <c r="G70" s="494" t="s">
        <v>241</v>
      </c>
      <c r="H70" s="494" t="s">
        <v>4984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47" t="s">
        <v>5005</v>
      </c>
      <c r="C71" s="532" t="s">
        <v>5006</v>
      </c>
      <c r="D71" s="499">
        <v>5</v>
      </c>
      <c r="E71" s="50">
        <v>8</v>
      </c>
      <c r="F71" s="497" t="s">
        <v>4778</v>
      </c>
      <c r="G71" s="494" t="s">
        <v>241</v>
      </c>
      <c r="H71" s="494" t="s">
        <v>4984</v>
      </c>
      <c r="I71" s="494" t="s">
        <v>294</v>
      </c>
      <c r="J71" s="494" t="s">
        <v>294</v>
      </c>
      <c r="K71" s="573">
        <v>0</v>
      </c>
      <c r="L71" s="358" t="s">
        <v>5007</v>
      </c>
      <c r="M71" s="357" t="s">
        <v>5005</v>
      </c>
      <c r="N71" s="357" t="s">
        <v>4984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4659</v>
      </c>
      <c r="U71" s="357" t="s">
        <v>294</v>
      </c>
      <c r="V71" s="357" t="s">
        <v>294</v>
      </c>
    </row>
    <row r="72" spans="1:22" ht="15" thickBot="1">
      <c r="A72" s="515"/>
      <c r="B72" s="206"/>
      <c r="C72" s="541" t="s">
        <v>336</v>
      </c>
      <c r="D72" s="49">
        <v>21</v>
      </c>
      <c r="E72" s="1157">
        <v>31</v>
      </c>
      <c r="F72" s="69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336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536"/>
      <c r="C73" s="525" t="s">
        <v>111</v>
      </c>
      <c r="D73" s="49">
        <v>200</v>
      </c>
      <c r="E73" s="49">
        <v>259</v>
      </c>
      <c r="F73" s="54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L74" s="358" t="s">
        <v>294</v>
      </c>
      <c r="M74" s="357" t="s">
        <v>294</v>
      </c>
      <c r="N74" s="357" t="s">
        <v>294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910A8-AEF0-4515-A654-AABFA1515DE8}">
  <sheetPr codeName="Sheet208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43" t="s">
        <v>438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3533</v>
      </c>
      <c r="D10" s="499">
        <v>5</v>
      </c>
      <c r="E10" s="47">
        <v>7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4885</v>
      </c>
      <c r="C11" s="532" t="s">
        <v>4886</v>
      </c>
      <c r="D11" s="499">
        <v>4</v>
      </c>
      <c r="E11" s="47">
        <v>5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4886</v>
      </c>
      <c r="M11" s="357" t="s">
        <v>4885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18</v>
      </c>
      <c r="C12" s="532" t="s">
        <v>3151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608</v>
      </c>
      <c r="M12" s="357" t="s">
        <v>18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47" t="s">
        <v>20</v>
      </c>
      <c r="C13" s="532" t="s">
        <v>3543</v>
      </c>
      <c r="D13" s="499">
        <v>5</v>
      </c>
      <c r="E13" s="47">
        <v>6</v>
      </c>
      <c r="F13" s="68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48"/>
      <c r="C14" s="541" t="s">
        <v>22</v>
      </c>
      <c r="D14" s="49">
        <v>18</v>
      </c>
      <c r="E14" s="206">
        <v>22</v>
      </c>
      <c r="F14" s="68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47" t="s">
        <v>3544</v>
      </c>
      <c r="C15" s="532" t="s">
        <v>3570</v>
      </c>
      <c r="D15" s="498">
        <v>5</v>
      </c>
      <c r="E15" s="47">
        <v>6</v>
      </c>
      <c r="F15" s="495" t="s">
        <v>3533</v>
      </c>
      <c r="G15" s="494"/>
      <c r="H15" s="494" t="s">
        <v>3168</v>
      </c>
      <c r="I15" s="494" t="s">
        <v>294</v>
      </c>
      <c r="J15" s="494" t="s">
        <v>294</v>
      </c>
      <c r="K15" s="573">
        <v>0</v>
      </c>
      <c r="L15" s="358" t="s">
        <v>593</v>
      </c>
      <c r="M15" s="357" t="s">
        <v>3544</v>
      </c>
      <c r="N15" s="357" t="s">
        <v>3168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3170</v>
      </c>
      <c r="U15" s="357" t="s">
        <v>294</v>
      </c>
      <c r="V15" s="357" t="s">
        <v>294</v>
      </c>
    </row>
    <row r="16" spans="1:22">
      <c r="A16" s="515"/>
      <c r="B16" s="47" t="s">
        <v>4887</v>
      </c>
      <c r="C16" s="532" t="s">
        <v>4888</v>
      </c>
      <c r="D16" s="499">
        <v>4</v>
      </c>
      <c r="E16" s="47">
        <v>6</v>
      </c>
      <c r="F16" s="496" t="s">
        <v>4886</v>
      </c>
      <c r="G16" s="494"/>
      <c r="H16" s="494" t="s">
        <v>4885</v>
      </c>
      <c r="I16" s="494" t="s">
        <v>294</v>
      </c>
      <c r="J16" s="494" t="s">
        <v>294</v>
      </c>
      <c r="K16" s="573">
        <v>0</v>
      </c>
      <c r="L16" s="358" t="s">
        <v>4889</v>
      </c>
      <c r="M16" s="357" t="s">
        <v>4887</v>
      </c>
      <c r="N16" s="357" t="s">
        <v>4885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4886</v>
      </c>
      <c r="U16" s="357" t="s">
        <v>294</v>
      </c>
      <c r="V16" s="357" t="s">
        <v>294</v>
      </c>
    </row>
    <row r="17" spans="1:22">
      <c r="A17" s="515"/>
      <c r="B17" s="47" t="s">
        <v>4890</v>
      </c>
      <c r="C17" s="532" t="s">
        <v>873</v>
      </c>
      <c r="D17" s="499">
        <v>3</v>
      </c>
      <c r="E17" s="47">
        <v>6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2114</v>
      </c>
      <c r="M17" s="357" t="s">
        <v>4890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25</v>
      </c>
      <c r="C18" s="532" t="s">
        <v>138</v>
      </c>
      <c r="D18" s="499">
        <v>3</v>
      </c>
      <c r="E18" s="47">
        <v>4</v>
      </c>
      <c r="F18" s="687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 ht="15" thickBot="1">
      <c r="A19" s="515"/>
      <c r="B19" s="47" t="s">
        <v>26</v>
      </c>
      <c r="C19" s="532" t="s">
        <v>417</v>
      </c>
      <c r="D19" s="516">
        <v>5</v>
      </c>
      <c r="E19" s="47">
        <v>6</v>
      </c>
      <c r="F19" s="496" t="s">
        <v>3543</v>
      </c>
      <c r="G19" s="494"/>
      <c r="H19" s="494" t="s">
        <v>20</v>
      </c>
      <c r="I19" s="494" t="s">
        <v>294</v>
      </c>
      <c r="J19" s="494" t="s">
        <v>294</v>
      </c>
      <c r="K19" s="573">
        <v>0</v>
      </c>
      <c r="L19" s="358" t="s">
        <v>3412</v>
      </c>
      <c r="M19" s="357" t="s">
        <v>26</v>
      </c>
      <c r="N19" s="357" t="s">
        <v>20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470</v>
      </c>
      <c r="U19" s="357" t="s">
        <v>294</v>
      </c>
      <c r="V19" s="357" t="s">
        <v>294</v>
      </c>
    </row>
    <row r="20" spans="1:22" ht="15" thickBot="1">
      <c r="A20" s="517"/>
      <c r="B20" s="48"/>
      <c r="C20" s="541" t="s">
        <v>22</v>
      </c>
      <c r="D20" s="49">
        <v>20</v>
      </c>
      <c r="E20" s="48">
        <v>28</v>
      </c>
      <c r="F20" s="691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22</v>
      </c>
      <c r="M20" s="357" t="s">
        <v>294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602">
        <v>3</v>
      </c>
      <c r="B21" s="46" t="s">
        <v>4831</v>
      </c>
      <c r="C21" s="532" t="s">
        <v>4689</v>
      </c>
      <c r="D21" s="499">
        <v>4</v>
      </c>
      <c r="E21" s="47">
        <v>5</v>
      </c>
      <c r="F21" s="495" t="s">
        <v>3545</v>
      </c>
      <c r="G21" s="494"/>
      <c r="H21" s="494" t="s">
        <v>3544</v>
      </c>
      <c r="I21" s="494" t="s">
        <v>294</v>
      </c>
      <c r="J21" s="494" t="s">
        <v>294</v>
      </c>
      <c r="K21" s="573">
        <v>0</v>
      </c>
      <c r="L21" s="358" t="s">
        <v>2108</v>
      </c>
      <c r="M21" s="357" t="s">
        <v>4831</v>
      </c>
      <c r="N21" s="357" t="s">
        <v>3544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593</v>
      </c>
      <c r="U21" s="357" t="s">
        <v>294</v>
      </c>
      <c r="V21" s="357" t="s">
        <v>294</v>
      </c>
    </row>
    <row r="22" spans="1:22">
      <c r="A22" s="515"/>
      <c r="B22" s="47" t="s">
        <v>4891</v>
      </c>
      <c r="C22" s="532" t="s">
        <v>4892</v>
      </c>
      <c r="D22" s="499">
        <v>4</v>
      </c>
      <c r="E22" s="47">
        <v>7</v>
      </c>
      <c r="F22" s="496" t="s">
        <v>4888</v>
      </c>
      <c r="G22" s="494"/>
      <c r="H22" s="494" t="s">
        <v>4887</v>
      </c>
      <c r="I22" s="494" t="s">
        <v>294</v>
      </c>
      <c r="J22" s="494" t="s">
        <v>294</v>
      </c>
      <c r="K22" s="573">
        <v>0</v>
      </c>
      <c r="L22" s="358" t="s">
        <v>4892</v>
      </c>
      <c r="M22" s="357" t="s">
        <v>4891</v>
      </c>
      <c r="N22" s="357" t="s">
        <v>4887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4889</v>
      </c>
      <c r="U22" s="357" t="s">
        <v>294</v>
      </c>
      <c r="V22" s="357" t="s">
        <v>294</v>
      </c>
    </row>
    <row r="23" spans="1:22">
      <c r="A23" s="515"/>
      <c r="B23" s="47" t="s">
        <v>4893</v>
      </c>
      <c r="C23" s="532" t="s">
        <v>4894</v>
      </c>
      <c r="D23" s="499">
        <v>4</v>
      </c>
      <c r="E23" s="47">
        <v>4</v>
      </c>
      <c r="F23" s="496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2113</v>
      </c>
      <c r="M23" s="357" t="s">
        <v>4893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15"/>
      <c r="B24" s="47" t="s">
        <v>4895</v>
      </c>
      <c r="C24" s="532" t="s">
        <v>4896</v>
      </c>
      <c r="D24" s="499">
        <v>3</v>
      </c>
      <c r="E24" s="47">
        <v>4</v>
      </c>
      <c r="F24" s="49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4872</v>
      </c>
      <c r="M24" s="357" t="s">
        <v>4895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 ht="15" thickBot="1">
      <c r="A25" s="515"/>
      <c r="B25" s="50" t="s">
        <v>4897</v>
      </c>
      <c r="C25" s="532" t="s">
        <v>562</v>
      </c>
      <c r="D25" s="499">
        <v>2</v>
      </c>
      <c r="E25" s="47">
        <v>2</v>
      </c>
      <c r="F25" s="496" t="s">
        <v>3570</v>
      </c>
      <c r="G25" s="494"/>
      <c r="H25" s="494" t="s">
        <v>3544</v>
      </c>
      <c r="I25" s="494" t="s">
        <v>294</v>
      </c>
      <c r="J25" s="494" t="s">
        <v>294</v>
      </c>
      <c r="K25" s="573">
        <v>0</v>
      </c>
      <c r="L25" s="358" t="s">
        <v>4538</v>
      </c>
      <c r="M25" s="357" t="s">
        <v>4897</v>
      </c>
      <c r="N25" s="357" t="s">
        <v>3544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593</v>
      </c>
      <c r="U25" s="357" t="s">
        <v>294</v>
      </c>
      <c r="V25" s="357" t="s">
        <v>294</v>
      </c>
    </row>
    <row r="26" spans="1:22" ht="15" thickBot="1">
      <c r="A26" s="517"/>
      <c r="B26" s="47"/>
      <c r="C26" s="541" t="s">
        <v>22</v>
      </c>
      <c r="D26" s="49">
        <v>17</v>
      </c>
      <c r="E26" s="206">
        <v>22</v>
      </c>
      <c r="F26" s="691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22</v>
      </c>
      <c r="M26" s="357" t="s">
        <v>294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602">
        <v>4</v>
      </c>
      <c r="B27" s="46" t="s">
        <v>4629</v>
      </c>
      <c r="C27" s="532" t="s">
        <v>4756</v>
      </c>
      <c r="D27" s="499">
        <v>3</v>
      </c>
      <c r="E27" s="47">
        <v>3</v>
      </c>
      <c r="F27" s="495" t="s">
        <v>869</v>
      </c>
      <c r="G27" s="494"/>
      <c r="H27" s="494" t="s">
        <v>4893</v>
      </c>
      <c r="I27" s="494" t="s">
        <v>294</v>
      </c>
      <c r="J27" s="494" t="s">
        <v>294</v>
      </c>
      <c r="K27" s="573">
        <v>0</v>
      </c>
      <c r="L27" s="358" t="s">
        <v>4631</v>
      </c>
      <c r="M27" s="357" t="s">
        <v>4629</v>
      </c>
      <c r="N27" s="357" t="s">
        <v>4893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2113</v>
      </c>
      <c r="U27" s="357" t="s">
        <v>294</v>
      </c>
      <c r="V27" s="357" t="s">
        <v>294</v>
      </c>
    </row>
    <row r="28" spans="1:22">
      <c r="A28" s="515"/>
      <c r="B28" s="47" t="s">
        <v>4898</v>
      </c>
      <c r="C28" s="532" t="s">
        <v>4899</v>
      </c>
      <c r="D28" s="499">
        <v>4</v>
      </c>
      <c r="E28" s="47">
        <v>4</v>
      </c>
      <c r="F28" s="496" t="s">
        <v>4900</v>
      </c>
      <c r="G28" s="494"/>
      <c r="H28" s="494" t="s">
        <v>4895</v>
      </c>
      <c r="I28" s="494" t="s">
        <v>294</v>
      </c>
      <c r="J28" s="494" t="s">
        <v>294</v>
      </c>
      <c r="K28" s="573">
        <v>0</v>
      </c>
      <c r="L28" s="358" t="s">
        <v>4901</v>
      </c>
      <c r="M28" s="357" t="s">
        <v>4898</v>
      </c>
      <c r="N28" s="357" t="s">
        <v>4895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4872</v>
      </c>
      <c r="U28" s="357" t="s">
        <v>294</v>
      </c>
      <c r="V28" s="357" t="s">
        <v>294</v>
      </c>
    </row>
    <row r="29" spans="1:22">
      <c r="A29" s="515"/>
      <c r="B29" s="47" t="s">
        <v>4902</v>
      </c>
      <c r="C29" s="532" t="s">
        <v>4903</v>
      </c>
      <c r="D29" s="499">
        <v>3</v>
      </c>
      <c r="E29" s="47">
        <v>6</v>
      </c>
      <c r="F29" s="496" t="s">
        <v>873</v>
      </c>
      <c r="G29" s="494"/>
      <c r="H29" s="494" t="s">
        <v>4890</v>
      </c>
      <c r="I29" s="494" t="s">
        <v>294</v>
      </c>
      <c r="J29" s="494" t="s">
        <v>294</v>
      </c>
      <c r="K29" s="573">
        <v>0</v>
      </c>
      <c r="L29" s="358" t="s">
        <v>4904</v>
      </c>
      <c r="M29" s="357" t="s">
        <v>4902</v>
      </c>
      <c r="N29" s="357" t="s">
        <v>4890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2114</v>
      </c>
      <c r="U29" s="357" t="s">
        <v>294</v>
      </c>
      <c r="V29" s="357" t="s">
        <v>294</v>
      </c>
    </row>
    <row r="30" spans="1:22">
      <c r="A30" s="515"/>
      <c r="B30" s="47" t="s">
        <v>33</v>
      </c>
      <c r="C30" s="532" t="s">
        <v>140</v>
      </c>
      <c r="D30" s="499">
        <v>5</v>
      </c>
      <c r="E30" s="47">
        <v>7</v>
      </c>
      <c r="F30" s="496" t="s">
        <v>52</v>
      </c>
      <c r="G30" s="494"/>
      <c r="H30" s="494" t="s">
        <v>26</v>
      </c>
      <c r="I30" s="494" t="s">
        <v>294</v>
      </c>
      <c r="J30" s="494" t="s">
        <v>294</v>
      </c>
      <c r="K30" s="573">
        <v>0</v>
      </c>
      <c r="L30" s="358" t="s">
        <v>602</v>
      </c>
      <c r="M30" s="357" t="s">
        <v>33</v>
      </c>
      <c r="N30" s="357" t="s">
        <v>26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3412</v>
      </c>
      <c r="U30" s="357" t="s">
        <v>294</v>
      </c>
      <c r="V30" s="357" t="s">
        <v>294</v>
      </c>
    </row>
    <row r="31" spans="1:22" ht="15" thickBot="1">
      <c r="A31" s="515"/>
      <c r="B31" s="50" t="s">
        <v>4905</v>
      </c>
      <c r="C31" s="1154" t="s">
        <v>4906</v>
      </c>
      <c r="D31" s="499">
        <v>4</v>
      </c>
      <c r="E31" s="47">
        <v>6</v>
      </c>
      <c r="F31" s="497" t="s">
        <v>4892</v>
      </c>
      <c r="G31" s="494"/>
      <c r="H31" s="494" t="s">
        <v>4891</v>
      </c>
      <c r="I31" s="494" t="s">
        <v>294</v>
      </c>
      <c r="J31" s="494" t="s">
        <v>294</v>
      </c>
      <c r="K31" s="573">
        <v>0</v>
      </c>
      <c r="L31" s="358" t="s">
        <v>4906</v>
      </c>
      <c r="M31" s="357" t="s">
        <v>4905</v>
      </c>
      <c r="N31" s="357" t="s">
        <v>4891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4892</v>
      </c>
      <c r="U31" s="357" t="s">
        <v>294</v>
      </c>
      <c r="V31" s="357" t="s">
        <v>294</v>
      </c>
    </row>
    <row r="32" spans="1:22" ht="15" thickBot="1">
      <c r="A32" s="517"/>
      <c r="B32" s="47"/>
      <c r="C32" s="541" t="s">
        <v>22</v>
      </c>
      <c r="D32" s="49">
        <v>19</v>
      </c>
      <c r="E32" s="206">
        <v>26</v>
      </c>
      <c r="F32" s="691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22</v>
      </c>
      <c r="M32" s="357" t="s">
        <v>294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602">
        <v>5</v>
      </c>
      <c r="B33" s="46" t="s">
        <v>4907</v>
      </c>
      <c r="C33" s="532" t="s">
        <v>4908</v>
      </c>
      <c r="D33" s="499">
        <v>5</v>
      </c>
      <c r="E33" s="47">
        <v>7</v>
      </c>
      <c r="F33" s="496" t="s">
        <v>4906</v>
      </c>
      <c r="G33" s="494"/>
      <c r="H33" s="494" t="s">
        <v>4905</v>
      </c>
      <c r="I33" s="494" t="s">
        <v>294</v>
      </c>
      <c r="J33" s="494" t="s">
        <v>294</v>
      </c>
      <c r="K33" s="573">
        <v>0</v>
      </c>
      <c r="L33" s="358" t="s">
        <v>4909</v>
      </c>
      <c r="M33" s="357" t="s">
        <v>4907</v>
      </c>
      <c r="N33" s="357" t="s">
        <v>4905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4906</v>
      </c>
      <c r="U33" s="357" t="s">
        <v>294</v>
      </c>
      <c r="V33" s="357" t="s">
        <v>294</v>
      </c>
    </row>
    <row r="34" spans="1:22">
      <c r="A34" s="515"/>
      <c r="B34" s="47" t="s">
        <v>30</v>
      </c>
      <c r="C34" s="532" t="s">
        <v>141</v>
      </c>
      <c r="D34" s="499">
        <v>5</v>
      </c>
      <c r="E34" s="47">
        <v>6</v>
      </c>
      <c r="F34" s="496" t="s">
        <v>3545</v>
      </c>
      <c r="G34" s="494"/>
      <c r="H34" s="494" t="s">
        <v>3544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</v>
      </c>
      <c r="N34" s="357" t="s">
        <v>3544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>
      <c r="A35" s="515"/>
      <c r="B35" s="47" t="s">
        <v>35</v>
      </c>
      <c r="C35" s="532" t="s">
        <v>145</v>
      </c>
      <c r="D35" s="499">
        <v>3</v>
      </c>
      <c r="E35" s="47">
        <v>4</v>
      </c>
      <c r="F35" s="496" t="s">
        <v>138</v>
      </c>
      <c r="G35" s="494"/>
      <c r="H35" s="494" t="s">
        <v>25</v>
      </c>
      <c r="I35" s="494" t="s">
        <v>294</v>
      </c>
      <c r="J35" s="494" t="s">
        <v>294</v>
      </c>
      <c r="K35" s="573">
        <v>0</v>
      </c>
      <c r="L35" s="358" t="s">
        <v>3259</v>
      </c>
      <c r="M35" s="357" t="s">
        <v>35</v>
      </c>
      <c r="N35" s="357" t="s">
        <v>25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2100</v>
      </c>
      <c r="U35" s="357" t="s">
        <v>294</v>
      </c>
      <c r="V35" s="357" t="s">
        <v>294</v>
      </c>
    </row>
    <row r="36" spans="1:22">
      <c r="A36" s="515"/>
      <c r="B36" s="47" t="s">
        <v>4910</v>
      </c>
      <c r="C36" s="532" t="s">
        <v>4911</v>
      </c>
      <c r="D36" s="499">
        <v>4</v>
      </c>
      <c r="E36" s="47">
        <v>5</v>
      </c>
      <c r="F36" s="496" t="s">
        <v>4912</v>
      </c>
      <c r="G36" s="494"/>
      <c r="H36" s="494" t="s">
        <v>4898</v>
      </c>
      <c r="I36" s="494" t="s">
        <v>294</v>
      </c>
      <c r="J36" s="494" t="s">
        <v>294</v>
      </c>
      <c r="K36" s="573">
        <v>0</v>
      </c>
      <c r="L36" s="358" t="s">
        <v>4913</v>
      </c>
      <c r="M36" s="357" t="s">
        <v>4910</v>
      </c>
      <c r="N36" s="357" t="s">
        <v>4898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4901</v>
      </c>
      <c r="U36" s="357" t="s">
        <v>294</v>
      </c>
      <c r="V36" s="357" t="s">
        <v>294</v>
      </c>
    </row>
    <row r="37" spans="1:22" ht="15" thickBot="1">
      <c r="A37" s="515"/>
      <c r="B37" s="50" t="s">
        <v>4914</v>
      </c>
      <c r="C37" s="532" t="s">
        <v>4915</v>
      </c>
      <c r="D37" s="499">
        <v>4</v>
      </c>
      <c r="E37" s="47">
        <v>6</v>
      </c>
      <c r="F37" s="496" t="s">
        <v>4906</v>
      </c>
      <c r="G37" s="494"/>
      <c r="H37" s="494" t="s">
        <v>4905</v>
      </c>
      <c r="I37" s="494" t="s">
        <v>294</v>
      </c>
      <c r="J37" s="494" t="s">
        <v>294</v>
      </c>
      <c r="K37" s="574">
        <v>0</v>
      </c>
      <c r="L37" s="358" t="s">
        <v>4915</v>
      </c>
      <c r="M37" s="357" t="s">
        <v>4914</v>
      </c>
      <c r="N37" s="357" t="s">
        <v>4905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4906</v>
      </c>
      <c r="U37" s="357" t="s">
        <v>294</v>
      </c>
      <c r="V37" s="357" t="s">
        <v>294</v>
      </c>
    </row>
    <row r="38" spans="1:22" ht="15" thickBot="1">
      <c r="A38" s="517"/>
      <c r="B38" s="47"/>
      <c r="C38" s="541" t="s">
        <v>22</v>
      </c>
      <c r="D38" s="49">
        <v>21</v>
      </c>
      <c r="E38" s="206">
        <v>28</v>
      </c>
      <c r="F38" s="69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602">
        <v>6</v>
      </c>
      <c r="B39" s="46" t="s">
        <v>4916</v>
      </c>
      <c r="C39" s="532" t="s">
        <v>4917</v>
      </c>
      <c r="D39" s="499">
        <v>5</v>
      </c>
      <c r="E39" s="47">
        <v>7</v>
      </c>
      <c r="F39" s="495" t="s">
        <v>4908</v>
      </c>
      <c r="G39" s="494"/>
      <c r="H39" s="494" t="s">
        <v>4907</v>
      </c>
      <c r="I39" s="494" t="s">
        <v>294</v>
      </c>
      <c r="J39" s="494" t="s">
        <v>294</v>
      </c>
      <c r="K39" s="574">
        <v>0</v>
      </c>
      <c r="L39" s="358" t="s">
        <v>4918</v>
      </c>
      <c r="M39" s="357" t="s">
        <v>4916</v>
      </c>
      <c r="N39" s="357" t="s">
        <v>4907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4909</v>
      </c>
      <c r="U39" s="357" t="s">
        <v>294</v>
      </c>
      <c r="V39" s="357" t="s">
        <v>294</v>
      </c>
    </row>
    <row r="40" spans="1:22">
      <c r="A40" s="515"/>
      <c r="B40" s="47" t="s">
        <v>34</v>
      </c>
      <c r="C40" s="532" t="s">
        <v>142</v>
      </c>
      <c r="D40" s="499">
        <v>4</v>
      </c>
      <c r="E40" s="47">
        <v>6</v>
      </c>
      <c r="F40" s="496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1181</v>
      </c>
      <c r="M40" s="357" t="s">
        <v>34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15"/>
      <c r="B41" s="47" t="s">
        <v>4919</v>
      </c>
      <c r="C41" s="532" t="s">
        <v>4920</v>
      </c>
      <c r="D41" s="499">
        <v>3</v>
      </c>
      <c r="E41" s="47">
        <v>3</v>
      </c>
      <c r="F41" s="496" t="s">
        <v>4756</v>
      </c>
      <c r="G41" s="494"/>
      <c r="H41" s="494" t="s">
        <v>4629</v>
      </c>
      <c r="I41" s="494" t="s">
        <v>294</v>
      </c>
      <c r="J41" s="494" t="s">
        <v>294</v>
      </c>
      <c r="K41" s="573">
        <v>0</v>
      </c>
      <c r="L41" s="358" t="s">
        <v>4921</v>
      </c>
      <c r="M41" s="357" t="s">
        <v>4919</v>
      </c>
      <c r="N41" s="357" t="s">
        <v>4629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4631</v>
      </c>
      <c r="U41" s="357" t="s">
        <v>294</v>
      </c>
      <c r="V41" s="357" t="s">
        <v>294</v>
      </c>
    </row>
    <row r="42" spans="1:22">
      <c r="A42" s="515"/>
      <c r="B42" s="47" t="s">
        <v>4922</v>
      </c>
      <c r="C42" s="532" t="s">
        <v>4923</v>
      </c>
      <c r="D42" s="499">
        <v>4</v>
      </c>
      <c r="E42" s="47">
        <v>5</v>
      </c>
      <c r="F42" s="686" t="s">
        <v>4911</v>
      </c>
      <c r="G42" s="494"/>
      <c r="H42" s="494" t="s">
        <v>4910</v>
      </c>
      <c r="I42" s="494" t="s">
        <v>294</v>
      </c>
      <c r="J42" s="494" t="s">
        <v>294</v>
      </c>
      <c r="K42" s="573">
        <v>0</v>
      </c>
      <c r="L42" s="358" t="s">
        <v>4924</v>
      </c>
      <c r="M42" s="357" t="s">
        <v>4922</v>
      </c>
      <c r="N42" s="357" t="s">
        <v>4910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4913</v>
      </c>
      <c r="U42" s="357" t="s">
        <v>294</v>
      </c>
      <c r="V42" s="357" t="s">
        <v>294</v>
      </c>
    </row>
    <row r="43" spans="1:22" ht="15" thickBot="1">
      <c r="A43" s="515"/>
      <c r="B43" s="50" t="s">
        <v>4925</v>
      </c>
      <c r="C43" s="532" t="s">
        <v>4926</v>
      </c>
      <c r="D43" s="499">
        <v>5</v>
      </c>
      <c r="E43" s="47">
        <v>8</v>
      </c>
      <c r="F43" s="496" t="s">
        <v>4927</v>
      </c>
      <c r="G43" s="494"/>
      <c r="H43" s="494" t="s">
        <v>4914</v>
      </c>
      <c r="I43" s="494" t="s">
        <v>294</v>
      </c>
      <c r="J43" s="494" t="s">
        <v>294</v>
      </c>
      <c r="K43" s="573">
        <v>0</v>
      </c>
      <c r="L43" s="358" t="s">
        <v>4926</v>
      </c>
      <c r="M43" s="357" t="s">
        <v>4925</v>
      </c>
      <c r="N43" s="357" t="s">
        <v>4914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4915</v>
      </c>
      <c r="U43" s="357" t="s">
        <v>294</v>
      </c>
      <c r="V43" s="357" t="s">
        <v>294</v>
      </c>
    </row>
    <row r="44" spans="1:22" ht="15" thickBot="1">
      <c r="A44" s="517"/>
      <c r="B44" s="50"/>
      <c r="C44" s="541" t="s">
        <v>22</v>
      </c>
      <c r="D44" s="49">
        <v>21</v>
      </c>
      <c r="E44" s="206">
        <v>29</v>
      </c>
      <c r="F44" s="688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602">
        <v>7</v>
      </c>
      <c r="B45" s="46" t="s">
        <v>4928</v>
      </c>
      <c r="C45" s="543" t="s">
        <v>4929</v>
      </c>
      <c r="D45" s="499">
        <v>5</v>
      </c>
      <c r="E45" s="47">
        <v>7</v>
      </c>
      <c r="F45" s="495" t="s">
        <v>4930</v>
      </c>
      <c r="G45" s="494"/>
      <c r="H45" s="494" t="s">
        <v>4925</v>
      </c>
      <c r="I45" s="494" t="s">
        <v>294</v>
      </c>
      <c r="J45" s="494" t="s">
        <v>294</v>
      </c>
      <c r="K45" s="573">
        <v>0</v>
      </c>
      <c r="L45" s="358" t="s">
        <v>4929</v>
      </c>
      <c r="M45" s="357" t="s">
        <v>4928</v>
      </c>
      <c r="N45" s="357" t="s">
        <v>4925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4926</v>
      </c>
      <c r="U45" s="357" t="s">
        <v>294</v>
      </c>
      <c r="V45" s="357" t="s">
        <v>294</v>
      </c>
    </row>
    <row r="46" spans="1:22">
      <c r="A46" s="515"/>
      <c r="B46" s="47" t="s">
        <v>19</v>
      </c>
      <c r="C46" s="532" t="s">
        <v>872</v>
      </c>
      <c r="D46" s="499">
        <v>2</v>
      </c>
      <c r="E46" s="47">
        <v>2</v>
      </c>
      <c r="F46" s="496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335</v>
      </c>
      <c r="M46" s="357" t="s">
        <v>19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15"/>
      <c r="B47" s="47" t="s">
        <v>36</v>
      </c>
      <c r="C47" s="532" t="s">
        <v>4931</v>
      </c>
      <c r="D47" s="499">
        <v>1</v>
      </c>
      <c r="E47" s="47">
        <v>1</v>
      </c>
      <c r="F47" s="496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1131</v>
      </c>
      <c r="M47" s="357" t="s">
        <v>36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47" t="s">
        <v>4932</v>
      </c>
      <c r="C48" s="532" t="s">
        <v>4933</v>
      </c>
      <c r="D48" s="499">
        <v>6</v>
      </c>
      <c r="E48" s="47">
        <v>10</v>
      </c>
      <c r="F48" s="496" t="s">
        <v>4934</v>
      </c>
      <c r="G48" s="494"/>
      <c r="H48" s="494" t="s">
        <v>34</v>
      </c>
      <c r="I48" s="494" t="s">
        <v>4916</v>
      </c>
      <c r="J48" s="494" t="s">
        <v>294</v>
      </c>
      <c r="K48" s="573">
        <v>0</v>
      </c>
      <c r="L48" s="358" t="s">
        <v>4861</v>
      </c>
      <c r="M48" s="357" t="s">
        <v>4932</v>
      </c>
      <c r="N48" s="357" t="s">
        <v>34</v>
      </c>
      <c r="O48" s="357" t="s">
        <v>4916</v>
      </c>
      <c r="P48" s="357" t="s">
        <v>294</v>
      </c>
      <c r="Q48" s="357">
        <v>0</v>
      </c>
      <c r="R48" s="357">
        <v>17</v>
      </c>
      <c r="S48" s="357">
        <v>0</v>
      </c>
      <c r="T48" s="357" t="s">
        <v>1181</v>
      </c>
      <c r="U48" s="357" t="s">
        <v>4918</v>
      </c>
      <c r="V48" s="357" t="s">
        <v>294</v>
      </c>
    </row>
    <row r="49" spans="1:22">
      <c r="A49" s="515"/>
      <c r="B49" s="47" t="s">
        <v>4935</v>
      </c>
      <c r="C49" s="532" t="s">
        <v>4936</v>
      </c>
      <c r="D49" s="499">
        <v>4</v>
      </c>
      <c r="E49" s="47">
        <v>6</v>
      </c>
      <c r="F49" s="496" t="s">
        <v>4930</v>
      </c>
      <c r="G49" s="494"/>
      <c r="H49" s="494" t="s">
        <v>4925</v>
      </c>
      <c r="I49" s="494" t="s">
        <v>294</v>
      </c>
      <c r="J49" s="494" t="s">
        <v>294</v>
      </c>
      <c r="K49" s="573">
        <v>0</v>
      </c>
      <c r="L49" s="358" t="s">
        <v>4936</v>
      </c>
      <c r="M49" s="357" t="s">
        <v>4935</v>
      </c>
      <c r="N49" s="357" t="s">
        <v>4925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4926</v>
      </c>
      <c r="U49" s="357" t="s">
        <v>294</v>
      </c>
      <c r="V49" s="357" t="s">
        <v>294</v>
      </c>
    </row>
    <row r="50" spans="1:22" ht="15" thickBot="1">
      <c r="A50" s="515"/>
      <c r="B50" s="47" t="s">
        <v>4937</v>
      </c>
      <c r="C50" s="542" t="s">
        <v>4938</v>
      </c>
      <c r="D50" s="499">
        <v>4</v>
      </c>
      <c r="E50" s="47">
        <v>6</v>
      </c>
      <c r="F50" s="497" t="s">
        <v>4917</v>
      </c>
      <c r="G50" s="494"/>
      <c r="H50" s="494" t="s">
        <v>4916</v>
      </c>
      <c r="I50" s="494" t="s">
        <v>294</v>
      </c>
      <c r="J50" s="494" t="s">
        <v>294</v>
      </c>
      <c r="K50" s="573">
        <v>0</v>
      </c>
      <c r="L50" s="358" t="s">
        <v>4939</v>
      </c>
      <c r="M50" s="357" t="s">
        <v>4937</v>
      </c>
      <c r="N50" s="357" t="s">
        <v>4916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4918</v>
      </c>
      <c r="U50" s="357" t="s">
        <v>294</v>
      </c>
      <c r="V50" s="357" t="s">
        <v>294</v>
      </c>
    </row>
    <row r="51" spans="1:22" ht="15" thickBot="1">
      <c r="A51" s="517"/>
      <c r="B51" s="50"/>
      <c r="C51" s="541" t="s">
        <v>22</v>
      </c>
      <c r="D51" s="49">
        <v>22</v>
      </c>
      <c r="E51" s="206">
        <v>32</v>
      </c>
      <c r="F51" s="690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602">
        <v>8</v>
      </c>
      <c r="B52" s="607" t="s">
        <v>4940</v>
      </c>
      <c r="C52" s="1063" t="s">
        <v>4941</v>
      </c>
      <c r="D52" s="609">
        <v>5</v>
      </c>
      <c r="E52" s="607">
        <v>8</v>
      </c>
      <c r="F52" s="1065" t="s">
        <v>4936</v>
      </c>
      <c r="G52" s="494"/>
      <c r="H52" s="494" t="s">
        <v>4935</v>
      </c>
      <c r="I52" s="494" t="s">
        <v>294</v>
      </c>
      <c r="J52" s="494" t="s">
        <v>294</v>
      </c>
      <c r="K52" s="573">
        <v>0</v>
      </c>
      <c r="L52" s="358" t="s">
        <v>4942</v>
      </c>
      <c r="M52" s="357" t="s">
        <v>4940</v>
      </c>
      <c r="N52" s="357" t="s">
        <v>4935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4936</v>
      </c>
      <c r="U52" s="357" t="s">
        <v>294</v>
      </c>
      <c r="V52" s="357" t="s">
        <v>294</v>
      </c>
    </row>
    <row r="53" spans="1:22">
      <c r="A53" s="515"/>
      <c r="B53" s="47" t="s">
        <v>4943</v>
      </c>
      <c r="C53" s="532" t="s">
        <v>4944</v>
      </c>
      <c r="D53" s="499">
        <v>5</v>
      </c>
      <c r="E53" s="47">
        <v>7</v>
      </c>
      <c r="F53" s="496" t="s">
        <v>4929</v>
      </c>
      <c r="G53" s="494"/>
      <c r="H53" s="494" t="s">
        <v>4928</v>
      </c>
      <c r="I53" s="494" t="s">
        <v>294</v>
      </c>
      <c r="J53" s="494" t="s">
        <v>294</v>
      </c>
      <c r="K53" s="573">
        <v>0</v>
      </c>
      <c r="L53" s="358" t="s">
        <v>4944</v>
      </c>
      <c r="M53" s="357" t="s">
        <v>4943</v>
      </c>
      <c r="N53" s="357" t="s">
        <v>4928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4929</v>
      </c>
      <c r="U53" s="357" t="s">
        <v>294</v>
      </c>
      <c r="V53" s="357" t="s">
        <v>294</v>
      </c>
    </row>
    <row r="54" spans="1:22">
      <c r="A54" s="515"/>
      <c r="B54" s="47" t="s">
        <v>40</v>
      </c>
      <c r="C54" s="532" t="s">
        <v>4945</v>
      </c>
      <c r="D54" s="499">
        <v>1</v>
      </c>
      <c r="E54" s="47">
        <v>1</v>
      </c>
      <c r="F54" s="496" t="s">
        <v>4931</v>
      </c>
      <c r="G54" s="494"/>
      <c r="H54" s="494" t="s">
        <v>36</v>
      </c>
      <c r="I54" s="494" t="s">
        <v>294</v>
      </c>
      <c r="J54" s="494" t="s">
        <v>294</v>
      </c>
      <c r="K54" s="573">
        <v>0</v>
      </c>
      <c r="L54" s="358" t="s">
        <v>1180</v>
      </c>
      <c r="M54" s="357" t="s">
        <v>40</v>
      </c>
      <c r="N54" s="357" t="s">
        <v>36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1131</v>
      </c>
      <c r="U54" s="357" t="s">
        <v>294</v>
      </c>
      <c r="V54" s="357" t="s">
        <v>294</v>
      </c>
    </row>
    <row r="55" spans="1:22">
      <c r="A55" s="515"/>
      <c r="B55" s="47" t="s">
        <v>38</v>
      </c>
      <c r="C55" s="532" t="s">
        <v>3711</v>
      </c>
      <c r="D55" s="499">
        <v>1</v>
      </c>
      <c r="E55" s="47">
        <v>1</v>
      </c>
      <c r="F55" s="686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331</v>
      </c>
      <c r="M55" s="357" t="s">
        <v>38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515"/>
      <c r="B56" s="47" t="s">
        <v>4946</v>
      </c>
      <c r="C56" s="532" t="s">
        <v>4947</v>
      </c>
      <c r="D56" s="499">
        <v>4</v>
      </c>
      <c r="E56" s="47">
        <v>6</v>
      </c>
      <c r="F56" s="496" t="s">
        <v>4938</v>
      </c>
      <c r="G56" s="494"/>
      <c r="H56" s="494" t="s">
        <v>4937</v>
      </c>
      <c r="I56" s="494" t="s">
        <v>294</v>
      </c>
      <c r="J56" s="494" t="s">
        <v>294</v>
      </c>
      <c r="K56" s="573">
        <v>0</v>
      </c>
      <c r="L56" s="358" t="s">
        <v>4948</v>
      </c>
      <c r="M56" s="357" t="s">
        <v>4946</v>
      </c>
      <c r="N56" s="357" t="s">
        <v>4937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4939</v>
      </c>
      <c r="U56" s="357" t="s">
        <v>294</v>
      </c>
      <c r="V56" s="357" t="s">
        <v>294</v>
      </c>
    </row>
    <row r="57" spans="1:22" ht="15" thickBot="1">
      <c r="A57" s="515"/>
      <c r="B57" s="47" t="s">
        <v>4949</v>
      </c>
      <c r="C57" s="532" t="s">
        <v>147</v>
      </c>
      <c r="D57" s="516">
        <v>5</v>
      </c>
      <c r="E57" s="47">
        <v>8</v>
      </c>
      <c r="F57" s="496" t="s">
        <v>4950</v>
      </c>
      <c r="G57" s="494"/>
      <c r="H57" s="494" t="s">
        <v>35</v>
      </c>
      <c r="I57" s="494" t="s">
        <v>4937</v>
      </c>
      <c r="J57" s="494" t="s">
        <v>294</v>
      </c>
      <c r="K57" s="573">
        <v>0</v>
      </c>
      <c r="L57" s="358" t="s">
        <v>1153</v>
      </c>
      <c r="M57" s="357" t="s">
        <v>4949</v>
      </c>
      <c r="N57" s="357" t="s">
        <v>35</v>
      </c>
      <c r="O57" s="357" t="s">
        <v>4937</v>
      </c>
      <c r="P57" s="357" t="s">
        <v>294</v>
      </c>
      <c r="Q57" s="357">
        <v>0</v>
      </c>
      <c r="R57" s="357">
        <v>36</v>
      </c>
      <c r="S57" s="357">
        <v>0</v>
      </c>
      <c r="T57" s="357" t="s">
        <v>3259</v>
      </c>
      <c r="U57" s="357" t="s">
        <v>4939</v>
      </c>
      <c r="V57" s="357" t="s">
        <v>294</v>
      </c>
    </row>
    <row r="58" spans="1:22" ht="15" thickBot="1">
      <c r="A58" s="517"/>
      <c r="B58" s="48"/>
      <c r="C58" s="541" t="s">
        <v>22</v>
      </c>
      <c r="D58" s="692">
        <v>21</v>
      </c>
      <c r="E58" s="206">
        <v>31</v>
      </c>
      <c r="F58" s="688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9</v>
      </c>
      <c r="B59" s="46" t="s">
        <v>4951</v>
      </c>
      <c r="C59" s="532" t="s">
        <v>4661</v>
      </c>
      <c r="D59" s="498">
        <v>5</v>
      </c>
      <c r="E59" s="47">
        <v>6</v>
      </c>
      <c r="F59" s="495" t="s">
        <v>4944</v>
      </c>
      <c r="G59" s="494"/>
      <c r="H59" s="494" t="s">
        <v>4943</v>
      </c>
      <c r="I59" s="494" t="s">
        <v>294</v>
      </c>
      <c r="J59" s="494" t="s">
        <v>294</v>
      </c>
      <c r="K59" s="573">
        <v>0</v>
      </c>
      <c r="L59" s="358" t="s">
        <v>4663</v>
      </c>
      <c r="M59" s="357" t="s">
        <v>4951</v>
      </c>
      <c r="N59" s="357" t="s">
        <v>4943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4944</v>
      </c>
      <c r="U59" s="357" t="s">
        <v>294</v>
      </c>
      <c r="V59" s="357" t="s">
        <v>294</v>
      </c>
    </row>
    <row r="60" spans="1:22">
      <c r="A60" s="515"/>
      <c r="B60" s="607" t="s">
        <v>4952</v>
      </c>
      <c r="C60" s="1063" t="s">
        <v>4953</v>
      </c>
      <c r="D60" s="609">
        <v>7</v>
      </c>
      <c r="E60" s="607">
        <v>11</v>
      </c>
      <c r="F60" s="1065" t="s">
        <v>4941</v>
      </c>
      <c r="G60" s="494"/>
      <c r="H60" s="494" t="s">
        <v>4940</v>
      </c>
      <c r="I60" s="494" t="s">
        <v>294</v>
      </c>
      <c r="J60" s="494" t="s">
        <v>294</v>
      </c>
      <c r="K60" s="573">
        <v>0</v>
      </c>
      <c r="L60" s="358" t="s">
        <v>4954</v>
      </c>
      <c r="M60" s="357" t="s">
        <v>4952</v>
      </c>
      <c r="N60" s="357" t="s">
        <v>4940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4942</v>
      </c>
      <c r="U60" s="357" t="s">
        <v>294</v>
      </c>
      <c r="V60" s="357" t="s">
        <v>294</v>
      </c>
    </row>
    <row r="61" spans="1:22">
      <c r="A61" s="515"/>
      <c r="B61" s="607" t="s">
        <v>4955</v>
      </c>
      <c r="C61" s="1063" t="s">
        <v>4956</v>
      </c>
      <c r="D61" s="609">
        <v>2</v>
      </c>
      <c r="E61" s="607">
        <v>2</v>
      </c>
      <c r="F61" s="1065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4957</v>
      </c>
      <c r="M61" s="357" t="s">
        <v>4955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515"/>
      <c r="B62" s="607" t="s">
        <v>4958</v>
      </c>
      <c r="C62" s="1063" t="s">
        <v>4959</v>
      </c>
      <c r="D62" s="609">
        <v>4</v>
      </c>
      <c r="E62" s="607">
        <v>6</v>
      </c>
      <c r="F62" s="1065" t="s">
        <v>4908</v>
      </c>
      <c r="G62" s="494"/>
      <c r="H62" s="494" t="s">
        <v>4907</v>
      </c>
      <c r="I62" s="494" t="s">
        <v>294</v>
      </c>
      <c r="J62" s="494" t="s">
        <v>294</v>
      </c>
      <c r="K62" s="573">
        <v>0</v>
      </c>
      <c r="L62" s="358" t="s">
        <v>4960</v>
      </c>
      <c r="M62" s="357" t="s">
        <v>4958</v>
      </c>
      <c r="N62" s="357" t="s">
        <v>4907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4909</v>
      </c>
      <c r="U62" s="357" t="s">
        <v>294</v>
      </c>
      <c r="V62" s="357" t="s">
        <v>294</v>
      </c>
    </row>
    <row r="63" spans="1:22">
      <c r="A63" s="515"/>
      <c r="B63" s="607" t="s">
        <v>4961</v>
      </c>
      <c r="C63" s="1063" t="s">
        <v>4962</v>
      </c>
      <c r="D63" s="609">
        <v>4</v>
      </c>
      <c r="E63" s="607">
        <v>6</v>
      </c>
      <c r="F63" s="1065" t="s">
        <v>4938</v>
      </c>
      <c r="G63" s="494" t="s">
        <v>241</v>
      </c>
      <c r="H63" s="494" t="s">
        <v>4937</v>
      </c>
      <c r="I63" s="494" t="s">
        <v>294</v>
      </c>
      <c r="J63" s="494" t="s">
        <v>294</v>
      </c>
      <c r="K63" s="573">
        <v>0</v>
      </c>
      <c r="L63" s="358"/>
    </row>
    <row r="64" spans="1:22" ht="15" thickBot="1">
      <c r="A64" s="515"/>
      <c r="B64" s="619" t="s">
        <v>4963</v>
      </c>
      <c r="C64" s="1063" t="s">
        <v>4964</v>
      </c>
      <c r="D64" s="609">
        <v>4</v>
      </c>
      <c r="E64" s="607">
        <v>6</v>
      </c>
      <c r="F64" s="1065" t="s">
        <v>4938</v>
      </c>
      <c r="G64" s="494" t="s">
        <v>241</v>
      </c>
      <c r="H64" s="494" t="s">
        <v>4937</v>
      </c>
      <c r="I64" s="494" t="s">
        <v>294</v>
      </c>
      <c r="J64" s="494" t="s">
        <v>294</v>
      </c>
      <c r="K64" s="573">
        <v>0</v>
      </c>
      <c r="L64" s="358" t="s">
        <v>4965</v>
      </c>
      <c r="M64" s="357" t="s">
        <v>4963</v>
      </c>
      <c r="N64" s="357" t="s">
        <v>4937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4939</v>
      </c>
      <c r="U64" s="357" t="s">
        <v>294</v>
      </c>
      <c r="V64" s="357" t="s">
        <v>294</v>
      </c>
    </row>
    <row r="65" spans="1:22" ht="15" thickBot="1">
      <c r="A65" s="517"/>
      <c r="B65" s="607"/>
      <c r="C65" s="703" t="s">
        <v>22</v>
      </c>
      <c r="D65" s="614">
        <v>22</v>
      </c>
      <c r="E65" s="622">
        <v>30</v>
      </c>
      <c r="F65" s="70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602">
        <v>10</v>
      </c>
      <c r="B66" s="603" t="s">
        <v>4966</v>
      </c>
      <c r="C66" s="1063" t="s">
        <v>4967</v>
      </c>
      <c r="D66" s="609">
        <v>5</v>
      </c>
      <c r="E66" s="607">
        <v>8</v>
      </c>
      <c r="F66" s="1065" t="s">
        <v>4917</v>
      </c>
      <c r="G66" s="494"/>
      <c r="H66" s="494" t="s">
        <v>4916</v>
      </c>
      <c r="I66" s="494" t="s">
        <v>294</v>
      </c>
      <c r="J66" s="494" t="s">
        <v>294</v>
      </c>
      <c r="K66" s="573">
        <v>0</v>
      </c>
      <c r="L66" s="358" t="s">
        <v>4968</v>
      </c>
      <c r="M66" s="357" t="s">
        <v>4966</v>
      </c>
      <c r="N66" s="357" t="s">
        <v>4916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4918</v>
      </c>
      <c r="U66" s="357" t="s">
        <v>294</v>
      </c>
      <c r="V66" s="357" t="s">
        <v>294</v>
      </c>
    </row>
    <row r="67" spans="1:22">
      <c r="A67" s="515"/>
      <c r="B67" s="47" t="s">
        <v>4649</v>
      </c>
      <c r="C67" s="532" t="s">
        <v>4650</v>
      </c>
      <c r="D67" s="499">
        <v>4</v>
      </c>
      <c r="E67" s="47">
        <v>4</v>
      </c>
      <c r="F67" s="496" t="s">
        <v>4920</v>
      </c>
      <c r="G67" s="494"/>
      <c r="H67" s="494" t="s">
        <v>4919</v>
      </c>
      <c r="I67" s="494" t="s">
        <v>294</v>
      </c>
      <c r="J67" s="494" t="s">
        <v>294</v>
      </c>
      <c r="K67" s="573">
        <v>0</v>
      </c>
      <c r="L67" s="358" t="s">
        <v>774</v>
      </c>
      <c r="M67" s="357" t="s">
        <v>4649</v>
      </c>
      <c r="N67" s="357" t="s">
        <v>4919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4921</v>
      </c>
      <c r="U67" s="357" t="s">
        <v>294</v>
      </c>
      <c r="V67" s="357" t="s">
        <v>294</v>
      </c>
    </row>
    <row r="68" spans="1:22">
      <c r="A68" s="515"/>
      <c r="B68" s="47" t="s">
        <v>4969</v>
      </c>
      <c r="C68" s="532" t="s">
        <v>4970</v>
      </c>
      <c r="D68" s="499">
        <v>4</v>
      </c>
      <c r="E68" s="47">
        <v>5</v>
      </c>
      <c r="F68" s="496" t="s">
        <v>4923</v>
      </c>
      <c r="G68" s="494"/>
      <c r="H68" s="494" t="s">
        <v>4922</v>
      </c>
      <c r="I68" s="494" t="s">
        <v>294</v>
      </c>
      <c r="J68" s="494" t="s">
        <v>294</v>
      </c>
      <c r="K68" s="573">
        <v>0</v>
      </c>
      <c r="L68" s="358" t="s">
        <v>4970</v>
      </c>
      <c r="M68" s="357" t="s">
        <v>4969</v>
      </c>
      <c r="N68" s="357" t="s">
        <v>4922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4924</v>
      </c>
      <c r="U68" s="357" t="s">
        <v>294</v>
      </c>
      <c r="V68" s="357" t="s">
        <v>294</v>
      </c>
    </row>
    <row r="69" spans="1:22">
      <c r="A69" s="515"/>
      <c r="B69" s="47" t="s">
        <v>4971</v>
      </c>
      <c r="C69" s="532" t="s">
        <v>151</v>
      </c>
      <c r="D69" s="499">
        <v>5</v>
      </c>
      <c r="E69" s="47">
        <v>6</v>
      </c>
      <c r="F69" s="496" t="s">
        <v>4972</v>
      </c>
      <c r="G69" s="494"/>
      <c r="H69" s="494" t="s">
        <v>4949</v>
      </c>
      <c r="I69" s="494" t="s">
        <v>294</v>
      </c>
      <c r="J69" s="494" t="s">
        <v>294</v>
      </c>
      <c r="K69" s="573">
        <v>0</v>
      </c>
      <c r="L69" s="358" t="s">
        <v>1182</v>
      </c>
      <c r="M69" s="357" t="s">
        <v>4971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4973</v>
      </c>
      <c r="U69" s="357" t="s">
        <v>294</v>
      </c>
      <c r="V69" s="357" t="s">
        <v>294</v>
      </c>
    </row>
    <row r="70" spans="1:22">
      <c r="A70" s="515"/>
      <c r="B70" s="47" t="s">
        <v>4974</v>
      </c>
      <c r="C70" s="532" t="s">
        <v>4975</v>
      </c>
      <c r="D70" s="499">
        <v>4</v>
      </c>
      <c r="E70" s="47">
        <v>6</v>
      </c>
      <c r="F70" s="496" t="s">
        <v>4947</v>
      </c>
      <c r="G70" s="494" t="s">
        <v>242</v>
      </c>
      <c r="H70" s="494" t="s">
        <v>241</v>
      </c>
      <c r="I70" s="494" t="s">
        <v>294</v>
      </c>
      <c r="J70" s="494" t="s">
        <v>294</v>
      </c>
      <c r="K70" s="573">
        <v>0</v>
      </c>
      <c r="L70" s="358"/>
    </row>
    <row r="71" spans="1:22" ht="15" thickBot="1">
      <c r="A71" s="515"/>
      <c r="B71" s="50" t="s">
        <v>4976</v>
      </c>
      <c r="C71" s="532" t="s">
        <v>4977</v>
      </c>
      <c r="D71" s="499">
        <v>4</v>
      </c>
      <c r="E71" s="50">
        <v>6</v>
      </c>
      <c r="F71" s="497" t="s">
        <v>4947</v>
      </c>
      <c r="G71" s="494" t="s">
        <v>242</v>
      </c>
      <c r="H71" s="494" t="s">
        <v>241</v>
      </c>
      <c r="I71" s="494" t="s">
        <v>294</v>
      </c>
      <c r="J71" s="494" t="s">
        <v>294</v>
      </c>
      <c r="K71" s="573">
        <v>0</v>
      </c>
      <c r="L71" s="358" t="s">
        <v>361</v>
      </c>
      <c r="M71" s="357" t="s">
        <v>4976</v>
      </c>
      <c r="N71" s="357" t="s">
        <v>241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4948</v>
      </c>
      <c r="U71" s="357" t="s">
        <v>294</v>
      </c>
      <c r="V71" s="357" t="s">
        <v>294</v>
      </c>
    </row>
    <row r="72" spans="1:22" ht="15" thickBot="1">
      <c r="A72" s="515"/>
      <c r="B72" s="517"/>
      <c r="C72" s="541" t="s">
        <v>22</v>
      </c>
      <c r="D72" s="49">
        <v>22</v>
      </c>
      <c r="E72" s="517">
        <v>29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525" t="s">
        <v>111</v>
      </c>
      <c r="D73" s="49">
        <v>203</v>
      </c>
      <c r="E73" s="49">
        <v>277</v>
      </c>
      <c r="F73" s="53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5-792C-4852-A6F7-5812FCBACD45}">
  <sheetPr codeName="Sheet209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807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43" t="s">
        <v>438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40" t="s">
        <v>4824</v>
      </c>
      <c r="D10" s="499">
        <v>5</v>
      </c>
      <c r="E10" s="47">
        <v>7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19</v>
      </c>
      <c r="C11" s="532" t="s">
        <v>335</v>
      </c>
      <c r="D11" s="499">
        <v>2</v>
      </c>
      <c r="E11" s="47">
        <v>2</v>
      </c>
      <c r="F11" s="68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335</v>
      </c>
      <c r="M11" s="357" t="s">
        <v>19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18</v>
      </c>
      <c r="C12" s="532" t="s">
        <v>3151</v>
      </c>
      <c r="D12" s="499">
        <v>2</v>
      </c>
      <c r="E12" s="47">
        <v>2</v>
      </c>
      <c r="F12" s="68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608</v>
      </c>
      <c r="M12" s="357" t="s">
        <v>18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47" t="s">
        <v>20</v>
      </c>
      <c r="C13" s="532" t="s">
        <v>3543</v>
      </c>
      <c r="D13" s="499">
        <v>5</v>
      </c>
      <c r="E13" s="47">
        <v>6</v>
      </c>
      <c r="F13" s="68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206"/>
      <c r="C14" s="541" t="s">
        <v>22</v>
      </c>
      <c r="D14" s="49">
        <v>16</v>
      </c>
      <c r="E14" s="206">
        <v>19</v>
      </c>
      <c r="F14" s="691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47" t="s">
        <v>3544</v>
      </c>
      <c r="C15" s="532" t="s">
        <v>3570</v>
      </c>
      <c r="D15" s="498">
        <v>5</v>
      </c>
      <c r="E15" s="47">
        <v>6</v>
      </c>
      <c r="F15" s="496" t="s">
        <v>4824</v>
      </c>
      <c r="G15" s="494"/>
      <c r="H15" s="494" t="s">
        <v>3168</v>
      </c>
      <c r="I15" s="494" t="s">
        <v>294</v>
      </c>
      <c r="J15" s="494" t="s">
        <v>294</v>
      </c>
      <c r="K15" s="573">
        <v>0</v>
      </c>
      <c r="L15" s="358" t="s">
        <v>593</v>
      </c>
      <c r="M15" s="357" t="s">
        <v>3544</v>
      </c>
      <c r="N15" s="357" t="s">
        <v>3168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3170</v>
      </c>
      <c r="U15" s="357" t="s">
        <v>294</v>
      </c>
      <c r="V15" s="357" t="s">
        <v>294</v>
      </c>
    </row>
    <row r="16" spans="1:22">
      <c r="A16" s="515"/>
      <c r="B16" s="47" t="s">
        <v>26</v>
      </c>
      <c r="C16" s="532" t="s">
        <v>52</v>
      </c>
      <c r="D16" s="499">
        <v>5</v>
      </c>
      <c r="E16" s="47">
        <v>6</v>
      </c>
      <c r="F16" s="496" t="s">
        <v>3543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3412</v>
      </c>
      <c r="M16" s="357" t="s">
        <v>26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515"/>
      <c r="B17" s="47" t="s">
        <v>499</v>
      </c>
      <c r="C17" s="532" t="s">
        <v>500</v>
      </c>
      <c r="D17" s="499">
        <v>4</v>
      </c>
      <c r="E17" s="47">
        <v>5</v>
      </c>
      <c r="F17" s="496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882</v>
      </c>
      <c r="M17" s="357" t="s">
        <v>499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15"/>
      <c r="B18" s="47" t="s">
        <v>4825</v>
      </c>
      <c r="C18" s="532" t="s">
        <v>4826</v>
      </c>
      <c r="D18" s="499">
        <v>4</v>
      </c>
      <c r="E18" s="47">
        <v>5</v>
      </c>
      <c r="F18" s="68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4827</v>
      </c>
      <c r="M18" s="357" t="s">
        <v>4825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36</v>
      </c>
      <c r="C19" s="532" t="s">
        <v>247</v>
      </c>
      <c r="D19" s="499">
        <v>1</v>
      </c>
      <c r="E19" s="47">
        <v>1</v>
      </c>
      <c r="F19" s="68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1131</v>
      </c>
      <c r="M19" s="357" t="s">
        <v>36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47" t="s">
        <v>25</v>
      </c>
      <c r="C20" s="548" t="s">
        <v>258</v>
      </c>
      <c r="D20" s="499">
        <v>3</v>
      </c>
      <c r="E20" s="47">
        <v>4</v>
      </c>
      <c r="F20" s="1150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7"/>
      <c r="B21" s="206"/>
      <c r="C21" s="541" t="s">
        <v>22</v>
      </c>
      <c r="D21" s="49">
        <v>22</v>
      </c>
      <c r="E21" s="49">
        <v>27</v>
      </c>
      <c r="F21" s="69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7" t="s">
        <v>4626</v>
      </c>
      <c r="C22" s="532" t="s">
        <v>562</v>
      </c>
      <c r="D22" s="499">
        <v>5</v>
      </c>
      <c r="E22" s="47">
        <v>7</v>
      </c>
      <c r="F22" s="495" t="s">
        <v>3570</v>
      </c>
      <c r="G22" s="494"/>
      <c r="H22" s="494" t="s">
        <v>3544</v>
      </c>
      <c r="I22" s="494" t="s">
        <v>294</v>
      </c>
      <c r="J22" s="494" t="s">
        <v>294</v>
      </c>
      <c r="K22" s="573">
        <v>0</v>
      </c>
      <c r="L22" s="358" t="s">
        <v>4538</v>
      </c>
      <c r="M22" s="357" t="s">
        <v>4626</v>
      </c>
      <c r="N22" s="357" t="s">
        <v>3544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593</v>
      </c>
      <c r="U22" s="357" t="s">
        <v>294</v>
      </c>
      <c r="V22" s="357" t="s">
        <v>294</v>
      </c>
    </row>
    <row r="23" spans="1:22">
      <c r="A23" s="515"/>
      <c r="B23" s="47" t="s">
        <v>40</v>
      </c>
      <c r="C23" s="532" t="s">
        <v>338</v>
      </c>
      <c r="D23" s="499">
        <v>1</v>
      </c>
      <c r="E23" s="47">
        <v>1</v>
      </c>
      <c r="F23" s="496" t="s">
        <v>247</v>
      </c>
      <c r="G23" s="494"/>
      <c r="H23" s="494" t="s">
        <v>36</v>
      </c>
      <c r="I23" s="494" t="s">
        <v>294</v>
      </c>
      <c r="J23" s="494" t="s">
        <v>294</v>
      </c>
      <c r="K23" s="573">
        <v>0</v>
      </c>
      <c r="L23" s="358" t="s">
        <v>1180</v>
      </c>
      <c r="M23" s="357" t="s">
        <v>40</v>
      </c>
      <c r="N23" s="357" t="s">
        <v>36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1131</v>
      </c>
      <c r="U23" s="357" t="s">
        <v>294</v>
      </c>
      <c r="V23" s="357" t="s">
        <v>294</v>
      </c>
    </row>
    <row r="24" spans="1:22">
      <c r="A24" s="515"/>
      <c r="B24" s="47" t="s">
        <v>33</v>
      </c>
      <c r="C24" s="532" t="s">
        <v>140</v>
      </c>
      <c r="D24" s="499">
        <v>5</v>
      </c>
      <c r="E24" s="47">
        <v>7</v>
      </c>
      <c r="F24" s="496" t="s">
        <v>52</v>
      </c>
      <c r="G24" s="494"/>
      <c r="H24" s="494" t="s">
        <v>26</v>
      </c>
      <c r="I24" s="494" t="s">
        <v>294</v>
      </c>
      <c r="J24" s="494" t="s">
        <v>294</v>
      </c>
      <c r="K24" s="573">
        <v>0</v>
      </c>
      <c r="L24" s="358" t="s">
        <v>602</v>
      </c>
      <c r="M24" s="357" t="s">
        <v>33</v>
      </c>
      <c r="N24" s="357" t="s">
        <v>26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3412</v>
      </c>
      <c r="U24" s="357" t="s">
        <v>294</v>
      </c>
      <c r="V24" s="357" t="s">
        <v>294</v>
      </c>
    </row>
    <row r="25" spans="1:22">
      <c r="A25" s="515"/>
      <c r="B25" s="47" t="s">
        <v>868</v>
      </c>
      <c r="C25" s="532" t="s">
        <v>869</v>
      </c>
      <c r="D25" s="499">
        <v>3</v>
      </c>
      <c r="E25" s="47">
        <v>5</v>
      </c>
      <c r="F25" s="496" t="s">
        <v>3533</v>
      </c>
      <c r="G25" s="494"/>
      <c r="H25" s="494" t="s">
        <v>3168</v>
      </c>
      <c r="I25" s="494" t="s">
        <v>294</v>
      </c>
      <c r="J25" s="494" t="s">
        <v>294</v>
      </c>
      <c r="K25" s="573">
        <v>0</v>
      </c>
      <c r="L25" s="358" t="s">
        <v>2113</v>
      </c>
      <c r="M25" s="357" t="s">
        <v>868</v>
      </c>
      <c r="N25" s="357" t="s">
        <v>3168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3170</v>
      </c>
      <c r="U25" s="357" t="s">
        <v>294</v>
      </c>
      <c r="V25" s="357" t="s">
        <v>294</v>
      </c>
    </row>
    <row r="26" spans="1:22">
      <c r="A26" s="515"/>
      <c r="B26" s="47" t="s">
        <v>4828</v>
      </c>
      <c r="C26" s="532" t="s">
        <v>4829</v>
      </c>
      <c r="D26" s="499">
        <v>3</v>
      </c>
      <c r="E26" s="47">
        <v>3</v>
      </c>
      <c r="F26" s="496" t="s">
        <v>4826</v>
      </c>
      <c r="G26" s="494"/>
      <c r="H26" s="494" t="s">
        <v>4825</v>
      </c>
      <c r="I26" s="494" t="s">
        <v>294</v>
      </c>
      <c r="J26" s="494" t="s">
        <v>294</v>
      </c>
      <c r="K26" s="573">
        <v>0</v>
      </c>
      <c r="L26" s="358" t="s">
        <v>4830</v>
      </c>
      <c r="M26" s="357" t="s">
        <v>4828</v>
      </c>
      <c r="N26" s="357" t="s">
        <v>4825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4827</v>
      </c>
      <c r="U26" s="357" t="s">
        <v>294</v>
      </c>
      <c r="V26" s="357" t="s">
        <v>294</v>
      </c>
    </row>
    <row r="27" spans="1:22" ht="15" thickBot="1">
      <c r="A27" s="515"/>
      <c r="B27" s="47" t="s">
        <v>29</v>
      </c>
      <c r="C27" s="532" t="s">
        <v>4142</v>
      </c>
      <c r="D27" s="499">
        <v>2</v>
      </c>
      <c r="E27" s="47">
        <v>2</v>
      </c>
      <c r="F27" s="1150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 ht="15" thickBot="1">
      <c r="A28" s="517"/>
      <c r="B28" s="206"/>
      <c r="C28" s="541" t="s">
        <v>22</v>
      </c>
      <c r="D28" s="49">
        <v>19</v>
      </c>
      <c r="E28" s="206">
        <v>25</v>
      </c>
      <c r="F28" s="688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7" t="s">
        <v>4831</v>
      </c>
      <c r="C29" s="532" t="s">
        <v>4689</v>
      </c>
      <c r="D29" s="499">
        <v>4</v>
      </c>
      <c r="E29" s="47">
        <v>6</v>
      </c>
      <c r="F29" s="495" t="s">
        <v>3570</v>
      </c>
      <c r="G29" s="494"/>
      <c r="H29" s="494" t="s">
        <v>3544</v>
      </c>
      <c r="I29" s="494" t="s">
        <v>294</v>
      </c>
      <c r="J29" s="494" t="s">
        <v>294</v>
      </c>
      <c r="K29" s="573">
        <v>0</v>
      </c>
      <c r="L29" s="358" t="s">
        <v>2108</v>
      </c>
      <c r="M29" s="357" t="s">
        <v>4831</v>
      </c>
      <c r="N29" s="357" t="s">
        <v>3544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593</v>
      </c>
      <c r="U29" s="357" t="s">
        <v>294</v>
      </c>
      <c r="V29" s="357" t="s">
        <v>294</v>
      </c>
    </row>
    <row r="30" spans="1:22">
      <c r="A30" s="515"/>
      <c r="B30" s="47" t="s">
        <v>4832</v>
      </c>
      <c r="C30" s="532" t="s">
        <v>4788</v>
      </c>
      <c r="D30" s="499">
        <v>3</v>
      </c>
      <c r="E30" s="47">
        <v>3</v>
      </c>
      <c r="F30" s="496" t="s">
        <v>500</v>
      </c>
      <c r="G30" s="494"/>
      <c r="H30" s="494" t="s">
        <v>499</v>
      </c>
      <c r="I30" s="494" t="s">
        <v>294</v>
      </c>
      <c r="J30" s="494" t="s">
        <v>294</v>
      </c>
      <c r="K30" s="573">
        <v>0</v>
      </c>
      <c r="L30" s="358" t="s">
        <v>4788</v>
      </c>
      <c r="M30" s="357" t="s">
        <v>4832</v>
      </c>
      <c r="N30" s="357" t="s">
        <v>499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882</v>
      </c>
      <c r="U30" s="357" t="s">
        <v>294</v>
      </c>
      <c r="V30" s="357" t="s">
        <v>294</v>
      </c>
    </row>
    <row r="31" spans="1:22">
      <c r="A31" s="515"/>
      <c r="B31" s="47" t="s">
        <v>366</v>
      </c>
      <c r="C31" s="532" t="s">
        <v>367</v>
      </c>
      <c r="D31" s="499">
        <v>3</v>
      </c>
      <c r="E31" s="47">
        <v>3</v>
      </c>
      <c r="F31" s="496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367</v>
      </c>
      <c r="M31" s="357" t="s">
        <v>366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15"/>
      <c r="B32" s="47" t="s">
        <v>4833</v>
      </c>
      <c r="C32" s="532" t="s">
        <v>437</v>
      </c>
      <c r="D32" s="499">
        <v>4</v>
      </c>
      <c r="E32" s="47">
        <v>6</v>
      </c>
      <c r="F32" s="496" t="s">
        <v>4829</v>
      </c>
      <c r="G32" s="494"/>
      <c r="H32" s="494" t="s">
        <v>4828</v>
      </c>
      <c r="I32" s="494" t="s">
        <v>294</v>
      </c>
      <c r="J32" s="494" t="s">
        <v>294</v>
      </c>
      <c r="K32" s="573">
        <v>0</v>
      </c>
      <c r="L32" s="358" t="s">
        <v>437</v>
      </c>
      <c r="M32" s="357" t="s">
        <v>4833</v>
      </c>
      <c r="N32" s="357" t="s">
        <v>4828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4830</v>
      </c>
      <c r="U32" s="357" t="s">
        <v>294</v>
      </c>
      <c r="V32" s="357" t="s">
        <v>294</v>
      </c>
    </row>
    <row r="33" spans="1:22" ht="15" thickBot="1">
      <c r="A33" s="515"/>
      <c r="B33" s="47" t="s">
        <v>860</v>
      </c>
      <c r="C33" s="532" t="s">
        <v>861</v>
      </c>
      <c r="D33" s="499">
        <v>4</v>
      </c>
      <c r="E33" s="47">
        <v>6</v>
      </c>
      <c r="F33" s="497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738</v>
      </c>
      <c r="M33" s="357" t="s">
        <v>860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517"/>
      <c r="B34" s="206"/>
      <c r="C34" s="541" t="s">
        <v>22</v>
      </c>
      <c r="D34" s="49">
        <v>18</v>
      </c>
      <c r="E34" s="206">
        <v>24</v>
      </c>
      <c r="F34" s="690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02">
        <v>5</v>
      </c>
      <c r="B35" s="47" t="s">
        <v>4834</v>
      </c>
      <c r="C35" s="532" t="s">
        <v>408</v>
      </c>
      <c r="D35" s="499">
        <v>4</v>
      </c>
      <c r="E35" s="47">
        <v>5</v>
      </c>
      <c r="F35" s="496" t="s">
        <v>367</v>
      </c>
      <c r="G35" s="494"/>
      <c r="H35" s="494" t="s">
        <v>366</v>
      </c>
      <c r="I35" s="494" t="s">
        <v>294</v>
      </c>
      <c r="J35" s="494" t="s">
        <v>294</v>
      </c>
      <c r="K35" s="573">
        <v>0</v>
      </c>
      <c r="L35" s="358" t="s">
        <v>408</v>
      </c>
      <c r="M35" s="357" t="s">
        <v>4834</v>
      </c>
      <c r="N35" s="357" t="s">
        <v>366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367</v>
      </c>
      <c r="U35" s="357" t="s">
        <v>294</v>
      </c>
      <c r="V35" s="357" t="s">
        <v>294</v>
      </c>
    </row>
    <row r="36" spans="1:22">
      <c r="A36" s="515"/>
      <c r="B36" s="47" t="s">
        <v>4835</v>
      </c>
      <c r="C36" s="532" t="s">
        <v>871</v>
      </c>
      <c r="D36" s="499">
        <v>5</v>
      </c>
      <c r="E36" s="47">
        <v>7</v>
      </c>
      <c r="F36" s="496" t="s">
        <v>437</v>
      </c>
      <c r="G36" s="494"/>
      <c r="H36" s="494" t="s">
        <v>4833</v>
      </c>
      <c r="I36" s="494" t="s">
        <v>294</v>
      </c>
      <c r="J36" s="494" t="s">
        <v>294</v>
      </c>
      <c r="K36" s="573">
        <v>0</v>
      </c>
      <c r="L36" s="358" t="s">
        <v>871</v>
      </c>
      <c r="M36" s="357" t="s">
        <v>4835</v>
      </c>
      <c r="N36" s="357" t="s">
        <v>4833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437</v>
      </c>
      <c r="U36" s="357" t="s">
        <v>294</v>
      </c>
      <c r="V36" s="357" t="s">
        <v>294</v>
      </c>
    </row>
    <row r="37" spans="1:22">
      <c r="A37" s="515"/>
      <c r="B37" s="47" t="s">
        <v>35</v>
      </c>
      <c r="C37" s="532" t="s">
        <v>145</v>
      </c>
      <c r="D37" s="499">
        <v>3</v>
      </c>
      <c r="E37" s="47">
        <v>4</v>
      </c>
      <c r="F37" s="496" t="s">
        <v>138</v>
      </c>
      <c r="G37" s="494"/>
      <c r="H37" s="494" t="s">
        <v>25</v>
      </c>
      <c r="I37" s="494" t="s">
        <v>294</v>
      </c>
      <c r="J37" s="494" t="s">
        <v>294</v>
      </c>
      <c r="K37" s="574">
        <v>0</v>
      </c>
      <c r="L37" s="358" t="s">
        <v>3259</v>
      </c>
      <c r="M37" s="357" t="s">
        <v>35</v>
      </c>
      <c r="N37" s="357" t="s">
        <v>25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2100</v>
      </c>
      <c r="U37" s="357" t="s">
        <v>294</v>
      </c>
      <c r="V37" s="357" t="s">
        <v>294</v>
      </c>
    </row>
    <row r="38" spans="1:22">
      <c r="A38" s="515"/>
      <c r="B38" s="47" t="s">
        <v>34</v>
      </c>
      <c r="C38" s="532" t="s">
        <v>142</v>
      </c>
      <c r="D38" s="499">
        <v>4</v>
      </c>
      <c r="E38" s="47">
        <v>6</v>
      </c>
      <c r="F38" s="496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15"/>
      <c r="B39" s="47" t="s">
        <v>30</v>
      </c>
      <c r="C39" s="532" t="s">
        <v>141</v>
      </c>
      <c r="D39" s="499">
        <v>5</v>
      </c>
      <c r="E39" s="47">
        <v>6</v>
      </c>
      <c r="F39" s="496" t="s">
        <v>3570</v>
      </c>
      <c r="G39" s="494"/>
      <c r="H39" s="494" t="s">
        <v>3544</v>
      </c>
      <c r="I39" s="494" t="s">
        <v>294</v>
      </c>
      <c r="J39" s="494" t="s">
        <v>294</v>
      </c>
      <c r="K39" s="574">
        <v>0</v>
      </c>
      <c r="L39" s="358" t="s">
        <v>604</v>
      </c>
      <c r="M39" s="357" t="s">
        <v>30</v>
      </c>
      <c r="N39" s="357" t="s">
        <v>3544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593</v>
      </c>
      <c r="U39" s="357" t="s">
        <v>294</v>
      </c>
      <c r="V39" s="357" t="s">
        <v>294</v>
      </c>
    </row>
    <row r="40" spans="1:22" ht="15" thickBot="1">
      <c r="A40" s="517"/>
      <c r="B40" s="206"/>
      <c r="C40" s="541" t="s">
        <v>22</v>
      </c>
      <c r="D40" s="49">
        <v>21</v>
      </c>
      <c r="E40" s="206">
        <v>28</v>
      </c>
      <c r="F40" s="691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2">
        <v>6</v>
      </c>
      <c r="B41" s="47" t="s">
        <v>4836</v>
      </c>
      <c r="C41" s="532" t="s">
        <v>411</v>
      </c>
      <c r="D41" s="499">
        <v>5</v>
      </c>
      <c r="E41" s="47">
        <v>7</v>
      </c>
      <c r="F41" s="496" t="s">
        <v>4689</v>
      </c>
      <c r="G41" s="494"/>
      <c r="H41" s="494" t="s">
        <v>4831</v>
      </c>
      <c r="I41" s="494" t="s">
        <v>294</v>
      </c>
      <c r="J41" s="494" t="s">
        <v>294</v>
      </c>
      <c r="K41" s="573">
        <v>0</v>
      </c>
      <c r="L41" s="358" t="s">
        <v>411</v>
      </c>
      <c r="M41" s="357" t="s">
        <v>4836</v>
      </c>
      <c r="N41" s="357" t="s">
        <v>4831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2108</v>
      </c>
      <c r="U41" s="357" t="s">
        <v>294</v>
      </c>
      <c r="V41" s="357" t="s">
        <v>294</v>
      </c>
    </row>
    <row r="42" spans="1:22">
      <c r="A42" s="515"/>
      <c r="B42" s="47" t="s">
        <v>870</v>
      </c>
      <c r="C42" s="532" t="s">
        <v>4837</v>
      </c>
      <c r="D42" s="499">
        <v>4</v>
      </c>
      <c r="E42" s="47">
        <v>6</v>
      </c>
      <c r="F42" s="686" t="s">
        <v>869</v>
      </c>
      <c r="G42" s="494"/>
      <c r="H42" s="494" t="s">
        <v>868</v>
      </c>
      <c r="I42" s="494" t="s">
        <v>294</v>
      </c>
      <c r="J42" s="494" t="s">
        <v>294</v>
      </c>
      <c r="K42" s="573">
        <v>0</v>
      </c>
      <c r="L42" s="358" t="s">
        <v>2145</v>
      </c>
      <c r="M42" s="357" t="s">
        <v>870</v>
      </c>
      <c r="N42" s="357" t="s">
        <v>868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2113</v>
      </c>
      <c r="U42" s="357" t="s">
        <v>294</v>
      </c>
      <c r="V42" s="357" t="s">
        <v>294</v>
      </c>
    </row>
    <row r="43" spans="1:22">
      <c r="A43" s="515"/>
      <c r="B43" s="47" t="s">
        <v>4838</v>
      </c>
      <c r="C43" s="532" t="s">
        <v>867</v>
      </c>
      <c r="D43" s="499">
        <v>4</v>
      </c>
      <c r="E43" s="47">
        <v>6</v>
      </c>
      <c r="F43" s="496" t="s">
        <v>3669</v>
      </c>
      <c r="G43" s="494"/>
      <c r="H43" s="494" t="s">
        <v>30</v>
      </c>
      <c r="I43" s="494" t="s">
        <v>294</v>
      </c>
      <c r="J43" s="494" t="s">
        <v>294</v>
      </c>
      <c r="K43" s="573">
        <v>0</v>
      </c>
      <c r="L43" s="358" t="s">
        <v>2115</v>
      </c>
      <c r="M43" s="357" t="s">
        <v>4838</v>
      </c>
      <c r="N43" s="357" t="s">
        <v>30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604</v>
      </c>
      <c r="U43" s="357" t="s">
        <v>294</v>
      </c>
      <c r="V43" s="357" t="s">
        <v>294</v>
      </c>
    </row>
    <row r="44" spans="1:22">
      <c r="A44" s="515"/>
      <c r="B44" s="47" t="s">
        <v>866</v>
      </c>
      <c r="C44" s="532" t="s">
        <v>4839</v>
      </c>
      <c r="D44" s="499">
        <v>4</v>
      </c>
      <c r="E44" s="47">
        <v>4</v>
      </c>
      <c r="F44" s="686" t="s">
        <v>861</v>
      </c>
      <c r="G44" s="494"/>
      <c r="H44" s="494" t="s">
        <v>860</v>
      </c>
      <c r="I44" s="494" t="s">
        <v>294</v>
      </c>
      <c r="J44" s="494" t="s">
        <v>294</v>
      </c>
      <c r="K44" s="573">
        <v>0</v>
      </c>
      <c r="L44" s="358" t="s">
        <v>4742</v>
      </c>
      <c r="M44" s="357" t="s">
        <v>866</v>
      </c>
      <c r="N44" s="357" t="s">
        <v>860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738</v>
      </c>
      <c r="U44" s="357" t="s">
        <v>294</v>
      </c>
      <c r="V44" s="357" t="s">
        <v>294</v>
      </c>
    </row>
    <row r="45" spans="1:22" ht="15" thickBot="1">
      <c r="A45" s="515"/>
      <c r="B45" s="47" t="s">
        <v>4840</v>
      </c>
      <c r="C45" s="532" t="s">
        <v>4841</v>
      </c>
      <c r="D45" s="499">
        <v>4</v>
      </c>
      <c r="E45" s="47">
        <v>5</v>
      </c>
      <c r="F45" s="496" t="s">
        <v>861</v>
      </c>
      <c r="G45" s="494"/>
      <c r="H45" s="494" t="s">
        <v>860</v>
      </c>
      <c r="I45" s="494" t="s">
        <v>294</v>
      </c>
      <c r="J45" s="494" t="s">
        <v>294</v>
      </c>
      <c r="K45" s="573">
        <v>0</v>
      </c>
      <c r="L45" s="358" t="s">
        <v>4842</v>
      </c>
      <c r="M45" s="357" t="s">
        <v>4840</v>
      </c>
      <c r="N45" s="357" t="s">
        <v>860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738</v>
      </c>
      <c r="U45" s="357" t="s">
        <v>294</v>
      </c>
      <c r="V45" s="357" t="s">
        <v>294</v>
      </c>
    </row>
    <row r="46" spans="1:22" ht="15" thickBot="1">
      <c r="A46" s="517"/>
      <c r="B46" s="206"/>
      <c r="C46" s="541" t="s">
        <v>22</v>
      </c>
      <c r="D46" s="49">
        <v>21</v>
      </c>
      <c r="E46" s="206">
        <v>28</v>
      </c>
      <c r="F46" s="691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02">
        <v>7</v>
      </c>
      <c r="B47" s="47" t="s">
        <v>4843</v>
      </c>
      <c r="C47" s="543" t="s">
        <v>865</v>
      </c>
      <c r="D47" s="499">
        <v>4</v>
      </c>
      <c r="E47" s="47">
        <v>6</v>
      </c>
      <c r="F47" s="495" t="s">
        <v>4829</v>
      </c>
      <c r="G47" s="494"/>
      <c r="H47" s="494" t="s">
        <v>4828</v>
      </c>
      <c r="I47" s="494" t="s">
        <v>294</v>
      </c>
      <c r="J47" s="494" t="s">
        <v>294</v>
      </c>
      <c r="K47" s="573">
        <v>0</v>
      </c>
      <c r="L47" s="358" t="s">
        <v>865</v>
      </c>
      <c r="M47" s="357" t="s">
        <v>4843</v>
      </c>
      <c r="N47" s="357" t="s">
        <v>4828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4830</v>
      </c>
      <c r="U47" s="357" t="s">
        <v>294</v>
      </c>
      <c r="V47" s="357" t="s">
        <v>294</v>
      </c>
    </row>
    <row r="48" spans="1:22">
      <c r="A48" s="515"/>
      <c r="B48" s="47" t="s">
        <v>4844</v>
      </c>
      <c r="C48" s="532" t="s">
        <v>863</v>
      </c>
      <c r="D48" s="499">
        <v>6</v>
      </c>
      <c r="E48" s="47">
        <v>10</v>
      </c>
      <c r="F48" s="496" t="s">
        <v>408</v>
      </c>
      <c r="G48" s="494"/>
      <c r="H48" s="494" t="s">
        <v>4834</v>
      </c>
      <c r="I48" s="494" t="s">
        <v>294</v>
      </c>
      <c r="J48" s="494" t="s">
        <v>294</v>
      </c>
      <c r="K48" s="573">
        <v>0</v>
      </c>
      <c r="L48" s="358" t="s">
        <v>863</v>
      </c>
      <c r="M48" s="357" t="s">
        <v>4844</v>
      </c>
      <c r="N48" s="357" t="s">
        <v>4834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408</v>
      </c>
      <c r="U48" s="357" t="s">
        <v>294</v>
      </c>
      <c r="V48" s="357" t="s">
        <v>294</v>
      </c>
    </row>
    <row r="49" spans="1:22">
      <c r="A49" s="515"/>
      <c r="B49" s="47" t="s">
        <v>38</v>
      </c>
      <c r="C49" s="532" t="s">
        <v>3711</v>
      </c>
      <c r="D49" s="499">
        <v>1</v>
      </c>
      <c r="E49" s="47">
        <v>1</v>
      </c>
      <c r="F49" s="496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331</v>
      </c>
      <c r="M49" s="357" t="s">
        <v>38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/>
      <c r="B50" s="47" t="s">
        <v>4845</v>
      </c>
      <c r="C50" s="532" t="s">
        <v>4846</v>
      </c>
      <c r="D50" s="499">
        <v>6</v>
      </c>
      <c r="E50" s="47">
        <v>10</v>
      </c>
      <c r="F50" s="496" t="s">
        <v>411</v>
      </c>
      <c r="G50" s="494"/>
      <c r="H50" s="494" t="s">
        <v>4836</v>
      </c>
      <c r="I50" s="494" t="s">
        <v>294</v>
      </c>
      <c r="J50" s="494" t="s">
        <v>294</v>
      </c>
      <c r="K50" s="573">
        <v>0</v>
      </c>
      <c r="L50" s="358" t="s">
        <v>4846</v>
      </c>
      <c r="M50" s="357" t="s">
        <v>4845</v>
      </c>
      <c r="N50" s="357" t="s">
        <v>4836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411</v>
      </c>
      <c r="U50" s="357" t="s">
        <v>294</v>
      </c>
      <c r="V50" s="357" t="s">
        <v>294</v>
      </c>
    </row>
    <row r="51" spans="1:22" ht="15" thickBot="1">
      <c r="A51" s="515"/>
      <c r="B51" s="47" t="s">
        <v>4847</v>
      </c>
      <c r="C51" s="548" t="s">
        <v>4848</v>
      </c>
      <c r="D51" s="499">
        <v>4</v>
      </c>
      <c r="E51" s="47">
        <v>7</v>
      </c>
      <c r="F51" s="610" t="s">
        <v>4142</v>
      </c>
      <c r="G51" s="494"/>
      <c r="H51" s="494" t="s">
        <v>29</v>
      </c>
      <c r="I51" s="494" t="s">
        <v>294</v>
      </c>
      <c r="J51" s="494" t="s">
        <v>294</v>
      </c>
      <c r="K51" s="573">
        <v>0</v>
      </c>
      <c r="L51" s="358" t="s">
        <v>4849</v>
      </c>
      <c r="M51" s="357" t="s">
        <v>4847</v>
      </c>
      <c r="N51" s="357" t="s">
        <v>29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609</v>
      </c>
      <c r="U51" s="357" t="s">
        <v>294</v>
      </c>
      <c r="V51" s="357" t="s">
        <v>294</v>
      </c>
    </row>
    <row r="52" spans="1:22" ht="15" thickBot="1">
      <c r="A52" s="517"/>
      <c r="B52" s="206"/>
      <c r="C52" s="541" t="s">
        <v>22</v>
      </c>
      <c r="D52" s="49">
        <v>21</v>
      </c>
      <c r="E52" s="206">
        <v>34</v>
      </c>
      <c r="F52" s="691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 ht="20.399999999999999">
      <c r="A53" s="602">
        <v>8</v>
      </c>
      <c r="B53" s="47" t="s">
        <v>4850</v>
      </c>
      <c r="C53" s="520" t="s">
        <v>4851</v>
      </c>
      <c r="D53" s="499">
        <v>6</v>
      </c>
      <c r="E53" s="47">
        <v>10</v>
      </c>
      <c r="F53" s="1151" t="s">
        <v>1010</v>
      </c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4852</v>
      </c>
      <c r="M53" s="357" t="s">
        <v>4850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2156</v>
      </c>
      <c r="U53" s="357" t="s">
        <v>294</v>
      </c>
      <c r="V53" s="357" t="s">
        <v>294</v>
      </c>
    </row>
    <row r="54" spans="1:22">
      <c r="A54" s="515"/>
      <c r="B54" s="47" t="s">
        <v>4853</v>
      </c>
      <c r="C54" s="532" t="s">
        <v>4854</v>
      </c>
      <c r="D54" s="499">
        <v>4</v>
      </c>
      <c r="E54" s="47">
        <v>5</v>
      </c>
      <c r="F54" s="496" t="s">
        <v>4841</v>
      </c>
      <c r="G54" s="494"/>
      <c r="H54" s="494" t="s">
        <v>4840</v>
      </c>
      <c r="I54" s="494" t="s">
        <v>294</v>
      </c>
      <c r="J54" s="494" t="s">
        <v>294</v>
      </c>
      <c r="K54" s="573">
        <v>0</v>
      </c>
      <c r="L54" s="358" t="s">
        <v>4855</v>
      </c>
      <c r="M54" s="357" t="s">
        <v>4853</v>
      </c>
      <c r="N54" s="357" t="s">
        <v>4840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4842</v>
      </c>
      <c r="U54" s="357" t="s">
        <v>294</v>
      </c>
      <c r="V54" s="357" t="s">
        <v>294</v>
      </c>
    </row>
    <row r="55" spans="1:22">
      <c r="A55" s="515"/>
      <c r="B55" s="47" t="s">
        <v>4708</v>
      </c>
      <c r="C55" s="532" t="s">
        <v>864</v>
      </c>
      <c r="D55" s="499">
        <v>4</v>
      </c>
      <c r="E55" s="47">
        <v>5</v>
      </c>
      <c r="F55" s="496" t="s">
        <v>861</v>
      </c>
      <c r="G55" s="494"/>
      <c r="H55" s="494" t="s">
        <v>860</v>
      </c>
      <c r="I55" s="494" t="s">
        <v>294</v>
      </c>
      <c r="J55" s="494" t="s">
        <v>294</v>
      </c>
      <c r="K55" s="573">
        <v>0</v>
      </c>
      <c r="L55" s="358" t="s">
        <v>864</v>
      </c>
      <c r="M55" s="357" t="s">
        <v>4708</v>
      </c>
      <c r="N55" s="357" t="s">
        <v>860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738</v>
      </c>
      <c r="U55" s="357" t="s">
        <v>294</v>
      </c>
      <c r="V55" s="357" t="s">
        <v>294</v>
      </c>
    </row>
    <row r="56" spans="1:22">
      <c r="A56" s="515"/>
      <c r="B56" s="508" t="s">
        <v>4856</v>
      </c>
      <c r="C56" s="1152" t="s">
        <v>4857</v>
      </c>
      <c r="D56" s="499">
        <v>4</v>
      </c>
      <c r="E56" s="47">
        <v>4</v>
      </c>
      <c r="F56" s="610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4858</v>
      </c>
      <c r="M56" s="357" t="s">
        <v>4856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 ht="15" thickBot="1">
      <c r="A57" s="515"/>
      <c r="B57" s="47" t="s">
        <v>4859</v>
      </c>
      <c r="C57" s="532" t="s">
        <v>333</v>
      </c>
      <c r="D57" s="499">
        <v>4</v>
      </c>
      <c r="E57" s="47">
        <v>6</v>
      </c>
      <c r="F57" s="497" t="s">
        <v>4860</v>
      </c>
      <c r="G57" s="494"/>
      <c r="H57" s="494" t="s">
        <v>34</v>
      </c>
      <c r="I57" s="494" t="s">
        <v>4844</v>
      </c>
      <c r="J57" s="494" t="s">
        <v>294</v>
      </c>
      <c r="K57" s="573">
        <v>0</v>
      </c>
      <c r="L57" s="358" t="s">
        <v>4861</v>
      </c>
      <c r="M57" s="357" t="s">
        <v>4859</v>
      </c>
      <c r="N57" s="357" t="s">
        <v>34</v>
      </c>
      <c r="O57" s="357" t="s">
        <v>4844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863</v>
      </c>
      <c r="V57" s="357" t="s">
        <v>294</v>
      </c>
    </row>
    <row r="58" spans="1:22" ht="15" thickBot="1">
      <c r="A58" s="517"/>
      <c r="B58" s="206"/>
      <c r="C58" s="541" t="s">
        <v>22</v>
      </c>
      <c r="D58" s="49">
        <v>22</v>
      </c>
      <c r="E58" s="206">
        <v>30</v>
      </c>
      <c r="F58" s="69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9</v>
      </c>
      <c r="B59" s="46" t="s">
        <v>4862</v>
      </c>
      <c r="C59" s="532" t="s">
        <v>4863</v>
      </c>
      <c r="D59" s="499">
        <v>5</v>
      </c>
      <c r="E59" s="47">
        <v>7</v>
      </c>
      <c r="F59" s="495" t="s">
        <v>863</v>
      </c>
      <c r="G59" s="494" t="s">
        <v>241</v>
      </c>
      <c r="H59" s="494" t="s">
        <v>4844</v>
      </c>
      <c r="I59" s="494" t="s">
        <v>294</v>
      </c>
      <c r="J59" s="494" t="s">
        <v>294</v>
      </c>
      <c r="K59" s="573">
        <v>0</v>
      </c>
      <c r="L59" s="358" t="s">
        <v>947</v>
      </c>
      <c r="M59" s="357" t="s">
        <v>4862</v>
      </c>
      <c r="N59" s="357" t="s">
        <v>4844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863</v>
      </c>
      <c r="U59" s="357" t="s">
        <v>294</v>
      </c>
      <c r="V59" s="357" t="s">
        <v>294</v>
      </c>
    </row>
    <row r="60" spans="1:22">
      <c r="A60" s="515"/>
      <c r="B60" s="47" t="s">
        <v>4864</v>
      </c>
      <c r="C60" s="532" t="s">
        <v>4865</v>
      </c>
      <c r="D60" s="499">
        <v>5</v>
      </c>
      <c r="E60" s="47">
        <v>7</v>
      </c>
      <c r="F60" s="496" t="s">
        <v>863</v>
      </c>
      <c r="G60" s="494" t="s">
        <v>241</v>
      </c>
      <c r="H60" s="494" t="s">
        <v>4844</v>
      </c>
      <c r="I60" s="494" t="s">
        <v>294</v>
      </c>
      <c r="J60" s="494" t="s">
        <v>294</v>
      </c>
      <c r="K60" s="573">
        <v>0</v>
      </c>
      <c r="L60" s="358"/>
    </row>
    <row r="61" spans="1:22">
      <c r="A61" s="515"/>
      <c r="B61" s="47" t="s">
        <v>4866</v>
      </c>
      <c r="C61" s="532" t="s">
        <v>147</v>
      </c>
      <c r="D61" s="499">
        <v>6</v>
      </c>
      <c r="E61" s="47">
        <v>10</v>
      </c>
      <c r="F61" s="496" t="s">
        <v>4867</v>
      </c>
      <c r="G61" s="494"/>
      <c r="H61" s="494" t="s">
        <v>35</v>
      </c>
      <c r="I61" s="494" t="s">
        <v>4853</v>
      </c>
      <c r="J61" s="494" t="s">
        <v>294</v>
      </c>
      <c r="K61" s="573">
        <v>0</v>
      </c>
      <c r="L61" s="358" t="s">
        <v>1153</v>
      </c>
      <c r="M61" s="357" t="s">
        <v>4866</v>
      </c>
      <c r="N61" s="357" t="s">
        <v>35</v>
      </c>
      <c r="O61" s="357" t="s">
        <v>4853</v>
      </c>
      <c r="P61" s="357" t="s">
        <v>294</v>
      </c>
      <c r="Q61" s="357">
        <v>0</v>
      </c>
      <c r="R61" s="357">
        <v>36</v>
      </c>
      <c r="S61" s="357">
        <v>0</v>
      </c>
      <c r="T61" s="357" t="s">
        <v>3259</v>
      </c>
      <c r="U61" s="357" t="s">
        <v>4855</v>
      </c>
      <c r="V61" s="357" t="s">
        <v>294</v>
      </c>
    </row>
    <row r="62" spans="1:22" ht="20.399999999999999">
      <c r="A62" s="515"/>
      <c r="B62" s="47" t="s">
        <v>4868</v>
      </c>
      <c r="C62" s="520" t="s">
        <v>4869</v>
      </c>
      <c r="D62" s="499">
        <v>4</v>
      </c>
      <c r="E62" s="47">
        <v>5</v>
      </c>
      <c r="F62" s="842" t="s">
        <v>1010</v>
      </c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4869</v>
      </c>
      <c r="M62" s="357" t="s">
        <v>4868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2156</v>
      </c>
      <c r="U62" s="357" t="s">
        <v>294</v>
      </c>
      <c r="V62" s="357" t="s">
        <v>294</v>
      </c>
    </row>
    <row r="63" spans="1:22">
      <c r="A63" s="515"/>
      <c r="B63" s="47" t="s">
        <v>4870</v>
      </c>
      <c r="C63" s="532" t="s">
        <v>4871</v>
      </c>
      <c r="D63" s="499">
        <v>2</v>
      </c>
      <c r="E63" s="47">
        <v>4</v>
      </c>
      <c r="F63" s="496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4872</v>
      </c>
      <c r="M63" s="357" t="s">
        <v>4870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 ht="15" thickBot="1">
      <c r="A64" s="515"/>
      <c r="B64" s="1153" t="s">
        <v>4649</v>
      </c>
      <c r="C64" s="532" t="s">
        <v>4650</v>
      </c>
      <c r="D64" s="499">
        <v>4</v>
      </c>
      <c r="E64" s="47">
        <v>4</v>
      </c>
      <c r="F64" s="496" t="s">
        <v>3711</v>
      </c>
      <c r="G64" s="494"/>
      <c r="H64" s="494" t="s">
        <v>38</v>
      </c>
      <c r="I64" s="494" t="s">
        <v>294</v>
      </c>
      <c r="J64" s="494" t="s">
        <v>294</v>
      </c>
      <c r="K64" s="573">
        <v>0</v>
      </c>
      <c r="L64" s="358" t="s">
        <v>774</v>
      </c>
      <c r="M64" s="357" t="s">
        <v>4649</v>
      </c>
      <c r="N64" s="357" t="s">
        <v>38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331</v>
      </c>
      <c r="U64" s="357" t="s">
        <v>294</v>
      </c>
      <c r="V64" s="357" t="s">
        <v>294</v>
      </c>
    </row>
    <row r="65" spans="1:22" ht="15" thickBot="1">
      <c r="A65" s="517"/>
      <c r="B65" s="206"/>
      <c r="C65" s="1057" t="s">
        <v>22</v>
      </c>
      <c r="D65" s="49">
        <v>21</v>
      </c>
      <c r="E65" s="206">
        <v>30</v>
      </c>
      <c r="F65" s="688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15">
        <v>10</v>
      </c>
      <c r="B66" s="47" t="s">
        <v>4873</v>
      </c>
      <c r="C66" s="543" t="s">
        <v>4874</v>
      </c>
      <c r="D66" s="499">
        <v>5</v>
      </c>
      <c r="E66" s="47">
        <v>6</v>
      </c>
      <c r="F66" s="495" t="s">
        <v>4875</v>
      </c>
      <c r="G66" s="494" t="s">
        <v>242</v>
      </c>
      <c r="H66" s="494" t="s">
        <v>241</v>
      </c>
      <c r="I66" s="494" t="s">
        <v>294</v>
      </c>
      <c r="J66" s="494" t="s">
        <v>294</v>
      </c>
      <c r="K66" s="573">
        <v>0</v>
      </c>
      <c r="L66" s="358" t="s">
        <v>945</v>
      </c>
      <c r="M66" s="357" t="s">
        <v>4873</v>
      </c>
      <c r="N66" s="357" t="s">
        <v>241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153</v>
      </c>
      <c r="U66" s="357" t="s">
        <v>294</v>
      </c>
      <c r="V66" s="357" t="s">
        <v>294</v>
      </c>
    </row>
    <row r="67" spans="1:22">
      <c r="A67" s="515"/>
      <c r="B67" s="47" t="s">
        <v>4876</v>
      </c>
      <c r="C67" s="532" t="s">
        <v>4877</v>
      </c>
      <c r="D67" s="499">
        <v>5</v>
      </c>
      <c r="E67" s="47">
        <v>7</v>
      </c>
      <c r="F67" s="496" t="s">
        <v>4875</v>
      </c>
      <c r="G67" s="494" t="s">
        <v>242</v>
      </c>
      <c r="H67" s="494" t="s">
        <v>241</v>
      </c>
      <c r="I67" s="494" t="s">
        <v>294</v>
      </c>
      <c r="J67" s="494" t="s">
        <v>294</v>
      </c>
      <c r="K67" s="573">
        <v>0</v>
      </c>
      <c r="L67" s="358"/>
    </row>
    <row r="68" spans="1:22">
      <c r="A68" s="515"/>
      <c r="B68" s="47" t="s">
        <v>4878</v>
      </c>
      <c r="C68" s="532" t="s">
        <v>151</v>
      </c>
      <c r="D68" s="499">
        <v>5</v>
      </c>
      <c r="E68" s="47">
        <v>8</v>
      </c>
      <c r="F68" s="496" t="s">
        <v>147</v>
      </c>
      <c r="G68" s="494"/>
      <c r="H68" s="494" t="s">
        <v>4866</v>
      </c>
      <c r="I68" s="494" t="s">
        <v>294</v>
      </c>
      <c r="J68" s="494" t="s">
        <v>294</v>
      </c>
      <c r="K68" s="573">
        <v>0</v>
      </c>
      <c r="L68" s="358" t="s">
        <v>1182</v>
      </c>
      <c r="M68" s="357" t="s">
        <v>4878</v>
      </c>
      <c r="N68" s="357" t="s">
        <v>4866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1153</v>
      </c>
      <c r="U68" s="357" t="s">
        <v>294</v>
      </c>
      <c r="V68" s="357" t="s">
        <v>294</v>
      </c>
    </row>
    <row r="69" spans="1:22">
      <c r="A69" s="515"/>
      <c r="B69" s="47" t="s">
        <v>4879</v>
      </c>
      <c r="C69" s="532" t="s">
        <v>4880</v>
      </c>
      <c r="D69" s="499">
        <v>5</v>
      </c>
      <c r="E69" s="47">
        <v>7</v>
      </c>
      <c r="F69" s="496" t="s">
        <v>4869</v>
      </c>
      <c r="G69" s="494"/>
      <c r="H69" s="494" t="s">
        <v>4868</v>
      </c>
      <c r="I69" s="494" t="s">
        <v>294</v>
      </c>
      <c r="J69" s="494" t="s">
        <v>294</v>
      </c>
      <c r="K69" s="573">
        <v>0</v>
      </c>
      <c r="L69" s="358" t="s">
        <v>4880</v>
      </c>
      <c r="M69" s="357" t="s">
        <v>4879</v>
      </c>
      <c r="N69" s="357" t="s">
        <v>4868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4869</v>
      </c>
      <c r="U69" s="357" t="s">
        <v>294</v>
      </c>
      <c r="V69" s="357" t="s">
        <v>294</v>
      </c>
    </row>
    <row r="70" spans="1:22">
      <c r="A70" s="515"/>
      <c r="B70" s="47" t="s">
        <v>4881</v>
      </c>
      <c r="C70" s="532" t="s">
        <v>4882</v>
      </c>
      <c r="D70" s="499">
        <v>4</v>
      </c>
      <c r="E70" s="47">
        <v>4</v>
      </c>
      <c r="F70" s="496" t="s">
        <v>4650</v>
      </c>
      <c r="G70" s="494"/>
      <c r="H70" s="494" t="s">
        <v>4649</v>
      </c>
      <c r="I70" s="494" t="s">
        <v>294</v>
      </c>
      <c r="J70" s="494" t="s">
        <v>294</v>
      </c>
      <c r="K70" s="573">
        <v>0</v>
      </c>
      <c r="L70" s="358" t="s">
        <v>2154</v>
      </c>
      <c r="M70" s="357" t="s">
        <v>4881</v>
      </c>
      <c r="N70" s="357" t="s">
        <v>4649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774</v>
      </c>
      <c r="U70" s="357" t="s">
        <v>294</v>
      </c>
      <c r="V70" s="357" t="s">
        <v>294</v>
      </c>
    </row>
    <row r="71" spans="1:22" ht="15" thickBot="1">
      <c r="A71" s="515"/>
      <c r="B71" s="47" t="s">
        <v>4883</v>
      </c>
      <c r="C71" s="542" t="s">
        <v>4884</v>
      </c>
      <c r="D71" s="499">
        <v>3</v>
      </c>
      <c r="E71" s="50">
        <v>3</v>
      </c>
      <c r="F71" s="497" t="s">
        <v>861</v>
      </c>
      <c r="G71" s="494"/>
      <c r="H71" s="494" t="s">
        <v>860</v>
      </c>
      <c r="I71" s="494" t="s">
        <v>294</v>
      </c>
      <c r="J71" s="494" t="s">
        <v>294</v>
      </c>
      <c r="K71" s="573">
        <v>0</v>
      </c>
      <c r="L71" s="358" t="s">
        <v>862</v>
      </c>
      <c r="M71" s="357" t="s">
        <v>4883</v>
      </c>
      <c r="N71" s="357" t="s">
        <v>860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738</v>
      </c>
      <c r="U71" s="357" t="s">
        <v>294</v>
      </c>
      <c r="V71" s="357" t="s">
        <v>294</v>
      </c>
    </row>
    <row r="72" spans="1:22" ht="15" thickBot="1">
      <c r="A72" s="515"/>
      <c r="B72" s="206"/>
      <c r="C72" s="550" t="s">
        <v>22</v>
      </c>
      <c r="D72" s="49">
        <v>22</v>
      </c>
      <c r="E72" s="517">
        <v>29</v>
      </c>
      <c r="F72" s="690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525" t="s">
        <v>111</v>
      </c>
      <c r="D73" s="49">
        <v>203</v>
      </c>
      <c r="E73" s="49">
        <v>273</v>
      </c>
      <c r="F73" s="69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608B8-E80F-49BE-8128-6EC11329C2B0}">
  <sheetPr codeName="Sheet210"/>
  <dimension ref="A1:V7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864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1138" t="s">
        <v>11</v>
      </c>
      <c r="D9" s="605">
        <v>2</v>
      </c>
      <c r="E9" s="603">
        <v>2</v>
      </c>
      <c r="F9" s="113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3168</v>
      </c>
      <c r="C10" s="608" t="s">
        <v>3169</v>
      </c>
      <c r="D10" s="609">
        <v>5</v>
      </c>
      <c r="E10" s="607">
        <v>6</v>
      </c>
      <c r="F10" s="72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905</v>
      </c>
      <c r="C11" s="608" t="s">
        <v>906</v>
      </c>
      <c r="D11" s="609">
        <v>4</v>
      </c>
      <c r="E11" s="607">
        <v>4</v>
      </c>
      <c r="F11" s="72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2124</v>
      </c>
      <c r="M11" s="357" t="s">
        <v>905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1020</v>
      </c>
      <c r="C12" s="611" t="s">
        <v>3206</v>
      </c>
      <c r="D12" s="609">
        <v>2</v>
      </c>
      <c r="E12" s="607">
        <v>2</v>
      </c>
      <c r="F12" s="727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3207</v>
      </c>
      <c r="M12" s="357" t="s">
        <v>1020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499</v>
      </c>
      <c r="C13" s="608" t="s">
        <v>500</v>
      </c>
      <c r="D13" s="609">
        <v>4</v>
      </c>
      <c r="E13" s="607">
        <v>4</v>
      </c>
      <c r="F13" s="727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882</v>
      </c>
      <c r="M13" s="357" t="s">
        <v>499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20</v>
      </c>
      <c r="C14" s="628" t="s">
        <v>21</v>
      </c>
      <c r="D14" s="609">
        <v>5</v>
      </c>
      <c r="E14" s="607">
        <v>6</v>
      </c>
      <c r="F14" s="114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528"/>
      <c r="C15" s="952" t="s">
        <v>22</v>
      </c>
      <c r="D15" s="614">
        <v>22</v>
      </c>
      <c r="E15" s="614">
        <v>24</v>
      </c>
      <c r="F15" s="114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3">
        <v>2</v>
      </c>
      <c r="B16" s="603" t="s">
        <v>3544</v>
      </c>
      <c r="C16" s="611" t="s">
        <v>3545</v>
      </c>
      <c r="D16" s="605">
        <v>5</v>
      </c>
      <c r="E16" s="603">
        <v>6</v>
      </c>
      <c r="F16" s="1141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607"/>
      <c r="B17" s="607" t="s">
        <v>29</v>
      </c>
      <c r="C17" s="608" t="s">
        <v>53</v>
      </c>
      <c r="D17" s="609">
        <v>2</v>
      </c>
      <c r="E17" s="607">
        <v>4</v>
      </c>
      <c r="F17" s="1125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607"/>
      <c r="B18" s="607" t="s">
        <v>903</v>
      </c>
      <c r="C18" s="611" t="s">
        <v>904</v>
      </c>
      <c r="D18" s="609">
        <v>4</v>
      </c>
      <c r="E18" s="607">
        <v>6</v>
      </c>
      <c r="F18" s="1125" t="s">
        <v>906</v>
      </c>
      <c r="G18" s="494"/>
      <c r="H18" s="494" t="s">
        <v>905</v>
      </c>
      <c r="I18" s="494" t="s">
        <v>294</v>
      </c>
      <c r="J18" s="494" t="s">
        <v>294</v>
      </c>
      <c r="K18" s="573">
        <v>0</v>
      </c>
      <c r="L18" s="358" t="s">
        <v>2125</v>
      </c>
      <c r="M18" s="357" t="s">
        <v>903</v>
      </c>
      <c r="N18" s="357" t="s">
        <v>905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2124</v>
      </c>
      <c r="U18" s="357" t="s">
        <v>294</v>
      </c>
      <c r="V18" s="357" t="s">
        <v>294</v>
      </c>
    </row>
    <row r="19" spans="1:22">
      <c r="A19" s="607"/>
      <c r="B19" s="607" t="s">
        <v>366</v>
      </c>
      <c r="C19" s="611" t="s">
        <v>367</v>
      </c>
      <c r="D19" s="609">
        <v>3</v>
      </c>
      <c r="E19" s="607">
        <v>4</v>
      </c>
      <c r="F19" s="112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367</v>
      </c>
      <c r="M19" s="357" t="s">
        <v>366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607"/>
      <c r="B20" s="607" t="s">
        <v>26</v>
      </c>
      <c r="C20" s="611" t="s">
        <v>52</v>
      </c>
      <c r="D20" s="609">
        <v>5</v>
      </c>
      <c r="E20" s="607">
        <v>6</v>
      </c>
      <c r="F20" s="1125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619"/>
      <c r="B21" s="603"/>
      <c r="C21" s="1142" t="s">
        <v>22</v>
      </c>
      <c r="D21" s="614">
        <v>19</v>
      </c>
      <c r="E21" s="614">
        <v>26</v>
      </c>
      <c r="F21" s="1143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3">
        <v>3</v>
      </c>
      <c r="B22" s="603" t="s">
        <v>4790</v>
      </c>
      <c r="C22" s="1138" t="s">
        <v>4791</v>
      </c>
      <c r="D22" s="605">
        <v>3</v>
      </c>
      <c r="E22" s="603">
        <v>4</v>
      </c>
      <c r="F22" s="114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4791</v>
      </c>
      <c r="M22" s="357" t="s">
        <v>4790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7"/>
      <c r="B23" s="607" t="s">
        <v>1110</v>
      </c>
      <c r="C23" s="611" t="s">
        <v>408</v>
      </c>
      <c r="D23" s="609">
        <v>3</v>
      </c>
      <c r="E23" s="607">
        <v>4</v>
      </c>
      <c r="F23" s="1125" t="s">
        <v>367</v>
      </c>
      <c r="G23" s="494"/>
      <c r="H23" s="494" t="s">
        <v>366</v>
      </c>
      <c r="I23" s="494" t="s">
        <v>294</v>
      </c>
      <c r="J23" s="494" t="s">
        <v>294</v>
      </c>
      <c r="K23" s="573">
        <v>0</v>
      </c>
      <c r="L23" s="358" t="s">
        <v>408</v>
      </c>
      <c r="M23" s="357" t="s">
        <v>1110</v>
      </c>
      <c r="N23" s="357" t="s">
        <v>366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367</v>
      </c>
      <c r="U23" s="357" t="s">
        <v>294</v>
      </c>
      <c r="V23" s="357" t="s">
        <v>294</v>
      </c>
    </row>
    <row r="24" spans="1:22">
      <c r="A24" s="607"/>
      <c r="B24" s="607" t="s">
        <v>4792</v>
      </c>
      <c r="C24" s="608" t="s">
        <v>4793</v>
      </c>
      <c r="D24" s="609">
        <v>4</v>
      </c>
      <c r="E24" s="607">
        <v>6</v>
      </c>
      <c r="F24" s="1125" t="s">
        <v>904</v>
      </c>
      <c r="G24" s="494"/>
      <c r="H24" s="494" t="s">
        <v>903</v>
      </c>
      <c r="I24" s="494" t="s">
        <v>294</v>
      </c>
      <c r="J24" s="494" t="s">
        <v>294</v>
      </c>
      <c r="K24" s="573">
        <v>0</v>
      </c>
      <c r="L24" s="358" t="s">
        <v>4794</v>
      </c>
      <c r="M24" s="357" t="s">
        <v>4792</v>
      </c>
      <c r="N24" s="357" t="s">
        <v>903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2125</v>
      </c>
      <c r="U24" s="357" t="s">
        <v>294</v>
      </c>
      <c r="V24" s="357" t="s">
        <v>294</v>
      </c>
    </row>
    <row r="25" spans="1:22">
      <c r="A25" s="607"/>
      <c r="B25" s="607" t="s">
        <v>25</v>
      </c>
      <c r="C25" s="611" t="s">
        <v>138</v>
      </c>
      <c r="D25" s="609">
        <v>3</v>
      </c>
      <c r="E25" s="607">
        <v>4</v>
      </c>
      <c r="F25" s="1125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25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607"/>
      <c r="B26" s="607" t="s">
        <v>4795</v>
      </c>
      <c r="C26" s="608" t="s">
        <v>4796</v>
      </c>
      <c r="D26" s="609">
        <v>2</v>
      </c>
      <c r="E26" s="607">
        <v>4</v>
      </c>
      <c r="F26" s="1125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4796</v>
      </c>
      <c r="M26" s="357" t="s">
        <v>4795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607"/>
      <c r="B27" s="619" t="s">
        <v>1133</v>
      </c>
      <c r="C27" s="634" t="s">
        <v>1134</v>
      </c>
      <c r="D27" s="609">
        <v>3</v>
      </c>
      <c r="E27" s="607">
        <v>4</v>
      </c>
      <c r="F27" s="1125" t="s">
        <v>904</v>
      </c>
      <c r="G27" s="494"/>
      <c r="H27" s="494" t="s">
        <v>903</v>
      </c>
      <c r="I27" s="494" t="s">
        <v>294</v>
      </c>
      <c r="J27" s="494" t="s">
        <v>294</v>
      </c>
      <c r="K27" s="573">
        <v>0</v>
      </c>
      <c r="L27" s="358" t="s">
        <v>1134</v>
      </c>
      <c r="M27" s="357" t="s">
        <v>1133</v>
      </c>
      <c r="N27" s="357" t="s">
        <v>903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2125</v>
      </c>
      <c r="U27" s="357" t="s">
        <v>294</v>
      </c>
      <c r="V27" s="357" t="s">
        <v>294</v>
      </c>
    </row>
    <row r="28" spans="1:22" ht="15" thickBot="1">
      <c r="A28" s="619"/>
      <c r="B28" s="612"/>
      <c r="C28" s="646" t="s">
        <v>22</v>
      </c>
      <c r="D28" s="614">
        <v>18</v>
      </c>
      <c r="E28" s="614">
        <v>26</v>
      </c>
      <c r="F28" s="1143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3">
        <v>4</v>
      </c>
      <c r="B29" s="607" t="s">
        <v>868</v>
      </c>
      <c r="C29" s="611" t="s">
        <v>4618</v>
      </c>
      <c r="D29" s="609">
        <v>3</v>
      </c>
      <c r="E29" s="607">
        <v>4</v>
      </c>
      <c r="F29" s="1125" t="s">
        <v>3169</v>
      </c>
      <c r="G29" s="494"/>
      <c r="H29" s="494" t="s">
        <v>3168</v>
      </c>
      <c r="I29" s="494" t="s">
        <v>294</v>
      </c>
      <c r="J29" s="494" t="s">
        <v>294</v>
      </c>
      <c r="K29" s="573">
        <v>0</v>
      </c>
      <c r="L29" s="358" t="s">
        <v>2113</v>
      </c>
      <c r="M29" s="357" t="s">
        <v>868</v>
      </c>
      <c r="N29" s="357" t="s">
        <v>3168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3170</v>
      </c>
      <c r="U29" s="357" t="s">
        <v>294</v>
      </c>
      <c r="V29" s="357" t="s">
        <v>294</v>
      </c>
    </row>
    <row r="30" spans="1:22">
      <c r="A30" s="607"/>
      <c r="B30" s="607" t="s">
        <v>4797</v>
      </c>
      <c r="C30" s="611" t="s">
        <v>4798</v>
      </c>
      <c r="D30" s="609">
        <v>5</v>
      </c>
      <c r="E30" s="607">
        <v>9</v>
      </c>
      <c r="F30" s="1125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4799</v>
      </c>
      <c r="M30" s="357" t="s">
        <v>4797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607"/>
      <c r="B31" s="607" t="s">
        <v>899</v>
      </c>
      <c r="C31" s="611" t="s">
        <v>898</v>
      </c>
      <c r="D31" s="609">
        <v>3</v>
      </c>
      <c r="E31" s="607">
        <v>4</v>
      </c>
      <c r="F31" s="1125" t="s">
        <v>500</v>
      </c>
      <c r="G31" s="494"/>
      <c r="H31" s="494" t="s">
        <v>499</v>
      </c>
      <c r="I31" s="494" t="s">
        <v>294</v>
      </c>
      <c r="J31" s="494" t="s">
        <v>294</v>
      </c>
      <c r="K31" s="573">
        <v>0</v>
      </c>
      <c r="L31" s="358" t="s">
        <v>2127</v>
      </c>
      <c r="M31" s="357" t="s">
        <v>899</v>
      </c>
      <c r="N31" s="357" t="s">
        <v>499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882</v>
      </c>
      <c r="U31" s="357" t="s">
        <v>294</v>
      </c>
      <c r="V31" s="357" t="s">
        <v>294</v>
      </c>
    </row>
    <row r="32" spans="1:22">
      <c r="A32" s="607"/>
      <c r="B32" s="607" t="s">
        <v>30</v>
      </c>
      <c r="C32" s="611" t="s">
        <v>141</v>
      </c>
      <c r="D32" s="609">
        <v>5</v>
      </c>
      <c r="E32" s="607">
        <v>6</v>
      </c>
      <c r="F32" s="1125" t="s">
        <v>3545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 ht="15" thickBot="1">
      <c r="A33" s="607"/>
      <c r="B33" s="607" t="s">
        <v>883</v>
      </c>
      <c r="C33" s="634" t="s">
        <v>884</v>
      </c>
      <c r="D33" s="609">
        <v>3</v>
      </c>
      <c r="E33" s="607">
        <v>4</v>
      </c>
      <c r="F33" s="727" t="s">
        <v>4793</v>
      </c>
      <c r="G33" s="494"/>
      <c r="H33" s="494" t="s">
        <v>4792</v>
      </c>
      <c r="I33" s="494" t="s">
        <v>294</v>
      </c>
      <c r="J33" s="494" t="s">
        <v>294</v>
      </c>
      <c r="K33" s="573">
        <v>0</v>
      </c>
      <c r="L33" s="358" t="s">
        <v>2128</v>
      </c>
      <c r="M33" s="357" t="s">
        <v>883</v>
      </c>
      <c r="N33" s="357" t="s">
        <v>4792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4794</v>
      </c>
      <c r="U33" s="357" t="s">
        <v>294</v>
      </c>
      <c r="V33" s="357" t="s">
        <v>294</v>
      </c>
    </row>
    <row r="34" spans="1:22" ht="15" thickBot="1">
      <c r="A34" s="634"/>
      <c r="B34" s="612"/>
      <c r="C34" s="1144" t="s">
        <v>22</v>
      </c>
      <c r="D34" s="614">
        <v>19</v>
      </c>
      <c r="E34" s="614">
        <v>27</v>
      </c>
      <c r="F34" s="1143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22</v>
      </c>
      <c r="M34" s="357" t="s">
        <v>294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603">
        <v>5</v>
      </c>
      <c r="B35" s="607" t="s">
        <v>1135</v>
      </c>
      <c r="C35" s="604" t="s">
        <v>889</v>
      </c>
      <c r="D35" s="609">
        <v>4</v>
      </c>
      <c r="E35" s="607">
        <v>6</v>
      </c>
      <c r="F35" s="1125" t="s">
        <v>884</v>
      </c>
      <c r="G35" s="494"/>
      <c r="H35" s="494" t="s">
        <v>883</v>
      </c>
      <c r="I35" s="494" t="s">
        <v>294</v>
      </c>
      <c r="J35" s="494" t="s">
        <v>294</v>
      </c>
      <c r="K35" s="573">
        <v>0</v>
      </c>
      <c r="L35" s="358" t="s">
        <v>889</v>
      </c>
      <c r="M35" s="357" t="s">
        <v>1135</v>
      </c>
      <c r="N35" s="357" t="s">
        <v>883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2128</v>
      </c>
      <c r="U35" s="357" t="s">
        <v>294</v>
      </c>
      <c r="V35" s="357" t="s">
        <v>294</v>
      </c>
    </row>
    <row r="36" spans="1:22">
      <c r="A36" s="607"/>
      <c r="B36" s="607" t="s">
        <v>1136</v>
      </c>
      <c r="C36" s="611" t="s">
        <v>902</v>
      </c>
      <c r="D36" s="609">
        <v>6</v>
      </c>
      <c r="E36" s="607">
        <v>10</v>
      </c>
      <c r="F36" s="1125" t="s">
        <v>141</v>
      </c>
      <c r="G36" s="494"/>
      <c r="H36" s="494" t="s">
        <v>30</v>
      </c>
      <c r="I36" s="494" t="s">
        <v>294</v>
      </c>
      <c r="J36" s="494" t="s">
        <v>294</v>
      </c>
      <c r="K36" s="573">
        <v>0</v>
      </c>
      <c r="L36" s="358" t="s">
        <v>2130</v>
      </c>
      <c r="M36" s="357" t="s">
        <v>1136</v>
      </c>
      <c r="N36" s="357" t="s">
        <v>30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604</v>
      </c>
      <c r="U36" s="357" t="s">
        <v>294</v>
      </c>
      <c r="V36" s="357" t="s">
        <v>294</v>
      </c>
    </row>
    <row r="37" spans="1:22">
      <c r="A37" s="607"/>
      <c r="B37" s="607" t="s">
        <v>19</v>
      </c>
      <c r="C37" s="608" t="s">
        <v>3226</v>
      </c>
      <c r="D37" s="607">
        <v>2</v>
      </c>
      <c r="E37" s="607">
        <v>2</v>
      </c>
      <c r="F37" s="727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335</v>
      </c>
      <c r="M37" s="357" t="s">
        <v>19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607"/>
      <c r="B38" s="607" t="s">
        <v>34</v>
      </c>
      <c r="C38" s="611" t="s">
        <v>142</v>
      </c>
      <c r="D38" s="609">
        <v>4</v>
      </c>
      <c r="E38" s="607">
        <v>6</v>
      </c>
      <c r="F38" s="1125" t="s">
        <v>11</v>
      </c>
      <c r="G38" s="494"/>
      <c r="H38" s="494" t="s">
        <v>10</v>
      </c>
      <c r="I38" s="494" t="s">
        <v>294</v>
      </c>
      <c r="J38" s="494" t="s">
        <v>294</v>
      </c>
      <c r="K38" s="573">
        <v>0</v>
      </c>
      <c r="L38" s="358" t="s">
        <v>1181</v>
      </c>
      <c r="M38" s="357" t="s">
        <v>34</v>
      </c>
      <c r="N38" s="357" t="s">
        <v>10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438</v>
      </c>
      <c r="U38" s="357" t="s">
        <v>294</v>
      </c>
      <c r="V38" s="357" t="s">
        <v>294</v>
      </c>
    </row>
    <row r="39" spans="1:22" ht="15" thickBot="1">
      <c r="A39" s="607"/>
      <c r="B39" s="607" t="s">
        <v>4684</v>
      </c>
      <c r="C39" s="628" t="s">
        <v>4685</v>
      </c>
      <c r="D39" s="609">
        <v>5</v>
      </c>
      <c r="E39" s="607">
        <v>9</v>
      </c>
      <c r="F39" s="1125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4686</v>
      </c>
      <c r="M39" s="357" t="s">
        <v>4684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 ht="15" thickBot="1">
      <c r="A40" s="619"/>
      <c r="B40" s="612"/>
      <c r="C40" s="646" t="s">
        <v>22</v>
      </c>
      <c r="D40" s="614">
        <v>21</v>
      </c>
      <c r="E40" s="614">
        <v>33</v>
      </c>
      <c r="F40" s="1143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22</v>
      </c>
      <c r="M40" s="357" t="s">
        <v>294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603">
        <v>6</v>
      </c>
      <c r="B41" s="607" t="s">
        <v>897</v>
      </c>
      <c r="C41" s="611" t="s">
        <v>874</v>
      </c>
      <c r="D41" s="609">
        <v>3</v>
      </c>
      <c r="E41" s="607">
        <v>4</v>
      </c>
      <c r="F41" s="1125" t="s">
        <v>4793</v>
      </c>
      <c r="G41" s="494"/>
      <c r="H41" s="494" t="s">
        <v>4792</v>
      </c>
      <c r="I41" s="494" t="s">
        <v>294</v>
      </c>
      <c r="J41" s="494" t="s">
        <v>294</v>
      </c>
      <c r="K41" s="573">
        <v>0</v>
      </c>
      <c r="L41" s="358" t="s">
        <v>2129</v>
      </c>
      <c r="M41" s="357" t="s">
        <v>897</v>
      </c>
      <c r="N41" s="357" t="s">
        <v>4792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4794</v>
      </c>
      <c r="U41" s="357" t="s">
        <v>294</v>
      </c>
      <c r="V41" s="357" t="s">
        <v>294</v>
      </c>
    </row>
    <row r="42" spans="1:22">
      <c r="A42" s="607"/>
      <c r="B42" s="607" t="s">
        <v>4681</v>
      </c>
      <c r="C42" s="608" t="s">
        <v>4682</v>
      </c>
      <c r="D42" s="609">
        <v>5</v>
      </c>
      <c r="E42" s="607">
        <v>9</v>
      </c>
      <c r="F42" s="727"/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4683</v>
      </c>
      <c r="M42" s="357" t="s">
        <v>4681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>
      <c r="A43" s="607"/>
      <c r="B43" s="607" t="s">
        <v>38</v>
      </c>
      <c r="C43" s="611" t="s">
        <v>146</v>
      </c>
      <c r="D43" s="609">
        <v>1</v>
      </c>
      <c r="E43" s="607">
        <v>1</v>
      </c>
      <c r="F43" s="1125" t="s">
        <v>3226</v>
      </c>
      <c r="G43" s="494"/>
      <c r="H43" s="494" t="s">
        <v>19</v>
      </c>
      <c r="I43" s="494" t="s">
        <v>294</v>
      </c>
      <c r="J43" s="494" t="s">
        <v>294</v>
      </c>
      <c r="K43" s="573">
        <v>0</v>
      </c>
      <c r="L43" s="358" t="s">
        <v>331</v>
      </c>
      <c r="M43" s="357" t="s">
        <v>38</v>
      </c>
      <c r="N43" s="357" t="s">
        <v>19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335</v>
      </c>
      <c r="U43" s="357" t="s">
        <v>294</v>
      </c>
      <c r="V43" s="357" t="s">
        <v>294</v>
      </c>
    </row>
    <row r="44" spans="1:22">
      <c r="A44" s="607"/>
      <c r="B44" s="607" t="s">
        <v>892</v>
      </c>
      <c r="C44" s="611" t="s">
        <v>893</v>
      </c>
      <c r="D44" s="609">
        <v>6</v>
      </c>
      <c r="E44" s="607">
        <v>10</v>
      </c>
      <c r="F44" s="1125" t="s">
        <v>902</v>
      </c>
      <c r="G44" s="494"/>
      <c r="H44" s="494" t="s">
        <v>1136</v>
      </c>
      <c r="I44" s="494" t="s">
        <v>294</v>
      </c>
      <c r="J44" s="494" t="s">
        <v>294</v>
      </c>
      <c r="K44" s="573">
        <v>0</v>
      </c>
      <c r="L44" s="358" t="s">
        <v>944</v>
      </c>
      <c r="M44" s="357" t="s">
        <v>892</v>
      </c>
      <c r="N44" s="357" t="s">
        <v>1136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2130</v>
      </c>
      <c r="U44" s="357" t="s">
        <v>294</v>
      </c>
      <c r="V44" s="357" t="s">
        <v>294</v>
      </c>
    </row>
    <row r="45" spans="1:22" ht="15" thickBot="1">
      <c r="A45" s="607"/>
      <c r="B45" s="607" t="s">
        <v>4800</v>
      </c>
      <c r="C45" s="634" t="s">
        <v>4801</v>
      </c>
      <c r="D45" s="609">
        <v>3</v>
      </c>
      <c r="E45" s="607">
        <v>4</v>
      </c>
      <c r="F45" s="1125" t="s">
        <v>408</v>
      </c>
      <c r="G45" s="494"/>
      <c r="H45" s="494" t="s">
        <v>1110</v>
      </c>
      <c r="I45" s="494" t="s">
        <v>294</v>
      </c>
      <c r="J45" s="494" t="s">
        <v>294</v>
      </c>
      <c r="K45" s="573">
        <v>0</v>
      </c>
      <c r="L45" s="358" t="s">
        <v>2119</v>
      </c>
      <c r="M45" s="357" t="s">
        <v>4800</v>
      </c>
      <c r="N45" s="357" t="s">
        <v>1110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408</v>
      </c>
      <c r="U45" s="357" t="s">
        <v>294</v>
      </c>
      <c r="V45" s="357" t="s">
        <v>294</v>
      </c>
    </row>
    <row r="46" spans="1:22" ht="15" thickBot="1">
      <c r="A46" s="619"/>
      <c r="B46" s="612"/>
      <c r="C46" s="1144" t="s">
        <v>22</v>
      </c>
      <c r="D46" s="614">
        <v>18</v>
      </c>
      <c r="E46" s="614">
        <v>28</v>
      </c>
      <c r="F46" s="1141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03">
        <v>7</v>
      </c>
      <c r="B47" s="607" t="s">
        <v>4802</v>
      </c>
      <c r="C47" s="604" t="s">
        <v>4803</v>
      </c>
      <c r="D47" s="609">
        <v>4</v>
      </c>
      <c r="E47" s="603">
        <v>4</v>
      </c>
      <c r="F47" s="1141" t="s">
        <v>408</v>
      </c>
      <c r="G47" s="494"/>
      <c r="H47" s="494" t="s">
        <v>1110</v>
      </c>
      <c r="I47" s="494" t="s">
        <v>294</v>
      </c>
      <c r="J47" s="494" t="s">
        <v>294</v>
      </c>
      <c r="K47" s="573">
        <v>0</v>
      </c>
      <c r="L47" s="358" t="s">
        <v>4803</v>
      </c>
      <c r="M47" s="357" t="s">
        <v>4802</v>
      </c>
      <c r="N47" s="357" t="s">
        <v>1110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408</v>
      </c>
      <c r="U47" s="357" t="s">
        <v>294</v>
      </c>
      <c r="V47" s="357" t="s">
        <v>294</v>
      </c>
    </row>
    <row r="48" spans="1:22">
      <c r="A48" s="607"/>
      <c r="B48" s="607" t="s">
        <v>4804</v>
      </c>
      <c r="C48" s="611" t="s">
        <v>4805</v>
      </c>
      <c r="D48" s="609">
        <v>3</v>
      </c>
      <c r="E48" s="607">
        <v>4</v>
      </c>
      <c r="F48" s="1125" t="s">
        <v>889</v>
      </c>
      <c r="G48" s="494"/>
      <c r="H48" s="494" t="s">
        <v>1135</v>
      </c>
      <c r="I48" s="494" t="s">
        <v>294</v>
      </c>
      <c r="J48" s="494" t="s">
        <v>294</v>
      </c>
      <c r="K48" s="573">
        <v>0</v>
      </c>
      <c r="L48" s="358" t="s">
        <v>2132</v>
      </c>
      <c r="M48" s="357" t="s">
        <v>4804</v>
      </c>
      <c r="N48" s="357" t="s">
        <v>1135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889</v>
      </c>
      <c r="U48" s="357" t="s">
        <v>294</v>
      </c>
      <c r="V48" s="357" t="s">
        <v>294</v>
      </c>
    </row>
    <row r="49" spans="1:22">
      <c r="A49" s="607"/>
      <c r="B49" s="607" t="s">
        <v>1137</v>
      </c>
      <c r="C49" s="611" t="s">
        <v>885</v>
      </c>
      <c r="D49" s="609">
        <v>4</v>
      </c>
      <c r="E49" s="607">
        <v>6</v>
      </c>
      <c r="F49" s="1125" t="s">
        <v>884</v>
      </c>
      <c r="G49" s="494"/>
      <c r="H49" s="494" t="s">
        <v>883</v>
      </c>
      <c r="I49" s="494" t="s">
        <v>294</v>
      </c>
      <c r="J49" s="494" t="s">
        <v>294</v>
      </c>
      <c r="K49" s="573">
        <v>0</v>
      </c>
      <c r="L49" s="358" t="s">
        <v>2131</v>
      </c>
      <c r="M49" s="357" t="s">
        <v>1137</v>
      </c>
      <c r="N49" s="357" t="s">
        <v>883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2128</v>
      </c>
      <c r="U49" s="357" t="s">
        <v>294</v>
      </c>
      <c r="V49" s="357" t="s">
        <v>294</v>
      </c>
    </row>
    <row r="50" spans="1:22">
      <c r="A50" s="607"/>
      <c r="B50" s="607" t="s">
        <v>890</v>
      </c>
      <c r="C50" s="611" t="s">
        <v>900</v>
      </c>
      <c r="D50" s="609">
        <v>5</v>
      </c>
      <c r="E50" s="607">
        <v>8</v>
      </c>
      <c r="F50" s="1125" t="s">
        <v>893</v>
      </c>
      <c r="G50" s="494"/>
      <c r="H50" s="494" t="s">
        <v>892</v>
      </c>
      <c r="I50" s="494" t="s">
        <v>294</v>
      </c>
      <c r="J50" s="494" t="s">
        <v>294</v>
      </c>
      <c r="K50" s="573">
        <v>0</v>
      </c>
      <c r="L50" s="358" t="s">
        <v>900</v>
      </c>
      <c r="M50" s="357" t="s">
        <v>890</v>
      </c>
      <c r="N50" s="357" t="s">
        <v>892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944</v>
      </c>
      <c r="U50" s="357" t="s">
        <v>294</v>
      </c>
      <c r="V50" s="357" t="s">
        <v>294</v>
      </c>
    </row>
    <row r="51" spans="1:22" ht="15" thickBot="1">
      <c r="A51" s="607"/>
      <c r="B51" s="607" t="s">
        <v>4806</v>
      </c>
      <c r="C51" s="628" t="s">
        <v>4807</v>
      </c>
      <c r="D51" s="609">
        <v>5</v>
      </c>
      <c r="E51" s="607">
        <v>9</v>
      </c>
      <c r="F51" s="628" t="s">
        <v>4682</v>
      </c>
      <c r="G51" s="494"/>
      <c r="H51" s="494" t="s">
        <v>4681</v>
      </c>
      <c r="I51" s="494" t="s">
        <v>294</v>
      </c>
      <c r="J51" s="494" t="s">
        <v>294</v>
      </c>
      <c r="K51" s="573">
        <v>0</v>
      </c>
      <c r="L51" s="358" t="s">
        <v>4808</v>
      </c>
      <c r="M51" s="357" t="s">
        <v>4806</v>
      </c>
      <c r="N51" s="357" t="s">
        <v>4681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4683</v>
      </c>
      <c r="U51" s="357" t="s">
        <v>294</v>
      </c>
      <c r="V51" s="357" t="s">
        <v>294</v>
      </c>
    </row>
    <row r="52" spans="1:22" ht="15" thickBot="1">
      <c r="A52" s="619"/>
      <c r="B52" s="612"/>
      <c r="C52" s="1144" t="s">
        <v>22</v>
      </c>
      <c r="D52" s="614">
        <v>21</v>
      </c>
      <c r="E52" s="614">
        <v>31</v>
      </c>
      <c r="F52" s="1145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3">
        <v>8</v>
      </c>
      <c r="B53" s="607" t="s">
        <v>876</v>
      </c>
      <c r="C53" s="604" t="s">
        <v>1121</v>
      </c>
      <c r="D53" s="605">
        <v>4</v>
      </c>
      <c r="E53" s="603">
        <v>4</v>
      </c>
      <c r="F53" s="1141" t="s">
        <v>142</v>
      </c>
      <c r="G53" s="494" t="s">
        <v>4736</v>
      </c>
      <c r="H53" s="494" t="s">
        <v>34</v>
      </c>
      <c r="I53" s="494" t="s">
        <v>294</v>
      </c>
      <c r="J53" s="494" t="s">
        <v>294</v>
      </c>
      <c r="K53" s="573">
        <v>0</v>
      </c>
      <c r="L53" s="358" t="s">
        <v>4771</v>
      </c>
      <c r="M53" s="357" t="s">
        <v>876</v>
      </c>
      <c r="N53" s="357" t="s">
        <v>34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1181</v>
      </c>
      <c r="U53" s="357" t="s">
        <v>294</v>
      </c>
      <c r="V53" s="357" t="s">
        <v>294</v>
      </c>
    </row>
    <row r="54" spans="1:22">
      <c r="A54" s="607"/>
      <c r="B54" s="607" t="s">
        <v>1116</v>
      </c>
      <c r="C54" s="611" t="s">
        <v>1122</v>
      </c>
      <c r="D54" s="609">
        <v>4</v>
      </c>
      <c r="E54" s="607">
        <v>4</v>
      </c>
      <c r="F54" s="1125" t="s">
        <v>142</v>
      </c>
      <c r="G54" s="494" t="s">
        <v>4736</v>
      </c>
      <c r="H54" s="494" t="s">
        <v>34</v>
      </c>
      <c r="I54" s="494" t="s">
        <v>294</v>
      </c>
      <c r="J54" s="494" t="s">
        <v>294</v>
      </c>
      <c r="K54" s="573">
        <v>0</v>
      </c>
      <c r="L54" s="358"/>
    </row>
    <row r="55" spans="1:22">
      <c r="A55" s="607"/>
      <c r="B55" s="607" t="s">
        <v>4731</v>
      </c>
      <c r="C55" s="608" t="s">
        <v>4732</v>
      </c>
      <c r="D55" s="609">
        <v>5</v>
      </c>
      <c r="E55" s="607">
        <v>8</v>
      </c>
      <c r="F55" s="1125" t="s">
        <v>4809</v>
      </c>
      <c r="G55" s="494"/>
      <c r="H55" s="494" t="s">
        <v>34</v>
      </c>
      <c r="I55" s="494" t="s">
        <v>4802</v>
      </c>
      <c r="J55" s="494" t="s">
        <v>294</v>
      </c>
      <c r="K55" s="573">
        <v>0</v>
      </c>
      <c r="L55" s="358" t="s">
        <v>4734</v>
      </c>
      <c r="M55" s="357" t="s">
        <v>4731</v>
      </c>
      <c r="N55" s="357" t="s">
        <v>34</v>
      </c>
      <c r="O55" s="357" t="s">
        <v>4802</v>
      </c>
      <c r="P55" s="357" t="s">
        <v>294</v>
      </c>
      <c r="Q55" s="357">
        <v>0</v>
      </c>
      <c r="R55" s="357">
        <v>19</v>
      </c>
      <c r="S55" s="357">
        <v>0</v>
      </c>
      <c r="T55" s="357" t="s">
        <v>1181</v>
      </c>
      <c r="U55" s="357" t="s">
        <v>4803</v>
      </c>
      <c r="V55" s="357" t="s">
        <v>294</v>
      </c>
    </row>
    <row r="56" spans="1:22">
      <c r="A56" s="607"/>
      <c r="B56" s="607" t="s">
        <v>4810</v>
      </c>
      <c r="C56" s="608" t="s">
        <v>4811</v>
      </c>
      <c r="D56" s="609">
        <v>3</v>
      </c>
      <c r="E56" s="607">
        <v>4</v>
      </c>
      <c r="F56" s="1125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4812</v>
      </c>
      <c r="M56" s="357" t="s">
        <v>4810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7"/>
      <c r="B57" s="607" t="s">
        <v>4813</v>
      </c>
      <c r="C57" s="608" t="s">
        <v>4814</v>
      </c>
      <c r="D57" s="609">
        <v>4</v>
      </c>
      <c r="E57" s="607">
        <v>6</v>
      </c>
      <c r="F57" s="1125" t="s">
        <v>4805</v>
      </c>
      <c r="G57" s="494"/>
      <c r="H57" s="494" t="s">
        <v>4804</v>
      </c>
      <c r="I57" s="494" t="s">
        <v>294</v>
      </c>
      <c r="J57" s="494" t="s">
        <v>294</v>
      </c>
      <c r="K57" s="573">
        <v>0</v>
      </c>
      <c r="L57" s="358" t="s">
        <v>4814</v>
      </c>
      <c r="M57" s="357" t="s">
        <v>4813</v>
      </c>
      <c r="N57" s="357" t="s">
        <v>4804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2132</v>
      </c>
      <c r="U57" s="357" t="s">
        <v>294</v>
      </c>
      <c r="V57" s="357" t="s">
        <v>294</v>
      </c>
    </row>
    <row r="58" spans="1:22" ht="15" thickBot="1">
      <c r="A58" s="607"/>
      <c r="B58" s="607" t="s">
        <v>4698</v>
      </c>
      <c r="C58" s="628" t="s">
        <v>4699</v>
      </c>
      <c r="D58" s="609">
        <v>5</v>
      </c>
      <c r="E58" s="607">
        <v>9</v>
      </c>
      <c r="F58" s="611" t="s">
        <v>4682</v>
      </c>
      <c r="G58" s="494"/>
      <c r="H58" s="494" t="s">
        <v>4681</v>
      </c>
      <c r="I58" s="494" t="s">
        <v>294</v>
      </c>
      <c r="J58" s="494" t="s">
        <v>294</v>
      </c>
      <c r="K58" s="573">
        <v>0</v>
      </c>
      <c r="L58" s="358" t="s">
        <v>4700</v>
      </c>
      <c r="M58" s="357" t="s">
        <v>4698</v>
      </c>
      <c r="N58" s="357" t="s">
        <v>4681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4683</v>
      </c>
      <c r="U58" s="357" t="s">
        <v>294</v>
      </c>
      <c r="V58" s="357" t="s">
        <v>294</v>
      </c>
    </row>
    <row r="59" spans="1:22" ht="15" thickBot="1">
      <c r="A59" s="619"/>
      <c r="B59" s="603"/>
      <c r="C59" s="1144" t="s">
        <v>22</v>
      </c>
      <c r="D59" s="614">
        <v>21</v>
      </c>
      <c r="E59" s="614">
        <v>31</v>
      </c>
      <c r="F59" s="114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3">
        <v>9</v>
      </c>
      <c r="B60" s="603" t="s">
        <v>4591</v>
      </c>
      <c r="C60" s="604" t="s">
        <v>4592</v>
      </c>
      <c r="D60" s="609">
        <v>4</v>
      </c>
      <c r="E60" s="607">
        <v>4</v>
      </c>
      <c r="F60" s="1141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4592</v>
      </c>
      <c r="M60" s="357" t="s">
        <v>4591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7"/>
      <c r="B61" s="607" t="s">
        <v>4815</v>
      </c>
      <c r="C61" s="608" t="s">
        <v>4816</v>
      </c>
      <c r="D61" s="609">
        <v>5</v>
      </c>
      <c r="E61" s="607">
        <v>9</v>
      </c>
      <c r="F61" s="608" t="s">
        <v>4807</v>
      </c>
      <c r="G61" s="494"/>
      <c r="H61" s="494" t="s">
        <v>4806</v>
      </c>
      <c r="I61" s="494" t="s">
        <v>294</v>
      </c>
      <c r="J61" s="494" t="s">
        <v>294</v>
      </c>
      <c r="K61" s="573">
        <v>0</v>
      </c>
      <c r="L61" s="358" t="s">
        <v>4817</v>
      </c>
      <c r="M61" s="357" t="s">
        <v>4815</v>
      </c>
      <c r="N61" s="357" t="s">
        <v>4806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4808</v>
      </c>
      <c r="U61" s="357" t="s">
        <v>294</v>
      </c>
      <c r="V61" s="357" t="s">
        <v>294</v>
      </c>
    </row>
    <row r="62" spans="1:22">
      <c r="A62" s="607"/>
      <c r="B62" s="607" t="s">
        <v>4710</v>
      </c>
      <c r="C62" s="608" t="s">
        <v>4711</v>
      </c>
      <c r="D62" s="609">
        <v>5</v>
      </c>
      <c r="E62" s="607">
        <v>9</v>
      </c>
      <c r="F62" s="608" t="s">
        <v>4699</v>
      </c>
      <c r="G62" s="494"/>
      <c r="H62" s="494" t="s">
        <v>4698</v>
      </c>
      <c r="I62" s="494" t="s">
        <v>294</v>
      </c>
      <c r="J62" s="494" t="s">
        <v>294</v>
      </c>
      <c r="K62" s="573">
        <v>0</v>
      </c>
      <c r="L62" s="358" t="s">
        <v>4712</v>
      </c>
      <c r="M62" s="357" t="s">
        <v>4710</v>
      </c>
      <c r="N62" s="357" t="s">
        <v>4698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4700</v>
      </c>
      <c r="U62" s="357" t="s">
        <v>294</v>
      </c>
      <c r="V62" s="357" t="s">
        <v>294</v>
      </c>
    </row>
    <row r="63" spans="1:22" ht="15" thickBot="1">
      <c r="A63" s="607"/>
      <c r="B63" s="607" t="s">
        <v>4743</v>
      </c>
      <c r="C63" s="634" t="s">
        <v>4744</v>
      </c>
      <c r="D63" s="609">
        <v>5</v>
      </c>
      <c r="E63" s="607">
        <v>9</v>
      </c>
      <c r="F63" s="1145" t="s">
        <v>4699</v>
      </c>
      <c r="G63" s="494"/>
      <c r="H63" s="494" t="s">
        <v>4698</v>
      </c>
      <c r="I63" s="494" t="s">
        <v>294</v>
      </c>
      <c r="J63" s="494" t="s">
        <v>294</v>
      </c>
      <c r="K63" s="573">
        <v>0</v>
      </c>
      <c r="L63" s="358" t="s">
        <v>4745</v>
      </c>
      <c r="M63" s="357" t="s">
        <v>4743</v>
      </c>
      <c r="N63" s="357" t="s">
        <v>4698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4700</v>
      </c>
      <c r="U63" s="357" t="s">
        <v>294</v>
      </c>
      <c r="V63" s="357" t="s">
        <v>294</v>
      </c>
    </row>
    <row r="64" spans="1:22" ht="15" thickBot="1">
      <c r="A64" s="619"/>
      <c r="B64" s="603"/>
      <c r="C64" s="1144" t="s">
        <v>22</v>
      </c>
      <c r="D64" s="624">
        <v>19</v>
      </c>
      <c r="E64" s="624">
        <v>31</v>
      </c>
      <c r="F64" s="1125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22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>
      <c r="A65" s="607">
        <v>10</v>
      </c>
      <c r="B65" s="603" t="s">
        <v>4818</v>
      </c>
      <c r="C65" s="1138" t="s">
        <v>4819</v>
      </c>
      <c r="D65" s="605">
        <v>5</v>
      </c>
      <c r="E65" s="603">
        <v>9</v>
      </c>
      <c r="F65" s="1138" t="s">
        <v>4816</v>
      </c>
      <c r="G65" s="494"/>
      <c r="H65" s="494" t="s">
        <v>4815</v>
      </c>
      <c r="I65" s="494" t="s">
        <v>294</v>
      </c>
      <c r="J65" s="494" t="s">
        <v>294</v>
      </c>
      <c r="K65" s="573">
        <v>0</v>
      </c>
      <c r="L65" s="358" t="s">
        <v>4820</v>
      </c>
      <c r="M65" s="357" t="s">
        <v>4818</v>
      </c>
      <c r="N65" s="357" t="s">
        <v>4815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4817</v>
      </c>
      <c r="U65" s="357" t="s">
        <v>294</v>
      </c>
      <c r="V65" s="357" t="s">
        <v>294</v>
      </c>
    </row>
    <row r="66" spans="1:22">
      <c r="A66" s="607"/>
      <c r="B66" s="607" t="s">
        <v>4748</v>
      </c>
      <c r="C66" s="608" t="s">
        <v>4749</v>
      </c>
      <c r="D66" s="609">
        <v>5</v>
      </c>
      <c r="E66" s="607">
        <v>9</v>
      </c>
      <c r="F66" s="1125" t="s">
        <v>4744</v>
      </c>
      <c r="G66" s="494"/>
      <c r="H66" s="494" t="s">
        <v>4743</v>
      </c>
      <c r="I66" s="494" t="s">
        <v>294</v>
      </c>
      <c r="J66" s="494" t="s">
        <v>294</v>
      </c>
      <c r="K66" s="573">
        <v>0</v>
      </c>
      <c r="L66" s="358" t="s">
        <v>4750</v>
      </c>
      <c r="M66" s="357" t="s">
        <v>4748</v>
      </c>
      <c r="N66" s="357" t="s">
        <v>4743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4745</v>
      </c>
      <c r="U66" s="357" t="s">
        <v>294</v>
      </c>
      <c r="V66" s="357" t="s">
        <v>294</v>
      </c>
    </row>
    <row r="67" spans="1:22">
      <c r="A67" s="607"/>
      <c r="B67" s="607" t="s">
        <v>4751</v>
      </c>
      <c r="C67" s="611" t="s">
        <v>3394</v>
      </c>
      <c r="D67" s="609">
        <v>8</v>
      </c>
      <c r="E67" s="607">
        <v>12</v>
      </c>
      <c r="F67" s="1125" t="s">
        <v>4732</v>
      </c>
      <c r="G67" s="494"/>
      <c r="H67" s="494" t="s">
        <v>4731</v>
      </c>
      <c r="I67" s="494" t="s">
        <v>294</v>
      </c>
      <c r="J67" s="494" t="s">
        <v>294</v>
      </c>
      <c r="K67" s="573">
        <v>0</v>
      </c>
      <c r="L67" s="358" t="s">
        <v>3396</v>
      </c>
      <c r="M67" s="357" t="s">
        <v>4751</v>
      </c>
      <c r="N67" s="357" t="s">
        <v>4731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4734</v>
      </c>
      <c r="U67" s="357" t="s">
        <v>294</v>
      </c>
      <c r="V67" s="357" t="s">
        <v>294</v>
      </c>
    </row>
    <row r="68" spans="1:22" ht="15" thickBot="1">
      <c r="A68" s="607"/>
      <c r="B68" s="790" t="s">
        <v>875</v>
      </c>
      <c r="C68" s="634" t="s">
        <v>4604</v>
      </c>
      <c r="D68" s="681">
        <v>4</v>
      </c>
      <c r="E68" s="619">
        <v>4</v>
      </c>
      <c r="F68" s="1145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945</v>
      </c>
      <c r="M68" s="357" t="s">
        <v>875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 ht="15" thickBot="1">
      <c r="A69" s="619"/>
      <c r="B69" s="619"/>
      <c r="C69" s="952" t="s">
        <v>22</v>
      </c>
      <c r="D69" s="614">
        <v>22</v>
      </c>
      <c r="E69" s="614">
        <v>34</v>
      </c>
      <c r="F69" s="1146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1147"/>
      <c r="B70" s="1148"/>
      <c r="C70" s="1149" t="s">
        <v>111</v>
      </c>
      <c r="D70" s="631">
        <v>200</v>
      </c>
      <c r="E70" s="631">
        <v>291</v>
      </c>
      <c r="F70" s="1145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L71" s="358" t="s">
        <v>294</v>
      </c>
      <c r="M71" s="357" t="s">
        <v>294</v>
      </c>
      <c r="N71" s="357" t="s">
        <v>294</v>
      </c>
    </row>
    <row r="72" spans="1:22">
      <c r="L72" s="358" t="s">
        <v>294</v>
      </c>
      <c r="M72" s="357" t="s">
        <v>294</v>
      </c>
      <c r="N72" s="357" t="s">
        <v>294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0B2E8-19EE-4531-9B89-2C799481693D}">
  <sheetPr codeName="Sheet211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3019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1115">
        <v>1</v>
      </c>
      <c r="B9" s="1068" t="s">
        <v>3168</v>
      </c>
      <c r="C9" s="1064" t="s">
        <v>3169</v>
      </c>
      <c r="D9" s="605">
        <v>5</v>
      </c>
      <c r="E9" s="1068">
        <v>6</v>
      </c>
      <c r="F9" s="1064" t="s">
        <v>4753</v>
      </c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4753</v>
      </c>
      <c r="U9" s="357" t="s">
        <v>294</v>
      </c>
      <c r="V9" s="357" t="s">
        <v>294</v>
      </c>
    </row>
    <row r="10" spans="1:22">
      <c r="A10" s="1116"/>
      <c r="B10" s="860" t="s">
        <v>20</v>
      </c>
      <c r="C10" s="1063" t="s">
        <v>21</v>
      </c>
      <c r="D10" s="609">
        <v>5</v>
      </c>
      <c r="E10" s="860">
        <v>6</v>
      </c>
      <c r="F10" s="1063" t="s">
        <v>4753</v>
      </c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470</v>
      </c>
      <c r="M10" s="357" t="s">
        <v>20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4753</v>
      </c>
      <c r="U10" s="357" t="s">
        <v>294</v>
      </c>
      <c r="V10" s="357" t="s">
        <v>294</v>
      </c>
    </row>
    <row r="11" spans="1:22">
      <c r="A11" s="1116"/>
      <c r="B11" s="860" t="s">
        <v>499</v>
      </c>
      <c r="C11" s="1063" t="s">
        <v>500</v>
      </c>
      <c r="D11" s="609">
        <v>4</v>
      </c>
      <c r="E11" s="860">
        <v>4</v>
      </c>
      <c r="F11" s="1063" t="s">
        <v>4753</v>
      </c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882</v>
      </c>
      <c r="M11" s="357" t="s">
        <v>499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4753</v>
      </c>
      <c r="U11" s="357" t="s">
        <v>294</v>
      </c>
      <c r="V11" s="357" t="s">
        <v>294</v>
      </c>
    </row>
    <row r="12" spans="1:22">
      <c r="A12" s="1116"/>
      <c r="B12" s="860" t="s">
        <v>4612</v>
      </c>
      <c r="C12" s="1063" t="s">
        <v>4614</v>
      </c>
      <c r="D12" s="609">
        <v>3</v>
      </c>
      <c r="E12" s="860">
        <v>4</v>
      </c>
      <c r="F12" s="1063" t="s">
        <v>4753</v>
      </c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4614</v>
      </c>
      <c r="M12" s="357" t="s">
        <v>4612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4753</v>
      </c>
      <c r="U12" s="357" t="s">
        <v>294</v>
      </c>
      <c r="V12" s="357" t="s">
        <v>294</v>
      </c>
    </row>
    <row r="13" spans="1:22">
      <c r="A13" s="1116"/>
      <c r="B13" s="860" t="s">
        <v>10</v>
      </c>
      <c r="C13" s="1063" t="s">
        <v>11</v>
      </c>
      <c r="D13" s="609">
        <v>2</v>
      </c>
      <c r="E13" s="860">
        <v>2</v>
      </c>
      <c r="F13" s="1063" t="s">
        <v>4753</v>
      </c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10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4753</v>
      </c>
      <c r="U13" s="357" t="s">
        <v>294</v>
      </c>
      <c r="V13" s="357" t="s">
        <v>294</v>
      </c>
    </row>
    <row r="14" spans="1:22" ht="15" thickBot="1">
      <c r="A14" s="1116"/>
      <c r="B14" s="860" t="s">
        <v>4609</v>
      </c>
      <c r="C14" s="1063" t="s">
        <v>4611</v>
      </c>
      <c r="D14" s="609">
        <v>3</v>
      </c>
      <c r="E14" s="1117">
        <v>4</v>
      </c>
      <c r="F14" s="1063" t="s">
        <v>4753</v>
      </c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4611</v>
      </c>
      <c r="M14" s="357" t="s">
        <v>4609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4753</v>
      </c>
      <c r="U14" s="357" t="s">
        <v>294</v>
      </c>
      <c r="V14" s="357" t="s">
        <v>294</v>
      </c>
    </row>
    <row r="15" spans="1:22" ht="15" thickBot="1">
      <c r="A15" s="1118"/>
      <c r="B15" s="1119" t="s">
        <v>4753</v>
      </c>
      <c r="C15" s="1120" t="s">
        <v>22</v>
      </c>
      <c r="D15" s="624">
        <v>22</v>
      </c>
      <c r="E15" s="624">
        <v>26</v>
      </c>
      <c r="F15" s="539" t="s">
        <v>4753</v>
      </c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4753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4753</v>
      </c>
      <c r="U15" s="357" t="s">
        <v>294</v>
      </c>
      <c r="V15" s="357" t="s">
        <v>294</v>
      </c>
    </row>
    <row r="16" spans="1:22">
      <c r="A16" s="1116">
        <v>2</v>
      </c>
      <c r="B16" s="860" t="s">
        <v>3544</v>
      </c>
      <c r="C16" s="1064" t="s">
        <v>3545</v>
      </c>
      <c r="D16" s="605">
        <v>5</v>
      </c>
      <c r="E16" s="603">
        <v>6</v>
      </c>
      <c r="F16" s="1063" t="s">
        <v>3169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1116"/>
      <c r="B17" s="860" t="s">
        <v>26</v>
      </c>
      <c r="C17" s="1063" t="s">
        <v>52</v>
      </c>
      <c r="D17" s="609">
        <v>5</v>
      </c>
      <c r="E17" s="607">
        <v>6</v>
      </c>
      <c r="F17" s="1063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1116"/>
      <c r="B18" s="860" t="s">
        <v>4615</v>
      </c>
      <c r="C18" s="1063" t="s">
        <v>4617</v>
      </c>
      <c r="D18" s="609">
        <v>3</v>
      </c>
      <c r="E18" s="607">
        <v>4</v>
      </c>
      <c r="F18" s="1063" t="s">
        <v>500</v>
      </c>
      <c r="G18" s="494"/>
      <c r="H18" s="494" t="s">
        <v>499</v>
      </c>
      <c r="I18" s="494" t="s">
        <v>294</v>
      </c>
      <c r="J18" s="494" t="s">
        <v>294</v>
      </c>
      <c r="K18" s="573">
        <v>0</v>
      </c>
      <c r="L18" s="358" t="s">
        <v>4617</v>
      </c>
      <c r="M18" s="357" t="s">
        <v>4615</v>
      </c>
      <c r="N18" s="357" t="s">
        <v>499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882</v>
      </c>
      <c r="U18" s="357" t="s">
        <v>294</v>
      </c>
      <c r="V18" s="357" t="s">
        <v>294</v>
      </c>
    </row>
    <row r="19" spans="1:22">
      <c r="A19" s="1116"/>
      <c r="B19" s="860" t="s">
        <v>4646</v>
      </c>
      <c r="C19" s="1063" t="s">
        <v>4648</v>
      </c>
      <c r="D19" s="609">
        <v>3</v>
      </c>
      <c r="E19" s="607">
        <v>4</v>
      </c>
      <c r="F19" s="1063" t="s">
        <v>4754</v>
      </c>
      <c r="G19" s="494"/>
      <c r="H19" s="494" t="s">
        <v>4612</v>
      </c>
      <c r="I19" s="494" t="s">
        <v>294</v>
      </c>
      <c r="J19" s="494" t="s">
        <v>294</v>
      </c>
      <c r="K19" s="573">
        <v>0</v>
      </c>
      <c r="L19" s="358" t="s">
        <v>4648</v>
      </c>
      <c r="M19" s="357" t="s">
        <v>4646</v>
      </c>
      <c r="N19" s="357" t="s">
        <v>4612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4614</v>
      </c>
      <c r="U19" s="357" t="s">
        <v>294</v>
      </c>
      <c r="V19" s="357" t="s">
        <v>294</v>
      </c>
    </row>
    <row r="20" spans="1:22">
      <c r="A20" s="1116"/>
      <c r="B20" s="860" t="s">
        <v>4619</v>
      </c>
      <c r="C20" s="1063" t="s">
        <v>4621</v>
      </c>
      <c r="D20" s="609">
        <v>3</v>
      </c>
      <c r="E20" s="860">
        <v>4</v>
      </c>
      <c r="F20" s="1063" t="s">
        <v>4611</v>
      </c>
      <c r="G20" s="494"/>
      <c r="H20" s="494" t="s">
        <v>4609</v>
      </c>
      <c r="I20" s="494" t="s">
        <v>294</v>
      </c>
      <c r="J20" s="494" t="s">
        <v>294</v>
      </c>
      <c r="K20" s="573">
        <v>0</v>
      </c>
      <c r="L20" s="358" t="s">
        <v>4621</v>
      </c>
      <c r="M20" s="357" t="s">
        <v>4619</v>
      </c>
      <c r="N20" s="357" t="s">
        <v>4609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4611</v>
      </c>
      <c r="U20" s="357" t="s">
        <v>294</v>
      </c>
      <c r="V20" s="357" t="s">
        <v>294</v>
      </c>
    </row>
    <row r="21" spans="1:22" ht="15" thickBot="1">
      <c r="A21" s="1116"/>
      <c r="B21" s="1117" t="s">
        <v>19</v>
      </c>
      <c r="C21" s="1066" t="s">
        <v>3226</v>
      </c>
      <c r="D21" s="681">
        <v>2</v>
      </c>
      <c r="E21" s="1117">
        <v>2</v>
      </c>
      <c r="F21" s="1063" t="s">
        <v>4753</v>
      </c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335</v>
      </c>
      <c r="M21" s="357" t="s">
        <v>19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4753</v>
      </c>
      <c r="U21" s="357" t="s">
        <v>294</v>
      </c>
      <c r="V21" s="357" t="s">
        <v>294</v>
      </c>
    </row>
    <row r="22" spans="1:22" ht="15" thickBot="1">
      <c r="A22" s="1118"/>
      <c r="B22" s="1117" t="s">
        <v>4753</v>
      </c>
      <c r="C22" s="1120" t="s">
        <v>22</v>
      </c>
      <c r="D22" s="1121">
        <v>21</v>
      </c>
      <c r="E22" s="1121">
        <v>26</v>
      </c>
      <c r="F22" s="1122" t="s">
        <v>4753</v>
      </c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4753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4753</v>
      </c>
      <c r="U22" s="357" t="s">
        <v>294</v>
      </c>
      <c r="V22" s="357" t="s">
        <v>294</v>
      </c>
    </row>
    <row r="23" spans="1:22">
      <c r="A23" s="1116">
        <v>3</v>
      </c>
      <c r="B23" s="860" t="s">
        <v>868</v>
      </c>
      <c r="C23" s="1064" t="s">
        <v>4618</v>
      </c>
      <c r="D23" s="605">
        <v>3</v>
      </c>
      <c r="E23" s="1068">
        <v>4</v>
      </c>
      <c r="F23" s="1064" t="s">
        <v>3169</v>
      </c>
      <c r="G23" s="494"/>
      <c r="H23" s="494" t="s">
        <v>3168</v>
      </c>
      <c r="I23" s="494" t="s">
        <v>294</v>
      </c>
      <c r="J23" s="494" t="s">
        <v>294</v>
      </c>
      <c r="K23" s="573">
        <v>0</v>
      </c>
      <c r="L23" s="358" t="s">
        <v>2113</v>
      </c>
      <c r="M23" s="357" t="s">
        <v>868</v>
      </c>
      <c r="N23" s="357" t="s">
        <v>3168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3170</v>
      </c>
      <c r="U23" s="357" t="s">
        <v>294</v>
      </c>
      <c r="V23" s="357" t="s">
        <v>294</v>
      </c>
    </row>
    <row r="24" spans="1:22">
      <c r="A24" s="1116"/>
      <c r="B24" s="860" t="s">
        <v>4622</v>
      </c>
      <c r="C24" s="1063" t="s">
        <v>4755</v>
      </c>
      <c r="D24" s="609">
        <v>5</v>
      </c>
      <c r="E24" s="860">
        <v>8</v>
      </c>
      <c r="F24" s="1063" t="s">
        <v>4617</v>
      </c>
      <c r="G24" s="494"/>
      <c r="H24" s="494" t="s">
        <v>4615</v>
      </c>
      <c r="I24" s="494" t="s">
        <v>294</v>
      </c>
      <c r="J24" s="494" t="s">
        <v>294</v>
      </c>
      <c r="K24" s="573">
        <v>0</v>
      </c>
      <c r="L24" s="358" t="s">
        <v>4625</v>
      </c>
      <c r="M24" s="357" t="s">
        <v>4622</v>
      </c>
      <c r="N24" s="357" t="s">
        <v>4615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4617</v>
      </c>
      <c r="U24" s="357" t="s">
        <v>294</v>
      </c>
      <c r="V24" s="357" t="s">
        <v>294</v>
      </c>
    </row>
    <row r="25" spans="1:22">
      <c r="A25" s="1116"/>
      <c r="B25" s="860" t="s">
        <v>29</v>
      </c>
      <c r="C25" s="1063" t="s">
        <v>53</v>
      </c>
      <c r="D25" s="609">
        <v>2</v>
      </c>
      <c r="E25" s="860">
        <v>4</v>
      </c>
      <c r="F25" s="1063" t="s">
        <v>4753</v>
      </c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4753</v>
      </c>
      <c r="U25" s="357" t="s">
        <v>294</v>
      </c>
      <c r="V25" s="357" t="s">
        <v>294</v>
      </c>
    </row>
    <row r="26" spans="1:22">
      <c r="A26" s="1116"/>
      <c r="B26" s="860" t="s">
        <v>4632</v>
      </c>
      <c r="C26" s="1063" t="s">
        <v>4689</v>
      </c>
      <c r="D26" s="609">
        <v>3</v>
      </c>
      <c r="E26" s="860">
        <v>4</v>
      </c>
      <c r="F26" s="1063" t="s">
        <v>3545</v>
      </c>
      <c r="G26" s="494"/>
      <c r="H26" s="494" t="s">
        <v>3544</v>
      </c>
      <c r="I26" s="494" t="s">
        <v>294</v>
      </c>
      <c r="J26" s="494" t="s">
        <v>294</v>
      </c>
      <c r="K26" s="573">
        <v>0</v>
      </c>
      <c r="L26" s="358" t="s">
        <v>2108</v>
      </c>
      <c r="M26" s="357" t="s">
        <v>4632</v>
      </c>
      <c r="N26" s="357" t="s">
        <v>3544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593</v>
      </c>
      <c r="U26" s="357" t="s">
        <v>294</v>
      </c>
      <c r="V26" s="357" t="s">
        <v>294</v>
      </c>
    </row>
    <row r="27" spans="1:22">
      <c r="A27" s="1116"/>
      <c r="B27" s="860" t="s">
        <v>901</v>
      </c>
      <c r="C27" s="1063" t="s">
        <v>879</v>
      </c>
      <c r="D27" s="609">
        <v>3</v>
      </c>
      <c r="E27" s="860">
        <v>4</v>
      </c>
      <c r="F27" s="1063" t="s">
        <v>500</v>
      </c>
      <c r="G27" s="494"/>
      <c r="H27" s="494" t="s">
        <v>499</v>
      </c>
      <c r="I27" s="494" t="s">
        <v>294</v>
      </c>
      <c r="J27" s="494" t="s">
        <v>294</v>
      </c>
      <c r="K27" s="573">
        <v>0</v>
      </c>
      <c r="L27" s="358" t="s">
        <v>2103</v>
      </c>
      <c r="M27" s="357" t="s">
        <v>901</v>
      </c>
      <c r="N27" s="357" t="s">
        <v>499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882</v>
      </c>
      <c r="U27" s="357" t="s">
        <v>294</v>
      </c>
      <c r="V27" s="357" t="s">
        <v>294</v>
      </c>
    </row>
    <row r="28" spans="1:22" ht="15" thickBot="1">
      <c r="A28" s="1116"/>
      <c r="B28" s="860" t="s">
        <v>25</v>
      </c>
      <c r="C28" s="1066" t="s">
        <v>138</v>
      </c>
      <c r="D28" s="681">
        <v>3</v>
      </c>
      <c r="E28" s="1117">
        <v>4</v>
      </c>
      <c r="F28" s="1066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2100</v>
      </c>
      <c r="M28" s="357" t="s">
        <v>25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1116"/>
      <c r="B29" s="1119" t="s">
        <v>4753</v>
      </c>
      <c r="C29" s="772" t="s">
        <v>22</v>
      </c>
      <c r="D29" s="1121">
        <v>19</v>
      </c>
      <c r="E29" s="1121">
        <v>28</v>
      </c>
      <c r="F29" s="1066" t="s">
        <v>4753</v>
      </c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4753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4753</v>
      </c>
      <c r="U29" s="357" t="s">
        <v>294</v>
      </c>
      <c r="V29" s="357" t="s">
        <v>294</v>
      </c>
    </row>
    <row r="30" spans="1:22">
      <c r="A30" s="1115">
        <v>4</v>
      </c>
      <c r="B30" s="860" t="s">
        <v>30</v>
      </c>
      <c r="C30" s="1063" t="s">
        <v>141</v>
      </c>
      <c r="D30" s="605">
        <v>5</v>
      </c>
      <c r="E30" s="1068">
        <v>6</v>
      </c>
      <c r="F30" s="1063" t="s">
        <v>3545</v>
      </c>
      <c r="G30" s="494"/>
      <c r="H30" s="494" t="s">
        <v>3544</v>
      </c>
      <c r="I30" s="494" t="s">
        <v>294</v>
      </c>
      <c r="J30" s="494" t="s">
        <v>294</v>
      </c>
      <c r="K30" s="573">
        <v>0</v>
      </c>
      <c r="L30" s="358" t="s">
        <v>604</v>
      </c>
      <c r="M30" s="357" t="s">
        <v>30</v>
      </c>
      <c r="N30" s="357" t="s">
        <v>3544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593</v>
      </c>
      <c r="U30" s="357" t="s">
        <v>294</v>
      </c>
      <c r="V30" s="357" t="s">
        <v>294</v>
      </c>
    </row>
    <row r="31" spans="1:22">
      <c r="A31" s="1116"/>
      <c r="B31" s="860" t="s">
        <v>4629</v>
      </c>
      <c r="C31" s="1063" t="s">
        <v>4756</v>
      </c>
      <c r="D31" s="609">
        <v>3</v>
      </c>
      <c r="E31" s="860">
        <v>4</v>
      </c>
      <c r="F31" s="1063" t="s">
        <v>4618</v>
      </c>
      <c r="G31" s="494"/>
      <c r="H31" s="494" t="s">
        <v>868</v>
      </c>
      <c r="I31" s="494" t="s">
        <v>294</v>
      </c>
      <c r="J31" s="494" t="s">
        <v>294</v>
      </c>
      <c r="K31" s="573">
        <v>0</v>
      </c>
      <c r="L31" s="358" t="s">
        <v>4631</v>
      </c>
      <c r="M31" s="357" t="s">
        <v>4629</v>
      </c>
      <c r="N31" s="357" t="s">
        <v>868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2113</v>
      </c>
      <c r="U31" s="357" t="s">
        <v>294</v>
      </c>
      <c r="V31" s="357" t="s">
        <v>294</v>
      </c>
    </row>
    <row r="32" spans="1:22">
      <c r="A32" s="1116"/>
      <c r="B32" s="860" t="s">
        <v>4757</v>
      </c>
      <c r="C32" s="1063" t="s">
        <v>4758</v>
      </c>
      <c r="D32" s="609">
        <v>5</v>
      </c>
      <c r="E32" s="860">
        <v>8</v>
      </c>
      <c r="F32" s="1063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4759</v>
      </c>
      <c r="M32" s="357" t="s">
        <v>4757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1116"/>
      <c r="B33" s="860" t="s">
        <v>1110</v>
      </c>
      <c r="C33" s="1063" t="s">
        <v>408</v>
      </c>
      <c r="D33" s="609">
        <v>3</v>
      </c>
      <c r="E33" s="860">
        <v>4</v>
      </c>
      <c r="F33" s="1063" t="s">
        <v>4611</v>
      </c>
      <c r="G33" s="494"/>
      <c r="H33" s="494" t="s">
        <v>4609</v>
      </c>
      <c r="I33" s="494" t="s">
        <v>294</v>
      </c>
      <c r="J33" s="494" t="s">
        <v>294</v>
      </c>
      <c r="K33" s="573">
        <v>0</v>
      </c>
      <c r="L33" s="358" t="s">
        <v>408</v>
      </c>
      <c r="M33" s="357" t="s">
        <v>1110</v>
      </c>
      <c r="N33" s="357" t="s">
        <v>4609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4611</v>
      </c>
      <c r="U33" s="357" t="s">
        <v>294</v>
      </c>
      <c r="V33" s="357" t="s">
        <v>294</v>
      </c>
    </row>
    <row r="34" spans="1:22" ht="15" thickBot="1">
      <c r="A34" s="1116"/>
      <c r="B34" s="860" t="s">
        <v>1020</v>
      </c>
      <c r="C34" s="1063" t="s">
        <v>3206</v>
      </c>
      <c r="D34" s="681">
        <v>2</v>
      </c>
      <c r="E34" s="1117">
        <v>2</v>
      </c>
      <c r="F34" s="1063" t="s">
        <v>4753</v>
      </c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3207</v>
      </c>
      <c r="M34" s="357" t="s">
        <v>1020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4753</v>
      </c>
      <c r="U34" s="357" t="s">
        <v>294</v>
      </c>
      <c r="V34" s="357" t="s">
        <v>294</v>
      </c>
    </row>
    <row r="35" spans="1:22" ht="15" thickBot="1">
      <c r="A35" s="1118"/>
      <c r="B35" s="1119" t="s">
        <v>4753</v>
      </c>
      <c r="C35" s="772" t="s">
        <v>22</v>
      </c>
      <c r="D35" s="631">
        <v>18</v>
      </c>
      <c r="E35" s="631">
        <v>24</v>
      </c>
      <c r="F35" s="539" t="s">
        <v>4753</v>
      </c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4753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4753</v>
      </c>
      <c r="U35" s="357" t="s">
        <v>294</v>
      </c>
      <c r="V35" s="357" t="s">
        <v>294</v>
      </c>
    </row>
    <row r="36" spans="1:22">
      <c r="A36" s="1123">
        <v>5</v>
      </c>
      <c r="B36" s="1068" t="s">
        <v>4760</v>
      </c>
      <c r="C36" s="1063" t="s">
        <v>4655</v>
      </c>
      <c r="D36" s="609">
        <v>3</v>
      </c>
      <c r="E36" s="1068">
        <v>4</v>
      </c>
      <c r="F36" s="1063" t="s">
        <v>879</v>
      </c>
      <c r="G36" s="494"/>
      <c r="H36" s="494" t="s">
        <v>901</v>
      </c>
      <c r="I36" s="494" t="s">
        <v>294</v>
      </c>
      <c r="J36" s="494" t="s">
        <v>294</v>
      </c>
      <c r="K36" s="573">
        <v>0</v>
      </c>
      <c r="L36" s="358" t="s">
        <v>4655</v>
      </c>
      <c r="M36" s="357" t="s">
        <v>4760</v>
      </c>
      <c r="N36" s="357" t="s">
        <v>901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2103</v>
      </c>
      <c r="U36" s="357" t="s">
        <v>294</v>
      </c>
      <c r="V36" s="357" t="s">
        <v>294</v>
      </c>
    </row>
    <row r="37" spans="1:22">
      <c r="A37" s="1116"/>
      <c r="B37" s="860" t="s">
        <v>4634</v>
      </c>
      <c r="C37" s="1063" t="s">
        <v>4761</v>
      </c>
      <c r="D37" s="609">
        <v>4</v>
      </c>
      <c r="E37" s="860">
        <v>4</v>
      </c>
      <c r="F37" s="1063" t="s">
        <v>141</v>
      </c>
      <c r="G37" s="494"/>
      <c r="H37" s="494" t="s">
        <v>30</v>
      </c>
      <c r="I37" s="494" t="s">
        <v>294</v>
      </c>
      <c r="J37" s="494" t="s">
        <v>294</v>
      </c>
      <c r="K37" s="574">
        <v>0</v>
      </c>
      <c r="L37" s="358" t="s">
        <v>943</v>
      </c>
      <c r="M37" s="357" t="s">
        <v>4634</v>
      </c>
      <c r="N37" s="357" t="s">
        <v>30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604</v>
      </c>
      <c r="U37" s="357" t="s">
        <v>294</v>
      </c>
      <c r="V37" s="357" t="s">
        <v>294</v>
      </c>
    </row>
    <row r="38" spans="1:22">
      <c r="A38" s="1116"/>
      <c r="B38" s="860" t="s">
        <v>4762</v>
      </c>
      <c r="C38" s="1063" t="s">
        <v>4763</v>
      </c>
      <c r="D38" s="607">
        <v>5</v>
      </c>
      <c r="E38" s="860">
        <v>9</v>
      </c>
      <c r="F38" s="1063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4764</v>
      </c>
      <c r="M38" s="357" t="s">
        <v>4762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1116"/>
      <c r="B39" s="860" t="s">
        <v>4765</v>
      </c>
      <c r="C39" s="1063" t="s">
        <v>4766</v>
      </c>
      <c r="D39" s="609">
        <v>5</v>
      </c>
      <c r="E39" s="860">
        <v>8</v>
      </c>
      <c r="F39" s="1063" t="s">
        <v>879</v>
      </c>
      <c r="G39" s="494"/>
      <c r="H39" s="494" t="s">
        <v>901</v>
      </c>
      <c r="I39" s="494" t="s">
        <v>294</v>
      </c>
      <c r="J39" s="494" t="s">
        <v>294</v>
      </c>
      <c r="K39" s="574">
        <v>0</v>
      </c>
      <c r="L39" s="358" t="s">
        <v>4767</v>
      </c>
      <c r="M39" s="357" t="s">
        <v>4765</v>
      </c>
      <c r="N39" s="357" t="s">
        <v>901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2103</v>
      </c>
      <c r="U39" s="357" t="s">
        <v>294</v>
      </c>
      <c r="V39" s="357" t="s">
        <v>294</v>
      </c>
    </row>
    <row r="40" spans="1:22">
      <c r="A40" s="1116"/>
      <c r="B40" s="860" t="s">
        <v>38</v>
      </c>
      <c r="C40" s="1063" t="s">
        <v>146</v>
      </c>
      <c r="D40" s="609">
        <v>1</v>
      </c>
      <c r="E40" s="860">
        <v>1</v>
      </c>
      <c r="F40" s="1063" t="s">
        <v>3226</v>
      </c>
      <c r="G40" s="494"/>
      <c r="H40" s="494" t="s">
        <v>19</v>
      </c>
      <c r="I40" s="494" t="s">
        <v>294</v>
      </c>
      <c r="J40" s="494" t="s">
        <v>294</v>
      </c>
      <c r="K40" s="573">
        <v>0</v>
      </c>
      <c r="L40" s="358" t="s">
        <v>331</v>
      </c>
      <c r="M40" s="357" t="s">
        <v>38</v>
      </c>
      <c r="N40" s="357" t="s">
        <v>19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335</v>
      </c>
      <c r="U40" s="357" t="s">
        <v>294</v>
      </c>
      <c r="V40" s="357" t="s">
        <v>294</v>
      </c>
    </row>
    <row r="41" spans="1:22" ht="15" thickBot="1">
      <c r="A41" s="1116"/>
      <c r="B41" s="860" t="s">
        <v>34</v>
      </c>
      <c r="C41" s="1063" t="s">
        <v>142</v>
      </c>
      <c r="D41" s="681">
        <v>4</v>
      </c>
      <c r="E41" s="1117">
        <v>6</v>
      </c>
      <c r="F41" s="1063" t="s">
        <v>11</v>
      </c>
      <c r="G41" s="494"/>
      <c r="H41" s="494" t="s">
        <v>10</v>
      </c>
      <c r="I41" s="494" t="s">
        <v>294</v>
      </c>
      <c r="J41" s="494" t="s">
        <v>294</v>
      </c>
      <c r="K41" s="573">
        <v>0</v>
      </c>
      <c r="L41" s="358" t="s">
        <v>1181</v>
      </c>
      <c r="M41" s="357" t="s">
        <v>34</v>
      </c>
      <c r="N41" s="357" t="s">
        <v>10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438</v>
      </c>
      <c r="U41" s="357" t="s">
        <v>294</v>
      </c>
      <c r="V41" s="357" t="s">
        <v>294</v>
      </c>
    </row>
    <row r="42" spans="1:22" ht="15" thickBot="1">
      <c r="A42" s="1118"/>
      <c r="B42" s="1119" t="s">
        <v>4753</v>
      </c>
      <c r="C42" s="772" t="s">
        <v>22</v>
      </c>
      <c r="D42" s="614">
        <v>22</v>
      </c>
      <c r="E42" s="614">
        <v>32</v>
      </c>
      <c r="F42" s="1122" t="s">
        <v>4753</v>
      </c>
      <c r="G42" s="494"/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22</v>
      </c>
      <c r="M42" s="357" t="s">
        <v>4753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4753</v>
      </c>
      <c r="U42" s="357" t="s">
        <v>294</v>
      </c>
      <c r="V42" s="357" t="s">
        <v>294</v>
      </c>
    </row>
    <row r="43" spans="1:22">
      <c r="A43" s="1123">
        <v>6</v>
      </c>
      <c r="B43" s="1068" t="s">
        <v>4768</v>
      </c>
      <c r="C43" s="1063" t="s">
        <v>4769</v>
      </c>
      <c r="D43" s="609">
        <v>5</v>
      </c>
      <c r="E43" s="860">
        <v>9</v>
      </c>
      <c r="F43" s="1122" t="s">
        <v>4763</v>
      </c>
      <c r="G43" s="494"/>
      <c r="H43" s="494" t="s">
        <v>4762</v>
      </c>
      <c r="I43" s="494" t="s">
        <v>294</v>
      </c>
      <c r="J43" s="494" t="s">
        <v>294</v>
      </c>
      <c r="K43" s="573">
        <v>0</v>
      </c>
      <c r="L43" s="358" t="s">
        <v>4770</v>
      </c>
      <c r="M43" s="357" t="s">
        <v>4768</v>
      </c>
      <c r="N43" s="357" t="s">
        <v>4762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4764</v>
      </c>
      <c r="U43" s="357" t="s">
        <v>294</v>
      </c>
      <c r="V43" s="357" t="s">
        <v>294</v>
      </c>
    </row>
    <row r="44" spans="1:22">
      <c r="A44" s="1116"/>
      <c r="B44" s="860" t="s">
        <v>4698</v>
      </c>
      <c r="C44" s="1063" t="s">
        <v>4699</v>
      </c>
      <c r="D44" s="609">
        <v>5</v>
      </c>
      <c r="E44" s="860">
        <v>9</v>
      </c>
      <c r="F44" s="1063" t="s">
        <v>4756</v>
      </c>
      <c r="G44" s="494"/>
      <c r="H44" s="494" t="s">
        <v>4629</v>
      </c>
      <c r="I44" s="494" t="s">
        <v>294</v>
      </c>
      <c r="J44" s="494" t="s">
        <v>294</v>
      </c>
      <c r="K44" s="573">
        <v>0</v>
      </c>
      <c r="L44" s="358" t="s">
        <v>4700</v>
      </c>
      <c r="M44" s="357" t="s">
        <v>4698</v>
      </c>
      <c r="N44" s="357" t="s">
        <v>4629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4631</v>
      </c>
      <c r="U44" s="357" t="s">
        <v>294</v>
      </c>
      <c r="V44" s="357" t="s">
        <v>294</v>
      </c>
    </row>
    <row r="45" spans="1:22">
      <c r="A45" s="1116"/>
      <c r="B45" s="860" t="s">
        <v>4649</v>
      </c>
      <c r="C45" s="1063" t="s">
        <v>4662</v>
      </c>
      <c r="D45" s="609">
        <v>4</v>
      </c>
      <c r="E45" s="860">
        <v>4</v>
      </c>
      <c r="F45" s="1063" t="s">
        <v>146</v>
      </c>
      <c r="G45" s="494"/>
      <c r="H45" s="494" t="s">
        <v>38</v>
      </c>
      <c r="I45" s="494" t="s">
        <v>294</v>
      </c>
      <c r="J45" s="494" t="s">
        <v>294</v>
      </c>
      <c r="K45" s="573">
        <v>0</v>
      </c>
      <c r="L45" s="358" t="s">
        <v>774</v>
      </c>
      <c r="M45" s="357" t="s">
        <v>4649</v>
      </c>
      <c r="N45" s="357" t="s">
        <v>38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331</v>
      </c>
      <c r="U45" s="357" t="s">
        <v>294</v>
      </c>
      <c r="V45" s="357" t="s">
        <v>294</v>
      </c>
    </row>
    <row r="46" spans="1:22">
      <c r="A46" s="1116"/>
      <c r="B46" s="860" t="s">
        <v>860</v>
      </c>
      <c r="C46" s="1063" t="s">
        <v>738</v>
      </c>
      <c r="D46" s="609">
        <v>4</v>
      </c>
      <c r="E46" s="860">
        <v>6</v>
      </c>
      <c r="F46" s="1063" t="s">
        <v>4753</v>
      </c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738</v>
      </c>
      <c r="M46" s="357" t="s">
        <v>860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4753</v>
      </c>
      <c r="U46" s="357" t="s">
        <v>294</v>
      </c>
      <c r="V46" s="357" t="s">
        <v>294</v>
      </c>
    </row>
    <row r="47" spans="1:22" ht="15" thickBot="1">
      <c r="A47" s="1116"/>
      <c r="B47" s="860" t="s">
        <v>4637</v>
      </c>
      <c r="C47" s="1063" t="s">
        <v>411</v>
      </c>
      <c r="D47" s="681">
        <v>4</v>
      </c>
      <c r="E47" s="860">
        <v>6</v>
      </c>
      <c r="F47" s="1124" t="s">
        <v>4689</v>
      </c>
      <c r="G47" s="494"/>
      <c r="H47" s="494" t="s">
        <v>4632</v>
      </c>
      <c r="I47" s="494" t="s">
        <v>294</v>
      </c>
      <c r="J47" s="494" t="s">
        <v>294</v>
      </c>
      <c r="K47" s="573">
        <v>0</v>
      </c>
      <c r="L47" s="358" t="s">
        <v>411</v>
      </c>
      <c r="M47" s="357" t="s">
        <v>4637</v>
      </c>
      <c r="N47" s="357" t="s">
        <v>4632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2108</v>
      </c>
      <c r="U47" s="357" t="s">
        <v>294</v>
      </c>
      <c r="V47" s="357" t="s">
        <v>294</v>
      </c>
    </row>
    <row r="48" spans="1:22" ht="15" thickBot="1">
      <c r="A48" s="1118"/>
      <c r="B48" s="1119" t="s">
        <v>4753</v>
      </c>
      <c r="C48" s="772" t="s">
        <v>22</v>
      </c>
      <c r="D48" s="614">
        <v>22</v>
      </c>
      <c r="E48" s="614">
        <v>34</v>
      </c>
      <c r="F48" s="1063" t="s">
        <v>4753</v>
      </c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4753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4753</v>
      </c>
      <c r="U48" s="357" t="s">
        <v>294</v>
      </c>
      <c r="V48" s="357" t="s">
        <v>294</v>
      </c>
    </row>
    <row r="49" spans="1:22">
      <c r="A49" s="1116">
        <v>7</v>
      </c>
      <c r="B49" s="860" t="s">
        <v>876</v>
      </c>
      <c r="C49" s="1064" t="s">
        <v>1121</v>
      </c>
      <c r="D49" s="609">
        <v>4</v>
      </c>
      <c r="E49" s="860">
        <v>4</v>
      </c>
      <c r="F49" s="1064" t="s">
        <v>142</v>
      </c>
      <c r="G49" s="494" t="s">
        <v>4736</v>
      </c>
      <c r="H49" s="494" t="s">
        <v>34</v>
      </c>
      <c r="I49" s="494" t="s">
        <v>294</v>
      </c>
      <c r="J49" s="494" t="s">
        <v>294</v>
      </c>
      <c r="K49" s="573">
        <v>0</v>
      </c>
      <c r="L49" s="358" t="s">
        <v>4771</v>
      </c>
      <c r="M49" s="357" t="s">
        <v>876</v>
      </c>
      <c r="N49" s="357" t="s">
        <v>34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1181</v>
      </c>
      <c r="U49" s="357" t="s">
        <v>294</v>
      </c>
      <c r="V49" s="357" t="s">
        <v>294</v>
      </c>
    </row>
    <row r="50" spans="1:22">
      <c r="A50" s="1116"/>
      <c r="B50" s="860" t="s">
        <v>1116</v>
      </c>
      <c r="C50" s="1063" t="s">
        <v>1122</v>
      </c>
      <c r="D50" s="609">
        <v>4</v>
      </c>
      <c r="E50" s="860">
        <v>4</v>
      </c>
      <c r="F50" s="1063" t="s">
        <v>142</v>
      </c>
      <c r="G50" s="494" t="s">
        <v>4736</v>
      </c>
      <c r="H50" s="494" t="s">
        <v>34</v>
      </c>
      <c r="I50" s="494" t="s">
        <v>294</v>
      </c>
      <c r="J50" s="494" t="s">
        <v>294</v>
      </c>
      <c r="K50" s="573">
        <v>0</v>
      </c>
      <c r="L50" s="358"/>
    </row>
    <row r="51" spans="1:22">
      <c r="A51" s="1116"/>
      <c r="B51" s="860" t="s">
        <v>373</v>
      </c>
      <c r="C51" s="1063" t="s">
        <v>4555</v>
      </c>
      <c r="D51" s="609">
        <v>3</v>
      </c>
      <c r="E51" s="860">
        <v>4</v>
      </c>
      <c r="F51" s="1063" t="s">
        <v>141</v>
      </c>
      <c r="G51" s="494"/>
      <c r="H51" s="494" t="s">
        <v>30</v>
      </c>
      <c r="I51" s="494" t="s">
        <v>294</v>
      </c>
      <c r="J51" s="494" t="s">
        <v>294</v>
      </c>
      <c r="K51" s="573">
        <v>0</v>
      </c>
      <c r="L51" s="358" t="s">
        <v>2115</v>
      </c>
      <c r="M51" s="357" t="s">
        <v>373</v>
      </c>
      <c r="N51" s="357" t="s">
        <v>30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604</v>
      </c>
      <c r="U51" s="357" t="s">
        <v>294</v>
      </c>
      <c r="V51" s="357" t="s">
        <v>294</v>
      </c>
    </row>
    <row r="52" spans="1:22">
      <c r="A52" s="1116"/>
      <c r="B52" s="860" t="s">
        <v>4710</v>
      </c>
      <c r="C52" s="1063" t="s">
        <v>4711</v>
      </c>
      <c r="D52" s="609">
        <v>5</v>
      </c>
      <c r="E52" s="860">
        <v>9</v>
      </c>
      <c r="F52" s="1063" t="s">
        <v>4699</v>
      </c>
      <c r="G52" s="494"/>
      <c r="H52" s="494" t="s">
        <v>4698</v>
      </c>
      <c r="I52" s="494" t="s">
        <v>294</v>
      </c>
      <c r="J52" s="494" t="s">
        <v>294</v>
      </c>
      <c r="K52" s="573">
        <v>0</v>
      </c>
      <c r="L52" s="358" t="s">
        <v>4712</v>
      </c>
      <c r="M52" s="357" t="s">
        <v>4710</v>
      </c>
      <c r="N52" s="357" t="s">
        <v>4698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4700</v>
      </c>
      <c r="U52" s="357" t="s">
        <v>294</v>
      </c>
      <c r="V52" s="357" t="s">
        <v>294</v>
      </c>
    </row>
    <row r="53" spans="1:22">
      <c r="A53" s="1116"/>
      <c r="B53" s="860" t="s">
        <v>4772</v>
      </c>
      <c r="C53" s="1063" t="s">
        <v>4773</v>
      </c>
      <c r="D53" s="609">
        <v>4</v>
      </c>
      <c r="E53" s="860">
        <v>6</v>
      </c>
      <c r="F53" s="1063" t="s">
        <v>4769</v>
      </c>
      <c r="G53" s="494"/>
      <c r="H53" s="494" t="s">
        <v>4768</v>
      </c>
      <c r="I53" s="494" t="s">
        <v>294</v>
      </c>
      <c r="J53" s="494" t="s">
        <v>294</v>
      </c>
      <c r="K53" s="573">
        <v>0</v>
      </c>
      <c r="L53" s="358" t="s">
        <v>4653</v>
      </c>
      <c r="M53" s="357" t="s">
        <v>4772</v>
      </c>
      <c r="N53" s="357" t="s">
        <v>4768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4770</v>
      </c>
      <c r="U53" s="357" t="s">
        <v>294</v>
      </c>
      <c r="V53" s="357" t="s">
        <v>294</v>
      </c>
    </row>
    <row r="54" spans="1:22" ht="15" thickBot="1">
      <c r="A54" s="1116"/>
      <c r="B54" s="860" t="s">
        <v>4643</v>
      </c>
      <c r="C54" s="1066" t="s">
        <v>4645</v>
      </c>
      <c r="D54" s="609">
        <v>5</v>
      </c>
      <c r="E54" s="1117">
        <v>8</v>
      </c>
      <c r="F54" s="1066" t="s">
        <v>411</v>
      </c>
      <c r="G54" s="494"/>
      <c r="H54" s="494" t="s">
        <v>4637</v>
      </c>
      <c r="I54" s="494" t="s">
        <v>294</v>
      </c>
      <c r="J54" s="494" t="s">
        <v>294</v>
      </c>
      <c r="K54" s="573">
        <v>0</v>
      </c>
      <c r="L54" s="358" t="s">
        <v>4645</v>
      </c>
      <c r="M54" s="357" t="s">
        <v>4643</v>
      </c>
      <c r="N54" s="357" t="s">
        <v>4637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411</v>
      </c>
      <c r="U54" s="357" t="s">
        <v>294</v>
      </c>
      <c r="V54" s="357" t="s">
        <v>294</v>
      </c>
    </row>
    <row r="55" spans="1:22" ht="15" thickBot="1">
      <c r="A55" s="1116"/>
      <c r="B55" s="1119" t="s">
        <v>4753</v>
      </c>
      <c r="C55" s="772" t="s">
        <v>22</v>
      </c>
      <c r="D55" s="614">
        <v>21</v>
      </c>
      <c r="E55" s="614">
        <v>31</v>
      </c>
      <c r="F55" s="1124" t="s">
        <v>4753</v>
      </c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4753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4753</v>
      </c>
      <c r="U55" s="357" t="s">
        <v>294</v>
      </c>
      <c r="V55" s="357" t="s">
        <v>294</v>
      </c>
    </row>
    <row r="56" spans="1:22">
      <c r="A56" s="1115">
        <v>8</v>
      </c>
      <c r="B56" s="860" t="s">
        <v>4774</v>
      </c>
      <c r="C56" s="1063" t="s">
        <v>4775</v>
      </c>
      <c r="D56" s="609">
        <v>5</v>
      </c>
      <c r="E56" s="860">
        <v>9</v>
      </c>
      <c r="F56" s="1063" t="s">
        <v>738</v>
      </c>
      <c r="G56" s="494"/>
      <c r="H56" s="494" t="s">
        <v>860</v>
      </c>
      <c r="I56" s="494" t="s">
        <v>294</v>
      </c>
      <c r="J56" s="494" t="s">
        <v>294</v>
      </c>
      <c r="K56" s="573">
        <v>0</v>
      </c>
      <c r="L56" s="358" t="s">
        <v>4776</v>
      </c>
      <c r="M56" s="357" t="s">
        <v>4774</v>
      </c>
      <c r="N56" s="357" t="s">
        <v>860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738</v>
      </c>
      <c r="U56" s="357" t="s">
        <v>294</v>
      </c>
      <c r="V56" s="357" t="s">
        <v>294</v>
      </c>
    </row>
    <row r="57" spans="1:22">
      <c r="A57" s="1116"/>
      <c r="B57" s="860" t="s">
        <v>4731</v>
      </c>
      <c r="C57" s="611" t="s">
        <v>4732</v>
      </c>
      <c r="D57" s="609">
        <v>5</v>
      </c>
      <c r="E57" s="607">
        <v>8</v>
      </c>
      <c r="F57" s="1125" t="s">
        <v>4777</v>
      </c>
      <c r="G57" s="494"/>
      <c r="H57" s="494" t="s">
        <v>34</v>
      </c>
      <c r="I57" s="494" t="s">
        <v>4772</v>
      </c>
      <c r="J57" s="494" t="s">
        <v>294</v>
      </c>
      <c r="K57" s="573">
        <v>0</v>
      </c>
      <c r="L57" s="358" t="s">
        <v>4734</v>
      </c>
      <c r="M57" s="357" t="s">
        <v>4731</v>
      </c>
      <c r="N57" s="357" t="s">
        <v>34</v>
      </c>
      <c r="O57" s="357" t="s">
        <v>4772</v>
      </c>
      <c r="P57" s="357" t="s">
        <v>294</v>
      </c>
      <c r="Q57" s="357">
        <v>0</v>
      </c>
      <c r="R57" s="357">
        <v>19</v>
      </c>
      <c r="S57" s="357">
        <v>0</v>
      </c>
      <c r="T57" s="357" t="s">
        <v>1181</v>
      </c>
      <c r="U57" s="357" t="s">
        <v>4653</v>
      </c>
      <c r="V57" s="357" t="s">
        <v>294</v>
      </c>
    </row>
    <row r="58" spans="1:22">
      <c r="A58" s="1116"/>
      <c r="B58" s="860" t="s">
        <v>4656</v>
      </c>
      <c r="C58" s="1063" t="s">
        <v>4778</v>
      </c>
      <c r="D58" s="609">
        <v>4</v>
      </c>
      <c r="E58" s="860">
        <v>4</v>
      </c>
      <c r="F58" s="1063" t="s">
        <v>943</v>
      </c>
      <c r="G58" s="494"/>
      <c r="H58" s="494" t="s">
        <v>4634</v>
      </c>
      <c r="I58" s="494" t="s">
        <v>294</v>
      </c>
      <c r="J58" s="494" t="s">
        <v>294</v>
      </c>
      <c r="K58" s="573">
        <v>0</v>
      </c>
      <c r="L58" s="358" t="s">
        <v>4659</v>
      </c>
      <c r="M58" s="357" t="s">
        <v>4656</v>
      </c>
      <c r="N58" s="357" t="s">
        <v>4634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943</v>
      </c>
      <c r="U58" s="357" t="s">
        <v>294</v>
      </c>
      <c r="V58" s="357" t="s">
        <v>294</v>
      </c>
    </row>
    <row r="59" spans="1:22" ht="15" thickBot="1">
      <c r="A59" s="1116"/>
      <c r="B59" s="860" t="s">
        <v>4660</v>
      </c>
      <c r="C59" s="1063" t="s">
        <v>4779</v>
      </c>
      <c r="D59" s="609">
        <v>4</v>
      </c>
      <c r="E59" s="860">
        <v>4</v>
      </c>
      <c r="F59" s="1063" t="s">
        <v>4662</v>
      </c>
      <c r="G59" s="494"/>
      <c r="H59" s="494" t="s">
        <v>4649</v>
      </c>
      <c r="I59" s="494" t="s">
        <v>294</v>
      </c>
      <c r="J59" s="494" t="s">
        <v>294</v>
      </c>
      <c r="K59" s="573">
        <v>0</v>
      </c>
      <c r="L59" s="358" t="s">
        <v>4663</v>
      </c>
      <c r="M59" s="357" t="s">
        <v>4660</v>
      </c>
      <c r="N59" s="357" t="s">
        <v>4649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774</v>
      </c>
      <c r="U59" s="357" t="s">
        <v>294</v>
      </c>
      <c r="V59" s="357" t="s">
        <v>294</v>
      </c>
    </row>
    <row r="60" spans="1:22" ht="15" thickBot="1">
      <c r="A60" s="1118"/>
      <c r="B60" s="1119" t="s">
        <v>4753</v>
      </c>
      <c r="C60" s="772" t="s">
        <v>22</v>
      </c>
      <c r="D60" s="614">
        <v>18</v>
      </c>
      <c r="E60" s="624">
        <v>25</v>
      </c>
      <c r="F60" s="539" t="s">
        <v>4753</v>
      </c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4753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4753</v>
      </c>
      <c r="U60" s="357" t="s">
        <v>294</v>
      </c>
      <c r="V60" s="357" t="s">
        <v>294</v>
      </c>
    </row>
    <row r="61" spans="1:22">
      <c r="A61" s="1115">
        <v>9</v>
      </c>
      <c r="B61" s="860" t="s">
        <v>4743</v>
      </c>
      <c r="C61" s="1122" t="s">
        <v>4744</v>
      </c>
      <c r="D61" s="860">
        <v>5</v>
      </c>
      <c r="E61" s="1068">
        <v>9</v>
      </c>
      <c r="F61" s="1063" t="s">
        <v>4699</v>
      </c>
      <c r="G61" s="494"/>
      <c r="H61" s="494" t="s">
        <v>4698</v>
      </c>
      <c r="I61" s="494" t="s">
        <v>294</v>
      </c>
      <c r="J61" s="494" t="s">
        <v>294</v>
      </c>
      <c r="K61" s="573">
        <v>0</v>
      </c>
      <c r="L61" s="358" t="s">
        <v>4745</v>
      </c>
      <c r="M61" s="357" t="s">
        <v>4743</v>
      </c>
      <c r="N61" s="357" t="s">
        <v>4698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4700</v>
      </c>
      <c r="U61" s="357" t="s">
        <v>294</v>
      </c>
      <c r="V61" s="357" t="s">
        <v>294</v>
      </c>
    </row>
    <row r="62" spans="1:22">
      <c r="A62" s="1116"/>
      <c r="B62" s="860" t="s">
        <v>4780</v>
      </c>
      <c r="C62" s="1063" t="s">
        <v>4781</v>
      </c>
      <c r="D62" s="860">
        <v>5</v>
      </c>
      <c r="E62" s="860">
        <v>9</v>
      </c>
      <c r="F62" s="1063" t="s">
        <v>4778</v>
      </c>
      <c r="G62" s="494"/>
      <c r="H62" s="494" t="s">
        <v>4656</v>
      </c>
      <c r="I62" s="494" t="s">
        <v>294</v>
      </c>
      <c r="J62" s="494" t="s">
        <v>294</v>
      </c>
      <c r="K62" s="573">
        <v>0</v>
      </c>
      <c r="L62" s="358" t="s">
        <v>4782</v>
      </c>
      <c r="M62" s="357" t="s">
        <v>4780</v>
      </c>
      <c r="N62" s="357" t="s">
        <v>4656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4659</v>
      </c>
      <c r="U62" s="357" t="s">
        <v>294</v>
      </c>
      <c r="V62" s="357" t="s">
        <v>294</v>
      </c>
    </row>
    <row r="63" spans="1:22">
      <c r="A63" s="1116"/>
      <c r="B63" s="860" t="s">
        <v>866</v>
      </c>
      <c r="C63" s="1063" t="s">
        <v>1123</v>
      </c>
      <c r="D63" s="860">
        <v>4</v>
      </c>
      <c r="E63" s="860">
        <v>4</v>
      </c>
      <c r="F63" s="1063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4742</v>
      </c>
      <c r="M63" s="357" t="s">
        <v>866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 ht="15" thickBot="1">
      <c r="A64" s="1116"/>
      <c r="B64" s="860" t="s">
        <v>4783</v>
      </c>
      <c r="C64" s="1124" t="s">
        <v>4784</v>
      </c>
      <c r="D64" s="860">
        <v>5</v>
      </c>
      <c r="E64" s="1117">
        <v>9</v>
      </c>
      <c r="F64" s="1063" t="s">
        <v>4778</v>
      </c>
      <c r="G64" s="494"/>
      <c r="H64" s="494" t="s">
        <v>4656</v>
      </c>
      <c r="I64" s="494" t="s">
        <v>294</v>
      </c>
      <c r="J64" s="494" t="s">
        <v>294</v>
      </c>
      <c r="K64" s="573">
        <v>0</v>
      </c>
      <c r="L64" s="358" t="s">
        <v>4785</v>
      </c>
      <c r="M64" s="357" t="s">
        <v>4783</v>
      </c>
      <c r="N64" s="357" t="s">
        <v>4656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4659</v>
      </c>
      <c r="U64" s="357" t="s">
        <v>294</v>
      </c>
      <c r="V64" s="357" t="s">
        <v>294</v>
      </c>
    </row>
    <row r="65" spans="1:22" ht="15" thickBot="1">
      <c r="A65" s="1118"/>
      <c r="B65" s="1119"/>
      <c r="C65" s="1126" t="s">
        <v>22</v>
      </c>
      <c r="D65" s="1127">
        <v>19</v>
      </c>
      <c r="E65" s="1128">
        <v>31</v>
      </c>
      <c r="F65" s="539" t="s">
        <v>4753</v>
      </c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4753</v>
      </c>
      <c r="U65" s="357" t="s">
        <v>294</v>
      </c>
      <c r="V65" s="357" t="s">
        <v>294</v>
      </c>
    </row>
    <row r="66" spans="1:22">
      <c r="A66" s="1115">
        <v>10</v>
      </c>
      <c r="B66" s="860" t="s">
        <v>4751</v>
      </c>
      <c r="C66" s="1063" t="s">
        <v>3394</v>
      </c>
      <c r="D66" s="860">
        <v>8</v>
      </c>
      <c r="E66" s="1068">
        <v>12</v>
      </c>
      <c r="F66" s="1063" t="s">
        <v>4732</v>
      </c>
      <c r="G66" s="494"/>
      <c r="H66" s="494" t="s">
        <v>4731</v>
      </c>
      <c r="I66" s="494" t="s">
        <v>294</v>
      </c>
      <c r="J66" s="494" t="s">
        <v>294</v>
      </c>
      <c r="K66" s="573">
        <v>0</v>
      </c>
      <c r="L66" s="358" t="s">
        <v>3396</v>
      </c>
      <c r="M66" s="357" t="s">
        <v>4751</v>
      </c>
      <c r="N66" s="357" t="s">
        <v>4731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4734</v>
      </c>
      <c r="U66" s="357" t="s">
        <v>294</v>
      </c>
      <c r="V66" s="357" t="s">
        <v>294</v>
      </c>
    </row>
    <row r="67" spans="1:22">
      <c r="A67" s="1116"/>
      <c r="B67" s="860" t="s">
        <v>4786</v>
      </c>
      <c r="C67" s="1063" t="s">
        <v>4787</v>
      </c>
      <c r="D67" s="860">
        <v>5</v>
      </c>
      <c r="E67" s="860">
        <v>9</v>
      </c>
      <c r="F67" s="1063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4788</v>
      </c>
      <c r="M67" s="357" t="s">
        <v>4786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15" thickBot="1">
      <c r="A68" s="1116"/>
      <c r="B68" s="860" t="s">
        <v>4748</v>
      </c>
      <c r="C68" s="1129" t="s">
        <v>4749</v>
      </c>
      <c r="D68" s="860">
        <v>5</v>
      </c>
      <c r="E68" s="1117">
        <v>9</v>
      </c>
      <c r="F68" s="1066" t="s">
        <v>4744</v>
      </c>
      <c r="G68" s="494"/>
      <c r="H68" s="494" t="s">
        <v>4743</v>
      </c>
      <c r="I68" s="494" t="s">
        <v>294</v>
      </c>
      <c r="J68" s="494" t="s">
        <v>294</v>
      </c>
      <c r="K68" s="573">
        <v>0</v>
      </c>
      <c r="L68" s="358" t="s">
        <v>4750</v>
      </c>
      <c r="M68" s="357" t="s">
        <v>4748</v>
      </c>
      <c r="N68" s="357" t="s">
        <v>4743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4745</v>
      </c>
      <c r="U68" s="357" t="s">
        <v>294</v>
      </c>
      <c r="V68" s="357" t="s">
        <v>294</v>
      </c>
    </row>
    <row r="69" spans="1:22" ht="15" thickBot="1">
      <c r="A69" s="1116"/>
      <c r="B69" s="1130" t="s">
        <v>4753</v>
      </c>
      <c r="C69" s="1131" t="s">
        <v>22</v>
      </c>
      <c r="D69" s="1132">
        <v>18</v>
      </c>
      <c r="E69" s="1133">
        <v>30</v>
      </c>
      <c r="F69" s="1134" t="s">
        <v>4753</v>
      </c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4753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4753</v>
      </c>
      <c r="U69" s="357" t="s">
        <v>294</v>
      </c>
      <c r="V69" s="357" t="s">
        <v>294</v>
      </c>
    </row>
    <row r="70" spans="1:22" ht="15" thickBot="1">
      <c r="A70" s="1135"/>
      <c r="B70" s="1136" t="s">
        <v>4753</v>
      </c>
      <c r="C70" s="772" t="s">
        <v>111</v>
      </c>
      <c r="D70" s="644">
        <v>200</v>
      </c>
      <c r="E70" s="644">
        <v>287</v>
      </c>
      <c r="F70" s="1137" t="s">
        <v>4753</v>
      </c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4753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4753</v>
      </c>
      <c r="U70" s="357" t="s">
        <v>294</v>
      </c>
      <c r="V70" s="357" t="s">
        <v>294</v>
      </c>
    </row>
    <row r="71" spans="1:22">
      <c r="A71" s="494"/>
      <c r="B71" s="494"/>
      <c r="C71" s="494"/>
      <c r="D71" s="494"/>
      <c r="E71" s="494"/>
      <c r="F71" s="494"/>
      <c r="G71" s="494"/>
      <c r="H71" s="494"/>
      <c r="I71" s="494"/>
      <c r="J71" s="494"/>
      <c r="L71" s="358" t="s">
        <v>294</v>
      </c>
      <c r="M71" s="357" t="s">
        <v>294</v>
      </c>
      <c r="N71" s="357" t="s">
        <v>294</v>
      </c>
      <c r="T71" s="357" t="s">
        <v>294</v>
      </c>
      <c r="U71" s="357" t="s">
        <v>294</v>
      </c>
      <c r="V71" s="357" t="s">
        <v>294</v>
      </c>
    </row>
    <row r="72" spans="1:22">
      <c r="L72" s="358" t="s">
        <v>294</v>
      </c>
      <c r="M72" s="357" t="s">
        <v>294</v>
      </c>
      <c r="N72" s="357" t="s">
        <v>294</v>
      </c>
    </row>
    <row r="73" spans="1:22">
      <c r="L73" s="358" t="s">
        <v>294</v>
      </c>
      <c r="M73" s="357" t="s">
        <v>294</v>
      </c>
      <c r="N73" s="357" t="s">
        <v>294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BC19-63D4-41BF-B926-809143B11201}">
  <sheetPr codeName="Sheet212"/>
  <dimension ref="A1:V7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797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1113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1071" t="s">
        <v>499</v>
      </c>
      <c r="C9" s="1072" t="s">
        <v>500</v>
      </c>
      <c r="D9" s="1073">
        <v>4</v>
      </c>
      <c r="E9" s="1071">
        <v>4</v>
      </c>
      <c r="F9" s="107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882</v>
      </c>
      <c r="M9" s="357" t="s">
        <v>499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1074" t="s">
        <v>4678</v>
      </c>
      <c r="C10" s="1075" t="s">
        <v>1113</v>
      </c>
      <c r="D10" s="1076">
        <v>4</v>
      </c>
      <c r="E10" s="1074">
        <v>4</v>
      </c>
      <c r="F10" s="1075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1113</v>
      </c>
      <c r="M10" s="357" t="s">
        <v>4678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1074" t="s">
        <v>20</v>
      </c>
      <c r="C11" s="1075" t="s">
        <v>21</v>
      </c>
      <c r="D11" s="1074">
        <v>5</v>
      </c>
      <c r="E11" s="1074">
        <v>6</v>
      </c>
      <c r="F11" s="1075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470</v>
      </c>
      <c r="M11" s="357" t="s">
        <v>20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1074" t="s">
        <v>3168</v>
      </c>
      <c r="C12" s="1075" t="s">
        <v>4679</v>
      </c>
      <c r="D12" s="1076">
        <v>5</v>
      </c>
      <c r="E12" s="1074">
        <v>6</v>
      </c>
      <c r="F12" s="1075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3170</v>
      </c>
      <c r="M12" s="357" t="s">
        <v>3168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27"/>
      <c r="B13" s="1077" t="s">
        <v>10</v>
      </c>
      <c r="C13" s="1078" t="s">
        <v>11</v>
      </c>
      <c r="D13" s="1076">
        <v>2</v>
      </c>
      <c r="E13" s="1077">
        <v>2</v>
      </c>
      <c r="F13" s="1078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438</v>
      </c>
      <c r="M13" s="357" t="s">
        <v>10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8"/>
      <c r="B14" s="1079"/>
      <c r="C14" s="1080" t="s">
        <v>22</v>
      </c>
      <c r="D14" s="1081">
        <v>20</v>
      </c>
      <c r="E14" s="1079">
        <v>22</v>
      </c>
      <c r="F14" s="1082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526">
        <v>2</v>
      </c>
      <c r="B15" s="1071" t="s">
        <v>366</v>
      </c>
      <c r="C15" s="1083" t="s">
        <v>367</v>
      </c>
      <c r="D15" s="1073">
        <v>3</v>
      </c>
      <c r="E15" s="1071">
        <v>4</v>
      </c>
      <c r="F15" s="108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367</v>
      </c>
      <c r="M15" s="357" t="s">
        <v>366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7"/>
      <c r="B16" s="1074" t="s">
        <v>860</v>
      </c>
      <c r="C16" s="1085" t="s">
        <v>861</v>
      </c>
      <c r="D16" s="1076">
        <v>4</v>
      </c>
      <c r="E16" s="1074">
        <v>6</v>
      </c>
      <c r="F16" s="1086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738</v>
      </c>
      <c r="M16" s="357" t="s">
        <v>860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27"/>
      <c r="B17" s="1087" t="s">
        <v>29</v>
      </c>
      <c r="C17" s="1088" t="s">
        <v>53</v>
      </c>
      <c r="D17" s="1076">
        <v>2</v>
      </c>
      <c r="E17" s="1074">
        <v>4</v>
      </c>
      <c r="F17" s="1089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609</v>
      </c>
      <c r="M17" s="357" t="s">
        <v>29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527"/>
      <c r="B18" s="1074" t="s">
        <v>26</v>
      </c>
      <c r="C18" s="1085" t="s">
        <v>52</v>
      </c>
      <c r="D18" s="1076">
        <v>5</v>
      </c>
      <c r="E18" s="1074">
        <v>6</v>
      </c>
      <c r="F18" s="1075" t="s">
        <v>21</v>
      </c>
      <c r="G18" s="494"/>
      <c r="H18" s="494" t="s">
        <v>20</v>
      </c>
      <c r="I18" s="494" t="s">
        <v>294</v>
      </c>
      <c r="J18" s="494" t="s">
        <v>294</v>
      </c>
      <c r="K18" s="573">
        <v>0</v>
      </c>
      <c r="L18" s="358" t="s">
        <v>3412</v>
      </c>
      <c r="M18" s="357" t="s">
        <v>26</v>
      </c>
      <c r="N18" s="357" t="s">
        <v>20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470</v>
      </c>
      <c r="U18" s="357" t="s">
        <v>294</v>
      </c>
      <c r="V18" s="357" t="s">
        <v>294</v>
      </c>
    </row>
    <row r="19" spans="1:22">
      <c r="A19" s="527"/>
      <c r="B19" s="1074" t="s">
        <v>1020</v>
      </c>
      <c r="C19" s="1085" t="s">
        <v>3206</v>
      </c>
      <c r="D19" s="1076">
        <v>2</v>
      </c>
      <c r="E19" s="1074">
        <v>2</v>
      </c>
      <c r="F19" s="107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3207</v>
      </c>
      <c r="M19" s="357" t="s">
        <v>1020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27"/>
      <c r="B20" s="1077" t="s">
        <v>3544</v>
      </c>
      <c r="C20" s="1090" t="s">
        <v>3545</v>
      </c>
      <c r="D20" s="1091">
        <v>5</v>
      </c>
      <c r="E20" s="1077">
        <v>6</v>
      </c>
      <c r="F20" s="1078" t="s">
        <v>4679</v>
      </c>
      <c r="G20" s="494"/>
      <c r="H20" s="494" t="s">
        <v>3168</v>
      </c>
      <c r="I20" s="494" t="s">
        <v>294</v>
      </c>
      <c r="J20" s="494" t="s">
        <v>294</v>
      </c>
      <c r="K20" s="573">
        <v>0</v>
      </c>
      <c r="L20" s="358" t="s">
        <v>593</v>
      </c>
      <c r="M20" s="357" t="s">
        <v>3544</v>
      </c>
      <c r="N20" s="357" t="s">
        <v>3168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3170</v>
      </c>
      <c r="U20" s="357" t="s">
        <v>294</v>
      </c>
      <c r="V20" s="357" t="s">
        <v>294</v>
      </c>
    </row>
    <row r="21" spans="1:22" ht="15" thickBot="1">
      <c r="A21" s="528"/>
      <c r="B21" s="1079"/>
      <c r="C21" s="1080" t="s">
        <v>22</v>
      </c>
      <c r="D21" s="1073">
        <v>21</v>
      </c>
      <c r="E21" s="1092">
        <v>28</v>
      </c>
      <c r="F21" s="1082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26">
        <v>3</v>
      </c>
      <c r="B22" s="1071" t="s">
        <v>868</v>
      </c>
      <c r="C22" s="1083" t="s">
        <v>4618</v>
      </c>
      <c r="D22" s="1093">
        <v>3</v>
      </c>
      <c r="E22" s="1094">
        <v>4</v>
      </c>
      <c r="F22" s="1072" t="s">
        <v>4679</v>
      </c>
      <c r="G22" s="494"/>
      <c r="H22" s="494" t="s">
        <v>3168</v>
      </c>
      <c r="I22" s="494" t="s">
        <v>294</v>
      </c>
      <c r="J22" s="494" t="s">
        <v>294</v>
      </c>
      <c r="K22" s="573">
        <v>0</v>
      </c>
      <c r="L22" s="358" t="s">
        <v>2113</v>
      </c>
      <c r="M22" s="357" t="s">
        <v>868</v>
      </c>
      <c r="N22" s="357" t="s">
        <v>3168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3170</v>
      </c>
      <c r="U22" s="357" t="s">
        <v>294</v>
      </c>
      <c r="V22" s="357" t="s">
        <v>294</v>
      </c>
    </row>
    <row r="23" spans="1:22">
      <c r="A23" s="527"/>
      <c r="B23" s="1087" t="s">
        <v>4680</v>
      </c>
      <c r="C23" s="1088" t="s">
        <v>1109</v>
      </c>
      <c r="D23" s="1076">
        <v>4</v>
      </c>
      <c r="E23" s="1074">
        <v>4</v>
      </c>
      <c r="F23" s="1075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1109</v>
      </c>
      <c r="M23" s="357" t="s">
        <v>4680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/>
      <c r="B24" s="1095" t="s">
        <v>4681</v>
      </c>
      <c r="C24" s="1085" t="s">
        <v>4682</v>
      </c>
      <c r="D24" s="1076">
        <v>5</v>
      </c>
      <c r="E24" s="1074">
        <v>9</v>
      </c>
      <c r="F24" s="1075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4683</v>
      </c>
      <c r="M24" s="357" t="s">
        <v>4681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27"/>
      <c r="B25" s="1074" t="s">
        <v>4684</v>
      </c>
      <c r="C25" s="1085" t="s">
        <v>4685</v>
      </c>
      <c r="D25" s="1076">
        <v>5</v>
      </c>
      <c r="E25" s="1074">
        <v>9</v>
      </c>
      <c r="F25" s="1075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4686</v>
      </c>
      <c r="M25" s="357" t="s">
        <v>4684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 ht="15" thickBot="1">
      <c r="A26" s="527"/>
      <c r="B26" s="1074" t="s">
        <v>25</v>
      </c>
      <c r="C26" s="1085" t="s">
        <v>138</v>
      </c>
      <c r="D26" s="1096">
        <v>3</v>
      </c>
      <c r="E26" s="1097">
        <v>4</v>
      </c>
      <c r="F26" s="1078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25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" thickBot="1">
      <c r="A27" s="528"/>
      <c r="B27" s="1079"/>
      <c r="C27" s="1080" t="s">
        <v>22</v>
      </c>
      <c r="D27" s="1091">
        <v>20</v>
      </c>
      <c r="E27" s="1098">
        <v>30</v>
      </c>
      <c r="F27" s="1099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22</v>
      </c>
      <c r="M27" s="357" t="s">
        <v>294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26">
        <v>4</v>
      </c>
      <c r="B28" s="1095" t="s">
        <v>4687</v>
      </c>
      <c r="C28" s="1085" t="s">
        <v>4688</v>
      </c>
      <c r="D28" s="1076">
        <v>3</v>
      </c>
      <c r="E28" s="1074">
        <v>4</v>
      </c>
      <c r="F28" s="1075" t="s">
        <v>1109</v>
      </c>
      <c r="G28" s="494"/>
      <c r="H28" s="494" t="s">
        <v>4680</v>
      </c>
      <c r="I28" s="494" t="s">
        <v>294</v>
      </c>
      <c r="J28" s="494" t="s">
        <v>294</v>
      </c>
      <c r="K28" s="573">
        <v>0</v>
      </c>
      <c r="L28" s="358" t="s">
        <v>4688</v>
      </c>
      <c r="M28" s="357" t="s">
        <v>4687</v>
      </c>
      <c r="N28" s="357" t="s">
        <v>4680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1109</v>
      </c>
      <c r="U28" s="357" t="s">
        <v>294</v>
      </c>
      <c r="V28" s="357" t="s">
        <v>294</v>
      </c>
    </row>
    <row r="29" spans="1:22">
      <c r="A29" s="527"/>
      <c r="B29" s="1074" t="s">
        <v>4632</v>
      </c>
      <c r="C29" s="1085" t="s">
        <v>4689</v>
      </c>
      <c r="D29" s="1076">
        <v>3</v>
      </c>
      <c r="E29" s="1074">
        <v>4</v>
      </c>
      <c r="F29" s="1075" t="s">
        <v>3545</v>
      </c>
      <c r="G29" s="494"/>
      <c r="H29" s="494" t="s">
        <v>3544</v>
      </c>
      <c r="I29" s="494" t="s">
        <v>294</v>
      </c>
      <c r="J29" s="494" t="s">
        <v>294</v>
      </c>
      <c r="K29" s="573">
        <v>0</v>
      </c>
      <c r="L29" s="358" t="s">
        <v>2108</v>
      </c>
      <c r="M29" s="357" t="s">
        <v>4632</v>
      </c>
      <c r="N29" s="357" t="s">
        <v>3544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593</v>
      </c>
      <c r="U29" s="357" t="s">
        <v>294</v>
      </c>
      <c r="V29" s="357" t="s">
        <v>294</v>
      </c>
    </row>
    <row r="30" spans="1:22">
      <c r="A30" s="527"/>
      <c r="B30" s="1074" t="s">
        <v>4690</v>
      </c>
      <c r="C30" s="1088" t="s">
        <v>4691</v>
      </c>
      <c r="D30" s="1076">
        <v>5</v>
      </c>
      <c r="E30" s="1074">
        <v>9</v>
      </c>
      <c r="F30" s="1075" t="s">
        <v>4685</v>
      </c>
      <c r="G30" s="494"/>
      <c r="H30" s="494" t="s">
        <v>4684</v>
      </c>
      <c r="I30" s="494" t="s">
        <v>294</v>
      </c>
      <c r="J30" s="494" t="s">
        <v>294</v>
      </c>
      <c r="K30" s="573">
        <v>0</v>
      </c>
      <c r="L30" s="358" t="s">
        <v>4692</v>
      </c>
      <c r="M30" s="357" t="s">
        <v>4690</v>
      </c>
      <c r="N30" s="357" t="s">
        <v>4684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4686</v>
      </c>
      <c r="U30" s="357" t="s">
        <v>294</v>
      </c>
      <c r="V30" s="357" t="s">
        <v>294</v>
      </c>
    </row>
    <row r="31" spans="1:22">
      <c r="A31" s="527"/>
      <c r="B31" s="1074" t="s">
        <v>4693</v>
      </c>
      <c r="C31" s="1085" t="s">
        <v>4694</v>
      </c>
      <c r="D31" s="1076">
        <v>3</v>
      </c>
      <c r="E31" s="1074">
        <v>4</v>
      </c>
      <c r="F31" s="1075" t="s">
        <v>1113</v>
      </c>
      <c r="G31" s="494"/>
      <c r="H31" s="494" t="s">
        <v>4678</v>
      </c>
      <c r="I31" s="494" t="s">
        <v>294</v>
      </c>
      <c r="J31" s="494" t="s">
        <v>294</v>
      </c>
      <c r="K31" s="573">
        <v>0</v>
      </c>
      <c r="L31" s="358" t="s">
        <v>4695</v>
      </c>
      <c r="M31" s="357" t="s">
        <v>4693</v>
      </c>
      <c r="N31" s="357" t="s">
        <v>4678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1113</v>
      </c>
      <c r="U31" s="357" t="s">
        <v>294</v>
      </c>
      <c r="V31" s="357" t="s">
        <v>294</v>
      </c>
    </row>
    <row r="32" spans="1:22" ht="15" thickBot="1">
      <c r="A32" s="527"/>
      <c r="B32" s="1077" t="s">
        <v>30</v>
      </c>
      <c r="C32" s="1090" t="s">
        <v>141</v>
      </c>
      <c r="D32" s="1091">
        <v>5</v>
      </c>
      <c r="E32" s="1077">
        <v>6</v>
      </c>
      <c r="F32" s="1100" t="s">
        <v>3545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 ht="15" thickBot="1">
      <c r="A33" s="528"/>
      <c r="B33" s="1079"/>
      <c r="C33" s="1080" t="s">
        <v>22</v>
      </c>
      <c r="D33" s="1081">
        <v>19</v>
      </c>
      <c r="E33" s="1079">
        <v>27</v>
      </c>
      <c r="F33" s="1101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22</v>
      </c>
      <c r="M33" s="357" t="s">
        <v>294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26">
        <v>5</v>
      </c>
      <c r="B34" s="1071" t="s">
        <v>4637</v>
      </c>
      <c r="C34" s="1102" t="s">
        <v>411</v>
      </c>
      <c r="D34" s="1073">
        <v>4</v>
      </c>
      <c r="E34" s="1071">
        <v>6</v>
      </c>
      <c r="F34" s="1103" t="s">
        <v>4689</v>
      </c>
      <c r="G34" s="494"/>
      <c r="H34" s="494" t="s">
        <v>4632</v>
      </c>
      <c r="I34" s="494" t="s">
        <v>294</v>
      </c>
      <c r="J34" s="494" t="s">
        <v>294</v>
      </c>
      <c r="K34" s="573">
        <v>0</v>
      </c>
      <c r="L34" s="358" t="s">
        <v>411</v>
      </c>
      <c r="M34" s="357" t="s">
        <v>4637</v>
      </c>
      <c r="N34" s="357" t="s">
        <v>4632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2108</v>
      </c>
      <c r="U34" s="357" t="s">
        <v>294</v>
      </c>
      <c r="V34" s="357" t="s">
        <v>294</v>
      </c>
    </row>
    <row r="35" spans="1:22">
      <c r="A35" s="527"/>
      <c r="B35" s="1074" t="s">
        <v>4696</v>
      </c>
      <c r="C35" s="1085" t="s">
        <v>4697</v>
      </c>
      <c r="D35" s="1076">
        <v>3</v>
      </c>
      <c r="E35" s="1074">
        <v>6</v>
      </c>
      <c r="F35" s="1085" t="s">
        <v>4694</v>
      </c>
      <c r="G35" s="494"/>
      <c r="H35" s="494" t="s">
        <v>4693</v>
      </c>
      <c r="I35" s="494" t="s">
        <v>294</v>
      </c>
      <c r="J35" s="494" t="s">
        <v>294</v>
      </c>
      <c r="K35" s="573">
        <v>0</v>
      </c>
      <c r="L35" s="358" t="s">
        <v>4697</v>
      </c>
      <c r="M35" s="357" t="s">
        <v>4696</v>
      </c>
      <c r="N35" s="357" t="s">
        <v>4693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4695</v>
      </c>
      <c r="U35" s="357" t="s">
        <v>294</v>
      </c>
      <c r="V35" s="357" t="s">
        <v>294</v>
      </c>
    </row>
    <row r="36" spans="1:22">
      <c r="A36" s="527"/>
      <c r="B36" s="1074" t="s">
        <v>4698</v>
      </c>
      <c r="C36" s="1085" t="s">
        <v>4699</v>
      </c>
      <c r="D36" s="1076">
        <v>5</v>
      </c>
      <c r="E36" s="1074">
        <v>9</v>
      </c>
      <c r="F36" s="1085" t="s">
        <v>4682</v>
      </c>
      <c r="G36" s="494"/>
      <c r="H36" s="494" t="s">
        <v>4681</v>
      </c>
      <c r="I36" s="494" t="s">
        <v>294</v>
      </c>
      <c r="J36" s="494" t="s">
        <v>294</v>
      </c>
      <c r="K36" s="573">
        <v>0</v>
      </c>
      <c r="L36" s="358" t="s">
        <v>4700</v>
      </c>
      <c r="M36" s="357" t="s">
        <v>4698</v>
      </c>
      <c r="N36" s="357" t="s">
        <v>4681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4683</v>
      </c>
      <c r="U36" s="357" t="s">
        <v>294</v>
      </c>
      <c r="V36" s="357" t="s">
        <v>294</v>
      </c>
    </row>
    <row r="37" spans="1:22">
      <c r="A37" s="527"/>
      <c r="B37" s="1074" t="s">
        <v>34</v>
      </c>
      <c r="C37" s="1089" t="s">
        <v>142</v>
      </c>
      <c r="D37" s="1076">
        <v>4</v>
      </c>
      <c r="E37" s="1074">
        <v>6</v>
      </c>
      <c r="F37" s="1075" t="s">
        <v>11</v>
      </c>
      <c r="G37" s="494"/>
      <c r="H37" s="494" t="s">
        <v>10</v>
      </c>
      <c r="I37" s="494" t="s">
        <v>294</v>
      </c>
      <c r="J37" s="494" t="s">
        <v>294</v>
      </c>
      <c r="K37" s="574">
        <v>0</v>
      </c>
      <c r="L37" s="358" t="s">
        <v>1181</v>
      </c>
      <c r="M37" s="357" t="s">
        <v>34</v>
      </c>
      <c r="N37" s="357" t="s">
        <v>10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438</v>
      </c>
      <c r="U37" s="357" t="s">
        <v>294</v>
      </c>
      <c r="V37" s="357" t="s">
        <v>294</v>
      </c>
    </row>
    <row r="38" spans="1:22" ht="15" thickBot="1">
      <c r="A38" s="527"/>
      <c r="B38" s="1077" t="s">
        <v>1110</v>
      </c>
      <c r="C38" s="1090" t="s">
        <v>408</v>
      </c>
      <c r="D38" s="1091">
        <v>3</v>
      </c>
      <c r="E38" s="1077">
        <v>4</v>
      </c>
      <c r="F38" s="1100" t="s">
        <v>367</v>
      </c>
      <c r="G38" s="494"/>
      <c r="H38" s="494" t="s">
        <v>366</v>
      </c>
      <c r="I38" s="494" t="s">
        <v>294</v>
      </c>
      <c r="J38" s="494" t="s">
        <v>294</v>
      </c>
      <c r="K38" s="573">
        <v>0</v>
      </c>
      <c r="L38" s="358" t="s">
        <v>408</v>
      </c>
      <c r="M38" s="357" t="s">
        <v>1110</v>
      </c>
      <c r="N38" s="357" t="s">
        <v>366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367</v>
      </c>
      <c r="U38" s="357" t="s">
        <v>294</v>
      </c>
      <c r="V38" s="357" t="s">
        <v>294</v>
      </c>
    </row>
    <row r="39" spans="1:22" ht="15" thickBot="1">
      <c r="A39" s="528"/>
      <c r="B39" s="1079"/>
      <c r="C39" s="1080" t="s">
        <v>22</v>
      </c>
      <c r="D39" s="1081">
        <v>19</v>
      </c>
      <c r="E39" s="1079">
        <v>31</v>
      </c>
      <c r="F39" s="1104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26">
        <v>6</v>
      </c>
      <c r="B40" s="1074" t="s">
        <v>4701</v>
      </c>
      <c r="C40" s="1083" t="s">
        <v>4702</v>
      </c>
      <c r="D40" s="1073">
        <v>5</v>
      </c>
      <c r="E40" s="1074">
        <v>8</v>
      </c>
      <c r="F40" s="1083" t="s">
        <v>4688</v>
      </c>
      <c r="G40" s="494"/>
      <c r="H40" s="494" t="s">
        <v>4687</v>
      </c>
      <c r="I40" s="494" t="s">
        <v>294</v>
      </c>
      <c r="J40" s="494" t="s">
        <v>294</v>
      </c>
      <c r="K40" s="573">
        <v>0</v>
      </c>
      <c r="L40" s="358" t="s">
        <v>4703</v>
      </c>
      <c r="M40" s="357" t="s">
        <v>4701</v>
      </c>
      <c r="N40" s="357" t="s">
        <v>4687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4688</v>
      </c>
      <c r="U40" s="357" t="s">
        <v>294</v>
      </c>
      <c r="V40" s="357" t="s">
        <v>294</v>
      </c>
    </row>
    <row r="41" spans="1:22" ht="22.8">
      <c r="A41" s="527"/>
      <c r="B41" s="1074" t="s">
        <v>4704</v>
      </c>
      <c r="C41" s="1085" t="s">
        <v>4705</v>
      </c>
      <c r="D41" s="1076">
        <v>4</v>
      </c>
      <c r="E41" s="1074">
        <v>4</v>
      </c>
      <c r="F41" s="1089" t="s">
        <v>4706</v>
      </c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4705</v>
      </c>
      <c r="M41" s="357" t="s">
        <v>4704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4707</v>
      </c>
      <c r="U41" s="357" t="s">
        <v>294</v>
      </c>
      <c r="V41" s="357" t="s">
        <v>294</v>
      </c>
    </row>
    <row r="42" spans="1:22">
      <c r="A42" s="527"/>
      <c r="B42" s="1074" t="s">
        <v>4708</v>
      </c>
      <c r="C42" s="1085" t="s">
        <v>864</v>
      </c>
      <c r="D42" s="1076">
        <v>4</v>
      </c>
      <c r="E42" s="1074">
        <v>6</v>
      </c>
      <c r="F42" s="1075" t="s">
        <v>861</v>
      </c>
      <c r="G42" s="494"/>
      <c r="H42" s="494" t="s">
        <v>860</v>
      </c>
      <c r="I42" s="494" t="s">
        <v>294</v>
      </c>
      <c r="J42" s="494" t="s">
        <v>294</v>
      </c>
      <c r="K42" s="573">
        <v>0</v>
      </c>
      <c r="L42" s="358" t="s">
        <v>864</v>
      </c>
      <c r="M42" s="357" t="s">
        <v>4708</v>
      </c>
      <c r="N42" s="357" t="s">
        <v>860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738</v>
      </c>
      <c r="U42" s="357" t="s">
        <v>294</v>
      </c>
      <c r="V42" s="357" t="s">
        <v>294</v>
      </c>
    </row>
    <row r="43" spans="1:22">
      <c r="A43" s="527"/>
      <c r="B43" s="1074" t="s">
        <v>4709</v>
      </c>
      <c r="C43" s="1085" t="s">
        <v>863</v>
      </c>
      <c r="D43" s="1076">
        <v>4</v>
      </c>
      <c r="E43" s="1074">
        <v>6</v>
      </c>
      <c r="F43" s="1075" t="s">
        <v>408</v>
      </c>
      <c r="G43" s="494"/>
      <c r="H43" s="494" t="s">
        <v>1110</v>
      </c>
      <c r="I43" s="494" t="s">
        <v>294</v>
      </c>
      <c r="J43" s="494" t="s">
        <v>294</v>
      </c>
      <c r="K43" s="573">
        <v>0</v>
      </c>
      <c r="L43" s="358" t="s">
        <v>863</v>
      </c>
      <c r="M43" s="357" t="s">
        <v>4709</v>
      </c>
      <c r="N43" s="357" t="s">
        <v>1110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408</v>
      </c>
      <c r="U43" s="357" t="s">
        <v>294</v>
      </c>
      <c r="V43" s="357" t="s">
        <v>294</v>
      </c>
    </row>
    <row r="44" spans="1:22" ht="15" thickBot="1">
      <c r="A44" s="527"/>
      <c r="B44" s="1074" t="s">
        <v>4710</v>
      </c>
      <c r="C44" s="1085" t="s">
        <v>4711</v>
      </c>
      <c r="D44" s="1076">
        <v>5</v>
      </c>
      <c r="E44" s="1074">
        <v>9</v>
      </c>
      <c r="F44" s="1075" t="s">
        <v>4699</v>
      </c>
      <c r="G44" s="494"/>
      <c r="H44" s="494" t="s">
        <v>4698</v>
      </c>
      <c r="I44" s="494" t="s">
        <v>294</v>
      </c>
      <c r="J44" s="494" t="s">
        <v>294</v>
      </c>
      <c r="K44" s="573">
        <v>0</v>
      </c>
      <c r="L44" s="358" t="s">
        <v>4712</v>
      </c>
      <c r="M44" s="357" t="s">
        <v>4710</v>
      </c>
      <c r="N44" s="357" t="s">
        <v>4698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4700</v>
      </c>
      <c r="U44" s="357" t="s">
        <v>294</v>
      </c>
      <c r="V44" s="357" t="s">
        <v>294</v>
      </c>
    </row>
    <row r="45" spans="1:22" ht="15" thickBot="1">
      <c r="A45" s="528"/>
      <c r="B45" s="1079"/>
      <c r="C45" s="1080" t="s">
        <v>22</v>
      </c>
      <c r="D45" s="1081">
        <v>22</v>
      </c>
      <c r="E45" s="1079">
        <v>33</v>
      </c>
      <c r="F45" s="1082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26">
        <v>7</v>
      </c>
      <c r="B46" s="1074" t="s">
        <v>4713</v>
      </c>
      <c r="C46" s="1085" t="s">
        <v>4714</v>
      </c>
      <c r="D46" s="1076">
        <v>5</v>
      </c>
      <c r="E46" s="1074">
        <v>9</v>
      </c>
      <c r="F46" s="1075" t="s">
        <v>4702</v>
      </c>
      <c r="G46" s="494"/>
      <c r="H46" s="494" t="s">
        <v>4701</v>
      </c>
      <c r="I46" s="494" t="s">
        <v>294</v>
      </c>
      <c r="J46" s="494" t="s">
        <v>294</v>
      </c>
      <c r="K46" s="573">
        <v>0</v>
      </c>
      <c r="L46" s="358" t="s">
        <v>4715</v>
      </c>
      <c r="M46" s="357" t="s">
        <v>4713</v>
      </c>
      <c r="N46" s="357" t="s">
        <v>4701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4703</v>
      </c>
      <c r="U46" s="357" t="s">
        <v>294</v>
      </c>
      <c r="V46" s="357" t="s">
        <v>294</v>
      </c>
    </row>
    <row r="47" spans="1:22">
      <c r="A47" s="527"/>
      <c r="B47" s="1074" t="s">
        <v>4716</v>
      </c>
      <c r="C47" s="1085" t="s">
        <v>4717</v>
      </c>
      <c r="D47" s="1076">
        <v>3</v>
      </c>
      <c r="E47" s="1074">
        <v>4</v>
      </c>
      <c r="F47" s="1075" t="s">
        <v>863</v>
      </c>
      <c r="G47" s="494"/>
      <c r="H47" s="494" t="s">
        <v>4709</v>
      </c>
      <c r="I47" s="494" t="s">
        <v>294</v>
      </c>
      <c r="J47" s="494" t="s">
        <v>294</v>
      </c>
      <c r="K47" s="573">
        <v>0</v>
      </c>
      <c r="L47" s="358" t="s">
        <v>2118</v>
      </c>
      <c r="M47" s="357" t="s">
        <v>4716</v>
      </c>
      <c r="N47" s="357" t="s">
        <v>4709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863</v>
      </c>
      <c r="U47" s="357" t="s">
        <v>294</v>
      </c>
      <c r="V47" s="357" t="s">
        <v>294</v>
      </c>
    </row>
    <row r="48" spans="1:22">
      <c r="A48" s="527"/>
      <c r="B48" s="1074" t="s">
        <v>4718</v>
      </c>
      <c r="C48" s="1085" t="s">
        <v>4719</v>
      </c>
      <c r="D48" s="1076">
        <v>3</v>
      </c>
      <c r="E48" s="1074">
        <v>4</v>
      </c>
      <c r="F48" s="1075" t="s">
        <v>861</v>
      </c>
      <c r="G48" s="494"/>
      <c r="H48" s="494" t="s">
        <v>860</v>
      </c>
      <c r="I48" s="494" t="s">
        <v>294</v>
      </c>
      <c r="J48" s="494" t="s">
        <v>294</v>
      </c>
      <c r="K48" s="573">
        <v>0</v>
      </c>
      <c r="L48" s="358" t="s">
        <v>4719</v>
      </c>
      <c r="M48" s="357" t="s">
        <v>4718</v>
      </c>
      <c r="N48" s="357" t="s">
        <v>860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738</v>
      </c>
      <c r="U48" s="357" t="s">
        <v>294</v>
      </c>
      <c r="V48" s="357" t="s">
        <v>294</v>
      </c>
    </row>
    <row r="49" spans="1:22">
      <c r="A49" s="527"/>
      <c r="B49" s="1074" t="s">
        <v>4720</v>
      </c>
      <c r="C49" s="1085" t="s">
        <v>4721</v>
      </c>
      <c r="D49" s="1076">
        <v>5</v>
      </c>
      <c r="E49" s="1074">
        <v>8</v>
      </c>
      <c r="F49" s="1075" t="s">
        <v>864</v>
      </c>
      <c r="G49" s="494"/>
      <c r="H49" s="494" t="s">
        <v>4708</v>
      </c>
      <c r="I49" s="494" t="s">
        <v>294</v>
      </c>
      <c r="J49" s="494" t="s">
        <v>294</v>
      </c>
      <c r="K49" s="573">
        <v>0</v>
      </c>
      <c r="L49" s="358" t="s">
        <v>4722</v>
      </c>
      <c r="M49" s="357" t="s">
        <v>4720</v>
      </c>
      <c r="N49" s="357" t="s">
        <v>4708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864</v>
      </c>
      <c r="U49" s="357" t="s">
        <v>294</v>
      </c>
      <c r="V49" s="357" t="s">
        <v>294</v>
      </c>
    </row>
    <row r="50" spans="1:22" ht="15" thickBot="1">
      <c r="A50" s="527"/>
      <c r="B50" s="1074" t="s">
        <v>19</v>
      </c>
      <c r="C50" s="1105" t="s">
        <v>3226</v>
      </c>
      <c r="D50" s="1076">
        <v>2</v>
      </c>
      <c r="E50" s="1087">
        <v>2</v>
      </c>
      <c r="F50" s="1089"/>
      <c r="G50" s="494"/>
      <c r="H50" s="494" t="s">
        <v>294</v>
      </c>
      <c r="I50" s="494" t="s">
        <v>294</v>
      </c>
      <c r="J50" s="494" t="s">
        <v>294</v>
      </c>
      <c r="K50" s="573">
        <v>0</v>
      </c>
      <c r="L50" s="358" t="s">
        <v>335</v>
      </c>
      <c r="M50" s="357" t="s">
        <v>19</v>
      </c>
      <c r="N50" s="357" t="s">
        <v>294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  <c r="U50" s="357" t="s">
        <v>294</v>
      </c>
      <c r="V50" s="357" t="s">
        <v>294</v>
      </c>
    </row>
    <row r="51" spans="1:22" ht="15" thickBot="1">
      <c r="A51" s="528"/>
      <c r="B51" s="1106"/>
      <c r="C51" s="1080" t="s">
        <v>22</v>
      </c>
      <c r="D51" s="1081">
        <v>18</v>
      </c>
      <c r="E51" s="1079">
        <v>27</v>
      </c>
      <c r="F51" s="1099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526">
        <v>8</v>
      </c>
      <c r="B52" s="1074" t="s">
        <v>4723</v>
      </c>
      <c r="C52" s="1083" t="s">
        <v>4724</v>
      </c>
      <c r="D52" s="1073">
        <v>5</v>
      </c>
      <c r="E52" s="1071">
        <v>9</v>
      </c>
      <c r="F52" s="1085" t="s">
        <v>4714</v>
      </c>
      <c r="G52" s="494"/>
      <c r="H52" s="494" t="s">
        <v>4713</v>
      </c>
      <c r="I52" s="494" t="s">
        <v>294</v>
      </c>
      <c r="J52" s="494" t="s">
        <v>294</v>
      </c>
      <c r="K52" s="573">
        <v>0</v>
      </c>
      <c r="L52" s="358" t="s">
        <v>4725</v>
      </c>
      <c r="M52" s="357" t="s">
        <v>4723</v>
      </c>
      <c r="N52" s="357" t="s">
        <v>4713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4715</v>
      </c>
      <c r="U52" s="357" t="s">
        <v>294</v>
      </c>
      <c r="V52" s="357" t="s">
        <v>294</v>
      </c>
    </row>
    <row r="53" spans="1:22">
      <c r="A53" s="527"/>
      <c r="B53" s="1074" t="s">
        <v>38</v>
      </c>
      <c r="C53" s="1088" t="s">
        <v>146</v>
      </c>
      <c r="D53" s="1076">
        <v>1</v>
      </c>
      <c r="E53" s="1074">
        <v>1</v>
      </c>
      <c r="F53" s="1075" t="s">
        <v>3226</v>
      </c>
      <c r="G53" s="494"/>
      <c r="H53" s="494" t="s">
        <v>19</v>
      </c>
      <c r="I53" s="494" t="s">
        <v>294</v>
      </c>
      <c r="J53" s="494" t="s">
        <v>294</v>
      </c>
      <c r="K53" s="573">
        <v>0</v>
      </c>
      <c r="L53" s="358" t="s">
        <v>331</v>
      </c>
      <c r="M53" s="357" t="s">
        <v>38</v>
      </c>
      <c r="N53" s="357" t="s">
        <v>19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335</v>
      </c>
      <c r="U53" s="357" t="s">
        <v>294</v>
      </c>
      <c r="V53" s="357" t="s">
        <v>294</v>
      </c>
    </row>
    <row r="54" spans="1:22">
      <c r="A54" s="527"/>
      <c r="B54" s="1074" t="s">
        <v>4726</v>
      </c>
      <c r="C54" s="1085" t="s">
        <v>4727</v>
      </c>
      <c r="D54" s="1076">
        <v>3</v>
      </c>
      <c r="E54" s="1074">
        <v>4</v>
      </c>
      <c r="F54" s="1075" t="s">
        <v>411</v>
      </c>
      <c r="G54" s="494"/>
      <c r="H54" s="494" t="s">
        <v>4637</v>
      </c>
      <c r="I54" s="494" t="s">
        <v>294</v>
      </c>
      <c r="J54" s="494" t="s">
        <v>294</v>
      </c>
      <c r="K54" s="573">
        <v>0</v>
      </c>
      <c r="L54" s="358" t="s">
        <v>4727</v>
      </c>
      <c r="M54" s="357" t="s">
        <v>4726</v>
      </c>
      <c r="N54" s="357" t="s">
        <v>4637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411</v>
      </c>
      <c r="U54" s="357" t="s">
        <v>294</v>
      </c>
      <c r="V54" s="357" t="s">
        <v>294</v>
      </c>
    </row>
    <row r="55" spans="1:22">
      <c r="A55" s="527"/>
      <c r="B55" s="1074" t="s">
        <v>4728</v>
      </c>
      <c r="C55" s="1085" t="s">
        <v>4729</v>
      </c>
      <c r="D55" s="1076">
        <v>3</v>
      </c>
      <c r="E55" s="1074">
        <v>6</v>
      </c>
      <c r="F55" s="1075" t="s">
        <v>4721</v>
      </c>
      <c r="G55" s="494"/>
      <c r="H55" s="494" t="s">
        <v>4720</v>
      </c>
      <c r="I55" s="494" t="s">
        <v>294</v>
      </c>
      <c r="J55" s="494" t="s">
        <v>294</v>
      </c>
      <c r="K55" s="573">
        <v>0</v>
      </c>
      <c r="L55" s="358" t="s">
        <v>4730</v>
      </c>
      <c r="M55" s="357" t="s">
        <v>4728</v>
      </c>
      <c r="N55" s="357" t="s">
        <v>4720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4722</v>
      </c>
      <c r="U55" s="357" t="s">
        <v>294</v>
      </c>
      <c r="V55" s="357" t="s">
        <v>294</v>
      </c>
    </row>
    <row r="56" spans="1:22">
      <c r="A56" s="527"/>
      <c r="B56" s="1074" t="s">
        <v>4731</v>
      </c>
      <c r="C56" s="1085" t="s">
        <v>4732</v>
      </c>
      <c r="D56" s="1074">
        <v>5</v>
      </c>
      <c r="E56" s="1074">
        <v>8</v>
      </c>
      <c r="F56" s="1089" t="s">
        <v>4733</v>
      </c>
      <c r="G56" s="494"/>
      <c r="H56" s="494" t="s">
        <v>34</v>
      </c>
      <c r="I56" s="494" t="s">
        <v>294</v>
      </c>
      <c r="J56" s="494" t="s">
        <v>294</v>
      </c>
      <c r="K56" s="573">
        <v>0</v>
      </c>
      <c r="L56" s="358" t="s">
        <v>4734</v>
      </c>
      <c r="M56" s="357" t="s">
        <v>4731</v>
      </c>
      <c r="N56" s="357" t="s">
        <v>34</v>
      </c>
      <c r="O56" s="357" t="s">
        <v>294</v>
      </c>
      <c r="P56" s="357" t="s">
        <v>294</v>
      </c>
      <c r="Q56" s="357">
        <v>0</v>
      </c>
      <c r="R56" s="357">
        <v>19</v>
      </c>
      <c r="S56" s="357">
        <v>0</v>
      </c>
      <c r="T56" s="357" t="s">
        <v>1181</v>
      </c>
      <c r="U56" s="357" t="s">
        <v>4735</v>
      </c>
      <c r="V56" s="357" t="s">
        <v>294</v>
      </c>
    </row>
    <row r="57" spans="1:22">
      <c r="A57" s="527"/>
      <c r="B57" s="1074" t="s">
        <v>876</v>
      </c>
      <c r="C57" s="1085" t="s">
        <v>4594</v>
      </c>
      <c r="D57" s="1074">
        <v>4</v>
      </c>
      <c r="E57" s="1074">
        <v>4</v>
      </c>
      <c r="F57" s="1089" t="s">
        <v>142</v>
      </c>
      <c r="G57" s="494" t="s">
        <v>4736</v>
      </c>
      <c r="H57" s="494" t="s">
        <v>34</v>
      </c>
      <c r="I57" s="494" t="s">
        <v>294</v>
      </c>
      <c r="J57" s="494" t="s">
        <v>294</v>
      </c>
      <c r="K57" s="573">
        <v>0</v>
      </c>
      <c r="L57" s="358"/>
    </row>
    <row r="58" spans="1:22" ht="15" thickBot="1">
      <c r="A58" s="527"/>
      <c r="B58" s="1074" t="s">
        <v>1116</v>
      </c>
      <c r="C58" s="1085" t="s">
        <v>2137</v>
      </c>
      <c r="D58" s="1076">
        <v>4</v>
      </c>
      <c r="E58" s="1074">
        <v>4</v>
      </c>
      <c r="F58" s="1075" t="s">
        <v>142</v>
      </c>
      <c r="G58" s="494" t="s">
        <v>4736</v>
      </c>
      <c r="H58" s="494" t="s">
        <v>34</v>
      </c>
      <c r="I58" s="494" t="s">
        <v>294</v>
      </c>
      <c r="J58" s="494" t="s">
        <v>294</v>
      </c>
      <c r="K58" s="573">
        <v>0</v>
      </c>
      <c r="L58" s="358" t="s">
        <v>2137</v>
      </c>
      <c r="M58" s="357" t="s">
        <v>1116</v>
      </c>
      <c r="N58" s="357" t="s">
        <v>34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1181</v>
      </c>
      <c r="U58" s="357" t="s">
        <v>294</v>
      </c>
      <c r="V58" s="357" t="s">
        <v>294</v>
      </c>
    </row>
    <row r="59" spans="1:22" ht="15" thickBot="1">
      <c r="A59" s="528"/>
      <c r="B59" s="1107"/>
      <c r="C59" s="1080" t="s">
        <v>22</v>
      </c>
      <c r="D59" s="1081">
        <v>21</v>
      </c>
      <c r="E59" s="1081">
        <v>32</v>
      </c>
      <c r="F59" s="1082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 ht="22.8">
      <c r="A60" s="526">
        <v>9</v>
      </c>
      <c r="B60" s="1074" t="s">
        <v>4737</v>
      </c>
      <c r="C60" s="1085" t="s">
        <v>4738</v>
      </c>
      <c r="D60" s="1076">
        <v>4</v>
      </c>
      <c r="E60" s="1074">
        <v>6</v>
      </c>
      <c r="F60" s="1089" t="s">
        <v>1010</v>
      </c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4738</v>
      </c>
      <c r="M60" s="357" t="s">
        <v>4737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2156</v>
      </c>
      <c r="U60" s="357" t="s">
        <v>294</v>
      </c>
      <c r="V60" s="357" t="s">
        <v>294</v>
      </c>
    </row>
    <row r="61" spans="1:22">
      <c r="A61" s="527"/>
      <c r="B61" s="1074" t="s">
        <v>875</v>
      </c>
      <c r="C61" s="1088" t="s">
        <v>945</v>
      </c>
      <c r="D61" s="1076">
        <v>4</v>
      </c>
      <c r="E61" s="1074">
        <v>4</v>
      </c>
      <c r="F61" s="1075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945</v>
      </c>
      <c r="M61" s="357" t="s">
        <v>875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527"/>
      <c r="B62" s="1074" t="s">
        <v>4739</v>
      </c>
      <c r="C62" s="1085" t="s">
        <v>4740</v>
      </c>
      <c r="D62" s="1076">
        <v>5</v>
      </c>
      <c r="E62" s="1074">
        <v>9</v>
      </c>
      <c r="F62" s="1075" t="s">
        <v>4724</v>
      </c>
      <c r="G62" s="494"/>
      <c r="H62" s="494" t="s">
        <v>4723</v>
      </c>
      <c r="I62" s="494" t="s">
        <v>294</v>
      </c>
      <c r="J62" s="494" t="s">
        <v>294</v>
      </c>
      <c r="K62" s="573">
        <v>0</v>
      </c>
      <c r="L62" s="358" t="s">
        <v>4741</v>
      </c>
      <c r="M62" s="357" t="s">
        <v>4739</v>
      </c>
      <c r="N62" s="357" t="s">
        <v>4723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4725</v>
      </c>
      <c r="U62" s="357" t="s">
        <v>294</v>
      </c>
      <c r="V62" s="357" t="s">
        <v>294</v>
      </c>
    </row>
    <row r="63" spans="1:22">
      <c r="A63" s="527"/>
      <c r="B63" s="1074" t="s">
        <v>866</v>
      </c>
      <c r="C63" s="1088" t="s">
        <v>1123</v>
      </c>
      <c r="D63" s="1076">
        <v>4</v>
      </c>
      <c r="E63" s="1074">
        <v>4</v>
      </c>
      <c r="F63" s="1075"/>
      <c r="G63" s="494"/>
      <c r="H63" s="494" t="s">
        <v>294</v>
      </c>
      <c r="I63" s="494" t="s">
        <v>294</v>
      </c>
      <c r="J63" s="494" t="s">
        <v>294</v>
      </c>
      <c r="K63" s="573">
        <v>0</v>
      </c>
      <c r="L63" s="358" t="s">
        <v>4742</v>
      </c>
      <c r="M63" s="357" t="s">
        <v>866</v>
      </c>
      <c r="N63" s="357" t="s">
        <v>294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294</v>
      </c>
      <c r="U63" s="357" t="s">
        <v>294</v>
      </c>
      <c r="V63" s="357" t="s">
        <v>294</v>
      </c>
    </row>
    <row r="64" spans="1:22" ht="15" thickBot="1">
      <c r="A64" s="527"/>
      <c r="B64" s="1074" t="s">
        <v>4743</v>
      </c>
      <c r="C64" s="1075" t="s">
        <v>4744</v>
      </c>
      <c r="D64" s="1074">
        <v>5</v>
      </c>
      <c r="E64" s="1074">
        <v>9</v>
      </c>
      <c r="F64" s="1085" t="s">
        <v>4699</v>
      </c>
      <c r="G64" s="494"/>
      <c r="H64" s="494" t="s">
        <v>4698</v>
      </c>
      <c r="I64" s="494" t="s">
        <v>294</v>
      </c>
      <c r="J64" s="494" t="s">
        <v>294</v>
      </c>
      <c r="K64" s="573">
        <v>0</v>
      </c>
      <c r="L64" s="358" t="s">
        <v>4745</v>
      </c>
      <c r="M64" s="357" t="s">
        <v>4743</v>
      </c>
      <c r="N64" s="357" t="s">
        <v>4698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4700</v>
      </c>
      <c r="U64" s="357" t="s">
        <v>294</v>
      </c>
      <c r="V64" s="357" t="s">
        <v>294</v>
      </c>
    </row>
    <row r="65" spans="1:22" ht="15" thickBot="1">
      <c r="A65" s="528"/>
      <c r="B65" s="1107"/>
      <c r="C65" s="1080" t="s">
        <v>22</v>
      </c>
      <c r="D65" s="1081">
        <v>22</v>
      </c>
      <c r="E65" s="1081">
        <v>32</v>
      </c>
      <c r="F65" s="1082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>
      <c r="A66" s="527">
        <v>10</v>
      </c>
      <c r="B66" s="1074" t="s">
        <v>4746</v>
      </c>
      <c r="C66" s="1085" t="s">
        <v>4747</v>
      </c>
      <c r="D66" s="1076">
        <v>5</v>
      </c>
      <c r="E66" s="1074">
        <v>6</v>
      </c>
      <c r="F66" s="1089" t="s">
        <v>4738</v>
      </c>
      <c r="G66" s="494"/>
      <c r="H66" s="494" t="s">
        <v>4737</v>
      </c>
      <c r="I66" s="494" t="s">
        <v>294</v>
      </c>
      <c r="J66" s="494" t="s">
        <v>294</v>
      </c>
      <c r="K66" s="573">
        <v>0</v>
      </c>
      <c r="L66" s="358" t="s">
        <v>4747</v>
      </c>
      <c r="M66" s="357" t="s">
        <v>4746</v>
      </c>
      <c r="N66" s="357" t="s">
        <v>4737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4738</v>
      </c>
      <c r="U66" s="357" t="s">
        <v>294</v>
      </c>
      <c r="V66" s="357" t="s">
        <v>294</v>
      </c>
    </row>
    <row r="67" spans="1:22">
      <c r="A67" s="527"/>
      <c r="B67" s="1074" t="s">
        <v>4748</v>
      </c>
      <c r="C67" s="1085" t="s">
        <v>4749</v>
      </c>
      <c r="D67" s="1076">
        <v>5</v>
      </c>
      <c r="E67" s="1074">
        <v>9</v>
      </c>
      <c r="F67" s="1075" t="s">
        <v>4744</v>
      </c>
      <c r="G67" s="494"/>
      <c r="H67" s="494" t="s">
        <v>4743</v>
      </c>
      <c r="I67" s="494" t="s">
        <v>294</v>
      </c>
      <c r="J67" s="494" t="s">
        <v>294</v>
      </c>
      <c r="K67" s="573">
        <v>0</v>
      </c>
      <c r="L67" s="358" t="s">
        <v>4750</v>
      </c>
      <c r="M67" s="357" t="s">
        <v>4748</v>
      </c>
      <c r="N67" s="357" t="s">
        <v>4743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4745</v>
      </c>
      <c r="U67" s="357" t="s">
        <v>294</v>
      </c>
      <c r="V67" s="357" t="s">
        <v>294</v>
      </c>
    </row>
    <row r="68" spans="1:22" ht="15" thickBot="1">
      <c r="A68" s="527"/>
      <c r="B68" s="1074" t="s">
        <v>4751</v>
      </c>
      <c r="C68" s="1085" t="s">
        <v>3394</v>
      </c>
      <c r="D68" s="1076">
        <v>8</v>
      </c>
      <c r="E68" s="1074">
        <v>12</v>
      </c>
      <c r="F68" s="1075" t="s">
        <v>4732</v>
      </c>
      <c r="G68" s="494"/>
      <c r="H68" s="494" t="s">
        <v>4731</v>
      </c>
      <c r="I68" s="494" t="s">
        <v>294</v>
      </c>
      <c r="J68" s="494" t="s">
        <v>294</v>
      </c>
      <c r="K68" s="573">
        <v>0</v>
      </c>
      <c r="L68" s="358" t="s">
        <v>3396</v>
      </c>
      <c r="M68" s="357" t="s">
        <v>4751</v>
      </c>
      <c r="N68" s="357" t="s">
        <v>4731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4734</v>
      </c>
      <c r="U68" s="357" t="s">
        <v>294</v>
      </c>
      <c r="V68" s="357" t="s">
        <v>294</v>
      </c>
    </row>
    <row r="69" spans="1:22" ht="15" thickBot="1">
      <c r="A69" s="528"/>
      <c r="B69" s="1108"/>
      <c r="C69" s="1080" t="s">
        <v>22</v>
      </c>
      <c r="D69" s="1081">
        <v>18</v>
      </c>
      <c r="E69" s="1081">
        <v>27</v>
      </c>
      <c r="F69" s="1099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1109"/>
      <c r="B70" s="1110"/>
      <c r="C70" s="1111" t="s">
        <v>111</v>
      </c>
      <c r="D70" s="1112">
        <v>200</v>
      </c>
      <c r="E70" s="1113">
        <v>289</v>
      </c>
      <c r="F70" s="1114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7243-2DA8-4B42-A6C7-404FAFB72011}">
  <sheetPr codeName="Sheet213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94">
        <v>1</v>
      </c>
      <c r="B9" s="1020" t="s">
        <v>3035</v>
      </c>
      <c r="C9" s="1051" t="s">
        <v>438</v>
      </c>
      <c r="D9" s="957">
        <v>2</v>
      </c>
      <c r="E9" s="957">
        <v>3</v>
      </c>
      <c r="F9" s="958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95"/>
      <c r="B10" s="1022" t="s">
        <v>3049</v>
      </c>
      <c r="C10" s="1024" t="s">
        <v>3533</v>
      </c>
      <c r="D10" s="961">
        <v>5</v>
      </c>
      <c r="E10" s="961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95"/>
      <c r="B11" s="1022" t="s">
        <v>3831</v>
      </c>
      <c r="C11" s="1024" t="s">
        <v>3832</v>
      </c>
      <c r="D11" s="961">
        <v>3</v>
      </c>
      <c r="E11" s="961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3833</v>
      </c>
      <c r="M11" s="357" t="s">
        <v>3831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95"/>
      <c r="B12" s="1022" t="s">
        <v>3184</v>
      </c>
      <c r="C12" s="1024" t="s">
        <v>3994</v>
      </c>
      <c r="D12" s="961">
        <v>3</v>
      </c>
      <c r="E12" s="961">
        <v>4</v>
      </c>
      <c r="F12" s="96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3187</v>
      </c>
      <c r="M12" s="357" t="s">
        <v>3184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95"/>
      <c r="B13" s="1022" t="s">
        <v>3537</v>
      </c>
      <c r="C13" s="1024" t="s">
        <v>3538</v>
      </c>
      <c r="D13" s="961">
        <v>3</v>
      </c>
      <c r="E13" s="961">
        <v>4</v>
      </c>
      <c r="F13" s="96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3539</v>
      </c>
      <c r="M13" s="357" t="s">
        <v>3537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95"/>
      <c r="B14" s="1025" t="s">
        <v>3034</v>
      </c>
      <c r="C14" s="1024" t="s">
        <v>3543</v>
      </c>
      <c r="D14" s="967">
        <v>5</v>
      </c>
      <c r="E14" s="967">
        <v>8</v>
      </c>
      <c r="F14" s="96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95"/>
      <c r="B15" s="795"/>
      <c r="C15" s="798" t="s">
        <v>22</v>
      </c>
      <c r="D15" s="937">
        <v>21</v>
      </c>
      <c r="E15" s="937">
        <v>0</v>
      </c>
      <c r="F15" s="75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794">
        <v>2</v>
      </c>
      <c r="B16" s="1020" t="s">
        <v>3050</v>
      </c>
      <c r="C16" s="1024" t="s">
        <v>3991</v>
      </c>
      <c r="D16" s="972">
        <v>5</v>
      </c>
      <c r="E16" s="972">
        <v>8</v>
      </c>
      <c r="F16" s="973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795"/>
      <c r="B17" s="1022" t="s">
        <v>3910</v>
      </c>
      <c r="C17" s="1024" t="s">
        <v>3911</v>
      </c>
      <c r="D17" s="961">
        <v>4</v>
      </c>
      <c r="E17" s="961">
        <v>6</v>
      </c>
      <c r="F17" s="974" t="s">
        <v>3538</v>
      </c>
      <c r="G17" s="494"/>
      <c r="H17" s="494" t="s">
        <v>3537</v>
      </c>
      <c r="I17" s="494" t="s">
        <v>294</v>
      </c>
      <c r="J17" s="494" t="s">
        <v>294</v>
      </c>
      <c r="K17" s="573">
        <v>0</v>
      </c>
      <c r="L17" s="358" t="s">
        <v>3912</v>
      </c>
      <c r="M17" s="357" t="s">
        <v>3910</v>
      </c>
      <c r="N17" s="357" t="s">
        <v>3537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3539</v>
      </c>
      <c r="U17" s="357" t="s">
        <v>294</v>
      </c>
      <c r="V17" s="357" t="s">
        <v>294</v>
      </c>
    </row>
    <row r="18" spans="1:22">
      <c r="A18" s="795"/>
      <c r="B18" s="1022" t="s">
        <v>3051</v>
      </c>
      <c r="C18" s="1024" t="s">
        <v>335</v>
      </c>
      <c r="D18" s="961">
        <v>2</v>
      </c>
      <c r="E18" s="961">
        <v>3</v>
      </c>
      <c r="F18" s="974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3051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795"/>
      <c r="B19" s="1022" t="s">
        <v>4335</v>
      </c>
      <c r="C19" s="1024" t="s">
        <v>4336</v>
      </c>
      <c r="D19" s="961">
        <v>3</v>
      </c>
      <c r="E19" s="961">
        <v>4</v>
      </c>
      <c r="F19" s="974" t="s">
        <v>3538</v>
      </c>
      <c r="G19" s="494"/>
      <c r="H19" s="494" t="s">
        <v>3537</v>
      </c>
      <c r="I19" s="494" t="s">
        <v>294</v>
      </c>
      <c r="J19" s="494" t="s">
        <v>294</v>
      </c>
      <c r="K19" s="573">
        <v>0</v>
      </c>
      <c r="L19" s="358" t="s">
        <v>4167</v>
      </c>
      <c r="M19" s="357" t="s">
        <v>4335</v>
      </c>
      <c r="N19" s="357" t="s">
        <v>3537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3539</v>
      </c>
      <c r="U19" s="357" t="s">
        <v>294</v>
      </c>
      <c r="V19" s="357" t="s">
        <v>294</v>
      </c>
    </row>
    <row r="20" spans="1:22">
      <c r="A20" s="795"/>
      <c r="B20" s="1022" t="s">
        <v>4168</v>
      </c>
      <c r="C20" s="1024" t="s">
        <v>4504</v>
      </c>
      <c r="D20" s="961">
        <v>2</v>
      </c>
      <c r="E20" s="961">
        <v>4</v>
      </c>
      <c r="F20" s="974" t="s">
        <v>3832</v>
      </c>
      <c r="G20" s="494"/>
      <c r="H20" s="494" t="s">
        <v>3831</v>
      </c>
      <c r="I20" s="494" t="s">
        <v>294</v>
      </c>
      <c r="J20" s="494" t="s">
        <v>294</v>
      </c>
      <c r="K20" s="573">
        <v>0</v>
      </c>
      <c r="L20" s="358" t="s">
        <v>4170</v>
      </c>
      <c r="M20" s="357" t="s">
        <v>4168</v>
      </c>
      <c r="N20" s="357" t="s">
        <v>3831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3833</v>
      </c>
      <c r="U20" s="357" t="s">
        <v>294</v>
      </c>
      <c r="V20" s="357" t="s">
        <v>294</v>
      </c>
    </row>
    <row r="21" spans="1:22" ht="15" thickBot="1">
      <c r="A21" s="795"/>
      <c r="B21" s="1025" t="s">
        <v>3036</v>
      </c>
      <c r="C21" s="1024" t="s">
        <v>471</v>
      </c>
      <c r="D21" s="967">
        <v>5</v>
      </c>
      <c r="E21" s="967">
        <v>8</v>
      </c>
      <c r="F21" s="975" t="s">
        <v>3543</v>
      </c>
      <c r="G21" s="494"/>
      <c r="H21" s="494" t="s">
        <v>3034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3036</v>
      </c>
      <c r="N21" s="357" t="s">
        <v>3034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807"/>
      <c r="B22" s="795"/>
      <c r="C22" s="798" t="s">
        <v>22</v>
      </c>
      <c r="D22" s="937">
        <v>21</v>
      </c>
      <c r="E22" s="937">
        <v>0</v>
      </c>
      <c r="F22" s="75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794">
        <v>3</v>
      </c>
      <c r="B23" s="1020" t="s">
        <v>4505</v>
      </c>
      <c r="C23" s="1024" t="s">
        <v>4506</v>
      </c>
      <c r="D23" s="972">
        <v>4</v>
      </c>
      <c r="E23" s="972">
        <v>6</v>
      </c>
      <c r="F23" s="973" t="s">
        <v>3911</v>
      </c>
      <c r="G23" s="494"/>
      <c r="H23" s="494" t="s">
        <v>3910</v>
      </c>
      <c r="I23" s="494" t="s">
        <v>294</v>
      </c>
      <c r="J23" s="494" t="s">
        <v>294</v>
      </c>
      <c r="K23" s="573">
        <v>0</v>
      </c>
      <c r="L23" s="358" t="s">
        <v>4173</v>
      </c>
      <c r="M23" s="357" t="s">
        <v>4505</v>
      </c>
      <c r="N23" s="357" t="s">
        <v>3910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3912</v>
      </c>
      <c r="U23" s="357" t="s">
        <v>294</v>
      </c>
      <c r="V23" s="357" t="s">
        <v>294</v>
      </c>
    </row>
    <row r="24" spans="1:22">
      <c r="A24" s="795"/>
      <c r="B24" s="1022" t="s">
        <v>3922</v>
      </c>
      <c r="C24" s="1024" t="s">
        <v>3937</v>
      </c>
      <c r="D24" s="961">
        <v>4</v>
      </c>
      <c r="E24" s="961">
        <v>6</v>
      </c>
      <c r="F24" s="974" t="s">
        <v>3911</v>
      </c>
      <c r="G24" s="494"/>
      <c r="H24" s="494" t="s">
        <v>3910</v>
      </c>
      <c r="I24" s="494" t="s">
        <v>294</v>
      </c>
      <c r="J24" s="494" t="s">
        <v>294</v>
      </c>
      <c r="K24" s="573">
        <v>0</v>
      </c>
      <c r="L24" s="358" t="s">
        <v>3925</v>
      </c>
      <c r="M24" s="357" t="s">
        <v>3922</v>
      </c>
      <c r="N24" s="357" t="s">
        <v>3910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3912</v>
      </c>
      <c r="U24" s="357" t="s">
        <v>294</v>
      </c>
      <c r="V24" s="357" t="s">
        <v>294</v>
      </c>
    </row>
    <row r="25" spans="1:22">
      <c r="A25" s="795"/>
      <c r="B25" s="1022" t="s">
        <v>4507</v>
      </c>
      <c r="C25" s="1024" t="s">
        <v>4176</v>
      </c>
      <c r="D25" s="961">
        <v>3</v>
      </c>
      <c r="E25" s="961">
        <v>4</v>
      </c>
      <c r="F25" s="974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4176</v>
      </c>
      <c r="M25" s="357" t="s">
        <v>4507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795"/>
      <c r="B26" s="1022" t="s">
        <v>4177</v>
      </c>
      <c r="C26" s="1024" t="s">
        <v>4178</v>
      </c>
      <c r="D26" s="961">
        <v>3</v>
      </c>
      <c r="E26" s="961">
        <v>4</v>
      </c>
      <c r="F26" s="974" t="s">
        <v>4504</v>
      </c>
      <c r="G26" s="494"/>
      <c r="H26" s="494" t="s">
        <v>4168</v>
      </c>
      <c r="I26" s="494" t="s">
        <v>294</v>
      </c>
      <c r="J26" s="494" t="s">
        <v>294</v>
      </c>
      <c r="K26" s="573">
        <v>0</v>
      </c>
      <c r="L26" s="358" t="s">
        <v>4179</v>
      </c>
      <c r="M26" s="357" t="s">
        <v>4177</v>
      </c>
      <c r="N26" s="357" t="s">
        <v>4168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4170</v>
      </c>
      <c r="U26" s="357" t="s">
        <v>294</v>
      </c>
      <c r="V26" s="357" t="s">
        <v>294</v>
      </c>
    </row>
    <row r="27" spans="1:22">
      <c r="A27" s="795"/>
      <c r="B27" s="1052" t="s">
        <v>29</v>
      </c>
      <c r="C27" s="1053" t="s">
        <v>2389</v>
      </c>
      <c r="D27" s="961">
        <v>2</v>
      </c>
      <c r="E27" s="961">
        <v>2</v>
      </c>
      <c r="F27" s="974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795"/>
      <c r="B28" s="1022" t="s">
        <v>3038</v>
      </c>
      <c r="C28" s="1024" t="s">
        <v>140</v>
      </c>
      <c r="D28" s="961">
        <v>5</v>
      </c>
      <c r="E28" s="961">
        <v>8</v>
      </c>
      <c r="F28" s="974" t="s">
        <v>471</v>
      </c>
      <c r="G28" s="494"/>
      <c r="H28" s="494" t="s">
        <v>3036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3038</v>
      </c>
      <c r="N28" s="357" t="s">
        <v>3036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795"/>
      <c r="B29" s="1054" t="s">
        <v>36</v>
      </c>
      <c r="C29" s="1053" t="s">
        <v>1131</v>
      </c>
      <c r="D29" s="967">
        <v>1</v>
      </c>
      <c r="E29" s="967">
        <v>1</v>
      </c>
      <c r="F29" s="975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1131</v>
      </c>
      <c r="M29" s="357" t="s">
        <v>36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 ht="15" thickBot="1">
      <c r="A30" s="807"/>
      <c r="B30" s="807"/>
      <c r="C30" s="798" t="s">
        <v>22</v>
      </c>
      <c r="D30" s="937">
        <v>22</v>
      </c>
      <c r="E30" s="937">
        <v>0</v>
      </c>
      <c r="F30" s="755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794">
        <v>4</v>
      </c>
      <c r="B31" s="1020" t="s">
        <v>4508</v>
      </c>
      <c r="C31" s="1024" t="s">
        <v>4509</v>
      </c>
      <c r="D31" s="972">
        <v>2</v>
      </c>
      <c r="E31" s="972">
        <v>4</v>
      </c>
      <c r="F31" s="973" t="s">
        <v>3937</v>
      </c>
      <c r="G31" s="494"/>
      <c r="H31" s="494" t="s">
        <v>3922</v>
      </c>
      <c r="I31" s="494" t="s">
        <v>294</v>
      </c>
      <c r="J31" s="494" t="s">
        <v>294</v>
      </c>
      <c r="K31" s="573">
        <v>0</v>
      </c>
      <c r="L31" s="358" t="s">
        <v>4182</v>
      </c>
      <c r="M31" s="357" t="s">
        <v>4508</v>
      </c>
      <c r="N31" s="357" t="s">
        <v>3922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3925</v>
      </c>
      <c r="U31" s="357" t="s">
        <v>294</v>
      </c>
      <c r="V31" s="357" t="s">
        <v>294</v>
      </c>
    </row>
    <row r="32" spans="1:22">
      <c r="A32" s="795"/>
      <c r="B32" s="1022" t="s">
        <v>4183</v>
      </c>
      <c r="C32" s="1024" t="s">
        <v>4510</v>
      </c>
      <c r="D32" s="961">
        <v>3</v>
      </c>
      <c r="E32" s="961">
        <v>4</v>
      </c>
      <c r="F32" s="974" t="s">
        <v>4511</v>
      </c>
      <c r="G32" s="494"/>
      <c r="H32" s="494" t="s">
        <v>4177</v>
      </c>
      <c r="I32" s="494" t="s">
        <v>294</v>
      </c>
      <c r="J32" s="494" t="s">
        <v>294</v>
      </c>
      <c r="K32" s="573">
        <v>0</v>
      </c>
      <c r="L32" s="358" t="s">
        <v>4185</v>
      </c>
      <c r="M32" s="357" t="s">
        <v>4183</v>
      </c>
      <c r="N32" s="357" t="s">
        <v>4177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4179</v>
      </c>
      <c r="U32" s="357" t="s">
        <v>294</v>
      </c>
      <c r="V32" s="357" t="s">
        <v>294</v>
      </c>
    </row>
    <row r="33" spans="1:22">
      <c r="A33" s="795"/>
      <c r="B33" s="1052" t="s">
        <v>4186</v>
      </c>
      <c r="C33" s="1053" t="s">
        <v>3854</v>
      </c>
      <c r="D33" s="961">
        <v>3</v>
      </c>
      <c r="E33" s="961">
        <v>4</v>
      </c>
      <c r="F33" s="974" t="s">
        <v>4506</v>
      </c>
      <c r="G33" s="494"/>
      <c r="H33" s="494" t="s">
        <v>4505</v>
      </c>
      <c r="I33" s="494" t="s">
        <v>294</v>
      </c>
      <c r="J33" s="494" t="s">
        <v>294</v>
      </c>
      <c r="K33" s="573">
        <v>0</v>
      </c>
      <c r="L33" s="358" t="s">
        <v>3854</v>
      </c>
      <c r="M33" s="357" t="s">
        <v>4186</v>
      </c>
      <c r="N33" s="357" t="s">
        <v>4505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4173</v>
      </c>
      <c r="U33" s="357" t="s">
        <v>294</v>
      </c>
      <c r="V33" s="357" t="s">
        <v>294</v>
      </c>
    </row>
    <row r="34" spans="1:22">
      <c r="A34" s="795"/>
      <c r="B34" s="1022" t="s">
        <v>3037</v>
      </c>
      <c r="C34" s="1024" t="s">
        <v>4294</v>
      </c>
      <c r="D34" s="961">
        <v>2</v>
      </c>
      <c r="E34" s="961">
        <v>3</v>
      </c>
      <c r="F34" s="974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3207</v>
      </c>
      <c r="M34" s="357" t="s">
        <v>3037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795"/>
      <c r="B35" s="1022" t="s">
        <v>3065</v>
      </c>
      <c r="C35" s="1024" t="s">
        <v>3153</v>
      </c>
      <c r="D35" s="961">
        <v>5</v>
      </c>
      <c r="E35" s="961">
        <v>8</v>
      </c>
      <c r="F35" s="976" t="s">
        <v>3991</v>
      </c>
      <c r="G35" s="494"/>
      <c r="H35" s="494" t="s">
        <v>3050</v>
      </c>
      <c r="I35" s="494" t="s">
        <v>294</v>
      </c>
      <c r="J35" s="494" t="s">
        <v>294</v>
      </c>
      <c r="K35" s="573">
        <v>0</v>
      </c>
      <c r="L35" s="358" t="s">
        <v>604</v>
      </c>
      <c r="M35" s="357" t="s">
        <v>3065</v>
      </c>
      <c r="N35" s="357" t="s">
        <v>3050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593</v>
      </c>
      <c r="U35" s="357" t="s">
        <v>294</v>
      </c>
      <c r="V35" s="357" t="s">
        <v>294</v>
      </c>
    </row>
    <row r="36" spans="1:22">
      <c r="A36" s="795"/>
      <c r="B36" s="1052" t="s">
        <v>40</v>
      </c>
      <c r="C36" s="1053" t="s">
        <v>1180</v>
      </c>
      <c r="D36" s="961">
        <v>1</v>
      </c>
      <c r="E36" s="961">
        <v>1</v>
      </c>
      <c r="F36" s="974" t="s">
        <v>1131</v>
      </c>
      <c r="G36" s="494"/>
      <c r="H36" s="494" t="s">
        <v>36</v>
      </c>
      <c r="I36" s="494" t="s">
        <v>294</v>
      </c>
      <c r="J36" s="494" t="s">
        <v>294</v>
      </c>
      <c r="K36" s="573">
        <v>0</v>
      </c>
      <c r="L36" s="358" t="s">
        <v>1180</v>
      </c>
      <c r="M36" s="357" t="s">
        <v>40</v>
      </c>
      <c r="N36" s="357" t="s">
        <v>36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1131</v>
      </c>
      <c r="U36" s="357" t="s">
        <v>294</v>
      </c>
      <c r="V36" s="357" t="s">
        <v>294</v>
      </c>
    </row>
    <row r="37" spans="1:22">
      <c r="A37" s="795"/>
      <c r="B37" s="1022" t="s">
        <v>4512</v>
      </c>
      <c r="C37" s="1053" t="s">
        <v>3659</v>
      </c>
      <c r="D37" s="961">
        <v>2</v>
      </c>
      <c r="E37" s="961">
        <v>2</v>
      </c>
      <c r="F37" s="1010"/>
      <c r="G37" s="494" t="s">
        <v>241</v>
      </c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3660</v>
      </c>
      <c r="M37" s="357" t="s">
        <v>4512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</row>
    <row r="38" spans="1:22" ht="15" thickBot="1">
      <c r="A38" s="795"/>
      <c r="B38" s="1022" t="s">
        <v>4513</v>
      </c>
      <c r="C38" s="1053" t="s">
        <v>4514</v>
      </c>
      <c r="D38" s="967">
        <v>2</v>
      </c>
      <c r="E38" s="967">
        <v>2</v>
      </c>
      <c r="F38" s="1003"/>
      <c r="G38" s="494" t="s">
        <v>241</v>
      </c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4189</v>
      </c>
      <c r="M38" s="357" t="s">
        <v>4513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807"/>
      <c r="B39" s="795"/>
      <c r="C39" s="798" t="s">
        <v>22</v>
      </c>
      <c r="D39" s="937">
        <v>18</v>
      </c>
      <c r="E39" s="937">
        <v>0</v>
      </c>
      <c r="F39" s="1004"/>
      <c r="G39" s="494"/>
      <c r="H39" s="494" t="s">
        <v>294</v>
      </c>
      <c r="I39" s="494" t="s">
        <v>294</v>
      </c>
      <c r="J39" s="494" t="s">
        <v>294</v>
      </c>
      <c r="K39" s="573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794">
        <v>5</v>
      </c>
      <c r="B40" s="1020" t="s">
        <v>4190</v>
      </c>
      <c r="C40" s="1024" t="s">
        <v>4191</v>
      </c>
      <c r="D40" s="972">
        <v>3</v>
      </c>
      <c r="E40" s="972">
        <v>4</v>
      </c>
      <c r="F40" s="973" t="s">
        <v>4509</v>
      </c>
      <c r="G40" s="494"/>
      <c r="H40" s="494" t="s">
        <v>4508</v>
      </c>
      <c r="I40" s="494" t="s">
        <v>294</v>
      </c>
      <c r="J40" s="494" t="s">
        <v>294</v>
      </c>
      <c r="K40" s="574">
        <v>0</v>
      </c>
      <c r="L40" s="358" t="s">
        <v>4192</v>
      </c>
      <c r="M40" s="357" t="s">
        <v>4190</v>
      </c>
      <c r="N40" s="357" t="s">
        <v>4508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4182</v>
      </c>
      <c r="U40" s="357" t="s">
        <v>294</v>
      </c>
      <c r="V40" s="357" t="s">
        <v>294</v>
      </c>
    </row>
    <row r="41" spans="1:22">
      <c r="A41" s="795"/>
      <c r="B41" s="1022" t="s">
        <v>4193</v>
      </c>
      <c r="C41" s="1024" t="s">
        <v>4515</v>
      </c>
      <c r="D41" s="961">
        <v>4</v>
      </c>
      <c r="E41" s="961">
        <v>6</v>
      </c>
      <c r="F41" s="974" t="s">
        <v>4510</v>
      </c>
      <c r="G41" s="494"/>
      <c r="H41" s="494" t="s">
        <v>4183</v>
      </c>
      <c r="I41" s="494" t="s">
        <v>294</v>
      </c>
      <c r="J41" s="494" t="s">
        <v>294</v>
      </c>
      <c r="K41" s="573">
        <v>0</v>
      </c>
      <c r="L41" s="358" t="s">
        <v>4195</v>
      </c>
      <c r="M41" s="357" t="s">
        <v>4193</v>
      </c>
      <c r="N41" s="357" t="s">
        <v>4183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4185</v>
      </c>
      <c r="U41" s="357" t="s">
        <v>294</v>
      </c>
      <c r="V41" s="357" t="s">
        <v>294</v>
      </c>
    </row>
    <row r="42" spans="1:22">
      <c r="A42" s="795"/>
      <c r="B42" s="1052" t="s">
        <v>4372</v>
      </c>
      <c r="C42" s="1024" t="s">
        <v>4347</v>
      </c>
      <c r="D42" s="961">
        <v>2</v>
      </c>
      <c r="E42" s="961">
        <v>2</v>
      </c>
      <c r="F42" s="974" t="s">
        <v>3153</v>
      </c>
      <c r="G42" s="494"/>
      <c r="H42" s="494" t="s">
        <v>3065</v>
      </c>
      <c r="I42" s="494" t="s">
        <v>294</v>
      </c>
      <c r="J42" s="494" t="s">
        <v>294</v>
      </c>
      <c r="K42" s="573">
        <v>0</v>
      </c>
      <c r="L42" s="358" t="s">
        <v>3593</v>
      </c>
      <c r="M42" s="357" t="s">
        <v>4372</v>
      </c>
      <c r="N42" s="357" t="s">
        <v>3065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604</v>
      </c>
      <c r="U42" s="357" t="s">
        <v>294</v>
      </c>
      <c r="V42" s="357" t="s">
        <v>294</v>
      </c>
    </row>
    <row r="43" spans="1:22">
      <c r="A43" s="795"/>
      <c r="B43" s="1022" t="s">
        <v>4516</v>
      </c>
      <c r="C43" s="1024" t="s">
        <v>3879</v>
      </c>
      <c r="D43" s="961">
        <v>2</v>
      </c>
      <c r="E43" s="961">
        <v>4</v>
      </c>
      <c r="F43" s="974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3880</v>
      </c>
      <c r="M43" s="357" t="s">
        <v>4516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795"/>
      <c r="B44" s="1052" t="s">
        <v>4517</v>
      </c>
      <c r="C44" s="1024" t="s">
        <v>3574</v>
      </c>
      <c r="D44" s="961">
        <v>2</v>
      </c>
      <c r="E44" s="961">
        <v>2</v>
      </c>
      <c r="F44" s="974" t="s">
        <v>4509</v>
      </c>
      <c r="G44" s="494"/>
      <c r="H44" s="494" t="s">
        <v>4508</v>
      </c>
      <c r="I44" s="494" t="s">
        <v>294</v>
      </c>
      <c r="J44" s="494" t="s">
        <v>294</v>
      </c>
      <c r="K44" s="573">
        <v>0</v>
      </c>
      <c r="L44" s="358" t="s">
        <v>3575</v>
      </c>
      <c r="M44" s="357" t="s">
        <v>4517</v>
      </c>
      <c r="N44" s="357" t="s">
        <v>4508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4182</v>
      </c>
      <c r="U44" s="357" t="s">
        <v>294</v>
      </c>
      <c r="V44" s="357" t="s">
        <v>294</v>
      </c>
    </row>
    <row r="45" spans="1:22">
      <c r="A45" s="795"/>
      <c r="B45" s="1022" t="s">
        <v>4201</v>
      </c>
      <c r="C45" s="1024" t="s">
        <v>3859</v>
      </c>
      <c r="D45" s="961">
        <v>3</v>
      </c>
      <c r="E45" s="961">
        <v>4</v>
      </c>
      <c r="F45" s="1010" t="s">
        <v>4509</v>
      </c>
      <c r="G45" s="494"/>
      <c r="H45" s="494" t="s">
        <v>4508</v>
      </c>
      <c r="I45" s="494" t="s">
        <v>294</v>
      </c>
      <c r="J45" s="494" t="s">
        <v>294</v>
      </c>
      <c r="K45" s="573">
        <v>0</v>
      </c>
      <c r="L45" s="358" t="s">
        <v>3860</v>
      </c>
      <c r="M45" s="357" t="s">
        <v>4201</v>
      </c>
      <c r="N45" s="357" t="s">
        <v>4508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4182</v>
      </c>
      <c r="U45" s="357" t="s">
        <v>294</v>
      </c>
      <c r="V45" s="357" t="s">
        <v>294</v>
      </c>
    </row>
    <row r="46" spans="1:22">
      <c r="A46" s="795"/>
      <c r="B46" s="1022" t="s">
        <v>4518</v>
      </c>
      <c r="C46" s="1024" t="s">
        <v>3604</v>
      </c>
      <c r="D46" s="961">
        <v>2</v>
      </c>
      <c r="E46" s="961">
        <v>2</v>
      </c>
      <c r="F46" s="974"/>
      <c r="G46" s="494" t="s">
        <v>242</v>
      </c>
      <c r="H46" s="494"/>
      <c r="I46" s="494" t="s">
        <v>294</v>
      </c>
      <c r="J46" s="494" t="s">
        <v>294</v>
      </c>
      <c r="K46" s="573">
        <v>0</v>
      </c>
      <c r="L46" s="358" t="s">
        <v>3604</v>
      </c>
      <c r="M46" s="357" t="s">
        <v>4518</v>
      </c>
      <c r="N46" s="357" t="s">
        <v>241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</row>
    <row r="47" spans="1:22" ht="15" thickBot="1">
      <c r="A47" s="795"/>
      <c r="B47" s="1022" t="s">
        <v>4519</v>
      </c>
      <c r="C47" s="1024" t="s">
        <v>3865</v>
      </c>
      <c r="D47" s="967">
        <v>2</v>
      </c>
      <c r="E47" s="967">
        <v>2</v>
      </c>
      <c r="F47" s="975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3865</v>
      </c>
      <c r="M47" s="357" t="s">
        <v>4519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 ht="15" thickBot="1">
      <c r="A48" s="807"/>
      <c r="B48" s="828"/>
      <c r="C48" s="812" t="s">
        <v>22</v>
      </c>
      <c r="D48" s="937">
        <v>18</v>
      </c>
      <c r="E48" s="937">
        <v>0</v>
      </c>
      <c r="F48" s="1004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794">
        <v>6</v>
      </c>
      <c r="B49" s="1020" t="s">
        <v>3869</v>
      </c>
      <c r="C49" s="1024" t="s">
        <v>3870</v>
      </c>
      <c r="D49" s="972">
        <v>3</v>
      </c>
      <c r="E49" s="972">
        <v>4</v>
      </c>
      <c r="F49" s="984" t="s">
        <v>4515</v>
      </c>
      <c r="G49" s="494"/>
      <c r="H49" s="494" t="s">
        <v>4193</v>
      </c>
      <c r="I49" s="494" t="s">
        <v>294</v>
      </c>
      <c r="J49" s="494" t="s">
        <v>294</v>
      </c>
      <c r="K49" s="573">
        <v>0</v>
      </c>
      <c r="L49" s="358" t="s">
        <v>3871</v>
      </c>
      <c r="M49" s="357" t="s">
        <v>3869</v>
      </c>
      <c r="N49" s="357" t="s">
        <v>4193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4195</v>
      </c>
      <c r="U49" s="357" t="s">
        <v>294</v>
      </c>
      <c r="V49" s="357" t="s">
        <v>294</v>
      </c>
    </row>
    <row r="50" spans="1:22">
      <c r="A50" s="795"/>
      <c r="B50" s="1022" t="s">
        <v>4203</v>
      </c>
      <c r="C50" s="1024" t="s">
        <v>3876</v>
      </c>
      <c r="D50" s="961">
        <v>4</v>
      </c>
      <c r="E50" s="961">
        <v>6</v>
      </c>
      <c r="F50" s="974" t="s">
        <v>4191</v>
      </c>
      <c r="G50" s="494"/>
      <c r="H50" s="494" t="s">
        <v>4190</v>
      </c>
      <c r="I50" s="494" t="s">
        <v>294</v>
      </c>
      <c r="J50" s="494" t="s">
        <v>294</v>
      </c>
      <c r="K50" s="573">
        <v>0</v>
      </c>
      <c r="L50" s="358" t="s">
        <v>3877</v>
      </c>
      <c r="M50" s="357" t="s">
        <v>4203</v>
      </c>
      <c r="N50" s="357" t="s">
        <v>4190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4192</v>
      </c>
      <c r="U50" s="357" t="s">
        <v>294</v>
      </c>
      <c r="V50" s="357" t="s">
        <v>294</v>
      </c>
    </row>
    <row r="51" spans="1:22">
      <c r="A51" s="795"/>
      <c r="B51" s="1022" t="s">
        <v>4204</v>
      </c>
      <c r="C51" s="1024" t="s">
        <v>4520</v>
      </c>
      <c r="D51" s="961">
        <v>4</v>
      </c>
      <c r="E51" s="961">
        <v>6</v>
      </c>
      <c r="F51" s="974" t="s">
        <v>4515</v>
      </c>
      <c r="G51" s="494"/>
      <c r="H51" s="494" t="s">
        <v>4193</v>
      </c>
      <c r="I51" s="494" t="s">
        <v>294</v>
      </c>
      <c r="J51" s="494" t="s">
        <v>294</v>
      </c>
      <c r="K51" s="573">
        <v>0</v>
      </c>
      <c r="L51" s="358" t="s">
        <v>4206</v>
      </c>
      <c r="M51" s="357" t="s">
        <v>4204</v>
      </c>
      <c r="N51" s="357" t="s">
        <v>4193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4195</v>
      </c>
      <c r="U51" s="357" t="s">
        <v>294</v>
      </c>
      <c r="V51" s="357" t="s">
        <v>294</v>
      </c>
    </row>
    <row r="52" spans="1:22">
      <c r="A52" s="795"/>
      <c r="B52" s="1022" t="s">
        <v>3040</v>
      </c>
      <c r="C52" s="1024" t="s">
        <v>3998</v>
      </c>
      <c r="D52" s="961">
        <v>3</v>
      </c>
      <c r="E52" s="961">
        <v>4</v>
      </c>
      <c r="F52" s="974" t="s">
        <v>3994</v>
      </c>
      <c r="G52" s="494"/>
      <c r="H52" s="494" t="s">
        <v>3184</v>
      </c>
      <c r="I52" s="494" t="s">
        <v>294</v>
      </c>
      <c r="J52" s="494" t="s">
        <v>294</v>
      </c>
      <c r="K52" s="573">
        <v>0</v>
      </c>
      <c r="L52" s="358" t="s">
        <v>3259</v>
      </c>
      <c r="M52" s="357" t="s">
        <v>3040</v>
      </c>
      <c r="N52" s="357" t="s">
        <v>3184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3187</v>
      </c>
      <c r="U52" s="357" t="s">
        <v>294</v>
      </c>
      <c r="V52" s="357" t="s">
        <v>294</v>
      </c>
    </row>
    <row r="53" spans="1:22">
      <c r="A53" s="795"/>
      <c r="B53" s="1022" t="s">
        <v>3872</v>
      </c>
      <c r="C53" s="1024" t="s">
        <v>3873</v>
      </c>
      <c r="D53" s="961">
        <v>4</v>
      </c>
      <c r="E53" s="961">
        <v>6</v>
      </c>
      <c r="F53" s="1010" t="s">
        <v>4515</v>
      </c>
      <c r="G53" s="494"/>
      <c r="H53" s="494" t="s">
        <v>4193</v>
      </c>
      <c r="I53" s="494" t="s">
        <v>294</v>
      </c>
      <c r="J53" s="494" t="s">
        <v>294</v>
      </c>
      <c r="K53" s="573">
        <v>0</v>
      </c>
      <c r="L53" s="358" t="s">
        <v>3874</v>
      </c>
      <c r="M53" s="357" t="s">
        <v>3872</v>
      </c>
      <c r="N53" s="357" t="s">
        <v>4193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4195</v>
      </c>
      <c r="U53" s="357" t="s">
        <v>294</v>
      </c>
      <c r="V53" s="357" t="s">
        <v>294</v>
      </c>
    </row>
    <row r="54" spans="1:22" ht="15" thickBot="1">
      <c r="A54" s="795"/>
      <c r="B54" s="1054" t="s">
        <v>4521</v>
      </c>
      <c r="C54" s="1053" t="s">
        <v>3975</v>
      </c>
      <c r="D54" s="967">
        <v>2</v>
      </c>
      <c r="E54" s="967">
        <v>2</v>
      </c>
      <c r="F54" s="975" t="s">
        <v>4347</v>
      </c>
      <c r="G54" s="494"/>
      <c r="H54" s="494" t="s">
        <v>4372</v>
      </c>
      <c r="I54" s="494" t="s">
        <v>294</v>
      </c>
      <c r="J54" s="494" t="s">
        <v>294</v>
      </c>
      <c r="K54" s="573">
        <v>0</v>
      </c>
      <c r="L54" s="358" t="s">
        <v>3625</v>
      </c>
      <c r="M54" s="357" t="s">
        <v>4521</v>
      </c>
      <c r="N54" s="357" t="s">
        <v>4372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3593</v>
      </c>
      <c r="U54" s="357" t="s">
        <v>294</v>
      </c>
      <c r="V54" s="357" t="s">
        <v>294</v>
      </c>
    </row>
    <row r="55" spans="1:22" ht="15" thickBot="1">
      <c r="A55" s="807"/>
      <c r="B55" s="807"/>
      <c r="C55" s="798" t="s">
        <v>22</v>
      </c>
      <c r="D55" s="937">
        <v>20</v>
      </c>
      <c r="E55" s="937">
        <v>0</v>
      </c>
      <c r="F55" s="1012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794">
        <v>7</v>
      </c>
      <c r="B56" s="1020" t="s">
        <v>4208</v>
      </c>
      <c r="C56" s="1024" t="s">
        <v>4209</v>
      </c>
      <c r="D56" s="972">
        <v>4</v>
      </c>
      <c r="E56" s="972">
        <v>6</v>
      </c>
      <c r="F56" s="984" t="s">
        <v>4520</v>
      </c>
      <c r="G56" s="494"/>
      <c r="H56" s="494" t="s">
        <v>4204</v>
      </c>
      <c r="I56" s="494" t="s">
        <v>294</v>
      </c>
      <c r="J56" s="494" t="s">
        <v>294</v>
      </c>
      <c r="K56" s="573">
        <v>0</v>
      </c>
      <c r="L56" s="358" t="s">
        <v>4210</v>
      </c>
      <c r="M56" s="357" t="s">
        <v>4208</v>
      </c>
      <c r="N56" s="357" t="s">
        <v>4204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4206</v>
      </c>
      <c r="U56" s="357" t="s">
        <v>294</v>
      </c>
      <c r="V56" s="357" t="s">
        <v>294</v>
      </c>
    </row>
    <row r="57" spans="1:22">
      <c r="A57" s="795"/>
      <c r="B57" s="1022" t="s">
        <v>4211</v>
      </c>
      <c r="C57" s="1024" t="s">
        <v>4212</v>
      </c>
      <c r="D57" s="961">
        <v>2</v>
      </c>
      <c r="E57" s="961">
        <v>4</v>
      </c>
      <c r="F57" s="976" t="s">
        <v>3876</v>
      </c>
      <c r="G57" s="494"/>
      <c r="H57" s="494" t="s">
        <v>4203</v>
      </c>
      <c r="I57" s="494" t="s">
        <v>294</v>
      </c>
      <c r="J57" s="494" t="s">
        <v>294</v>
      </c>
      <c r="K57" s="573">
        <v>0</v>
      </c>
      <c r="L57" s="358" t="s">
        <v>4213</v>
      </c>
      <c r="M57" s="357" t="s">
        <v>4211</v>
      </c>
      <c r="N57" s="357" t="s">
        <v>4203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3877</v>
      </c>
      <c r="U57" s="357" t="s">
        <v>294</v>
      </c>
      <c r="V57" s="357" t="s">
        <v>294</v>
      </c>
    </row>
    <row r="58" spans="1:22">
      <c r="A58" s="795"/>
      <c r="B58" s="1022" t="s">
        <v>4214</v>
      </c>
      <c r="C58" s="1024" t="s">
        <v>4215</v>
      </c>
      <c r="D58" s="961">
        <v>4</v>
      </c>
      <c r="E58" s="961">
        <v>6</v>
      </c>
      <c r="F58" s="976" t="s">
        <v>3859</v>
      </c>
      <c r="G58" s="494"/>
      <c r="H58" s="494" t="s">
        <v>4201</v>
      </c>
      <c r="I58" s="494" t="s">
        <v>294</v>
      </c>
      <c r="J58" s="494" t="s">
        <v>294</v>
      </c>
      <c r="K58" s="573">
        <v>0</v>
      </c>
      <c r="L58" s="358" t="s">
        <v>4215</v>
      </c>
      <c r="M58" s="357" t="s">
        <v>4214</v>
      </c>
      <c r="N58" s="357" t="s">
        <v>4201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3860</v>
      </c>
      <c r="U58" s="357" t="s">
        <v>294</v>
      </c>
      <c r="V58" s="357" t="s">
        <v>294</v>
      </c>
    </row>
    <row r="59" spans="1:22">
      <c r="A59" s="795"/>
      <c r="B59" s="1052" t="s">
        <v>38</v>
      </c>
      <c r="C59" s="1053" t="s">
        <v>331</v>
      </c>
      <c r="D59" s="961">
        <v>1</v>
      </c>
      <c r="E59" s="961">
        <v>1</v>
      </c>
      <c r="F59" s="974" t="s">
        <v>335</v>
      </c>
      <c r="G59" s="494"/>
      <c r="H59" s="494" t="s">
        <v>3051</v>
      </c>
      <c r="I59" s="494" t="s">
        <v>294</v>
      </c>
      <c r="J59" s="494" t="s">
        <v>294</v>
      </c>
      <c r="K59" s="573">
        <v>0</v>
      </c>
      <c r="L59" s="358" t="s">
        <v>331</v>
      </c>
      <c r="M59" s="357" t="s">
        <v>38</v>
      </c>
      <c r="N59" s="357" t="s">
        <v>3051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335</v>
      </c>
      <c r="U59" s="357" t="s">
        <v>294</v>
      </c>
      <c r="V59" s="357" t="s">
        <v>294</v>
      </c>
    </row>
    <row r="60" spans="1:22">
      <c r="A60" s="795"/>
      <c r="B60" s="1022" t="s">
        <v>4522</v>
      </c>
      <c r="C60" s="1024" t="s">
        <v>1153</v>
      </c>
      <c r="D60" s="961">
        <v>8</v>
      </c>
      <c r="E60" s="961">
        <v>12</v>
      </c>
      <c r="F60" s="974" t="s">
        <v>3998</v>
      </c>
      <c r="G60" s="494"/>
      <c r="H60" s="494" t="s">
        <v>3040</v>
      </c>
      <c r="I60" s="494" t="s">
        <v>294</v>
      </c>
      <c r="J60" s="494" t="s">
        <v>294</v>
      </c>
      <c r="K60" s="573">
        <v>0</v>
      </c>
      <c r="L60" s="358" t="s">
        <v>1153</v>
      </c>
      <c r="M60" s="357" t="s">
        <v>4522</v>
      </c>
      <c r="N60" s="357" t="s">
        <v>3040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3259</v>
      </c>
      <c r="U60" s="357" t="s">
        <v>294</v>
      </c>
      <c r="V60" s="357" t="s">
        <v>294</v>
      </c>
    </row>
    <row r="61" spans="1:22" ht="15" thickBot="1">
      <c r="A61" s="795"/>
      <c r="B61" s="1025" t="s">
        <v>4216</v>
      </c>
      <c r="C61" s="1024" t="s">
        <v>3595</v>
      </c>
      <c r="D61" s="967">
        <v>1</v>
      </c>
      <c r="E61" s="967">
        <v>2</v>
      </c>
      <c r="F61" s="979" t="s">
        <v>3876</v>
      </c>
      <c r="G61" s="494"/>
      <c r="H61" s="494" t="s">
        <v>4203</v>
      </c>
      <c r="I61" s="494" t="s">
        <v>294</v>
      </c>
      <c r="J61" s="494" t="s">
        <v>294</v>
      </c>
      <c r="K61" s="573">
        <v>0</v>
      </c>
      <c r="L61" s="358" t="s">
        <v>3596</v>
      </c>
      <c r="M61" s="357" t="s">
        <v>4216</v>
      </c>
      <c r="N61" s="357" t="s">
        <v>4203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3877</v>
      </c>
      <c r="U61" s="357" t="s">
        <v>294</v>
      </c>
      <c r="V61" s="357" t="s">
        <v>294</v>
      </c>
    </row>
    <row r="62" spans="1:22" ht="15" thickBot="1">
      <c r="A62" s="807"/>
      <c r="B62" s="807"/>
      <c r="C62" s="798" t="s">
        <v>22</v>
      </c>
      <c r="D62" s="937">
        <v>20</v>
      </c>
      <c r="E62" s="937">
        <v>0</v>
      </c>
      <c r="F62" s="1004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794">
        <v>8</v>
      </c>
      <c r="B63" s="706" t="s">
        <v>4217</v>
      </c>
      <c r="C63" s="717" t="s">
        <v>4218</v>
      </c>
      <c r="D63" s="972">
        <v>4</v>
      </c>
      <c r="E63" s="972">
        <v>6</v>
      </c>
      <c r="F63" s="1013" t="s">
        <v>4219</v>
      </c>
      <c r="G63" s="494"/>
      <c r="H63" s="494" t="s">
        <v>3872</v>
      </c>
      <c r="I63" s="494" t="s">
        <v>3869</v>
      </c>
      <c r="J63" s="494" t="s">
        <v>294</v>
      </c>
      <c r="K63" s="573">
        <v>0</v>
      </c>
      <c r="L63" s="358" t="s">
        <v>4218</v>
      </c>
      <c r="M63" s="357" t="s">
        <v>4217</v>
      </c>
      <c r="N63" s="357" t="s">
        <v>3872</v>
      </c>
      <c r="O63" s="357" t="s">
        <v>3869</v>
      </c>
      <c r="P63" s="357" t="s">
        <v>294</v>
      </c>
      <c r="Q63" s="357">
        <v>0</v>
      </c>
      <c r="R63" s="357">
        <v>48</v>
      </c>
      <c r="S63" s="357">
        <v>0</v>
      </c>
      <c r="T63" s="357" t="s">
        <v>3874</v>
      </c>
      <c r="U63" s="357" t="s">
        <v>3871</v>
      </c>
      <c r="V63" s="357" t="s">
        <v>294</v>
      </c>
    </row>
    <row r="64" spans="1:22">
      <c r="A64" s="795"/>
      <c r="B64" s="707" t="s">
        <v>4220</v>
      </c>
      <c r="C64" s="803" t="s">
        <v>4225</v>
      </c>
      <c r="D64" s="961">
        <v>4</v>
      </c>
      <c r="E64" s="961">
        <v>6</v>
      </c>
      <c r="F64" s="1010" t="s">
        <v>4209</v>
      </c>
      <c r="G64" s="494"/>
      <c r="H64" s="494" t="s">
        <v>4208</v>
      </c>
      <c r="I64" s="494" t="s">
        <v>294</v>
      </c>
      <c r="J64" s="494" t="s">
        <v>294</v>
      </c>
      <c r="K64" s="573">
        <v>0</v>
      </c>
      <c r="L64" s="358" t="s">
        <v>4222</v>
      </c>
      <c r="M64" s="357" t="s">
        <v>4220</v>
      </c>
      <c r="N64" s="357" t="s">
        <v>4208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4210</v>
      </c>
      <c r="U64" s="357" t="s">
        <v>294</v>
      </c>
      <c r="V64" s="357" t="s">
        <v>294</v>
      </c>
    </row>
    <row r="65" spans="1:22">
      <c r="A65" s="795"/>
      <c r="B65" s="707" t="s">
        <v>3052</v>
      </c>
      <c r="C65" s="717" t="s">
        <v>1181</v>
      </c>
      <c r="D65" s="961">
        <v>4</v>
      </c>
      <c r="E65" s="961">
        <v>6</v>
      </c>
      <c r="F65" s="976" t="s">
        <v>438</v>
      </c>
      <c r="G65" s="494"/>
      <c r="H65" s="494" t="s">
        <v>3035</v>
      </c>
      <c r="I65" s="494" t="s">
        <v>294</v>
      </c>
      <c r="J65" s="494" t="s">
        <v>294</v>
      </c>
      <c r="K65" s="573">
        <v>0</v>
      </c>
      <c r="L65" s="358" t="s">
        <v>1181</v>
      </c>
      <c r="M65" s="357" t="s">
        <v>3052</v>
      </c>
      <c r="N65" s="357" t="s">
        <v>3035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438</v>
      </c>
      <c r="U65" s="357" t="s">
        <v>294</v>
      </c>
      <c r="V65" s="357" t="s">
        <v>294</v>
      </c>
    </row>
    <row r="66" spans="1:22" ht="15" thickBot="1">
      <c r="A66" s="795"/>
      <c r="B66" s="707" t="s">
        <v>4523</v>
      </c>
      <c r="C66" s="717" t="s">
        <v>1182</v>
      </c>
      <c r="D66" s="967">
        <v>6</v>
      </c>
      <c r="E66" s="967">
        <v>10</v>
      </c>
      <c r="F66" s="1003" t="s">
        <v>1153</v>
      </c>
      <c r="G66" s="494"/>
      <c r="H66" s="494" t="s">
        <v>4522</v>
      </c>
      <c r="I66" s="494" t="s">
        <v>294</v>
      </c>
      <c r="J66" s="494" t="s">
        <v>294</v>
      </c>
      <c r="K66" s="573">
        <v>0</v>
      </c>
      <c r="L66" s="358" t="s">
        <v>1182</v>
      </c>
      <c r="M66" s="357" t="s">
        <v>4523</v>
      </c>
      <c r="N66" s="357" t="s">
        <v>4522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1153</v>
      </c>
      <c r="U66" s="357" t="s">
        <v>294</v>
      </c>
      <c r="V66" s="357" t="s">
        <v>294</v>
      </c>
    </row>
    <row r="67" spans="1:22" ht="15" thickBot="1">
      <c r="A67" s="807"/>
      <c r="B67" s="794"/>
      <c r="C67" s="798" t="s">
        <v>22</v>
      </c>
      <c r="D67" s="937">
        <v>18</v>
      </c>
      <c r="E67" s="937">
        <v>0</v>
      </c>
      <c r="F67" s="1012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23.4" thickBot="1">
      <c r="A68" s="794">
        <v>9</v>
      </c>
      <c r="B68" s="649" t="s">
        <v>4223</v>
      </c>
      <c r="C68" s="811" t="s">
        <v>4524</v>
      </c>
      <c r="D68" s="981">
        <v>20</v>
      </c>
      <c r="E68" s="981">
        <v>40</v>
      </c>
      <c r="F68" s="982" t="s">
        <v>4225</v>
      </c>
      <c r="G68" s="494"/>
      <c r="H68" s="494" t="s">
        <v>4220</v>
      </c>
      <c r="I68" s="494" t="s">
        <v>294</v>
      </c>
      <c r="J68" s="494" t="s">
        <v>294</v>
      </c>
      <c r="K68" s="573">
        <v>0</v>
      </c>
      <c r="L68" s="358" t="s">
        <v>4525</v>
      </c>
      <c r="M68" s="357" t="s">
        <v>4223</v>
      </c>
      <c r="N68" s="357" t="s">
        <v>4220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4222</v>
      </c>
      <c r="U68" s="357" t="s">
        <v>294</v>
      </c>
      <c r="V68" s="357" t="s">
        <v>294</v>
      </c>
    </row>
    <row r="69" spans="1:22" ht="15" thickBot="1">
      <c r="A69" s="807"/>
      <c r="B69" s="828"/>
      <c r="C69" s="798" t="s">
        <v>22</v>
      </c>
      <c r="D69" s="937">
        <v>20</v>
      </c>
      <c r="E69" s="937">
        <v>0</v>
      </c>
      <c r="F69" s="938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>
      <c r="A70" s="794">
        <v>10</v>
      </c>
      <c r="B70" s="707" t="s">
        <v>4227</v>
      </c>
      <c r="C70" s="717" t="s">
        <v>4526</v>
      </c>
      <c r="D70" s="972">
        <v>20</v>
      </c>
      <c r="E70" s="972">
        <v>40</v>
      </c>
      <c r="F70" s="943" t="s">
        <v>4524</v>
      </c>
      <c r="G70" s="494"/>
      <c r="H70" s="494" t="s">
        <v>4223</v>
      </c>
      <c r="I70" s="494" t="s">
        <v>294</v>
      </c>
      <c r="J70" s="494" t="s">
        <v>294</v>
      </c>
      <c r="K70" s="573">
        <v>0</v>
      </c>
      <c r="L70" s="358" t="s">
        <v>4527</v>
      </c>
      <c r="M70" s="357" t="s">
        <v>4227</v>
      </c>
      <c r="N70" s="357" t="s">
        <v>4223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4525</v>
      </c>
      <c r="U70" s="357" t="s">
        <v>294</v>
      </c>
      <c r="V70" s="357" t="s">
        <v>294</v>
      </c>
    </row>
    <row r="71" spans="1:22" ht="15" thickBot="1">
      <c r="A71" s="795"/>
      <c r="B71" s="707" t="s">
        <v>4230</v>
      </c>
      <c r="C71" s="717" t="s">
        <v>4329</v>
      </c>
      <c r="D71" s="981">
        <v>2</v>
      </c>
      <c r="E71" s="981">
        <v>2</v>
      </c>
      <c r="F71" s="1016" t="s">
        <v>4528</v>
      </c>
      <c r="G71" s="494"/>
      <c r="H71" s="494" t="s">
        <v>4223</v>
      </c>
      <c r="I71" s="494" t="s">
        <v>4523</v>
      </c>
      <c r="J71" s="494" t="s">
        <v>294</v>
      </c>
      <c r="K71" s="573">
        <v>0</v>
      </c>
      <c r="L71" s="358" t="s">
        <v>3396</v>
      </c>
      <c r="M71" s="357" t="s">
        <v>4230</v>
      </c>
      <c r="N71" s="357" t="s">
        <v>4223</v>
      </c>
      <c r="O71" s="357" t="s">
        <v>4523</v>
      </c>
      <c r="P71" s="357" t="s">
        <v>294</v>
      </c>
      <c r="Q71" s="357">
        <v>0</v>
      </c>
      <c r="R71" s="357">
        <v>68</v>
      </c>
      <c r="S71" s="357">
        <v>0</v>
      </c>
      <c r="T71" s="357" t="s">
        <v>4525</v>
      </c>
      <c r="U71" s="357" t="s">
        <v>1182</v>
      </c>
      <c r="V71" s="357" t="s">
        <v>294</v>
      </c>
    </row>
    <row r="72" spans="1:22" ht="15" thickBot="1">
      <c r="A72" s="807"/>
      <c r="B72" s="828"/>
      <c r="C72" s="1055" t="s">
        <v>22</v>
      </c>
      <c r="D72" s="937">
        <v>22</v>
      </c>
      <c r="E72" s="937">
        <v>0</v>
      </c>
      <c r="F72" s="938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1030"/>
      <c r="B73" s="1056"/>
      <c r="C73" s="819" t="s">
        <v>111</v>
      </c>
      <c r="D73" s="1049">
        <v>200</v>
      </c>
      <c r="E73" s="937">
        <v>0</v>
      </c>
      <c r="F73" s="105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138AD-B847-4834-AD8F-23DBEFE03C32}">
  <sheetPr codeName="Sheet214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3035</v>
      </c>
      <c r="C9" s="650" t="s">
        <v>438</v>
      </c>
      <c r="D9" s="957">
        <v>2</v>
      </c>
      <c r="E9" s="957">
        <v>3</v>
      </c>
      <c r="F9" s="958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654" t="s">
        <v>4482</v>
      </c>
      <c r="C10" s="655" t="s">
        <v>3533</v>
      </c>
      <c r="D10" s="961">
        <v>5</v>
      </c>
      <c r="E10" s="961">
        <v>6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4482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654" t="s">
        <v>4483</v>
      </c>
      <c r="C11" s="658" t="s">
        <v>3782</v>
      </c>
      <c r="D11" s="961">
        <v>3</v>
      </c>
      <c r="E11" s="961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3402</v>
      </c>
      <c r="M11" s="357" t="s">
        <v>4483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654" t="s">
        <v>4484</v>
      </c>
      <c r="C12" s="658" t="s">
        <v>3783</v>
      </c>
      <c r="D12" s="961">
        <v>3</v>
      </c>
      <c r="E12" s="961">
        <v>4</v>
      </c>
      <c r="F12" s="96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3405</v>
      </c>
      <c r="M12" s="357" t="s">
        <v>4484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654" t="s">
        <v>4450</v>
      </c>
      <c r="C13" s="658" t="s">
        <v>3994</v>
      </c>
      <c r="D13" s="961">
        <v>3</v>
      </c>
      <c r="E13" s="961">
        <v>4</v>
      </c>
      <c r="F13" s="96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4450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660" t="s">
        <v>4485</v>
      </c>
      <c r="C14" s="658" t="s">
        <v>3543</v>
      </c>
      <c r="D14" s="967">
        <v>5</v>
      </c>
      <c r="E14" s="967">
        <v>6</v>
      </c>
      <c r="F14" s="96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4485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661"/>
      <c r="C15" s="674" t="s">
        <v>22</v>
      </c>
      <c r="D15" s="937">
        <v>21</v>
      </c>
      <c r="E15" s="937">
        <v>0</v>
      </c>
      <c r="F15" s="75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649" t="s">
        <v>3406</v>
      </c>
      <c r="C16" s="650" t="s">
        <v>3784</v>
      </c>
      <c r="D16" s="972">
        <v>5</v>
      </c>
      <c r="E16" s="972">
        <v>8</v>
      </c>
      <c r="F16" s="973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3408</v>
      </c>
      <c r="M16" s="357" t="s">
        <v>3406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849"/>
      <c r="B17" s="654" t="s">
        <v>4452</v>
      </c>
      <c r="C17" s="658" t="s">
        <v>3786</v>
      </c>
      <c r="D17" s="961">
        <v>4</v>
      </c>
      <c r="E17" s="961">
        <v>5</v>
      </c>
      <c r="F17" s="974" t="s">
        <v>3782</v>
      </c>
      <c r="G17" s="494"/>
      <c r="H17" s="494" t="s">
        <v>4483</v>
      </c>
      <c r="I17" s="494" t="s">
        <v>294</v>
      </c>
      <c r="J17" s="494" t="s">
        <v>294</v>
      </c>
      <c r="K17" s="573">
        <v>0</v>
      </c>
      <c r="L17" s="358" t="s">
        <v>3788</v>
      </c>
      <c r="M17" s="357" t="s">
        <v>4452</v>
      </c>
      <c r="N17" s="357" t="s">
        <v>4483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3402</v>
      </c>
      <c r="U17" s="357" t="s">
        <v>294</v>
      </c>
      <c r="V17" s="357" t="s">
        <v>294</v>
      </c>
    </row>
    <row r="18" spans="1:22">
      <c r="A18" s="849"/>
      <c r="B18" s="707" t="s">
        <v>3037</v>
      </c>
      <c r="C18" s="717" t="s">
        <v>4294</v>
      </c>
      <c r="D18" s="961">
        <v>2</v>
      </c>
      <c r="E18" s="961">
        <v>3</v>
      </c>
      <c r="F18" s="974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3037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707" t="s">
        <v>29</v>
      </c>
      <c r="C19" s="717" t="s">
        <v>2389</v>
      </c>
      <c r="D19" s="961">
        <v>2</v>
      </c>
      <c r="E19" s="961">
        <v>2</v>
      </c>
      <c r="F19" s="974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849"/>
      <c r="B20" s="660" t="s">
        <v>4486</v>
      </c>
      <c r="C20" s="666" t="s">
        <v>471</v>
      </c>
      <c r="D20" s="967">
        <v>5</v>
      </c>
      <c r="E20" s="967">
        <v>6</v>
      </c>
      <c r="F20" s="975" t="s">
        <v>3543</v>
      </c>
      <c r="G20" s="494"/>
      <c r="H20" s="494" t="s">
        <v>4485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4486</v>
      </c>
      <c r="N20" s="357" t="s">
        <v>4485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56"/>
      <c r="B21" s="661"/>
      <c r="C21" s="674" t="s">
        <v>22</v>
      </c>
      <c r="D21" s="937">
        <v>18</v>
      </c>
      <c r="E21" s="937">
        <v>0</v>
      </c>
      <c r="F21" s="1004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844">
        <v>3</v>
      </c>
      <c r="B22" s="649" t="s">
        <v>4487</v>
      </c>
      <c r="C22" s="658" t="s">
        <v>3415</v>
      </c>
      <c r="D22" s="972">
        <v>3</v>
      </c>
      <c r="E22" s="972">
        <v>4</v>
      </c>
      <c r="F22" s="102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3415</v>
      </c>
      <c r="M22" s="357" t="s">
        <v>4487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9"/>
      <c r="B23" s="654" t="s">
        <v>4488</v>
      </c>
      <c r="C23" s="658" t="s">
        <v>3792</v>
      </c>
      <c r="D23" s="961">
        <v>3</v>
      </c>
      <c r="E23" s="961">
        <v>3</v>
      </c>
      <c r="F23" s="974" t="s">
        <v>3786</v>
      </c>
      <c r="G23" s="494"/>
      <c r="H23" s="494" t="s">
        <v>4452</v>
      </c>
      <c r="I23" s="494" t="s">
        <v>294</v>
      </c>
      <c r="J23" s="494" t="s">
        <v>294</v>
      </c>
      <c r="K23" s="573">
        <v>0</v>
      </c>
      <c r="L23" s="358" t="s">
        <v>3418</v>
      </c>
      <c r="M23" s="357" t="s">
        <v>4488</v>
      </c>
      <c r="N23" s="357" t="s">
        <v>4452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3788</v>
      </c>
      <c r="U23" s="357" t="s">
        <v>294</v>
      </c>
      <c r="V23" s="357" t="s">
        <v>294</v>
      </c>
    </row>
    <row r="24" spans="1:22">
      <c r="A24" s="849"/>
      <c r="B24" s="654" t="s">
        <v>3419</v>
      </c>
      <c r="C24" s="658" t="s">
        <v>3793</v>
      </c>
      <c r="D24" s="961">
        <v>3</v>
      </c>
      <c r="E24" s="961">
        <v>3</v>
      </c>
      <c r="F24" s="974" t="s">
        <v>3784</v>
      </c>
      <c r="G24" s="494"/>
      <c r="H24" s="494" t="s">
        <v>3406</v>
      </c>
      <c r="I24" s="494" t="s">
        <v>294</v>
      </c>
      <c r="J24" s="494" t="s">
        <v>294</v>
      </c>
      <c r="K24" s="573">
        <v>0</v>
      </c>
      <c r="L24" s="358" t="s">
        <v>3421</v>
      </c>
      <c r="M24" s="357" t="s">
        <v>3419</v>
      </c>
      <c r="N24" s="357" t="s">
        <v>3406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3408</v>
      </c>
      <c r="U24" s="357" t="s">
        <v>294</v>
      </c>
      <c r="V24" s="357" t="s">
        <v>294</v>
      </c>
    </row>
    <row r="25" spans="1:22">
      <c r="A25" s="849"/>
      <c r="B25" s="654" t="s">
        <v>3422</v>
      </c>
      <c r="C25" s="658" t="s">
        <v>3790</v>
      </c>
      <c r="D25" s="961">
        <v>2</v>
      </c>
      <c r="E25" s="961">
        <v>2</v>
      </c>
      <c r="F25" s="974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3424</v>
      </c>
      <c r="M25" s="357" t="s">
        <v>3422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849"/>
      <c r="B26" s="654" t="s">
        <v>4489</v>
      </c>
      <c r="C26" s="658" t="s">
        <v>3153</v>
      </c>
      <c r="D26" s="961">
        <v>5</v>
      </c>
      <c r="E26" s="961">
        <v>6</v>
      </c>
      <c r="F26" s="974" t="s">
        <v>3533</v>
      </c>
      <c r="G26" s="494"/>
      <c r="H26" s="494" t="s">
        <v>4482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4489</v>
      </c>
      <c r="N26" s="357" t="s">
        <v>4482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 ht="15" thickBot="1">
      <c r="A27" s="849"/>
      <c r="B27" s="660" t="s">
        <v>4490</v>
      </c>
      <c r="C27" s="658" t="s">
        <v>140</v>
      </c>
      <c r="D27" s="967">
        <v>5</v>
      </c>
      <c r="E27" s="967">
        <v>6</v>
      </c>
      <c r="F27" s="975" t="s">
        <v>471</v>
      </c>
      <c r="G27" s="494"/>
      <c r="H27" s="494" t="s">
        <v>4486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4490</v>
      </c>
      <c r="N27" s="357" t="s">
        <v>4486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56"/>
      <c r="B28" s="661"/>
      <c r="C28" s="674" t="s">
        <v>22</v>
      </c>
      <c r="D28" s="937">
        <v>21</v>
      </c>
      <c r="E28" s="937">
        <v>0</v>
      </c>
      <c r="F28" s="1004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844">
        <v>4</v>
      </c>
      <c r="B29" s="649" t="s">
        <v>4454</v>
      </c>
      <c r="C29" s="650" t="s">
        <v>3794</v>
      </c>
      <c r="D29" s="972">
        <v>5</v>
      </c>
      <c r="E29" s="972">
        <v>8</v>
      </c>
      <c r="F29" s="973" t="s">
        <v>3153</v>
      </c>
      <c r="G29" s="494"/>
      <c r="H29" s="494" t="s">
        <v>4489</v>
      </c>
      <c r="I29" s="494" t="s">
        <v>294</v>
      </c>
      <c r="J29" s="494" t="s">
        <v>294</v>
      </c>
      <c r="K29" s="573">
        <v>0</v>
      </c>
      <c r="L29" s="358" t="s">
        <v>3428</v>
      </c>
      <c r="M29" s="357" t="s">
        <v>4454</v>
      </c>
      <c r="N29" s="357" t="s">
        <v>4489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604</v>
      </c>
      <c r="U29" s="357" t="s">
        <v>294</v>
      </c>
      <c r="V29" s="357" t="s">
        <v>294</v>
      </c>
    </row>
    <row r="30" spans="1:22">
      <c r="A30" s="849"/>
      <c r="B30" s="654" t="s">
        <v>4491</v>
      </c>
      <c r="C30" s="658" t="s">
        <v>3795</v>
      </c>
      <c r="D30" s="961">
        <v>3</v>
      </c>
      <c r="E30" s="961">
        <v>4</v>
      </c>
      <c r="F30" s="1010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3431</v>
      </c>
      <c r="M30" s="357" t="s">
        <v>4491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849"/>
      <c r="B31" s="654" t="s">
        <v>3051</v>
      </c>
      <c r="C31" s="658" t="s">
        <v>335</v>
      </c>
      <c r="D31" s="961">
        <v>2</v>
      </c>
      <c r="E31" s="961">
        <v>3</v>
      </c>
      <c r="F31" s="974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335</v>
      </c>
      <c r="M31" s="357" t="s">
        <v>3051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849"/>
      <c r="B32" s="654" t="s">
        <v>4492</v>
      </c>
      <c r="C32" s="658" t="s">
        <v>3796</v>
      </c>
      <c r="D32" s="961">
        <v>3</v>
      </c>
      <c r="E32" s="961">
        <v>3</v>
      </c>
      <c r="F32" s="974" t="s">
        <v>3783</v>
      </c>
      <c r="G32" s="494"/>
      <c r="H32" s="494" t="s">
        <v>4484</v>
      </c>
      <c r="I32" s="494" t="s">
        <v>294</v>
      </c>
      <c r="J32" s="494" t="s">
        <v>294</v>
      </c>
      <c r="K32" s="573">
        <v>0</v>
      </c>
      <c r="L32" s="358" t="s">
        <v>3434</v>
      </c>
      <c r="M32" s="357" t="s">
        <v>4492</v>
      </c>
      <c r="N32" s="357" t="s">
        <v>4484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3405</v>
      </c>
      <c r="U32" s="357" t="s">
        <v>294</v>
      </c>
      <c r="V32" s="357" t="s">
        <v>294</v>
      </c>
    </row>
    <row r="33" spans="1:22">
      <c r="A33" s="849"/>
      <c r="B33" s="654" t="s">
        <v>3435</v>
      </c>
      <c r="C33" s="658" t="s">
        <v>3797</v>
      </c>
      <c r="D33" s="961">
        <v>4</v>
      </c>
      <c r="E33" s="961">
        <v>6</v>
      </c>
      <c r="F33" s="974" t="s">
        <v>3793</v>
      </c>
      <c r="G33" s="494"/>
      <c r="H33" s="494" t="s">
        <v>3419</v>
      </c>
      <c r="I33" s="494" t="s">
        <v>294</v>
      </c>
      <c r="J33" s="494" t="s">
        <v>294</v>
      </c>
      <c r="K33" s="573">
        <v>0</v>
      </c>
      <c r="L33" s="358" t="s">
        <v>3437</v>
      </c>
      <c r="M33" s="357" t="s">
        <v>3435</v>
      </c>
      <c r="N33" s="357" t="s">
        <v>3419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3421</v>
      </c>
      <c r="U33" s="357" t="s">
        <v>294</v>
      </c>
      <c r="V33" s="357" t="s">
        <v>294</v>
      </c>
    </row>
    <row r="34" spans="1:22" ht="15" thickBot="1">
      <c r="A34" s="849"/>
      <c r="B34" s="654" t="s">
        <v>4493</v>
      </c>
      <c r="C34" s="666" t="s">
        <v>3440</v>
      </c>
      <c r="D34" s="967">
        <v>2</v>
      </c>
      <c r="E34" s="967">
        <v>2</v>
      </c>
      <c r="F34" s="97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3440</v>
      </c>
      <c r="M34" s="357" t="s">
        <v>4493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856"/>
      <c r="B35" s="671"/>
      <c r="C35" s="674" t="s">
        <v>22</v>
      </c>
      <c r="D35" s="937">
        <v>19</v>
      </c>
      <c r="E35" s="937">
        <v>0</v>
      </c>
      <c r="F35" s="1012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849">
        <v>5</v>
      </c>
      <c r="B36" s="649" t="s">
        <v>4456</v>
      </c>
      <c r="C36" s="658" t="s">
        <v>3801</v>
      </c>
      <c r="D36" s="972">
        <v>5</v>
      </c>
      <c r="E36" s="972">
        <v>7</v>
      </c>
      <c r="F36" s="973" t="s">
        <v>3797</v>
      </c>
      <c r="G36" s="494"/>
      <c r="H36" s="494" t="s">
        <v>3435</v>
      </c>
      <c r="I36" s="494" t="s">
        <v>294</v>
      </c>
      <c r="J36" s="494" t="s">
        <v>294</v>
      </c>
      <c r="K36" s="573">
        <v>0</v>
      </c>
      <c r="L36" s="358" t="s">
        <v>3443</v>
      </c>
      <c r="M36" s="357" t="s">
        <v>4456</v>
      </c>
      <c r="N36" s="357" t="s">
        <v>3435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3437</v>
      </c>
      <c r="U36" s="357" t="s">
        <v>294</v>
      </c>
      <c r="V36" s="357" t="s">
        <v>294</v>
      </c>
    </row>
    <row r="37" spans="1:22">
      <c r="A37" s="849"/>
      <c r="B37" s="654" t="s">
        <v>4457</v>
      </c>
      <c r="C37" s="658" t="s">
        <v>3802</v>
      </c>
      <c r="D37" s="961">
        <v>5</v>
      </c>
      <c r="E37" s="961">
        <v>7</v>
      </c>
      <c r="F37" s="1010" t="s">
        <v>3795</v>
      </c>
      <c r="G37" s="494"/>
      <c r="H37" s="494" t="s">
        <v>4491</v>
      </c>
      <c r="I37" s="494" t="s">
        <v>294</v>
      </c>
      <c r="J37" s="494" t="s">
        <v>294</v>
      </c>
      <c r="K37" s="574">
        <v>0</v>
      </c>
      <c r="L37" s="358" t="s">
        <v>3446</v>
      </c>
      <c r="M37" s="357" t="s">
        <v>4457</v>
      </c>
      <c r="N37" s="357" t="s">
        <v>4491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3431</v>
      </c>
      <c r="U37" s="357" t="s">
        <v>294</v>
      </c>
      <c r="V37" s="357" t="s">
        <v>294</v>
      </c>
    </row>
    <row r="38" spans="1:22">
      <c r="A38" s="849"/>
      <c r="B38" s="654" t="s">
        <v>4494</v>
      </c>
      <c r="C38" s="658" t="s">
        <v>4422</v>
      </c>
      <c r="D38" s="961">
        <v>5</v>
      </c>
      <c r="E38" s="961">
        <v>7</v>
      </c>
      <c r="F38" s="974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3449</v>
      </c>
      <c r="M38" s="357" t="s">
        <v>4494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849"/>
      <c r="B39" s="654" t="s">
        <v>3450</v>
      </c>
      <c r="C39" s="658" t="s">
        <v>3804</v>
      </c>
      <c r="D39" s="961">
        <v>4</v>
      </c>
      <c r="E39" s="961">
        <v>5</v>
      </c>
      <c r="F39" s="974" t="s">
        <v>3794</v>
      </c>
      <c r="G39" s="494"/>
      <c r="H39" s="494" t="s">
        <v>4454</v>
      </c>
      <c r="I39" s="494" t="s">
        <v>294</v>
      </c>
      <c r="J39" s="494" t="s">
        <v>294</v>
      </c>
      <c r="K39" s="574">
        <v>0</v>
      </c>
      <c r="L39" s="358" t="s">
        <v>3452</v>
      </c>
      <c r="M39" s="357" t="s">
        <v>3450</v>
      </c>
      <c r="N39" s="357" t="s">
        <v>4454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3428</v>
      </c>
      <c r="U39" s="357" t="s">
        <v>294</v>
      </c>
      <c r="V39" s="357" t="s">
        <v>294</v>
      </c>
    </row>
    <row r="40" spans="1:22">
      <c r="A40" s="849"/>
      <c r="B40" s="654" t="s">
        <v>3454</v>
      </c>
      <c r="C40" s="658" t="s">
        <v>3456</v>
      </c>
      <c r="D40" s="961">
        <v>2</v>
      </c>
      <c r="E40" s="961">
        <v>2</v>
      </c>
      <c r="F40" s="974"/>
      <c r="G40" s="494" t="s">
        <v>241</v>
      </c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3456</v>
      </c>
      <c r="M40" s="357" t="s">
        <v>3454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</row>
    <row r="41" spans="1:22">
      <c r="A41" s="849"/>
      <c r="B41" s="654" t="s">
        <v>4495</v>
      </c>
      <c r="C41" s="658" t="s">
        <v>3798</v>
      </c>
      <c r="D41" s="961">
        <v>2</v>
      </c>
      <c r="E41" s="961">
        <v>2</v>
      </c>
      <c r="F41" s="974"/>
      <c r="G41" s="494" t="s">
        <v>241</v>
      </c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3459</v>
      </c>
      <c r="M41" s="357" t="s">
        <v>4495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</row>
    <row r="42" spans="1:22" ht="15" thickBot="1">
      <c r="A42" s="849"/>
      <c r="B42" s="654" t="s">
        <v>3460</v>
      </c>
      <c r="C42" s="658" t="s">
        <v>3799</v>
      </c>
      <c r="D42" s="967">
        <v>2</v>
      </c>
      <c r="E42" s="967">
        <v>2</v>
      </c>
      <c r="F42" s="975"/>
      <c r="G42" s="494" t="s">
        <v>241</v>
      </c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3462</v>
      </c>
      <c r="M42" s="357" t="s">
        <v>3460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856"/>
      <c r="B43" s="661"/>
      <c r="C43" s="674" t="s">
        <v>22</v>
      </c>
      <c r="D43" s="937">
        <v>21</v>
      </c>
      <c r="E43" s="937">
        <v>0</v>
      </c>
      <c r="F43" s="1004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649" t="s">
        <v>4459</v>
      </c>
      <c r="C44" s="658" t="s">
        <v>3806</v>
      </c>
      <c r="D44" s="972">
        <v>3</v>
      </c>
      <c r="E44" s="972">
        <v>3</v>
      </c>
      <c r="F44" s="973" t="s">
        <v>3801</v>
      </c>
      <c r="G44" s="494"/>
      <c r="H44" s="494" t="s">
        <v>4456</v>
      </c>
      <c r="I44" s="494" t="s">
        <v>294</v>
      </c>
      <c r="J44" s="494" t="s">
        <v>294</v>
      </c>
      <c r="K44" s="573">
        <v>0</v>
      </c>
      <c r="L44" s="358" t="s">
        <v>3466</v>
      </c>
      <c r="M44" s="357" t="s">
        <v>4459</v>
      </c>
      <c r="N44" s="357" t="s">
        <v>4456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3443</v>
      </c>
      <c r="U44" s="357" t="s">
        <v>294</v>
      </c>
      <c r="V44" s="357" t="s">
        <v>294</v>
      </c>
    </row>
    <row r="45" spans="1:22">
      <c r="A45" s="849"/>
      <c r="B45" s="654" t="s">
        <v>3040</v>
      </c>
      <c r="C45" s="658" t="s">
        <v>3998</v>
      </c>
      <c r="D45" s="961">
        <v>3</v>
      </c>
      <c r="E45" s="961">
        <v>4</v>
      </c>
      <c r="F45" s="974" t="s">
        <v>3994</v>
      </c>
      <c r="G45" s="494"/>
      <c r="H45" s="494" t="s">
        <v>4450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3040</v>
      </c>
      <c r="N45" s="357" t="s">
        <v>4450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3187</v>
      </c>
      <c r="U45" s="357" t="s">
        <v>294</v>
      </c>
      <c r="V45" s="357" t="s">
        <v>294</v>
      </c>
    </row>
    <row r="46" spans="1:22">
      <c r="A46" s="849"/>
      <c r="B46" s="654" t="s">
        <v>3467</v>
      </c>
      <c r="C46" s="658" t="s">
        <v>3808</v>
      </c>
      <c r="D46" s="961">
        <v>4</v>
      </c>
      <c r="E46" s="961">
        <v>5</v>
      </c>
      <c r="F46" s="1010" t="s">
        <v>3804</v>
      </c>
      <c r="G46" s="494"/>
      <c r="H46" s="494" t="s">
        <v>3450</v>
      </c>
      <c r="I46" s="494" t="s">
        <v>294</v>
      </c>
      <c r="J46" s="494" t="s">
        <v>294</v>
      </c>
      <c r="K46" s="573">
        <v>0</v>
      </c>
      <c r="L46" s="358" t="s">
        <v>3470</v>
      </c>
      <c r="M46" s="357" t="s">
        <v>3467</v>
      </c>
      <c r="N46" s="357" t="s">
        <v>3450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3452</v>
      </c>
      <c r="U46" s="357" t="s">
        <v>294</v>
      </c>
      <c r="V46" s="357" t="s">
        <v>294</v>
      </c>
    </row>
    <row r="47" spans="1:22">
      <c r="A47" s="849"/>
      <c r="B47" s="654" t="s">
        <v>3471</v>
      </c>
      <c r="C47" s="1046" t="s">
        <v>3473</v>
      </c>
      <c r="D47" s="961">
        <v>2</v>
      </c>
      <c r="E47" s="961">
        <v>2</v>
      </c>
      <c r="F47" s="974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3473</v>
      </c>
      <c r="M47" s="357" t="s">
        <v>3471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</row>
    <row r="48" spans="1:22">
      <c r="A48" s="849"/>
      <c r="B48" s="654" t="s">
        <v>3474</v>
      </c>
      <c r="C48" s="1046" t="s">
        <v>3476</v>
      </c>
      <c r="D48" s="961">
        <v>2</v>
      </c>
      <c r="E48" s="961">
        <v>2</v>
      </c>
      <c r="F48" s="974"/>
      <c r="G48" s="494" t="s">
        <v>242</v>
      </c>
      <c r="H48" s="494"/>
      <c r="I48" s="494" t="s">
        <v>294</v>
      </c>
      <c r="J48" s="494" t="s">
        <v>294</v>
      </c>
      <c r="K48" s="573">
        <v>0</v>
      </c>
      <c r="L48" s="358" t="s">
        <v>3476</v>
      </c>
      <c r="M48" s="357" t="s">
        <v>3474</v>
      </c>
      <c r="N48" s="357" t="s">
        <v>241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</row>
    <row r="49" spans="1:22">
      <c r="A49" s="849"/>
      <c r="B49" s="654" t="s">
        <v>3477</v>
      </c>
      <c r="C49" s="1046" t="s">
        <v>3805</v>
      </c>
      <c r="D49" s="961">
        <v>2</v>
      </c>
      <c r="E49" s="961">
        <v>2</v>
      </c>
      <c r="F49" s="974"/>
      <c r="G49" s="494" t="s">
        <v>242</v>
      </c>
      <c r="H49" s="494"/>
      <c r="I49" s="494" t="s">
        <v>294</v>
      </c>
      <c r="J49" s="494" t="s">
        <v>294</v>
      </c>
      <c r="K49" s="573">
        <v>0</v>
      </c>
      <c r="L49" s="358" t="s">
        <v>3479</v>
      </c>
      <c r="M49" s="357" t="s">
        <v>3477</v>
      </c>
      <c r="N49" s="357" t="s">
        <v>241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849"/>
      <c r="B50" s="654" t="s">
        <v>4496</v>
      </c>
      <c r="C50" s="1046" t="s">
        <v>3809</v>
      </c>
      <c r="D50" s="961">
        <v>3</v>
      </c>
      <c r="E50" s="961">
        <v>3</v>
      </c>
      <c r="F50" s="974" t="s">
        <v>4422</v>
      </c>
      <c r="G50" s="494"/>
      <c r="H50" s="494" t="s">
        <v>4494</v>
      </c>
      <c r="I50" s="494" t="s">
        <v>294</v>
      </c>
      <c r="J50" s="494" t="s">
        <v>294</v>
      </c>
      <c r="K50" s="573">
        <v>0</v>
      </c>
      <c r="L50" s="358" t="s">
        <v>3482</v>
      </c>
      <c r="M50" s="357" t="s">
        <v>4496</v>
      </c>
      <c r="N50" s="357" t="s">
        <v>4494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3449</v>
      </c>
      <c r="U50" s="357" t="s">
        <v>294</v>
      </c>
      <c r="V50" s="357" t="s">
        <v>294</v>
      </c>
    </row>
    <row r="51" spans="1:22" ht="15" thickBot="1">
      <c r="A51" s="849"/>
      <c r="B51" s="654" t="s">
        <v>3483</v>
      </c>
      <c r="C51" s="658" t="s">
        <v>3810</v>
      </c>
      <c r="D51" s="967">
        <v>3</v>
      </c>
      <c r="E51" s="967">
        <v>4</v>
      </c>
      <c r="F51" s="979" t="s">
        <v>3802</v>
      </c>
      <c r="G51" s="494"/>
      <c r="H51" s="494" t="s">
        <v>4457</v>
      </c>
      <c r="I51" s="494" t="s">
        <v>294</v>
      </c>
      <c r="J51" s="494" t="s">
        <v>294</v>
      </c>
      <c r="K51" s="573">
        <v>0</v>
      </c>
      <c r="L51" s="358" t="s">
        <v>3485</v>
      </c>
      <c r="M51" s="357" t="s">
        <v>3483</v>
      </c>
      <c r="N51" s="357" t="s">
        <v>4457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3446</v>
      </c>
      <c r="U51" s="357" t="s">
        <v>294</v>
      </c>
      <c r="V51" s="357" t="s">
        <v>294</v>
      </c>
    </row>
    <row r="52" spans="1:22" ht="15" thickBot="1">
      <c r="A52" s="856"/>
      <c r="B52" s="661"/>
      <c r="C52" s="674" t="s">
        <v>22</v>
      </c>
      <c r="D52" s="937">
        <v>18</v>
      </c>
      <c r="E52" s="937">
        <v>0</v>
      </c>
      <c r="F52" s="1004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844">
        <v>7</v>
      </c>
      <c r="B53" s="649" t="s">
        <v>3486</v>
      </c>
      <c r="C53" s="658" t="s">
        <v>3811</v>
      </c>
      <c r="D53" s="972">
        <v>3</v>
      </c>
      <c r="E53" s="972">
        <v>4</v>
      </c>
      <c r="F53" s="973" t="s">
        <v>4431</v>
      </c>
      <c r="G53" s="494"/>
      <c r="H53" s="494" t="s">
        <v>3435</v>
      </c>
      <c r="I53" s="494" t="s">
        <v>4459</v>
      </c>
      <c r="J53" s="494" t="s">
        <v>294</v>
      </c>
      <c r="K53" s="573">
        <v>0</v>
      </c>
      <c r="L53" s="358" t="s">
        <v>3489</v>
      </c>
      <c r="M53" s="357" t="s">
        <v>3486</v>
      </c>
      <c r="N53" s="357" t="s">
        <v>3435</v>
      </c>
      <c r="O53" s="357" t="s">
        <v>4459</v>
      </c>
      <c r="P53" s="357" t="s">
        <v>294</v>
      </c>
      <c r="Q53" s="357">
        <v>0</v>
      </c>
      <c r="R53" s="357">
        <v>24</v>
      </c>
      <c r="S53" s="357">
        <v>0</v>
      </c>
      <c r="T53" s="357" t="s">
        <v>3437</v>
      </c>
      <c r="U53" s="357" t="s">
        <v>3466</v>
      </c>
      <c r="V53" s="357" t="s">
        <v>294</v>
      </c>
    </row>
    <row r="54" spans="1:22">
      <c r="A54" s="849"/>
      <c r="B54" s="654" t="s">
        <v>4464</v>
      </c>
      <c r="C54" s="658" t="s">
        <v>3812</v>
      </c>
      <c r="D54" s="961">
        <v>3</v>
      </c>
      <c r="E54" s="961">
        <v>3</v>
      </c>
      <c r="F54" s="974" t="s">
        <v>3806</v>
      </c>
      <c r="G54" s="494"/>
      <c r="H54" s="494" t="s">
        <v>4459</v>
      </c>
      <c r="I54" s="494" t="s">
        <v>294</v>
      </c>
      <c r="J54" s="494" t="s">
        <v>294</v>
      </c>
      <c r="K54" s="573">
        <v>0</v>
      </c>
      <c r="L54" s="358" t="s">
        <v>3493</v>
      </c>
      <c r="M54" s="357" t="s">
        <v>4464</v>
      </c>
      <c r="N54" s="357" t="s">
        <v>4459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3466</v>
      </c>
      <c r="U54" s="357" t="s">
        <v>294</v>
      </c>
      <c r="V54" s="357" t="s">
        <v>294</v>
      </c>
    </row>
    <row r="55" spans="1:22">
      <c r="A55" s="849"/>
      <c r="B55" s="654" t="s">
        <v>4497</v>
      </c>
      <c r="C55" s="658" t="s">
        <v>4498</v>
      </c>
      <c r="D55" s="961">
        <v>4</v>
      </c>
      <c r="E55" s="961">
        <v>5</v>
      </c>
      <c r="F55" s="1010" t="s">
        <v>3801</v>
      </c>
      <c r="G55" s="494"/>
      <c r="H55" s="494" t="s">
        <v>4456</v>
      </c>
      <c r="I55" s="494" t="s">
        <v>294</v>
      </c>
      <c r="J55" s="494" t="s">
        <v>294</v>
      </c>
      <c r="K55" s="573">
        <v>0</v>
      </c>
      <c r="L55" s="358" t="s">
        <v>4499</v>
      </c>
      <c r="M55" s="357" t="s">
        <v>4497</v>
      </c>
      <c r="N55" s="357" t="s">
        <v>4456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3443</v>
      </c>
      <c r="U55" s="357" t="s">
        <v>294</v>
      </c>
      <c r="V55" s="357" t="s">
        <v>294</v>
      </c>
    </row>
    <row r="56" spans="1:22">
      <c r="A56" s="849"/>
      <c r="B56" s="654" t="s">
        <v>4500</v>
      </c>
      <c r="C56" s="658" t="s">
        <v>3813</v>
      </c>
      <c r="D56" s="961">
        <v>3</v>
      </c>
      <c r="E56" s="961">
        <v>4</v>
      </c>
      <c r="F56" s="974" t="s">
        <v>3806</v>
      </c>
      <c r="G56" s="494"/>
      <c r="H56" s="494" t="s">
        <v>4459</v>
      </c>
      <c r="I56" s="494" t="s">
        <v>294</v>
      </c>
      <c r="J56" s="494" t="s">
        <v>294</v>
      </c>
      <c r="K56" s="573">
        <v>0</v>
      </c>
      <c r="L56" s="358" t="s">
        <v>3500</v>
      </c>
      <c r="M56" s="357" t="s">
        <v>4500</v>
      </c>
      <c r="N56" s="357" t="s">
        <v>4459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3466</v>
      </c>
      <c r="U56" s="357" t="s">
        <v>294</v>
      </c>
      <c r="V56" s="357" t="s">
        <v>294</v>
      </c>
    </row>
    <row r="57" spans="1:22">
      <c r="A57" s="849"/>
      <c r="B57" s="654" t="s">
        <v>4466</v>
      </c>
      <c r="C57" s="658" t="s">
        <v>3503</v>
      </c>
      <c r="D57" s="961">
        <v>5</v>
      </c>
      <c r="E57" s="961">
        <v>7</v>
      </c>
      <c r="F57" s="976" t="s">
        <v>3806</v>
      </c>
      <c r="G57" s="494"/>
      <c r="H57" s="494" t="s">
        <v>4459</v>
      </c>
      <c r="I57" s="494" t="s">
        <v>294</v>
      </c>
      <c r="J57" s="494" t="s">
        <v>294</v>
      </c>
      <c r="K57" s="573">
        <v>0</v>
      </c>
      <c r="L57" s="358" t="s">
        <v>3503</v>
      </c>
      <c r="M57" s="357" t="s">
        <v>4466</v>
      </c>
      <c r="N57" s="357" t="s">
        <v>4459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3466</v>
      </c>
      <c r="U57" s="357" t="s">
        <v>294</v>
      </c>
      <c r="V57" s="357" t="s">
        <v>294</v>
      </c>
    </row>
    <row r="58" spans="1:22" ht="15" thickBot="1">
      <c r="A58" s="849"/>
      <c r="B58" s="660" t="s">
        <v>3504</v>
      </c>
      <c r="C58" s="658" t="s">
        <v>3814</v>
      </c>
      <c r="D58" s="967">
        <v>3</v>
      </c>
      <c r="E58" s="967">
        <v>4</v>
      </c>
      <c r="F58" s="979" t="s">
        <v>3809</v>
      </c>
      <c r="G58" s="494"/>
      <c r="H58" s="494" t="s">
        <v>4496</v>
      </c>
      <c r="I58" s="494" t="s">
        <v>294</v>
      </c>
      <c r="J58" s="494" t="s">
        <v>294</v>
      </c>
      <c r="K58" s="573">
        <v>0</v>
      </c>
      <c r="L58" s="358" t="s">
        <v>3506</v>
      </c>
      <c r="M58" s="357" t="s">
        <v>3504</v>
      </c>
      <c r="N58" s="357" t="s">
        <v>4496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3482</v>
      </c>
      <c r="U58" s="357" t="s">
        <v>294</v>
      </c>
      <c r="V58" s="357" t="s">
        <v>294</v>
      </c>
    </row>
    <row r="59" spans="1:22" ht="15" thickBot="1">
      <c r="A59" s="856"/>
      <c r="B59" s="661"/>
      <c r="C59" s="674" t="s">
        <v>22</v>
      </c>
      <c r="D59" s="937">
        <v>21</v>
      </c>
      <c r="E59" s="937">
        <v>0</v>
      </c>
      <c r="F59" s="1012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844">
        <v>8</v>
      </c>
      <c r="B60" s="649" t="s">
        <v>3507</v>
      </c>
      <c r="C60" s="658" t="s">
        <v>3510</v>
      </c>
      <c r="D60" s="972">
        <v>3</v>
      </c>
      <c r="E60" s="972">
        <v>4</v>
      </c>
      <c r="F60" s="984" t="s">
        <v>3503</v>
      </c>
      <c r="G60" s="494"/>
      <c r="H60" s="494" t="s">
        <v>4466</v>
      </c>
      <c r="I60" s="494" t="s">
        <v>294</v>
      </c>
      <c r="J60" s="494" t="s">
        <v>294</v>
      </c>
      <c r="K60" s="573">
        <v>0</v>
      </c>
      <c r="L60" s="358" t="s">
        <v>3510</v>
      </c>
      <c r="M60" s="357" t="s">
        <v>3507</v>
      </c>
      <c r="N60" s="357" t="s">
        <v>4466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3503</v>
      </c>
      <c r="U60" s="357" t="s">
        <v>294</v>
      </c>
      <c r="V60" s="357" t="s">
        <v>294</v>
      </c>
    </row>
    <row r="61" spans="1:22">
      <c r="A61" s="849"/>
      <c r="B61" s="654" t="s">
        <v>36</v>
      </c>
      <c r="C61" s="658" t="s">
        <v>1131</v>
      </c>
      <c r="D61" s="961">
        <v>1</v>
      </c>
      <c r="E61" s="961">
        <v>1</v>
      </c>
      <c r="F61" s="1047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1131</v>
      </c>
      <c r="M61" s="357" t="s">
        <v>36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849"/>
      <c r="B62" s="654" t="s">
        <v>38</v>
      </c>
      <c r="C62" s="658" t="s">
        <v>331</v>
      </c>
      <c r="D62" s="961">
        <v>1</v>
      </c>
      <c r="E62" s="961">
        <v>1</v>
      </c>
      <c r="F62" s="974" t="s">
        <v>335</v>
      </c>
      <c r="G62" s="494"/>
      <c r="H62" s="494" t="s">
        <v>3051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3051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335</v>
      </c>
      <c r="U62" s="357" t="s">
        <v>294</v>
      </c>
      <c r="V62" s="357" t="s">
        <v>294</v>
      </c>
    </row>
    <row r="63" spans="1:22">
      <c r="A63" s="849"/>
      <c r="B63" s="654" t="s">
        <v>4432</v>
      </c>
      <c r="C63" s="658" t="s">
        <v>4470</v>
      </c>
      <c r="D63" s="961">
        <v>7</v>
      </c>
      <c r="E63" s="961">
        <v>10</v>
      </c>
      <c r="F63" s="976" t="s">
        <v>4158</v>
      </c>
      <c r="G63" s="494"/>
      <c r="H63" s="494" t="s">
        <v>4466</v>
      </c>
      <c r="I63" s="494" t="s">
        <v>3486</v>
      </c>
      <c r="J63" s="494" t="s">
        <v>294</v>
      </c>
      <c r="K63" s="573">
        <v>0</v>
      </c>
      <c r="L63" s="358" t="s">
        <v>4472</v>
      </c>
      <c r="M63" s="357" t="s">
        <v>4432</v>
      </c>
      <c r="N63" s="357" t="s">
        <v>4466</v>
      </c>
      <c r="O63" s="357" t="s">
        <v>3486</v>
      </c>
      <c r="P63" s="357" t="s">
        <v>294</v>
      </c>
      <c r="Q63" s="357">
        <v>0</v>
      </c>
      <c r="R63" s="357">
        <v>16</v>
      </c>
      <c r="S63" s="357">
        <v>0</v>
      </c>
      <c r="T63" s="357" t="s">
        <v>3503</v>
      </c>
      <c r="U63" s="357" t="s">
        <v>3489</v>
      </c>
      <c r="V63" s="357" t="s">
        <v>294</v>
      </c>
    </row>
    <row r="64" spans="1:22">
      <c r="A64" s="849"/>
      <c r="B64" s="654" t="s">
        <v>4501</v>
      </c>
      <c r="C64" s="658" t="s">
        <v>4248</v>
      </c>
      <c r="D64" s="961">
        <v>5</v>
      </c>
      <c r="E64" s="961">
        <v>7</v>
      </c>
      <c r="F64" s="974" t="s">
        <v>3814</v>
      </c>
      <c r="G64" s="494"/>
      <c r="H64" s="494" t="s">
        <v>3504</v>
      </c>
      <c r="I64" s="494" t="s">
        <v>294</v>
      </c>
      <c r="J64" s="494" t="s">
        <v>294</v>
      </c>
      <c r="K64" s="573">
        <v>0</v>
      </c>
      <c r="L64" s="358" t="s">
        <v>3819</v>
      </c>
      <c r="M64" s="357" t="s">
        <v>4501</v>
      </c>
      <c r="N64" s="357" t="s">
        <v>3504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3506</v>
      </c>
      <c r="U64" s="357" t="s">
        <v>294</v>
      </c>
      <c r="V64" s="357" t="s">
        <v>294</v>
      </c>
    </row>
    <row r="65" spans="1:22" ht="15" thickBot="1">
      <c r="A65" s="849"/>
      <c r="B65" s="660" t="s">
        <v>4502</v>
      </c>
      <c r="C65" s="658" t="s">
        <v>4437</v>
      </c>
      <c r="D65" s="967">
        <v>4</v>
      </c>
      <c r="E65" s="967">
        <v>5</v>
      </c>
      <c r="F65" s="980" t="s">
        <v>3810</v>
      </c>
      <c r="G65" s="494"/>
      <c r="H65" s="494" t="s">
        <v>3483</v>
      </c>
      <c r="I65" s="494" t="s">
        <v>294</v>
      </c>
      <c r="J65" s="494" t="s">
        <v>294</v>
      </c>
      <c r="K65" s="573">
        <v>0</v>
      </c>
      <c r="L65" s="358" t="s">
        <v>3821</v>
      </c>
      <c r="M65" s="357" t="s">
        <v>4502</v>
      </c>
      <c r="N65" s="357" t="s">
        <v>3483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3485</v>
      </c>
      <c r="U65" s="357" t="s">
        <v>294</v>
      </c>
      <c r="V65" s="357" t="s">
        <v>294</v>
      </c>
    </row>
    <row r="66" spans="1:22" ht="15" thickBot="1">
      <c r="A66" s="856"/>
      <c r="B66" s="661"/>
      <c r="C66" s="674" t="s">
        <v>22</v>
      </c>
      <c r="D66" s="937">
        <v>21</v>
      </c>
      <c r="E66" s="937">
        <v>0</v>
      </c>
      <c r="F66" s="75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9">
        <v>9</v>
      </c>
      <c r="B67" s="649" t="s">
        <v>4438</v>
      </c>
      <c r="C67" s="658" t="s">
        <v>4161</v>
      </c>
      <c r="D67" s="972">
        <v>6</v>
      </c>
      <c r="E67" s="972">
        <v>8</v>
      </c>
      <c r="F67" s="984" t="s">
        <v>4474</v>
      </c>
      <c r="G67" s="494"/>
      <c r="H67" s="494" t="s">
        <v>3040</v>
      </c>
      <c r="I67" s="494" t="s">
        <v>3486</v>
      </c>
      <c r="J67" s="494" t="s">
        <v>294</v>
      </c>
      <c r="K67" s="573">
        <v>0</v>
      </c>
      <c r="L67" s="358" t="s">
        <v>4161</v>
      </c>
      <c r="M67" s="357" t="s">
        <v>4438</v>
      </c>
      <c r="N67" s="357" t="s">
        <v>3040</v>
      </c>
      <c r="O67" s="357" t="s">
        <v>3486</v>
      </c>
      <c r="P67" s="357" t="s">
        <v>294</v>
      </c>
      <c r="Q67" s="357">
        <v>0</v>
      </c>
      <c r="R67" s="357">
        <v>34</v>
      </c>
      <c r="S67" s="357">
        <v>0</v>
      </c>
      <c r="T67" s="357" t="s">
        <v>3259</v>
      </c>
      <c r="U67" s="357" t="s">
        <v>3489</v>
      </c>
      <c r="V67" s="357" t="s">
        <v>294</v>
      </c>
    </row>
    <row r="68" spans="1:22">
      <c r="A68" s="849"/>
      <c r="B68" s="654" t="s">
        <v>4503</v>
      </c>
      <c r="C68" s="717" t="s">
        <v>4250</v>
      </c>
      <c r="D68" s="961">
        <v>4</v>
      </c>
      <c r="E68" s="961">
        <v>5</v>
      </c>
      <c r="F68" s="1010" t="s">
        <v>4437</v>
      </c>
      <c r="G68" s="494"/>
      <c r="H68" s="494" t="s">
        <v>4502</v>
      </c>
      <c r="I68" s="494" t="s">
        <v>294</v>
      </c>
      <c r="J68" s="494" t="s">
        <v>294</v>
      </c>
      <c r="K68" s="573">
        <v>0</v>
      </c>
      <c r="L68" s="358" t="s">
        <v>3825</v>
      </c>
      <c r="M68" s="357" t="s">
        <v>4503</v>
      </c>
      <c r="N68" s="357" t="s">
        <v>4502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3821</v>
      </c>
      <c r="U68" s="357" t="s">
        <v>294</v>
      </c>
      <c r="V68" s="357" t="s">
        <v>294</v>
      </c>
    </row>
    <row r="69" spans="1:22" ht="15" thickBot="1">
      <c r="A69" s="849"/>
      <c r="B69" s="660" t="s">
        <v>4441</v>
      </c>
      <c r="C69" s="717" t="s">
        <v>4476</v>
      </c>
      <c r="D69" s="967">
        <v>10</v>
      </c>
      <c r="E69" s="967">
        <v>16</v>
      </c>
      <c r="F69" s="979" t="s">
        <v>4470</v>
      </c>
      <c r="G69" s="494"/>
      <c r="H69" s="494" t="s">
        <v>4432</v>
      </c>
      <c r="I69" s="494" t="s">
        <v>294</v>
      </c>
      <c r="J69" s="494" t="s">
        <v>294</v>
      </c>
      <c r="K69" s="573">
        <v>0</v>
      </c>
      <c r="L69" s="358" t="s">
        <v>4477</v>
      </c>
      <c r="M69" s="357" t="s">
        <v>4441</v>
      </c>
      <c r="N69" s="357" t="s">
        <v>4432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4472</v>
      </c>
      <c r="U69" s="357" t="s">
        <v>294</v>
      </c>
      <c r="V69" s="357" t="s">
        <v>294</v>
      </c>
    </row>
    <row r="70" spans="1:22" ht="15" thickBot="1">
      <c r="A70" s="856"/>
      <c r="B70" s="661"/>
      <c r="C70" s="724" t="s">
        <v>22</v>
      </c>
      <c r="D70" s="937">
        <v>20</v>
      </c>
      <c r="E70" s="937">
        <v>0</v>
      </c>
      <c r="F70" s="1012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844">
        <v>10</v>
      </c>
      <c r="B71" s="649" t="s">
        <v>4444</v>
      </c>
      <c r="C71" s="717" t="s">
        <v>4479</v>
      </c>
      <c r="D71" s="972">
        <v>12</v>
      </c>
      <c r="E71" s="972">
        <v>20</v>
      </c>
      <c r="F71" s="943" t="s">
        <v>4470</v>
      </c>
      <c r="G71" s="494"/>
      <c r="H71" s="494" t="s">
        <v>4432</v>
      </c>
      <c r="I71" s="494" t="s">
        <v>294</v>
      </c>
      <c r="J71" s="494" t="s">
        <v>294</v>
      </c>
      <c r="K71" s="573">
        <v>0</v>
      </c>
      <c r="L71" s="358" t="s">
        <v>4480</v>
      </c>
      <c r="M71" s="357" t="s">
        <v>4444</v>
      </c>
      <c r="N71" s="357" t="s">
        <v>4432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4472</v>
      </c>
      <c r="U71" s="357" t="s">
        <v>294</v>
      </c>
      <c r="V71" s="357" t="s">
        <v>294</v>
      </c>
    </row>
    <row r="72" spans="1:22">
      <c r="A72" s="849"/>
      <c r="B72" s="654" t="s">
        <v>40</v>
      </c>
      <c r="C72" s="658" t="s">
        <v>1180</v>
      </c>
      <c r="D72" s="961">
        <v>1</v>
      </c>
      <c r="E72" s="961">
        <v>1</v>
      </c>
      <c r="F72" s="930" t="s">
        <v>1131</v>
      </c>
      <c r="G72" s="494"/>
      <c r="H72" s="494" t="s">
        <v>36</v>
      </c>
      <c r="I72" s="494" t="s">
        <v>294</v>
      </c>
      <c r="J72" s="494" t="s">
        <v>294</v>
      </c>
      <c r="K72" s="573">
        <v>0</v>
      </c>
      <c r="L72" s="358" t="s">
        <v>1180</v>
      </c>
      <c r="M72" s="357" t="s">
        <v>40</v>
      </c>
      <c r="N72" s="357" t="s">
        <v>36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1131</v>
      </c>
      <c r="U72" s="357" t="s">
        <v>294</v>
      </c>
      <c r="V72" s="357" t="s">
        <v>294</v>
      </c>
    </row>
    <row r="73" spans="1:22" ht="15" thickBot="1">
      <c r="A73" s="849"/>
      <c r="B73" s="660" t="s">
        <v>4447</v>
      </c>
      <c r="C73" s="658" t="s">
        <v>4329</v>
      </c>
      <c r="D73" s="981">
        <v>7</v>
      </c>
      <c r="E73" s="981">
        <v>10</v>
      </c>
      <c r="F73" s="1016" t="s">
        <v>4161</v>
      </c>
      <c r="G73" s="494"/>
      <c r="H73" s="494" t="s">
        <v>4438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4447</v>
      </c>
      <c r="N73" s="357" t="s">
        <v>4438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856"/>
      <c r="B74" s="661"/>
      <c r="C74" s="674" t="s">
        <v>22</v>
      </c>
      <c r="D74" s="937">
        <v>20</v>
      </c>
      <c r="E74" s="937">
        <v>0</v>
      </c>
      <c r="F74" s="938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913"/>
      <c r="B75" s="673"/>
      <c r="C75" s="674" t="s">
        <v>111</v>
      </c>
      <c r="D75" s="953">
        <v>200</v>
      </c>
      <c r="E75" s="953">
        <v>0</v>
      </c>
      <c r="F75" s="954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C7B18-B441-4946-B699-55E0C17E05E7}">
  <sheetPr codeName="Sheet215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3073</v>
      </c>
      <c r="C9" s="650" t="s">
        <v>438</v>
      </c>
      <c r="D9" s="957">
        <v>2</v>
      </c>
      <c r="E9" s="957">
        <v>3</v>
      </c>
      <c r="F9" s="958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3073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654" t="s">
        <v>3074</v>
      </c>
      <c r="C10" s="655" t="s">
        <v>3533</v>
      </c>
      <c r="D10" s="961">
        <v>5</v>
      </c>
      <c r="E10" s="961">
        <v>6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3074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654" t="s">
        <v>4448</v>
      </c>
      <c r="C11" s="658" t="s">
        <v>3782</v>
      </c>
      <c r="D11" s="961">
        <v>3</v>
      </c>
      <c r="E11" s="961">
        <v>3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3402</v>
      </c>
      <c r="M11" s="357" t="s">
        <v>4448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654" t="s">
        <v>4449</v>
      </c>
      <c r="C12" s="658" t="s">
        <v>3783</v>
      </c>
      <c r="D12" s="961">
        <v>3</v>
      </c>
      <c r="E12" s="961">
        <v>3</v>
      </c>
      <c r="F12" s="96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3405</v>
      </c>
      <c r="M12" s="357" t="s">
        <v>4449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654" t="s">
        <v>4450</v>
      </c>
      <c r="C13" s="658" t="s">
        <v>3994</v>
      </c>
      <c r="D13" s="961">
        <v>3</v>
      </c>
      <c r="E13" s="961">
        <v>4</v>
      </c>
      <c r="F13" s="96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4450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660" t="s">
        <v>3075</v>
      </c>
      <c r="C14" s="658" t="s">
        <v>3543</v>
      </c>
      <c r="D14" s="967">
        <v>5</v>
      </c>
      <c r="E14" s="967">
        <v>6</v>
      </c>
      <c r="F14" s="96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3075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661"/>
      <c r="C15" s="674" t="s">
        <v>22</v>
      </c>
      <c r="D15" s="937">
        <v>21</v>
      </c>
      <c r="E15" s="937">
        <v>0</v>
      </c>
      <c r="F15" s="75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649" t="s">
        <v>4451</v>
      </c>
      <c r="C16" s="650" t="s">
        <v>3784</v>
      </c>
      <c r="D16" s="972">
        <v>5</v>
      </c>
      <c r="E16" s="972">
        <v>8</v>
      </c>
      <c r="F16" s="973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3408</v>
      </c>
      <c r="M16" s="357" t="s">
        <v>4451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849"/>
      <c r="B17" s="654" t="s">
        <v>4452</v>
      </c>
      <c r="C17" s="658" t="s">
        <v>3786</v>
      </c>
      <c r="D17" s="961">
        <v>4</v>
      </c>
      <c r="E17" s="961">
        <v>5</v>
      </c>
      <c r="F17" s="974" t="s">
        <v>3782</v>
      </c>
      <c r="G17" s="494"/>
      <c r="H17" s="494" t="s">
        <v>4448</v>
      </c>
      <c r="I17" s="494" t="s">
        <v>294</v>
      </c>
      <c r="J17" s="494" t="s">
        <v>294</v>
      </c>
      <c r="K17" s="573">
        <v>0</v>
      </c>
      <c r="L17" s="358" t="s">
        <v>3788</v>
      </c>
      <c r="M17" s="357" t="s">
        <v>4452</v>
      </c>
      <c r="N17" s="357" t="s">
        <v>4448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3402</v>
      </c>
      <c r="U17" s="357" t="s">
        <v>294</v>
      </c>
      <c r="V17" s="357" t="s">
        <v>294</v>
      </c>
    </row>
    <row r="18" spans="1:22">
      <c r="A18" s="849"/>
      <c r="B18" s="654" t="s">
        <v>3076</v>
      </c>
      <c r="C18" s="717" t="s">
        <v>4294</v>
      </c>
      <c r="D18" s="961">
        <v>2</v>
      </c>
      <c r="E18" s="961">
        <v>3</v>
      </c>
      <c r="F18" s="974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3076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654" t="s">
        <v>29</v>
      </c>
      <c r="C19" s="717" t="s">
        <v>2389</v>
      </c>
      <c r="D19" s="961">
        <v>2</v>
      </c>
      <c r="E19" s="961">
        <v>2</v>
      </c>
      <c r="F19" s="974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849"/>
      <c r="B20" s="660" t="s">
        <v>3077</v>
      </c>
      <c r="C20" s="666" t="s">
        <v>471</v>
      </c>
      <c r="D20" s="967">
        <v>5</v>
      </c>
      <c r="E20" s="967">
        <v>6</v>
      </c>
      <c r="F20" s="975" t="s">
        <v>3543</v>
      </c>
      <c r="G20" s="494"/>
      <c r="H20" s="494" t="s">
        <v>3075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3077</v>
      </c>
      <c r="N20" s="357" t="s">
        <v>3075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56"/>
      <c r="B21" s="661"/>
      <c r="C21" s="674" t="s">
        <v>22</v>
      </c>
      <c r="D21" s="937">
        <v>18</v>
      </c>
      <c r="E21" s="937">
        <v>0</v>
      </c>
      <c r="F21" s="1004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844">
        <v>3</v>
      </c>
      <c r="B22" s="649" t="s">
        <v>3413</v>
      </c>
      <c r="C22" s="658" t="s">
        <v>3415</v>
      </c>
      <c r="D22" s="972">
        <v>3</v>
      </c>
      <c r="E22" s="972">
        <v>4</v>
      </c>
      <c r="F22" s="102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3415</v>
      </c>
      <c r="M22" s="357" t="s">
        <v>3413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9"/>
      <c r="B23" s="654" t="s">
        <v>3416</v>
      </c>
      <c r="C23" s="658" t="s">
        <v>3792</v>
      </c>
      <c r="D23" s="961">
        <v>3</v>
      </c>
      <c r="E23" s="961">
        <v>3</v>
      </c>
      <c r="F23" s="974" t="s">
        <v>3786</v>
      </c>
      <c r="G23" s="494"/>
      <c r="H23" s="494" t="s">
        <v>4452</v>
      </c>
      <c r="I23" s="494" t="s">
        <v>294</v>
      </c>
      <c r="J23" s="494" t="s">
        <v>294</v>
      </c>
      <c r="K23" s="573">
        <v>0</v>
      </c>
      <c r="L23" s="358" t="s">
        <v>3418</v>
      </c>
      <c r="M23" s="357" t="s">
        <v>3416</v>
      </c>
      <c r="N23" s="357" t="s">
        <v>4452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3788</v>
      </c>
      <c r="U23" s="357" t="s">
        <v>294</v>
      </c>
      <c r="V23" s="357" t="s">
        <v>294</v>
      </c>
    </row>
    <row r="24" spans="1:22">
      <c r="A24" s="849"/>
      <c r="B24" s="654" t="s">
        <v>4453</v>
      </c>
      <c r="C24" s="658" t="s">
        <v>3793</v>
      </c>
      <c r="D24" s="961">
        <v>3</v>
      </c>
      <c r="E24" s="961">
        <v>3</v>
      </c>
      <c r="F24" s="974" t="s">
        <v>3784</v>
      </c>
      <c r="G24" s="494"/>
      <c r="H24" s="494" t="s">
        <v>4451</v>
      </c>
      <c r="I24" s="494" t="s">
        <v>294</v>
      </c>
      <c r="J24" s="494" t="s">
        <v>294</v>
      </c>
      <c r="K24" s="573">
        <v>0</v>
      </c>
      <c r="L24" s="358" t="s">
        <v>3421</v>
      </c>
      <c r="M24" s="357" t="s">
        <v>4453</v>
      </c>
      <c r="N24" s="357" t="s">
        <v>4451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3408</v>
      </c>
      <c r="U24" s="357" t="s">
        <v>294</v>
      </c>
      <c r="V24" s="357" t="s">
        <v>294</v>
      </c>
    </row>
    <row r="25" spans="1:22">
      <c r="A25" s="849"/>
      <c r="B25" s="654" t="s">
        <v>3422</v>
      </c>
      <c r="C25" s="658" t="s">
        <v>3790</v>
      </c>
      <c r="D25" s="961">
        <v>2</v>
      </c>
      <c r="E25" s="961">
        <v>2</v>
      </c>
      <c r="F25" s="974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3424</v>
      </c>
      <c r="M25" s="357" t="s">
        <v>3422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849"/>
      <c r="B26" s="654" t="s">
        <v>3078</v>
      </c>
      <c r="C26" s="658" t="s">
        <v>3153</v>
      </c>
      <c r="D26" s="961">
        <v>5</v>
      </c>
      <c r="E26" s="961">
        <v>6</v>
      </c>
      <c r="F26" s="974" t="s">
        <v>3533</v>
      </c>
      <c r="G26" s="494"/>
      <c r="H26" s="494" t="s">
        <v>3074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3078</v>
      </c>
      <c r="N26" s="357" t="s">
        <v>3074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 ht="15" thickBot="1">
      <c r="A27" s="849"/>
      <c r="B27" s="660" t="s">
        <v>3079</v>
      </c>
      <c r="C27" s="658" t="s">
        <v>140</v>
      </c>
      <c r="D27" s="967">
        <v>5</v>
      </c>
      <c r="E27" s="967">
        <v>6</v>
      </c>
      <c r="F27" s="975" t="s">
        <v>471</v>
      </c>
      <c r="G27" s="494"/>
      <c r="H27" s="494" t="s">
        <v>3077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3079</v>
      </c>
      <c r="N27" s="357" t="s">
        <v>3077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56"/>
      <c r="B28" s="661"/>
      <c r="C28" s="674" t="s">
        <v>22</v>
      </c>
      <c r="D28" s="937">
        <v>21</v>
      </c>
      <c r="E28" s="937">
        <v>0</v>
      </c>
      <c r="F28" s="1004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844">
        <v>4</v>
      </c>
      <c r="B29" s="649" t="s">
        <v>4454</v>
      </c>
      <c r="C29" s="650" t="s">
        <v>3794</v>
      </c>
      <c r="D29" s="972">
        <v>5</v>
      </c>
      <c r="E29" s="972">
        <v>8</v>
      </c>
      <c r="F29" s="973" t="s">
        <v>3153</v>
      </c>
      <c r="G29" s="494"/>
      <c r="H29" s="494" t="s">
        <v>3078</v>
      </c>
      <c r="I29" s="494" t="s">
        <v>294</v>
      </c>
      <c r="J29" s="494" t="s">
        <v>294</v>
      </c>
      <c r="K29" s="573">
        <v>0</v>
      </c>
      <c r="L29" s="358" t="s">
        <v>3428</v>
      </c>
      <c r="M29" s="357" t="s">
        <v>4454</v>
      </c>
      <c r="N29" s="357" t="s">
        <v>3078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604</v>
      </c>
      <c r="U29" s="357" t="s">
        <v>294</v>
      </c>
      <c r="V29" s="357" t="s">
        <v>294</v>
      </c>
    </row>
    <row r="30" spans="1:22">
      <c r="A30" s="849"/>
      <c r="B30" s="654" t="s">
        <v>3429</v>
      </c>
      <c r="C30" s="658" t="s">
        <v>3795</v>
      </c>
      <c r="D30" s="961">
        <v>3</v>
      </c>
      <c r="E30" s="961">
        <v>4</v>
      </c>
      <c r="F30" s="1010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3431</v>
      </c>
      <c r="M30" s="357" t="s">
        <v>3429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849"/>
      <c r="B31" s="654" t="s">
        <v>3080</v>
      </c>
      <c r="C31" s="658" t="s">
        <v>335</v>
      </c>
      <c r="D31" s="961">
        <v>2</v>
      </c>
      <c r="E31" s="961">
        <v>3</v>
      </c>
      <c r="F31" s="974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335</v>
      </c>
      <c r="M31" s="357" t="s">
        <v>3080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849"/>
      <c r="B32" s="654" t="s">
        <v>3432</v>
      </c>
      <c r="C32" s="658" t="s">
        <v>3796</v>
      </c>
      <c r="D32" s="961">
        <v>3</v>
      </c>
      <c r="E32" s="961">
        <v>3</v>
      </c>
      <c r="F32" s="974" t="s">
        <v>3783</v>
      </c>
      <c r="G32" s="494"/>
      <c r="H32" s="494" t="s">
        <v>4449</v>
      </c>
      <c r="I32" s="494" t="s">
        <v>294</v>
      </c>
      <c r="J32" s="494" t="s">
        <v>294</v>
      </c>
      <c r="K32" s="573">
        <v>0</v>
      </c>
      <c r="L32" s="358" t="s">
        <v>3434</v>
      </c>
      <c r="M32" s="357" t="s">
        <v>3432</v>
      </c>
      <c r="N32" s="357" t="s">
        <v>4449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3405</v>
      </c>
      <c r="U32" s="357" t="s">
        <v>294</v>
      </c>
      <c r="V32" s="357" t="s">
        <v>294</v>
      </c>
    </row>
    <row r="33" spans="1:22">
      <c r="A33" s="849"/>
      <c r="B33" s="654" t="s">
        <v>4455</v>
      </c>
      <c r="C33" s="658" t="s">
        <v>3797</v>
      </c>
      <c r="D33" s="961">
        <v>4</v>
      </c>
      <c r="E33" s="961">
        <v>6</v>
      </c>
      <c r="F33" s="974" t="s">
        <v>3793</v>
      </c>
      <c r="G33" s="494"/>
      <c r="H33" s="494" t="s">
        <v>4453</v>
      </c>
      <c r="I33" s="494" t="s">
        <v>294</v>
      </c>
      <c r="J33" s="494" t="s">
        <v>294</v>
      </c>
      <c r="K33" s="573">
        <v>0</v>
      </c>
      <c r="L33" s="358" t="s">
        <v>3437</v>
      </c>
      <c r="M33" s="357" t="s">
        <v>4455</v>
      </c>
      <c r="N33" s="357" t="s">
        <v>4453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3421</v>
      </c>
      <c r="U33" s="357" t="s">
        <v>294</v>
      </c>
      <c r="V33" s="357" t="s">
        <v>294</v>
      </c>
    </row>
    <row r="34" spans="1:22" ht="15" thickBot="1">
      <c r="A34" s="849"/>
      <c r="B34" s="654" t="s">
        <v>3438</v>
      </c>
      <c r="C34" s="666" t="s">
        <v>3440</v>
      </c>
      <c r="D34" s="967">
        <v>2</v>
      </c>
      <c r="E34" s="967">
        <v>2</v>
      </c>
      <c r="F34" s="97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3440</v>
      </c>
      <c r="M34" s="357" t="s">
        <v>3438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856"/>
      <c r="B35" s="671"/>
      <c r="C35" s="674" t="s">
        <v>22</v>
      </c>
      <c r="D35" s="937">
        <v>19</v>
      </c>
      <c r="E35" s="937">
        <v>0</v>
      </c>
      <c r="F35" s="1012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849">
        <v>5</v>
      </c>
      <c r="B36" s="649" t="s">
        <v>4456</v>
      </c>
      <c r="C36" s="658" t="s">
        <v>3801</v>
      </c>
      <c r="D36" s="972">
        <v>5</v>
      </c>
      <c r="E36" s="972">
        <v>7</v>
      </c>
      <c r="F36" s="973" t="s">
        <v>3797</v>
      </c>
      <c r="G36" s="494"/>
      <c r="H36" s="494" t="s">
        <v>4455</v>
      </c>
      <c r="I36" s="494" t="s">
        <v>294</v>
      </c>
      <c r="J36" s="494" t="s">
        <v>294</v>
      </c>
      <c r="K36" s="573">
        <v>0</v>
      </c>
      <c r="L36" s="358" t="s">
        <v>3443</v>
      </c>
      <c r="M36" s="357" t="s">
        <v>4456</v>
      </c>
      <c r="N36" s="357" t="s">
        <v>4455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3437</v>
      </c>
      <c r="U36" s="357" t="s">
        <v>294</v>
      </c>
      <c r="V36" s="357" t="s">
        <v>294</v>
      </c>
    </row>
    <row r="37" spans="1:22">
      <c r="A37" s="849"/>
      <c r="B37" s="654" t="s">
        <v>4457</v>
      </c>
      <c r="C37" s="658" t="s">
        <v>3802</v>
      </c>
      <c r="D37" s="961">
        <v>5</v>
      </c>
      <c r="E37" s="961">
        <v>7</v>
      </c>
      <c r="F37" s="1010" t="s">
        <v>3795</v>
      </c>
      <c r="G37" s="494"/>
      <c r="H37" s="494" t="s">
        <v>3429</v>
      </c>
      <c r="I37" s="494" t="s">
        <v>294</v>
      </c>
      <c r="J37" s="494" t="s">
        <v>294</v>
      </c>
      <c r="K37" s="574">
        <v>0</v>
      </c>
      <c r="L37" s="358" t="s">
        <v>3446</v>
      </c>
      <c r="M37" s="357" t="s">
        <v>4457</v>
      </c>
      <c r="N37" s="357" t="s">
        <v>3429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3431</v>
      </c>
      <c r="U37" s="357" t="s">
        <v>294</v>
      </c>
      <c r="V37" s="357" t="s">
        <v>294</v>
      </c>
    </row>
    <row r="38" spans="1:22">
      <c r="A38" s="849"/>
      <c r="B38" s="654" t="s">
        <v>3447</v>
      </c>
      <c r="C38" s="658" t="s">
        <v>4422</v>
      </c>
      <c r="D38" s="961">
        <v>5</v>
      </c>
      <c r="E38" s="961">
        <v>6</v>
      </c>
      <c r="F38" s="974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3449</v>
      </c>
      <c r="M38" s="357" t="s">
        <v>3447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849"/>
      <c r="B39" s="654" t="s">
        <v>4458</v>
      </c>
      <c r="C39" s="658" t="s">
        <v>3804</v>
      </c>
      <c r="D39" s="961">
        <v>4</v>
      </c>
      <c r="E39" s="961">
        <v>5</v>
      </c>
      <c r="F39" s="974" t="s">
        <v>3794</v>
      </c>
      <c r="G39" s="494"/>
      <c r="H39" s="494" t="s">
        <v>4454</v>
      </c>
      <c r="I39" s="494" t="s">
        <v>294</v>
      </c>
      <c r="J39" s="494" t="s">
        <v>294</v>
      </c>
      <c r="K39" s="574">
        <v>0</v>
      </c>
      <c r="L39" s="358" t="s">
        <v>3452</v>
      </c>
      <c r="M39" s="357" t="s">
        <v>4458</v>
      </c>
      <c r="N39" s="357" t="s">
        <v>4454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3428</v>
      </c>
      <c r="U39" s="357" t="s">
        <v>294</v>
      </c>
      <c r="V39" s="357" t="s">
        <v>294</v>
      </c>
    </row>
    <row r="40" spans="1:22">
      <c r="A40" s="849"/>
      <c r="B40" s="654" t="s">
        <v>3454</v>
      </c>
      <c r="C40" s="658" t="s">
        <v>3456</v>
      </c>
      <c r="D40" s="961">
        <v>2</v>
      </c>
      <c r="E40" s="961">
        <v>2</v>
      </c>
      <c r="F40" s="974"/>
      <c r="G40" s="494" t="s">
        <v>241</v>
      </c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3456</v>
      </c>
      <c r="M40" s="357" t="s">
        <v>3454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</row>
    <row r="41" spans="1:22">
      <c r="A41" s="849"/>
      <c r="B41" s="654" t="s">
        <v>3457</v>
      </c>
      <c r="C41" s="658" t="s">
        <v>3798</v>
      </c>
      <c r="D41" s="961">
        <v>2</v>
      </c>
      <c r="E41" s="961">
        <v>2</v>
      </c>
      <c r="F41" s="974"/>
      <c r="G41" s="494" t="s">
        <v>241</v>
      </c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3459</v>
      </c>
      <c r="M41" s="357" t="s">
        <v>3457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</row>
    <row r="42" spans="1:22" ht="15" thickBot="1">
      <c r="A42" s="849"/>
      <c r="B42" s="654" t="s">
        <v>3460</v>
      </c>
      <c r="C42" s="658" t="s">
        <v>3799</v>
      </c>
      <c r="D42" s="967">
        <v>2</v>
      </c>
      <c r="E42" s="967">
        <v>2</v>
      </c>
      <c r="F42" s="975"/>
      <c r="G42" s="494" t="s">
        <v>241</v>
      </c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3462</v>
      </c>
      <c r="M42" s="357" t="s">
        <v>3460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856"/>
      <c r="B43" s="661"/>
      <c r="C43" s="674" t="s">
        <v>22</v>
      </c>
      <c r="D43" s="937">
        <v>21</v>
      </c>
      <c r="E43" s="937">
        <v>0</v>
      </c>
      <c r="F43" s="1004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649" t="s">
        <v>4459</v>
      </c>
      <c r="C44" s="658" t="s">
        <v>3806</v>
      </c>
      <c r="D44" s="972">
        <v>3</v>
      </c>
      <c r="E44" s="972">
        <v>3</v>
      </c>
      <c r="F44" s="973" t="s">
        <v>3801</v>
      </c>
      <c r="G44" s="494"/>
      <c r="H44" s="494" t="s">
        <v>4456</v>
      </c>
      <c r="I44" s="494" t="s">
        <v>294</v>
      </c>
      <c r="J44" s="494" t="s">
        <v>294</v>
      </c>
      <c r="K44" s="573">
        <v>0</v>
      </c>
      <c r="L44" s="358" t="s">
        <v>3466</v>
      </c>
      <c r="M44" s="357" t="s">
        <v>4459</v>
      </c>
      <c r="N44" s="357" t="s">
        <v>4456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3443</v>
      </c>
      <c r="U44" s="357" t="s">
        <v>294</v>
      </c>
      <c r="V44" s="357" t="s">
        <v>294</v>
      </c>
    </row>
    <row r="45" spans="1:22">
      <c r="A45" s="849"/>
      <c r="B45" s="654" t="s">
        <v>3081</v>
      </c>
      <c r="C45" s="658" t="s">
        <v>3998</v>
      </c>
      <c r="D45" s="961">
        <v>3</v>
      </c>
      <c r="E45" s="961">
        <v>4</v>
      </c>
      <c r="F45" s="974" t="s">
        <v>3994</v>
      </c>
      <c r="G45" s="494"/>
      <c r="H45" s="494" t="s">
        <v>4450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3081</v>
      </c>
      <c r="N45" s="357" t="s">
        <v>4450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3187</v>
      </c>
      <c r="U45" s="357" t="s">
        <v>294</v>
      </c>
      <c r="V45" s="357" t="s">
        <v>294</v>
      </c>
    </row>
    <row r="46" spans="1:22">
      <c r="A46" s="849"/>
      <c r="B46" s="654" t="s">
        <v>4460</v>
      </c>
      <c r="C46" s="658" t="s">
        <v>3808</v>
      </c>
      <c r="D46" s="961">
        <v>4</v>
      </c>
      <c r="E46" s="961">
        <v>5</v>
      </c>
      <c r="F46" s="1010" t="s">
        <v>3804</v>
      </c>
      <c r="G46" s="494"/>
      <c r="H46" s="494" t="s">
        <v>4458</v>
      </c>
      <c r="I46" s="494" t="s">
        <v>294</v>
      </c>
      <c r="J46" s="494" t="s">
        <v>294</v>
      </c>
      <c r="K46" s="573">
        <v>0</v>
      </c>
      <c r="L46" s="358" t="s">
        <v>3470</v>
      </c>
      <c r="M46" s="357" t="s">
        <v>4460</v>
      </c>
      <c r="N46" s="357" t="s">
        <v>4458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3452</v>
      </c>
      <c r="U46" s="357" t="s">
        <v>294</v>
      </c>
      <c r="V46" s="357" t="s">
        <v>294</v>
      </c>
    </row>
    <row r="47" spans="1:22">
      <c r="A47" s="849"/>
      <c r="B47" s="654" t="s">
        <v>3471</v>
      </c>
      <c r="C47" s="1046" t="s">
        <v>3473</v>
      </c>
      <c r="D47" s="961">
        <v>2</v>
      </c>
      <c r="E47" s="961">
        <v>2</v>
      </c>
      <c r="F47" s="974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3473</v>
      </c>
      <c r="M47" s="357" t="s">
        <v>3471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</row>
    <row r="48" spans="1:22">
      <c r="A48" s="849"/>
      <c r="B48" s="654" t="s">
        <v>3474</v>
      </c>
      <c r="C48" s="658" t="s">
        <v>3476</v>
      </c>
      <c r="D48" s="961">
        <v>2</v>
      </c>
      <c r="E48" s="961">
        <v>2</v>
      </c>
      <c r="F48" s="974"/>
      <c r="G48" s="494" t="s">
        <v>242</v>
      </c>
      <c r="H48" s="494"/>
      <c r="I48" s="494" t="s">
        <v>294</v>
      </c>
      <c r="J48" s="494" t="s">
        <v>294</v>
      </c>
      <c r="K48" s="573">
        <v>0</v>
      </c>
      <c r="L48" s="358" t="s">
        <v>3476</v>
      </c>
      <c r="M48" s="357" t="s">
        <v>3474</v>
      </c>
      <c r="N48" s="357" t="s">
        <v>241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</row>
    <row r="49" spans="1:22">
      <c r="A49" s="849"/>
      <c r="B49" s="654" t="s">
        <v>3477</v>
      </c>
      <c r="C49" s="658" t="s">
        <v>3805</v>
      </c>
      <c r="D49" s="961">
        <v>2</v>
      </c>
      <c r="E49" s="961">
        <v>2</v>
      </c>
      <c r="F49" s="974"/>
      <c r="G49" s="494" t="s">
        <v>242</v>
      </c>
      <c r="H49" s="494"/>
      <c r="I49" s="494" t="s">
        <v>294</v>
      </c>
      <c r="J49" s="494" t="s">
        <v>294</v>
      </c>
      <c r="K49" s="573">
        <v>0</v>
      </c>
      <c r="L49" s="358" t="s">
        <v>3479</v>
      </c>
      <c r="M49" s="357" t="s">
        <v>3477</v>
      </c>
      <c r="N49" s="357" t="s">
        <v>241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849"/>
      <c r="B50" s="654" t="s">
        <v>3480</v>
      </c>
      <c r="C50" s="658" t="s">
        <v>3809</v>
      </c>
      <c r="D50" s="961">
        <v>3</v>
      </c>
      <c r="E50" s="961">
        <v>3</v>
      </c>
      <c r="F50" s="974" t="s">
        <v>4422</v>
      </c>
      <c r="G50" s="494"/>
      <c r="H50" s="494" t="s">
        <v>3447</v>
      </c>
      <c r="I50" s="494" t="s">
        <v>294</v>
      </c>
      <c r="J50" s="494" t="s">
        <v>294</v>
      </c>
      <c r="K50" s="573">
        <v>0</v>
      </c>
      <c r="L50" s="358" t="s">
        <v>3482</v>
      </c>
      <c r="M50" s="357" t="s">
        <v>3480</v>
      </c>
      <c r="N50" s="357" t="s">
        <v>3447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3449</v>
      </c>
      <c r="U50" s="357" t="s">
        <v>294</v>
      </c>
      <c r="V50" s="357" t="s">
        <v>294</v>
      </c>
    </row>
    <row r="51" spans="1:22" ht="15" thickBot="1">
      <c r="A51" s="849"/>
      <c r="B51" s="660" t="s">
        <v>4461</v>
      </c>
      <c r="C51" s="658" t="s">
        <v>3810</v>
      </c>
      <c r="D51" s="967">
        <v>3</v>
      </c>
      <c r="E51" s="967">
        <v>4</v>
      </c>
      <c r="F51" s="979" t="s">
        <v>3802</v>
      </c>
      <c r="G51" s="494"/>
      <c r="H51" s="494" t="s">
        <v>4457</v>
      </c>
      <c r="I51" s="494" t="s">
        <v>294</v>
      </c>
      <c r="J51" s="494" t="s">
        <v>294</v>
      </c>
      <c r="K51" s="573">
        <v>0</v>
      </c>
      <c r="L51" s="358" t="s">
        <v>3485</v>
      </c>
      <c r="M51" s="357" t="s">
        <v>4461</v>
      </c>
      <c r="N51" s="357" t="s">
        <v>4457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3446</v>
      </c>
      <c r="U51" s="357" t="s">
        <v>294</v>
      </c>
      <c r="V51" s="357" t="s">
        <v>294</v>
      </c>
    </row>
    <row r="52" spans="1:22" ht="15" thickBot="1">
      <c r="A52" s="856"/>
      <c r="B52" s="661"/>
      <c r="C52" s="674" t="s">
        <v>22</v>
      </c>
      <c r="D52" s="937">
        <v>18</v>
      </c>
      <c r="E52" s="937">
        <v>0</v>
      </c>
      <c r="F52" s="1004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844">
        <v>7</v>
      </c>
      <c r="B53" s="649" t="s">
        <v>4462</v>
      </c>
      <c r="C53" s="658" t="s">
        <v>3811</v>
      </c>
      <c r="D53" s="972">
        <v>3</v>
      </c>
      <c r="E53" s="972">
        <v>4</v>
      </c>
      <c r="F53" s="973" t="s">
        <v>4463</v>
      </c>
      <c r="G53" s="494"/>
      <c r="H53" s="494" t="s">
        <v>4455</v>
      </c>
      <c r="I53" s="494" t="s">
        <v>4459</v>
      </c>
      <c r="J53" s="494" t="s">
        <v>294</v>
      </c>
      <c r="K53" s="573">
        <v>0</v>
      </c>
      <c r="L53" s="358" t="s">
        <v>3489</v>
      </c>
      <c r="M53" s="357" t="s">
        <v>4462</v>
      </c>
      <c r="N53" s="357" t="s">
        <v>4455</v>
      </c>
      <c r="O53" s="357" t="s">
        <v>4459</v>
      </c>
      <c r="P53" s="357" t="s">
        <v>294</v>
      </c>
      <c r="Q53" s="357">
        <v>0</v>
      </c>
      <c r="R53" s="357">
        <v>25</v>
      </c>
      <c r="S53" s="357">
        <v>0</v>
      </c>
      <c r="T53" s="357" t="s">
        <v>3437</v>
      </c>
      <c r="U53" s="357" t="s">
        <v>3466</v>
      </c>
      <c r="V53" s="357" t="s">
        <v>294</v>
      </c>
    </row>
    <row r="54" spans="1:22">
      <c r="A54" s="849"/>
      <c r="B54" s="654" t="s">
        <v>4464</v>
      </c>
      <c r="C54" s="658" t="s">
        <v>3812</v>
      </c>
      <c r="D54" s="961">
        <v>3</v>
      </c>
      <c r="E54" s="961">
        <v>3</v>
      </c>
      <c r="F54" s="974" t="s">
        <v>3806</v>
      </c>
      <c r="G54" s="494"/>
      <c r="H54" s="494" t="s">
        <v>4459</v>
      </c>
      <c r="I54" s="494" t="s">
        <v>294</v>
      </c>
      <c r="J54" s="494" t="s">
        <v>294</v>
      </c>
      <c r="K54" s="573">
        <v>0</v>
      </c>
      <c r="L54" s="358" t="s">
        <v>3493</v>
      </c>
      <c r="M54" s="357" t="s">
        <v>4464</v>
      </c>
      <c r="N54" s="357" t="s">
        <v>4459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3466</v>
      </c>
      <c r="U54" s="357" t="s">
        <v>294</v>
      </c>
      <c r="V54" s="357" t="s">
        <v>294</v>
      </c>
    </row>
    <row r="55" spans="1:22">
      <c r="A55" s="849"/>
      <c r="B55" s="654" t="s">
        <v>3494</v>
      </c>
      <c r="C55" s="658" t="s">
        <v>4429</v>
      </c>
      <c r="D55" s="961">
        <v>4</v>
      </c>
      <c r="E55" s="961">
        <v>4</v>
      </c>
      <c r="F55" s="1010" t="s">
        <v>3801</v>
      </c>
      <c r="G55" s="494"/>
      <c r="H55" s="494" t="s">
        <v>4456</v>
      </c>
      <c r="I55" s="494" t="s">
        <v>294</v>
      </c>
      <c r="J55" s="494" t="s">
        <v>294</v>
      </c>
      <c r="K55" s="573">
        <v>0</v>
      </c>
      <c r="L55" s="358" t="s">
        <v>3497</v>
      </c>
      <c r="M55" s="357" t="s">
        <v>3494</v>
      </c>
      <c r="N55" s="357" t="s">
        <v>4456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3443</v>
      </c>
      <c r="U55" s="357" t="s">
        <v>294</v>
      </c>
      <c r="V55" s="357" t="s">
        <v>294</v>
      </c>
    </row>
    <row r="56" spans="1:22">
      <c r="A56" s="849"/>
      <c r="B56" s="654" t="s">
        <v>4465</v>
      </c>
      <c r="C56" s="658" t="s">
        <v>3813</v>
      </c>
      <c r="D56" s="961">
        <v>3</v>
      </c>
      <c r="E56" s="961">
        <v>4</v>
      </c>
      <c r="F56" s="974" t="s">
        <v>3806</v>
      </c>
      <c r="G56" s="494"/>
      <c r="H56" s="494" t="s">
        <v>4459</v>
      </c>
      <c r="I56" s="494" t="s">
        <v>294</v>
      </c>
      <c r="J56" s="494" t="s">
        <v>294</v>
      </c>
      <c r="K56" s="573">
        <v>0</v>
      </c>
      <c r="L56" s="358" t="s">
        <v>3500</v>
      </c>
      <c r="M56" s="357" t="s">
        <v>4465</v>
      </c>
      <c r="N56" s="357" t="s">
        <v>4459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3466</v>
      </c>
      <c r="U56" s="357" t="s">
        <v>294</v>
      </c>
      <c r="V56" s="357" t="s">
        <v>294</v>
      </c>
    </row>
    <row r="57" spans="1:22">
      <c r="A57" s="849"/>
      <c r="B57" s="654" t="s">
        <v>4466</v>
      </c>
      <c r="C57" s="658" t="s">
        <v>3503</v>
      </c>
      <c r="D57" s="961">
        <v>5</v>
      </c>
      <c r="E57" s="961">
        <v>7</v>
      </c>
      <c r="F57" s="976" t="s">
        <v>3806</v>
      </c>
      <c r="G57" s="494"/>
      <c r="H57" s="494" t="s">
        <v>4459</v>
      </c>
      <c r="I57" s="494" t="s">
        <v>294</v>
      </c>
      <c r="J57" s="494" t="s">
        <v>294</v>
      </c>
      <c r="K57" s="573">
        <v>0</v>
      </c>
      <c r="L57" s="358" t="s">
        <v>3503</v>
      </c>
      <c r="M57" s="357" t="s">
        <v>4466</v>
      </c>
      <c r="N57" s="357" t="s">
        <v>4459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3466</v>
      </c>
      <c r="U57" s="357" t="s">
        <v>294</v>
      </c>
      <c r="V57" s="357" t="s">
        <v>294</v>
      </c>
    </row>
    <row r="58" spans="1:22" ht="15" thickBot="1">
      <c r="A58" s="849"/>
      <c r="B58" s="660" t="s">
        <v>4467</v>
      </c>
      <c r="C58" s="658" t="s">
        <v>3814</v>
      </c>
      <c r="D58" s="967">
        <v>3</v>
      </c>
      <c r="E58" s="967">
        <v>4</v>
      </c>
      <c r="F58" s="979" t="s">
        <v>3809</v>
      </c>
      <c r="G58" s="494"/>
      <c r="H58" s="494" t="s">
        <v>3480</v>
      </c>
      <c r="I58" s="494" t="s">
        <v>294</v>
      </c>
      <c r="J58" s="494" t="s">
        <v>294</v>
      </c>
      <c r="K58" s="573">
        <v>0</v>
      </c>
      <c r="L58" s="358" t="s">
        <v>3506</v>
      </c>
      <c r="M58" s="357" t="s">
        <v>4467</v>
      </c>
      <c r="N58" s="357" t="s">
        <v>3480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3482</v>
      </c>
      <c r="U58" s="357" t="s">
        <v>294</v>
      </c>
      <c r="V58" s="357" t="s">
        <v>294</v>
      </c>
    </row>
    <row r="59" spans="1:22" ht="15" thickBot="1">
      <c r="A59" s="856"/>
      <c r="B59" s="661"/>
      <c r="C59" s="674" t="s">
        <v>22</v>
      </c>
      <c r="D59" s="937">
        <v>21</v>
      </c>
      <c r="E59" s="937">
        <v>0</v>
      </c>
      <c r="F59" s="1012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844">
        <v>8</v>
      </c>
      <c r="B60" s="649" t="s">
        <v>4468</v>
      </c>
      <c r="C60" s="658" t="s">
        <v>3510</v>
      </c>
      <c r="D60" s="972">
        <v>3</v>
      </c>
      <c r="E60" s="972">
        <v>4</v>
      </c>
      <c r="F60" s="984" t="s">
        <v>3503</v>
      </c>
      <c r="G60" s="494"/>
      <c r="H60" s="494" t="s">
        <v>4466</v>
      </c>
      <c r="I60" s="494" t="s">
        <v>294</v>
      </c>
      <c r="J60" s="494" t="s">
        <v>294</v>
      </c>
      <c r="K60" s="573">
        <v>0</v>
      </c>
      <c r="L60" s="358" t="s">
        <v>3510</v>
      </c>
      <c r="M60" s="357" t="s">
        <v>4468</v>
      </c>
      <c r="N60" s="357" t="s">
        <v>4466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3503</v>
      </c>
      <c r="U60" s="357" t="s">
        <v>294</v>
      </c>
      <c r="V60" s="357" t="s">
        <v>294</v>
      </c>
    </row>
    <row r="61" spans="1:22">
      <c r="A61" s="849"/>
      <c r="B61" s="654" t="s">
        <v>36</v>
      </c>
      <c r="C61" s="658" t="s">
        <v>1131</v>
      </c>
      <c r="D61" s="961">
        <v>1</v>
      </c>
      <c r="E61" s="961">
        <v>1</v>
      </c>
      <c r="F61" s="1047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1131</v>
      </c>
      <c r="M61" s="357" t="s">
        <v>36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849"/>
      <c r="B62" s="654" t="s">
        <v>38</v>
      </c>
      <c r="C62" s="658" t="s">
        <v>331</v>
      </c>
      <c r="D62" s="961">
        <v>1</v>
      </c>
      <c r="E62" s="961">
        <v>1</v>
      </c>
      <c r="F62" s="974" t="s">
        <v>335</v>
      </c>
      <c r="G62" s="494"/>
      <c r="H62" s="494" t="s">
        <v>3080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3080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335</v>
      </c>
      <c r="U62" s="357" t="s">
        <v>294</v>
      </c>
      <c r="V62" s="357" t="s">
        <v>294</v>
      </c>
    </row>
    <row r="63" spans="1:22">
      <c r="A63" s="849"/>
      <c r="B63" s="654" t="s">
        <v>4469</v>
      </c>
      <c r="C63" s="658" t="s">
        <v>4470</v>
      </c>
      <c r="D63" s="961">
        <v>7</v>
      </c>
      <c r="E63" s="961">
        <v>10</v>
      </c>
      <c r="F63" s="976" t="s">
        <v>4471</v>
      </c>
      <c r="G63" s="494"/>
      <c r="H63" s="494" t="s">
        <v>4466</v>
      </c>
      <c r="I63" s="494" t="s">
        <v>4462</v>
      </c>
      <c r="J63" s="494" t="s">
        <v>294</v>
      </c>
      <c r="K63" s="573">
        <v>0</v>
      </c>
      <c r="L63" s="358" t="s">
        <v>4472</v>
      </c>
      <c r="M63" s="357" t="s">
        <v>4469</v>
      </c>
      <c r="N63" s="357" t="s">
        <v>4466</v>
      </c>
      <c r="O63" s="357" t="s">
        <v>4462</v>
      </c>
      <c r="P63" s="357" t="s">
        <v>294</v>
      </c>
      <c r="Q63" s="357">
        <v>0</v>
      </c>
      <c r="R63" s="357">
        <v>17</v>
      </c>
      <c r="S63" s="357">
        <v>0</v>
      </c>
      <c r="T63" s="357" t="s">
        <v>3503</v>
      </c>
      <c r="U63" s="357" t="s">
        <v>3489</v>
      </c>
      <c r="V63" s="357" t="s">
        <v>294</v>
      </c>
    </row>
    <row r="64" spans="1:22">
      <c r="A64" s="849"/>
      <c r="B64" s="654" t="s">
        <v>3817</v>
      </c>
      <c r="C64" s="658" t="s">
        <v>4248</v>
      </c>
      <c r="D64" s="961">
        <v>5</v>
      </c>
      <c r="E64" s="961">
        <v>7</v>
      </c>
      <c r="F64" s="974" t="s">
        <v>3814</v>
      </c>
      <c r="G64" s="494"/>
      <c r="H64" s="494" t="s">
        <v>4467</v>
      </c>
      <c r="I64" s="494" t="s">
        <v>294</v>
      </c>
      <c r="J64" s="494" t="s">
        <v>294</v>
      </c>
      <c r="K64" s="573">
        <v>0</v>
      </c>
      <c r="L64" s="358" t="s">
        <v>3819</v>
      </c>
      <c r="M64" s="357" t="s">
        <v>3817</v>
      </c>
      <c r="N64" s="357" t="s">
        <v>4467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3506</v>
      </c>
      <c r="U64" s="357" t="s">
        <v>294</v>
      </c>
      <c r="V64" s="357" t="s">
        <v>294</v>
      </c>
    </row>
    <row r="65" spans="1:22" ht="15" thickBot="1">
      <c r="A65" s="849"/>
      <c r="B65" s="660" t="s">
        <v>3519</v>
      </c>
      <c r="C65" s="658" t="s">
        <v>4437</v>
      </c>
      <c r="D65" s="967">
        <v>4</v>
      </c>
      <c r="E65" s="967">
        <v>5</v>
      </c>
      <c r="F65" s="980" t="s">
        <v>3810</v>
      </c>
      <c r="G65" s="494"/>
      <c r="H65" s="494" t="s">
        <v>4461</v>
      </c>
      <c r="I65" s="494" t="s">
        <v>294</v>
      </c>
      <c r="J65" s="494" t="s">
        <v>294</v>
      </c>
      <c r="K65" s="573">
        <v>0</v>
      </c>
      <c r="L65" s="358" t="s">
        <v>3821</v>
      </c>
      <c r="M65" s="357" t="s">
        <v>3519</v>
      </c>
      <c r="N65" s="357" t="s">
        <v>4461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3485</v>
      </c>
      <c r="U65" s="357" t="s">
        <v>294</v>
      </c>
      <c r="V65" s="357" t="s">
        <v>294</v>
      </c>
    </row>
    <row r="66" spans="1:22" ht="15" thickBot="1">
      <c r="A66" s="856"/>
      <c r="B66" s="661"/>
      <c r="C66" s="674" t="s">
        <v>22</v>
      </c>
      <c r="D66" s="937">
        <v>21</v>
      </c>
      <c r="E66" s="937">
        <v>0</v>
      </c>
      <c r="F66" s="75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9">
        <v>9</v>
      </c>
      <c r="B67" s="649" t="s">
        <v>4473</v>
      </c>
      <c r="C67" s="658" t="s">
        <v>4161</v>
      </c>
      <c r="D67" s="972">
        <v>6</v>
      </c>
      <c r="E67" s="972">
        <v>8</v>
      </c>
      <c r="F67" s="984" t="s">
        <v>4474</v>
      </c>
      <c r="G67" s="494"/>
      <c r="H67" s="494" t="s">
        <v>3081</v>
      </c>
      <c r="I67" s="494" t="s">
        <v>4462</v>
      </c>
      <c r="J67" s="494" t="s">
        <v>294</v>
      </c>
      <c r="K67" s="573">
        <v>0</v>
      </c>
      <c r="L67" s="358" t="s">
        <v>4161</v>
      </c>
      <c r="M67" s="357" t="s">
        <v>4473</v>
      </c>
      <c r="N67" s="357" t="s">
        <v>3081</v>
      </c>
      <c r="O67" s="357" t="s">
        <v>4462</v>
      </c>
      <c r="P67" s="357" t="s">
        <v>294</v>
      </c>
      <c r="Q67" s="357">
        <v>0</v>
      </c>
      <c r="R67" s="357">
        <v>34</v>
      </c>
      <c r="S67" s="357">
        <v>0</v>
      </c>
      <c r="T67" s="357" t="s">
        <v>3259</v>
      </c>
      <c r="U67" s="357" t="s">
        <v>3489</v>
      </c>
      <c r="V67" s="357" t="s">
        <v>294</v>
      </c>
    </row>
    <row r="68" spans="1:22">
      <c r="A68" s="849"/>
      <c r="B68" s="654" t="s">
        <v>3522</v>
      </c>
      <c r="C68" s="658" t="s">
        <v>4250</v>
      </c>
      <c r="D68" s="961">
        <v>4</v>
      </c>
      <c r="E68" s="961">
        <v>5</v>
      </c>
      <c r="F68" s="1010" t="s">
        <v>4437</v>
      </c>
      <c r="G68" s="494"/>
      <c r="H68" s="494" t="s">
        <v>3519</v>
      </c>
      <c r="I68" s="494" t="s">
        <v>294</v>
      </c>
      <c r="J68" s="494" t="s">
        <v>294</v>
      </c>
      <c r="K68" s="573">
        <v>0</v>
      </c>
      <c r="L68" s="358" t="s">
        <v>3825</v>
      </c>
      <c r="M68" s="357" t="s">
        <v>3522</v>
      </c>
      <c r="N68" s="357" t="s">
        <v>3519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3821</v>
      </c>
      <c r="U68" s="357" t="s">
        <v>294</v>
      </c>
      <c r="V68" s="357" t="s">
        <v>294</v>
      </c>
    </row>
    <row r="69" spans="1:22" ht="23.4" thickBot="1">
      <c r="A69" s="849"/>
      <c r="B69" s="660" t="s">
        <v>4475</v>
      </c>
      <c r="C69" s="1048" t="s">
        <v>4476</v>
      </c>
      <c r="D69" s="967">
        <v>10</v>
      </c>
      <c r="E69" s="967">
        <v>16</v>
      </c>
      <c r="F69" s="979" t="s">
        <v>4433</v>
      </c>
      <c r="G69" s="494"/>
      <c r="H69" s="494" t="s">
        <v>4469</v>
      </c>
      <c r="I69" s="494" t="s">
        <v>294</v>
      </c>
      <c r="J69" s="494" t="s">
        <v>294</v>
      </c>
      <c r="K69" s="573">
        <v>0</v>
      </c>
      <c r="L69" s="358" t="s">
        <v>4477</v>
      </c>
      <c r="M69" s="357" t="s">
        <v>4475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4434</v>
      </c>
      <c r="U69" s="357" t="s">
        <v>294</v>
      </c>
      <c r="V69" s="357" t="s">
        <v>294</v>
      </c>
    </row>
    <row r="70" spans="1:22" ht="15" thickBot="1">
      <c r="A70" s="856"/>
      <c r="B70" s="661"/>
      <c r="C70" s="674" t="s">
        <v>22</v>
      </c>
      <c r="D70" s="937">
        <v>20</v>
      </c>
      <c r="E70" s="937">
        <v>0</v>
      </c>
      <c r="F70" s="1012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844">
        <v>10</v>
      </c>
      <c r="B71" s="649" t="s">
        <v>4478</v>
      </c>
      <c r="C71" s="658" t="s">
        <v>4479</v>
      </c>
      <c r="D71" s="972">
        <v>12</v>
      </c>
      <c r="E71" s="972">
        <v>20</v>
      </c>
      <c r="F71" s="943" t="s">
        <v>4433</v>
      </c>
      <c r="G71" s="494"/>
      <c r="H71" s="494" t="s">
        <v>4469</v>
      </c>
      <c r="I71" s="494" t="s">
        <v>294</v>
      </c>
      <c r="J71" s="494" t="s">
        <v>294</v>
      </c>
      <c r="K71" s="573">
        <v>0</v>
      </c>
      <c r="L71" s="358" t="s">
        <v>4480</v>
      </c>
      <c r="M71" s="357" t="s">
        <v>4478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4434</v>
      </c>
      <c r="U71" s="357" t="s">
        <v>294</v>
      </c>
      <c r="V71" s="357" t="s">
        <v>294</v>
      </c>
    </row>
    <row r="72" spans="1:22">
      <c r="A72" s="849"/>
      <c r="B72" s="654" t="s">
        <v>40</v>
      </c>
      <c r="C72" s="658" t="s">
        <v>1180</v>
      </c>
      <c r="D72" s="961">
        <v>1</v>
      </c>
      <c r="E72" s="961">
        <v>1</v>
      </c>
      <c r="F72" s="930" t="s">
        <v>1131</v>
      </c>
      <c r="G72" s="494"/>
      <c r="H72" s="494" t="s">
        <v>36</v>
      </c>
      <c r="I72" s="494" t="s">
        <v>294</v>
      </c>
      <c r="J72" s="494" t="s">
        <v>294</v>
      </c>
      <c r="K72" s="573">
        <v>0</v>
      </c>
      <c r="L72" s="358" t="s">
        <v>1180</v>
      </c>
      <c r="M72" s="357" t="s">
        <v>40</v>
      </c>
      <c r="N72" s="357" t="s">
        <v>36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1131</v>
      </c>
      <c r="U72" s="357" t="s">
        <v>294</v>
      </c>
      <c r="V72" s="357" t="s">
        <v>294</v>
      </c>
    </row>
    <row r="73" spans="1:22" ht="15" thickBot="1">
      <c r="A73" s="849"/>
      <c r="B73" s="660" t="s">
        <v>4481</v>
      </c>
      <c r="C73" s="658" t="s">
        <v>4329</v>
      </c>
      <c r="D73" s="981">
        <v>7</v>
      </c>
      <c r="E73" s="981">
        <v>10</v>
      </c>
      <c r="F73" s="1016" t="s">
        <v>4161</v>
      </c>
      <c r="G73" s="494"/>
      <c r="H73" s="494" t="s">
        <v>4473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4481</v>
      </c>
      <c r="N73" s="357" t="s">
        <v>4473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856"/>
      <c r="B74" s="661"/>
      <c r="C74" s="674" t="s">
        <v>22</v>
      </c>
      <c r="D74" s="937">
        <v>20</v>
      </c>
      <c r="E74" s="937">
        <v>0</v>
      </c>
      <c r="F74" s="938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913"/>
      <c r="B75" s="914"/>
      <c r="C75" s="915" t="s">
        <v>111</v>
      </c>
      <c r="D75" s="1049">
        <v>200</v>
      </c>
      <c r="E75" s="937">
        <v>0</v>
      </c>
      <c r="F75" s="1050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E8350-0AE2-462F-B74D-9569F86483AA}">
  <sheetPr codeName="Sheet216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1034" t="s">
        <v>3035</v>
      </c>
      <c r="C9" s="1021" t="s">
        <v>438</v>
      </c>
      <c r="D9" s="957">
        <v>2</v>
      </c>
      <c r="E9" s="957">
        <v>3</v>
      </c>
      <c r="F9" s="958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1035" t="s">
        <v>3049</v>
      </c>
      <c r="C10" s="1023" t="s">
        <v>3533</v>
      </c>
      <c r="D10" s="961">
        <v>5</v>
      </c>
      <c r="E10" s="961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1035" t="s">
        <v>3400</v>
      </c>
      <c r="C11" s="1024" t="s">
        <v>3782</v>
      </c>
      <c r="D11" s="961">
        <v>3</v>
      </c>
      <c r="E11" s="961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3402</v>
      </c>
      <c r="M11" s="357" t="s">
        <v>3400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1035" t="s">
        <v>4411</v>
      </c>
      <c r="C12" s="1024" t="s">
        <v>3783</v>
      </c>
      <c r="D12" s="961">
        <v>3</v>
      </c>
      <c r="E12" s="961">
        <v>4</v>
      </c>
      <c r="F12" s="96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3405</v>
      </c>
      <c r="M12" s="357" t="s">
        <v>4411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1035" t="s">
        <v>3184</v>
      </c>
      <c r="C13" s="1024" t="s">
        <v>3994</v>
      </c>
      <c r="D13" s="961">
        <v>3</v>
      </c>
      <c r="E13" s="961">
        <v>4</v>
      </c>
      <c r="F13" s="96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1036" t="s">
        <v>3034</v>
      </c>
      <c r="C14" s="1024" t="s">
        <v>3543</v>
      </c>
      <c r="D14" s="967">
        <v>5</v>
      </c>
      <c r="E14" s="967">
        <v>8</v>
      </c>
      <c r="F14" s="96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7"/>
      <c r="C15" s="538" t="s">
        <v>22</v>
      </c>
      <c r="D15" s="937">
        <v>21</v>
      </c>
      <c r="E15" s="937">
        <v>0</v>
      </c>
      <c r="F15" s="75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1034" t="s">
        <v>3406</v>
      </c>
      <c r="C16" s="1024" t="s">
        <v>3784</v>
      </c>
      <c r="D16" s="972">
        <v>5</v>
      </c>
      <c r="E16" s="972">
        <v>6</v>
      </c>
      <c r="F16" s="973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3408</v>
      </c>
      <c r="M16" s="357" t="s">
        <v>3406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1035" t="s">
        <v>3785</v>
      </c>
      <c r="C17" s="1024" t="s">
        <v>3786</v>
      </c>
      <c r="D17" s="961">
        <v>4</v>
      </c>
      <c r="E17" s="961">
        <v>4</v>
      </c>
      <c r="F17" s="974" t="s">
        <v>3782</v>
      </c>
      <c r="G17" s="494"/>
      <c r="H17" s="494" t="s">
        <v>3400</v>
      </c>
      <c r="I17" s="494" t="s">
        <v>294</v>
      </c>
      <c r="J17" s="494" t="s">
        <v>294</v>
      </c>
      <c r="K17" s="573">
        <v>0</v>
      </c>
      <c r="L17" s="358" t="s">
        <v>3788</v>
      </c>
      <c r="M17" s="357" t="s">
        <v>3785</v>
      </c>
      <c r="N17" s="357" t="s">
        <v>3400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3402</v>
      </c>
      <c r="U17" s="357" t="s">
        <v>294</v>
      </c>
      <c r="V17" s="357" t="s">
        <v>294</v>
      </c>
    </row>
    <row r="18" spans="1:22">
      <c r="A18" s="515"/>
      <c r="B18" s="1035" t="s">
        <v>3051</v>
      </c>
      <c r="C18" s="1024" t="s">
        <v>335</v>
      </c>
      <c r="D18" s="961">
        <v>2</v>
      </c>
      <c r="E18" s="961">
        <v>3</v>
      </c>
      <c r="F18" s="974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3051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1035" t="s">
        <v>3422</v>
      </c>
      <c r="C19" s="1024" t="s">
        <v>3790</v>
      </c>
      <c r="D19" s="961">
        <v>2</v>
      </c>
      <c r="E19" s="961">
        <v>2</v>
      </c>
      <c r="F19" s="974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3424</v>
      </c>
      <c r="M19" s="357" t="s">
        <v>3422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1036" t="s">
        <v>3036</v>
      </c>
      <c r="C20" s="1024" t="s">
        <v>471</v>
      </c>
      <c r="D20" s="967">
        <v>5</v>
      </c>
      <c r="E20" s="967">
        <v>8</v>
      </c>
      <c r="F20" s="975" t="s">
        <v>3543</v>
      </c>
      <c r="G20" s="494"/>
      <c r="H20" s="494" t="s">
        <v>3034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3036</v>
      </c>
      <c r="N20" s="357" t="s">
        <v>3034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517"/>
      <c r="C21" s="538" t="s">
        <v>22</v>
      </c>
      <c r="D21" s="937">
        <v>18</v>
      </c>
      <c r="E21" s="937">
        <v>0</v>
      </c>
      <c r="F21" s="1004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1037" t="s">
        <v>4412</v>
      </c>
      <c r="C22" s="1024" t="s">
        <v>3415</v>
      </c>
      <c r="D22" s="972">
        <v>3</v>
      </c>
      <c r="E22" s="972">
        <v>4</v>
      </c>
      <c r="F22" s="102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3415</v>
      </c>
      <c r="M22" s="357" t="s">
        <v>4412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15"/>
      <c r="B23" s="1038" t="s">
        <v>4413</v>
      </c>
      <c r="C23" s="1024" t="s">
        <v>3792</v>
      </c>
      <c r="D23" s="961">
        <v>3</v>
      </c>
      <c r="E23" s="961">
        <v>4</v>
      </c>
      <c r="F23" s="974" t="s">
        <v>3786</v>
      </c>
      <c r="G23" s="494"/>
      <c r="H23" s="494" t="s">
        <v>3785</v>
      </c>
      <c r="I23" s="494" t="s">
        <v>294</v>
      </c>
      <c r="J23" s="494" t="s">
        <v>294</v>
      </c>
      <c r="K23" s="573">
        <v>0</v>
      </c>
      <c r="L23" s="358" t="s">
        <v>3418</v>
      </c>
      <c r="M23" s="357" t="s">
        <v>4413</v>
      </c>
      <c r="N23" s="357" t="s">
        <v>3785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3788</v>
      </c>
      <c r="U23" s="357" t="s">
        <v>294</v>
      </c>
      <c r="V23" s="357" t="s">
        <v>294</v>
      </c>
    </row>
    <row r="24" spans="1:22">
      <c r="A24" s="515"/>
      <c r="B24" s="1038" t="s">
        <v>3419</v>
      </c>
      <c r="C24" s="1024" t="s">
        <v>3793</v>
      </c>
      <c r="D24" s="961">
        <v>3</v>
      </c>
      <c r="E24" s="961">
        <v>4</v>
      </c>
      <c r="F24" s="974" t="s">
        <v>3784</v>
      </c>
      <c r="G24" s="494"/>
      <c r="H24" s="494" t="s">
        <v>3406</v>
      </c>
      <c r="I24" s="494" t="s">
        <v>294</v>
      </c>
      <c r="J24" s="494" t="s">
        <v>294</v>
      </c>
      <c r="K24" s="573">
        <v>0</v>
      </c>
      <c r="L24" s="358" t="s">
        <v>3421</v>
      </c>
      <c r="M24" s="357" t="s">
        <v>3419</v>
      </c>
      <c r="N24" s="357" t="s">
        <v>3406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3408</v>
      </c>
      <c r="U24" s="357" t="s">
        <v>294</v>
      </c>
      <c r="V24" s="357" t="s">
        <v>294</v>
      </c>
    </row>
    <row r="25" spans="1:22">
      <c r="A25" s="515"/>
      <c r="B25" s="1038" t="s">
        <v>29</v>
      </c>
      <c r="C25" s="1024" t="s">
        <v>2389</v>
      </c>
      <c r="D25" s="961">
        <v>2</v>
      </c>
      <c r="E25" s="961">
        <v>2</v>
      </c>
      <c r="F25" s="974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1038" t="s">
        <v>3065</v>
      </c>
      <c r="C26" s="1024" t="s">
        <v>3153</v>
      </c>
      <c r="D26" s="961">
        <v>5</v>
      </c>
      <c r="E26" s="961">
        <v>8</v>
      </c>
      <c r="F26" s="974" t="s">
        <v>3533</v>
      </c>
      <c r="G26" s="494"/>
      <c r="H26" s="494" t="s">
        <v>3049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3065</v>
      </c>
      <c r="N26" s="357" t="s">
        <v>3049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 ht="15" thickBot="1">
      <c r="A27" s="515"/>
      <c r="B27" s="1039" t="s">
        <v>3038</v>
      </c>
      <c r="C27" s="1024" t="s">
        <v>140</v>
      </c>
      <c r="D27" s="967">
        <v>5</v>
      </c>
      <c r="E27" s="967">
        <v>8</v>
      </c>
      <c r="F27" s="975" t="s">
        <v>471</v>
      </c>
      <c r="G27" s="494"/>
      <c r="H27" s="494" t="s">
        <v>3036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3038</v>
      </c>
      <c r="N27" s="357" t="s">
        <v>3036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517"/>
      <c r="C28" s="538" t="s">
        <v>22</v>
      </c>
      <c r="D28" s="937">
        <v>21</v>
      </c>
      <c r="E28" s="937">
        <v>0</v>
      </c>
      <c r="F28" s="1004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6" t="s">
        <v>3426</v>
      </c>
      <c r="C29" s="520" t="s">
        <v>3794</v>
      </c>
      <c r="D29" s="972">
        <v>5</v>
      </c>
      <c r="E29" s="972">
        <v>6</v>
      </c>
      <c r="F29" s="973" t="s">
        <v>3153</v>
      </c>
      <c r="G29" s="494"/>
      <c r="H29" s="494" t="s">
        <v>3065</v>
      </c>
      <c r="I29" s="494" t="s">
        <v>294</v>
      </c>
      <c r="J29" s="494" t="s">
        <v>294</v>
      </c>
      <c r="K29" s="573">
        <v>0</v>
      </c>
      <c r="L29" s="358" t="s">
        <v>3428</v>
      </c>
      <c r="M29" s="357" t="s">
        <v>3426</v>
      </c>
      <c r="N29" s="357" t="s">
        <v>3065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604</v>
      </c>
      <c r="U29" s="357" t="s">
        <v>294</v>
      </c>
      <c r="V29" s="357" t="s">
        <v>294</v>
      </c>
    </row>
    <row r="30" spans="1:22">
      <c r="A30" s="515"/>
      <c r="B30" s="47" t="s">
        <v>3429</v>
      </c>
      <c r="C30" s="520" t="s">
        <v>3795</v>
      </c>
      <c r="D30" s="961">
        <v>3</v>
      </c>
      <c r="E30" s="961">
        <v>4</v>
      </c>
      <c r="F30" s="1010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3431</v>
      </c>
      <c r="M30" s="357" t="s">
        <v>3429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3037</v>
      </c>
      <c r="C31" s="520" t="s">
        <v>4294</v>
      </c>
      <c r="D31" s="961">
        <v>2</v>
      </c>
      <c r="E31" s="961">
        <v>3</v>
      </c>
      <c r="F31" s="974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3207</v>
      </c>
      <c r="M31" s="357" t="s">
        <v>3037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15"/>
      <c r="B32" s="47" t="s">
        <v>3432</v>
      </c>
      <c r="C32" s="520" t="s">
        <v>3796</v>
      </c>
      <c r="D32" s="961">
        <v>3</v>
      </c>
      <c r="E32" s="961">
        <v>4</v>
      </c>
      <c r="F32" s="974" t="s">
        <v>3783</v>
      </c>
      <c r="G32" s="494"/>
      <c r="H32" s="494" t="s">
        <v>4411</v>
      </c>
      <c r="I32" s="494" t="s">
        <v>294</v>
      </c>
      <c r="J32" s="494" t="s">
        <v>294</v>
      </c>
      <c r="K32" s="573">
        <v>0</v>
      </c>
      <c r="L32" s="358" t="s">
        <v>3434</v>
      </c>
      <c r="M32" s="357" t="s">
        <v>3432</v>
      </c>
      <c r="N32" s="357" t="s">
        <v>4411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3405</v>
      </c>
      <c r="U32" s="357" t="s">
        <v>294</v>
      </c>
      <c r="V32" s="357" t="s">
        <v>294</v>
      </c>
    </row>
    <row r="33" spans="1:22">
      <c r="A33" s="515"/>
      <c r="B33" s="47" t="s">
        <v>3435</v>
      </c>
      <c r="C33" s="520" t="s">
        <v>3797</v>
      </c>
      <c r="D33" s="961">
        <v>4</v>
      </c>
      <c r="E33" s="961">
        <v>6</v>
      </c>
      <c r="F33" s="974" t="s">
        <v>3793</v>
      </c>
      <c r="G33" s="494"/>
      <c r="H33" s="494" t="s">
        <v>3419</v>
      </c>
      <c r="I33" s="494" t="s">
        <v>294</v>
      </c>
      <c r="J33" s="494" t="s">
        <v>294</v>
      </c>
      <c r="K33" s="573">
        <v>0</v>
      </c>
      <c r="L33" s="358" t="s">
        <v>3437</v>
      </c>
      <c r="M33" s="357" t="s">
        <v>3435</v>
      </c>
      <c r="N33" s="357" t="s">
        <v>3419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3421</v>
      </c>
      <c r="U33" s="357" t="s">
        <v>294</v>
      </c>
      <c r="V33" s="357" t="s">
        <v>294</v>
      </c>
    </row>
    <row r="34" spans="1:22">
      <c r="A34" s="515"/>
      <c r="B34" s="47" t="s">
        <v>3454</v>
      </c>
      <c r="C34" s="520" t="s">
        <v>4414</v>
      </c>
      <c r="D34" s="961">
        <v>2</v>
      </c>
      <c r="E34" s="961">
        <v>2</v>
      </c>
      <c r="F34" s="974"/>
      <c r="G34" s="494" t="s">
        <v>241</v>
      </c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4414</v>
      </c>
      <c r="M34" s="357" t="s">
        <v>3454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</row>
    <row r="35" spans="1:22">
      <c r="A35" s="515"/>
      <c r="B35" s="47" t="s">
        <v>4415</v>
      </c>
      <c r="C35" s="520" t="s">
        <v>4416</v>
      </c>
      <c r="D35" s="961">
        <v>2</v>
      </c>
      <c r="E35" s="961">
        <v>2</v>
      </c>
      <c r="F35" s="974"/>
      <c r="G35" s="494" t="s">
        <v>241</v>
      </c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4417</v>
      </c>
      <c r="M35" s="357" t="s">
        <v>4415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</row>
    <row r="36" spans="1:22">
      <c r="A36" s="515"/>
      <c r="B36" s="47" t="s">
        <v>3460</v>
      </c>
      <c r="C36" s="520" t="s">
        <v>4418</v>
      </c>
      <c r="D36" s="961">
        <v>2</v>
      </c>
      <c r="E36" s="961">
        <v>2</v>
      </c>
      <c r="F36" s="974"/>
      <c r="G36" s="494" t="s">
        <v>241</v>
      </c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4419</v>
      </c>
      <c r="M36" s="357" t="s">
        <v>3460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 ht="15" thickBot="1">
      <c r="A37" s="515"/>
      <c r="B37" s="50" t="s">
        <v>4420</v>
      </c>
      <c r="C37" s="520" t="s">
        <v>3440</v>
      </c>
      <c r="D37" s="967">
        <v>2</v>
      </c>
      <c r="E37" s="967">
        <v>2</v>
      </c>
      <c r="F37" s="979"/>
      <c r="G37" s="494"/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3440</v>
      </c>
      <c r="M37" s="357" t="s">
        <v>4420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17"/>
      <c r="B38" s="517"/>
      <c r="C38" s="538" t="s">
        <v>22</v>
      </c>
      <c r="D38" s="937">
        <v>21</v>
      </c>
      <c r="E38" s="937">
        <v>0</v>
      </c>
      <c r="F38" s="1004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>
        <v>5</v>
      </c>
      <c r="B39" s="1034" t="s">
        <v>3441</v>
      </c>
      <c r="C39" s="1023" t="s">
        <v>3801</v>
      </c>
      <c r="D39" s="972">
        <v>5</v>
      </c>
      <c r="E39" s="972">
        <v>6</v>
      </c>
      <c r="F39" s="1027" t="s">
        <v>3797</v>
      </c>
      <c r="G39" s="494"/>
      <c r="H39" s="494" t="s">
        <v>3435</v>
      </c>
      <c r="I39" s="494" t="s">
        <v>294</v>
      </c>
      <c r="J39" s="494" t="s">
        <v>294</v>
      </c>
      <c r="K39" s="574">
        <v>0</v>
      </c>
      <c r="L39" s="358" t="s">
        <v>3443</v>
      </c>
      <c r="M39" s="357" t="s">
        <v>3441</v>
      </c>
      <c r="N39" s="357" t="s">
        <v>3435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3437</v>
      </c>
      <c r="U39" s="357" t="s">
        <v>294</v>
      </c>
      <c r="V39" s="357" t="s">
        <v>294</v>
      </c>
    </row>
    <row r="40" spans="1:22">
      <c r="A40" s="515"/>
      <c r="B40" s="1035" t="s">
        <v>3444</v>
      </c>
      <c r="C40" s="1023" t="s">
        <v>3802</v>
      </c>
      <c r="D40" s="961">
        <v>5</v>
      </c>
      <c r="E40" s="961">
        <v>6</v>
      </c>
      <c r="F40" s="974" t="s">
        <v>3795</v>
      </c>
      <c r="G40" s="494"/>
      <c r="H40" s="494" t="s">
        <v>3429</v>
      </c>
      <c r="I40" s="494" t="s">
        <v>294</v>
      </c>
      <c r="J40" s="494" t="s">
        <v>294</v>
      </c>
      <c r="K40" s="573">
        <v>0</v>
      </c>
      <c r="L40" s="358" t="s">
        <v>3446</v>
      </c>
      <c r="M40" s="357" t="s">
        <v>3444</v>
      </c>
      <c r="N40" s="357" t="s">
        <v>3429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3431</v>
      </c>
      <c r="U40" s="357" t="s">
        <v>294</v>
      </c>
      <c r="V40" s="357" t="s">
        <v>294</v>
      </c>
    </row>
    <row r="41" spans="1:22">
      <c r="A41" s="515"/>
      <c r="B41" s="1035" t="s">
        <v>4421</v>
      </c>
      <c r="C41" s="1023" t="s">
        <v>4422</v>
      </c>
      <c r="D41" s="961">
        <v>5</v>
      </c>
      <c r="E41" s="961">
        <v>6</v>
      </c>
      <c r="F41" s="974"/>
      <c r="G41" s="494"/>
      <c r="H41" s="494" t="s">
        <v>294</v>
      </c>
      <c r="I41" s="494" t="s">
        <v>294</v>
      </c>
      <c r="J41" s="494" t="s">
        <v>294</v>
      </c>
      <c r="K41" s="574">
        <v>0</v>
      </c>
      <c r="L41" s="358" t="s">
        <v>3449</v>
      </c>
      <c r="M41" s="357" t="s">
        <v>4421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15"/>
      <c r="B42" s="1035" t="s">
        <v>3450</v>
      </c>
      <c r="C42" s="1023" t="s">
        <v>3804</v>
      </c>
      <c r="D42" s="961">
        <v>4</v>
      </c>
      <c r="E42" s="961">
        <v>4</v>
      </c>
      <c r="F42" s="974" t="s">
        <v>3794</v>
      </c>
      <c r="G42" s="494"/>
      <c r="H42" s="494" t="s">
        <v>3426</v>
      </c>
      <c r="I42" s="494" t="s">
        <v>294</v>
      </c>
      <c r="J42" s="494" t="s">
        <v>294</v>
      </c>
      <c r="K42" s="573">
        <v>0</v>
      </c>
      <c r="L42" s="358" t="s">
        <v>3452</v>
      </c>
      <c r="M42" s="357" t="s">
        <v>3450</v>
      </c>
      <c r="N42" s="357" t="s">
        <v>3426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3428</v>
      </c>
      <c r="U42" s="357" t="s">
        <v>294</v>
      </c>
      <c r="V42" s="357" t="s">
        <v>294</v>
      </c>
    </row>
    <row r="43" spans="1:22">
      <c r="A43" s="515"/>
      <c r="B43" s="1035" t="s">
        <v>3471</v>
      </c>
      <c r="C43" s="1023" t="s">
        <v>4423</v>
      </c>
      <c r="D43" s="961">
        <v>2</v>
      </c>
      <c r="E43" s="961">
        <v>2</v>
      </c>
      <c r="F43" s="974"/>
      <c r="G43" s="494" t="s">
        <v>242</v>
      </c>
      <c r="H43" s="494"/>
      <c r="I43" s="494" t="s">
        <v>294</v>
      </c>
      <c r="J43" s="494" t="s">
        <v>294</v>
      </c>
      <c r="K43" s="573">
        <v>0</v>
      </c>
      <c r="L43" s="358" t="s">
        <v>4423</v>
      </c>
      <c r="M43" s="357" t="s">
        <v>3471</v>
      </c>
      <c r="N43" s="357" t="s">
        <v>241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</row>
    <row r="44" spans="1:22">
      <c r="A44" s="515"/>
      <c r="B44" s="1035" t="s">
        <v>3474</v>
      </c>
      <c r="C44" s="1023" t="s">
        <v>4424</v>
      </c>
      <c r="D44" s="961">
        <v>2</v>
      </c>
      <c r="E44" s="961">
        <v>2</v>
      </c>
      <c r="F44" s="974"/>
      <c r="G44" s="494" t="s">
        <v>242</v>
      </c>
      <c r="H44" s="494"/>
      <c r="I44" s="494" t="s">
        <v>294</v>
      </c>
      <c r="J44" s="494" t="s">
        <v>294</v>
      </c>
      <c r="K44" s="573">
        <v>0</v>
      </c>
      <c r="L44" s="358" t="s">
        <v>4424</v>
      </c>
      <c r="M44" s="357" t="s">
        <v>3474</v>
      </c>
      <c r="N44" s="357" t="s">
        <v>241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</row>
    <row r="45" spans="1:22" ht="15" thickBot="1">
      <c r="A45" s="515"/>
      <c r="B45" s="1035" t="s">
        <v>3477</v>
      </c>
      <c r="C45" s="1023" t="s">
        <v>4425</v>
      </c>
      <c r="D45" s="967">
        <v>2</v>
      </c>
      <c r="E45" s="967">
        <v>2</v>
      </c>
      <c r="F45" s="975"/>
      <c r="G45" s="494" t="s">
        <v>242</v>
      </c>
      <c r="H45" s="494"/>
      <c r="I45" s="494" t="s">
        <v>294</v>
      </c>
      <c r="J45" s="494" t="s">
        <v>294</v>
      </c>
      <c r="K45" s="573">
        <v>0</v>
      </c>
      <c r="L45" s="358" t="s">
        <v>4426</v>
      </c>
      <c r="M45" s="357" t="s">
        <v>3477</v>
      </c>
      <c r="N45" s="357" t="s">
        <v>241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 ht="15" thickBot="1">
      <c r="A46" s="517"/>
      <c r="B46" s="517"/>
      <c r="C46" s="538" t="s">
        <v>22</v>
      </c>
      <c r="D46" s="937">
        <v>21</v>
      </c>
      <c r="E46" s="937">
        <v>0</v>
      </c>
      <c r="F46" s="1004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02">
        <v>6</v>
      </c>
      <c r="B47" s="46" t="s">
        <v>3463</v>
      </c>
      <c r="C47" s="520" t="s">
        <v>3806</v>
      </c>
      <c r="D47" s="972">
        <v>3</v>
      </c>
      <c r="E47" s="972">
        <v>4</v>
      </c>
      <c r="F47" s="973" t="s">
        <v>3801</v>
      </c>
      <c r="G47" s="494"/>
      <c r="H47" s="494" t="s">
        <v>3441</v>
      </c>
      <c r="I47" s="494" t="s">
        <v>294</v>
      </c>
      <c r="J47" s="494" t="s">
        <v>294</v>
      </c>
      <c r="K47" s="573">
        <v>0</v>
      </c>
      <c r="L47" s="358" t="s">
        <v>3466</v>
      </c>
      <c r="M47" s="357" t="s">
        <v>3463</v>
      </c>
      <c r="N47" s="357" t="s">
        <v>3441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3443</v>
      </c>
      <c r="U47" s="357" t="s">
        <v>294</v>
      </c>
      <c r="V47" s="357" t="s">
        <v>294</v>
      </c>
    </row>
    <row r="48" spans="1:22">
      <c r="A48" s="515"/>
      <c r="B48" s="47" t="s">
        <v>3040</v>
      </c>
      <c r="C48" s="520" t="s">
        <v>3998</v>
      </c>
      <c r="D48" s="961">
        <v>3</v>
      </c>
      <c r="E48" s="961">
        <v>4</v>
      </c>
      <c r="F48" s="1010" t="s">
        <v>4427</v>
      </c>
      <c r="G48" s="494"/>
      <c r="H48" s="494" t="s">
        <v>3184</v>
      </c>
      <c r="I48" s="494" t="s">
        <v>294</v>
      </c>
      <c r="J48" s="494" t="s">
        <v>294</v>
      </c>
      <c r="K48" s="573">
        <v>0</v>
      </c>
      <c r="L48" s="358" t="s">
        <v>3259</v>
      </c>
      <c r="M48" s="357" t="s">
        <v>3040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4154</v>
      </c>
      <c r="U48" s="357" t="s">
        <v>294</v>
      </c>
      <c r="V48" s="357" t="s">
        <v>294</v>
      </c>
    </row>
    <row r="49" spans="1:22">
      <c r="A49" s="515"/>
      <c r="B49" s="47" t="s">
        <v>36</v>
      </c>
      <c r="C49" s="520" t="s">
        <v>1131</v>
      </c>
      <c r="D49" s="961">
        <v>1</v>
      </c>
      <c r="E49" s="961">
        <v>1</v>
      </c>
      <c r="F49" s="974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1131</v>
      </c>
      <c r="M49" s="357" t="s">
        <v>36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/>
      <c r="B50" s="47" t="s">
        <v>4428</v>
      </c>
      <c r="C50" s="520" t="s">
        <v>4429</v>
      </c>
      <c r="D50" s="961">
        <v>4</v>
      </c>
      <c r="E50" s="961">
        <v>4</v>
      </c>
      <c r="F50" s="974" t="s">
        <v>3801</v>
      </c>
      <c r="G50" s="494"/>
      <c r="H50" s="494" t="s">
        <v>3441</v>
      </c>
      <c r="I50" s="494" t="s">
        <v>294</v>
      </c>
      <c r="J50" s="494" t="s">
        <v>294</v>
      </c>
      <c r="K50" s="573">
        <v>0</v>
      </c>
      <c r="L50" s="358" t="s">
        <v>3497</v>
      </c>
      <c r="M50" s="357" t="s">
        <v>4428</v>
      </c>
      <c r="N50" s="357" t="s">
        <v>3441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3443</v>
      </c>
      <c r="U50" s="357" t="s">
        <v>294</v>
      </c>
      <c r="V50" s="357" t="s">
        <v>294</v>
      </c>
    </row>
    <row r="51" spans="1:22">
      <c r="A51" s="515"/>
      <c r="B51" s="47" t="s">
        <v>3467</v>
      </c>
      <c r="C51" s="520" t="s">
        <v>3808</v>
      </c>
      <c r="D51" s="961">
        <v>4</v>
      </c>
      <c r="E51" s="961">
        <v>4</v>
      </c>
      <c r="F51" s="976" t="s">
        <v>3804</v>
      </c>
      <c r="G51" s="494"/>
      <c r="H51" s="494" t="s">
        <v>3450</v>
      </c>
      <c r="I51" s="494" t="s">
        <v>294</v>
      </c>
      <c r="J51" s="494" t="s">
        <v>294</v>
      </c>
      <c r="K51" s="573">
        <v>0</v>
      </c>
      <c r="L51" s="358" t="s">
        <v>3470</v>
      </c>
      <c r="M51" s="357" t="s">
        <v>3467</v>
      </c>
      <c r="N51" s="357" t="s">
        <v>3450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3452</v>
      </c>
      <c r="U51" s="357" t="s">
        <v>294</v>
      </c>
      <c r="V51" s="357" t="s">
        <v>294</v>
      </c>
    </row>
    <row r="52" spans="1:22">
      <c r="A52" s="515"/>
      <c r="B52" s="47" t="s">
        <v>4430</v>
      </c>
      <c r="C52" s="520" t="s">
        <v>3809</v>
      </c>
      <c r="D52" s="961">
        <v>3</v>
      </c>
      <c r="E52" s="961">
        <v>4</v>
      </c>
      <c r="F52" s="974" t="s">
        <v>4422</v>
      </c>
      <c r="G52" s="494"/>
      <c r="H52" s="494" t="s">
        <v>4421</v>
      </c>
      <c r="I52" s="494" t="s">
        <v>294</v>
      </c>
      <c r="J52" s="494" t="s">
        <v>294</v>
      </c>
      <c r="K52" s="573">
        <v>0</v>
      </c>
      <c r="L52" s="358" t="s">
        <v>3482</v>
      </c>
      <c r="M52" s="357" t="s">
        <v>4430</v>
      </c>
      <c r="N52" s="357" t="s">
        <v>4421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3449</v>
      </c>
      <c r="U52" s="357" t="s">
        <v>294</v>
      </c>
      <c r="V52" s="357" t="s">
        <v>294</v>
      </c>
    </row>
    <row r="53" spans="1:22" ht="15" thickBot="1">
      <c r="A53" s="515"/>
      <c r="B53" s="50" t="s">
        <v>3483</v>
      </c>
      <c r="C53" s="520" t="s">
        <v>3810</v>
      </c>
      <c r="D53" s="967">
        <v>3</v>
      </c>
      <c r="E53" s="967">
        <v>4</v>
      </c>
      <c r="F53" s="975" t="s">
        <v>3802</v>
      </c>
      <c r="G53" s="494"/>
      <c r="H53" s="494" t="s">
        <v>3444</v>
      </c>
      <c r="I53" s="494" t="s">
        <v>294</v>
      </c>
      <c r="J53" s="494" t="s">
        <v>294</v>
      </c>
      <c r="K53" s="573">
        <v>0</v>
      </c>
      <c r="L53" s="358" t="s">
        <v>3485</v>
      </c>
      <c r="M53" s="357" t="s">
        <v>3483</v>
      </c>
      <c r="N53" s="357" t="s">
        <v>3444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3446</v>
      </c>
      <c r="U53" s="357" t="s">
        <v>294</v>
      </c>
      <c r="V53" s="357" t="s">
        <v>294</v>
      </c>
    </row>
    <row r="54" spans="1:22" ht="15" thickBot="1">
      <c r="A54" s="517"/>
      <c r="B54" s="517"/>
      <c r="C54" s="538" t="s">
        <v>22</v>
      </c>
      <c r="D54" s="937">
        <v>21</v>
      </c>
      <c r="E54" s="937">
        <v>0</v>
      </c>
      <c r="F54" s="1004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02">
        <v>7</v>
      </c>
      <c r="B55" s="1034" t="s">
        <v>3486</v>
      </c>
      <c r="C55" s="1023" t="s">
        <v>3811</v>
      </c>
      <c r="D55" s="972">
        <v>3</v>
      </c>
      <c r="E55" s="972">
        <v>4</v>
      </c>
      <c r="F55" s="1027" t="s">
        <v>4431</v>
      </c>
      <c r="G55" s="494"/>
      <c r="H55" s="494" t="s">
        <v>3435</v>
      </c>
      <c r="I55" s="494" t="s">
        <v>3463</v>
      </c>
      <c r="J55" s="494" t="s">
        <v>294</v>
      </c>
      <c r="K55" s="573">
        <v>0</v>
      </c>
      <c r="L55" s="358" t="s">
        <v>3489</v>
      </c>
      <c r="M55" s="357" t="s">
        <v>3486</v>
      </c>
      <c r="N55" s="357" t="s">
        <v>3435</v>
      </c>
      <c r="O55" s="357" t="s">
        <v>3463</v>
      </c>
      <c r="P55" s="357" t="s">
        <v>294</v>
      </c>
      <c r="Q55" s="357">
        <v>0</v>
      </c>
      <c r="R55" s="357">
        <v>24</v>
      </c>
      <c r="S55" s="357">
        <v>0</v>
      </c>
      <c r="T55" s="357" t="s">
        <v>3437</v>
      </c>
      <c r="U55" s="357" t="s">
        <v>3466</v>
      </c>
      <c r="V55" s="357" t="s">
        <v>294</v>
      </c>
    </row>
    <row r="56" spans="1:22">
      <c r="A56" s="515"/>
      <c r="B56" s="1035" t="s">
        <v>40</v>
      </c>
      <c r="C56" s="1023" t="s">
        <v>1180</v>
      </c>
      <c r="D56" s="961">
        <v>1</v>
      </c>
      <c r="E56" s="961">
        <v>1</v>
      </c>
      <c r="F56" s="974" t="s">
        <v>1131</v>
      </c>
      <c r="G56" s="494"/>
      <c r="H56" s="494" t="s">
        <v>36</v>
      </c>
      <c r="I56" s="494" t="s">
        <v>294</v>
      </c>
      <c r="J56" s="494" t="s">
        <v>294</v>
      </c>
      <c r="K56" s="573">
        <v>0</v>
      </c>
      <c r="L56" s="358" t="s">
        <v>1180</v>
      </c>
      <c r="M56" s="357" t="s">
        <v>40</v>
      </c>
      <c r="N56" s="357" t="s">
        <v>36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1131</v>
      </c>
      <c r="U56" s="357" t="s">
        <v>294</v>
      </c>
      <c r="V56" s="357" t="s">
        <v>294</v>
      </c>
    </row>
    <row r="57" spans="1:22">
      <c r="A57" s="515"/>
      <c r="B57" s="1035" t="s">
        <v>3490</v>
      </c>
      <c r="C57" s="1023" t="s">
        <v>3812</v>
      </c>
      <c r="D57" s="961">
        <v>3</v>
      </c>
      <c r="E57" s="961">
        <v>4</v>
      </c>
      <c r="F57" s="976" t="s">
        <v>3806</v>
      </c>
      <c r="G57" s="494"/>
      <c r="H57" s="494" t="s">
        <v>3463</v>
      </c>
      <c r="I57" s="494" t="s">
        <v>294</v>
      </c>
      <c r="J57" s="494" t="s">
        <v>294</v>
      </c>
      <c r="K57" s="573">
        <v>0</v>
      </c>
      <c r="L57" s="358" t="s">
        <v>3493</v>
      </c>
      <c r="M57" s="357" t="s">
        <v>3490</v>
      </c>
      <c r="N57" s="357" t="s">
        <v>3463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3466</v>
      </c>
      <c r="U57" s="357" t="s">
        <v>294</v>
      </c>
      <c r="V57" s="357" t="s">
        <v>294</v>
      </c>
    </row>
    <row r="58" spans="1:22">
      <c r="A58" s="515"/>
      <c r="B58" s="1035" t="s">
        <v>38</v>
      </c>
      <c r="C58" s="1023" t="s">
        <v>331</v>
      </c>
      <c r="D58" s="961">
        <v>1</v>
      </c>
      <c r="E58" s="961">
        <v>1</v>
      </c>
      <c r="F58" s="976" t="s">
        <v>335</v>
      </c>
      <c r="G58" s="494"/>
      <c r="H58" s="494" t="s">
        <v>3051</v>
      </c>
      <c r="I58" s="494" t="s">
        <v>294</v>
      </c>
      <c r="J58" s="494" t="s">
        <v>294</v>
      </c>
      <c r="K58" s="573">
        <v>0</v>
      </c>
      <c r="L58" s="358" t="s">
        <v>331</v>
      </c>
      <c r="M58" s="357" t="s">
        <v>38</v>
      </c>
      <c r="N58" s="357" t="s">
        <v>3051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335</v>
      </c>
      <c r="U58" s="357" t="s">
        <v>294</v>
      </c>
      <c r="V58" s="357" t="s">
        <v>294</v>
      </c>
    </row>
    <row r="59" spans="1:22">
      <c r="A59" s="515"/>
      <c r="B59" s="1035" t="s">
        <v>3498</v>
      </c>
      <c r="C59" s="1023" t="s">
        <v>3813</v>
      </c>
      <c r="D59" s="961">
        <v>3</v>
      </c>
      <c r="E59" s="961">
        <v>4</v>
      </c>
      <c r="F59" s="976" t="s">
        <v>3806</v>
      </c>
      <c r="G59" s="494"/>
      <c r="H59" s="494" t="s">
        <v>3463</v>
      </c>
      <c r="I59" s="494" t="s">
        <v>294</v>
      </c>
      <c r="J59" s="494" t="s">
        <v>294</v>
      </c>
      <c r="K59" s="573">
        <v>0</v>
      </c>
      <c r="L59" s="358" t="s">
        <v>3500</v>
      </c>
      <c r="M59" s="357" t="s">
        <v>3498</v>
      </c>
      <c r="N59" s="357" t="s">
        <v>3463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3466</v>
      </c>
      <c r="U59" s="357" t="s">
        <v>294</v>
      </c>
      <c r="V59" s="357" t="s">
        <v>294</v>
      </c>
    </row>
    <row r="60" spans="1:22">
      <c r="A60" s="515"/>
      <c r="B60" s="1035" t="s">
        <v>3501</v>
      </c>
      <c r="C60" s="1023" t="s">
        <v>3503</v>
      </c>
      <c r="D60" s="961">
        <v>5</v>
      </c>
      <c r="E60" s="961">
        <v>6</v>
      </c>
      <c r="F60" s="976" t="s">
        <v>3806</v>
      </c>
      <c r="G60" s="494"/>
      <c r="H60" s="494" t="s">
        <v>3463</v>
      </c>
      <c r="I60" s="494" t="s">
        <v>294</v>
      </c>
      <c r="J60" s="494" t="s">
        <v>294</v>
      </c>
      <c r="K60" s="573">
        <v>0</v>
      </c>
      <c r="L60" s="358" t="s">
        <v>3503</v>
      </c>
      <c r="M60" s="357" t="s">
        <v>3501</v>
      </c>
      <c r="N60" s="357" t="s">
        <v>3463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3466</v>
      </c>
      <c r="U60" s="357" t="s">
        <v>294</v>
      </c>
      <c r="V60" s="357" t="s">
        <v>294</v>
      </c>
    </row>
    <row r="61" spans="1:22" ht="15" thickBot="1">
      <c r="A61" s="515"/>
      <c r="B61" s="1040" t="s">
        <v>3504</v>
      </c>
      <c r="C61" s="1023" t="s">
        <v>3814</v>
      </c>
      <c r="D61" s="967">
        <v>3</v>
      </c>
      <c r="E61" s="967">
        <v>4</v>
      </c>
      <c r="F61" s="1003" t="s">
        <v>3809</v>
      </c>
      <c r="G61" s="494"/>
      <c r="H61" s="494" t="s">
        <v>4430</v>
      </c>
      <c r="I61" s="494" t="s">
        <v>294</v>
      </c>
      <c r="J61" s="494" t="s">
        <v>294</v>
      </c>
      <c r="K61" s="573">
        <v>0</v>
      </c>
      <c r="L61" s="358" t="s">
        <v>3506</v>
      </c>
      <c r="M61" s="357" t="s">
        <v>3504</v>
      </c>
      <c r="N61" s="357" t="s">
        <v>4430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3482</v>
      </c>
      <c r="U61" s="357" t="s">
        <v>294</v>
      </c>
      <c r="V61" s="357" t="s">
        <v>294</v>
      </c>
    </row>
    <row r="62" spans="1:22" ht="15" thickBot="1">
      <c r="A62" s="517"/>
      <c r="B62" s="517"/>
      <c r="C62" s="538" t="s">
        <v>22</v>
      </c>
      <c r="D62" s="937">
        <v>19</v>
      </c>
      <c r="E62" s="937">
        <v>0</v>
      </c>
      <c r="F62" s="1004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602">
        <v>8</v>
      </c>
      <c r="B63" s="1034" t="s">
        <v>3507</v>
      </c>
      <c r="C63" s="1023" t="s">
        <v>3510</v>
      </c>
      <c r="D63" s="972">
        <v>3</v>
      </c>
      <c r="E63" s="972">
        <v>4</v>
      </c>
      <c r="F63" s="984" t="s">
        <v>3503</v>
      </c>
      <c r="G63" s="494"/>
      <c r="H63" s="494" t="s">
        <v>3501</v>
      </c>
      <c r="I63" s="494" t="s">
        <v>294</v>
      </c>
      <c r="J63" s="494" t="s">
        <v>294</v>
      </c>
      <c r="K63" s="573">
        <v>0</v>
      </c>
      <c r="L63" s="358" t="s">
        <v>3510</v>
      </c>
      <c r="M63" s="357" t="s">
        <v>3507</v>
      </c>
      <c r="N63" s="357" t="s">
        <v>3501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3503</v>
      </c>
      <c r="U63" s="357" t="s">
        <v>294</v>
      </c>
      <c r="V63" s="357" t="s">
        <v>294</v>
      </c>
    </row>
    <row r="64" spans="1:22">
      <c r="A64" s="515"/>
      <c r="B64" s="1035" t="s">
        <v>4432</v>
      </c>
      <c r="C64" s="1023" t="s">
        <v>4433</v>
      </c>
      <c r="D64" s="961">
        <v>7</v>
      </c>
      <c r="E64" s="961">
        <v>10</v>
      </c>
      <c r="F64" s="974" t="s">
        <v>4158</v>
      </c>
      <c r="G64" s="494"/>
      <c r="H64" s="494" t="s">
        <v>3501</v>
      </c>
      <c r="I64" s="494" t="s">
        <v>3486</v>
      </c>
      <c r="J64" s="494" t="s">
        <v>294</v>
      </c>
      <c r="K64" s="573">
        <v>0</v>
      </c>
      <c r="L64" s="358" t="s">
        <v>4434</v>
      </c>
      <c r="M64" s="357" t="s">
        <v>4432</v>
      </c>
      <c r="N64" s="357" t="s">
        <v>3501</v>
      </c>
      <c r="O64" s="357" t="s">
        <v>3486</v>
      </c>
      <c r="P64" s="357" t="s">
        <v>294</v>
      </c>
      <c r="Q64" s="357">
        <v>0</v>
      </c>
      <c r="R64" s="357">
        <v>16</v>
      </c>
      <c r="S64" s="357">
        <v>0</v>
      </c>
      <c r="T64" s="357" t="s">
        <v>3503</v>
      </c>
      <c r="U64" s="357" t="s">
        <v>3489</v>
      </c>
      <c r="V64" s="357" t="s">
        <v>294</v>
      </c>
    </row>
    <row r="65" spans="1:22">
      <c r="A65" s="515"/>
      <c r="B65" s="1035" t="s">
        <v>4435</v>
      </c>
      <c r="C65" s="1023" t="s">
        <v>4248</v>
      </c>
      <c r="D65" s="961">
        <v>5</v>
      </c>
      <c r="E65" s="961">
        <v>6</v>
      </c>
      <c r="F65" s="1041" t="s">
        <v>3814</v>
      </c>
      <c r="G65" s="494"/>
      <c r="H65" s="494" t="s">
        <v>3504</v>
      </c>
      <c r="I65" s="494" t="s">
        <v>294</v>
      </c>
      <c r="J65" s="494" t="s">
        <v>294</v>
      </c>
      <c r="K65" s="573">
        <v>0</v>
      </c>
      <c r="L65" s="358" t="s">
        <v>3819</v>
      </c>
      <c r="M65" s="357" t="s">
        <v>4435</v>
      </c>
      <c r="N65" s="357" t="s">
        <v>3504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3506</v>
      </c>
      <c r="U65" s="357" t="s">
        <v>294</v>
      </c>
      <c r="V65" s="357" t="s">
        <v>294</v>
      </c>
    </row>
    <row r="66" spans="1:22" ht="15" thickBot="1">
      <c r="A66" s="515"/>
      <c r="B66" s="1036" t="s">
        <v>4436</v>
      </c>
      <c r="C66" s="1042" t="s">
        <v>4437</v>
      </c>
      <c r="D66" s="967">
        <v>4</v>
      </c>
      <c r="E66" s="967">
        <v>4</v>
      </c>
      <c r="F66" s="1003" t="s">
        <v>3810</v>
      </c>
      <c r="G66" s="494"/>
      <c r="H66" s="494" t="s">
        <v>3483</v>
      </c>
      <c r="I66" s="494" t="s">
        <v>294</v>
      </c>
      <c r="J66" s="494" t="s">
        <v>294</v>
      </c>
      <c r="K66" s="573">
        <v>0</v>
      </c>
      <c r="L66" s="358" t="s">
        <v>3821</v>
      </c>
      <c r="M66" s="357" t="s">
        <v>4436</v>
      </c>
      <c r="N66" s="357" t="s">
        <v>3483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3485</v>
      </c>
      <c r="U66" s="357" t="s">
        <v>294</v>
      </c>
      <c r="V66" s="357" t="s">
        <v>294</v>
      </c>
    </row>
    <row r="67" spans="1:22" ht="15" thickBot="1">
      <c r="A67" s="517"/>
      <c r="B67" s="517"/>
      <c r="C67" s="538" t="s">
        <v>22</v>
      </c>
      <c r="D67" s="937">
        <v>19</v>
      </c>
      <c r="E67" s="937">
        <v>0</v>
      </c>
      <c r="F67" s="1012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20.399999999999999">
      <c r="A68" s="515">
        <v>9</v>
      </c>
      <c r="B68" s="46" t="s">
        <v>4438</v>
      </c>
      <c r="C68" s="520" t="s">
        <v>4161</v>
      </c>
      <c r="D68" s="972">
        <v>6</v>
      </c>
      <c r="E68" s="972">
        <v>8</v>
      </c>
      <c r="F68" s="1027" t="s">
        <v>4439</v>
      </c>
      <c r="G68" s="494"/>
      <c r="H68" s="494" t="s">
        <v>3040</v>
      </c>
      <c r="I68" s="494" t="s">
        <v>3486</v>
      </c>
      <c r="J68" s="494" t="s">
        <v>294</v>
      </c>
      <c r="K68" s="573">
        <v>0</v>
      </c>
      <c r="L68" s="358" t="s">
        <v>4161</v>
      </c>
      <c r="M68" s="357" t="s">
        <v>4438</v>
      </c>
      <c r="N68" s="357" t="s">
        <v>3040</v>
      </c>
      <c r="O68" s="357" t="s">
        <v>3486</v>
      </c>
      <c r="P68" s="357" t="s">
        <v>294</v>
      </c>
      <c r="Q68" s="357">
        <v>0</v>
      </c>
      <c r="R68" s="357">
        <v>33</v>
      </c>
      <c r="S68" s="357">
        <v>0</v>
      </c>
      <c r="T68" s="357" t="s">
        <v>3259</v>
      </c>
      <c r="U68" s="357" t="s">
        <v>3489</v>
      </c>
      <c r="V68" s="357" t="s">
        <v>294</v>
      </c>
    </row>
    <row r="69" spans="1:22">
      <c r="A69" s="515"/>
      <c r="B69" s="47" t="s">
        <v>4440</v>
      </c>
      <c r="C69" s="520" t="s">
        <v>4250</v>
      </c>
      <c r="D69" s="961">
        <v>4</v>
      </c>
      <c r="E69" s="961">
        <v>4</v>
      </c>
      <c r="F69" s="976" t="s">
        <v>4437</v>
      </c>
      <c r="G69" s="494"/>
      <c r="H69" s="494" t="s">
        <v>4436</v>
      </c>
      <c r="I69" s="494" t="s">
        <v>294</v>
      </c>
      <c r="J69" s="494" t="s">
        <v>294</v>
      </c>
      <c r="K69" s="573">
        <v>0</v>
      </c>
      <c r="L69" s="358" t="s">
        <v>3825</v>
      </c>
      <c r="M69" s="357" t="s">
        <v>4440</v>
      </c>
      <c r="N69" s="357" t="s">
        <v>4436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3821</v>
      </c>
      <c r="U69" s="357" t="s">
        <v>294</v>
      </c>
      <c r="V69" s="357" t="s">
        <v>294</v>
      </c>
    </row>
    <row r="70" spans="1:22" ht="15" thickBot="1">
      <c r="A70" s="515"/>
      <c r="B70" s="50" t="s">
        <v>4441</v>
      </c>
      <c r="C70" s="520" t="s">
        <v>4442</v>
      </c>
      <c r="D70" s="967">
        <v>10</v>
      </c>
      <c r="E70" s="967">
        <v>16</v>
      </c>
      <c r="F70" s="979" t="s">
        <v>4433</v>
      </c>
      <c r="G70" s="494"/>
      <c r="H70" s="494" t="s">
        <v>4432</v>
      </c>
      <c r="I70" s="494" t="s">
        <v>294</v>
      </c>
      <c r="J70" s="494" t="s">
        <v>294</v>
      </c>
      <c r="K70" s="573">
        <v>0</v>
      </c>
      <c r="L70" s="358" t="s">
        <v>4443</v>
      </c>
      <c r="M70" s="357" t="s">
        <v>4441</v>
      </c>
      <c r="N70" s="357" t="s">
        <v>4432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4434</v>
      </c>
      <c r="U70" s="357" t="s">
        <v>294</v>
      </c>
      <c r="V70" s="357" t="s">
        <v>294</v>
      </c>
    </row>
    <row r="71" spans="1:22" ht="15" thickBot="1">
      <c r="A71" s="517"/>
      <c r="B71" s="517"/>
      <c r="C71" s="538" t="s">
        <v>22</v>
      </c>
      <c r="D71" s="937">
        <v>20</v>
      </c>
      <c r="E71" s="937">
        <v>0</v>
      </c>
      <c r="F71" s="938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>
      <c r="A72" s="602">
        <v>10</v>
      </c>
      <c r="B72" s="46" t="s">
        <v>4444</v>
      </c>
      <c r="C72" s="520" t="s">
        <v>4445</v>
      </c>
      <c r="D72" s="981">
        <v>12</v>
      </c>
      <c r="E72" s="981">
        <v>20</v>
      </c>
      <c r="F72" s="1016" t="s">
        <v>4433</v>
      </c>
      <c r="G72" s="494"/>
      <c r="H72" s="494" t="s">
        <v>4432</v>
      </c>
      <c r="I72" s="494" t="s">
        <v>294</v>
      </c>
      <c r="J72" s="494" t="s">
        <v>294</v>
      </c>
      <c r="K72" s="573">
        <v>0</v>
      </c>
      <c r="L72" s="358" t="s">
        <v>4446</v>
      </c>
      <c r="M72" s="357" t="s">
        <v>4444</v>
      </c>
      <c r="N72" s="357" t="s">
        <v>4432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4434</v>
      </c>
      <c r="U72" s="357" t="s">
        <v>294</v>
      </c>
      <c r="V72" s="357" t="s">
        <v>294</v>
      </c>
    </row>
    <row r="73" spans="1:22" ht="15" thickBot="1">
      <c r="A73" s="515"/>
      <c r="B73" s="951" t="s">
        <v>4447</v>
      </c>
      <c r="C73" s="1001" t="s">
        <v>4329</v>
      </c>
      <c r="D73" s="967">
        <v>7</v>
      </c>
      <c r="E73" s="967">
        <v>10</v>
      </c>
      <c r="F73" s="936" t="s">
        <v>4161</v>
      </c>
      <c r="G73" s="494"/>
      <c r="H73" s="494" t="s">
        <v>4438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4447</v>
      </c>
      <c r="N73" s="357" t="s">
        <v>4438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517"/>
      <c r="B74" s="206"/>
      <c r="C74" s="538" t="s">
        <v>22</v>
      </c>
      <c r="D74" s="937">
        <v>19</v>
      </c>
      <c r="E74" s="937">
        <v>0</v>
      </c>
      <c r="F74" s="938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1043"/>
      <c r="B75" s="1044"/>
      <c r="C75" s="1045" t="s">
        <v>111</v>
      </c>
      <c r="D75" s="990">
        <v>200</v>
      </c>
      <c r="E75" s="990">
        <v>0</v>
      </c>
      <c r="F75" s="1033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1EBFC-6257-4EA7-AD20-E2A3939BA3C8}">
  <sheetPr codeName="Sheet217"/>
  <dimension ref="A1:V7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94">
        <v>1</v>
      </c>
      <c r="B9" s="1020" t="s">
        <v>3035</v>
      </c>
      <c r="C9" s="1021" t="s">
        <v>438</v>
      </c>
      <c r="D9" s="957">
        <v>2</v>
      </c>
      <c r="E9" s="957">
        <v>3</v>
      </c>
      <c r="F9" s="958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95"/>
      <c r="B10" s="1022" t="s">
        <v>3049</v>
      </c>
      <c r="C10" s="1023" t="s">
        <v>3533</v>
      </c>
      <c r="D10" s="961">
        <v>5</v>
      </c>
      <c r="E10" s="961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95"/>
      <c r="B11" s="1022" t="s">
        <v>4080</v>
      </c>
      <c r="C11" s="1023" t="s">
        <v>4081</v>
      </c>
      <c r="D11" s="961">
        <v>3</v>
      </c>
      <c r="E11" s="961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4082</v>
      </c>
      <c r="M11" s="357" t="s">
        <v>4080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95"/>
      <c r="B12" s="1022" t="s">
        <v>3537</v>
      </c>
      <c r="C12" s="1023" t="s">
        <v>3538</v>
      </c>
      <c r="D12" s="961">
        <v>3</v>
      </c>
      <c r="E12" s="961">
        <v>4</v>
      </c>
      <c r="F12" s="96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3539</v>
      </c>
      <c r="M12" s="357" t="s">
        <v>3537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95"/>
      <c r="B13" s="1022" t="s">
        <v>3184</v>
      </c>
      <c r="C13" s="1024" t="s">
        <v>3994</v>
      </c>
      <c r="D13" s="961">
        <v>3</v>
      </c>
      <c r="E13" s="961">
        <v>4</v>
      </c>
      <c r="F13" s="96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95"/>
      <c r="B14" s="1022" t="s">
        <v>3034</v>
      </c>
      <c r="C14" s="1023" t="s">
        <v>3543</v>
      </c>
      <c r="D14" s="967">
        <v>5</v>
      </c>
      <c r="E14" s="967">
        <v>8</v>
      </c>
      <c r="F14" s="96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95"/>
      <c r="B15" s="799"/>
      <c r="C15" s="798" t="s">
        <v>22</v>
      </c>
      <c r="D15" s="937">
        <v>21</v>
      </c>
      <c r="E15" s="937">
        <v>0</v>
      </c>
      <c r="F15" s="73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794">
        <v>2</v>
      </c>
      <c r="B16" s="1022" t="s">
        <v>3910</v>
      </c>
      <c r="C16" s="1023" t="s">
        <v>3911</v>
      </c>
      <c r="D16" s="972">
        <v>4</v>
      </c>
      <c r="E16" s="972">
        <v>6</v>
      </c>
      <c r="F16" s="973" t="s">
        <v>3538</v>
      </c>
      <c r="G16" s="494"/>
      <c r="H16" s="494" t="s">
        <v>3537</v>
      </c>
      <c r="I16" s="494" t="s">
        <v>294</v>
      </c>
      <c r="J16" s="494" t="s">
        <v>294</v>
      </c>
      <c r="K16" s="573">
        <v>0</v>
      </c>
      <c r="L16" s="358" t="s">
        <v>3912</v>
      </c>
      <c r="M16" s="357" t="s">
        <v>3910</v>
      </c>
      <c r="N16" s="357" t="s">
        <v>3537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3539</v>
      </c>
      <c r="U16" s="357" t="s">
        <v>294</v>
      </c>
      <c r="V16" s="357" t="s">
        <v>294</v>
      </c>
    </row>
    <row r="17" spans="1:22">
      <c r="A17" s="795"/>
      <c r="B17" s="1022" t="s">
        <v>4395</v>
      </c>
      <c r="C17" s="1023" t="s">
        <v>4085</v>
      </c>
      <c r="D17" s="961">
        <v>3</v>
      </c>
      <c r="E17" s="961">
        <v>4</v>
      </c>
      <c r="F17" s="974" t="s">
        <v>4081</v>
      </c>
      <c r="G17" s="494"/>
      <c r="H17" s="494" t="s">
        <v>4080</v>
      </c>
      <c r="I17" s="494" t="s">
        <v>294</v>
      </c>
      <c r="J17" s="494" t="s">
        <v>294</v>
      </c>
      <c r="K17" s="573">
        <v>0</v>
      </c>
      <c r="L17" s="358" t="s">
        <v>4085</v>
      </c>
      <c r="M17" s="357" t="s">
        <v>4395</v>
      </c>
      <c r="N17" s="357" t="s">
        <v>4080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4082</v>
      </c>
      <c r="U17" s="357" t="s">
        <v>294</v>
      </c>
      <c r="V17" s="357" t="s">
        <v>294</v>
      </c>
    </row>
    <row r="18" spans="1:22">
      <c r="A18" s="795"/>
      <c r="B18" s="1022" t="s">
        <v>3050</v>
      </c>
      <c r="C18" s="1023" t="s">
        <v>3991</v>
      </c>
      <c r="D18" s="961">
        <v>5</v>
      </c>
      <c r="E18" s="961">
        <v>8</v>
      </c>
      <c r="F18" s="974" t="s">
        <v>3533</v>
      </c>
      <c r="G18" s="494"/>
      <c r="H18" s="494" t="s">
        <v>3049</v>
      </c>
      <c r="I18" s="494" t="s">
        <v>294</v>
      </c>
      <c r="J18" s="494" t="s">
        <v>294</v>
      </c>
      <c r="K18" s="573">
        <v>0</v>
      </c>
      <c r="L18" s="358" t="s">
        <v>593</v>
      </c>
      <c r="M18" s="357" t="s">
        <v>3050</v>
      </c>
      <c r="N18" s="357" t="s">
        <v>3049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3170</v>
      </c>
      <c r="U18" s="357" t="s">
        <v>294</v>
      </c>
      <c r="V18" s="357" t="s">
        <v>294</v>
      </c>
    </row>
    <row r="19" spans="1:22">
      <c r="A19" s="795"/>
      <c r="B19" s="1022" t="s">
        <v>4086</v>
      </c>
      <c r="C19" s="1023" t="s">
        <v>4087</v>
      </c>
      <c r="D19" s="961">
        <v>3</v>
      </c>
      <c r="E19" s="961">
        <v>4</v>
      </c>
      <c r="F19" s="974" t="s">
        <v>4081</v>
      </c>
      <c r="G19" s="494"/>
      <c r="H19" s="494" t="s">
        <v>4080</v>
      </c>
      <c r="I19" s="494" t="s">
        <v>294</v>
      </c>
      <c r="J19" s="494" t="s">
        <v>294</v>
      </c>
      <c r="K19" s="573">
        <v>0</v>
      </c>
      <c r="L19" s="358" t="s">
        <v>4087</v>
      </c>
      <c r="M19" s="357" t="s">
        <v>4086</v>
      </c>
      <c r="N19" s="357" t="s">
        <v>4080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4082</v>
      </c>
      <c r="U19" s="357" t="s">
        <v>294</v>
      </c>
      <c r="V19" s="357" t="s">
        <v>294</v>
      </c>
    </row>
    <row r="20" spans="1:22">
      <c r="A20" s="795"/>
      <c r="B20" s="1022" t="s">
        <v>29</v>
      </c>
      <c r="C20" s="1023" t="s">
        <v>2389</v>
      </c>
      <c r="D20" s="961">
        <v>2</v>
      </c>
      <c r="E20" s="961">
        <v>2</v>
      </c>
      <c r="F20" s="974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795"/>
      <c r="B21" s="1025" t="s">
        <v>3036</v>
      </c>
      <c r="C21" s="1024" t="s">
        <v>471</v>
      </c>
      <c r="D21" s="967">
        <v>5</v>
      </c>
      <c r="E21" s="967">
        <v>8</v>
      </c>
      <c r="F21" s="975" t="s">
        <v>3543</v>
      </c>
      <c r="G21" s="494"/>
      <c r="H21" s="494" t="s">
        <v>3034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3036</v>
      </c>
      <c r="N21" s="357" t="s">
        <v>3034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807"/>
      <c r="B22" s="797"/>
      <c r="C22" s="798" t="s">
        <v>22</v>
      </c>
      <c r="D22" s="937">
        <v>22</v>
      </c>
      <c r="E22" s="937">
        <v>0</v>
      </c>
      <c r="F22" s="75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794">
        <v>3</v>
      </c>
      <c r="B23" s="1020" t="s">
        <v>3200</v>
      </c>
      <c r="C23" s="1021" t="s">
        <v>3201</v>
      </c>
      <c r="D23" s="972">
        <v>3</v>
      </c>
      <c r="E23" s="972">
        <v>4</v>
      </c>
      <c r="F23" s="973" t="s">
        <v>3538</v>
      </c>
      <c r="G23" s="494"/>
      <c r="H23" s="494" t="s">
        <v>3537</v>
      </c>
      <c r="I23" s="494" t="s">
        <v>294</v>
      </c>
      <c r="J23" s="494" t="s">
        <v>294</v>
      </c>
      <c r="K23" s="573">
        <v>0</v>
      </c>
      <c r="L23" s="358" t="s">
        <v>3202</v>
      </c>
      <c r="M23" s="357" t="s">
        <v>3200</v>
      </c>
      <c r="N23" s="357" t="s">
        <v>3537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3539</v>
      </c>
      <c r="U23" s="357" t="s">
        <v>294</v>
      </c>
      <c r="V23" s="357" t="s">
        <v>294</v>
      </c>
    </row>
    <row r="24" spans="1:22">
      <c r="A24" s="795"/>
      <c r="B24" s="1022" t="s">
        <v>3922</v>
      </c>
      <c r="C24" s="1023" t="s">
        <v>3937</v>
      </c>
      <c r="D24" s="961">
        <v>4</v>
      </c>
      <c r="E24" s="961">
        <v>6</v>
      </c>
      <c r="F24" s="974" t="s">
        <v>3911</v>
      </c>
      <c r="G24" s="494"/>
      <c r="H24" s="494" t="s">
        <v>3910</v>
      </c>
      <c r="I24" s="494" t="s">
        <v>294</v>
      </c>
      <c r="J24" s="494" t="s">
        <v>294</v>
      </c>
      <c r="K24" s="573">
        <v>0</v>
      </c>
      <c r="L24" s="358" t="s">
        <v>3925</v>
      </c>
      <c r="M24" s="357" t="s">
        <v>3922</v>
      </c>
      <c r="N24" s="357" t="s">
        <v>3910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3912</v>
      </c>
      <c r="U24" s="357" t="s">
        <v>294</v>
      </c>
      <c r="V24" s="357" t="s">
        <v>294</v>
      </c>
    </row>
    <row r="25" spans="1:22">
      <c r="A25" s="795"/>
      <c r="B25" s="1022" t="s">
        <v>3051</v>
      </c>
      <c r="C25" s="1023" t="s">
        <v>335</v>
      </c>
      <c r="D25" s="961">
        <v>2</v>
      </c>
      <c r="E25" s="961">
        <v>3</v>
      </c>
      <c r="F25" s="974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335</v>
      </c>
      <c r="M25" s="357" t="s">
        <v>3051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795"/>
      <c r="B26" s="1022" t="s">
        <v>3734</v>
      </c>
      <c r="C26" s="1023" t="s">
        <v>3735</v>
      </c>
      <c r="D26" s="961">
        <v>3</v>
      </c>
      <c r="E26" s="961">
        <v>4</v>
      </c>
      <c r="F26" s="974" t="s">
        <v>3911</v>
      </c>
      <c r="G26" s="494"/>
      <c r="H26" s="494" t="s">
        <v>3910</v>
      </c>
      <c r="I26" s="494" t="s">
        <v>294</v>
      </c>
      <c r="J26" s="494" t="s">
        <v>294</v>
      </c>
      <c r="K26" s="573">
        <v>0</v>
      </c>
      <c r="L26" s="358" t="s">
        <v>3735</v>
      </c>
      <c r="M26" s="357" t="s">
        <v>3734</v>
      </c>
      <c r="N26" s="357" t="s">
        <v>3910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3912</v>
      </c>
      <c r="U26" s="357" t="s">
        <v>294</v>
      </c>
      <c r="V26" s="357" t="s">
        <v>294</v>
      </c>
    </row>
    <row r="27" spans="1:22">
      <c r="A27" s="795"/>
      <c r="B27" s="1022" t="s">
        <v>4088</v>
      </c>
      <c r="C27" s="1023" t="s">
        <v>4089</v>
      </c>
      <c r="D27" s="961">
        <v>2</v>
      </c>
      <c r="E27" s="961">
        <v>4</v>
      </c>
      <c r="F27" s="974" t="s">
        <v>4085</v>
      </c>
      <c r="G27" s="494"/>
      <c r="H27" s="494" t="s">
        <v>4395</v>
      </c>
      <c r="I27" s="494" t="s">
        <v>294</v>
      </c>
      <c r="J27" s="494" t="s">
        <v>294</v>
      </c>
      <c r="K27" s="573">
        <v>0</v>
      </c>
      <c r="L27" s="358" t="s">
        <v>4090</v>
      </c>
      <c r="M27" s="357" t="s">
        <v>4088</v>
      </c>
      <c r="N27" s="357" t="s">
        <v>4395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4085</v>
      </c>
      <c r="U27" s="357" t="s">
        <v>294</v>
      </c>
      <c r="V27" s="357" t="s">
        <v>294</v>
      </c>
    </row>
    <row r="28" spans="1:22" ht="15" thickBot="1">
      <c r="A28" s="795"/>
      <c r="B28" s="1025" t="s">
        <v>3038</v>
      </c>
      <c r="C28" s="1026" t="s">
        <v>140</v>
      </c>
      <c r="D28" s="967">
        <v>5</v>
      </c>
      <c r="E28" s="967">
        <v>8</v>
      </c>
      <c r="F28" s="975" t="s">
        <v>471</v>
      </c>
      <c r="G28" s="494"/>
      <c r="H28" s="494" t="s">
        <v>3036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3038</v>
      </c>
      <c r="N28" s="357" t="s">
        <v>3036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807"/>
      <c r="B29" s="808"/>
      <c r="C29" s="798" t="s">
        <v>22</v>
      </c>
      <c r="D29" s="937">
        <v>19</v>
      </c>
      <c r="E29" s="937">
        <v>0</v>
      </c>
      <c r="F29" s="1004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794">
        <v>4</v>
      </c>
      <c r="B30" s="1020" t="s">
        <v>3037</v>
      </c>
      <c r="C30" s="1021" t="s">
        <v>4294</v>
      </c>
      <c r="D30" s="972">
        <v>2</v>
      </c>
      <c r="E30" s="972">
        <v>3</v>
      </c>
      <c r="F30" s="1027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3207</v>
      </c>
      <c r="M30" s="357" t="s">
        <v>3037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795"/>
      <c r="B31" s="1022" t="s">
        <v>3065</v>
      </c>
      <c r="C31" s="1023" t="s">
        <v>3153</v>
      </c>
      <c r="D31" s="961">
        <v>5</v>
      </c>
      <c r="E31" s="961">
        <v>8</v>
      </c>
      <c r="F31" s="974" t="s">
        <v>3991</v>
      </c>
      <c r="G31" s="494"/>
      <c r="H31" s="494" t="s">
        <v>3050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3065</v>
      </c>
      <c r="N31" s="357" t="s">
        <v>3050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795"/>
      <c r="B32" s="1022" t="s">
        <v>4091</v>
      </c>
      <c r="C32" s="1023" t="s">
        <v>4092</v>
      </c>
      <c r="D32" s="961">
        <v>4</v>
      </c>
      <c r="E32" s="961">
        <v>6</v>
      </c>
      <c r="F32" s="974" t="s">
        <v>4089</v>
      </c>
      <c r="G32" s="494"/>
      <c r="H32" s="494" t="s">
        <v>4088</v>
      </c>
      <c r="I32" s="494" t="s">
        <v>294</v>
      </c>
      <c r="J32" s="494" t="s">
        <v>294</v>
      </c>
      <c r="K32" s="573">
        <v>0</v>
      </c>
      <c r="L32" s="358" t="s">
        <v>4093</v>
      </c>
      <c r="M32" s="357" t="s">
        <v>4091</v>
      </c>
      <c r="N32" s="357" t="s">
        <v>4088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4090</v>
      </c>
      <c r="U32" s="357" t="s">
        <v>294</v>
      </c>
      <c r="V32" s="357" t="s">
        <v>294</v>
      </c>
    </row>
    <row r="33" spans="1:22">
      <c r="A33" s="795"/>
      <c r="B33" s="1022" t="s">
        <v>4335</v>
      </c>
      <c r="C33" s="1023" t="s">
        <v>4336</v>
      </c>
      <c r="D33" s="961">
        <v>3</v>
      </c>
      <c r="E33" s="961">
        <v>4</v>
      </c>
      <c r="F33" s="974" t="s">
        <v>3911</v>
      </c>
      <c r="G33" s="494"/>
      <c r="H33" s="494" t="s">
        <v>3910</v>
      </c>
      <c r="I33" s="494" t="s">
        <v>294</v>
      </c>
      <c r="J33" s="494" t="s">
        <v>294</v>
      </c>
      <c r="K33" s="573">
        <v>0</v>
      </c>
      <c r="L33" s="358" t="s">
        <v>4167</v>
      </c>
      <c r="M33" s="357" t="s">
        <v>4335</v>
      </c>
      <c r="N33" s="357" t="s">
        <v>3910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3912</v>
      </c>
      <c r="U33" s="357" t="s">
        <v>294</v>
      </c>
      <c r="V33" s="357" t="s">
        <v>294</v>
      </c>
    </row>
    <row r="34" spans="1:22">
      <c r="A34" s="795"/>
      <c r="B34" s="1022" t="s">
        <v>36</v>
      </c>
      <c r="C34" s="1023" t="s">
        <v>1131</v>
      </c>
      <c r="D34" s="961">
        <v>1</v>
      </c>
      <c r="E34" s="961">
        <v>1</v>
      </c>
      <c r="F34" s="974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1131</v>
      </c>
      <c r="M34" s="357" t="s">
        <v>36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795"/>
      <c r="B35" s="1022" t="s">
        <v>4094</v>
      </c>
      <c r="C35" s="1023" t="s">
        <v>4095</v>
      </c>
      <c r="D35" s="961">
        <v>3</v>
      </c>
      <c r="E35" s="961">
        <v>4</v>
      </c>
      <c r="F35" s="976" t="s">
        <v>3937</v>
      </c>
      <c r="G35" s="494"/>
      <c r="H35" s="494" t="s">
        <v>3922</v>
      </c>
      <c r="I35" s="494" t="s">
        <v>294</v>
      </c>
      <c r="J35" s="494" t="s">
        <v>294</v>
      </c>
      <c r="K35" s="573">
        <v>0</v>
      </c>
      <c r="L35" s="358" t="s">
        <v>4096</v>
      </c>
      <c r="M35" s="357" t="s">
        <v>4094</v>
      </c>
      <c r="N35" s="357" t="s">
        <v>3922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3925</v>
      </c>
      <c r="U35" s="357" t="s">
        <v>294</v>
      </c>
      <c r="V35" s="357" t="s">
        <v>294</v>
      </c>
    </row>
    <row r="36" spans="1:22">
      <c r="A36" s="795"/>
      <c r="B36" s="1022" t="s">
        <v>4097</v>
      </c>
      <c r="C36" s="1023" t="s">
        <v>4396</v>
      </c>
      <c r="D36" s="961">
        <v>2</v>
      </c>
      <c r="E36" s="961">
        <v>2</v>
      </c>
      <c r="F36" s="974"/>
      <c r="G36" s="494" t="s">
        <v>241</v>
      </c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4397</v>
      </c>
      <c r="M36" s="357" t="s">
        <v>4097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</row>
    <row r="37" spans="1:22" ht="15" thickBot="1">
      <c r="A37" s="795"/>
      <c r="B37" s="1022" t="s">
        <v>4340</v>
      </c>
      <c r="C37" s="1023" t="s">
        <v>4398</v>
      </c>
      <c r="D37" s="967">
        <v>2</v>
      </c>
      <c r="E37" s="967">
        <v>2</v>
      </c>
      <c r="F37" s="975"/>
      <c r="G37" s="494" t="s">
        <v>241</v>
      </c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4398</v>
      </c>
      <c r="M37" s="357" t="s">
        <v>4340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807"/>
      <c r="B38" s="797"/>
      <c r="C38" s="798" t="s">
        <v>22</v>
      </c>
      <c r="D38" s="937">
        <v>20</v>
      </c>
      <c r="E38" s="937">
        <v>0</v>
      </c>
      <c r="F38" s="755"/>
      <c r="G38" s="494"/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794">
        <v>5</v>
      </c>
      <c r="B39" s="706" t="s">
        <v>4100</v>
      </c>
      <c r="C39" s="735" t="s">
        <v>4101</v>
      </c>
      <c r="D39" s="972">
        <v>6</v>
      </c>
      <c r="E39" s="972">
        <v>10</v>
      </c>
      <c r="F39" s="973" t="s">
        <v>4095</v>
      </c>
      <c r="G39" s="494"/>
      <c r="H39" s="494" t="s">
        <v>4094</v>
      </c>
      <c r="I39" s="494" t="s">
        <v>294</v>
      </c>
      <c r="J39" s="494" t="s">
        <v>294</v>
      </c>
      <c r="K39" s="573">
        <v>0</v>
      </c>
      <c r="L39" s="358" t="s">
        <v>4102</v>
      </c>
      <c r="M39" s="357" t="s">
        <v>4100</v>
      </c>
      <c r="N39" s="357" t="s">
        <v>4094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4096</v>
      </c>
      <c r="U39" s="357" t="s">
        <v>294</v>
      </c>
      <c r="V39" s="357" t="s">
        <v>294</v>
      </c>
    </row>
    <row r="40" spans="1:22">
      <c r="A40" s="795"/>
      <c r="B40" s="707" t="s">
        <v>4103</v>
      </c>
      <c r="C40" s="717" t="s">
        <v>4104</v>
      </c>
      <c r="D40" s="961">
        <v>5</v>
      </c>
      <c r="E40" s="961">
        <v>8</v>
      </c>
      <c r="F40" s="974" t="s">
        <v>4092</v>
      </c>
      <c r="G40" s="494"/>
      <c r="H40" s="494" t="s">
        <v>4091</v>
      </c>
      <c r="I40" s="494" t="s">
        <v>294</v>
      </c>
      <c r="J40" s="494" t="s">
        <v>294</v>
      </c>
      <c r="K40" s="574">
        <v>0</v>
      </c>
      <c r="L40" s="358" t="s">
        <v>4105</v>
      </c>
      <c r="M40" s="357" t="s">
        <v>4103</v>
      </c>
      <c r="N40" s="357" t="s">
        <v>4091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4093</v>
      </c>
      <c r="U40" s="357" t="s">
        <v>294</v>
      </c>
      <c r="V40" s="357" t="s">
        <v>294</v>
      </c>
    </row>
    <row r="41" spans="1:22">
      <c r="A41" s="795"/>
      <c r="B41" s="707" t="s">
        <v>4106</v>
      </c>
      <c r="C41" s="811" t="s">
        <v>4107</v>
      </c>
      <c r="D41" s="961">
        <v>3</v>
      </c>
      <c r="E41" s="961">
        <v>4</v>
      </c>
      <c r="F41" s="974" t="s">
        <v>4092</v>
      </c>
      <c r="G41" s="494"/>
      <c r="H41" s="494" t="s">
        <v>4091</v>
      </c>
      <c r="I41" s="494" t="s">
        <v>294</v>
      </c>
      <c r="J41" s="494" t="s">
        <v>294</v>
      </c>
      <c r="K41" s="573">
        <v>0</v>
      </c>
      <c r="L41" s="358" t="s">
        <v>4107</v>
      </c>
      <c r="M41" s="357" t="s">
        <v>4106</v>
      </c>
      <c r="N41" s="357" t="s">
        <v>4091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4093</v>
      </c>
      <c r="U41" s="357" t="s">
        <v>294</v>
      </c>
      <c r="V41" s="357" t="s">
        <v>294</v>
      </c>
    </row>
    <row r="42" spans="1:22">
      <c r="A42" s="795"/>
      <c r="B42" s="707" t="s">
        <v>4372</v>
      </c>
      <c r="C42" s="717" t="s">
        <v>4347</v>
      </c>
      <c r="D42" s="961">
        <v>2</v>
      </c>
      <c r="E42" s="961">
        <v>2</v>
      </c>
      <c r="F42" s="974" t="s">
        <v>3153</v>
      </c>
      <c r="G42" s="494"/>
      <c r="H42" s="494" t="s">
        <v>3065</v>
      </c>
      <c r="I42" s="494" t="s">
        <v>294</v>
      </c>
      <c r="J42" s="494" t="s">
        <v>294</v>
      </c>
      <c r="K42" s="573">
        <v>0</v>
      </c>
      <c r="L42" s="358" t="s">
        <v>3593</v>
      </c>
      <c r="M42" s="357" t="s">
        <v>4372</v>
      </c>
      <c r="N42" s="357" t="s">
        <v>3065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604</v>
      </c>
      <c r="U42" s="357" t="s">
        <v>294</v>
      </c>
      <c r="V42" s="357" t="s">
        <v>294</v>
      </c>
    </row>
    <row r="43" spans="1:22">
      <c r="A43" s="795"/>
      <c r="B43" s="707" t="s">
        <v>3052</v>
      </c>
      <c r="C43" s="717" t="s">
        <v>1181</v>
      </c>
      <c r="D43" s="961">
        <v>4</v>
      </c>
      <c r="E43" s="961">
        <v>6</v>
      </c>
      <c r="F43" s="974" t="s">
        <v>438</v>
      </c>
      <c r="G43" s="494"/>
      <c r="H43" s="494" t="s">
        <v>3035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3052</v>
      </c>
      <c r="N43" s="357" t="s">
        <v>3035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 ht="15" thickBot="1">
      <c r="A44" s="795"/>
      <c r="B44" s="708" t="s">
        <v>40</v>
      </c>
      <c r="C44" s="717" t="s">
        <v>1180</v>
      </c>
      <c r="D44" s="967">
        <v>1</v>
      </c>
      <c r="E44" s="967">
        <v>1</v>
      </c>
      <c r="F44" s="975" t="s">
        <v>1131</v>
      </c>
      <c r="G44" s="494"/>
      <c r="H44" s="494" t="s">
        <v>36</v>
      </c>
      <c r="I44" s="494" t="s">
        <v>294</v>
      </c>
      <c r="J44" s="494" t="s">
        <v>294</v>
      </c>
      <c r="K44" s="573">
        <v>0</v>
      </c>
      <c r="L44" s="358" t="s">
        <v>1180</v>
      </c>
      <c r="M44" s="357" t="s">
        <v>40</v>
      </c>
      <c r="N44" s="357" t="s">
        <v>36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1131</v>
      </c>
      <c r="U44" s="357" t="s">
        <v>294</v>
      </c>
      <c r="V44" s="357" t="s">
        <v>294</v>
      </c>
    </row>
    <row r="45" spans="1:22" ht="15" thickBot="1">
      <c r="A45" s="807"/>
      <c r="B45" s="799"/>
      <c r="C45" s="798" t="s">
        <v>22</v>
      </c>
      <c r="D45" s="937">
        <v>21</v>
      </c>
      <c r="E45" s="937">
        <v>0</v>
      </c>
      <c r="F45" s="755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794">
        <v>6</v>
      </c>
      <c r="B46" s="706" t="s">
        <v>3040</v>
      </c>
      <c r="C46" s="717" t="s">
        <v>3998</v>
      </c>
      <c r="D46" s="972">
        <v>3</v>
      </c>
      <c r="E46" s="972">
        <v>4</v>
      </c>
      <c r="F46" s="973" t="s">
        <v>3994</v>
      </c>
      <c r="G46" s="494"/>
      <c r="H46" s="494" t="s">
        <v>3184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3040</v>
      </c>
      <c r="N46" s="357" t="s">
        <v>3184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3187</v>
      </c>
      <c r="U46" s="357" t="s">
        <v>294</v>
      </c>
      <c r="V46" s="357" t="s">
        <v>294</v>
      </c>
    </row>
    <row r="47" spans="1:22">
      <c r="A47" s="795"/>
      <c r="B47" s="707" t="s">
        <v>4337</v>
      </c>
      <c r="C47" s="717" t="s">
        <v>4338</v>
      </c>
      <c r="D47" s="961">
        <v>2</v>
      </c>
      <c r="E47" s="961">
        <v>2</v>
      </c>
      <c r="F47" s="974" t="s">
        <v>4107</v>
      </c>
      <c r="G47" s="494"/>
      <c r="H47" s="494" t="s">
        <v>4106</v>
      </c>
      <c r="I47" s="494" t="s">
        <v>294</v>
      </c>
      <c r="J47" s="494" t="s">
        <v>294</v>
      </c>
      <c r="K47" s="573">
        <v>0</v>
      </c>
      <c r="L47" s="358" t="s">
        <v>3952</v>
      </c>
      <c r="M47" s="357" t="s">
        <v>4337</v>
      </c>
      <c r="N47" s="357" t="s">
        <v>4106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4107</v>
      </c>
      <c r="U47" s="357" t="s">
        <v>294</v>
      </c>
      <c r="V47" s="357" t="s">
        <v>294</v>
      </c>
    </row>
    <row r="48" spans="1:22">
      <c r="A48" s="795"/>
      <c r="B48" s="707" t="s">
        <v>4109</v>
      </c>
      <c r="C48" s="717" t="s">
        <v>3762</v>
      </c>
      <c r="D48" s="961">
        <v>6</v>
      </c>
      <c r="E48" s="961">
        <v>10</v>
      </c>
      <c r="F48" s="976" t="s">
        <v>4101</v>
      </c>
      <c r="G48" s="494"/>
      <c r="H48" s="494" t="s">
        <v>4100</v>
      </c>
      <c r="I48" s="494" t="s">
        <v>294</v>
      </c>
      <c r="J48" s="494" t="s">
        <v>294</v>
      </c>
      <c r="K48" s="573">
        <v>0</v>
      </c>
      <c r="L48" s="358" t="s">
        <v>3763</v>
      </c>
      <c r="M48" s="357" t="s">
        <v>4109</v>
      </c>
      <c r="N48" s="357" t="s">
        <v>4100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4102</v>
      </c>
      <c r="U48" s="357" t="s">
        <v>294</v>
      </c>
      <c r="V48" s="357" t="s">
        <v>294</v>
      </c>
    </row>
    <row r="49" spans="1:22">
      <c r="A49" s="795"/>
      <c r="B49" s="707" t="s">
        <v>4110</v>
      </c>
      <c r="C49" s="717" t="s">
        <v>4111</v>
      </c>
      <c r="D49" s="961">
        <v>4</v>
      </c>
      <c r="E49" s="961">
        <v>6</v>
      </c>
      <c r="F49" s="974" t="s">
        <v>4104</v>
      </c>
      <c r="G49" s="494"/>
      <c r="H49" s="494" t="s">
        <v>4103</v>
      </c>
      <c r="I49" s="494" t="s">
        <v>294</v>
      </c>
      <c r="J49" s="494" t="s">
        <v>294</v>
      </c>
      <c r="K49" s="573">
        <v>0</v>
      </c>
      <c r="L49" s="358" t="s">
        <v>4112</v>
      </c>
      <c r="M49" s="357" t="s">
        <v>4110</v>
      </c>
      <c r="N49" s="357" t="s">
        <v>4103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4105</v>
      </c>
      <c r="U49" s="357" t="s">
        <v>294</v>
      </c>
      <c r="V49" s="357" t="s">
        <v>294</v>
      </c>
    </row>
    <row r="50" spans="1:22">
      <c r="A50" s="795"/>
      <c r="B50" s="707" t="s">
        <v>4113</v>
      </c>
      <c r="C50" s="717" t="s">
        <v>4114</v>
      </c>
      <c r="D50" s="961">
        <v>3</v>
      </c>
      <c r="E50" s="961">
        <v>4</v>
      </c>
      <c r="F50" s="974" t="s">
        <v>4101</v>
      </c>
      <c r="G50" s="494"/>
      <c r="H50" s="494" t="s">
        <v>4100</v>
      </c>
      <c r="I50" s="494" t="s">
        <v>294</v>
      </c>
      <c r="J50" s="494" t="s">
        <v>294</v>
      </c>
      <c r="K50" s="573">
        <v>0</v>
      </c>
      <c r="L50" s="358" t="s">
        <v>4115</v>
      </c>
      <c r="M50" s="357" t="s">
        <v>4113</v>
      </c>
      <c r="N50" s="357" t="s">
        <v>4100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4102</v>
      </c>
      <c r="U50" s="357" t="s">
        <v>294</v>
      </c>
      <c r="V50" s="357" t="s">
        <v>294</v>
      </c>
    </row>
    <row r="51" spans="1:22">
      <c r="A51" s="795"/>
      <c r="B51" s="707" t="s">
        <v>3753</v>
      </c>
      <c r="C51" s="717" t="s">
        <v>4399</v>
      </c>
      <c r="D51" s="961">
        <v>2</v>
      </c>
      <c r="E51" s="961">
        <v>2</v>
      </c>
      <c r="F51" s="974"/>
      <c r="G51" s="494" t="s">
        <v>242</v>
      </c>
      <c r="H51" s="494"/>
      <c r="I51" s="494" t="s">
        <v>294</v>
      </c>
      <c r="J51" s="494" t="s">
        <v>294</v>
      </c>
      <c r="K51" s="573">
        <v>0</v>
      </c>
      <c r="L51" s="358" t="s">
        <v>4399</v>
      </c>
      <c r="M51" s="357" t="s">
        <v>3753</v>
      </c>
      <c r="N51" s="357" t="s">
        <v>241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</row>
    <row r="52" spans="1:22" ht="15" thickBot="1">
      <c r="A52" s="795"/>
      <c r="B52" s="707" t="s">
        <v>3740</v>
      </c>
      <c r="C52" s="717" t="s">
        <v>4400</v>
      </c>
      <c r="D52" s="967">
        <v>2</v>
      </c>
      <c r="E52" s="967">
        <v>2</v>
      </c>
      <c r="F52" s="975"/>
      <c r="G52" s="494" t="s">
        <v>242</v>
      </c>
      <c r="H52" s="494"/>
      <c r="I52" s="494" t="s">
        <v>294</v>
      </c>
      <c r="J52" s="494" t="s">
        <v>294</v>
      </c>
      <c r="K52" s="573">
        <v>0</v>
      </c>
      <c r="L52" s="358" t="s">
        <v>4400</v>
      </c>
      <c r="M52" s="357" t="s">
        <v>3740</v>
      </c>
      <c r="N52" s="357" t="s">
        <v>241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 ht="15" thickBot="1">
      <c r="A53" s="807"/>
      <c r="B53" s="808"/>
      <c r="C53" s="798" t="s">
        <v>22</v>
      </c>
      <c r="D53" s="937">
        <v>20</v>
      </c>
      <c r="E53" s="937">
        <v>0</v>
      </c>
      <c r="F53" s="755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794">
        <v>7</v>
      </c>
      <c r="B54" s="1020" t="s">
        <v>3769</v>
      </c>
      <c r="C54" s="1021" t="s">
        <v>3770</v>
      </c>
      <c r="D54" s="972">
        <v>3</v>
      </c>
      <c r="E54" s="972">
        <v>4</v>
      </c>
      <c r="F54" s="973" t="s">
        <v>3762</v>
      </c>
      <c r="G54" s="494"/>
      <c r="H54" s="494" t="s">
        <v>4109</v>
      </c>
      <c r="I54" s="494" t="s">
        <v>294</v>
      </c>
      <c r="J54" s="494" t="s">
        <v>294</v>
      </c>
      <c r="K54" s="573">
        <v>0</v>
      </c>
      <c r="L54" s="358" t="s">
        <v>3771</v>
      </c>
      <c r="M54" s="357" t="s">
        <v>3769</v>
      </c>
      <c r="N54" s="357" t="s">
        <v>4109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3763</v>
      </c>
      <c r="U54" s="357" t="s">
        <v>294</v>
      </c>
      <c r="V54" s="357" t="s">
        <v>294</v>
      </c>
    </row>
    <row r="55" spans="1:22">
      <c r="A55" s="795"/>
      <c r="B55" s="1022" t="s">
        <v>4401</v>
      </c>
      <c r="C55" s="1023" t="s">
        <v>4126</v>
      </c>
      <c r="D55" s="961">
        <v>3</v>
      </c>
      <c r="E55" s="961">
        <v>4</v>
      </c>
      <c r="F55" s="976" t="s">
        <v>4338</v>
      </c>
      <c r="G55" s="494"/>
      <c r="H55" s="494" t="s">
        <v>4337</v>
      </c>
      <c r="I55" s="494" t="s">
        <v>294</v>
      </c>
      <c r="J55" s="494" t="s">
        <v>294</v>
      </c>
      <c r="K55" s="573">
        <v>0</v>
      </c>
      <c r="L55" s="358" t="s">
        <v>4120</v>
      </c>
      <c r="M55" s="357" t="s">
        <v>4401</v>
      </c>
      <c r="N55" s="357" t="s">
        <v>4337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3952</v>
      </c>
      <c r="U55" s="357" t="s">
        <v>294</v>
      </c>
      <c r="V55" s="357" t="s">
        <v>294</v>
      </c>
    </row>
    <row r="56" spans="1:22">
      <c r="A56" s="795"/>
      <c r="B56" s="1022" t="s">
        <v>4121</v>
      </c>
      <c r="C56" s="1023" t="s">
        <v>4122</v>
      </c>
      <c r="D56" s="961">
        <v>5</v>
      </c>
      <c r="E56" s="961">
        <v>8</v>
      </c>
      <c r="F56" s="976" t="s">
        <v>4347</v>
      </c>
      <c r="G56" s="494"/>
      <c r="H56" s="494" t="s">
        <v>4372</v>
      </c>
      <c r="I56" s="494" t="s">
        <v>294</v>
      </c>
      <c r="J56" s="494" t="s">
        <v>294</v>
      </c>
      <c r="K56" s="573">
        <v>0</v>
      </c>
      <c r="L56" s="358" t="s">
        <v>4122</v>
      </c>
      <c r="M56" s="357" t="s">
        <v>4121</v>
      </c>
      <c r="N56" s="357" t="s">
        <v>4372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3593</v>
      </c>
      <c r="U56" s="357" t="s">
        <v>294</v>
      </c>
      <c r="V56" s="357" t="s">
        <v>294</v>
      </c>
    </row>
    <row r="57" spans="1:22" ht="15" thickBot="1">
      <c r="A57" s="795"/>
      <c r="B57" s="1025" t="s">
        <v>4402</v>
      </c>
      <c r="C57" s="1028" t="s">
        <v>1153</v>
      </c>
      <c r="D57" s="967">
        <v>8</v>
      </c>
      <c r="E57" s="967">
        <v>12</v>
      </c>
      <c r="F57" s="979" t="s">
        <v>3998</v>
      </c>
      <c r="G57" s="494"/>
      <c r="H57" s="494" t="s">
        <v>3040</v>
      </c>
      <c r="I57" s="494" t="s">
        <v>294</v>
      </c>
      <c r="J57" s="494" t="s">
        <v>294</v>
      </c>
      <c r="K57" s="573">
        <v>0</v>
      </c>
      <c r="L57" s="358" t="s">
        <v>1153</v>
      </c>
      <c r="M57" s="357" t="s">
        <v>4402</v>
      </c>
      <c r="N57" s="357" t="s">
        <v>3040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3259</v>
      </c>
      <c r="U57" s="357" t="s">
        <v>294</v>
      </c>
      <c r="V57" s="357" t="s">
        <v>294</v>
      </c>
    </row>
    <row r="58" spans="1:22" ht="15" thickBot="1">
      <c r="A58" s="807"/>
      <c r="B58" s="808"/>
      <c r="C58" s="798" t="s">
        <v>22</v>
      </c>
      <c r="D58" s="937">
        <v>19</v>
      </c>
      <c r="E58" s="937">
        <v>0</v>
      </c>
      <c r="F58" s="1012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794">
        <v>8</v>
      </c>
      <c r="B59" s="706" t="s">
        <v>4124</v>
      </c>
      <c r="C59" s="733" t="s">
        <v>4127</v>
      </c>
      <c r="D59" s="972">
        <v>2</v>
      </c>
      <c r="E59" s="972">
        <v>2</v>
      </c>
      <c r="F59" s="973" t="s">
        <v>4126</v>
      </c>
      <c r="G59" s="494"/>
      <c r="H59" s="494" t="s">
        <v>4401</v>
      </c>
      <c r="I59" s="494" t="s">
        <v>294</v>
      </c>
      <c r="J59" s="494" t="s">
        <v>294</v>
      </c>
      <c r="K59" s="573">
        <v>0</v>
      </c>
      <c r="L59" s="358" t="s">
        <v>4127</v>
      </c>
      <c r="M59" s="357" t="s">
        <v>4124</v>
      </c>
      <c r="N59" s="357" t="s">
        <v>4401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4120</v>
      </c>
      <c r="U59" s="357" t="s">
        <v>294</v>
      </c>
      <c r="V59" s="357" t="s">
        <v>294</v>
      </c>
    </row>
    <row r="60" spans="1:22">
      <c r="A60" s="795"/>
      <c r="B60" s="707" t="s">
        <v>4403</v>
      </c>
      <c r="C60" s="717" t="s">
        <v>3618</v>
      </c>
      <c r="D60" s="961">
        <v>2</v>
      </c>
      <c r="E60" s="961">
        <v>2</v>
      </c>
      <c r="F60" s="974" t="s">
        <v>3770</v>
      </c>
      <c r="G60" s="494"/>
      <c r="H60" s="494" t="s">
        <v>3769</v>
      </c>
      <c r="I60" s="494" t="s">
        <v>294</v>
      </c>
      <c r="J60" s="494" t="s">
        <v>294</v>
      </c>
      <c r="K60" s="573">
        <v>0</v>
      </c>
      <c r="L60" s="358" t="s">
        <v>3618</v>
      </c>
      <c r="M60" s="357" t="s">
        <v>4403</v>
      </c>
      <c r="N60" s="357" t="s">
        <v>3769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3771</v>
      </c>
      <c r="U60" s="357" t="s">
        <v>294</v>
      </c>
      <c r="V60" s="357" t="s">
        <v>294</v>
      </c>
    </row>
    <row r="61" spans="1:22">
      <c r="A61" s="795"/>
      <c r="B61" s="707" t="s">
        <v>4129</v>
      </c>
      <c r="C61" s="717" t="s">
        <v>4130</v>
      </c>
      <c r="D61" s="961">
        <v>5</v>
      </c>
      <c r="E61" s="961">
        <v>8</v>
      </c>
      <c r="F61" s="976" t="s">
        <v>4404</v>
      </c>
      <c r="G61" s="494"/>
      <c r="H61" s="494" t="s">
        <v>4109</v>
      </c>
      <c r="I61" s="494" t="s">
        <v>4401</v>
      </c>
      <c r="J61" s="494" t="s">
        <v>294</v>
      </c>
      <c r="K61" s="573">
        <v>0</v>
      </c>
      <c r="L61" s="358" t="s">
        <v>4131</v>
      </c>
      <c r="M61" s="357" t="s">
        <v>4129</v>
      </c>
      <c r="N61" s="357" t="s">
        <v>4109</v>
      </c>
      <c r="O61" s="357" t="s">
        <v>4401</v>
      </c>
      <c r="P61" s="357" t="s">
        <v>294</v>
      </c>
      <c r="Q61" s="357">
        <v>0</v>
      </c>
      <c r="R61" s="357">
        <v>29</v>
      </c>
      <c r="S61" s="357">
        <v>0</v>
      </c>
      <c r="T61" s="357" t="s">
        <v>3763</v>
      </c>
      <c r="U61" s="357" t="s">
        <v>4120</v>
      </c>
      <c r="V61" s="357" t="s">
        <v>294</v>
      </c>
    </row>
    <row r="62" spans="1:22">
      <c r="A62" s="795"/>
      <c r="B62" s="707" t="s">
        <v>38</v>
      </c>
      <c r="C62" s="717" t="s">
        <v>331</v>
      </c>
      <c r="D62" s="961">
        <v>1</v>
      </c>
      <c r="E62" s="961">
        <v>1</v>
      </c>
      <c r="F62" s="974" t="s">
        <v>335</v>
      </c>
      <c r="G62" s="494"/>
      <c r="H62" s="494" t="s">
        <v>3051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3051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335</v>
      </c>
      <c r="U62" s="357" t="s">
        <v>294</v>
      </c>
      <c r="V62" s="357" t="s">
        <v>294</v>
      </c>
    </row>
    <row r="63" spans="1:22" ht="15" thickBot="1">
      <c r="A63" s="795"/>
      <c r="B63" s="708" t="s">
        <v>4405</v>
      </c>
      <c r="C63" s="747" t="s">
        <v>1182</v>
      </c>
      <c r="D63" s="967">
        <v>6</v>
      </c>
      <c r="E63" s="967">
        <v>10</v>
      </c>
      <c r="F63" s="980" t="s">
        <v>1153</v>
      </c>
      <c r="G63" s="494"/>
      <c r="H63" s="494" t="s">
        <v>4402</v>
      </c>
      <c r="I63" s="494" t="s">
        <v>294</v>
      </c>
      <c r="J63" s="494" t="s">
        <v>294</v>
      </c>
      <c r="K63" s="573">
        <v>0</v>
      </c>
      <c r="L63" s="358" t="s">
        <v>1182</v>
      </c>
      <c r="M63" s="357" t="s">
        <v>4405</v>
      </c>
      <c r="N63" s="357" t="s">
        <v>4402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1153</v>
      </c>
      <c r="U63" s="357" t="s">
        <v>294</v>
      </c>
      <c r="V63" s="357" t="s">
        <v>294</v>
      </c>
    </row>
    <row r="64" spans="1:22" ht="15" thickBot="1">
      <c r="A64" s="807"/>
      <c r="B64" s="797"/>
      <c r="C64" s="798" t="s">
        <v>22</v>
      </c>
      <c r="D64" s="937">
        <v>16</v>
      </c>
      <c r="E64" s="937">
        <v>0</v>
      </c>
      <c r="F64" s="755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22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 ht="21" thickBot="1">
      <c r="A65" s="794">
        <v>9</v>
      </c>
      <c r="B65" s="1029" t="s">
        <v>4133</v>
      </c>
      <c r="C65" s="1023" t="s">
        <v>4406</v>
      </c>
      <c r="D65" s="981">
        <v>20</v>
      </c>
      <c r="E65" s="981">
        <v>40</v>
      </c>
      <c r="F65" s="982" t="s">
        <v>4407</v>
      </c>
      <c r="G65" s="494"/>
      <c r="H65" s="494" t="s">
        <v>4129</v>
      </c>
      <c r="I65" s="494" t="s">
        <v>4403</v>
      </c>
      <c r="J65" s="494" t="s">
        <v>294</v>
      </c>
      <c r="K65" s="573">
        <v>0</v>
      </c>
      <c r="L65" s="358" t="s">
        <v>4406</v>
      </c>
      <c r="M65" s="357" t="s">
        <v>4133</v>
      </c>
      <c r="N65" s="357" t="s">
        <v>4129</v>
      </c>
      <c r="O65" s="357" t="s">
        <v>4403</v>
      </c>
      <c r="P65" s="357" t="s">
        <v>294</v>
      </c>
      <c r="Q65" s="357">
        <v>0</v>
      </c>
      <c r="R65" s="357">
        <v>47</v>
      </c>
      <c r="S65" s="357">
        <v>0</v>
      </c>
      <c r="T65" s="357" t="s">
        <v>4131</v>
      </c>
      <c r="U65" s="357" t="s">
        <v>3618</v>
      </c>
      <c r="V65" s="357" t="s">
        <v>294</v>
      </c>
    </row>
    <row r="66" spans="1:22" ht="15" thickBot="1">
      <c r="A66" s="807"/>
      <c r="B66" s="808"/>
      <c r="C66" s="798" t="s">
        <v>22</v>
      </c>
      <c r="D66" s="937">
        <v>20</v>
      </c>
      <c r="E66" s="937">
        <v>0</v>
      </c>
      <c r="F66" s="755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 ht="20.399999999999999">
      <c r="A67" s="794">
        <v>10</v>
      </c>
      <c r="B67" s="1022" t="s">
        <v>4135</v>
      </c>
      <c r="C67" s="1023" t="s">
        <v>4408</v>
      </c>
      <c r="D67" s="972">
        <v>20</v>
      </c>
      <c r="E67" s="972">
        <v>40</v>
      </c>
      <c r="F67" s="984" t="s">
        <v>4407</v>
      </c>
      <c r="G67" s="494"/>
      <c r="H67" s="494" t="s">
        <v>4129</v>
      </c>
      <c r="I67" s="494" t="s">
        <v>4403</v>
      </c>
      <c r="J67" s="494" t="s">
        <v>294</v>
      </c>
      <c r="K67" s="573">
        <v>0</v>
      </c>
      <c r="L67" s="358" t="s">
        <v>4409</v>
      </c>
      <c r="M67" s="357" t="s">
        <v>4135</v>
      </c>
      <c r="N67" s="357" t="s">
        <v>4129</v>
      </c>
      <c r="O67" s="357" t="s">
        <v>4403</v>
      </c>
      <c r="P67" s="357" t="s">
        <v>294</v>
      </c>
      <c r="Q67" s="357">
        <v>0</v>
      </c>
      <c r="R67" s="357">
        <v>47</v>
      </c>
      <c r="S67" s="357">
        <v>0</v>
      </c>
      <c r="T67" s="357" t="s">
        <v>4131</v>
      </c>
      <c r="U67" s="357" t="s">
        <v>3618</v>
      </c>
      <c r="V67" s="357" t="s">
        <v>294</v>
      </c>
    </row>
    <row r="68" spans="1:22" ht="15" thickBot="1">
      <c r="A68" s="795"/>
      <c r="B68" s="1022" t="s">
        <v>4137</v>
      </c>
      <c r="C68" s="1023" t="s">
        <v>4329</v>
      </c>
      <c r="D68" s="967">
        <v>2</v>
      </c>
      <c r="E68" s="967">
        <v>2</v>
      </c>
      <c r="F68" s="979" t="s">
        <v>4410</v>
      </c>
      <c r="G68" s="494"/>
      <c r="H68" s="494" t="s">
        <v>4133</v>
      </c>
      <c r="I68" s="494" t="s">
        <v>4405</v>
      </c>
      <c r="J68" s="494" t="s">
        <v>294</v>
      </c>
      <c r="K68" s="573">
        <v>0</v>
      </c>
      <c r="L68" s="358" t="s">
        <v>3396</v>
      </c>
      <c r="M68" s="357" t="s">
        <v>4137</v>
      </c>
      <c r="N68" s="357" t="s">
        <v>4133</v>
      </c>
      <c r="O68" s="357" t="s">
        <v>4405</v>
      </c>
      <c r="P68" s="357" t="s">
        <v>294</v>
      </c>
      <c r="Q68" s="357">
        <v>0</v>
      </c>
      <c r="R68" s="357">
        <v>38</v>
      </c>
      <c r="S68" s="357">
        <v>0</v>
      </c>
      <c r="T68" s="357" t="s">
        <v>4406</v>
      </c>
      <c r="U68" s="357" t="s">
        <v>1182</v>
      </c>
      <c r="V68" s="357" t="s">
        <v>294</v>
      </c>
    </row>
    <row r="69" spans="1:22" ht="15" thickBot="1">
      <c r="A69" s="816"/>
      <c r="B69" s="799"/>
      <c r="C69" s="798" t="s">
        <v>22</v>
      </c>
      <c r="D69" s="937">
        <v>22</v>
      </c>
      <c r="E69" s="937">
        <v>0</v>
      </c>
      <c r="F69" s="938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1030"/>
      <c r="B70" s="1031"/>
      <c r="C70" s="819" t="s">
        <v>111</v>
      </c>
      <c r="D70" s="1032">
        <v>200</v>
      </c>
      <c r="E70" s="990">
        <v>0</v>
      </c>
      <c r="F70" s="1033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</sheetData>
  <conditionalFormatting sqref="B9:B12">
    <cfRule type="duplicateValues" dxfId="8" priority="7"/>
  </conditionalFormatting>
  <conditionalFormatting sqref="B16:B20">
    <cfRule type="duplicateValues" dxfId="7" priority="6"/>
  </conditionalFormatting>
  <conditionalFormatting sqref="B23:B28">
    <cfRule type="duplicateValues" dxfId="6" priority="5"/>
  </conditionalFormatting>
  <conditionalFormatting sqref="B30:B37">
    <cfRule type="duplicateValues" dxfId="5" priority="4"/>
  </conditionalFormatting>
  <conditionalFormatting sqref="B54:B57">
    <cfRule type="duplicateValues" dxfId="4" priority="3"/>
  </conditionalFormatting>
  <conditionalFormatting sqref="B65">
    <cfRule type="duplicateValues" dxfId="3" priority="2"/>
  </conditionalFormatting>
  <conditionalFormatting sqref="B67:B68">
    <cfRule type="duplicateValues" dxfId="2" priority="1"/>
  </conditionalFormatting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2DA80-40BB-49A2-BBD4-83A99F71E4F0}">
  <sheetPr codeName="Sheet218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992">
        <v>1</v>
      </c>
      <c r="B9" s="993" t="s">
        <v>3035</v>
      </c>
      <c r="C9" s="994" t="s">
        <v>438</v>
      </c>
      <c r="D9" s="957">
        <v>2</v>
      </c>
      <c r="E9" s="957">
        <v>3</v>
      </c>
      <c r="F9" s="958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996"/>
      <c r="B10" s="950" t="s">
        <v>3049</v>
      </c>
      <c r="C10" s="997" t="s">
        <v>3533</v>
      </c>
      <c r="D10" s="961">
        <v>5</v>
      </c>
      <c r="E10" s="961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996"/>
      <c r="B11" s="927" t="s">
        <v>4361</v>
      </c>
      <c r="C11" s="905" t="s">
        <v>4002</v>
      </c>
      <c r="D11" s="961">
        <v>3</v>
      </c>
      <c r="E11" s="961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4003</v>
      </c>
      <c r="M11" s="357" t="s">
        <v>4361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996"/>
      <c r="B12" s="998" t="s">
        <v>4004</v>
      </c>
      <c r="C12" s="905" t="s">
        <v>4005</v>
      </c>
      <c r="D12" s="961">
        <v>3</v>
      </c>
      <c r="E12" s="961">
        <v>4</v>
      </c>
      <c r="F12" s="96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4006</v>
      </c>
      <c r="M12" s="357" t="s">
        <v>4004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996"/>
      <c r="B13" s="950" t="s">
        <v>3184</v>
      </c>
      <c r="C13" s="905" t="s">
        <v>3994</v>
      </c>
      <c r="D13" s="961">
        <v>3</v>
      </c>
      <c r="E13" s="961">
        <v>4</v>
      </c>
      <c r="F13" s="96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999"/>
      <c r="B14" s="1000" t="s">
        <v>3034</v>
      </c>
      <c r="C14" s="1001" t="s">
        <v>3543</v>
      </c>
      <c r="D14" s="967">
        <v>5</v>
      </c>
      <c r="E14" s="967">
        <v>8</v>
      </c>
      <c r="F14" s="96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83"/>
      <c r="B15" s="783"/>
      <c r="C15" s="779" t="s">
        <v>22</v>
      </c>
      <c r="D15" s="937">
        <v>21</v>
      </c>
      <c r="E15" s="937">
        <v>0</v>
      </c>
      <c r="F15" s="75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002">
        <v>2</v>
      </c>
      <c r="B16" s="940" t="s">
        <v>3910</v>
      </c>
      <c r="C16" s="941" t="s">
        <v>3911</v>
      </c>
      <c r="D16" s="972">
        <v>4</v>
      </c>
      <c r="E16" s="972">
        <v>6</v>
      </c>
      <c r="F16" s="973" t="s">
        <v>4005</v>
      </c>
      <c r="G16" s="494"/>
      <c r="H16" s="494" t="s">
        <v>4004</v>
      </c>
      <c r="I16" s="494" t="s">
        <v>294</v>
      </c>
      <c r="J16" s="494" t="s">
        <v>294</v>
      </c>
      <c r="K16" s="573">
        <v>0</v>
      </c>
      <c r="L16" s="358" t="s">
        <v>3912</v>
      </c>
      <c r="M16" s="357" t="s">
        <v>3910</v>
      </c>
      <c r="N16" s="357" t="s">
        <v>4004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4006</v>
      </c>
      <c r="U16" s="357" t="s">
        <v>294</v>
      </c>
      <c r="V16" s="357" t="s">
        <v>294</v>
      </c>
    </row>
    <row r="17" spans="1:22">
      <c r="A17" s="996"/>
      <c r="B17" s="927" t="s">
        <v>4362</v>
      </c>
      <c r="C17" s="931" t="s">
        <v>3644</v>
      </c>
      <c r="D17" s="961">
        <v>2</v>
      </c>
      <c r="E17" s="961">
        <v>2</v>
      </c>
      <c r="F17" s="974" t="s">
        <v>4002</v>
      </c>
      <c r="G17" s="494"/>
      <c r="H17" s="494" t="s">
        <v>4361</v>
      </c>
      <c r="I17" s="494" t="s">
        <v>294</v>
      </c>
      <c r="J17" s="494" t="s">
        <v>294</v>
      </c>
      <c r="K17" s="573">
        <v>0</v>
      </c>
      <c r="L17" s="358" t="s">
        <v>3645</v>
      </c>
      <c r="M17" s="357" t="s">
        <v>4362</v>
      </c>
      <c r="N17" s="357" t="s">
        <v>4361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4003</v>
      </c>
      <c r="U17" s="357" t="s">
        <v>294</v>
      </c>
      <c r="V17" s="357" t="s">
        <v>294</v>
      </c>
    </row>
    <row r="18" spans="1:22">
      <c r="A18" s="996"/>
      <c r="B18" s="927" t="s">
        <v>3050</v>
      </c>
      <c r="C18" s="931" t="s">
        <v>3991</v>
      </c>
      <c r="D18" s="961">
        <v>5</v>
      </c>
      <c r="E18" s="961">
        <v>8</v>
      </c>
      <c r="F18" s="974" t="s">
        <v>3533</v>
      </c>
      <c r="G18" s="494"/>
      <c r="H18" s="494" t="s">
        <v>3049</v>
      </c>
      <c r="I18" s="494" t="s">
        <v>294</v>
      </c>
      <c r="J18" s="494" t="s">
        <v>294</v>
      </c>
      <c r="K18" s="573">
        <v>0</v>
      </c>
      <c r="L18" s="358" t="s">
        <v>593</v>
      </c>
      <c r="M18" s="357" t="s">
        <v>3050</v>
      </c>
      <c r="N18" s="357" t="s">
        <v>3049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3170</v>
      </c>
      <c r="U18" s="357" t="s">
        <v>294</v>
      </c>
      <c r="V18" s="357" t="s">
        <v>294</v>
      </c>
    </row>
    <row r="19" spans="1:22">
      <c r="A19" s="996"/>
      <c r="B19" s="927" t="s">
        <v>3051</v>
      </c>
      <c r="C19" s="931" t="s">
        <v>335</v>
      </c>
      <c r="D19" s="961">
        <v>2</v>
      </c>
      <c r="E19" s="961">
        <v>3</v>
      </c>
      <c r="F19" s="974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3051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996"/>
      <c r="B20" s="927" t="s">
        <v>4363</v>
      </c>
      <c r="C20" s="931" t="s">
        <v>4254</v>
      </c>
      <c r="D20" s="961">
        <v>2</v>
      </c>
      <c r="E20" s="961">
        <v>4</v>
      </c>
      <c r="F20" s="974" t="s">
        <v>4005</v>
      </c>
      <c r="G20" s="494"/>
      <c r="H20" s="494" t="s">
        <v>4004</v>
      </c>
      <c r="I20" s="494" t="s">
        <v>294</v>
      </c>
      <c r="J20" s="494" t="s">
        <v>294</v>
      </c>
      <c r="K20" s="573">
        <v>0</v>
      </c>
      <c r="L20" s="358" t="s">
        <v>4011</v>
      </c>
      <c r="M20" s="357" t="s">
        <v>4363</v>
      </c>
      <c r="N20" s="357" t="s">
        <v>4004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4006</v>
      </c>
      <c r="U20" s="357" t="s">
        <v>294</v>
      </c>
      <c r="V20" s="357" t="s">
        <v>294</v>
      </c>
    </row>
    <row r="21" spans="1:22">
      <c r="A21" s="996"/>
      <c r="B21" s="927" t="s">
        <v>29</v>
      </c>
      <c r="C21" s="931" t="s">
        <v>2389</v>
      </c>
      <c r="D21" s="961">
        <v>2</v>
      </c>
      <c r="E21" s="961">
        <v>2</v>
      </c>
      <c r="F21" s="974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999"/>
      <c r="B22" s="933" t="s">
        <v>3036</v>
      </c>
      <c r="C22" s="934" t="s">
        <v>471</v>
      </c>
      <c r="D22" s="967">
        <v>5</v>
      </c>
      <c r="E22" s="967">
        <v>8</v>
      </c>
      <c r="F22" s="1003" t="s">
        <v>3543</v>
      </c>
      <c r="G22" s="494"/>
      <c r="H22" s="494" t="s">
        <v>3034</v>
      </c>
      <c r="I22" s="494" t="s">
        <v>294</v>
      </c>
      <c r="J22" s="494" t="s">
        <v>294</v>
      </c>
      <c r="K22" s="573">
        <v>0</v>
      </c>
      <c r="L22" s="358" t="s">
        <v>3412</v>
      </c>
      <c r="M22" s="357" t="s">
        <v>3036</v>
      </c>
      <c r="N22" s="357" t="s">
        <v>3034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470</v>
      </c>
      <c r="U22" s="357" t="s">
        <v>294</v>
      </c>
      <c r="V22" s="357" t="s">
        <v>294</v>
      </c>
    </row>
    <row r="23" spans="1:22" ht="15" thickBot="1">
      <c r="A23" s="783"/>
      <c r="B23" s="783"/>
      <c r="C23" s="779" t="s">
        <v>22</v>
      </c>
      <c r="D23" s="937">
        <v>22</v>
      </c>
      <c r="E23" s="937">
        <v>0</v>
      </c>
      <c r="F23" s="1004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1002">
        <v>3</v>
      </c>
      <c r="B24" s="1005" t="s">
        <v>3200</v>
      </c>
      <c r="C24" s="1006" t="s">
        <v>3201</v>
      </c>
      <c r="D24" s="972">
        <v>3</v>
      </c>
      <c r="E24" s="972">
        <v>4</v>
      </c>
      <c r="F24" s="973" t="s">
        <v>4254</v>
      </c>
      <c r="G24" s="494"/>
      <c r="H24" s="494" t="s">
        <v>4363</v>
      </c>
      <c r="I24" s="494" t="s">
        <v>294</v>
      </c>
      <c r="J24" s="494" t="s">
        <v>294</v>
      </c>
      <c r="K24" s="573">
        <v>0</v>
      </c>
      <c r="L24" s="358" t="s">
        <v>3202</v>
      </c>
      <c r="M24" s="357" t="s">
        <v>3200</v>
      </c>
      <c r="N24" s="357" t="s">
        <v>4363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4011</v>
      </c>
      <c r="U24" s="357" t="s">
        <v>294</v>
      </c>
      <c r="V24" s="357" t="s">
        <v>294</v>
      </c>
    </row>
    <row r="25" spans="1:22">
      <c r="A25" s="996"/>
      <c r="B25" s="1007" t="s">
        <v>4012</v>
      </c>
      <c r="C25" s="931" t="s">
        <v>4013</v>
      </c>
      <c r="D25" s="961">
        <v>3</v>
      </c>
      <c r="E25" s="961">
        <v>4</v>
      </c>
      <c r="F25" s="974" t="s">
        <v>4254</v>
      </c>
      <c r="G25" s="494"/>
      <c r="H25" s="494" t="s">
        <v>4363</v>
      </c>
      <c r="I25" s="494" t="s">
        <v>294</v>
      </c>
      <c r="J25" s="494" t="s">
        <v>294</v>
      </c>
      <c r="K25" s="573">
        <v>0</v>
      </c>
      <c r="L25" s="358" t="s">
        <v>4013</v>
      </c>
      <c r="M25" s="357" t="s">
        <v>4012</v>
      </c>
      <c r="N25" s="357" t="s">
        <v>4363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4011</v>
      </c>
      <c r="U25" s="357" t="s">
        <v>294</v>
      </c>
      <c r="V25" s="357" t="s">
        <v>294</v>
      </c>
    </row>
    <row r="26" spans="1:22">
      <c r="A26" s="996"/>
      <c r="B26" s="1007" t="s">
        <v>36</v>
      </c>
      <c r="C26" s="931" t="s">
        <v>1131</v>
      </c>
      <c r="D26" s="961">
        <v>1</v>
      </c>
      <c r="E26" s="961">
        <v>1</v>
      </c>
      <c r="F26" s="974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1131</v>
      </c>
      <c r="M26" s="357" t="s">
        <v>36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996"/>
      <c r="B27" s="1007" t="s">
        <v>4014</v>
      </c>
      <c r="C27" s="931" t="s">
        <v>4015</v>
      </c>
      <c r="D27" s="961">
        <v>2</v>
      </c>
      <c r="E27" s="961">
        <v>4</v>
      </c>
      <c r="F27" s="974" t="s">
        <v>3911</v>
      </c>
      <c r="G27" s="494"/>
      <c r="H27" s="494" t="s">
        <v>3910</v>
      </c>
      <c r="I27" s="494" t="s">
        <v>294</v>
      </c>
      <c r="J27" s="494" t="s">
        <v>294</v>
      </c>
      <c r="K27" s="573">
        <v>0</v>
      </c>
      <c r="L27" s="358" t="s">
        <v>4016</v>
      </c>
      <c r="M27" s="357" t="s">
        <v>4014</v>
      </c>
      <c r="N27" s="357" t="s">
        <v>3910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3912</v>
      </c>
      <c r="U27" s="357" t="s">
        <v>294</v>
      </c>
      <c r="V27" s="357" t="s">
        <v>294</v>
      </c>
    </row>
    <row r="28" spans="1:22">
      <c r="A28" s="996"/>
      <c r="B28" s="1007" t="s">
        <v>3922</v>
      </c>
      <c r="C28" s="931" t="s">
        <v>3937</v>
      </c>
      <c r="D28" s="961">
        <v>4</v>
      </c>
      <c r="E28" s="961">
        <v>6</v>
      </c>
      <c r="F28" s="974" t="s">
        <v>3911</v>
      </c>
      <c r="G28" s="494"/>
      <c r="H28" s="494" t="s">
        <v>3910</v>
      </c>
      <c r="I28" s="494" t="s">
        <v>294</v>
      </c>
      <c r="J28" s="494" t="s">
        <v>294</v>
      </c>
      <c r="K28" s="573">
        <v>0</v>
      </c>
      <c r="L28" s="358" t="s">
        <v>3925</v>
      </c>
      <c r="M28" s="357" t="s">
        <v>3922</v>
      </c>
      <c r="N28" s="357" t="s">
        <v>3910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3912</v>
      </c>
      <c r="U28" s="357" t="s">
        <v>294</v>
      </c>
      <c r="V28" s="357" t="s">
        <v>294</v>
      </c>
    </row>
    <row r="29" spans="1:22" ht="15" thickBot="1">
      <c r="A29" s="999"/>
      <c r="B29" s="1008" t="s">
        <v>3038</v>
      </c>
      <c r="C29" s="934" t="s">
        <v>140</v>
      </c>
      <c r="D29" s="967">
        <v>5</v>
      </c>
      <c r="E29" s="967">
        <v>8</v>
      </c>
      <c r="F29" s="975" t="s">
        <v>471</v>
      </c>
      <c r="G29" s="494"/>
      <c r="H29" s="494" t="s">
        <v>3036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3038</v>
      </c>
      <c r="N29" s="357" t="s">
        <v>3036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783"/>
      <c r="B30" s="783"/>
      <c r="C30" s="779" t="s">
        <v>22</v>
      </c>
      <c r="D30" s="937">
        <v>18</v>
      </c>
      <c r="E30" s="937">
        <v>0</v>
      </c>
      <c r="F30" s="755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1002">
        <v>4</v>
      </c>
      <c r="B31" s="1005" t="s">
        <v>40</v>
      </c>
      <c r="C31" s="941" t="s">
        <v>1180</v>
      </c>
      <c r="D31" s="972">
        <v>1</v>
      </c>
      <c r="E31" s="972">
        <v>1</v>
      </c>
      <c r="F31" s="973" t="s">
        <v>1131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996"/>
      <c r="B32" s="1007" t="s">
        <v>3037</v>
      </c>
      <c r="C32" s="931" t="s">
        <v>4294</v>
      </c>
      <c r="D32" s="961">
        <v>2</v>
      </c>
      <c r="E32" s="961">
        <v>3</v>
      </c>
      <c r="F32" s="974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3207</v>
      </c>
      <c r="M32" s="357" t="s">
        <v>3037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996"/>
      <c r="B33" s="1007" t="s">
        <v>4364</v>
      </c>
      <c r="C33" s="931" t="s">
        <v>4259</v>
      </c>
      <c r="D33" s="961">
        <v>3</v>
      </c>
      <c r="E33" s="961">
        <v>4</v>
      </c>
      <c r="F33" s="974" t="s">
        <v>4013</v>
      </c>
      <c r="G33" s="494"/>
      <c r="H33" s="494" t="s">
        <v>4012</v>
      </c>
      <c r="I33" s="494" t="s">
        <v>294</v>
      </c>
      <c r="J33" s="494" t="s">
        <v>294</v>
      </c>
      <c r="K33" s="573">
        <v>0</v>
      </c>
      <c r="L33" s="358" t="s">
        <v>4019</v>
      </c>
      <c r="M33" s="357" t="s">
        <v>4364</v>
      </c>
      <c r="N33" s="357" t="s">
        <v>4012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4013</v>
      </c>
      <c r="U33" s="357" t="s">
        <v>294</v>
      </c>
      <c r="V33" s="357" t="s">
        <v>294</v>
      </c>
    </row>
    <row r="34" spans="1:22">
      <c r="A34" s="996"/>
      <c r="B34" s="927" t="s">
        <v>3065</v>
      </c>
      <c r="C34" s="931" t="s">
        <v>3153</v>
      </c>
      <c r="D34" s="961">
        <v>5</v>
      </c>
      <c r="E34" s="961">
        <v>8</v>
      </c>
      <c r="F34" s="974" t="s">
        <v>3991</v>
      </c>
      <c r="G34" s="494"/>
      <c r="H34" s="494" t="s">
        <v>3050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3065</v>
      </c>
      <c r="N34" s="357" t="s">
        <v>3050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>
      <c r="A35" s="996"/>
      <c r="B35" s="1007" t="s">
        <v>4365</v>
      </c>
      <c r="C35" s="1009" t="s">
        <v>3574</v>
      </c>
      <c r="D35" s="961">
        <v>3</v>
      </c>
      <c r="E35" s="961">
        <v>4</v>
      </c>
      <c r="F35" s="976" t="s">
        <v>3937</v>
      </c>
      <c r="G35" s="494"/>
      <c r="H35" s="494" t="s">
        <v>3922</v>
      </c>
      <c r="I35" s="494" t="s">
        <v>294</v>
      </c>
      <c r="J35" s="494" t="s">
        <v>294</v>
      </c>
      <c r="K35" s="573">
        <v>0</v>
      </c>
      <c r="L35" s="358" t="s">
        <v>3575</v>
      </c>
      <c r="M35" s="357" t="s">
        <v>4365</v>
      </c>
      <c r="N35" s="357" t="s">
        <v>3922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3925</v>
      </c>
      <c r="U35" s="357" t="s">
        <v>294</v>
      </c>
      <c r="V35" s="357" t="s">
        <v>294</v>
      </c>
    </row>
    <row r="36" spans="1:22">
      <c r="A36" s="996"/>
      <c r="B36" s="1007" t="s">
        <v>4022</v>
      </c>
      <c r="C36" s="1009" t="s">
        <v>4023</v>
      </c>
      <c r="D36" s="961">
        <v>3</v>
      </c>
      <c r="E36" s="961">
        <v>4</v>
      </c>
      <c r="F36" s="974" t="s">
        <v>4013</v>
      </c>
      <c r="G36" s="494"/>
      <c r="H36" s="494" t="s">
        <v>4012</v>
      </c>
      <c r="I36" s="494" t="s">
        <v>294</v>
      </c>
      <c r="J36" s="494" t="s">
        <v>294</v>
      </c>
      <c r="K36" s="573">
        <v>0</v>
      </c>
      <c r="L36" s="358" t="s">
        <v>4024</v>
      </c>
      <c r="M36" s="357" t="s">
        <v>4022</v>
      </c>
      <c r="N36" s="357" t="s">
        <v>4012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4013</v>
      </c>
      <c r="U36" s="357" t="s">
        <v>294</v>
      </c>
      <c r="V36" s="357" t="s">
        <v>294</v>
      </c>
    </row>
    <row r="37" spans="1:22">
      <c r="A37" s="996"/>
      <c r="B37" s="1007" t="s">
        <v>4366</v>
      </c>
      <c r="C37" s="1009" t="s">
        <v>4367</v>
      </c>
      <c r="D37" s="961">
        <v>2</v>
      </c>
      <c r="E37" s="961">
        <v>2</v>
      </c>
      <c r="F37" s="1010"/>
      <c r="G37" s="494" t="s">
        <v>241</v>
      </c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4368</v>
      </c>
      <c r="M37" s="357" t="s">
        <v>4366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</row>
    <row r="38" spans="1:22" ht="15" thickBot="1">
      <c r="A38" s="999"/>
      <c r="B38" s="1008" t="s">
        <v>4369</v>
      </c>
      <c r="C38" s="1011" t="s">
        <v>4370</v>
      </c>
      <c r="D38" s="967">
        <v>2</v>
      </c>
      <c r="E38" s="967">
        <v>2</v>
      </c>
      <c r="F38" s="1003"/>
      <c r="G38" s="494" t="s">
        <v>241</v>
      </c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4371</v>
      </c>
      <c r="M38" s="357" t="s">
        <v>4369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783"/>
      <c r="B39" s="783"/>
      <c r="C39" s="779" t="s">
        <v>22</v>
      </c>
      <c r="D39" s="937">
        <v>19</v>
      </c>
      <c r="E39" s="937">
        <v>0</v>
      </c>
      <c r="F39" s="1004"/>
      <c r="G39" s="494"/>
      <c r="H39" s="494" t="s">
        <v>294</v>
      </c>
      <c r="I39" s="494" t="s">
        <v>294</v>
      </c>
      <c r="J39" s="494" t="s">
        <v>294</v>
      </c>
      <c r="K39" s="573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1002">
        <v>5</v>
      </c>
      <c r="B40" s="1005" t="s">
        <v>4372</v>
      </c>
      <c r="C40" s="941" t="s">
        <v>4347</v>
      </c>
      <c r="D40" s="972">
        <v>2</v>
      </c>
      <c r="E40" s="972">
        <v>2</v>
      </c>
      <c r="F40" s="973" t="s">
        <v>3153</v>
      </c>
      <c r="G40" s="494"/>
      <c r="H40" s="494" t="s">
        <v>3065</v>
      </c>
      <c r="I40" s="494" t="s">
        <v>294</v>
      </c>
      <c r="J40" s="494" t="s">
        <v>294</v>
      </c>
      <c r="K40" s="574">
        <v>0</v>
      </c>
      <c r="L40" s="358" t="s">
        <v>3593</v>
      </c>
      <c r="M40" s="357" t="s">
        <v>4372</v>
      </c>
      <c r="N40" s="357" t="s">
        <v>3065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996"/>
      <c r="B41" s="1007" t="s">
        <v>4373</v>
      </c>
      <c r="C41" s="1009" t="s">
        <v>4374</v>
      </c>
      <c r="D41" s="961">
        <v>3</v>
      </c>
      <c r="E41" s="961">
        <v>4</v>
      </c>
      <c r="F41" s="974" t="s">
        <v>4259</v>
      </c>
      <c r="G41" s="494"/>
      <c r="H41" s="494" t="s">
        <v>4364</v>
      </c>
      <c r="I41" s="494" t="s">
        <v>294</v>
      </c>
      <c r="J41" s="494" t="s">
        <v>294</v>
      </c>
      <c r="K41" s="573">
        <v>0</v>
      </c>
      <c r="L41" s="358" t="s">
        <v>4032</v>
      </c>
      <c r="M41" s="357" t="s">
        <v>4373</v>
      </c>
      <c r="N41" s="357" t="s">
        <v>4364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4019</v>
      </c>
      <c r="U41" s="357" t="s">
        <v>294</v>
      </c>
      <c r="V41" s="357" t="s">
        <v>294</v>
      </c>
    </row>
    <row r="42" spans="1:22">
      <c r="A42" s="996"/>
      <c r="B42" s="1007" t="s">
        <v>4033</v>
      </c>
      <c r="C42" s="1009" t="s">
        <v>3665</v>
      </c>
      <c r="D42" s="961">
        <v>5</v>
      </c>
      <c r="E42" s="961">
        <v>8</v>
      </c>
      <c r="F42" s="974" t="s">
        <v>4259</v>
      </c>
      <c r="G42" s="494"/>
      <c r="H42" s="494" t="s">
        <v>4364</v>
      </c>
      <c r="I42" s="494" t="s">
        <v>294</v>
      </c>
      <c r="J42" s="494" t="s">
        <v>294</v>
      </c>
      <c r="K42" s="573">
        <v>0</v>
      </c>
      <c r="L42" s="358" t="s">
        <v>3666</v>
      </c>
      <c r="M42" s="357" t="s">
        <v>4033</v>
      </c>
      <c r="N42" s="357" t="s">
        <v>4364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4019</v>
      </c>
      <c r="U42" s="357" t="s">
        <v>294</v>
      </c>
      <c r="V42" s="357" t="s">
        <v>294</v>
      </c>
    </row>
    <row r="43" spans="1:22">
      <c r="A43" s="996"/>
      <c r="B43" s="1007" t="s">
        <v>4375</v>
      </c>
      <c r="C43" s="1009" t="s">
        <v>4376</v>
      </c>
      <c r="D43" s="961">
        <v>3</v>
      </c>
      <c r="E43" s="961">
        <v>4</v>
      </c>
      <c r="F43" s="974" t="s">
        <v>3153</v>
      </c>
      <c r="G43" s="494"/>
      <c r="H43" s="494" t="s">
        <v>3065</v>
      </c>
      <c r="I43" s="494" t="s">
        <v>294</v>
      </c>
      <c r="J43" s="494" t="s">
        <v>294</v>
      </c>
      <c r="K43" s="573">
        <v>0</v>
      </c>
      <c r="L43" s="358" t="s">
        <v>4036</v>
      </c>
      <c r="M43" s="357" t="s">
        <v>4375</v>
      </c>
      <c r="N43" s="357" t="s">
        <v>3065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604</v>
      </c>
      <c r="U43" s="357" t="s">
        <v>294</v>
      </c>
      <c r="V43" s="357" t="s">
        <v>294</v>
      </c>
    </row>
    <row r="44" spans="1:22">
      <c r="A44" s="996"/>
      <c r="B44" s="1007" t="s">
        <v>4037</v>
      </c>
      <c r="C44" s="1009" t="s">
        <v>4038</v>
      </c>
      <c r="D44" s="961">
        <v>2</v>
      </c>
      <c r="E44" s="961">
        <v>4</v>
      </c>
      <c r="F44" s="974" t="s">
        <v>4259</v>
      </c>
      <c r="G44" s="494"/>
      <c r="H44" s="494" t="s">
        <v>4364</v>
      </c>
      <c r="I44" s="494" t="s">
        <v>294</v>
      </c>
      <c r="J44" s="494" t="s">
        <v>294</v>
      </c>
      <c r="K44" s="573">
        <v>0</v>
      </c>
      <c r="L44" s="358" t="s">
        <v>4039</v>
      </c>
      <c r="M44" s="357" t="s">
        <v>4037</v>
      </c>
      <c r="N44" s="357" t="s">
        <v>4364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4019</v>
      </c>
      <c r="U44" s="357" t="s">
        <v>294</v>
      </c>
      <c r="V44" s="357" t="s">
        <v>294</v>
      </c>
    </row>
    <row r="45" spans="1:22">
      <c r="A45" s="996"/>
      <c r="B45" s="1007" t="s">
        <v>3683</v>
      </c>
      <c r="C45" s="1009" t="s">
        <v>3684</v>
      </c>
      <c r="D45" s="961">
        <v>3</v>
      </c>
      <c r="E45" s="961">
        <v>4</v>
      </c>
      <c r="F45" s="1010" t="s">
        <v>4023</v>
      </c>
      <c r="G45" s="494"/>
      <c r="H45" s="494" t="s">
        <v>4022</v>
      </c>
      <c r="I45" s="494" t="s">
        <v>294</v>
      </c>
      <c r="J45" s="494" t="s">
        <v>294</v>
      </c>
      <c r="K45" s="573">
        <v>0</v>
      </c>
      <c r="L45" s="358" t="s">
        <v>3684</v>
      </c>
      <c r="M45" s="357" t="s">
        <v>3683</v>
      </c>
      <c r="N45" s="357" t="s">
        <v>4022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4024</v>
      </c>
      <c r="U45" s="357" t="s">
        <v>294</v>
      </c>
      <c r="V45" s="357" t="s">
        <v>294</v>
      </c>
    </row>
    <row r="46" spans="1:22">
      <c r="A46" s="996"/>
      <c r="B46" s="1007" t="s">
        <v>4377</v>
      </c>
      <c r="C46" s="1009" t="s">
        <v>4378</v>
      </c>
      <c r="D46" s="961">
        <v>2</v>
      </c>
      <c r="E46" s="961">
        <v>2</v>
      </c>
      <c r="F46" s="974"/>
      <c r="G46" s="494" t="s">
        <v>242</v>
      </c>
      <c r="H46" s="494"/>
      <c r="I46" s="494" t="s">
        <v>294</v>
      </c>
      <c r="J46" s="494" t="s">
        <v>294</v>
      </c>
      <c r="K46" s="573">
        <v>0</v>
      </c>
      <c r="L46" s="358" t="s">
        <v>4379</v>
      </c>
      <c r="M46" s="357" t="s">
        <v>4377</v>
      </c>
      <c r="N46" s="357" t="s">
        <v>241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</row>
    <row r="47" spans="1:22" ht="15" thickBot="1">
      <c r="A47" s="999"/>
      <c r="B47" s="1008" t="s">
        <v>4380</v>
      </c>
      <c r="C47" s="1011" t="s">
        <v>4381</v>
      </c>
      <c r="D47" s="967">
        <v>2</v>
      </c>
      <c r="E47" s="967">
        <v>2</v>
      </c>
      <c r="F47" s="975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4382</v>
      </c>
      <c r="M47" s="357" t="s">
        <v>4380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 ht="15" thickBot="1">
      <c r="A48" s="783"/>
      <c r="B48" s="783"/>
      <c r="C48" s="779" t="s">
        <v>22</v>
      </c>
      <c r="D48" s="937">
        <v>20</v>
      </c>
      <c r="E48" s="937">
        <v>0</v>
      </c>
      <c r="F48" s="1004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002">
        <v>6</v>
      </c>
      <c r="B49" s="1005" t="s">
        <v>3040</v>
      </c>
      <c r="C49" s="941" t="s">
        <v>3998</v>
      </c>
      <c r="D49" s="972">
        <v>3</v>
      </c>
      <c r="E49" s="972">
        <v>4</v>
      </c>
      <c r="F49" s="984" t="s">
        <v>3994</v>
      </c>
      <c r="G49" s="494"/>
      <c r="H49" s="494" t="s">
        <v>3184</v>
      </c>
      <c r="I49" s="494" t="s">
        <v>294</v>
      </c>
      <c r="J49" s="494" t="s">
        <v>294</v>
      </c>
      <c r="K49" s="573">
        <v>0</v>
      </c>
      <c r="L49" s="358" t="s">
        <v>3259</v>
      </c>
      <c r="M49" s="357" t="s">
        <v>3040</v>
      </c>
      <c r="N49" s="357" t="s">
        <v>3184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3187</v>
      </c>
      <c r="U49" s="357" t="s">
        <v>294</v>
      </c>
      <c r="V49" s="357" t="s">
        <v>294</v>
      </c>
    </row>
    <row r="50" spans="1:22">
      <c r="A50" s="996"/>
      <c r="B50" s="1007" t="s">
        <v>4383</v>
      </c>
      <c r="C50" s="931" t="s">
        <v>3681</v>
      </c>
      <c r="D50" s="961">
        <v>4</v>
      </c>
      <c r="E50" s="961">
        <v>6</v>
      </c>
      <c r="F50" s="974" t="s">
        <v>4374</v>
      </c>
      <c r="G50" s="494"/>
      <c r="H50" s="494" t="s">
        <v>4373</v>
      </c>
      <c r="I50" s="494" t="s">
        <v>294</v>
      </c>
      <c r="J50" s="494" t="s">
        <v>294</v>
      </c>
      <c r="K50" s="573">
        <v>0</v>
      </c>
      <c r="L50" s="358" t="s">
        <v>3682</v>
      </c>
      <c r="M50" s="357" t="s">
        <v>4383</v>
      </c>
      <c r="N50" s="357" t="s">
        <v>4373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4032</v>
      </c>
      <c r="U50" s="357" t="s">
        <v>294</v>
      </c>
      <c r="V50" s="357" t="s">
        <v>294</v>
      </c>
    </row>
    <row r="51" spans="1:22">
      <c r="A51" s="996"/>
      <c r="B51" s="1007" t="s">
        <v>4337</v>
      </c>
      <c r="C51" s="931" t="s">
        <v>4338</v>
      </c>
      <c r="D51" s="961">
        <v>2</v>
      </c>
      <c r="E51" s="961">
        <v>2</v>
      </c>
      <c r="F51" s="974" t="s">
        <v>4038</v>
      </c>
      <c r="G51" s="494"/>
      <c r="H51" s="494" t="s">
        <v>4037</v>
      </c>
      <c r="I51" s="494" t="s">
        <v>294</v>
      </c>
      <c r="J51" s="494" t="s">
        <v>294</v>
      </c>
      <c r="K51" s="573">
        <v>0</v>
      </c>
      <c r="L51" s="358" t="s">
        <v>3952</v>
      </c>
      <c r="M51" s="357" t="s">
        <v>4337</v>
      </c>
      <c r="N51" s="357" t="s">
        <v>4037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4039</v>
      </c>
      <c r="U51" s="357" t="s">
        <v>294</v>
      </c>
      <c r="V51" s="357" t="s">
        <v>294</v>
      </c>
    </row>
    <row r="52" spans="1:22">
      <c r="A52" s="996"/>
      <c r="B52" s="1007" t="s">
        <v>3699</v>
      </c>
      <c r="C52" s="1009" t="s">
        <v>3701</v>
      </c>
      <c r="D52" s="961">
        <v>3</v>
      </c>
      <c r="E52" s="961">
        <v>4</v>
      </c>
      <c r="F52" s="974" t="s">
        <v>3684</v>
      </c>
      <c r="G52" s="494"/>
      <c r="H52" s="494" t="s">
        <v>3683</v>
      </c>
      <c r="I52" s="494" t="s">
        <v>294</v>
      </c>
      <c r="J52" s="494" t="s">
        <v>294</v>
      </c>
      <c r="K52" s="573">
        <v>0</v>
      </c>
      <c r="L52" s="358" t="s">
        <v>3701</v>
      </c>
      <c r="M52" s="357" t="s">
        <v>3699</v>
      </c>
      <c r="N52" s="357" t="s">
        <v>3683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3684</v>
      </c>
      <c r="U52" s="357" t="s">
        <v>294</v>
      </c>
      <c r="V52" s="357" t="s">
        <v>294</v>
      </c>
    </row>
    <row r="53" spans="1:22">
      <c r="A53" s="996"/>
      <c r="B53" s="1007" t="s">
        <v>4384</v>
      </c>
      <c r="C53" s="1009" t="s">
        <v>3689</v>
      </c>
      <c r="D53" s="961">
        <v>3</v>
      </c>
      <c r="E53" s="961">
        <v>4</v>
      </c>
      <c r="F53" s="1010" t="s">
        <v>4374</v>
      </c>
      <c r="G53" s="494"/>
      <c r="H53" s="494" t="s">
        <v>4373</v>
      </c>
      <c r="I53" s="494" t="s">
        <v>294</v>
      </c>
      <c r="J53" s="494" t="s">
        <v>294</v>
      </c>
      <c r="K53" s="573">
        <v>0</v>
      </c>
      <c r="L53" s="358" t="s">
        <v>3690</v>
      </c>
      <c r="M53" s="357" t="s">
        <v>4384</v>
      </c>
      <c r="N53" s="357" t="s">
        <v>4373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4032</v>
      </c>
      <c r="U53" s="357" t="s">
        <v>294</v>
      </c>
      <c r="V53" s="357" t="s">
        <v>294</v>
      </c>
    </row>
    <row r="54" spans="1:22">
      <c r="A54" s="996"/>
      <c r="B54" s="1007" t="s">
        <v>3685</v>
      </c>
      <c r="C54" s="1009" t="s">
        <v>3686</v>
      </c>
      <c r="D54" s="961">
        <v>4</v>
      </c>
      <c r="E54" s="961">
        <v>6</v>
      </c>
      <c r="F54" s="974" t="s">
        <v>4374</v>
      </c>
      <c r="G54" s="494"/>
      <c r="H54" s="494" t="s">
        <v>4373</v>
      </c>
      <c r="I54" s="494" t="s">
        <v>294</v>
      </c>
      <c r="J54" s="494" t="s">
        <v>294</v>
      </c>
      <c r="K54" s="573">
        <v>0</v>
      </c>
      <c r="L54" s="358" t="s">
        <v>3687</v>
      </c>
      <c r="M54" s="357" t="s">
        <v>3685</v>
      </c>
      <c r="N54" s="357" t="s">
        <v>4373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4032</v>
      </c>
      <c r="U54" s="357" t="s">
        <v>294</v>
      </c>
      <c r="V54" s="357" t="s">
        <v>294</v>
      </c>
    </row>
    <row r="55" spans="1:22" ht="15" thickBot="1">
      <c r="A55" s="999"/>
      <c r="B55" s="1008" t="s">
        <v>4385</v>
      </c>
      <c r="C55" s="1011" t="s">
        <v>3650</v>
      </c>
      <c r="D55" s="967">
        <v>2</v>
      </c>
      <c r="E55" s="967">
        <v>4</v>
      </c>
      <c r="F55" s="979" t="s">
        <v>3644</v>
      </c>
      <c r="G55" s="494"/>
      <c r="H55" s="494" t="s">
        <v>4362</v>
      </c>
      <c r="I55" s="494" t="s">
        <v>294</v>
      </c>
      <c r="J55" s="494" t="s">
        <v>294</v>
      </c>
      <c r="K55" s="573">
        <v>0</v>
      </c>
      <c r="L55" s="358" t="s">
        <v>3651</v>
      </c>
      <c r="M55" s="357" t="s">
        <v>4385</v>
      </c>
      <c r="N55" s="357" t="s">
        <v>4362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3645</v>
      </c>
      <c r="U55" s="357" t="s">
        <v>294</v>
      </c>
      <c r="V55" s="357" t="s">
        <v>294</v>
      </c>
    </row>
    <row r="56" spans="1:22" ht="15" thickBot="1">
      <c r="A56" s="783"/>
      <c r="B56" s="783"/>
      <c r="C56" s="779" t="s">
        <v>22</v>
      </c>
      <c r="D56" s="937">
        <v>21</v>
      </c>
      <c r="E56" s="937">
        <v>0</v>
      </c>
      <c r="F56" s="1012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1002">
        <v>7</v>
      </c>
      <c r="B57" s="1005" t="s">
        <v>4051</v>
      </c>
      <c r="C57" s="1006" t="s">
        <v>3692</v>
      </c>
      <c r="D57" s="972">
        <v>4</v>
      </c>
      <c r="E57" s="972">
        <v>6</v>
      </c>
      <c r="F57" s="984" t="s">
        <v>3686</v>
      </c>
      <c r="G57" s="494"/>
      <c r="H57" s="494" t="s">
        <v>3685</v>
      </c>
      <c r="I57" s="494" t="s">
        <v>294</v>
      </c>
      <c r="J57" s="494" t="s">
        <v>294</v>
      </c>
      <c r="K57" s="573">
        <v>0</v>
      </c>
      <c r="L57" s="358" t="s">
        <v>3692</v>
      </c>
      <c r="M57" s="357" t="s">
        <v>4051</v>
      </c>
      <c r="N57" s="357" t="s">
        <v>3685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3687</v>
      </c>
      <c r="U57" s="357" t="s">
        <v>294</v>
      </c>
      <c r="V57" s="357" t="s">
        <v>294</v>
      </c>
    </row>
    <row r="58" spans="1:22">
      <c r="A58" s="996"/>
      <c r="B58" s="1007" t="s">
        <v>38</v>
      </c>
      <c r="C58" s="931" t="s">
        <v>331</v>
      </c>
      <c r="D58" s="961">
        <v>1</v>
      </c>
      <c r="E58" s="961">
        <v>1</v>
      </c>
      <c r="F58" s="976" t="s">
        <v>335</v>
      </c>
      <c r="G58" s="494"/>
      <c r="H58" s="494" t="s">
        <v>3051</v>
      </c>
      <c r="I58" s="494" t="s">
        <v>294</v>
      </c>
      <c r="J58" s="494" t="s">
        <v>294</v>
      </c>
      <c r="K58" s="573">
        <v>0</v>
      </c>
      <c r="L58" s="358" t="s">
        <v>331</v>
      </c>
      <c r="M58" s="357" t="s">
        <v>38</v>
      </c>
      <c r="N58" s="357" t="s">
        <v>3051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335</v>
      </c>
      <c r="U58" s="357" t="s">
        <v>294</v>
      </c>
      <c r="V58" s="357" t="s">
        <v>294</v>
      </c>
    </row>
    <row r="59" spans="1:22">
      <c r="A59" s="996"/>
      <c r="B59" s="1007" t="s">
        <v>4386</v>
      </c>
      <c r="C59" s="931" t="s">
        <v>1153</v>
      </c>
      <c r="D59" s="961">
        <v>8</v>
      </c>
      <c r="E59" s="961">
        <v>12</v>
      </c>
      <c r="F59" s="974" t="s">
        <v>3998</v>
      </c>
      <c r="G59" s="494"/>
      <c r="H59" s="494" t="s">
        <v>3040</v>
      </c>
      <c r="I59" s="494" t="s">
        <v>294</v>
      </c>
      <c r="J59" s="494" t="s">
        <v>294</v>
      </c>
      <c r="K59" s="573">
        <v>0</v>
      </c>
      <c r="L59" s="358" t="s">
        <v>1153</v>
      </c>
      <c r="M59" s="357" t="s">
        <v>4386</v>
      </c>
      <c r="N59" s="357" t="s">
        <v>3040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3259</v>
      </c>
      <c r="U59" s="357" t="s">
        <v>294</v>
      </c>
      <c r="V59" s="357" t="s">
        <v>294</v>
      </c>
    </row>
    <row r="60" spans="1:22">
      <c r="A60" s="996"/>
      <c r="B60" s="1007" t="s">
        <v>3693</v>
      </c>
      <c r="C60" s="1009" t="s">
        <v>3694</v>
      </c>
      <c r="D60" s="961">
        <v>3</v>
      </c>
      <c r="E60" s="961">
        <v>4</v>
      </c>
      <c r="F60" s="974" t="s">
        <v>3684</v>
      </c>
      <c r="G60" s="494"/>
      <c r="H60" s="494" t="s">
        <v>3683</v>
      </c>
      <c r="I60" s="494" t="s">
        <v>294</v>
      </c>
      <c r="J60" s="494" t="s">
        <v>294</v>
      </c>
      <c r="K60" s="573">
        <v>0</v>
      </c>
      <c r="L60" s="358" t="s">
        <v>3695</v>
      </c>
      <c r="M60" s="357" t="s">
        <v>3693</v>
      </c>
      <c r="N60" s="357" t="s">
        <v>3683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3684</v>
      </c>
      <c r="U60" s="357" t="s">
        <v>294</v>
      </c>
      <c r="V60" s="357" t="s">
        <v>294</v>
      </c>
    </row>
    <row r="61" spans="1:22" ht="15" thickBot="1">
      <c r="A61" s="999"/>
      <c r="B61" s="1008" t="s">
        <v>3702</v>
      </c>
      <c r="C61" s="1011" t="s">
        <v>3703</v>
      </c>
      <c r="D61" s="967">
        <v>3</v>
      </c>
      <c r="E61" s="967">
        <v>4</v>
      </c>
      <c r="F61" s="979" t="s">
        <v>3686</v>
      </c>
      <c r="G61" s="494"/>
      <c r="H61" s="494" t="s">
        <v>3685</v>
      </c>
      <c r="I61" s="494" t="s">
        <v>294</v>
      </c>
      <c r="J61" s="494" t="s">
        <v>294</v>
      </c>
      <c r="K61" s="573">
        <v>0</v>
      </c>
      <c r="L61" s="358" t="s">
        <v>3703</v>
      </c>
      <c r="M61" s="357" t="s">
        <v>3702</v>
      </c>
      <c r="N61" s="357" t="s">
        <v>3685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3687</v>
      </c>
      <c r="U61" s="357" t="s">
        <v>294</v>
      </c>
      <c r="V61" s="357" t="s">
        <v>294</v>
      </c>
    </row>
    <row r="62" spans="1:22" ht="15" thickBot="1">
      <c r="A62" s="783"/>
      <c r="B62" s="783"/>
      <c r="C62" s="779" t="s">
        <v>22</v>
      </c>
      <c r="D62" s="937">
        <v>19</v>
      </c>
      <c r="E62" s="937">
        <v>0</v>
      </c>
      <c r="F62" s="1004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1002">
        <v>8</v>
      </c>
      <c r="B63" s="1005" t="s">
        <v>4053</v>
      </c>
      <c r="C63" s="1006" t="s">
        <v>4054</v>
      </c>
      <c r="D63" s="972">
        <v>2</v>
      </c>
      <c r="E63" s="972">
        <v>4</v>
      </c>
      <c r="F63" s="1013" t="s">
        <v>3692</v>
      </c>
      <c r="G63" s="494"/>
      <c r="H63" s="494" t="s">
        <v>4051</v>
      </c>
      <c r="I63" s="494" t="s">
        <v>294</v>
      </c>
      <c r="J63" s="494" t="s">
        <v>294</v>
      </c>
      <c r="K63" s="573">
        <v>0</v>
      </c>
      <c r="L63" s="358" t="s">
        <v>4054</v>
      </c>
      <c r="M63" s="357" t="s">
        <v>4053</v>
      </c>
      <c r="N63" s="357" t="s">
        <v>4051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3692</v>
      </c>
      <c r="U63" s="357" t="s">
        <v>294</v>
      </c>
      <c r="V63" s="357" t="s">
        <v>294</v>
      </c>
    </row>
    <row r="64" spans="1:22">
      <c r="A64" s="996"/>
      <c r="B64" s="1007" t="s">
        <v>3052</v>
      </c>
      <c r="C64" s="931" t="s">
        <v>1181</v>
      </c>
      <c r="D64" s="961">
        <v>4</v>
      </c>
      <c r="E64" s="961">
        <v>6</v>
      </c>
      <c r="F64" s="1010" t="s">
        <v>438</v>
      </c>
      <c r="G64" s="494"/>
      <c r="H64" s="494" t="s">
        <v>3035</v>
      </c>
      <c r="I64" s="494" t="s">
        <v>294</v>
      </c>
      <c r="J64" s="494" t="s">
        <v>294</v>
      </c>
      <c r="K64" s="573">
        <v>0</v>
      </c>
      <c r="L64" s="358" t="s">
        <v>1181</v>
      </c>
      <c r="M64" s="357" t="s">
        <v>3052</v>
      </c>
      <c r="N64" s="357" t="s">
        <v>3035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438</v>
      </c>
      <c r="U64" s="357" t="s">
        <v>294</v>
      </c>
      <c r="V64" s="357" t="s">
        <v>294</v>
      </c>
    </row>
    <row r="65" spans="1:22">
      <c r="A65" s="996"/>
      <c r="B65" s="1007" t="s">
        <v>4387</v>
      </c>
      <c r="C65" s="1014" t="s">
        <v>4388</v>
      </c>
      <c r="D65" s="961">
        <v>3</v>
      </c>
      <c r="E65" s="961">
        <v>4</v>
      </c>
      <c r="F65" s="976" t="s">
        <v>3701</v>
      </c>
      <c r="G65" s="494"/>
      <c r="H65" s="494" t="s">
        <v>3699</v>
      </c>
      <c r="I65" s="494" t="s">
        <v>294</v>
      </c>
      <c r="J65" s="494" t="s">
        <v>294</v>
      </c>
      <c r="K65" s="573">
        <v>0</v>
      </c>
      <c r="L65" s="358" t="s">
        <v>3707</v>
      </c>
      <c r="M65" s="357" t="s">
        <v>4387</v>
      </c>
      <c r="N65" s="357" t="s">
        <v>3699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3701</v>
      </c>
      <c r="U65" s="357" t="s">
        <v>294</v>
      </c>
      <c r="V65" s="357" t="s">
        <v>294</v>
      </c>
    </row>
    <row r="66" spans="1:22">
      <c r="A66" s="996"/>
      <c r="B66" s="1007" t="s">
        <v>4057</v>
      </c>
      <c r="C66" s="931" t="s">
        <v>4058</v>
      </c>
      <c r="D66" s="961">
        <v>3</v>
      </c>
      <c r="E66" s="961">
        <v>4</v>
      </c>
      <c r="F66" s="1010" t="s">
        <v>3692</v>
      </c>
      <c r="G66" s="494"/>
      <c r="H66" s="494" t="s">
        <v>4051</v>
      </c>
      <c r="I66" s="494" t="s">
        <v>294</v>
      </c>
      <c r="J66" s="494" t="s">
        <v>294</v>
      </c>
      <c r="K66" s="573">
        <v>0</v>
      </c>
      <c r="L66" s="358" t="s">
        <v>4059</v>
      </c>
      <c r="M66" s="357" t="s">
        <v>4057</v>
      </c>
      <c r="N66" s="357" t="s">
        <v>4051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3692</v>
      </c>
      <c r="U66" s="357" t="s">
        <v>294</v>
      </c>
      <c r="V66" s="357" t="s">
        <v>294</v>
      </c>
    </row>
    <row r="67" spans="1:22" ht="15" thickBot="1">
      <c r="A67" s="999"/>
      <c r="B67" s="1008" t="s">
        <v>4389</v>
      </c>
      <c r="C67" s="934" t="s">
        <v>1182</v>
      </c>
      <c r="D67" s="967">
        <v>6</v>
      </c>
      <c r="E67" s="967">
        <v>10</v>
      </c>
      <c r="F67" s="979" t="s">
        <v>1153</v>
      </c>
      <c r="G67" s="494"/>
      <c r="H67" s="494" t="s">
        <v>4386</v>
      </c>
      <c r="I67" s="494" t="s">
        <v>294</v>
      </c>
      <c r="J67" s="494" t="s">
        <v>294</v>
      </c>
      <c r="K67" s="573">
        <v>0</v>
      </c>
      <c r="L67" s="358" t="s">
        <v>1182</v>
      </c>
      <c r="M67" s="357" t="s">
        <v>4389</v>
      </c>
      <c r="N67" s="357" t="s">
        <v>4386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1153</v>
      </c>
      <c r="U67" s="357" t="s">
        <v>294</v>
      </c>
      <c r="V67" s="357" t="s">
        <v>294</v>
      </c>
    </row>
    <row r="68" spans="1:22" ht="15" thickBot="1">
      <c r="A68" s="783"/>
      <c r="B68" s="783"/>
      <c r="C68" s="779" t="s">
        <v>22</v>
      </c>
      <c r="D68" s="937">
        <v>18</v>
      </c>
      <c r="E68" s="937">
        <v>0</v>
      </c>
      <c r="F68" s="1012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 ht="15" thickBot="1">
      <c r="A69" s="776">
        <v>9</v>
      </c>
      <c r="B69" s="607" t="s">
        <v>4062</v>
      </c>
      <c r="C69" s="1015" t="s">
        <v>4390</v>
      </c>
      <c r="D69" s="981">
        <v>20</v>
      </c>
      <c r="E69" s="981">
        <v>40</v>
      </c>
      <c r="F69" s="1016" t="s">
        <v>4058</v>
      </c>
      <c r="G69" s="494"/>
      <c r="H69" s="494" t="s">
        <v>4057</v>
      </c>
      <c r="I69" s="494" t="s">
        <v>294</v>
      </c>
      <c r="J69" s="494" t="s">
        <v>294</v>
      </c>
      <c r="K69" s="573">
        <v>0</v>
      </c>
      <c r="L69" s="358" t="s">
        <v>4391</v>
      </c>
      <c r="M69" s="357" t="s">
        <v>4062</v>
      </c>
      <c r="N69" s="357" t="s">
        <v>4057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4059</v>
      </c>
      <c r="U69" s="357" t="s">
        <v>294</v>
      </c>
      <c r="V69" s="357" t="s">
        <v>294</v>
      </c>
    </row>
    <row r="70" spans="1:22" ht="15" thickBot="1">
      <c r="A70" s="783"/>
      <c r="B70" s="783"/>
      <c r="C70" s="779" t="s">
        <v>22</v>
      </c>
      <c r="D70" s="937">
        <v>20</v>
      </c>
      <c r="E70" s="937">
        <v>0</v>
      </c>
      <c r="F70" s="938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1002">
        <v>10</v>
      </c>
      <c r="B71" s="940" t="s">
        <v>4065</v>
      </c>
      <c r="C71" s="1006" t="s">
        <v>4392</v>
      </c>
      <c r="D71" s="972">
        <v>20</v>
      </c>
      <c r="E71" s="972">
        <v>40</v>
      </c>
      <c r="F71" s="943" t="s">
        <v>4390</v>
      </c>
      <c r="G71" s="494"/>
      <c r="H71" s="494" t="s">
        <v>4062</v>
      </c>
      <c r="I71" s="494" t="s">
        <v>294</v>
      </c>
      <c r="J71" s="494" t="s">
        <v>294</v>
      </c>
      <c r="K71" s="573">
        <v>0</v>
      </c>
      <c r="L71" s="358" t="s">
        <v>4393</v>
      </c>
      <c r="M71" s="357" t="s">
        <v>4065</v>
      </c>
      <c r="N71" s="357" t="s">
        <v>4062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4391</v>
      </c>
      <c r="U71" s="357" t="s">
        <v>294</v>
      </c>
      <c r="V71" s="357" t="s">
        <v>294</v>
      </c>
    </row>
    <row r="72" spans="1:22" ht="15" thickBot="1">
      <c r="A72" s="999"/>
      <c r="B72" s="1008" t="s">
        <v>4068</v>
      </c>
      <c r="C72" s="934" t="s">
        <v>4329</v>
      </c>
      <c r="D72" s="967">
        <v>2</v>
      </c>
      <c r="E72" s="967">
        <v>2</v>
      </c>
      <c r="F72" s="936" t="s">
        <v>4394</v>
      </c>
      <c r="G72" s="494"/>
      <c r="H72" s="494" t="s">
        <v>4062</v>
      </c>
      <c r="I72" s="494" t="s">
        <v>4389</v>
      </c>
      <c r="J72" s="494" t="s">
        <v>294</v>
      </c>
      <c r="K72" s="573">
        <v>0</v>
      </c>
      <c r="L72" s="358" t="s">
        <v>3396</v>
      </c>
      <c r="M72" s="357" t="s">
        <v>4068</v>
      </c>
      <c r="N72" s="357" t="s">
        <v>4062</v>
      </c>
      <c r="O72" s="357" t="s">
        <v>4389</v>
      </c>
      <c r="P72" s="357" t="s">
        <v>294</v>
      </c>
      <c r="Q72" s="357">
        <v>0</v>
      </c>
      <c r="R72" s="357">
        <v>32</v>
      </c>
      <c r="S72" s="357">
        <v>0</v>
      </c>
      <c r="T72" s="357" t="s">
        <v>4391</v>
      </c>
      <c r="U72" s="357" t="s">
        <v>1182</v>
      </c>
      <c r="V72" s="357" t="s">
        <v>294</v>
      </c>
    </row>
    <row r="73" spans="1:22" ht="15" thickBot="1">
      <c r="A73" s="783"/>
      <c r="B73" s="783"/>
      <c r="C73" s="787" t="s">
        <v>22</v>
      </c>
      <c r="D73" s="937">
        <v>22</v>
      </c>
      <c r="E73" s="937">
        <v>0</v>
      </c>
      <c r="F73" s="93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1017"/>
      <c r="B74" s="1018"/>
      <c r="C74" s="787" t="s">
        <v>111</v>
      </c>
      <c r="D74" s="937">
        <v>200</v>
      </c>
      <c r="E74" s="937">
        <v>0</v>
      </c>
      <c r="F74" s="1019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6E85E-ADA7-4C49-BCE8-4E143E027741}">
  <sheetPr codeName="Sheet219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992">
        <v>1</v>
      </c>
      <c r="B9" s="993" t="s">
        <v>3035</v>
      </c>
      <c r="C9" s="994" t="s">
        <v>438</v>
      </c>
      <c r="D9" s="957">
        <v>2</v>
      </c>
      <c r="E9" s="957">
        <v>3</v>
      </c>
      <c r="F9" s="99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996"/>
      <c r="B10" s="950" t="s">
        <v>3049</v>
      </c>
      <c r="C10" s="997" t="s">
        <v>3533</v>
      </c>
      <c r="D10" s="961">
        <v>5</v>
      </c>
      <c r="E10" s="961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996"/>
      <c r="B11" s="927" t="s">
        <v>4361</v>
      </c>
      <c r="C11" s="905" t="s">
        <v>4002</v>
      </c>
      <c r="D11" s="961">
        <v>3</v>
      </c>
      <c r="E11" s="961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4003</v>
      </c>
      <c r="M11" s="357" t="s">
        <v>4361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996"/>
      <c r="B12" s="998" t="s">
        <v>4004</v>
      </c>
      <c r="C12" s="905" t="s">
        <v>4005</v>
      </c>
      <c r="D12" s="961">
        <v>3</v>
      </c>
      <c r="E12" s="961">
        <v>4</v>
      </c>
      <c r="F12" s="96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4006</v>
      </c>
      <c r="M12" s="357" t="s">
        <v>4004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996"/>
      <c r="B13" s="950" t="s">
        <v>3184</v>
      </c>
      <c r="C13" s="905" t="s">
        <v>3994</v>
      </c>
      <c r="D13" s="961">
        <v>3</v>
      </c>
      <c r="E13" s="961">
        <v>4</v>
      </c>
      <c r="F13" s="96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999"/>
      <c r="B14" s="1000" t="s">
        <v>3034</v>
      </c>
      <c r="C14" s="1001" t="s">
        <v>3543</v>
      </c>
      <c r="D14" s="967">
        <v>5</v>
      </c>
      <c r="E14" s="967">
        <v>8</v>
      </c>
      <c r="F14" s="96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83"/>
      <c r="B15" s="783"/>
      <c r="C15" s="779" t="s">
        <v>22</v>
      </c>
      <c r="D15" s="937">
        <v>21</v>
      </c>
      <c r="E15" s="937">
        <v>0</v>
      </c>
      <c r="F15" s="75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1002">
        <v>2</v>
      </c>
      <c r="B16" s="940" t="s">
        <v>3910</v>
      </c>
      <c r="C16" s="941" t="s">
        <v>3911</v>
      </c>
      <c r="D16" s="972">
        <v>4</v>
      </c>
      <c r="E16" s="972">
        <v>6</v>
      </c>
      <c r="F16" s="973" t="s">
        <v>4005</v>
      </c>
      <c r="G16" s="494"/>
      <c r="H16" s="494" t="s">
        <v>4004</v>
      </c>
      <c r="I16" s="494" t="s">
        <v>294</v>
      </c>
      <c r="J16" s="494" t="s">
        <v>294</v>
      </c>
      <c r="K16" s="573">
        <v>0</v>
      </c>
      <c r="L16" s="358" t="s">
        <v>3912</v>
      </c>
      <c r="M16" s="357" t="s">
        <v>3910</v>
      </c>
      <c r="N16" s="357" t="s">
        <v>4004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4006</v>
      </c>
      <c r="U16" s="357" t="s">
        <v>294</v>
      </c>
      <c r="V16" s="357" t="s">
        <v>294</v>
      </c>
    </row>
    <row r="17" spans="1:22">
      <c r="A17" s="996"/>
      <c r="B17" s="927" t="s">
        <v>4362</v>
      </c>
      <c r="C17" s="931" t="s">
        <v>3644</v>
      </c>
      <c r="D17" s="961">
        <v>2</v>
      </c>
      <c r="E17" s="961">
        <v>2</v>
      </c>
      <c r="F17" s="974" t="s">
        <v>4002</v>
      </c>
      <c r="G17" s="494"/>
      <c r="H17" s="494" t="s">
        <v>4361</v>
      </c>
      <c r="I17" s="494" t="s">
        <v>294</v>
      </c>
      <c r="J17" s="494" t="s">
        <v>294</v>
      </c>
      <c r="K17" s="573">
        <v>0</v>
      </c>
      <c r="L17" s="358" t="s">
        <v>3645</v>
      </c>
      <c r="M17" s="357" t="s">
        <v>4362</v>
      </c>
      <c r="N17" s="357" t="s">
        <v>4361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4003</v>
      </c>
      <c r="U17" s="357" t="s">
        <v>294</v>
      </c>
      <c r="V17" s="357" t="s">
        <v>294</v>
      </c>
    </row>
    <row r="18" spans="1:22">
      <c r="A18" s="996"/>
      <c r="B18" s="927" t="s">
        <v>3050</v>
      </c>
      <c r="C18" s="931" t="s">
        <v>3991</v>
      </c>
      <c r="D18" s="961">
        <v>5</v>
      </c>
      <c r="E18" s="961">
        <v>8</v>
      </c>
      <c r="F18" s="974" t="s">
        <v>3533</v>
      </c>
      <c r="G18" s="494"/>
      <c r="H18" s="494" t="s">
        <v>3049</v>
      </c>
      <c r="I18" s="494" t="s">
        <v>294</v>
      </c>
      <c r="J18" s="494" t="s">
        <v>294</v>
      </c>
      <c r="K18" s="573">
        <v>0</v>
      </c>
      <c r="L18" s="358" t="s">
        <v>593</v>
      </c>
      <c r="M18" s="357" t="s">
        <v>3050</v>
      </c>
      <c r="N18" s="357" t="s">
        <v>3049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3170</v>
      </c>
      <c r="U18" s="357" t="s">
        <v>294</v>
      </c>
      <c r="V18" s="357" t="s">
        <v>294</v>
      </c>
    </row>
    <row r="19" spans="1:22">
      <c r="A19" s="996"/>
      <c r="B19" s="927" t="s">
        <v>3051</v>
      </c>
      <c r="C19" s="931" t="s">
        <v>335</v>
      </c>
      <c r="D19" s="961">
        <v>2</v>
      </c>
      <c r="E19" s="961">
        <v>3</v>
      </c>
      <c r="F19" s="974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3051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996"/>
      <c r="B20" s="927" t="s">
        <v>4363</v>
      </c>
      <c r="C20" s="931" t="s">
        <v>4254</v>
      </c>
      <c r="D20" s="961">
        <v>2</v>
      </c>
      <c r="E20" s="961">
        <v>4</v>
      </c>
      <c r="F20" s="974" t="s">
        <v>4005</v>
      </c>
      <c r="G20" s="494"/>
      <c r="H20" s="494" t="s">
        <v>4004</v>
      </c>
      <c r="I20" s="494" t="s">
        <v>294</v>
      </c>
      <c r="J20" s="494" t="s">
        <v>294</v>
      </c>
      <c r="K20" s="573">
        <v>0</v>
      </c>
      <c r="L20" s="358" t="s">
        <v>4011</v>
      </c>
      <c r="M20" s="357" t="s">
        <v>4363</v>
      </c>
      <c r="N20" s="357" t="s">
        <v>4004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4006</v>
      </c>
      <c r="U20" s="357" t="s">
        <v>294</v>
      </c>
      <c r="V20" s="357" t="s">
        <v>294</v>
      </c>
    </row>
    <row r="21" spans="1:22">
      <c r="A21" s="996"/>
      <c r="B21" s="927" t="s">
        <v>29</v>
      </c>
      <c r="C21" s="931" t="s">
        <v>2389</v>
      </c>
      <c r="D21" s="961">
        <v>2</v>
      </c>
      <c r="E21" s="961">
        <v>2</v>
      </c>
      <c r="F21" s="974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999"/>
      <c r="B22" s="933" t="s">
        <v>3036</v>
      </c>
      <c r="C22" s="934" t="s">
        <v>471</v>
      </c>
      <c r="D22" s="967">
        <v>5</v>
      </c>
      <c r="E22" s="967">
        <v>8</v>
      </c>
      <c r="F22" s="1003" t="s">
        <v>3543</v>
      </c>
      <c r="G22" s="494"/>
      <c r="H22" s="494" t="s">
        <v>3034</v>
      </c>
      <c r="I22" s="494" t="s">
        <v>294</v>
      </c>
      <c r="J22" s="494" t="s">
        <v>294</v>
      </c>
      <c r="K22" s="573">
        <v>0</v>
      </c>
      <c r="L22" s="358" t="s">
        <v>3412</v>
      </c>
      <c r="M22" s="357" t="s">
        <v>3036</v>
      </c>
      <c r="N22" s="357" t="s">
        <v>3034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470</v>
      </c>
      <c r="U22" s="357" t="s">
        <v>294</v>
      </c>
      <c r="V22" s="357" t="s">
        <v>294</v>
      </c>
    </row>
    <row r="23" spans="1:22" ht="15" thickBot="1">
      <c r="A23" s="783"/>
      <c r="B23" s="783"/>
      <c r="C23" s="779" t="s">
        <v>22</v>
      </c>
      <c r="D23" s="937">
        <v>22</v>
      </c>
      <c r="E23" s="937">
        <v>0</v>
      </c>
      <c r="F23" s="1004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1002">
        <v>3</v>
      </c>
      <c r="B24" s="1005" t="s">
        <v>3200</v>
      </c>
      <c r="C24" s="1006" t="s">
        <v>3201</v>
      </c>
      <c r="D24" s="972">
        <v>3</v>
      </c>
      <c r="E24" s="972">
        <v>4</v>
      </c>
      <c r="F24" s="973" t="s">
        <v>4254</v>
      </c>
      <c r="G24" s="494"/>
      <c r="H24" s="494" t="s">
        <v>4363</v>
      </c>
      <c r="I24" s="494" t="s">
        <v>294</v>
      </c>
      <c r="J24" s="494" t="s">
        <v>294</v>
      </c>
      <c r="K24" s="573">
        <v>0</v>
      </c>
      <c r="L24" s="358" t="s">
        <v>3202</v>
      </c>
      <c r="M24" s="357" t="s">
        <v>3200</v>
      </c>
      <c r="N24" s="357" t="s">
        <v>4363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4011</v>
      </c>
      <c r="U24" s="357" t="s">
        <v>294</v>
      </c>
      <c r="V24" s="357" t="s">
        <v>294</v>
      </c>
    </row>
    <row r="25" spans="1:22">
      <c r="A25" s="996"/>
      <c r="B25" s="1007" t="s">
        <v>4012</v>
      </c>
      <c r="C25" s="931" t="s">
        <v>4013</v>
      </c>
      <c r="D25" s="961">
        <v>3</v>
      </c>
      <c r="E25" s="961">
        <v>4</v>
      </c>
      <c r="F25" s="974" t="s">
        <v>4254</v>
      </c>
      <c r="G25" s="494"/>
      <c r="H25" s="494" t="s">
        <v>4363</v>
      </c>
      <c r="I25" s="494" t="s">
        <v>294</v>
      </c>
      <c r="J25" s="494" t="s">
        <v>294</v>
      </c>
      <c r="K25" s="573">
        <v>0</v>
      </c>
      <c r="L25" s="358" t="s">
        <v>4013</v>
      </c>
      <c r="M25" s="357" t="s">
        <v>4012</v>
      </c>
      <c r="N25" s="357" t="s">
        <v>4363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4011</v>
      </c>
      <c r="U25" s="357" t="s">
        <v>294</v>
      </c>
      <c r="V25" s="357" t="s">
        <v>294</v>
      </c>
    </row>
    <row r="26" spans="1:22">
      <c r="A26" s="996"/>
      <c r="B26" s="1007" t="s">
        <v>36</v>
      </c>
      <c r="C26" s="931" t="s">
        <v>1131</v>
      </c>
      <c r="D26" s="961">
        <v>1</v>
      </c>
      <c r="E26" s="961">
        <v>1</v>
      </c>
      <c r="F26" s="974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1131</v>
      </c>
      <c r="M26" s="357" t="s">
        <v>36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996"/>
      <c r="B27" s="1007" t="s">
        <v>4014</v>
      </c>
      <c r="C27" s="931" t="s">
        <v>4015</v>
      </c>
      <c r="D27" s="961">
        <v>2</v>
      </c>
      <c r="E27" s="961">
        <v>4</v>
      </c>
      <c r="F27" s="974" t="s">
        <v>3911</v>
      </c>
      <c r="G27" s="494"/>
      <c r="H27" s="494" t="s">
        <v>3910</v>
      </c>
      <c r="I27" s="494" t="s">
        <v>294</v>
      </c>
      <c r="J27" s="494" t="s">
        <v>294</v>
      </c>
      <c r="K27" s="573">
        <v>0</v>
      </c>
      <c r="L27" s="358" t="s">
        <v>4016</v>
      </c>
      <c r="M27" s="357" t="s">
        <v>4014</v>
      </c>
      <c r="N27" s="357" t="s">
        <v>3910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3912</v>
      </c>
      <c r="U27" s="357" t="s">
        <v>294</v>
      </c>
      <c r="V27" s="357" t="s">
        <v>294</v>
      </c>
    </row>
    <row r="28" spans="1:22">
      <c r="A28" s="996"/>
      <c r="B28" s="1007" t="s">
        <v>3922</v>
      </c>
      <c r="C28" s="931" t="s">
        <v>3937</v>
      </c>
      <c r="D28" s="961">
        <v>4</v>
      </c>
      <c r="E28" s="961">
        <v>6</v>
      </c>
      <c r="F28" s="974" t="s">
        <v>3911</v>
      </c>
      <c r="G28" s="494"/>
      <c r="H28" s="494" t="s">
        <v>3910</v>
      </c>
      <c r="I28" s="494" t="s">
        <v>294</v>
      </c>
      <c r="J28" s="494" t="s">
        <v>294</v>
      </c>
      <c r="K28" s="573">
        <v>0</v>
      </c>
      <c r="L28" s="358" t="s">
        <v>3925</v>
      </c>
      <c r="M28" s="357" t="s">
        <v>3922</v>
      </c>
      <c r="N28" s="357" t="s">
        <v>3910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3912</v>
      </c>
      <c r="U28" s="357" t="s">
        <v>294</v>
      </c>
      <c r="V28" s="357" t="s">
        <v>294</v>
      </c>
    </row>
    <row r="29" spans="1:22" ht="15" thickBot="1">
      <c r="A29" s="999"/>
      <c r="B29" s="1008" t="s">
        <v>3038</v>
      </c>
      <c r="C29" s="934" t="s">
        <v>140</v>
      </c>
      <c r="D29" s="967">
        <v>5</v>
      </c>
      <c r="E29" s="967">
        <v>8</v>
      </c>
      <c r="F29" s="975" t="s">
        <v>471</v>
      </c>
      <c r="G29" s="494"/>
      <c r="H29" s="494" t="s">
        <v>3036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3038</v>
      </c>
      <c r="N29" s="357" t="s">
        <v>3036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783"/>
      <c r="B30" s="783"/>
      <c r="C30" s="779" t="s">
        <v>22</v>
      </c>
      <c r="D30" s="937">
        <v>18</v>
      </c>
      <c r="E30" s="937">
        <v>0</v>
      </c>
      <c r="F30" s="755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1002">
        <v>4</v>
      </c>
      <c r="B31" s="1005" t="s">
        <v>40</v>
      </c>
      <c r="C31" s="941" t="s">
        <v>1180</v>
      </c>
      <c r="D31" s="972">
        <v>1</v>
      </c>
      <c r="E31" s="972">
        <v>1</v>
      </c>
      <c r="F31" s="973" t="s">
        <v>1131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996"/>
      <c r="B32" s="1007" t="s">
        <v>3037</v>
      </c>
      <c r="C32" s="931" t="s">
        <v>4294</v>
      </c>
      <c r="D32" s="961">
        <v>2</v>
      </c>
      <c r="E32" s="961">
        <v>3</v>
      </c>
      <c r="F32" s="974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3207</v>
      </c>
      <c r="M32" s="357" t="s">
        <v>3037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996"/>
      <c r="B33" s="1007" t="s">
        <v>4364</v>
      </c>
      <c r="C33" s="931" t="s">
        <v>4259</v>
      </c>
      <c r="D33" s="961">
        <v>3</v>
      </c>
      <c r="E33" s="961">
        <v>4</v>
      </c>
      <c r="F33" s="974" t="s">
        <v>4013</v>
      </c>
      <c r="G33" s="494"/>
      <c r="H33" s="494" t="s">
        <v>4012</v>
      </c>
      <c r="I33" s="494" t="s">
        <v>294</v>
      </c>
      <c r="J33" s="494" t="s">
        <v>294</v>
      </c>
      <c r="K33" s="573">
        <v>0</v>
      </c>
      <c r="L33" s="358" t="s">
        <v>4019</v>
      </c>
      <c r="M33" s="357" t="s">
        <v>4364</v>
      </c>
      <c r="N33" s="357" t="s">
        <v>4012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4013</v>
      </c>
      <c r="U33" s="357" t="s">
        <v>294</v>
      </c>
      <c r="V33" s="357" t="s">
        <v>294</v>
      </c>
    </row>
    <row r="34" spans="1:22">
      <c r="A34" s="996"/>
      <c r="B34" s="927" t="s">
        <v>3065</v>
      </c>
      <c r="C34" s="931" t="s">
        <v>3153</v>
      </c>
      <c r="D34" s="961">
        <v>5</v>
      </c>
      <c r="E34" s="961">
        <v>8</v>
      </c>
      <c r="F34" s="974" t="s">
        <v>3991</v>
      </c>
      <c r="G34" s="494"/>
      <c r="H34" s="494" t="s">
        <v>3050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3065</v>
      </c>
      <c r="N34" s="357" t="s">
        <v>3050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>
      <c r="A35" s="996"/>
      <c r="B35" s="1007" t="s">
        <v>4365</v>
      </c>
      <c r="C35" s="1009" t="s">
        <v>3574</v>
      </c>
      <c r="D35" s="961">
        <v>3</v>
      </c>
      <c r="E35" s="961">
        <v>4</v>
      </c>
      <c r="F35" s="976" t="s">
        <v>3937</v>
      </c>
      <c r="G35" s="494"/>
      <c r="H35" s="494" t="s">
        <v>3922</v>
      </c>
      <c r="I35" s="494" t="s">
        <v>294</v>
      </c>
      <c r="J35" s="494" t="s">
        <v>294</v>
      </c>
      <c r="K35" s="573">
        <v>0</v>
      </c>
      <c r="L35" s="358" t="s">
        <v>3575</v>
      </c>
      <c r="M35" s="357" t="s">
        <v>4365</v>
      </c>
      <c r="N35" s="357" t="s">
        <v>3922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3925</v>
      </c>
      <c r="U35" s="357" t="s">
        <v>294</v>
      </c>
      <c r="V35" s="357" t="s">
        <v>294</v>
      </c>
    </row>
    <row r="36" spans="1:22">
      <c r="A36" s="996"/>
      <c r="B36" s="1007" t="s">
        <v>4022</v>
      </c>
      <c r="C36" s="1009" t="s">
        <v>4023</v>
      </c>
      <c r="D36" s="961">
        <v>3</v>
      </c>
      <c r="E36" s="961">
        <v>4</v>
      </c>
      <c r="F36" s="974" t="s">
        <v>4013</v>
      </c>
      <c r="G36" s="494"/>
      <c r="H36" s="494" t="s">
        <v>4012</v>
      </c>
      <c r="I36" s="494" t="s">
        <v>294</v>
      </c>
      <c r="J36" s="494" t="s">
        <v>294</v>
      </c>
      <c r="K36" s="573">
        <v>0</v>
      </c>
      <c r="L36" s="358" t="s">
        <v>4024</v>
      </c>
      <c r="M36" s="357" t="s">
        <v>4022</v>
      </c>
      <c r="N36" s="357" t="s">
        <v>4012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4013</v>
      </c>
      <c r="U36" s="357" t="s">
        <v>294</v>
      </c>
      <c r="V36" s="357" t="s">
        <v>294</v>
      </c>
    </row>
    <row r="37" spans="1:22">
      <c r="A37" s="996"/>
      <c r="B37" s="927" t="s">
        <v>4366</v>
      </c>
      <c r="C37" s="1009" t="s">
        <v>4367</v>
      </c>
      <c r="D37" s="961">
        <v>2</v>
      </c>
      <c r="E37" s="961">
        <v>2</v>
      </c>
      <c r="F37" s="1010"/>
      <c r="G37" s="494" t="s">
        <v>241</v>
      </c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4368</v>
      </c>
      <c r="M37" s="357" t="s">
        <v>4366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</row>
    <row r="38" spans="1:22" ht="15" thickBot="1">
      <c r="A38" s="999"/>
      <c r="B38" s="933" t="s">
        <v>4369</v>
      </c>
      <c r="C38" s="1011" t="s">
        <v>4370</v>
      </c>
      <c r="D38" s="967">
        <v>2</v>
      </c>
      <c r="E38" s="967">
        <v>2</v>
      </c>
      <c r="F38" s="1003"/>
      <c r="G38" s="494" t="s">
        <v>241</v>
      </c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4371</v>
      </c>
      <c r="M38" s="357" t="s">
        <v>4369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783"/>
      <c r="B39" s="783"/>
      <c r="C39" s="779" t="s">
        <v>22</v>
      </c>
      <c r="D39" s="937">
        <v>19</v>
      </c>
      <c r="E39" s="937">
        <v>0</v>
      </c>
      <c r="F39" s="1004"/>
      <c r="G39" s="494"/>
      <c r="H39" s="494" t="s">
        <v>294</v>
      </c>
      <c r="I39" s="494" t="s">
        <v>294</v>
      </c>
      <c r="J39" s="494"/>
      <c r="K39" s="573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1002">
        <v>5</v>
      </c>
      <c r="B40" s="1005" t="s">
        <v>4372</v>
      </c>
      <c r="C40" s="941" t="s">
        <v>4347</v>
      </c>
      <c r="D40" s="972">
        <v>2</v>
      </c>
      <c r="E40" s="972">
        <v>2</v>
      </c>
      <c r="F40" s="973" t="s">
        <v>3153</v>
      </c>
      <c r="G40" s="494"/>
      <c r="H40" s="494" t="s">
        <v>3065</v>
      </c>
      <c r="I40" s="494" t="s">
        <v>294</v>
      </c>
      <c r="J40" s="494" t="s">
        <v>294</v>
      </c>
      <c r="K40" s="574">
        <v>0</v>
      </c>
      <c r="L40" s="358" t="s">
        <v>3593</v>
      </c>
      <c r="M40" s="357" t="s">
        <v>4372</v>
      </c>
      <c r="N40" s="357" t="s">
        <v>3065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996"/>
      <c r="B41" s="1007" t="s">
        <v>4373</v>
      </c>
      <c r="C41" s="1009" t="s">
        <v>4374</v>
      </c>
      <c r="D41" s="961">
        <v>3</v>
      </c>
      <c r="E41" s="961">
        <v>4</v>
      </c>
      <c r="F41" s="974" t="s">
        <v>4259</v>
      </c>
      <c r="G41" s="494"/>
      <c r="H41" s="494" t="s">
        <v>4364</v>
      </c>
      <c r="I41" s="494" t="s">
        <v>294</v>
      </c>
      <c r="J41" s="494" t="s">
        <v>294</v>
      </c>
      <c r="K41" s="573">
        <v>0</v>
      </c>
      <c r="L41" s="358" t="s">
        <v>4032</v>
      </c>
      <c r="M41" s="357" t="s">
        <v>4373</v>
      </c>
      <c r="N41" s="357" t="s">
        <v>4364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4019</v>
      </c>
      <c r="U41" s="357" t="s">
        <v>294</v>
      </c>
      <c r="V41" s="357" t="s">
        <v>294</v>
      </c>
    </row>
    <row r="42" spans="1:22">
      <c r="A42" s="996"/>
      <c r="B42" s="1007" t="s">
        <v>4033</v>
      </c>
      <c r="C42" s="1009" t="s">
        <v>3665</v>
      </c>
      <c r="D42" s="961">
        <v>5</v>
      </c>
      <c r="E42" s="961">
        <v>8</v>
      </c>
      <c r="F42" s="974" t="s">
        <v>4259</v>
      </c>
      <c r="G42" s="494"/>
      <c r="H42" s="494" t="s">
        <v>4364</v>
      </c>
      <c r="I42" s="494" t="s">
        <v>294</v>
      </c>
      <c r="J42" s="494" t="s">
        <v>294</v>
      </c>
      <c r="K42" s="573">
        <v>0</v>
      </c>
      <c r="L42" s="358" t="s">
        <v>3666</v>
      </c>
      <c r="M42" s="357" t="s">
        <v>4033</v>
      </c>
      <c r="N42" s="357" t="s">
        <v>4364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4019</v>
      </c>
      <c r="U42" s="357" t="s">
        <v>294</v>
      </c>
      <c r="V42" s="357" t="s">
        <v>294</v>
      </c>
    </row>
    <row r="43" spans="1:22">
      <c r="A43" s="996"/>
      <c r="B43" s="1007" t="s">
        <v>4375</v>
      </c>
      <c r="C43" s="1009" t="s">
        <v>4376</v>
      </c>
      <c r="D43" s="961">
        <v>3</v>
      </c>
      <c r="E43" s="961">
        <v>4</v>
      </c>
      <c r="F43" s="974" t="s">
        <v>3153</v>
      </c>
      <c r="G43" s="494"/>
      <c r="H43" s="494" t="s">
        <v>3065</v>
      </c>
      <c r="I43" s="494" t="s">
        <v>294</v>
      </c>
      <c r="J43" s="494" t="s">
        <v>294</v>
      </c>
      <c r="K43" s="573">
        <v>0</v>
      </c>
      <c r="L43" s="358" t="s">
        <v>4036</v>
      </c>
      <c r="M43" s="357" t="s">
        <v>4375</v>
      </c>
      <c r="N43" s="357" t="s">
        <v>3065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604</v>
      </c>
      <c r="U43" s="357" t="s">
        <v>294</v>
      </c>
      <c r="V43" s="357" t="s">
        <v>294</v>
      </c>
    </row>
    <row r="44" spans="1:22">
      <c r="A44" s="996"/>
      <c r="B44" s="1007" t="s">
        <v>4037</v>
      </c>
      <c r="C44" s="1009" t="s">
        <v>4038</v>
      </c>
      <c r="D44" s="961">
        <v>2</v>
      </c>
      <c r="E44" s="961">
        <v>4</v>
      </c>
      <c r="F44" s="974" t="s">
        <v>4259</v>
      </c>
      <c r="G44" s="494"/>
      <c r="H44" s="494" t="s">
        <v>4364</v>
      </c>
      <c r="I44" s="494" t="s">
        <v>294</v>
      </c>
      <c r="J44" s="494" t="s">
        <v>294</v>
      </c>
      <c r="K44" s="573">
        <v>0</v>
      </c>
      <c r="L44" s="358" t="s">
        <v>4039</v>
      </c>
      <c r="M44" s="357" t="s">
        <v>4037</v>
      </c>
      <c r="N44" s="357" t="s">
        <v>4364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4019</v>
      </c>
      <c r="U44" s="357" t="s">
        <v>294</v>
      </c>
      <c r="V44" s="357" t="s">
        <v>294</v>
      </c>
    </row>
    <row r="45" spans="1:22">
      <c r="A45" s="996"/>
      <c r="B45" s="1007" t="s">
        <v>3683</v>
      </c>
      <c r="C45" s="1009" t="s">
        <v>3684</v>
      </c>
      <c r="D45" s="961">
        <v>3</v>
      </c>
      <c r="E45" s="961">
        <v>4</v>
      </c>
      <c r="F45" s="1010" t="s">
        <v>4023</v>
      </c>
      <c r="G45" s="494"/>
      <c r="H45" s="494" t="s">
        <v>4022</v>
      </c>
      <c r="I45" s="494" t="s">
        <v>294</v>
      </c>
      <c r="J45" s="494" t="s">
        <v>294</v>
      </c>
      <c r="K45" s="573">
        <v>0</v>
      </c>
      <c r="L45" s="358" t="s">
        <v>3684</v>
      </c>
      <c r="M45" s="357" t="s">
        <v>3683</v>
      </c>
      <c r="N45" s="357" t="s">
        <v>4022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4024</v>
      </c>
      <c r="U45" s="357" t="s">
        <v>294</v>
      </c>
      <c r="V45" s="357" t="s">
        <v>294</v>
      </c>
    </row>
    <row r="46" spans="1:22">
      <c r="A46" s="996"/>
      <c r="B46" s="1007" t="s">
        <v>4377</v>
      </c>
      <c r="C46" s="1009" t="s">
        <v>4378</v>
      </c>
      <c r="D46" s="961">
        <v>2</v>
      </c>
      <c r="E46" s="961">
        <v>2</v>
      </c>
      <c r="F46" s="974"/>
      <c r="G46" s="494" t="s">
        <v>242</v>
      </c>
      <c r="H46" s="494"/>
      <c r="I46" s="494" t="s">
        <v>294</v>
      </c>
      <c r="J46" s="494" t="s">
        <v>294</v>
      </c>
      <c r="K46" s="573">
        <v>0</v>
      </c>
      <c r="L46" s="358" t="s">
        <v>4379</v>
      </c>
      <c r="M46" s="357" t="s">
        <v>4377</v>
      </c>
      <c r="N46" s="357" t="s">
        <v>241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</row>
    <row r="47" spans="1:22" ht="15" thickBot="1">
      <c r="A47" s="999"/>
      <c r="B47" s="1008" t="s">
        <v>4380</v>
      </c>
      <c r="C47" s="1011" t="s">
        <v>4381</v>
      </c>
      <c r="D47" s="967">
        <v>2</v>
      </c>
      <c r="E47" s="967">
        <v>2</v>
      </c>
      <c r="F47" s="975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4382</v>
      </c>
      <c r="M47" s="357" t="s">
        <v>4380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 ht="15" thickBot="1">
      <c r="A48" s="783"/>
      <c r="B48" s="783"/>
      <c r="C48" s="779" t="s">
        <v>22</v>
      </c>
      <c r="D48" s="937">
        <v>20</v>
      </c>
      <c r="E48" s="937">
        <v>0</v>
      </c>
      <c r="F48" s="1004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1002">
        <v>6</v>
      </c>
      <c r="B49" s="1005" t="s">
        <v>3040</v>
      </c>
      <c r="C49" s="941" t="s">
        <v>3998</v>
      </c>
      <c r="D49" s="972">
        <v>3</v>
      </c>
      <c r="E49" s="972">
        <v>4</v>
      </c>
      <c r="F49" s="984" t="s">
        <v>3994</v>
      </c>
      <c r="G49" s="494"/>
      <c r="H49" s="494" t="s">
        <v>3184</v>
      </c>
      <c r="I49" s="494" t="s">
        <v>294</v>
      </c>
      <c r="J49" s="494" t="s">
        <v>294</v>
      </c>
      <c r="K49" s="573">
        <v>0</v>
      </c>
      <c r="L49" s="358" t="s">
        <v>3259</v>
      </c>
      <c r="M49" s="357" t="s">
        <v>3040</v>
      </c>
      <c r="N49" s="357" t="s">
        <v>3184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3187</v>
      </c>
      <c r="U49" s="357" t="s">
        <v>294</v>
      </c>
      <c r="V49" s="357" t="s">
        <v>294</v>
      </c>
    </row>
    <row r="50" spans="1:22">
      <c r="A50" s="996"/>
      <c r="B50" s="1007" t="s">
        <v>4383</v>
      </c>
      <c r="C50" s="931" t="s">
        <v>3681</v>
      </c>
      <c r="D50" s="961">
        <v>4</v>
      </c>
      <c r="E50" s="961">
        <v>6</v>
      </c>
      <c r="F50" s="974" t="s">
        <v>4374</v>
      </c>
      <c r="G50" s="494"/>
      <c r="H50" s="494" t="s">
        <v>4373</v>
      </c>
      <c r="I50" s="494" t="s">
        <v>294</v>
      </c>
      <c r="J50" s="494" t="s">
        <v>294</v>
      </c>
      <c r="K50" s="573">
        <v>0</v>
      </c>
      <c r="L50" s="358" t="s">
        <v>3682</v>
      </c>
      <c r="M50" s="357" t="s">
        <v>4383</v>
      </c>
      <c r="N50" s="357" t="s">
        <v>4373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4032</v>
      </c>
      <c r="U50" s="357" t="s">
        <v>294</v>
      </c>
      <c r="V50" s="357" t="s">
        <v>294</v>
      </c>
    </row>
    <row r="51" spans="1:22">
      <c r="A51" s="996"/>
      <c r="B51" s="1007" t="s">
        <v>4337</v>
      </c>
      <c r="C51" s="931" t="s">
        <v>4338</v>
      </c>
      <c r="D51" s="961">
        <v>2</v>
      </c>
      <c r="E51" s="961">
        <v>2</v>
      </c>
      <c r="F51" s="974" t="s">
        <v>4038</v>
      </c>
      <c r="G51" s="494"/>
      <c r="H51" s="494" t="s">
        <v>4037</v>
      </c>
      <c r="I51" s="494" t="s">
        <v>294</v>
      </c>
      <c r="J51" s="494" t="s">
        <v>294</v>
      </c>
      <c r="K51" s="573">
        <v>0</v>
      </c>
      <c r="L51" s="358" t="s">
        <v>3952</v>
      </c>
      <c r="M51" s="357" t="s">
        <v>4337</v>
      </c>
      <c r="N51" s="357" t="s">
        <v>4037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4039</v>
      </c>
      <c r="U51" s="357" t="s">
        <v>294</v>
      </c>
      <c r="V51" s="357" t="s">
        <v>294</v>
      </c>
    </row>
    <row r="52" spans="1:22">
      <c r="A52" s="996"/>
      <c r="B52" s="1007" t="s">
        <v>3699</v>
      </c>
      <c r="C52" s="1009" t="s">
        <v>3701</v>
      </c>
      <c r="D52" s="961">
        <v>3</v>
      </c>
      <c r="E52" s="961">
        <v>4</v>
      </c>
      <c r="F52" s="974" t="s">
        <v>3684</v>
      </c>
      <c r="G52" s="494"/>
      <c r="H52" s="494" t="s">
        <v>3683</v>
      </c>
      <c r="I52" s="494" t="s">
        <v>294</v>
      </c>
      <c r="J52" s="494" t="s">
        <v>294</v>
      </c>
      <c r="K52" s="573">
        <v>0</v>
      </c>
      <c r="L52" s="358" t="s">
        <v>3701</v>
      </c>
      <c r="M52" s="357" t="s">
        <v>3699</v>
      </c>
      <c r="N52" s="357" t="s">
        <v>3683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3684</v>
      </c>
      <c r="U52" s="357" t="s">
        <v>294</v>
      </c>
      <c r="V52" s="357" t="s">
        <v>294</v>
      </c>
    </row>
    <row r="53" spans="1:22">
      <c r="A53" s="996"/>
      <c r="B53" s="1007" t="s">
        <v>4384</v>
      </c>
      <c r="C53" s="1009" t="s">
        <v>3689</v>
      </c>
      <c r="D53" s="961">
        <v>3</v>
      </c>
      <c r="E53" s="961">
        <v>4</v>
      </c>
      <c r="F53" s="1010" t="s">
        <v>4374</v>
      </c>
      <c r="G53" s="494"/>
      <c r="H53" s="494" t="s">
        <v>4373</v>
      </c>
      <c r="I53" s="494" t="s">
        <v>294</v>
      </c>
      <c r="J53" s="494" t="s">
        <v>294</v>
      </c>
      <c r="K53" s="573">
        <v>0</v>
      </c>
      <c r="L53" s="358" t="s">
        <v>3690</v>
      </c>
      <c r="M53" s="357" t="s">
        <v>4384</v>
      </c>
      <c r="N53" s="357" t="s">
        <v>4373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4032</v>
      </c>
      <c r="U53" s="357" t="s">
        <v>294</v>
      </c>
      <c r="V53" s="357" t="s">
        <v>294</v>
      </c>
    </row>
    <row r="54" spans="1:22">
      <c r="A54" s="996"/>
      <c r="B54" s="1007" t="s">
        <v>3685</v>
      </c>
      <c r="C54" s="1009" t="s">
        <v>3686</v>
      </c>
      <c r="D54" s="961">
        <v>4</v>
      </c>
      <c r="E54" s="961">
        <v>6</v>
      </c>
      <c r="F54" s="974" t="s">
        <v>4374</v>
      </c>
      <c r="G54" s="494"/>
      <c r="H54" s="494" t="s">
        <v>4373</v>
      </c>
      <c r="I54" s="494" t="s">
        <v>294</v>
      </c>
      <c r="J54" s="494" t="s">
        <v>294</v>
      </c>
      <c r="K54" s="573">
        <v>0</v>
      </c>
      <c r="L54" s="358" t="s">
        <v>3687</v>
      </c>
      <c r="M54" s="357" t="s">
        <v>3685</v>
      </c>
      <c r="N54" s="357" t="s">
        <v>4373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4032</v>
      </c>
      <c r="U54" s="357" t="s">
        <v>294</v>
      </c>
      <c r="V54" s="357" t="s">
        <v>294</v>
      </c>
    </row>
    <row r="55" spans="1:22" ht="15" thickBot="1">
      <c r="A55" s="999"/>
      <c r="B55" s="1008" t="s">
        <v>4385</v>
      </c>
      <c r="C55" s="1011" t="s">
        <v>3650</v>
      </c>
      <c r="D55" s="967">
        <v>2</v>
      </c>
      <c r="E55" s="967">
        <v>4</v>
      </c>
      <c r="F55" s="979" t="s">
        <v>3644</v>
      </c>
      <c r="G55" s="494"/>
      <c r="H55" s="494" t="s">
        <v>4362</v>
      </c>
      <c r="I55" s="494" t="s">
        <v>294</v>
      </c>
      <c r="J55" s="494" t="s">
        <v>294</v>
      </c>
      <c r="K55" s="573">
        <v>0</v>
      </c>
      <c r="L55" s="358" t="s">
        <v>3651</v>
      </c>
      <c r="M55" s="357" t="s">
        <v>4385</v>
      </c>
      <c r="N55" s="357" t="s">
        <v>4362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3645</v>
      </c>
      <c r="U55" s="357" t="s">
        <v>294</v>
      </c>
      <c r="V55" s="357" t="s">
        <v>294</v>
      </c>
    </row>
    <row r="56" spans="1:22" ht="15" thickBot="1">
      <c r="A56" s="783"/>
      <c r="B56" s="783"/>
      <c r="C56" s="779" t="s">
        <v>22</v>
      </c>
      <c r="D56" s="937">
        <v>21</v>
      </c>
      <c r="E56" s="937">
        <v>0</v>
      </c>
      <c r="F56" s="1012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1002">
        <v>7</v>
      </c>
      <c r="B57" s="1005" t="s">
        <v>4051</v>
      </c>
      <c r="C57" s="1006" t="s">
        <v>3692</v>
      </c>
      <c r="D57" s="972">
        <v>4</v>
      </c>
      <c r="E57" s="972">
        <v>6</v>
      </c>
      <c r="F57" s="984" t="s">
        <v>3686</v>
      </c>
      <c r="G57" s="494"/>
      <c r="H57" s="494" t="s">
        <v>3685</v>
      </c>
      <c r="I57" s="494" t="s">
        <v>294</v>
      </c>
      <c r="J57" s="494" t="s">
        <v>294</v>
      </c>
      <c r="K57" s="573">
        <v>0</v>
      </c>
      <c r="L57" s="358" t="s">
        <v>3692</v>
      </c>
      <c r="M57" s="357" t="s">
        <v>4051</v>
      </c>
      <c r="N57" s="357" t="s">
        <v>3685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3687</v>
      </c>
      <c r="U57" s="357" t="s">
        <v>294</v>
      </c>
      <c r="V57" s="357" t="s">
        <v>294</v>
      </c>
    </row>
    <row r="58" spans="1:22">
      <c r="A58" s="996"/>
      <c r="B58" s="1007" t="s">
        <v>38</v>
      </c>
      <c r="C58" s="931" t="s">
        <v>331</v>
      </c>
      <c r="D58" s="961">
        <v>1</v>
      </c>
      <c r="E58" s="961">
        <v>1</v>
      </c>
      <c r="F58" s="976" t="s">
        <v>335</v>
      </c>
      <c r="G58" s="494"/>
      <c r="H58" s="494" t="s">
        <v>3051</v>
      </c>
      <c r="I58" s="494" t="s">
        <v>294</v>
      </c>
      <c r="J58" s="494" t="s">
        <v>294</v>
      </c>
      <c r="K58" s="573">
        <v>0</v>
      </c>
      <c r="L58" s="358" t="s">
        <v>331</v>
      </c>
      <c r="M58" s="357" t="s">
        <v>38</v>
      </c>
      <c r="N58" s="357" t="s">
        <v>3051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335</v>
      </c>
      <c r="U58" s="357" t="s">
        <v>294</v>
      </c>
      <c r="V58" s="357" t="s">
        <v>294</v>
      </c>
    </row>
    <row r="59" spans="1:22">
      <c r="A59" s="996"/>
      <c r="B59" s="1007" t="s">
        <v>4386</v>
      </c>
      <c r="C59" s="931" t="s">
        <v>1153</v>
      </c>
      <c r="D59" s="961">
        <v>8</v>
      </c>
      <c r="E59" s="961">
        <v>12</v>
      </c>
      <c r="F59" s="974" t="s">
        <v>3998</v>
      </c>
      <c r="G59" s="494"/>
      <c r="H59" s="494" t="s">
        <v>3040</v>
      </c>
      <c r="I59" s="494" t="s">
        <v>294</v>
      </c>
      <c r="J59" s="494" t="s">
        <v>294</v>
      </c>
      <c r="K59" s="573">
        <v>0</v>
      </c>
      <c r="L59" s="358" t="s">
        <v>1153</v>
      </c>
      <c r="M59" s="357" t="s">
        <v>4386</v>
      </c>
      <c r="N59" s="357" t="s">
        <v>3040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3259</v>
      </c>
      <c r="U59" s="357" t="s">
        <v>294</v>
      </c>
      <c r="V59" s="357" t="s">
        <v>294</v>
      </c>
    </row>
    <row r="60" spans="1:22">
      <c r="A60" s="996"/>
      <c r="B60" s="1007" t="s">
        <v>3693</v>
      </c>
      <c r="C60" s="1009" t="s">
        <v>3694</v>
      </c>
      <c r="D60" s="961">
        <v>3</v>
      </c>
      <c r="E60" s="961">
        <v>4</v>
      </c>
      <c r="F60" s="974" t="s">
        <v>3684</v>
      </c>
      <c r="G60" s="494"/>
      <c r="H60" s="494" t="s">
        <v>3683</v>
      </c>
      <c r="I60" s="494" t="s">
        <v>294</v>
      </c>
      <c r="J60" s="494" t="s">
        <v>294</v>
      </c>
      <c r="K60" s="573">
        <v>0</v>
      </c>
      <c r="L60" s="358" t="s">
        <v>3695</v>
      </c>
      <c r="M60" s="357" t="s">
        <v>3693</v>
      </c>
      <c r="N60" s="357" t="s">
        <v>3683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3684</v>
      </c>
      <c r="U60" s="357" t="s">
        <v>294</v>
      </c>
      <c r="V60" s="357" t="s">
        <v>294</v>
      </c>
    </row>
    <row r="61" spans="1:22" ht="15" thickBot="1">
      <c r="A61" s="999"/>
      <c r="B61" s="1008" t="s">
        <v>3702</v>
      </c>
      <c r="C61" s="1011" t="s">
        <v>3703</v>
      </c>
      <c r="D61" s="967">
        <v>3</v>
      </c>
      <c r="E61" s="967">
        <v>4</v>
      </c>
      <c r="F61" s="979" t="s">
        <v>3686</v>
      </c>
      <c r="G61" s="494"/>
      <c r="H61" s="494" t="s">
        <v>3685</v>
      </c>
      <c r="I61" s="494" t="s">
        <v>294</v>
      </c>
      <c r="J61" s="494" t="s">
        <v>294</v>
      </c>
      <c r="K61" s="573">
        <v>0</v>
      </c>
      <c r="L61" s="358" t="s">
        <v>3703</v>
      </c>
      <c r="M61" s="357" t="s">
        <v>3702</v>
      </c>
      <c r="N61" s="357" t="s">
        <v>3685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3687</v>
      </c>
      <c r="U61" s="357" t="s">
        <v>294</v>
      </c>
      <c r="V61" s="357" t="s">
        <v>294</v>
      </c>
    </row>
    <row r="62" spans="1:22" ht="15" thickBot="1">
      <c r="A62" s="783"/>
      <c r="B62" s="783"/>
      <c r="C62" s="779" t="s">
        <v>22</v>
      </c>
      <c r="D62" s="937">
        <v>19</v>
      </c>
      <c r="E62" s="937">
        <v>0</v>
      </c>
      <c r="F62" s="1004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1002">
        <v>8</v>
      </c>
      <c r="B63" s="1005" t="s">
        <v>4053</v>
      </c>
      <c r="C63" s="1006" t="s">
        <v>4054</v>
      </c>
      <c r="D63" s="972">
        <v>2</v>
      </c>
      <c r="E63" s="972">
        <v>4</v>
      </c>
      <c r="F63" s="1013" t="s">
        <v>3692</v>
      </c>
      <c r="G63" s="494"/>
      <c r="H63" s="494" t="s">
        <v>4051</v>
      </c>
      <c r="I63" s="494" t="s">
        <v>294</v>
      </c>
      <c r="J63" s="494" t="s">
        <v>294</v>
      </c>
      <c r="K63" s="573">
        <v>0</v>
      </c>
      <c r="L63" s="358" t="s">
        <v>4054</v>
      </c>
      <c r="M63" s="357" t="s">
        <v>4053</v>
      </c>
      <c r="N63" s="357" t="s">
        <v>4051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3692</v>
      </c>
      <c r="U63" s="357" t="s">
        <v>294</v>
      </c>
      <c r="V63" s="357" t="s">
        <v>294</v>
      </c>
    </row>
    <row r="64" spans="1:22">
      <c r="A64" s="996"/>
      <c r="B64" s="1007" t="s">
        <v>3052</v>
      </c>
      <c r="C64" s="931" t="s">
        <v>1181</v>
      </c>
      <c r="D64" s="961">
        <v>4</v>
      </c>
      <c r="E64" s="961">
        <v>6</v>
      </c>
      <c r="F64" s="1010" t="s">
        <v>438</v>
      </c>
      <c r="G64" s="494"/>
      <c r="H64" s="494" t="s">
        <v>3035</v>
      </c>
      <c r="I64" s="494" t="s">
        <v>294</v>
      </c>
      <c r="J64" s="494" t="s">
        <v>294</v>
      </c>
      <c r="K64" s="573">
        <v>0</v>
      </c>
      <c r="L64" s="358" t="s">
        <v>1181</v>
      </c>
      <c r="M64" s="357" t="s">
        <v>3052</v>
      </c>
      <c r="N64" s="357" t="s">
        <v>3035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438</v>
      </c>
      <c r="U64" s="357" t="s">
        <v>294</v>
      </c>
      <c r="V64" s="357" t="s">
        <v>294</v>
      </c>
    </row>
    <row r="65" spans="1:22">
      <c r="A65" s="996"/>
      <c r="B65" s="1007" t="s">
        <v>4387</v>
      </c>
      <c r="C65" s="1014" t="s">
        <v>4388</v>
      </c>
      <c r="D65" s="961">
        <v>3</v>
      </c>
      <c r="E65" s="961">
        <v>4</v>
      </c>
      <c r="F65" s="976" t="s">
        <v>3701</v>
      </c>
      <c r="G65" s="494"/>
      <c r="H65" s="494" t="s">
        <v>3699</v>
      </c>
      <c r="I65" s="494" t="s">
        <v>294</v>
      </c>
      <c r="J65" s="494" t="s">
        <v>294</v>
      </c>
      <c r="K65" s="573">
        <v>0</v>
      </c>
      <c r="L65" s="358" t="s">
        <v>3707</v>
      </c>
      <c r="M65" s="357" t="s">
        <v>4387</v>
      </c>
      <c r="N65" s="357" t="s">
        <v>3699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3701</v>
      </c>
      <c r="U65" s="357" t="s">
        <v>294</v>
      </c>
      <c r="V65" s="357" t="s">
        <v>294</v>
      </c>
    </row>
    <row r="66" spans="1:22">
      <c r="A66" s="996"/>
      <c r="B66" s="1007" t="s">
        <v>4057</v>
      </c>
      <c r="C66" s="931" t="s">
        <v>4058</v>
      </c>
      <c r="D66" s="961">
        <v>3</v>
      </c>
      <c r="E66" s="961">
        <v>4</v>
      </c>
      <c r="F66" s="1010" t="s">
        <v>3692</v>
      </c>
      <c r="G66" s="494"/>
      <c r="H66" s="494" t="s">
        <v>4051</v>
      </c>
      <c r="I66" s="494" t="s">
        <v>294</v>
      </c>
      <c r="J66" s="494" t="s">
        <v>294</v>
      </c>
      <c r="K66" s="573">
        <v>0</v>
      </c>
      <c r="L66" s="358" t="s">
        <v>4059</v>
      </c>
      <c r="M66" s="357" t="s">
        <v>4057</v>
      </c>
      <c r="N66" s="357" t="s">
        <v>4051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3692</v>
      </c>
      <c r="U66" s="357" t="s">
        <v>294</v>
      </c>
      <c r="V66" s="357" t="s">
        <v>294</v>
      </c>
    </row>
    <row r="67" spans="1:22" ht="15" thickBot="1">
      <c r="A67" s="999"/>
      <c r="B67" s="1008" t="s">
        <v>4389</v>
      </c>
      <c r="C67" s="934" t="s">
        <v>1182</v>
      </c>
      <c r="D67" s="967">
        <v>6</v>
      </c>
      <c r="E67" s="967">
        <v>10</v>
      </c>
      <c r="F67" s="979" t="s">
        <v>1153</v>
      </c>
      <c r="G67" s="494"/>
      <c r="H67" s="494" t="s">
        <v>4386</v>
      </c>
      <c r="I67" s="494" t="s">
        <v>294</v>
      </c>
      <c r="J67" s="494" t="s">
        <v>294</v>
      </c>
      <c r="K67" s="573">
        <v>0</v>
      </c>
      <c r="L67" s="358" t="s">
        <v>1182</v>
      </c>
      <c r="M67" s="357" t="s">
        <v>4389</v>
      </c>
      <c r="N67" s="357" t="s">
        <v>4386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1153</v>
      </c>
      <c r="U67" s="357" t="s">
        <v>294</v>
      </c>
      <c r="V67" s="357" t="s">
        <v>294</v>
      </c>
    </row>
    <row r="68" spans="1:22" ht="15" thickBot="1">
      <c r="A68" s="783"/>
      <c r="B68" s="783"/>
      <c r="C68" s="779" t="s">
        <v>22</v>
      </c>
      <c r="D68" s="937">
        <v>18</v>
      </c>
      <c r="E68" s="937">
        <v>0</v>
      </c>
      <c r="F68" s="1012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 ht="15" thickBot="1">
      <c r="A69" s="776">
        <v>9</v>
      </c>
      <c r="B69" s="607" t="s">
        <v>4062</v>
      </c>
      <c r="C69" s="1015" t="s">
        <v>4390</v>
      </c>
      <c r="D69" s="981">
        <v>20</v>
      </c>
      <c r="E69" s="981">
        <v>40</v>
      </c>
      <c r="F69" s="1016" t="s">
        <v>4058</v>
      </c>
      <c r="G69" s="494"/>
      <c r="H69" s="494" t="s">
        <v>4057</v>
      </c>
      <c r="I69" s="494" t="s">
        <v>294</v>
      </c>
      <c r="J69" s="494" t="s">
        <v>294</v>
      </c>
      <c r="K69" s="573">
        <v>0</v>
      </c>
      <c r="L69" s="358" t="s">
        <v>4391</v>
      </c>
      <c r="M69" s="357" t="s">
        <v>4062</v>
      </c>
      <c r="N69" s="357" t="s">
        <v>4057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4059</v>
      </c>
      <c r="U69" s="357" t="s">
        <v>294</v>
      </c>
      <c r="V69" s="357" t="s">
        <v>294</v>
      </c>
    </row>
    <row r="70" spans="1:22" ht="15" thickBot="1">
      <c r="A70" s="783"/>
      <c r="B70" s="783"/>
      <c r="C70" s="779" t="s">
        <v>22</v>
      </c>
      <c r="D70" s="937">
        <v>20</v>
      </c>
      <c r="E70" s="937">
        <v>0</v>
      </c>
      <c r="F70" s="938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1002">
        <v>10</v>
      </c>
      <c r="B71" s="940" t="s">
        <v>4065</v>
      </c>
      <c r="C71" s="1006" t="s">
        <v>4392</v>
      </c>
      <c r="D71" s="972">
        <v>20</v>
      </c>
      <c r="E71" s="972">
        <v>40</v>
      </c>
      <c r="F71" s="943" t="s">
        <v>4390</v>
      </c>
      <c r="G71" s="494"/>
      <c r="H71" s="494" t="s">
        <v>4062</v>
      </c>
      <c r="I71" s="494" t="s">
        <v>294</v>
      </c>
      <c r="J71" s="494" t="s">
        <v>294</v>
      </c>
      <c r="K71" s="573">
        <v>0</v>
      </c>
      <c r="L71" s="358" t="s">
        <v>4393</v>
      </c>
      <c r="M71" s="357" t="s">
        <v>4065</v>
      </c>
      <c r="N71" s="357" t="s">
        <v>4062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4391</v>
      </c>
      <c r="U71" s="357" t="s">
        <v>294</v>
      </c>
      <c r="V71" s="357" t="s">
        <v>294</v>
      </c>
    </row>
    <row r="72" spans="1:22" ht="15" thickBot="1">
      <c r="A72" s="999"/>
      <c r="B72" s="1008" t="s">
        <v>4068</v>
      </c>
      <c r="C72" s="934" t="s">
        <v>4329</v>
      </c>
      <c r="D72" s="967">
        <v>2</v>
      </c>
      <c r="E72" s="967">
        <v>2</v>
      </c>
      <c r="F72" s="936" t="s">
        <v>4394</v>
      </c>
      <c r="G72" s="494"/>
      <c r="H72" s="494" t="s">
        <v>4062</v>
      </c>
      <c r="I72" s="494" t="s">
        <v>4389</v>
      </c>
      <c r="J72" s="494" t="s">
        <v>294</v>
      </c>
      <c r="K72" s="573">
        <v>0</v>
      </c>
      <c r="L72" s="358" t="s">
        <v>3396</v>
      </c>
      <c r="M72" s="357" t="s">
        <v>4068</v>
      </c>
      <c r="N72" s="357" t="s">
        <v>4062</v>
      </c>
      <c r="O72" s="357" t="s">
        <v>4389</v>
      </c>
      <c r="P72" s="357" t="s">
        <v>294</v>
      </c>
      <c r="Q72" s="357">
        <v>0</v>
      </c>
      <c r="R72" s="357">
        <v>32</v>
      </c>
      <c r="S72" s="357">
        <v>0</v>
      </c>
      <c r="T72" s="357" t="s">
        <v>4391</v>
      </c>
      <c r="U72" s="357" t="s">
        <v>1182</v>
      </c>
      <c r="V72" s="357" t="s">
        <v>294</v>
      </c>
    </row>
    <row r="73" spans="1:22" ht="15" thickBot="1">
      <c r="A73" s="783"/>
      <c r="B73" s="783"/>
      <c r="C73" s="787" t="s">
        <v>22</v>
      </c>
      <c r="D73" s="937">
        <v>22</v>
      </c>
      <c r="E73" s="937">
        <v>0</v>
      </c>
      <c r="F73" s="93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1017"/>
      <c r="B74" s="1018"/>
      <c r="C74" s="787" t="s">
        <v>111</v>
      </c>
      <c r="D74" s="937">
        <v>200</v>
      </c>
      <c r="E74" s="937">
        <v>0</v>
      </c>
      <c r="F74" s="1019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389-8186-4592-B95F-2AB1C0D7A27B}">
  <sheetPr codeName="Sheet220"/>
  <dimension ref="A1:V71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32">
        <v>1</v>
      </c>
      <c r="B9" s="955" t="s">
        <v>3035</v>
      </c>
      <c r="C9" s="956" t="s">
        <v>438</v>
      </c>
      <c r="D9" s="957">
        <v>2</v>
      </c>
      <c r="E9" s="957">
        <v>3</v>
      </c>
      <c r="F9" s="958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3035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34"/>
      <c r="B10" s="959" t="s">
        <v>3049</v>
      </c>
      <c r="C10" s="960" t="s">
        <v>3533</v>
      </c>
      <c r="D10" s="961">
        <v>5</v>
      </c>
      <c r="E10" s="961">
        <v>8</v>
      </c>
      <c r="F10" s="96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3049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34"/>
      <c r="B11" s="959" t="s">
        <v>3907</v>
      </c>
      <c r="C11" s="963" t="s">
        <v>3915</v>
      </c>
      <c r="D11" s="961">
        <v>3</v>
      </c>
      <c r="E11" s="961">
        <v>4</v>
      </c>
      <c r="F11" s="96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3909</v>
      </c>
      <c r="M11" s="357" t="s">
        <v>3907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34"/>
      <c r="B12" s="959" t="s">
        <v>3537</v>
      </c>
      <c r="C12" s="963" t="s">
        <v>3538</v>
      </c>
      <c r="D12" s="961">
        <v>3</v>
      </c>
      <c r="E12" s="961">
        <v>4</v>
      </c>
      <c r="F12" s="964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3539</v>
      </c>
      <c r="M12" s="357" t="s">
        <v>3537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34"/>
      <c r="B13" s="959" t="s">
        <v>3184</v>
      </c>
      <c r="C13" s="963" t="s">
        <v>3994</v>
      </c>
      <c r="D13" s="961">
        <v>3</v>
      </c>
      <c r="E13" s="961">
        <v>4</v>
      </c>
      <c r="F13" s="964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42"/>
      <c r="B14" s="965" t="s">
        <v>3034</v>
      </c>
      <c r="C14" s="966" t="s">
        <v>3543</v>
      </c>
      <c r="D14" s="967">
        <v>5</v>
      </c>
      <c r="E14" s="967">
        <v>8</v>
      </c>
      <c r="F14" s="96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3034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969"/>
      <c r="B15" s="737"/>
      <c r="C15" s="738" t="s">
        <v>22</v>
      </c>
      <c r="D15" s="937">
        <v>21</v>
      </c>
      <c r="E15" s="937">
        <v>0</v>
      </c>
      <c r="F15" s="73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732">
        <v>2</v>
      </c>
      <c r="B16" s="970" t="s">
        <v>3050</v>
      </c>
      <c r="C16" s="971" t="s">
        <v>3991</v>
      </c>
      <c r="D16" s="972">
        <v>5</v>
      </c>
      <c r="E16" s="972">
        <v>8</v>
      </c>
      <c r="F16" s="973" t="s">
        <v>3533</v>
      </c>
      <c r="G16" s="494"/>
      <c r="H16" s="494" t="s">
        <v>3049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3050</v>
      </c>
      <c r="N16" s="357" t="s">
        <v>3049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>
      <c r="A17" s="734"/>
      <c r="B17" s="959" t="s">
        <v>3910</v>
      </c>
      <c r="C17" s="963" t="s">
        <v>3911</v>
      </c>
      <c r="D17" s="961">
        <v>4</v>
      </c>
      <c r="E17" s="961">
        <v>6</v>
      </c>
      <c r="F17" s="974" t="s">
        <v>3538</v>
      </c>
      <c r="G17" s="494"/>
      <c r="H17" s="494" t="s">
        <v>3537</v>
      </c>
      <c r="I17" s="494" t="s">
        <v>294</v>
      </c>
      <c r="J17" s="494" t="s">
        <v>294</v>
      </c>
      <c r="K17" s="573">
        <v>0</v>
      </c>
      <c r="L17" s="358" t="s">
        <v>3912</v>
      </c>
      <c r="M17" s="357" t="s">
        <v>3910</v>
      </c>
      <c r="N17" s="357" t="s">
        <v>3537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3539</v>
      </c>
      <c r="U17" s="357" t="s">
        <v>294</v>
      </c>
      <c r="V17" s="357" t="s">
        <v>294</v>
      </c>
    </row>
    <row r="18" spans="1:22">
      <c r="A18" s="734"/>
      <c r="B18" s="959" t="s">
        <v>3913</v>
      </c>
      <c r="C18" s="963" t="s">
        <v>3928</v>
      </c>
      <c r="D18" s="961">
        <v>3</v>
      </c>
      <c r="E18" s="961">
        <v>4</v>
      </c>
      <c r="F18" s="974" t="s">
        <v>3915</v>
      </c>
      <c r="G18" s="494"/>
      <c r="H18" s="494" t="s">
        <v>3907</v>
      </c>
      <c r="I18" s="494" t="s">
        <v>294</v>
      </c>
      <c r="J18" s="494" t="s">
        <v>294</v>
      </c>
      <c r="K18" s="573">
        <v>0</v>
      </c>
      <c r="L18" s="358" t="s">
        <v>3916</v>
      </c>
      <c r="M18" s="357" t="s">
        <v>3913</v>
      </c>
      <c r="N18" s="357" t="s">
        <v>3907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3909</v>
      </c>
      <c r="U18" s="357" t="s">
        <v>294</v>
      </c>
      <c r="V18" s="357" t="s">
        <v>294</v>
      </c>
    </row>
    <row r="19" spans="1:22">
      <c r="A19" s="734"/>
      <c r="B19" s="959" t="s">
        <v>4331</v>
      </c>
      <c r="C19" s="963" t="s">
        <v>4332</v>
      </c>
      <c r="D19" s="961">
        <v>2</v>
      </c>
      <c r="E19" s="961">
        <v>2</v>
      </c>
      <c r="F19" s="974" t="s">
        <v>3915</v>
      </c>
      <c r="G19" s="494"/>
      <c r="H19" s="494" t="s">
        <v>3907</v>
      </c>
      <c r="I19" s="494" t="s">
        <v>294</v>
      </c>
      <c r="J19" s="494" t="s">
        <v>294</v>
      </c>
      <c r="K19" s="573">
        <v>0</v>
      </c>
      <c r="L19" s="358" t="s">
        <v>3919</v>
      </c>
      <c r="M19" s="357" t="s">
        <v>4331</v>
      </c>
      <c r="N19" s="357" t="s">
        <v>3907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3909</v>
      </c>
      <c r="U19" s="357" t="s">
        <v>294</v>
      </c>
      <c r="V19" s="357" t="s">
        <v>294</v>
      </c>
    </row>
    <row r="20" spans="1:22">
      <c r="A20" s="734"/>
      <c r="B20" s="959" t="s">
        <v>3051</v>
      </c>
      <c r="C20" s="963" t="s">
        <v>335</v>
      </c>
      <c r="D20" s="961">
        <v>2</v>
      </c>
      <c r="E20" s="961">
        <v>3</v>
      </c>
      <c r="F20" s="974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3051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742"/>
      <c r="B21" s="965" t="s">
        <v>3036</v>
      </c>
      <c r="C21" s="966" t="s">
        <v>471</v>
      </c>
      <c r="D21" s="967">
        <v>5</v>
      </c>
      <c r="E21" s="967">
        <v>8</v>
      </c>
      <c r="F21" s="975" t="s">
        <v>3543</v>
      </c>
      <c r="G21" s="494"/>
      <c r="H21" s="494" t="s">
        <v>3034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3036</v>
      </c>
      <c r="N21" s="357" t="s">
        <v>3034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969"/>
      <c r="B22" s="737"/>
      <c r="C22" s="738" t="s">
        <v>22</v>
      </c>
      <c r="D22" s="937">
        <v>21</v>
      </c>
      <c r="E22" s="937">
        <v>0</v>
      </c>
      <c r="F22" s="73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732">
        <v>3</v>
      </c>
      <c r="B23" s="970" t="s">
        <v>3200</v>
      </c>
      <c r="C23" s="971" t="s">
        <v>3201</v>
      </c>
      <c r="D23" s="972">
        <v>3</v>
      </c>
      <c r="E23" s="972">
        <v>4</v>
      </c>
      <c r="F23" s="973" t="s">
        <v>3538</v>
      </c>
      <c r="G23" s="494"/>
      <c r="H23" s="494" t="s">
        <v>3537</v>
      </c>
      <c r="I23" s="494" t="s">
        <v>294</v>
      </c>
      <c r="J23" s="494" t="s">
        <v>294</v>
      </c>
      <c r="K23" s="573">
        <v>0</v>
      </c>
      <c r="L23" s="358" t="s">
        <v>3202</v>
      </c>
      <c r="M23" s="357" t="s">
        <v>3200</v>
      </c>
      <c r="N23" s="357" t="s">
        <v>3537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3539</v>
      </c>
      <c r="U23" s="357" t="s">
        <v>294</v>
      </c>
      <c r="V23" s="357" t="s">
        <v>294</v>
      </c>
    </row>
    <row r="24" spans="1:22">
      <c r="A24" s="734"/>
      <c r="B24" s="959" t="s">
        <v>3922</v>
      </c>
      <c r="C24" s="963" t="s">
        <v>3937</v>
      </c>
      <c r="D24" s="961">
        <v>4</v>
      </c>
      <c r="E24" s="961">
        <v>6</v>
      </c>
      <c r="F24" s="974" t="s">
        <v>3924</v>
      </c>
      <c r="G24" s="494"/>
      <c r="H24" s="494" t="s">
        <v>3910</v>
      </c>
      <c r="I24" s="494" t="s">
        <v>294</v>
      </c>
      <c r="J24" s="494" t="s">
        <v>294</v>
      </c>
      <c r="K24" s="573">
        <v>0</v>
      </c>
      <c r="L24" s="358" t="s">
        <v>3925</v>
      </c>
      <c r="M24" s="357" t="s">
        <v>3922</v>
      </c>
      <c r="N24" s="357" t="s">
        <v>3910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3912</v>
      </c>
      <c r="U24" s="357" t="s">
        <v>294</v>
      </c>
      <c r="V24" s="357" t="s">
        <v>294</v>
      </c>
    </row>
    <row r="25" spans="1:22">
      <c r="A25" s="734"/>
      <c r="B25" s="959" t="s">
        <v>3926</v>
      </c>
      <c r="C25" s="963" t="s">
        <v>3927</v>
      </c>
      <c r="D25" s="961">
        <v>4</v>
      </c>
      <c r="E25" s="961">
        <v>6</v>
      </c>
      <c r="F25" s="974" t="s">
        <v>3928</v>
      </c>
      <c r="G25" s="494"/>
      <c r="H25" s="494" t="s">
        <v>3913</v>
      </c>
      <c r="I25" s="494" t="s">
        <v>294</v>
      </c>
      <c r="J25" s="494" t="s">
        <v>294</v>
      </c>
      <c r="K25" s="573">
        <v>0</v>
      </c>
      <c r="L25" s="358" t="s">
        <v>3929</v>
      </c>
      <c r="M25" s="357" t="s">
        <v>3926</v>
      </c>
      <c r="N25" s="357" t="s">
        <v>3913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3916</v>
      </c>
      <c r="U25" s="357" t="s">
        <v>294</v>
      </c>
      <c r="V25" s="357" t="s">
        <v>294</v>
      </c>
    </row>
    <row r="26" spans="1:22">
      <c r="A26" s="734"/>
      <c r="B26" s="959" t="s">
        <v>4333</v>
      </c>
      <c r="C26" s="963" t="s">
        <v>3932</v>
      </c>
      <c r="D26" s="961">
        <v>2</v>
      </c>
      <c r="E26" s="961">
        <v>2</v>
      </c>
      <c r="F26" s="974" t="s">
        <v>4332</v>
      </c>
      <c r="G26" s="494"/>
      <c r="H26" s="494" t="s">
        <v>4331</v>
      </c>
      <c r="I26" s="494" t="s">
        <v>294</v>
      </c>
      <c r="J26" s="494" t="s">
        <v>294</v>
      </c>
      <c r="K26" s="573">
        <v>0</v>
      </c>
      <c r="L26" s="358" t="s">
        <v>3932</v>
      </c>
      <c r="M26" s="357" t="s">
        <v>4333</v>
      </c>
      <c r="N26" s="357" t="s">
        <v>4331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3919</v>
      </c>
      <c r="U26" s="357" t="s">
        <v>294</v>
      </c>
      <c r="V26" s="357" t="s">
        <v>294</v>
      </c>
    </row>
    <row r="27" spans="1:22">
      <c r="A27" s="734"/>
      <c r="B27" s="959" t="s">
        <v>29</v>
      </c>
      <c r="C27" s="963" t="s">
        <v>2389</v>
      </c>
      <c r="D27" s="961">
        <v>2</v>
      </c>
      <c r="E27" s="961">
        <v>2</v>
      </c>
      <c r="F27" s="974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734"/>
      <c r="B28" s="959" t="s">
        <v>36</v>
      </c>
      <c r="C28" s="963" t="s">
        <v>1131</v>
      </c>
      <c r="D28" s="961">
        <v>1</v>
      </c>
      <c r="E28" s="961">
        <v>1</v>
      </c>
      <c r="F28" s="974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742"/>
      <c r="B29" s="965" t="s">
        <v>3038</v>
      </c>
      <c r="C29" s="966" t="s">
        <v>140</v>
      </c>
      <c r="D29" s="967">
        <v>5</v>
      </c>
      <c r="E29" s="967">
        <v>8</v>
      </c>
      <c r="F29" s="975" t="s">
        <v>471</v>
      </c>
      <c r="G29" s="494"/>
      <c r="H29" s="494" t="s">
        <v>3036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3038</v>
      </c>
      <c r="N29" s="357" t="s">
        <v>3036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969"/>
      <c r="B30" s="737"/>
      <c r="C30" s="738" t="s">
        <v>22</v>
      </c>
      <c r="D30" s="937">
        <v>21</v>
      </c>
      <c r="E30" s="937">
        <v>0</v>
      </c>
      <c r="F30" s="739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732">
        <v>4</v>
      </c>
      <c r="B31" s="970" t="s">
        <v>3037</v>
      </c>
      <c r="C31" s="971" t="s">
        <v>4294</v>
      </c>
      <c r="D31" s="972">
        <v>2</v>
      </c>
      <c r="E31" s="972">
        <v>3</v>
      </c>
      <c r="F31" s="973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3207</v>
      </c>
      <c r="M31" s="357" t="s">
        <v>3037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734"/>
      <c r="B32" s="959" t="s">
        <v>3065</v>
      </c>
      <c r="C32" s="963" t="s">
        <v>3153</v>
      </c>
      <c r="D32" s="961">
        <v>5</v>
      </c>
      <c r="E32" s="961">
        <v>8</v>
      </c>
      <c r="F32" s="974" t="s">
        <v>3991</v>
      </c>
      <c r="G32" s="494"/>
      <c r="H32" s="494" t="s">
        <v>3050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3065</v>
      </c>
      <c r="N32" s="357" t="s">
        <v>3050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734"/>
      <c r="B33" s="959" t="s">
        <v>3935</v>
      </c>
      <c r="C33" s="963" t="s">
        <v>3936</v>
      </c>
      <c r="D33" s="961">
        <v>4</v>
      </c>
      <c r="E33" s="961">
        <v>6</v>
      </c>
      <c r="F33" s="974" t="s">
        <v>3937</v>
      </c>
      <c r="G33" s="494"/>
      <c r="H33" s="494" t="s">
        <v>3922</v>
      </c>
      <c r="I33" s="494" t="s">
        <v>294</v>
      </c>
      <c r="J33" s="494" t="s">
        <v>294</v>
      </c>
      <c r="K33" s="573">
        <v>0</v>
      </c>
      <c r="L33" s="358" t="s">
        <v>3938</v>
      </c>
      <c r="M33" s="357" t="s">
        <v>3935</v>
      </c>
      <c r="N33" s="357" t="s">
        <v>3922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3925</v>
      </c>
      <c r="U33" s="357" t="s">
        <v>294</v>
      </c>
      <c r="V33" s="357" t="s">
        <v>294</v>
      </c>
    </row>
    <row r="34" spans="1:22">
      <c r="A34" s="734"/>
      <c r="B34" s="959" t="s">
        <v>3939</v>
      </c>
      <c r="C34" s="963" t="s">
        <v>3574</v>
      </c>
      <c r="D34" s="961">
        <v>3</v>
      </c>
      <c r="E34" s="961">
        <v>4</v>
      </c>
      <c r="F34" s="974" t="s">
        <v>3937</v>
      </c>
      <c r="G34" s="494"/>
      <c r="H34" s="494" t="s">
        <v>3922</v>
      </c>
      <c r="I34" s="494" t="s">
        <v>294</v>
      </c>
      <c r="J34" s="494" t="s">
        <v>294</v>
      </c>
      <c r="K34" s="573">
        <v>0</v>
      </c>
      <c r="L34" s="358" t="s">
        <v>3575</v>
      </c>
      <c r="M34" s="357" t="s">
        <v>3939</v>
      </c>
      <c r="N34" s="357" t="s">
        <v>3922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3925</v>
      </c>
      <c r="U34" s="357" t="s">
        <v>294</v>
      </c>
      <c r="V34" s="357" t="s">
        <v>294</v>
      </c>
    </row>
    <row r="35" spans="1:22" ht="20.399999999999999">
      <c r="A35" s="734"/>
      <c r="B35" s="959" t="s">
        <v>3940</v>
      </c>
      <c r="C35" s="963" t="s">
        <v>3941</v>
      </c>
      <c r="D35" s="961">
        <v>5</v>
      </c>
      <c r="E35" s="961">
        <v>8</v>
      </c>
      <c r="F35" s="976" t="s">
        <v>4334</v>
      </c>
      <c r="G35" s="494"/>
      <c r="H35" s="494" t="s">
        <v>3926</v>
      </c>
      <c r="I35" s="494" t="s">
        <v>4333</v>
      </c>
      <c r="J35" s="494" t="s">
        <v>294</v>
      </c>
      <c r="K35" s="573">
        <v>0</v>
      </c>
      <c r="L35" s="358" t="s">
        <v>3941</v>
      </c>
      <c r="M35" s="357" t="s">
        <v>3940</v>
      </c>
      <c r="N35" s="357" t="s">
        <v>3926</v>
      </c>
      <c r="O35" s="357" t="s">
        <v>4333</v>
      </c>
      <c r="P35" s="357" t="s">
        <v>294</v>
      </c>
      <c r="Q35" s="357">
        <v>0</v>
      </c>
      <c r="R35" s="357">
        <v>41</v>
      </c>
      <c r="S35" s="357">
        <v>0</v>
      </c>
      <c r="T35" s="357" t="s">
        <v>3929</v>
      </c>
      <c r="U35" s="357" t="s">
        <v>3932</v>
      </c>
      <c r="V35" s="357" t="s">
        <v>294</v>
      </c>
    </row>
    <row r="36" spans="1:22" ht="15" thickBot="1">
      <c r="A36" s="742"/>
      <c r="B36" s="965" t="s">
        <v>40</v>
      </c>
      <c r="C36" s="966" t="s">
        <v>1180</v>
      </c>
      <c r="D36" s="967">
        <v>1</v>
      </c>
      <c r="E36" s="967">
        <v>1</v>
      </c>
      <c r="F36" s="975" t="s">
        <v>1131</v>
      </c>
      <c r="G36" s="494"/>
      <c r="H36" s="494" t="s">
        <v>36</v>
      </c>
      <c r="I36" s="494" t="s">
        <v>294</v>
      </c>
      <c r="J36" s="494" t="s">
        <v>294</v>
      </c>
      <c r="K36" s="573">
        <v>0</v>
      </c>
      <c r="L36" s="358" t="s">
        <v>1180</v>
      </c>
      <c r="M36" s="357" t="s">
        <v>40</v>
      </c>
      <c r="N36" s="357" t="s">
        <v>36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1131</v>
      </c>
      <c r="U36" s="357" t="s">
        <v>294</v>
      </c>
      <c r="V36" s="357" t="s">
        <v>294</v>
      </c>
    </row>
    <row r="37" spans="1:22" ht="15" thickBot="1">
      <c r="A37" s="969"/>
      <c r="B37" s="737"/>
      <c r="C37" s="738" t="s">
        <v>22</v>
      </c>
      <c r="D37" s="937">
        <v>20</v>
      </c>
      <c r="E37" s="937">
        <v>0</v>
      </c>
      <c r="F37" s="739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732">
        <v>5</v>
      </c>
      <c r="B38" s="970" t="s">
        <v>3944</v>
      </c>
      <c r="C38" s="971" t="s">
        <v>3945</v>
      </c>
      <c r="D38" s="972">
        <v>3</v>
      </c>
      <c r="E38" s="972">
        <v>4</v>
      </c>
      <c r="F38" s="973" t="s">
        <v>3936</v>
      </c>
      <c r="G38" s="494"/>
      <c r="H38" s="494" t="s">
        <v>3935</v>
      </c>
      <c r="I38" s="494" t="s">
        <v>294</v>
      </c>
      <c r="J38" s="494" t="s">
        <v>294</v>
      </c>
      <c r="K38" s="573">
        <v>0</v>
      </c>
      <c r="L38" s="358" t="s">
        <v>3947</v>
      </c>
      <c r="M38" s="357" t="s">
        <v>3944</v>
      </c>
      <c r="N38" s="357" t="s">
        <v>3935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3938</v>
      </c>
      <c r="U38" s="357" t="s">
        <v>294</v>
      </c>
      <c r="V38" s="357" t="s">
        <v>294</v>
      </c>
    </row>
    <row r="39" spans="1:22">
      <c r="A39" s="734"/>
      <c r="B39" s="959" t="s">
        <v>3948</v>
      </c>
      <c r="C39" s="963" t="s">
        <v>3949</v>
      </c>
      <c r="D39" s="961">
        <v>5</v>
      </c>
      <c r="E39" s="961">
        <v>8</v>
      </c>
      <c r="F39" s="974" t="s">
        <v>3941</v>
      </c>
      <c r="G39" s="494"/>
      <c r="H39" s="494" t="s">
        <v>3940</v>
      </c>
      <c r="I39" s="494" t="s">
        <v>294</v>
      </c>
      <c r="J39" s="494" t="s">
        <v>294</v>
      </c>
      <c r="K39" s="574">
        <v>0</v>
      </c>
      <c r="L39" s="358" t="s">
        <v>3949</v>
      </c>
      <c r="M39" s="357" t="s">
        <v>3948</v>
      </c>
      <c r="N39" s="357" t="s">
        <v>3940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3941</v>
      </c>
      <c r="U39" s="357" t="s">
        <v>294</v>
      </c>
      <c r="V39" s="357" t="s">
        <v>294</v>
      </c>
    </row>
    <row r="40" spans="1:22">
      <c r="A40" s="734"/>
      <c r="B40" s="959" t="s">
        <v>4335</v>
      </c>
      <c r="C40" s="963" t="s">
        <v>4336</v>
      </c>
      <c r="D40" s="961">
        <v>3</v>
      </c>
      <c r="E40" s="961">
        <v>4</v>
      </c>
      <c r="F40" s="974" t="s">
        <v>3538</v>
      </c>
      <c r="G40" s="494"/>
      <c r="H40" s="494" t="s">
        <v>3537</v>
      </c>
      <c r="I40" s="494" t="s">
        <v>294</v>
      </c>
      <c r="J40" s="494" t="s">
        <v>294</v>
      </c>
      <c r="K40" s="573">
        <v>0</v>
      </c>
      <c r="L40" s="358" t="s">
        <v>4167</v>
      </c>
      <c r="M40" s="357" t="s">
        <v>4335</v>
      </c>
      <c r="N40" s="357" t="s">
        <v>3537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3539</v>
      </c>
      <c r="U40" s="357" t="s">
        <v>294</v>
      </c>
      <c r="V40" s="357" t="s">
        <v>294</v>
      </c>
    </row>
    <row r="41" spans="1:22">
      <c r="A41" s="734"/>
      <c r="B41" s="959" t="s">
        <v>4337</v>
      </c>
      <c r="C41" s="963" t="s">
        <v>4338</v>
      </c>
      <c r="D41" s="961">
        <v>2</v>
      </c>
      <c r="E41" s="961">
        <v>2</v>
      </c>
      <c r="F41" s="974" t="s">
        <v>3941</v>
      </c>
      <c r="G41" s="494"/>
      <c r="H41" s="494" t="s">
        <v>3940</v>
      </c>
      <c r="I41" s="494" t="s">
        <v>294</v>
      </c>
      <c r="J41" s="494" t="s">
        <v>294</v>
      </c>
      <c r="K41" s="573">
        <v>0</v>
      </c>
      <c r="L41" s="358" t="s">
        <v>3952</v>
      </c>
      <c r="M41" s="357" t="s">
        <v>4337</v>
      </c>
      <c r="N41" s="357" t="s">
        <v>3940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3941</v>
      </c>
      <c r="U41" s="357" t="s">
        <v>294</v>
      </c>
      <c r="V41" s="357" t="s">
        <v>294</v>
      </c>
    </row>
    <row r="42" spans="1:22">
      <c r="A42" s="734"/>
      <c r="B42" s="959" t="s">
        <v>4339</v>
      </c>
      <c r="C42" s="963" t="s">
        <v>3954</v>
      </c>
      <c r="D42" s="961">
        <v>2</v>
      </c>
      <c r="E42" s="961">
        <v>2</v>
      </c>
      <c r="F42" s="974"/>
      <c r="G42" s="494" t="s">
        <v>241</v>
      </c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3954</v>
      </c>
      <c r="M42" s="357" t="s">
        <v>4339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</row>
    <row r="43" spans="1:22">
      <c r="A43" s="734"/>
      <c r="B43" s="959" t="s">
        <v>4340</v>
      </c>
      <c r="C43" s="963" t="s">
        <v>3604</v>
      </c>
      <c r="D43" s="961">
        <v>2</v>
      </c>
      <c r="E43" s="961">
        <v>2</v>
      </c>
      <c r="F43" s="974"/>
      <c r="G43" s="494" t="s">
        <v>241</v>
      </c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3604</v>
      </c>
      <c r="M43" s="357" t="s">
        <v>4340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 ht="15" thickBot="1">
      <c r="A44" s="742"/>
      <c r="B44" s="965" t="s">
        <v>3052</v>
      </c>
      <c r="C44" s="966" t="s">
        <v>1181</v>
      </c>
      <c r="D44" s="967">
        <v>4</v>
      </c>
      <c r="E44" s="967">
        <v>6</v>
      </c>
      <c r="F44" s="975" t="s">
        <v>438</v>
      </c>
      <c r="G44" s="494"/>
      <c r="H44" s="494" t="s">
        <v>3035</v>
      </c>
      <c r="I44" s="494" t="s">
        <v>294</v>
      </c>
      <c r="J44" s="494" t="s">
        <v>294</v>
      </c>
      <c r="K44" s="573">
        <v>0</v>
      </c>
      <c r="L44" s="358" t="s">
        <v>1181</v>
      </c>
      <c r="M44" s="357" t="s">
        <v>3052</v>
      </c>
      <c r="N44" s="357" t="s">
        <v>3035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438</v>
      </c>
      <c r="U44" s="357" t="s">
        <v>294</v>
      </c>
      <c r="V44" s="357" t="s">
        <v>294</v>
      </c>
    </row>
    <row r="45" spans="1:22" ht="15" thickBot="1">
      <c r="A45" s="969"/>
      <c r="B45" s="737"/>
      <c r="C45" s="738" t="s">
        <v>22</v>
      </c>
      <c r="D45" s="937">
        <v>19</v>
      </c>
      <c r="E45" s="937">
        <v>0</v>
      </c>
      <c r="F45" s="755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732">
        <v>6</v>
      </c>
      <c r="B46" s="970" t="s">
        <v>3040</v>
      </c>
      <c r="C46" s="971" t="s">
        <v>3998</v>
      </c>
      <c r="D46" s="972">
        <v>3</v>
      </c>
      <c r="E46" s="972">
        <v>4</v>
      </c>
      <c r="F46" s="973" t="s">
        <v>3994</v>
      </c>
      <c r="G46" s="494"/>
      <c r="H46" s="494" t="s">
        <v>3184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3040</v>
      </c>
      <c r="N46" s="357" t="s">
        <v>3184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3187</v>
      </c>
      <c r="U46" s="357" t="s">
        <v>294</v>
      </c>
      <c r="V46" s="357" t="s">
        <v>294</v>
      </c>
    </row>
    <row r="47" spans="1:22">
      <c r="A47" s="734"/>
      <c r="B47" s="959" t="s">
        <v>3957</v>
      </c>
      <c r="C47" s="963" t="s">
        <v>3958</v>
      </c>
      <c r="D47" s="961">
        <v>5</v>
      </c>
      <c r="E47" s="961">
        <v>8</v>
      </c>
      <c r="F47" s="974" t="s">
        <v>3949</v>
      </c>
      <c r="G47" s="494"/>
      <c r="H47" s="494" t="s">
        <v>3948</v>
      </c>
      <c r="I47" s="494" t="s">
        <v>294</v>
      </c>
      <c r="J47" s="494" t="s">
        <v>294</v>
      </c>
      <c r="K47" s="573">
        <v>0</v>
      </c>
      <c r="L47" s="358" t="s">
        <v>3958</v>
      </c>
      <c r="M47" s="357" t="s">
        <v>3957</v>
      </c>
      <c r="N47" s="357" t="s">
        <v>3948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3949</v>
      </c>
      <c r="U47" s="357" t="s">
        <v>294</v>
      </c>
      <c r="V47" s="357" t="s">
        <v>294</v>
      </c>
    </row>
    <row r="48" spans="1:22" ht="20.399999999999999">
      <c r="A48" s="734"/>
      <c r="B48" s="959" t="s">
        <v>3959</v>
      </c>
      <c r="C48" s="963" t="s">
        <v>3961</v>
      </c>
      <c r="D48" s="961">
        <v>5</v>
      </c>
      <c r="E48" s="961">
        <v>8</v>
      </c>
      <c r="F48" s="976" t="s">
        <v>4341</v>
      </c>
      <c r="G48" s="494"/>
      <c r="H48" s="494" t="s">
        <v>3948</v>
      </c>
      <c r="I48" s="494" t="s">
        <v>3944</v>
      </c>
      <c r="J48" s="494" t="s">
        <v>294</v>
      </c>
      <c r="K48" s="573">
        <v>0</v>
      </c>
      <c r="L48" s="358" t="s">
        <v>3961</v>
      </c>
      <c r="M48" s="357" t="s">
        <v>3959</v>
      </c>
      <c r="N48" s="357" t="s">
        <v>3948</v>
      </c>
      <c r="O48" s="357" t="s">
        <v>3944</v>
      </c>
      <c r="P48" s="357" t="s">
        <v>294</v>
      </c>
      <c r="Q48" s="357">
        <v>0</v>
      </c>
      <c r="R48" s="357">
        <v>48</v>
      </c>
      <c r="S48" s="357">
        <v>0</v>
      </c>
      <c r="T48" s="357" t="s">
        <v>3949</v>
      </c>
      <c r="U48" s="357" t="s">
        <v>3947</v>
      </c>
      <c r="V48" s="357" t="s">
        <v>294</v>
      </c>
    </row>
    <row r="49" spans="1:22">
      <c r="A49" s="734"/>
      <c r="B49" s="959" t="s">
        <v>4342</v>
      </c>
      <c r="C49" s="963" t="s">
        <v>3999</v>
      </c>
      <c r="D49" s="961">
        <v>2</v>
      </c>
      <c r="E49" s="961">
        <v>2</v>
      </c>
      <c r="F49" s="974" t="s">
        <v>4338</v>
      </c>
      <c r="G49" s="494"/>
      <c r="H49" s="494" t="s">
        <v>4337</v>
      </c>
      <c r="I49" s="494" t="s">
        <v>294</v>
      </c>
      <c r="J49" s="494" t="s">
        <v>294</v>
      </c>
      <c r="K49" s="573">
        <v>0</v>
      </c>
      <c r="L49" s="358" t="s">
        <v>3964</v>
      </c>
      <c r="M49" s="357" t="s">
        <v>4342</v>
      </c>
      <c r="N49" s="357" t="s">
        <v>4337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3952</v>
      </c>
      <c r="U49" s="357" t="s">
        <v>294</v>
      </c>
      <c r="V49" s="357" t="s">
        <v>294</v>
      </c>
    </row>
    <row r="50" spans="1:22">
      <c r="A50" s="734"/>
      <c r="B50" s="959" t="s">
        <v>3965</v>
      </c>
      <c r="C50" s="963" t="s">
        <v>3966</v>
      </c>
      <c r="D50" s="961">
        <v>2</v>
      </c>
      <c r="E50" s="961">
        <v>2</v>
      </c>
      <c r="F50" s="974" t="s">
        <v>153</v>
      </c>
      <c r="G50" s="494" t="s">
        <v>242</v>
      </c>
      <c r="H50" s="494" t="s">
        <v>241</v>
      </c>
      <c r="I50" s="494" t="s">
        <v>294</v>
      </c>
      <c r="J50" s="494" t="s">
        <v>294</v>
      </c>
      <c r="K50" s="573">
        <v>0</v>
      </c>
      <c r="L50" s="358" t="s">
        <v>3967</v>
      </c>
      <c r="M50" s="357" t="s">
        <v>3965</v>
      </c>
      <c r="N50" s="357" t="s">
        <v>241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153</v>
      </c>
      <c r="U50" s="357" t="s">
        <v>294</v>
      </c>
    </row>
    <row r="51" spans="1:22">
      <c r="A51" s="734"/>
      <c r="B51" s="959" t="s">
        <v>4343</v>
      </c>
      <c r="C51" s="963" t="s">
        <v>3970</v>
      </c>
      <c r="D51" s="961">
        <v>2</v>
      </c>
      <c r="E51" s="961">
        <v>2</v>
      </c>
      <c r="F51" s="974" t="s">
        <v>153</v>
      </c>
      <c r="G51" s="494" t="s">
        <v>242</v>
      </c>
      <c r="H51" s="494" t="s">
        <v>241</v>
      </c>
      <c r="I51" s="494" t="s">
        <v>294</v>
      </c>
      <c r="J51" s="494" t="s">
        <v>294</v>
      </c>
      <c r="K51" s="573">
        <v>0</v>
      </c>
      <c r="L51" s="358" t="s">
        <v>3970</v>
      </c>
      <c r="M51" s="357" t="s">
        <v>4343</v>
      </c>
      <c r="N51" s="357" t="s">
        <v>241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153</v>
      </c>
      <c r="U51" s="357" t="s">
        <v>294</v>
      </c>
      <c r="V51" s="357" t="s">
        <v>294</v>
      </c>
    </row>
    <row r="52" spans="1:22" ht="15" thickBot="1">
      <c r="A52" s="742"/>
      <c r="B52" s="965" t="s">
        <v>3971</v>
      </c>
      <c r="C52" s="966" t="s">
        <v>3584</v>
      </c>
      <c r="D52" s="967">
        <v>2</v>
      </c>
      <c r="E52" s="967">
        <v>4</v>
      </c>
      <c r="F52" s="975" t="s">
        <v>3945</v>
      </c>
      <c r="G52" s="494"/>
      <c r="H52" s="494" t="s">
        <v>3944</v>
      </c>
      <c r="I52" s="494" t="s">
        <v>294</v>
      </c>
      <c r="J52" s="494" t="s">
        <v>294</v>
      </c>
      <c r="K52" s="573">
        <v>0</v>
      </c>
      <c r="L52" s="358" t="s">
        <v>3584</v>
      </c>
      <c r="M52" s="357" t="s">
        <v>3971</v>
      </c>
      <c r="N52" s="357" t="s">
        <v>3944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3947</v>
      </c>
      <c r="U52" s="357" t="s">
        <v>294</v>
      </c>
      <c r="V52" s="357" t="s">
        <v>294</v>
      </c>
    </row>
    <row r="53" spans="1:22" ht="15" thickBot="1">
      <c r="A53" s="969"/>
      <c r="B53" s="737"/>
      <c r="C53" s="738" t="s">
        <v>22</v>
      </c>
      <c r="D53" s="937">
        <v>19</v>
      </c>
      <c r="E53" s="937">
        <v>0</v>
      </c>
      <c r="F53" s="739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732">
        <v>7</v>
      </c>
      <c r="B54" s="970" t="s">
        <v>38</v>
      </c>
      <c r="C54" s="971" t="s">
        <v>331</v>
      </c>
      <c r="D54" s="972">
        <v>1</v>
      </c>
      <c r="E54" s="972">
        <v>1</v>
      </c>
      <c r="F54" s="973" t="s">
        <v>335</v>
      </c>
      <c r="G54" s="494"/>
      <c r="H54" s="494" t="s">
        <v>3051</v>
      </c>
      <c r="I54" s="494" t="s">
        <v>294</v>
      </c>
      <c r="J54" s="494" t="s">
        <v>294</v>
      </c>
      <c r="K54" s="573">
        <v>0</v>
      </c>
      <c r="L54" s="358" t="s">
        <v>331</v>
      </c>
      <c r="M54" s="357" t="s">
        <v>38</v>
      </c>
      <c r="N54" s="357" t="s">
        <v>3051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335</v>
      </c>
      <c r="U54" s="357" t="s">
        <v>294</v>
      </c>
      <c r="V54" s="357" t="s">
        <v>294</v>
      </c>
    </row>
    <row r="55" spans="1:22">
      <c r="A55" s="734"/>
      <c r="B55" s="959" t="s">
        <v>3972</v>
      </c>
      <c r="C55" s="963" t="s">
        <v>3973</v>
      </c>
      <c r="D55" s="961">
        <v>5</v>
      </c>
      <c r="E55" s="961">
        <v>8</v>
      </c>
      <c r="F55" s="976" t="s">
        <v>4344</v>
      </c>
      <c r="G55" s="494"/>
      <c r="H55" s="494" t="s">
        <v>3959</v>
      </c>
      <c r="I55" s="494" t="s">
        <v>3957</v>
      </c>
      <c r="J55" s="494" t="s">
        <v>294</v>
      </c>
      <c r="K55" s="573">
        <v>0</v>
      </c>
      <c r="L55" s="358" t="s">
        <v>3973</v>
      </c>
      <c r="M55" s="357" t="s">
        <v>3972</v>
      </c>
      <c r="N55" s="357" t="s">
        <v>3959</v>
      </c>
      <c r="O55" s="357" t="s">
        <v>3957</v>
      </c>
      <c r="P55" s="357" t="s">
        <v>294</v>
      </c>
      <c r="Q55" s="357">
        <v>0</v>
      </c>
      <c r="R55" s="357">
        <v>33</v>
      </c>
      <c r="S55" s="357">
        <v>0</v>
      </c>
      <c r="T55" s="357" t="s">
        <v>3961</v>
      </c>
      <c r="U55" s="357" t="s">
        <v>3958</v>
      </c>
      <c r="V55" s="357" t="s">
        <v>294</v>
      </c>
    </row>
    <row r="56" spans="1:22">
      <c r="A56" s="734"/>
      <c r="B56" s="977" t="s">
        <v>4345</v>
      </c>
      <c r="C56" s="963" t="s">
        <v>1153</v>
      </c>
      <c r="D56" s="961">
        <v>8</v>
      </c>
      <c r="E56" s="961">
        <v>12</v>
      </c>
      <c r="F56" s="976" t="s">
        <v>3998</v>
      </c>
      <c r="G56" s="494"/>
      <c r="H56" s="494" t="s">
        <v>3040</v>
      </c>
      <c r="I56" s="494" t="s">
        <v>294</v>
      </c>
      <c r="J56" s="494" t="s">
        <v>294</v>
      </c>
      <c r="K56" s="573">
        <v>0</v>
      </c>
      <c r="L56" s="358" t="s">
        <v>1153</v>
      </c>
      <c r="M56" s="357" t="s">
        <v>4345</v>
      </c>
      <c r="N56" s="357" t="s">
        <v>3040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3259</v>
      </c>
      <c r="U56" s="357" t="s">
        <v>294</v>
      </c>
      <c r="V56" s="357" t="s">
        <v>294</v>
      </c>
    </row>
    <row r="57" spans="1:22">
      <c r="A57" s="734"/>
      <c r="B57" s="977" t="s">
        <v>4346</v>
      </c>
      <c r="C57" s="963" t="s">
        <v>4347</v>
      </c>
      <c r="D57" s="961">
        <v>3</v>
      </c>
      <c r="E57" s="961">
        <v>4</v>
      </c>
      <c r="F57" s="976" t="s">
        <v>3153</v>
      </c>
      <c r="G57" s="494"/>
      <c r="H57" s="494" t="s">
        <v>3065</v>
      </c>
      <c r="I57" s="494" t="s">
        <v>294</v>
      </c>
      <c r="J57" s="494" t="s">
        <v>294</v>
      </c>
      <c r="K57" s="573">
        <v>0</v>
      </c>
      <c r="L57" s="358" t="s">
        <v>3593</v>
      </c>
      <c r="M57" s="357" t="s">
        <v>4346</v>
      </c>
      <c r="N57" s="357" t="s">
        <v>3065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604</v>
      </c>
      <c r="U57" s="357" t="s">
        <v>294</v>
      </c>
      <c r="V57" s="357" t="s">
        <v>294</v>
      </c>
    </row>
    <row r="58" spans="1:22" ht="15" thickBot="1">
      <c r="A58" s="742"/>
      <c r="B58" s="978" t="s">
        <v>3623</v>
      </c>
      <c r="C58" s="966" t="s">
        <v>3975</v>
      </c>
      <c r="D58" s="967">
        <v>3</v>
      </c>
      <c r="E58" s="967">
        <v>4</v>
      </c>
      <c r="F58" s="979" t="s">
        <v>4348</v>
      </c>
      <c r="G58" s="494"/>
      <c r="H58" s="494" t="s">
        <v>4342</v>
      </c>
      <c r="I58" s="494" t="s">
        <v>3959</v>
      </c>
      <c r="J58" s="494" t="s">
        <v>294</v>
      </c>
      <c r="K58" s="573">
        <v>0</v>
      </c>
      <c r="L58" s="358" t="s">
        <v>3625</v>
      </c>
      <c r="M58" s="357" t="s">
        <v>3623</v>
      </c>
      <c r="N58" s="357" t="s">
        <v>4342</v>
      </c>
      <c r="O58" s="357" t="s">
        <v>3959</v>
      </c>
      <c r="P58" s="357" t="s">
        <v>294</v>
      </c>
      <c r="Q58" s="357">
        <v>0</v>
      </c>
      <c r="R58" s="357">
        <v>36</v>
      </c>
      <c r="S58" s="357">
        <v>0</v>
      </c>
      <c r="T58" s="357" t="s">
        <v>3964</v>
      </c>
      <c r="U58" s="357" t="s">
        <v>3961</v>
      </c>
      <c r="V58" s="357" t="s">
        <v>294</v>
      </c>
    </row>
    <row r="59" spans="1:22" ht="15" thickBot="1">
      <c r="A59" s="969"/>
      <c r="B59" s="737"/>
      <c r="C59" s="738" t="s">
        <v>22</v>
      </c>
      <c r="D59" s="937">
        <v>20</v>
      </c>
      <c r="E59" s="937">
        <v>0</v>
      </c>
      <c r="F59" s="755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732">
        <v>8</v>
      </c>
      <c r="B60" s="970" t="s">
        <v>3976</v>
      </c>
      <c r="C60" s="971" t="s">
        <v>3977</v>
      </c>
      <c r="D60" s="972">
        <v>5</v>
      </c>
      <c r="E60" s="972">
        <v>8</v>
      </c>
      <c r="F60" s="973" t="s">
        <v>4349</v>
      </c>
      <c r="G60" s="494"/>
      <c r="H60" s="494" t="s">
        <v>3972</v>
      </c>
      <c r="I60" s="494" t="s">
        <v>294</v>
      </c>
      <c r="J60" s="494" t="s">
        <v>294</v>
      </c>
      <c r="K60" s="573">
        <v>0</v>
      </c>
      <c r="L60" s="358" t="s">
        <v>3977</v>
      </c>
      <c r="M60" s="357" t="s">
        <v>3976</v>
      </c>
      <c r="N60" s="357" t="s">
        <v>3972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3973</v>
      </c>
      <c r="U60" s="357" t="s">
        <v>294</v>
      </c>
      <c r="V60" s="357" t="s">
        <v>294</v>
      </c>
    </row>
    <row r="61" spans="1:22">
      <c r="A61" s="734"/>
      <c r="B61" s="959" t="s">
        <v>3978</v>
      </c>
      <c r="C61" s="963" t="s">
        <v>3979</v>
      </c>
      <c r="D61" s="961">
        <v>4</v>
      </c>
      <c r="E61" s="961">
        <v>6</v>
      </c>
      <c r="F61" s="976" t="s">
        <v>4350</v>
      </c>
      <c r="G61" s="494"/>
      <c r="H61" s="494" t="s">
        <v>4346</v>
      </c>
      <c r="I61" s="494" t="s">
        <v>3623</v>
      </c>
      <c r="J61" s="494" t="s">
        <v>294</v>
      </c>
      <c r="K61" s="573">
        <v>0</v>
      </c>
      <c r="L61" s="358" t="s">
        <v>3980</v>
      </c>
      <c r="M61" s="357" t="s">
        <v>3978</v>
      </c>
      <c r="N61" s="357" t="s">
        <v>4346</v>
      </c>
      <c r="O61" s="357" t="s">
        <v>3623</v>
      </c>
      <c r="P61" s="357" t="s">
        <v>294</v>
      </c>
      <c r="Q61" s="357">
        <v>0</v>
      </c>
      <c r="R61" s="357">
        <v>31</v>
      </c>
      <c r="S61" s="357">
        <v>0</v>
      </c>
      <c r="T61" s="357" t="s">
        <v>3593</v>
      </c>
      <c r="U61" s="357" t="s">
        <v>3625</v>
      </c>
      <c r="V61" s="357" t="s">
        <v>294</v>
      </c>
    </row>
    <row r="62" spans="1:22">
      <c r="A62" s="734"/>
      <c r="B62" s="959" t="s">
        <v>4351</v>
      </c>
      <c r="C62" s="963" t="s">
        <v>1182</v>
      </c>
      <c r="D62" s="961">
        <v>6</v>
      </c>
      <c r="E62" s="961">
        <v>10</v>
      </c>
      <c r="F62" s="974" t="s">
        <v>1153</v>
      </c>
      <c r="G62" s="494"/>
      <c r="H62" s="494" t="s">
        <v>4345</v>
      </c>
      <c r="I62" s="494" t="s">
        <v>294</v>
      </c>
      <c r="J62" s="494" t="s">
        <v>294</v>
      </c>
      <c r="K62" s="573">
        <v>0</v>
      </c>
      <c r="L62" s="358" t="s">
        <v>1182</v>
      </c>
      <c r="M62" s="357" t="s">
        <v>4351</v>
      </c>
      <c r="N62" s="357" t="s">
        <v>4345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1153</v>
      </c>
      <c r="U62" s="357" t="s">
        <v>294</v>
      </c>
      <c r="V62" s="357" t="s">
        <v>294</v>
      </c>
    </row>
    <row r="63" spans="1:22" ht="15" thickBot="1">
      <c r="A63" s="742"/>
      <c r="B63" s="965" t="s">
        <v>3982</v>
      </c>
      <c r="C63" s="966" t="s">
        <v>4352</v>
      </c>
      <c r="D63" s="967">
        <v>2</v>
      </c>
      <c r="E63" s="967">
        <v>4</v>
      </c>
      <c r="F63" s="980" t="s">
        <v>4353</v>
      </c>
      <c r="G63" s="494"/>
      <c r="H63" s="494" t="s">
        <v>3972</v>
      </c>
      <c r="I63" s="494" t="s">
        <v>3623</v>
      </c>
      <c r="J63" s="494" t="s">
        <v>294</v>
      </c>
      <c r="K63" s="573">
        <v>0</v>
      </c>
      <c r="L63" s="358" t="s">
        <v>3984</v>
      </c>
      <c r="M63" s="357" t="s">
        <v>3982</v>
      </c>
      <c r="N63" s="357" t="s">
        <v>3972</v>
      </c>
      <c r="O63" s="357" t="s">
        <v>3623</v>
      </c>
      <c r="P63" s="357" t="s">
        <v>294</v>
      </c>
      <c r="Q63" s="357">
        <v>0</v>
      </c>
      <c r="R63" s="357">
        <v>33</v>
      </c>
      <c r="S63" s="357">
        <v>0</v>
      </c>
      <c r="T63" s="357" t="s">
        <v>3973</v>
      </c>
      <c r="U63" s="357" t="s">
        <v>3625</v>
      </c>
      <c r="V63" s="357" t="s">
        <v>294</v>
      </c>
    </row>
    <row r="64" spans="1:22" ht="15" thickBot="1">
      <c r="A64" s="969"/>
      <c r="B64" s="737"/>
      <c r="C64" s="738" t="s">
        <v>22</v>
      </c>
      <c r="D64" s="937">
        <v>17</v>
      </c>
      <c r="E64" s="937">
        <v>0</v>
      </c>
      <c r="F64" s="739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22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 ht="21" thickBot="1">
      <c r="A65" s="734">
        <v>9</v>
      </c>
      <c r="B65" s="707" t="s">
        <v>3985</v>
      </c>
      <c r="C65" s="735" t="s">
        <v>4354</v>
      </c>
      <c r="D65" s="981">
        <v>20</v>
      </c>
      <c r="E65" s="981">
        <v>40</v>
      </c>
      <c r="F65" s="982" t="s">
        <v>4355</v>
      </c>
      <c r="G65" s="494"/>
      <c r="H65" s="494" t="s">
        <v>3978</v>
      </c>
      <c r="I65" s="494" t="s">
        <v>3982</v>
      </c>
      <c r="J65" s="494" t="s">
        <v>3976</v>
      </c>
      <c r="K65" s="573">
        <v>0</v>
      </c>
      <c r="L65" s="358" t="s">
        <v>4356</v>
      </c>
      <c r="M65" s="357" t="s">
        <v>3985</v>
      </c>
      <c r="N65" s="357" t="s">
        <v>3978</v>
      </c>
      <c r="O65" s="357" t="s">
        <v>3982</v>
      </c>
      <c r="P65" s="357" t="s">
        <v>3976</v>
      </c>
      <c r="Q65" s="357">
        <v>0</v>
      </c>
      <c r="R65" s="357">
        <v>54</v>
      </c>
      <c r="S65" s="357">
        <v>96</v>
      </c>
      <c r="T65" s="357" t="s">
        <v>3980</v>
      </c>
      <c r="U65" s="357" t="s">
        <v>3984</v>
      </c>
      <c r="V65" s="357" t="s">
        <v>3977</v>
      </c>
    </row>
    <row r="66" spans="1:22" ht="15" thickBot="1">
      <c r="A66" s="969"/>
      <c r="B66" s="737"/>
      <c r="C66" s="738" t="s">
        <v>22</v>
      </c>
      <c r="D66" s="937">
        <v>20</v>
      </c>
      <c r="E66" s="937">
        <v>0</v>
      </c>
      <c r="F66" s="739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 ht="20.399999999999999">
      <c r="A67" s="983">
        <v>10</v>
      </c>
      <c r="B67" s="970" t="s">
        <v>3986</v>
      </c>
      <c r="C67" s="971" t="s">
        <v>4357</v>
      </c>
      <c r="D67" s="972">
        <v>20</v>
      </c>
      <c r="E67" s="972">
        <v>40</v>
      </c>
      <c r="F67" s="984" t="s">
        <v>4358</v>
      </c>
      <c r="G67" s="494"/>
      <c r="H67" s="494" t="s">
        <v>3978</v>
      </c>
      <c r="I67" s="494" t="s">
        <v>3982</v>
      </c>
      <c r="J67" s="494" t="s">
        <v>3976</v>
      </c>
      <c r="K67" s="573">
        <v>0</v>
      </c>
      <c r="L67" s="358" t="s">
        <v>4359</v>
      </c>
      <c r="M67" s="357" t="s">
        <v>3986</v>
      </c>
      <c r="N67" s="357" t="s">
        <v>3978</v>
      </c>
      <c r="O67" s="357" t="s">
        <v>3982</v>
      </c>
      <c r="P67" s="357" t="s">
        <v>3976</v>
      </c>
      <c r="Q67" s="357">
        <v>0</v>
      </c>
      <c r="R67" s="357">
        <v>54</v>
      </c>
      <c r="S67" s="357">
        <v>96</v>
      </c>
      <c r="T67" s="357" t="s">
        <v>3980</v>
      </c>
      <c r="U67" s="357" t="s">
        <v>3984</v>
      </c>
      <c r="V67" s="357" t="s">
        <v>3977</v>
      </c>
    </row>
    <row r="68" spans="1:22" ht="15" thickBot="1">
      <c r="A68" s="985"/>
      <c r="B68" s="965" t="s">
        <v>3987</v>
      </c>
      <c r="C68" s="966" t="s">
        <v>4329</v>
      </c>
      <c r="D68" s="967">
        <v>2</v>
      </c>
      <c r="E68" s="967">
        <v>2</v>
      </c>
      <c r="F68" s="979" t="s">
        <v>4360</v>
      </c>
      <c r="G68" s="494"/>
      <c r="H68" s="494" t="s">
        <v>3985</v>
      </c>
      <c r="I68" s="494" t="s">
        <v>4351</v>
      </c>
      <c r="J68" s="494" t="s">
        <v>294</v>
      </c>
      <c r="K68" s="573">
        <v>0</v>
      </c>
      <c r="L68" s="358" t="s">
        <v>3396</v>
      </c>
      <c r="M68" s="357" t="s">
        <v>3987</v>
      </c>
      <c r="N68" s="357" t="s">
        <v>3985</v>
      </c>
      <c r="O68" s="357" t="s">
        <v>4351</v>
      </c>
      <c r="P68" s="357" t="s">
        <v>294</v>
      </c>
      <c r="Q68" s="357">
        <v>0</v>
      </c>
      <c r="R68" s="357">
        <v>37</v>
      </c>
      <c r="S68" s="357">
        <v>0</v>
      </c>
      <c r="T68" s="357" t="s">
        <v>4356</v>
      </c>
      <c r="U68" s="357" t="s">
        <v>1182</v>
      </c>
      <c r="V68" s="357" t="s">
        <v>294</v>
      </c>
    </row>
    <row r="69" spans="1:22" ht="15" thickBot="1">
      <c r="A69" s="969"/>
      <c r="B69" s="737"/>
      <c r="C69" s="738" t="s">
        <v>22</v>
      </c>
      <c r="D69" s="937">
        <v>22</v>
      </c>
      <c r="E69" s="937">
        <v>0</v>
      </c>
      <c r="F69" s="986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987"/>
      <c r="B70" s="988"/>
      <c r="C70" s="989" t="s">
        <v>111</v>
      </c>
      <c r="D70" s="990">
        <v>200</v>
      </c>
      <c r="E70" s="990">
        <v>0</v>
      </c>
      <c r="F70" s="991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L71" s="358" t="s">
        <v>294</v>
      </c>
      <c r="M71" s="357" t="s">
        <v>294</v>
      </c>
      <c r="N71" s="357" t="s">
        <v>294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6F9B1-E900-4458-A67C-4C35586C1263}">
  <sheetPr codeName="Sheet221"/>
  <dimension ref="A1:V99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58" style="357" customWidth="1"/>
    <col min="4" max="4" width="6.44140625" style="357" customWidth="1"/>
    <col min="5" max="5" width="8" style="357" bestFit="1" customWidth="1"/>
    <col min="6" max="6" width="67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3030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3033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921">
        <v>1</v>
      </c>
      <c r="B9" s="922" t="s">
        <v>3049</v>
      </c>
      <c r="C9" s="923" t="s">
        <v>3533</v>
      </c>
      <c r="D9" s="924">
        <v>5</v>
      </c>
      <c r="E9" s="924">
        <v>8</v>
      </c>
      <c r="F9" s="92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3049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926"/>
      <c r="B10" s="927" t="s">
        <v>3035</v>
      </c>
      <c r="C10" s="928" t="s">
        <v>438</v>
      </c>
      <c r="D10" s="929">
        <v>2</v>
      </c>
      <c r="E10" s="929">
        <v>3</v>
      </c>
      <c r="F10" s="93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438</v>
      </c>
      <c r="M10" s="357" t="s">
        <v>3035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926"/>
      <c r="B11" s="927" t="s">
        <v>3171</v>
      </c>
      <c r="C11" s="931" t="s">
        <v>3172</v>
      </c>
      <c r="D11" s="929">
        <v>5</v>
      </c>
      <c r="E11" s="929">
        <v>7</v>
      </c>
      <c r="F11" s="93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3173</v>
      </c>
      <c r="M11" s="357" t="s">
        <v>3171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926"/>
      <c r="B12" s="927" t="s">
        <v>3174</v>
      </c>
      <c r="C12" s="928" t="s">
        <v>3175</v>
      </c>
      <c r="D12" s="929">
        <v>4</v>
      </c>
      <c r="E12" s="929">
        <v>5</v>
      </c>
      <c r="F12" s="93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3176</v>
      </c>
      <c r="M12" s="357" t="s">
        <v>3174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932"/>
      <c r="B13" s="933" t="s">
        <v>3034</v>
      </c>
      <c r="C13" s="934" t="s">
        <v>3543</v>
      </c>
      <c r="D13" s="935">
        <v>5</v>
      </c>
      <c r="E13" s="935">
        <v>8</v>
      </c>
      <c r="F13" s="93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3034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206"/>
      <c r="B14" s="622"/>
      <c r="C14" s="613" t="s">
        <v>22</v>
      </c>
      <c r="D14" s="937">
        <v>21</v>
      </c>
      <c r="E14" s="937">
        <v>0</v>
      </c>
      <c r="F14" s="938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939">
        <v>2</v>
      </c>
      <c r="B15" s="940" t="s">
        <v>3177</v>
      </c>
      <c r="C15" s="941" t="s">
        <v>3178</v>
      </c>
      <c r="D15" s="942">
        <v>2</v>
      </c>
      <c r="E15" s="942">
        <v>3</v>
      </c>
      <c r="F15" s="943" t="s">
        <v>4291</v>
      </c>
      <c r="G15" s="494"/>
      <c r="H15" s="494" t="s">
        <v>3171</v>
      </c>
      <c r="I15" s="494" t="s">
        <v>3174</v>
      </c>
      <c r="J15" s="494" t="s">
        <v>3034</v>
      </c>
      <c r="K15" s="573">
        <v>0</v>
      </c>
      <c r="L15" s="358" t="s">
        <v>3180</v>
      </c>
      <c r="M15" s="357" t="s">
        <v>3177</v>
      </c>
      <c r="N15" s="357" t="s">
        <v>3171</v>
      </c>
      <c r="O15" s="357" t="s">
        <v>294</v>
      </c>
      <c r="P15" s="357" t="s">
        <v>3034</v>
      </c>
      <c r="Q15" s="357">
        <v>0</v>
      </c>
      <c r="R15" s="357">
        <v>25</v>
      </c>
      <c r="S15" s="357">
        <v>58</v>
      </c>
      <c r="T15" s="357" t="s">
        <v>3173</v>
      </c>
      <c r="U15" s="357" t="s">
        <v>3181</v>
      </c>
      <c r="V15" s="357" t="s">
        <v>470</v>
      </c>
    </row>
    <row r="16" spans="1:22">
      <c r="A16" s="926"/>
      <c r="B16" s="927" t="s">
        <v>3182</v>
      </c>
      <c r="C16" s="931" t="s">
        <v>3205</v>
      </c>
      <c r="D16" s="929">
        <v>4</v>
      </c>
      <c r="E16" s="929">
        <v>5</v>
      </c>
      <c r="F16" s="930" t="s">
        <v>3543</v>
      </c>
      <c r="G16" s="494"/>
      <c r="H16" s="494" t="s">
        <v>3034</v>
      </c>
      <c r="I16" s="494" t="s">
        <v>294</v>
      </c>
      <c r="J16" s="494" t="s">
        <v>294</v>
      </c>
      <c r="K16" s="573">
        <v>0</v>
      </c>
      <c r="L16" s="358" t="s">
        <v>3205</v>
      </c>
      <c r="M16" s="357" t="s">
        <v>3182</v>
      </c>
      <c r="N16" s="357" t="s">
        <v>3034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926"/>
      <c r="B17" s="927" t="s">
        <v>3184</v>
      </c>
      <c r="C17" s="928" t="s">
        <v>3994</v>
      </c>
      <c r="D17" s="929">
        <v>3</v>
      </c>
      <c r="E17" s="929">
        <v>4</v>
      </c>
      <c r="F17" s="930"/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3187</v>
      </c>
      <c r="M17" s="357" t="s">
        <v>3184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294</v>
      </c>
      <c r="U17" s="357" t="s">
        <v>294</v>
      </c>
      <c r="V17" s="357" t="s">
        <v>294</v>
      </c>
    </row>
    <row r="18" spans="1:22">
      <c r="A18" s="926"/>
      <c r="B18" s="927" t="s">
        <v>3188</v>
      </c>
      <c r="C18" s="931" t="s">
        <v>3189</v>
      </c>
      <c r="D18" s="929">
        <v>4</v>
      </c>
      <c r="E18" s="929">
        <v>5</v>
      </c>
      <c r="F18" s="930" t="s">
        <v>4292</v>
      </c>
      <c r="G18" s="494"/>
      <c r="H18" s="494" t="s">
        <v>3049</v>
      </c>
      <c r="I18" s="494" t="s">
        <v>3171</v>
      </c>
      <c r="J18" s="494" t="s">
        <v>294</v>
      </c>
      <c r="K18" s="573">
        <v>0</v>
      </c>
      <c r="L18" s="358" t="s">
        <v>3191</v>
      </c>
      <c r="M18" s="357" t="s">
        <v>3188</v>
      </c>
      <c r="N18" s="357" t="s">
        <v>3049</v>
      </c>
      <c r="O18" s="357" t="s">
        <v>3171</v>
      </c>
      <c r="P18" s="357" t="s">
        <v>294</v>
      </c>
      <c r="Q18" s="357">
        <v>0</v>
      </c>
      <c r="R18" s="357">
        <v>27</v>
      </c>
      <c r="S18" s="357">
        <v>0</v>
      </c>
      <c r="T18" s="357" t="s">
        <v>3170</v>
      </c>
      <c r="U18" s="357" t="s">
        <v>3173</v>
      </c>
      <c r="V18" s="357" t="s">
        <v>294</v>
      </c>
    </row>
    <row r="19" spans="1:22">
      <c r="A19" s="926"/>
      <c r="B19" s="927" t="s">
        <v>3192</v>
      </c>
      <c r="C19" s="931" t="s">
        <v>3193</v>
      </c>
      <c r="D19" s="929">
        <v>3</v>
      </c>
      <c r="E19" s="929">
        <v>4</v>
      </c>
      <c r="F19" s="930" t="s">
        <v>3194</v>
      </c>
      <c r="G19" s="494"/>
      <c r="H19" s="494" t="s">
        <v>3171</v>
      </c>
      <c r="I19" s="494" t="s">
        <v>3174</v>
      </c>
      <c r="J19" s="494" t="s">
        <v>294</v>
      </c>
      <c r="K19" s="573">
        <v>0</v>
      </c>
      <c r="L19" s="358" t="s">
        <v>3193</v>
      </c>
      <c r="M19" s="357" t="s">
        <v>3192</v>
      </c>
      <c r="N19" s="357" t="s">
        <v>3171</v>
      </c>
      <c r="O19" s="357" t="s">
        <v>3174</v>
      </c>
      <c r="P19" s="357" t="s">
        <v>294</v>
      </c>
      <c r="Q19" s="357">
        <v>0</v>
      </c>
      <c r="R19" s="357">
        <v>27</v>
      </c>
      <c r="S19" s="357">
        <v>0</v>
      </c>
      <c r="T19" s="357" t="s">
        <v>3173</v>
      </c>
      <c r="U19" s="357" t="s">
        <v>3176</v>
      </c>
      <c r="V19" s="357" t="s">
        <v>294</v>
      </c>
    </row>
    <row r="20" spans="1:22">
      <c r="A20" s="926"/>
      <c r="B20" s="927" t="s">
        <v>3195</v>
      </c>
      <c r="C20" s="931" t="s">
        <v>3196</v>
      </c>
      <c r="D20" s="929">
        <v>3</v>
      </c>
      <c r="E20" s="929">
        <v>4</v>
      </c>
      <c r="F20" s="930" t="s">
        <v>3194</v>
      </c>
      <c r="G20" s="494"/>
      <c r="H20" s="494" t="s">
        <v>3171</v>
      </c>
      <c r="I20" s="494" t="s">
        <v>3174</v>
      </c>
      <c r="J20" s="494" t="s">
        <v>294</v>
      </c>
      <c r="K20" s="573">
        <v>0</v>
      </c>
      <c r="L20" s="358" t="s">
        <v>3196</v>
      </c>
      <c r="M20" s="357" t="s">
        <v>3195</v>
      </c>
      <c r="N20" s="357" t="s">
        <v>3171</v>
      </c>
      <c r="O20" s="357" t="s">
        <v>3174</v>
      </c>
      <c r="P20" s="357" t="s">
        <v>294</v>
      </c>
      <c r="Q20" s="357">
        <v>0</v>
      </c>
      <c r="R20" s="357">
        <v>27</v>
      </c>
      <c r="S20" s="357">
        <v>0</v>
      </c>
      <c r="T20" s="357" t="s">
        <v>3173</v>
      </c>
      <c r="U20" s="357" t="s">
        <v>3176</v>
      </c>
      <c r="V20" s="357" t="s">
        <v>294</v>
      </c>
    </row>
    <row r="21" spans="1:22" ht="15" thickBot="1">
      <c r="A21" s="932"/>
      <c r="B21" s="933" t="s">
        <v>3197</v>
      </c>
      <c r="C21" s="934" t="s">
        <v>3198</v>
      </c>
      <c r="D21" s="935">
        <v>3</v>
      </c>
      <c r="E21" s="935">
        <v>4</v>
      </c>
      <c r="F21" s="936" t="s">
        <v>3194</v>
      </c>
      <c r="G21" s="494"/>
      <c r="H21" s="494" t="s">
        <v>3171</v>
      </c>
      <c r="I21" s="494" t="s">
        <v>3174</v>
      </c>
      <c r="J21" s="494" t="s">
        <v>294</v>
      </c>
      <c r="K21" s="573">
        <v>0</v>
      </c>
      <c r="L21" s="358" t="s">
        <v>3199</v>
      </c>
      <c r="M21" s="357" t="s">
        <v>3197</v>
      </c>
      <c r="N21" s="357" t="s">
        <v>3171</v>
      </c>
      <c r="O21" s="357" t="s">
        <v>3174</v>
      </c>
      <c r="P21" s="357" t="s">
        <v>294</v>
      </c>
      <c r="Q21" s="357">
        <v>0</v>
      </c>
      <c r="R21" s="357">
        <v>27</v>
      </c>
      <c r="S21" s="357">
        <v>0</v>
      </c>
      <c r="T21" s="357" t="s">
        <v>3173</v>
      </c>
      <c r="U21" s="357" t="s">
        <v>3176</v>
      </c>
      <c r="V21" s="357" t="s">
        <v>294</v>
      </c>
    </row>
    <row r="22" spans="1:22" ht="15" thickBot="1">
      <c r="A22" s="206"/>
      <c r="B22" s="622"/>
      <c r="C22" s="613" t="s">
        <v>22</v>
      </c>
      <c r="D22" s="937">
        <v>22</v>
      </c>
      <c r="E22" s="937">
        <v>0</v>
      </c>
      <c r="F22" s="938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939">
        <v>3</v>
      </c>
      <c r="B23" s="940" t="s">
        <v>3200</v>
      </c>
      <c r="C23" s="941" t="s">
        <v>3201</v>
      </c>
      <c r="D23" s="942">
        <v>3</v>
      </c>
      <c r="E23" s="942">
        <v>4</v>
      </c>
      <c r="F23" s="943" t="s">
        <v>3189</v>
      </c>
      <c r="G23" s="494"/>
      <c r="H23" s="494" t="s">
        <v>3188</v>
      </c>
      <c r="I23" s="494" t="s">
        <v>294</v>
      </c>
      <c r="J23" s="494" t="s">
        <v>294</v>
      </c>
      <c r="K23" s="573">
        <v>0</v>
      </c>
      <c r="L23" s="358" t="s">
        <v>3202</v>
      </c>
      <c r="M23" s="357" t="s">
        <v>3200</v>
      </c>
      <c r="N23" s="357" t="s">
        <v>3188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3191</v>
      </c>
      <c r="U23" s="357" t="s">
        <v>294</v>
      </c>
      <c r="V23" s="357" t="s">
        <v>294</v>
      </c>
    </row>
    <row r="24" spans="1:22">
      <c r="A24" s="926"/>
      <c r="B24" s="927" t="s">
        <v>3203</v>
      </c>
      <c r="C24" s="931" t="s">
        <v>4293</v>
      </c>
      <c r="D24" s="929">
        <v>4</v>
      </c>
      <c r="E24" s="929">
        <v>6</v>
      </c>
      <c r="F24" s="930" t="s">
        <v>3205</v>
      </c>
      <c r="G24" s="494"/>
      <c r="H24" s="494" t="s">
        <v>3182</v>
      </c>
      <c r="I24" s="494" t="s">
        <v>294</v>
      </c>
      <c r="J24" s="494" t="s">
        <v>294</v>
      </c>
      <c r="K24" s="573">
        <v>0</v>
      </c>
      <c r="L24" s="358" t="s">
        <v>4293</v>
      </c>
      <c r="M24" s="357" t="s">
        <v>3203</v>
      </c>
      <c r="N24" s="357" t="s">
        <v>3182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3205</v>
      </c>
      <c r="U24" s="357" t="s">
        <v>294</v>
      </c>
      <c r="V24" s="357" t="s">
        <v>294</v>
      </c>
    </row>
    <row r="25" spans="1:22">
      <c r="A25" s="926"/>
      <c r="B25" s="927" t="s">
        <v>3037</v>
      </c>
      <c r="C25" s="928" t="s">
        <v>4294</v>
      </c>
      <c r="D25" s="929">
        <v>2</v>
      </c>
      <c r="E25" s="929">
        <v>3</v>
      </c>
      <c r="F25" s="93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3207</v>
      </c>
      <c r="M25" s="357" t="s">
        <v>3037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926"/>
      <c r="B26" s="927" t="s">
        <v>29</v>
      </c>
      <c r="C26" s="931" t="s">
        <v>2389</v>
      </c>
      <c r="D26" s="929">
        <v>2</v>
      </c>
      <c r="E26" s="929">
        <v>2</v>
      </c>
      <c r="F26" s="930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926"/>
      <c r="B27" s="927" t="s">
        <v>3208</v>
      </c>
      <c r="C27" s="931" t="s">
        <v>3209</v>
      </c>
      <c r="D27" s="929">
        <v>3</v>
      </c>
      <c r="E27" s="929">
        <v>4</v>
      </c>
      <c r="F27" s="930" t="s">
        <v>3210</v>
      </c>
      <c r="G27" s="494"/>
      <c r="H27" s="494" t="s">
        <v>3192</v>
      </c>
      <c r="I27" s="494" t="s">
        <v>3195</v>
      </c>
      <c r="J27" s="494" t="s">
        <v>3197</v>
      </c>
      <c r="K27" s="573">
        <v>0</v>
      </c>
      <c r="L27" s="358" t="s">
        <v>3209</v>
      </c>
      <c r="M27" s="357" t="s">
        <v>3208</v>
      </c>
      <c r="N27" s="357" t="s">
        <v>3192</v>
      </c>
      <c r="O27" s="357" t="s">
        <v>3195</v>
      </c>
      <c r="P27" s="357" t="s">
        <v>3197</v>
      </c>
      <c r="Q27" s="357">
        <v>0</v>
      </c>
      <c r="R27" s="357">
        <v>22</v>
      </c>
      <c r="S27" s="357">
        <v>41</v>
      </c>
      <c r="T27" s="357" t="s">
        <v>3193</v>
      </c>
      <c r="U27" s="357" t="s">
        <v>3196</v>
      </c>
      <c r="V27" s="357" t="s">
        <v>3199</v>
      </c>
    </row>
    <row r="28" spans="1:22">
      <c r="A28" s="926"/>
      <c r="B28" s="927" t="s">
        <v>3211</v>
      </c>
      <c r="C28" s="931" t="s">
        <v>3212</v>
      </c>
      <c r="D28" s="929">
        <v>3</v>
      </c>
      <c r="E28" s="929">
        <v>4</v>
      </c>
      <c r="F28" s="930" t="s">
        <v>3210</v>
      </c>
      <c r="G28" s="494"/>
      <c r="H28" s="494" t="s">
        <v>3192</v>
      </c>
      <c r="I28" s="494" t="s">
        <v>3195</v>
      </c>
      <c r="J28" s="494" t="s">
        <v>3197</v>
      </c>
      <c r="K28" s="573">
        <v>0</v>
      </c>
      <c r="L28" s="358" t="s">
        <v>3212</v>
      </c>
      <c r="M28" s="357" t="s">
        <v>3211</v>
      </c>
      <c r="N28" s="357" t="s">
        <v>3192</v>
      </c>
      <c r="O28" s="357" t="s">
        <v>3195</v>
      </c>
      <c r="P28" s="357" t="s">
        <v>3197</v>
      </c>
      <c r="Q28" s="357">
        <v>0</v>
      </c>
      <c r="R28" s="357">
        <v>22</v>
      </c>
      <c r="S28" s="357">
        <v>41</v>
      </c>
      <c r="T28" s="357" t="s">
        <v>3193</v>
      </c>
      <c r="U28" s="357" t="s">
        <v>3196</v>
      </c>
      <c r="V28" s="357" t="s">
        <v>3199</v>
      </c>
    </row>
    <row r="29" spans="1:22" ht="15" thickBot="1">
      <c r="A29" s="932"/>
      <c r="B29" s="933" t="s">
        <v>3213</v>
      </c>
      <c r="C29" s="934" t="s">
        <v>3214</v>
      </c>
      <c r="D29" s="935">
        <v>3</v>
      </c>
      <c r="E29" s="935">
        <v>5</v>
      </c>
      <c r="F29" s="936" t="s">
        <v>3198</v>
      </c>
      <c r="G29" s="494"/>
      <c r="H29" s="494" t="s">
        <v>3197</v>
      </c>
      <c r="I29" s="494" t="s">
        <v>294</v>
      </c>
      <c r="J29" s="494" t="s">
        <v>294</v>
      </c>
      <c r="K29" s="573">
        <v>0</v>
      </c>
      <c r="L29" s="358" t="s">
        <v>3215</v>
      </c>
      <c r="M29" s="357" t="s">
        <v>3213</v>
      </c>
      <c r="N29" s="357" t="s">
        <v>3197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3199</v>
      </c>
      <c r="U29" s="357" t="s">
        <v>294</v>
      </c>
      <c r="V29" s="357" t="s">
        <v>294</v>
      </c>
    </row>
    <row r="30" spans="1:22" ht="15" thickBot="1">
      <c r="A30" s="206"/>
      <c r="B30" s="622"/>
      <c r="C30" s="613" t="s">
        <v>22</v>
      </c>
      <c r="D30" s="937">
        <v>20</v>
      </c>
      <c r="E30" s="937">
        <v>0</v>
      </c>
      <c r="F30" s="93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939">
        <v>4</v>
      </c>
      <c r="B31" s="940" t="s">
        <v>3216</v>
      </c>
      <c r="C31" s="941" t="s">
        <v>3241</v>
      </c>
      <c r="D31" s="942">
        <v>5</v>
      </c>
      <c r="E31" s="942">
        <v>7</v>
      </c>
      <c r="F31" s="943" t="s">
        <v>3533</v>
      </c>
      <c r="G31" s="494"/>
      <c r="H31" s="494" t="s">
        <v>3049</v>
      </c>
      <c r="I31" s="494" t="s">
        <v>294</v>
      </c>
      <c r="J31" s="494" t="s">
        <v>294</v>
      </c>
      <c r="K31" s="573">
        <v>0</v>
      </c>
      <c r="L31" s="358" t="s">
        <v>3243</v>
      </c>
      <c r="M31" s="357" t="s">
        <v>3216</v>
      </c>
      <c r="N31" s="357" t="s">
        <v>3049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3170</v>
      </c>
      <c r="U31" s="357" t="s">
        <v>294</v>
      </c>
      <c r="V31" s="357" t="s">
        <v>294</v>
      </c>
    </row>
    <row r="32" spans="1:22">
      <c r="A32" s="926"/>
      <c r="B32" s="927" t="s">
        <v>3219</v>
      </c>
      <c r="C32" s="931" t="s">
        <v>3220</v>
      </c>
      <c r="D32" s="929">
        <v>3</v>
      </c>
      <c r="E32" s="929">
        <v>4</v>
      </c>
      <c r="F32" s="930" t="s">
        <v>3221</v>
      </c>
      <c r="G32" s="494"/>
      <c r="H32" s="494" t="s">
        <v>3188</v>
      </c>
      <c r="I32" s="494" t="s">
        <v>3200</v>
      </c>
      <c r="J32" s="494" t="s">
        <v>294</v>
      </c>
      <c r="K32" s="573">
        <v>0</v>
      </c>
      <c r="L32" s="358" t="s">
        <v>3222</v>
      </c>
      <c r="M32" s="357" t="s">
        <v>3219</v>
      </c>
      <c r="N32" s="357" t="s">
        <v>3188</v>
      </c>
      <c r="O32" s="357" t="s">
        <v>3200</v>
      </c>
      <c r="P32" s="357" t="s">
        <v>294</v>
      </c>
      <c r="Q32" s="357">
        <v>0</v>
      </c>
      <c r="R32" s="357">
        <v>26</v>
      </c>
      <c r="S32" s="357">
        <v>0</v>
      </c>
      <c r="T32" s="357" t="s">
        <v>3191</v>
      </c>
      <c r="U32" s="357" t="s">
        <v>3202</v>
      </c>
      <c r="V32" s="357" t="s">
        <v>294</v>
      </c>
    </row>
    <row r="33" spans="1:22">
      <c r="A33" s="926"/>
      <c r="B33" s="927" t="s">
        <v>3223</v>
      </c>
      <c r="C33" s="931" t="s">
        <v>3224</v>
      </c>
      <c r="D33" s="929">
        <v>3</v>
      </c>
      <c r="E33" s="929">
        <v>4</v>
      </c>
      <c r="F33" s="930" t="s">
        <v>3221</v>
      </c>
      <c r="G33" s="494"/>
      <c r="H33" s="494" t="s">
        <v>3188</v>
      </c>
      <c r="I33" s="494" t="s">
        <v>3200</v>
      </c>
      <c r="J33" s="494" t="s">
        <v>294</v>
      </c>
      <c r="K33" s="573">
        <v>0</v>
      </c>
      <c r="L33" s="358" t="s">
        <v>3225</v>
      </c>
      <c r="M33" s="357" t="s">
        <v>3223</v>
      </c>
      <c r="N33" s="357" t="s">
        <v>3188</v>
      </c>
      <c r="O33" s="357" t="s">
        <v>3200</v>
      </c>
      <c r="P33" s="357" t="s">
        <v>294</v>
      </c>
      <c r="Q33" s="357">
        <v>0</v>
      </c>
      <c r="R33" s="357">
        <v>26</v>
      </c>
      <c r="S33" s="357">
        <v>0</v>
      </c>
      <c r="T33" s="357" t="s">
        <v>3191</v>
      </c>
      <c r="U33" s="357" t="s">
        <v>3202</v>
      </c>
      <c r="V33" s="357" t="s">
        <v>294</v>
      </c>
    </row>
    <row r="34" spans="1:22">
      <c r="A34" s="926"/>
      <c r="B34" s="927" t="s">
        <v>3051</v>
      </c>
      <c r="C34" s="931" t="s">
        <v>335</v>
      </c>
      <c r="D34" s="929">
        <v>2</v>
      </c>
      <c r="E34" s="929">
        <v>3</v>
      </c>
      <c r="F34" s="930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335</v>
      </c>
      <c r="M34" s="357" t="s">
        <v>3051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926"/>
      <c r="B35" s="927" t="s">
        <v>3227</v>
      </c>
      <c r="C35" s="944" t="s">
        <v>3228</v>
      </c>
      <c r="D35" s="929">
        <v>3</v>
      </c>
      <c r="E35" s="929">
        <v>4</v>
      </c>
      <c r="F35" s="930" t="s">
        <v>3229</v>
      </c>
      <c r="G35" s="494"/>
      <c r="H35" s="494" t="s">
        <v>3208</v>
      </c>
      <c r="I35" s="494" t="s">
        <v>3211</v>
      </c>
      <c r="J35" s="494" t="s">
        <v>3213</v>
      </c>
      <c r="K35" s="573">
        <v>0</v>
      </c>
      <c r="L35" s="358" t="s">
        <v>3228</v>
      </c>
      <c r="M35" s="357" t="s">
        <v>3227</v>
      </c>
      <c r="N35" s="357" t="s">
        <v>3208</v>
      </c>
      <c r="O35" s="357" t="s">
        <v>3211</v>
      </c>
      <c r="P35" s="357" t="s">
        <v>3213</v>
      </c>
      <c r="Q35" s="357">
        <v>0</v>
      </c>
      <c r="R35" s="357">
        <v>22</v>
      </c>
      <c r="S35" s="357">
        <v>45</v>
      </c>
      <c r="T35" s="357" t="s">
        <v>3209</v>
      </c>
      <c r="U35" s="357" t="s">
        <v>3212</v>
      </c>
      <c r="V35" s="357" t="s">
        <v>3215</v>
      </c>
    </row>
    <row r="36" spans="1:22">
      <c r="A36" s="926"/>
      <c r="B36" s="927" t="s">
        <v>3230</v>
      </c>
      <c r="C36" s="931" t="s">
        <v>3231</v>
      </c>
      <c r="D36" s="929">
        <v>3</v>
      </c>
      <c r="E36" s="929">
        <v>4</v>
      </c>
      <c r="F36" s="930" t="s">
        <v>3229</v>
      </c>
      <c r="G36" s="494"/>
      <c r="H36" s="494" t="s">
        <v>3208</v>
      </c>
      <c r="I36" s="494" t="s">
        <v>3211</v>
      </c>
      <c r="J36" s="494" t="s">
        <v>3213</v>
      </c>
      <c r="K36" s="573">
        <v>0</v>
      </c>
      <c r="L36" s="358" t="s">
        <v>3231</v>
      </c>
      <c r="M36" s="357" t="s">
        <v>3230</v>
      </c>
      <c r="N36" s="357" t="s">
        <v>3208</v>
      </c>
      <c r="O36" s="357" t="s">
        <v>3211</v>
      </c>
      <c r="P36" s="357" t="s">
        <v>3213</v>
      </c>
      <c r="Q36" s="357">
        <v>0</v>
      </c>
      <c r="R36" s="357">
        <v>22</v>
      </c>
      <c r="S36" s="357">
        <v>45</v>
      </c>
      <c r="T36" s="357" t="s">
        <v>3209</v>
      </c>
      <c r="U36" s="357" t="s">
        <v>3212</v>
      </c>
      <c r="V36" s="357" t="s">
        <v>3215</v>
      </c>
    </row>
    <row r="37" spans="1:22" ht="15" thickBot="1">
      <c r="A37" s="932"/>
      <c r="B37" s="933" t="s">
        <v>3232</v>
      </c>
      <c r="C37" s="945" t="s">
        <v>3233</v>
      </c>
      <c r="D37" s="935">
        <v>3</v>
      </c>
      <c r="E37" s="935">
        <v>5</v>
      </c>
      <c r="F37" s="936" t="s">
        <v>3229</v>
      </c>
      <c r="G37" s="494"/>
      <c r="H37" s="494" t="s">
        <v>3208</v>
      </c>
      <c r="I37" s="494" t="s">
        <v>3211</v>
      </c>
      <c r="J37" s="494" t="s">
        <v>3213</v>
      </c>
      <c r="K37" s="574">
        <v>0</v>
      </c>
      <c r="L37" s="358" t="s">
        <v>3234</v>
      </c>
      <c r="M37" s="357" t="s">
        <v>3232</v>
      </c>
      <c r="N37" s="357" t="s">
        <v>3208</v>
      </c>
      <c r="O37" s="357" t="s">
        <v>3211</v>
      </c>
      <c r="P37" s="357" t="s">
        <v>3213</v>
      </c>
      <c r="Q37" s="357">
        <v>0</v>
      </c>
      <c r="R37" s="357">
        <v>22</v>
      </c>
      <c r="S37" s="357">
        <v>45</v>
      </c>
      <c r="T37" s="357" t="s">
        <v>3209</v>
      </c>
      <c r="U37" s="357" t="s">
        <v>3212</v>
      </c>
      <c r="V37" s="357" t="s">
        <v>3215</v>
      </c>
    </row>
    <row r="38" spans="1:22" ht="15" thickBot="1">
      <c r="A38" s="206"/>
      <c r="B38" s="622"/>
      <c r="C38" s="613" t="s">
        <v>22</v>
      </c>
      <c r="D38" s="937">
        <v>22</v>
      </c>
      <c r="E38" s="937">
        <v>0</v>
      </c>
      <c r="F38" s="938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939">
        <v>5</v>
      </c>
      <c r="B39" s="940" t="s">
        <v>3235</v>
      </c>
      <c r="C39" s="941" t="s">
        <v>3236</v>
      </c>
      <c r="D39" s="942">
        <v>3</v>
      </c>
      <c r="E39" s="942">
        <v>5</v>
      </c>
      <c r="F39" s="943" t="s">
        <v>3237</v>
      </c>
      <c r="G39" s="494"/>
      <c r="H39" s="494" t="s">
        <v>3227</v>
      </c>
      <c r="I39" s="494" t="s">
        <v>3230</v>
      </c>
      <c r="J39" s="494" t="s">
        <v>3232</v>
      </c>
      <c r="K39" s="574">
        <v>0</v>
      </c>
      <c r="L39" s="358" t="s">
        <v>3238</v>
      </c>
      <c r="M39" s="357" t="s">
        <v>3235</v>
      </c>
      <c r="N39" s="357" t="s">
        <v>3227</v>
      </c>
      <c r="O39" s="357" t="s">
        <v>3230</v>
      </c>
      <c r="P39" s="357" t="s">
        <v>3232</v>
      </c>
      <c r="Q39" s="357">
        <v>0</v>
      </c>
      <c r="R39" s="357">
        <v>33</v>
      </c>
      <c r="S39" s="357">
        <v>52</v>
      </c>
      <c r="T39" s="357" t="s">
        <v>3228</v>
      </c>
      <c r="U39" s="357" t="s">
        <v>3231</v>
      </c>
      <c r="V39" s="357" t="s">
        <v>3234</v>
      </c>
    </row>
    <row r="40" spans="1:22">
      <c r="A40" s="926"/>
      <c r="B40" s="927" t="s">
        <v>3239</v>
      </c>
      <c r="C40" s="931" t="s">
        <v>3240</v>
      </c>
      <c r="D40" s="929">
        <v>3</v>
      </c>
      <c r="E40" s="929">
        <v>4</v>
      </c>
      <c r="F40" s="930" t="s">
        <v>3241</v>
      </c>
      <c r="G40" s="494"/>
      <c r="H40" s="494" t="s">
        <v>3216</v>
      </c>
      <c r="I40" s="494" t="s">
        <v>294</v>
      </c>
      <c r="J40" s="494" t="s">
        <v>294</v>
      </c>
      <c r="K40" s="573">
        <v>0</v>
      </c>
      <c r="L40" s="358" t="s">
        <v>3242</v>
      </c>
      <c r="M40" s="357" t="s">
        <v>3239</v>
      </c>
      <c r="N40" s="357" t="s">
        <v>3216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3243</v>
      </c>
      <c r="U40" s="357" t="s">
        <v>294</v>
      </c>
      <c r="V40" s="357" t="s">
        <v>294</v>
      </c>
    </row>
    <row r="41" spans="1:22">
      <c r="A41" s="926"/>
      <c r="B41" s="927" t="s">
        <v>3244</v>
      </c>
      <c r="C41" s="931" t="s">
        <v>3245</v>
      </c>
      <c r="D41" s="929">
        <v>3</v>
      </c>
      <c r="E41" s="929">
        <v>4</v>
      </c>
      <c r="F41" s="930" t="s">
        <v>3237</v>
      </c>
      <c r="G41" s="494"/>
      <c r="H41" s="494" t="s">
        <v>3227</v>
      </c>
      <c r="I41" s="494" t="s">
        <v>3230</v>
      </c>
      <c r="J41" s="494" t="s">
        <v>3232</v>
      </c>
      <c r="K41" s="573">
        <v>0</v>
      </c>
      <c r="L41" s="358" t="s">
        <v>3245</v>
      </c>
      <c r="M41" s="357" t="s">
        <v>3244</v>
      </c>
      <c r="N41" s="357" t="s">
        <v>3227</v>
      </c>
      <c r="O41" s="357" t="s">
        <v>3230</v>
      </c>
      <c r="P41" s="357" t="s">
        <v>3232</v>
      </c>
      <c r="Q41" s="357">
        <v>0</v>
      </c>
      <c r="R41" s="357">
        <v>33</v>
      </c>
      <c r="S41" s="357">
        <v>52</v>
      </c>
      <c r="T41" s="357" t="s">
        <v>3228</v>
      </c>
      <c r="U41" s="357" t="s">
        <v>3231</v>
      </c>
      <c r="V41" s="357" t="s">
        <v>3234</v>
      </c>
    </row>
    <row r="42" spans="1:22">
      <c r="A42" s="926"/>
      <c r="B42" s="927" t="s">
        <v>3246</v>
      </c>
      <c r="C42" s="931" t="s">
        <v>3247</v>
      </c>
      <c r="D42" s="929">
        <v>3</v>
      </c>
      <c r="E42" s="929">
        <v>4</v>
      </c>
      <c r="F42" s="930" t="s">
        <v>3237</v>
      </c>
      <c r="G42" s="494"/>
      <c r="H42" s="494" t="s">
        <v>3227</v>
      </c>
      <c r="I42" s="494" t="s">
        <v>3230</v>
      </c>
      <c r="J42" s="494" t="s">
        <v>3232</v>
      </c>
      <c r="K42" s="573">
        <v>0</v>
      </c>
      <c r="L42" s="358" t="s">
        <v>3247</v>
      </c>
      <c r="M42" s="357" t="s">
        <v>3246</v>
      </c>
      <c r="N42" s="357" t="s">
        <v>3227</v>
      </c>
      <c r="O42" s="357" t="s">
        <v>3230</v>
      </c>
      <c r="P42" s="357" t="s">
        <v>3232</v>
      </c>
      <c r="Q42" s="357">
        <v>0</v>
      </c>
      <c r="R42" s="357">
        <v>33</v>
      </c>
      <c r="S42" s="357">
        <v>52</v>
      </c>
      <c r="T42" s="357" t="s">
        <v>3228</v>
      </c>
      <c r="U42" s="357" t="s">
        <v>3231</v>
      </c>
      <c r="V42" s="357" t="s">
        <v>3234</v>
      </c>
    </row>
    <row r="43" spans="1:22">
      <c r="A43" s="926"/>
      <c r="B43" s="927" t="s">
        <v>3248</v>
      </c>
      <c r="C43" s="931" t="s">
        <v>3249</v>
      </c>
      <c r="D43" s="929">
        <v>3</v>
      </c>
      <c r="E43" s="929">
        <v>4</v>
      </c>
      <c r="F43" s="930" t="s">
        <v>3237</v>
      </c>
      <c r="G43" s="494"/>
      <c r="H43" s="494" t="s">
        <v>3227</v>
      </c>
      <c r="I43" s="494" t="s">
        <v>3230</v>
      </c>
      <c r="J43" s="494" t="s">
        <v>3232</v>
      </c>
      <c r="K43" s="573">
        <v>0</v>
      </c>
      <c r="L43" s="358" t="s">
        <v>3249</v>
      </c>
      <c r="M43" s="357" t="s">
        <v>3248</v>
      </c>
      <c r="N43" s="357" t="s">
        <v>3227</v>
      </c>
      <c r="O43" s="357" t="s">
        <v>3230</v>
      </c>
      <c r="P43" s="357" t="s">
        <v>3232</v>
      </c>
      <c r="Q43" s="357">
        <v>0</v>
      </c>
      <c r="R43" s="357">
        <v>33</v>
      </c>
      <c r="S43" s="357">
        <v>52</v>
      </c>
      <c r="T43" s="357" t="s">
        <v>3228</v>
      </c>
      <c r="U43" s="357" t="s">
        <v>3231</v>
      </c>
      <c r="V43" s="357" t="s">
        <v>3234</v>
      </c>
    </row>
    <row r="44" spans="1:22">
      <c r="A44" s="946"/>
      <c r="B44" s="927" t="s">
        <v>3250</v>
      </c>
      <c r="C44" s="928" t="s">
        <v>3251</v>
      </c>
      <c r="D44" s="929">
        <v>3</v>
      </c>
      <c r="E44" s="929">
        <v>4</v>
      </c>
      <c r="F44" s="930" t="s">
        <v>3237</v>
      </c>
      <c r="G44" s="494"/>
      <c r="H44" s="494" t="s">
        <v>3219</v>
      </c>
      <c r="I44" s="494" t="s">
        <v>3227</v>
      </c>
      <c r="J44" s="494" t="s">
        <v>3232</v>
      </c>
      <c r="K44" s="573">
        <v>0</v>
      </c>
      <c r="L44" s="358" t="s">
        <v>3253</v>
      </c>
      <c r="M44" s="357" t="s">
        <v>3250</v>
      </c>
      <c r="N44" s="357" t="s">
        <v>3227</v>
      </c>
      <c r="O44" s="357" t="s">
        <v>3230</v>
      </c>
      <c r="P44" s="357" t="s">
        <v>3232</v>
      </c>
      <c r="Q44" s="357">
        <v>0</v>
      </c>
      <c r="R44" s="357">
        <v>33</v>
      </c>
      <c r="S44" s="357">
        <v>52</v>
      </c>
      <c r="T44" s="357" t="s">
        <v>3228</v>
      </c>
      <c r="U44" s="357" t="s">
        <v>3231</v>
      </c>
      <c r="V44" s="357" t="s">
        <v>3234</v>
      </c>
    </row>
    <row r="45" spans="1:22" ht="15" thickBot="1">
      <c r="A45" s="947"/>
      <c r="B45" s="933" t="s">
        <v>3255</v>
      </c>
      <c r="C45" s="934" t="s">
        <v>3256</v>
      </c>
      <c r="D45" s="935">
        <v>3</v>
      </c>
      <c r="E45" s="935">
        <v>5</v>
      </c>
      <c r="F45" s="936" t="s">
        <v>3237</v>
      </c>
      <c r="G45" s="494"/>
      <c r="H45" s="494" t="s">
        <v>3227</v>
      </c>
      <c r="I45" s="494" t="s">
        <v>3230</v>
      </c>
      <c r="J45" s="494" t="s">
        <v>3232</v>
      </c>
      <c r="K45" s="573">
        <v>0</v>
      </c>
      <c r="L45" s="358" t="s">
        <v>3257</v>
      </c>
      <c r="M45" s="357" t="s">
        <v>3255</v>
      </c>
      <c r="N45" s="357" t="s">
        <v>3227</v>
      </c>
      <c r="O45" s="357" t="s">
        <v>3230</v>
      </c>
      <c r="P45" s="357" t="s">
        <v>3232</v>
      </c>
      <c r="Q45" s="357">
        <v>0</v>
      </c>
      <c r="R45" s="357">
        <v>33</v>
      </c>
      <c r="S45" s="357">
        <v>52</v>
      </c>
      <c r="T45" s="357" t="s">
        <v>3228</v>
      </c>
      <c r="U45" s="357" t="s">
        <v>3231</v>
      </c>
      <c r="V45" s="357" t="s">
        <v>3234</v>
      </c>
    </row>
    <row r="46" spans="1:22" ht="15" thickBot="1">
      <c r="A46" s="622"/>
      <c r="B46" s="622"/>
      <c r="C46" s="613" t="s">
        <v>22</v>
      </c>
      <c r="D46" s="937">
        <v>21</v>
      </c>
      <c r="E46" s="937">
        <v>0</v>
      </c>
      <c r="F46" s="938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948">
        <v>6</v>
      </c>
      <c r="B47" s="940" t="s">
        <v>3040</v>
      </c>
      <c r="C47" s="941" t="s">
        <v>3998</v>
      </c>
      <c r="D47" s="942">
        <v>3</v>
      </c>
      <c r="E47" s="942">
        <v>4</v>
      </c>
      <c r="F47" s="943" t="s">
        <v>3994</v>
      </c>
      <c r="G47" s="494"/>
      <c r="H47" s="494" t="s">
        <v>3184</v>
      </c>
      <c r="I47" s="494" t="s">
        <v>294</v>
      </c>
      <c r="J47" s="494" t="s">
        <v>294</v>
      </c>
      <c r="K47" s="573">
        <v>0</v>
      </c>
      <c r="L47" s="358" t="s">
        <v>3259</v>
      </c>
      <c r="M47" s="357" t="s">
        <v>3040</v>
      </c>
      <c r="N47" s="357" t="s">
        <v>3184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3187</v>
      </c>
      <c r="U47" s="357" t="s">
        <v>294</v>
      </c>
      <c r="V47" s="357" t="s">
        <v>294</v>
      </c>
    </row>
    <row r="48" spans="1:22">
      <c r="A48" s="946"/>
      <c r="B48" s="927" t="s">
        <v>3260</v>
      </c>
      <c r="C48" s="931" t="s">
        <v>3261</v>
      </c>
      <c r="D48" s="929">
        <v>3</v>
      </c>
      <c r="E48" s="929">
        <v>4</v>
      </c>
      <c r="F48" s="930" t="s">
        <v>4295</v>
      </c>
      <c r="G48" s="494"/>
      <c r="H48" s="494" t="s">
        <v>3244</v>
      </c>
      <c r="I48" s="494" t="s">
        <v>3246</v>
      </c>
      <c r="J48" s="494" t="s">
        <v>3255</v>
      </c>
      <c r="K48" s="573">
        <v>0</v>
      </c>
      <c r="L48" s="358" t="s">
        <v>3263</v>
      </c>
      <c r="M48" s="357" t="s">
        <v>3260</v>
      </c>
      <c r="N48" s="357" t="s">
        <v>3246</v>
      </c>
      <c r="O48" s="357" t="s">
        <v>3248</v>
      </c>
      <c r="P48" s="357" t="s">
        <v>3255</v>
      </c>
      <c r="Q48" s="357">
        <v>0</v>
      </c>
      <c r="R48" s="357">
        <v>19</v>
      </c>
      <c r="S48" s="357">
        <v>39</v>
      </c>
      <c r="T48" s="357" t="s">
        <v>3247</v>
      </c>
      <c r="U48" s="357" t="s">
        <v>3249</v>
      </c>
      <c r="V48" s="357" t="s">
        <v>3257</v>
      </c>
    </row>
    <row r="49" spans="1:22">
      <c r="A49" s="946"/>
      <c r="B49" s="927" t="s">
        <v>3265</v>
      </c>
      <c r="C49" s="931" t="s">
        <v>3266</v>
      </c>
      <c r="D49" s="929">
        <v>3</v>
      </c>
      <c r="E49" s="929">
        <v>3</v>
      </c>
      <c r="F49" s="930" t="s">
        <v>3267</v>
      </c>
      <c r="G49" s="494"/>
      <c r="H49" s="494" t="s">
        <v>3239</v>
      </c>
      <c r="I49" s="494" t="s">
        <v>3250</v>
      </c>
      <c r="J49" s="494" t="s">
        <v>294</v>
      </c>
      <c r="K49" s="573">
        <v>0</v>
      </c>
      <c r="L49" s="358" t="s">
        <v>3268</v>
      </c>
      <c r="M49" s="357" t="s">
        <v>3265</v>
      </c>
      <c r="N49" s="357" t="s">
        <v>3239</v>
      </c>
      <c r="O49" s="357" t="s">
        <v>3250</v>
      </c>
      <c r="P49" s="357" t="s">
        <v>294</v>
      </c>
      <c r="Q49" s="357">
        <v>0</v>
      </c>
      <c r="R49" s="357">
        <v>28</v>
      </c>
      <c r="S49" s="357">
        <v>0</v>
      </c>
      <c r="T49" s="357" t="s">
        <v>3242</v>
      </c>
      <c r="U49" s="357" t="s">
        <v>3253</v>
      </c>
      <c r="V49" s="357" t="s">
        <v>294</v>
      </c>
    </row>
    <row r="50" spans="1:22">
      <c r="A50" s="946"/>
      <c r="B50" s="927" t="s">
        <v>3269</v>
      </c>
      <c r="C50" s="931" t="s">
        <v>3270</v>
      </c>
      <c r="D50" s="929">
        <v>3</v>
      </c>
      <c r="E50" s="929">
        <v>5</v>
      </c>
      <c r="F50" s="930" t="s">
        <v>4296</v>
      </c>
      <c r="G50" s="494"/>
      <c r="H50" s="494" t="s">
        <v>3244</v>
      </c>
      <c r="I50" s="494" t="s">
        <v>3246</v>
      </c>
      <c r="J50" s="494" t="s">
        <v>3235</v>
      </c>
      <c r="K50" s="573">
        <v>0</v>
      </c>
      <c r="L50" s="358" t="s">
        <v>3272</v>
      </c>
      <c r="M50" s="357" t="s">
        <v>3269</v>
      </c>
      <c r="N50" s="357" t="s">
        <v>3246</v>
      </c>
      <c r="O50" s="357" t="s">
        <v>3248</v>
      </c>
      <c r="P50" s="357" t="s">
        <v>3235</v>
      </c>
      <c r="Q50" s="357">
        <v>0</v>
      </c>
      <c r="R50" s="357">
        <v>19</v>
      </c>
      <c r="S50" s="357">
        <v>39</v>
      </c>
      <c r="T50" s="357" t="s">
        <v>3247</v>
      </c>
      <c r="U50" s="357" t="s">
        <v>3249</v>
      </c>
      <c r="V50" s="357" t="s">
        <v>3238</v>
      </c>
    </row>
    <row r="51" spans="1:22">
      <c r="A51" s="946"/>
      <c r="B51" s="927" t="s">
        <v>3274</v>
      </c>
      <c r="C51" s="931" t="s">
        <v>4297</v>
      </c>
      <c r="D51" s="929">
        <v>7</v>
      </c>
      <c r="E51" s="929">
        <v>13</v>
      </c>
      <c r="F51" s="930" t="s">
        <v>4295</v>
      </c>
      <c r="G51" s="494"/>
      <c r="H51" s="494" t="s">
        <v>3235</v>
      </c>
      <c r="I51" s="494" t="s">
        <v>3244</v>
      </c>
      <c r="J51" s="494" t="s">
        <v>3255</v>
      </c>
      <c r="K51" s="573">
        <v>0</v>
      </c>
      <c r="L51" s="358" t="s">
        <v>3277</v>
      </c>
      <c r="M51" s="357" t="s">
        <v>3274</v>
      </c>
      <c r="N51" s="357" t="s">
        <v>3246</v>
      </c>
      <c r="O51" s="357" t="s">
        <v>3248</v>
      </c>
      <c r="P51" s="357" t="s">
        <v>3255</v>
      </c>
      <c r="Q51" s="357">
        <v>0</v>
      </c>
      <c r="R51" s="357">
        <v>19</v>
      </c>
      <c r="S51" s="357">
        <v>39</v>
      </c>
      <c r="T51" s="357" t="s">
        <v>3247</v>
      </c>
      <c r="U51" s="357" t="s">
        <v>3249</v>
      </c>
      <c r="V51" s="357" t="s">
        <v>3257</v>
      </c>
    </row>
    <row r="52" spans="1:22" ht="15" thickBot="1">
      <c r="A52" s="947"/>
      <c r="B52" s="933" t="s">
        <v>36</v>
      </c>
      <c r="C52" s="934" t="s">
        <v>1131</v>
      </c>
      <c r="D52" s="935">
        <v>1</v>
      </c>
      <c r="E52" s="935">
        <v>1</v>
      </c>
      <c r="F52" s="936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1131</v>
      </c>
      <c r="M52" s="357" t="s">
        <v>36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 ht="15" thickBot="1">
      <c r="A53" s="206"/>
      <c r="B53" s="622"/>
      <c r="C53" s="613" t="s">
        <v>22</v>
      </c>
      <c r="D53" s="937">
        <v>20</v>
      </c>
      <c r="E53" s="937">
        <v>0</v>
      </c>
      <c r="F53" s="938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939">
        <v>7</v>
      </c>
      <c r="B54" s="940" t="s">
        <v>3279</v>
      </c>
      <c r="C54" s="941" t="s">
        <v>3299</v>
      </c>
      <c r="D54" s="942">
        <v>3</v>
      </c>
      <c r="E54" s="942">
        <v>4</v>
      </c>
      <c r="F54" s="943" t="s">
        <v>4298</v>
      </c>
      <c r="G54" s="494"/>
      <c r="H54" s="494" t="s">
        <v>3040</v>
      </c>
      <c r="I54" s="494" t="s">
        <v>3265</v>
      </c>
      <c r="J54" s="494" t="s">
        <v>294</v>
      </c>
      <c r="K54" s="573">
        <v>0</v>
      </c>
      <c r="L54" s="358" t="s">
        <v>3299</v>
      </c>
      <c r="M54" s="357" t="s">
        <v>3279</v>
      </c>
      <c r="N54" s="357" t="s">
        <v>3040</v>
      </c>
      <c r="O54" s="357" t="s">
        <v>3265</v>
      </c>
      <c r="P54" s="357" t="s">
        <v>294</v>
      </c>
      <c r="Q54" s="357">
        <v>0</v>
      </c>
      <c r="R54" s="357">
        <v>33</v>
      </c>
      <c r="S54" s="357">
        <v>0</v>
      </c>
      <c r="T54" s="357" t="s">
        <v>3259</v>
      </c>
      <c r="U54" s="357" t="s">
        <v>3268</v>
      </c>
      <c r="V54" s="357" t="s">
        <v>294</v>
      </c>
    </row>
    <row r="55" spans="1:22">
      <c r="A55" s="926"/>
      <c r="B55" s="927" t="s">
        <v>3282</v>
      </c>
      <c r="C55" s="931" t="s">
        <v>3283</v>
      </c>
      <c r="D55" s="929">
        <v>4</v>
      </c>
      <c r="E55" s="929">
        <v>7</v>
      </c>
      <c r="F55" s="930" t="s">
        <v>3284</v>
      </c>
      <c r="G55" s="494"/>
      <c r="H55" s="494" t="s">
        <v>3269</v>
      </c>
      <c r="I55" s="494" t="s">
        <v>3274</v>
      </c>
      <c r="J55" s="494" t="s">
        <v>294</v>
      </c>
      <c r="K55" s="573">
        <v>0</v>
      </c>
      <c r="L55" s="358" t="s">
        <v>3285</v>
      </c>
      <c r="M55" s="357" t="s">
        <v>3282</v>
      </c>
      <c r="N55" s="357" t="s">
        <v>3269</v>
      </c>
      <c r="O55" s="357" t="s">
        <v>3274</v>
      </c>
      <c r="P55" s="357" t="s">
        <v>294</v>
      </c>
      <c r="Q55" s="357">
        <v>0</v>
      </c>
      <c r="R55" s="357">
        <v>34</v>
      </c>
      <c r="S55" s="357">
        <v>0</v>
      </c>
      <c r="T55" s="357" t="s">
        <v>3272</v>
      </c>
      <c r="U55" s="357" t="s">
        <v>3277</v>
      </c>
      <c r="V55" s="357" t="s">
        <v>294</v>
      </c>
    </row>
    <row r="56" spans="1:22">
      <c r="A56" s="926"/>
      <c r="B56" s="927" t="s">
        <v>3286</v>
      </c>
      <c r="C56" s="931" t="s">
        <v>3287</v>
      </c>
      <c r="D56" s="929">
        <v>3</v>
      </c>
      <c r="E56" s="929">
        <v>5</v>
      </c>
      <c r="F56" s="930" t="s">
        <v>3284</v>
      </c>
      <c r="G56" s="494"/>
      <c r="H56" s="494" t="s">
        <v>3269</v>
      </c>
      <c r="I56" s="494" t="s">
        <v>3274</v>
      </c>
      <c r="J56" s="494" t="s">
        <v>294</v>
      </c>
      <c r="K56" s="573">
        <v>0</v>
      </c>
      <c r="L56" s="358" t="s">
        <v>3288</v>
      </c>
      <c r="M56" s="357" t="s">
        <v>3286</v>
      </c>
      <c r="N56" s="357" t="s">
        <v>3269</v>
      </c>
      <c r="O56" s="357" t="s">
        <v>3274</v>
      </c>
      <c r="P56" s="357" t="s">
        <v>294</v>
      </c>
      <c r="Q56" s="357">
        <v>0</v>
      </c>
      <c r="R56" s="357">
        <v>34</v>
      </c>
      <c r="S56" s="357">
        <v>0</v>
      </c>
      <c r="T56" s="357" t="s">
        <v>3272</v>
      </c>
      <c r="U56" s="357" t="s">
        <v>3277</v>
      </c>
      <c r="V56" s="357" t="s">
        <v>294</v>
      </c>
    </row>
    <row r="57" spans="1:22">
      <c r="A57" s="926"/>
      <c r="B57" s="927" t="s">
        <v>3289</v>
      </c>
      <c r="C57" s="931" t="s">
        <v>3290</v>
      </c>
      <c r="D57" s="929">
        <v>3</v>
      </c>
      <c r="E57" s="929">
        <v>4</v>
      </c>
      <c r="F57" s="930" t="s">
        <v>3284</v>
      </c>
      <c r="G57" s="494"/>
      <c r="H57" s="494" t="s">
        <v>3269</v>
      </c>
      <c r="I57" s="494" t="s">
        <v>3274</v>
      </c>
      <c r="J57" s="494" t="s">
        <v>294</v>
      </c>
      <c r="K57" s="573">
        <v>0</v>
      </c>
      <c r="L57" s="358" t="s">
        <v>3291</v>
      </c>
      <c r="M57" s="357" t="s">
        <v>3289</v>
      </c>
      <c r="N57" s="357" t="s">
        <v>3269</v>
      </c>
      <c r="O57" s="357" t="s">
        <v>3274</v>
      </c>
      <c r="P57" s="357" t="s">
        <v>294</v>
      </c>
      <c r="Q57" s="357">
        <v>0</v>
      </c>
      <c r="R57" s="357">
        <v>34</v>
      </c>
      <c r="S57" s="357">
        <v>0</v>
      </c>
      <c r="T57" s="357" t="s">
        <v>3272</v>
      </c>
      <c r="U57" s="357" t="s">
        <v>3277</v>
      </c>
      <c r="V57" s="357" t="s">
        <v>294</v>
      </c>
    </row>
    <row r="58" spans="1:22">
      <c r="A58" s="926"/>
      <c r="B58" s="927" t="s">
        <v>3292</v>
      </c>
      <c r="C58" s="931" t="s">
        <v>4299</v>
      </c>
      <c r="D58" s="929">
        <v>7</v>
      </c>
      <c r="E58" s="929">
        <v>13</v>
      </c>
      <c r="F58" s="930" t="s">
        <v>3284</v>
      </c>
      <c r="G58" s="494"/>
      <c r="H58" s="494" t="s">
        <v>3269</v>
      </c>
      <c r="I58" s="494" t="s">
        <v>3274</v>
      </c>
      <c r="J58" s="494" t="s">
        <v>294</v>
      </c>
      <c r="K58" s="573">
        <v>0</v>
      </c>
      <c r="L58" s="358" t="s">
        <v>3294</v>
      </c>
      <c r="M58" s="357" t="s">
        <v>3292</v>
      </c>
      <c r="N58" s="357" t="s">
        <v>3269</v>
      </c>
      <c r="O58" s="357" t="s">
        <v>3274</v>
      </c>
      <c r="P58" s="357" t="s">
        <v>294</v>
      </c>
      <c r="Q58" s="357">
        <v>0</v>
      </c>
      <c r="R58" s="357">
        <v>34</v>
      </c>
      <c r="S58" s="357">
        <v>0</v>
      </c>
      <c r="T58" s="357" t="s">
        <v>3272</v>
      </c>
      <c r="U58" s="357" t="s">
        <v>3277</v>
      </c>
      <c r="V58" s="357" t="s">
        <v>294</v>
      </c>
    </row>
    <row r="59" spans="1:22" ht="15" thickBot="1">
      <c r="A59" s="932"/>
      <c r="B59" s="933" t="s">
        <v>40</v>
      </c>
      <c r="C59" s="934" t="s">
        <v>1180</v>
      </c>
      <c r="D59" s="935">
        <v>1</v>
      </c>
      <c r="E59" s="935">
        <v>1</v>
      </c>
      <c r="F59" s="936" t="s">
        <v>1131</v>
      </c>
      <c r="G59" s="494"/>
      <c r="H59" s="494" t="s">
        <v>36</v>
      </c>
      <c r="I59" s="494" t="s">
        <v>294</v>
      </c>
      <c r="J59" s="494" t="s">
        <v>294</v>
      </c>
      <c r="K59" s="573">
        <v>0</v>
      </c>
      <c r="L59" s="358" t="s">
        <v>1180</v>
      </c>
      <c r="M59" s="357" t="s">
        <v>40</v>
      </c>
      <c r="N59" s="357" t="s">
        <v>36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1131</v>
      </c>
      <c r="U59" s="357" t="s">
        <v>294</v>
      </c>
      <c r="V59" s="357" t="s">
        <v>294</v>
      </c>
    </row>
    <row r="60" spans="1:22" ht="15" thickBot="1">
      <c r="A60" s="206"/>
      <c r="B60" s="622"/>
      <c r="C60" s="613" t="s">
        <v>22</v>
      </c>
      <c r="D60" s="937">
        <v>21</v>
      </c>
      <c r="E60" s="937">
        <v>0</v>
      </c>
      <c r="F60" s="938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939">
        <v>8</v>
      </c>
      <c r="B61" s="940" t="s">
        <v>3295</v>
      </c>
      <c r="C61" s="941" t="s">
        <v>4300</v>
      </c>
      <c r="D61" s="942">
        <v>5</v>
      </c>
      <c r="E61" s="942">
        <v>8</v>
      </c>
      <c r="F61" s="943" t="s">
        <v>4301</v>
      </c>
      <c r="G61" s="494"/>
      <c r="H61" s="494" t="s">
        <v>3051</v>
      </c>
      <c r="I61" s="494" t="s">
        <v>3279</v>
      </c>
      <c r="J61" s="494" t="s">
        <v>294</v>
      </c>
      <c r="K61" s="573">
        <v>0</v>
      </c>
      <c r="L61" s="358" t="s">
        <v>3298</v>
      </c>
      <c r="M61" s="357" t="s">
        <v>3295</v>
      </c>
      <c r="N61" s="357" t="s">
        <v>3051</v>
      </c>
      <c r="O61" s="357" t="s">
        <v>3279</v>
      </c>
      <c r="P61" s="357" t="s">
        <v>294</v>
      </c>
      <c r="Q61" s="357">
        <v>0</v>
      </c>
      <c r="R61" s="357">
        <v>24</v>
      </c>
      <c r="S61" s="357">
        <v>0</v>
      </c>
      <c r="T61" s="357" t="s">
        <v>335</v>
      </c>
      <c r="U61" s="357" t="s">
        <v>3299</v>
      </c>
      <c r="V61" s="357" t="s">
        <v>294</v>
      </c>
    </row>
    <row r="62" spans="1:22">
      <c r="A62" s="926"/>
      <c r="B62" s="927" t="s">
        <v>3300</v>
      </c>
      <c r="C62" s="931" t="s">
        <v>4302</v>
      </c>
      <c r="D62" s="929">
        <v>5</v>
      </c>
      <c r="E62" s="929">
        <v>8</v>
      </c>
      <c r="F62" s="930" t="s">
        <v>4303</v>
      </c>
      <c r="G62" s="494"/>
      <c r="H62" s="494" t="s">
        <v>3282</v>
      </c>
      <c r="I62" s="494" t="s">
        <v>3292</v>
      </c>
      <c r="J62" s="494" t="s">
        <v>294</v>
      </c>
      <c r="K62" s="573">
        <v>0</v>
      </c>
      <c r="L62" s="358" t="s">
        <v>3303</v>
      </c>
      <c r="M62" s="357" t="s">
        <v>3300</v>
      </c>
      <c r="N62" s="357" t="s">
        <v>3282</v>
      </c>
      <c r="O62" s="357" t="s">
        <v>3292</v>
      </c>
      <c r="P62" s="357" t="s">
        <v>294</v>
      </c>
      <c r="Q62" s="357">
        <v>0</v>
      </c>
      <c r="R62" s="357">
        <v>23</v>
      </c>
      <c r="S62" s="357">
        <v>0</v>
      </c>
      <c r="T62" s="357" t="s">
        <v>3285</v>
      </c>
      <c r="U62" s="357" t="s">
        <v>3294</v>
      </c>
      <c r="V62" s="357" t="s">
        <v>294</v>
      </c>
    </row>
    <row r="63" spans="1:22">
      <c r="A63" s="926"/>
      <c r="B63" s="927" t="s">
        <v>3304</v>
      </c>
      <c r="C63" s="931" t="s">
        <v>3305</v>
      </c>
      <c r="D63" s="929">
        <v>3</v>
      </c>
      <c r="E63" s="929">
        <v>4</v>
      </c>
      <c r="F63" s="930" t="s">
        <v>4301</v>
      </c>
      <c r="G63" s="494"/>
      <c r="H63" s="494" t="s">
        <v>3051</v>
      </c>
      <c r="I63" s="494" t="s">
        <v>3279</v>
      </c>
      <c r="J63" s="494" t="s">
        <v>294</v>
      </c>
      <c r="K63" s="573">
        <v>0</v>
      </c>
      <c r="L63" s="358" t="s">
        <v>3306</v>
      </c>
      <c r="M63" s="357" t="s">
        <v>3304</v>
      </c>
      <c r="N63" s="357" t="s">
        <v>3051</v>
      </c>
      <c r="O63" s="357" t="s">
        <v>3279</v>
      </c>
      <c r="P63" s="357" t="s">
        <v>294</v>
      </c>
      <c r="Q63" s="357">
        <v>0</v>
      </c>
      <c r="R63" s="357">
        <v>24</v>
      </c>
      <c r="S63" s="357">
        <v>0</v>
      </c>
      <c r="T63" s="357" t="s">
        <v>335</v>
      </c>
      <c r="U63" s="357" t="s">
        <v>3299</v>
      </c>
      <c r="V63" s="357" t="s">
        <v>294</v>
      </c>
    </row>
    <row r="64" spans="1:22">
      <c r="A64" s="946"/>
      <c r="B64" s="927" t="s">
        <v>3307</v>
      </c>
      <c r="C64" s="931" t="s">
        <v>3308</v>
      </c>
      <c r="D64" s="929">
        <v>3</v>
      </c>
      <c r="E64" s="929">
        <v>4</v>
      </c>
      <c r="F64" s="930" t="s">
        <v>4304</v>
      </c>
      <c r="G64" s="494"/>
      <c r="H64" s="494" t="s">
        <v>3282</v>
      </c>
      <c r="I64" s="494" t="s">
        <v>3286</v>
      </c>
      <c r="J64" s="494" t="s">
        <v>3292</v>
      </c>
      <c r="K64" s="573">
        <v>0</v>
      </c>
      <c r="L64" s="358" t="s">
        <v>3310</v>
      </c>
      <c r="M64" s="357" t="s">
        <v>3307</v>
      </c>
      <c r="N64" s="357" t="s">
        <v>3282</v>
      </c>
      <c r="O64" s="357" t="s">
        <v>3286</v>
      </c>
      <c r="P64" s="357" t="s">
        <v>3292</v>
      </c>
      <c r="Q64" s="357">
        <v>0</v>
      </c>
      <c r="R64" s="357">
        <v>23</v>
      </c>
      <c r="S64" s="357">
        <v>58</v>
      </c>
      <c r="T64" s="357" t="s">
        <v>3285</v>
      </c>
      <c r="U64" s="357" t="s">
        <v>3288</v>
      </c>
      <c r="V64" s="357" t="s">
        <v>3294</v>
      </c>
    </row>
    <row r="65" spans="1:22">
      <c r="A65" s="946"/>
      <c r="B65" s="927" t="s">
        <v>38</v>
      </c>
      <c r="C65" s="931" t="s">
        <v>331</v>
      </c>
      <c r="D65" s="929">
        <v>1</v>
      </c>
      <c r="E65" s="929">
        <v>1</v>
      </c>
      <c r="F65" s="930" t="s">
        <v>335</v>
      </c>
      <c r="G65" s="494"/>
      <c r="H65" s="494" t="s">
        <v>3051</v>
      </c>
      <c r="I65" s="494" t="s">
        <v>294</v>
      </c>
      <c r="J65" s="494" t="s">
        <v>294</v>
      </c>
      <c r="K65" s="573">
        <v>0</v>
      </c>
      <c r="L65" s="358" t="s">
        <v>331</v>
      </c>
      <c r="M65" s="357" t="s">
        <v>38</v>
      </c>
      <c r="N65" s="357" t="s">
        <v>3051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335</v>
      </c>
      <c r="U65" s="357" t="s">
        <v>294</v>
      </c>
      <c r="V65" s="357" t="s">
        <v>294</v>
      </c>
    </row>
    <row r="66" spans="1:22">
      <c r="A66" s="946"/>
      <c r="B66" s="927" t="s">
        <v>3311</v>
      </c>
      <c r="C66" s="931" t="s">
        <v>3312</v>
      </c>
      <c r="D66" s="929">
        <v>2</v>
      </c>
      <c r="E66" s="929">
        <v>4</v>
      </c>
      <c r="F66" s="930" t="s">
        <v>4305</v>
      </c>
      <c r="G66" s="494"/>
      <c r="H66" s="494" t="s">
        <v>3282</v>
      </c>
      <c r="I66" s="494" t="s">
        <v>3286</v>
      </c>
      <c r="J66" s="494" t="s">
        <v>3292</v>
      </c>
      <c r="K66" s="573">
        <v>0</v>
      </c>
      <c r="L66" s="358" t="s">
        <v>3312</v>
      </c>
      <c r="M66" s="357" t="s">
        <v>3311</v>
      </c>
      <c r="N66" s="357" t="s">
        <v>3286</v>
      </c>
      <c r="O66" s="357" t="s">
        <v>3289</v>
      </c>
      <c r="P66" s="357" t="s">
        <v>3292</v>
      </c>
      <c r="Q66" s="357">
        <v>0</v>
      </c>
      <c r="R66" s="357">
        <v>34</v>
      </c>
      <c r="S66" s="357">
        <v>49</v>
      </c>
      <c r="T66" s="357" t="s">
        <v>3288</v>
      </c>
      <c r="U66" s="357" t="s">
        <v>3291</v>
      </c>
      <c r="V66" s="357" t="s">
        <v>3294</v>
      </c>
    </row>
    <row r="67" spans="1:22" ht="15" thickBot="1">
      <c r="A67" s="947"/>
      <c r="B67" s="933" t="s">
        <v>3315</v>
      </c>
      <c r="C67" s="934" t="s">
        <v>3316</v>
      </c>
      <c r="D67" s="935">
        <v>3</v>
      </c>
      <c r="E67" s="935">
        <v>4</v>
      </c>
      <c r="F67" s="936" t="s">
        <v>4306</v>
      </c>
      <c r="G67" s="494"/>
      <c r="H67" s="494" t="s">
        <v>3282</v>
      </c>
      <c r="I67" s="494" t="s">
        <v>3286</v>
      </c>
      <c r="J67" s="494" t="s">
        <v>3292</v>
      </c>
      <c r="K67" s="573">
        <v>0</v>
      </c>
      <c r="L67" s="358" t="s">
        <v>3317</v>
      </c>
      <c r="M67" s="357" t="s">
        <v>3315</v>
      </c>
      <c r="N67" s="357" t="s">
        <v>3286</v>
      </c>
      <c r="O67" s="357" t="s">
        <v>3289</v>
      </c>
      <c r="P67" s="357" t="s">
        <v>3292</v>
      </c>
      <c r="Q67" s="357">
        <v>0</v>
      </c>
      <c r="R67" s="357">
        <v>35</v>
      </c>
      <c r="S67" s="357">
        <v>50</v>
      </c>
      <c r="T67" s="357" t="s">
        <v>3288</v>
      </c>
      <c r="U67" s="357" t="s">
        <v>3291</v>
      </c>
      <c r="V67" s="357" t="s">
        <v>3294</v>
      </c>
    </row>
    <row r="68" spans="1:22" ht="15" thickBot="1">
      <c r="A68" s="622"/>
      <c r="B68" s="622"/>
      <c r="C68" s="613" t="s">
        <v>22</v>
      </c>
      <c r="D68" s="937">
        <v>22</v>
      </c>
      <c r="E68" s="937">
        <v>0</v>
      </c>
      <c r="F68" s="938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948">
        <v>9</v>
      </c>
      <c r="B69" s="940" t="s">
        <v>3318</v>
      </c>
      <c r="C69" s="941" t="s">
        <v>4307</v>
      </c>
      <c r="D69" s="942">
        <v>4</v>
      </c>
      <c r="E69" s="942">
        <v>7</v>
      </c>
      <c r="F69" s="943" t="s">
        <v>4308</v>
      </c>
      <c r="G69" s="494"/>
      <c r="H69" s="494" t="s">
        <v>3295</v>
      </c>
      <c r="I69" s="494" t="s">
        <v>3304</v>
      </c>
      <c r="J69" s="494" t="s">
        <v>38</v>
      </c>
      <c r="K69" s="573">
        <v>0</v>
      </c>
      <c r="L69" s="358" t="s">
        <v>3321</v>
      </c>
      <c r="M69" s="357" t="s">
        <v>3318</v>
      </c>
      <c r="N69" s="357" t="s">
        <v>3295</v>
      </c>
      <c r="O69" s="357" t="s">
        <v>3304</v>
      </c>
      <c r="P69" s="357" t="s">
        <v>38</v>
      </c>
      <c r="Q69" s="357">
        <v>0</v>
      </c>
      <c r="R69" s="357">
        <v>25</v>
      </c>
      <c r="S69" s="357">
        <v>64</v>
      </c>
      <c r="T69" s="357" t="s">
        <v>3298</v>
      </c>
      <c r="U69" s="357" t="s">
        <v>3306</v>
      </c>
      <c r="V69" s="357" t="s">
        <v>331</v>
      </c>
    </row>
    <row r="70" spans="1:22">
      <c r="A70" s="946"/>
      <c r="B70" s="927" t="s">
        <v>3322</v>
      </c>
      <c r="C70" s="931" t="s">
        <v>3323</v>
      </c>
      <c r="D70" s="929">
        <v>3</v>
      </c>
      <c r="E70" s="929">
        <v>3</v>
      </c>
      <c r="F70" s="930" t="s">
        <v>3312</v>
      </c>
      <c r="G70" s="494"/>
      <c r="H70" s="494" t="s">
        <v>3311</v>
      </c>
      <c r="I70" s="494" t="s">
        <v>294</v>
      </c>
      <c r="J70" s="494" t="s">
        <v>294</v>
      </c>
      <c r="K70" s="573">
        <v>0</v>
      </c>
      <c r="L70" s="358" t="s">
        <v>3323</v>
      </c>
      <c r="M70" s="357" t="s">
        <v>3322</v>
      </c>
      <c r="N70" s="357" t="s">
        <v>3311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3312</v>
      </c>
      <c r="U70" s="357" t="s">
        <v>294</v>
      </c>
      <c r="V70" s="357" t="s">
        <v>294</v>
      </c>
    </row>
    <row r="71" spans="1:22">
      <c r="A71" s="946"/>
      <c r="B71" s="927" t="s">
        <v>3324</v>
      </c>
      <c r="C71" s="931" t="s">
        <v>3326</v>
      </c>
      <c r="D71" s="929">
        <v>7</v>
      </c>
      <c r="E71" s="929">
        <v>12</v>
      </c>
      <c r="F71" s="930" t="s">
        <v>3312</v>
      </c>
      <c r="G71" s="494"/>
      <c r="H71" s="494" t="s">
        <v>3311</v>
      </c>
      <c r="I71" s="494" t="s">
        <v>294</v>
      </c>
      <c r="J71" s="494" t="s">
        <v>294</v>
      </c>
      <c r="K71" s="573">
        <v>0</v>
      </c>
      <c r="L71" s="358" t="s">
        <v>3326</v>
      </c>
      <c r="M71" s="357" t="s">
        <v>3324</v>
      </c>
      <c r="N71" s="357" t="s">
        <v>3311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3312</v>
      </c>
      <c r="U71" s="357" t="s">
        <v>294</v>
      </c>
      <c r="V71" s="357" t="s">
        <v>294</v>
      </c>
    </row>
    <row r="72" spans="1:22">
      <c r="A72" s="946"/>
      <c r="B72" s="927" t="s">
        <v>3327</v>
      </c>
      <c r="C72" s="931" t="s">
        <v>3328</v>
      </c>
      <c r="D72" s="929">
        <v>2</v>
      </c>
      <c r="E72" s="929">
        <v>4</v>
      </c>
      <c r="F72" s="930" t="s">
        <v>3312</v>
      </c>
      <c r="G72" s="494"/>
      <c r="H72" s="494" t="s">
        <v>3311</v>
      </c>
      <c r="I72" s="494" t="s">
        <v>294</v>
      </c>
      <c r="J72" s="494" t="s">
        <v>294</v>
      </c>
      <c r="K72" s="573">
        <v>0</v>
      </c>
      <c r="L72" s="358" t="s">
        <v>3328</v>
      </c>
      <c r="M72" s="357" t="s">
        <v>3327</v>
      </c>
      <c r="N72" s="357" t="s">
        <v>3311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3312</v>
      </c>
      <c r="U72" s="357" t="s">
        <v>294</v>
      </c>
      <c r="V72" s="357" t="s">
        <v>294</v>
      </c>
    </row>
    <row r="73" spans="1:22" ht="15" thickBot="1">
      <c r="A73" s="947"/>
      <c r="B73" s="933" t="s">
        <v>3329</v>
      </c>
      <c r="C73" s="934" t="s">
        <v>3975</v>
      </c>
      <c r="D73" s="935">
        <v>4</v>
      </c>
      <c r="E73" s="935">
        <v>6</v>
      </c>
      <c r="F73" s="936" t="s">
        <v>4309</v>
      </c>
      <c r="G73" s="494"/>
      <c r="H73" s="494" t="s">
        <v>3295</v>
      </c>
      <c r="I73" s="494" t="s">
        <v>3304</v>
      </c>
      <c r="J73" s="494" t="s">
        <v>294</v>
      </c>
      <c r="K73" s="573">
        <v>0</v>
      </c>
      <c r="L73" s="358" t="s">
        <v>3625</v>
      </c>
      <c r="M73" s="357" t="s">
        <v>3329</v>
      </c>
      <c r="N73" s="357" t="s">
        <v>3295</v>
      </c>
      <c r="O73" s="357" t="s">
        <v>3304</v>
      </c>
      <c r="P73" s="357" t="s">
        <v>294</v>
      </c>
      <c r="Q73" s="357">
        <v>0</v>
      </c>
      <c r="R73" s="357">
        <v>25</v>
      </c>
      <c r="S73" s="357">
        <v>0</v>
      </c>
      <c r="T73" s="357" t="s">
        <v>3298</v>
      </c>
      <c r="U73" s="357" t="s">
        <v>3306</v>
      </c>
      <c r="V73" s="357" t="s">
        <v>294</v>
      </c>
    </row>
    <row r="74" spans="1:22" ht="15" thickBot="1">
      <c r="A74" s="622"/>
      <c r="B74" s="622"/>
      <c r="C74" s="613" t="s">
        <v>22</v>
      </c>
      <c r="D74" s="937">
        <v>20</v>
      </c>
      <c r="E74" s="937">
        <v>0</v>
      </c>
      <c r="F74" s="938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A75" s="948">
        <v>10</v>
      </c>
      <c r="B75" s="940" t="s">
        <v>3333</v>
      </c>
      <c r="C75" s="941" t="s">
        <v>4310</v>
      </c>
      <c r="D75" s="942">
        <v>7</v>
      </c>
      <c r="E75" s="942">
        <v>12</v>
      </c>
      <c r="F75" s="943" t="s">
        <v>4311</v>
      </c>
      <c r="G75" s="494"/>
      <c r="H75" s="494" t="s">
        <v>3315</v>
      </c>
      <c r="I75" s="494" t="s">
        <v>3322</v>
      </c>
      <c r="J75" s="494" t="s">
        <v>3327</v>
      </c>
      <c r="K75" s="573">
        <v>0</v>
      </c>
      <c r="L75" s="358" t="s">
        <v>4312</v>
      </c>
      <c r="M75" s="357" t="s">
        <v>3333</v>
      </c>
      <c r="N75" s="357" t="s">
        <v>3322</v>
      </c>
      <c r="O75" s="357" t="s">
        <v>3324</v>
      </c>
      <c r="P75" s="357" t="s">
        <v>3327</v>
      </c>
      <c r="Q75" s="357">
        <v>0</v>
      </c>
      <c r="R75" s="357">
        <v>25</v>
      </c>
      <c r="S75" s="357">
        <v>57</v>
      </c>
      <c r="T75" s="357" t="s">
        <v>3323</v>
      </c>
      <c r="U75" s="357" t="s">
        <v>3326</v>
      </c>
      <c r="V75" s="357" t="s">
        <v>3328</v>
      </c>
    </row>
    <row r="76" spans="1:22">
      <c r="A76" s="946"/>
      <c r="B76" s="927" t="s">
        <v>3338</v>
      </c>
      <c r="C76" s="931" t="s">
        <v>4313</v>
      </c>
      <c r="D76" s="929">
        <v>7</v>
      </c>
      <c r="E76" s="929">
        <v>12</v>
      </c>
      <c r="F76" s="930" t="s">
        <v>4311</v>
      </c>
      <c r="G76" s="494"/>
      <c r="H76" s="494" t="s">
        <v>3315</v>
      </c>
      <c r="I76" s="494" t="s">
        <v>3322</v>
      </c>
      <c r="J76" s="494" t="s">
        <v>3327</v>
      </c>
      <c r="K76" s="642">
        <v>0</v>
      </c>
      <c r="L76" s="358" t="s">
        <v>3340</v>
      </c>
      <c r="M76" s="357" t="s">
        <v>3338</v>
      </c>
      <c r="N76" s="357" t="s">
        <v>3322</v>
      </c>
      <c r="O76" s="357" t="s">
        <v>3324</v>
      </c>
      <c r="P76" s="357" t="s">
        <v>3327</v>
      </c>
      <c r="Q76" s="357">
        <v>0</v>
      </c>
      <c r="R76" s="357">
        <v>25</v>
      </c>
      <c r="S76" s="357">
        <v>57</v>
      </c>
      <c r="T76" s="357" t="s">
        <v>3323</v>
      </c>
      <c r="U76" s="357" t="s">
        <v>3326</v>
      </c>
      <c r="V76" s="357" t="s">
        <v>3328</v>
      </c>
    </row>
    <row r="77" spans="1:22">
      <c r="A77" s="946"/>
      <c r="B77" s="927" t="s">
        <v>3341</v>
      </c>
      <c r="C77" s="931" t="s">
        <v>3342</v>
      </c>
      <c r="D77" s="929">
        <v>2</v>
      </c>
      <c r="E77" s="929">
        <v>4</v>
      </c>
      <c r="F77" s="930" t="s">
        <v>3328</v>
      </c>
      <c r="G77" s="494"/>
      <c r="H77" s="494" t="s">
        <v>3327</v>
      </c>
      <c r="I77" s="494" t="s">
        <v>294</v>
      </c>
      <c r="J77" s="494" t="s">
        <v>294</v>
      </c>
      <c r="K77" s="642">
        <v>0</v>
      </c>
      <c r="L77" s="358" t="s">
        <v>3342</v>
      </c>
      <c r="M77" s="357" t="s">
        <v>3341</v>
      </c>
      <c r="N77" s="357" t="s">
        <v>3327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3328</v>
      </c>
      <c r="U77" s="357" t="s">
        <v>294</v>
      </c>
      <c r="V77" s="357" t="s">
        <v>294</v>
      </c>
    </row>
    <row r="78" spans="1:22" ht="15" thickBot="1">
      <c r="A78" s="947"/>
      <c r="B78" s="933" t="s">
        <v>3343</v>
      </c>
      <c r="C78" s="934" t="s">
        <v>3345</v>
      </c>
      <c r="D78" s="935">
        <v>6</v>
      </c>
      <c r="E78" s="935">
        <v>10</v>
      </c>
      <c r="F78" s="936" t="s">
        <v>4314</v>
      </c>
      <c r="G78" s="494"/>
      <c r="H78" s="494" t="s">
        <v>3315</v>
      </c>
      <c r="I78" s="494" t="s">
        <v>3322</v>
      </c>
      <c r="J78" s="494" t="s">
        <v>3324</v>
      </c>
      <c r="K78" s="642">
        <v>0</v>
      </c>
      <c r="L78" s="358" t="s">
        <v>3345</v>
      </c>
      <c r="M78" s="357" t="s">
        <v>3343</v>
      </c>
      <c r="N78" s="357" t="s">
        <v>3315</v>
      </c>
      <c r="O78" s="357" t="s">
        <v>3322</v>
      </c>
      <c r="P78" s="357" t="s">
        <v>294</v>
      </c>
      <c r="Q78" s="357">
        <v>0</v>
      </c>
      <c r="R78" s="357">
        <v>21</v>
      </c>
      <c r="S78" s="357">
        <v>47</v>
      </c>
      <c r="T78" s="357" t="s">
        <v>3317</v>
      </c>
      <c r="U78" s="357" t="s">
        <v>3323</v>
      </c>
      <c r="V78" s="357" t="s">
        <v>3337</v>
      </c>
    </row>
    <row r="79" spans="1:22" ht="15" thickBot="1">
      <c r="A79" s="206"/>
      <c r="B79" s="206"/>
      <c r="C79" s="613" t="s">
        <v>22</v>
      </c>
      <c r="D79" s="937">
        <v>22</v>
      </c>
      <c r="E79" s="937">
        <v>0</v>
      </c>
      <c r="F79" s="938"/>
      <c r="G79" s="494"/>
      <c r="H79" s="494" t="s">
        <v>294</v>
      </c>
      <c r="I79" s="494" t="s">
        <v>294</v>
      </c>
      <c r="J79" s="494" t="s">
        <v>294</v>
      </c>
      <c r="K79" s="642">
        <v>0</v>
      </c>
      <c r="L79" s="358" t="s">
        <v>22</v>
      </c>
      <c r="M79" s="357" t="s">
        <v>294</v>
      </c>
      <c r="N79" s="357" t="s">
        <v>294</v>
      </c>
      <c r="O79" s="357" t="s">
        <v>294</v>
      </c>
      <c r="P79" s="357" t="s">
        <v>294</v>
      </c>
      <c r="Q79" s="357">
        <v>0</v>
      </c>
      <c r="R79" s="357">
        <v>0</v>
      </c>
      <c r="S79" s="357">
        <v>0</v>
      </c>
      <c r="T79" s="357" t="s">
        <v>294</v>
      </c>
      <c r="U79" s="357" t="s">
        <v>294</v>
      </c>
      <c r="V79" s="357" t="s">
        <v>294</v>
      </c>
    </row>
    <row r="80" spans="1:22">
      <c r="A80" s="939">
        <v>11</v>
      </c>
      <c r="B80" s="949" t="s">
        <v>3346</v>
      </c>
      <c r="C80" s="941" t="s">
        <v>3347</v>
      </c>
      <c r="D80" s="942">
        <v>2</v>
      </c>
      <c r="E80" s="942">
        <v>4</v>
      </c>
      <c r="F80" s="943" t="s">
        <v>4315</v>
      </c>
      <c r="G80" s="494"/>
      <c r="H80" s="494" t="s">
        <v>3333</v>
      </c>
      <c r="I80" s="494" t="s">
        <v>3338</v>
      </c>
      <c r="J80" s="494" t="s">
        <v>3341</v>
      </c>
      <c r="K80" s="642">
        <v>0</v>
      </c>
      <c r="L80" s="358" t="s">
        <v>3347</v>
      </c>
      <c r="M80" s="357" t="s">
        <v>3346</v>
      </c>
      <c r="N80" s="357" t="s">
        <v>3333</v>
      </c>
      <c r="O80" s="357" t="s">
        <v>3338</v>
      </c>
      <c r="P80" s="357" t="s">
        <v>3341</v>
      </c>
      <c r="Q80" s="357">
        <v>0</v>
      </c>
      <c r="R80" s="357">
        <v>40</v>
      </c>
      <c r="S80" s="357">
        <v>65</v>
      </c>
      <c r="T80" s="357" t="s">
        <v>4312</v>
      </c>
      <c r="U80" s="357" t="s">
        <v>3340</v>
      </c>
      <c r="V80" s="357" t="s">
        <v>3342</v>
      </c>
    </row>
    <row r="81" spans="1:22">
      <c r="A81" s="926"/>
      <c r="B81" s="950" t="s">
        <v>3349</v>
      </c>
      <c r="C81" s="931" t="s">
        <v>4316</v>
      </c>
      <c r="D81" s="929">
        <v>7</v>
      </c>
      <c r="E81" s="929">
        <v>12</v>
      </c>
      <c r="F81" s="930" t="s">
        <v>4315</v>
      </c>
      <c r="G81" s="494"/>
      <c r="H81" s="494" t="s">
        <v>3333</v>
      </c>
      <c r="I81" s="494" t="s">
        <v>3338</v>
      </c>
      <c r="J81" s="494" t="s">
        <v>3341</v>
      </c>
      <c r="K81" s="642">
        <v>0</v>
      </c>
      <c r="L81" s="358" t="s">
        <v>3351</v>
      </c>
      <c r="M81" s="357" t="s">
        <v>3349</v>
      </c>
      <c r="N81" s="357" t="s">
        <v>3333</v>
      </c>
      <c r="O81" s="357" t="s">
        <v>3338</v>
      </c>
      <c r="P81" s="357" t="s">
        <v>3341</v>
      </c>
      <c r="Q81" s="357">
        <v>0</v>
      </c>
      <c r="R81" s="357">
        <v>40</v>
      </c>
      <c r="S81" s="357">
        <v>65</v>
      </c>
      <c r="T81" s="357" t="s">
        <v>4312</v>
      </c>
      <c r="U81" s="357" t="s">
        <v>3340</v>
      </c>
      <c r="V81" s="357" t="s">
        <v>3342</v>
      </c>
    </row>
    <row r="82" spans="1:22">
      <c r="A82" s="926"/>
      <c r="B82" s="950" t="s">
        <v>3352</v>
      </c>
      <c r="C82" s="931" t="s">
        <v>3354</v>
      </c>
      <c r="D82" s="929">
        <v>7</v>
      </c>
      <c r="E82" s="929">
        <v>12</v>
      </c>
      <c r="F82" s="930" t="s">
        <v>4315</v>
      </c>
      <c r="G82" s="494"/>
      <c r="H82" s="494" t="s">
        <v>3333</v>
      </c>
      <c r="I82" s="494" t="s">
        <v>3338</v>
      </c>
      <c r="J82" s="494" t="s">
        <v>3341</v>
      </c>
      <c r="K82" s="642">
        <v>0</v>
      </c>
      <c r="L82" s="358" t="s">
        <v>3354</v>
      </c>
      <c r="M82" s="357" t="s">
        <v>3352</v>
      </c>
      <c r="N82" s="357" t="s">
        <v>3333</v>
      </c>
      <c r="O82" s="357" t="s">
        <v>3338</v>
      </c>
      <c r="P82" s="357" t="s">
        <v>3341</v>
      </c>
      <c r="Q82" s="357">
        <v>0</v>
      </c>
      <c r="R82" s="357">
        <v>40</v>
      </c>
      <c r="S82" s="357">
        <v>65</v>
      </c>
      <c r="T82" s="357" t="s">
        <v>4312</v>
      </c>
      <c r="U82" s="357" t="s">
        <v>3340</v>
      </c>
      <c r="V82" s="357" t="s">
        <v>3342</v>
      </c>
    </row>
    <row r="83" spans="1:22" ht="15" thickBot="1">
      <c r="A83" s="932"/>
      <c r="B83" s="951" t="s">
        <v>3355</v>
      </c>
      <c r="C83" s="934" t="s">
        <v>3356</v>
      </c>
      <c r="D83" s="935">
        <v>6</v>
      </c>
      <c r="E83" s="935">
        <v>8</v>
      </c>
      <c r="F83" s="936" t="s">
        <v>3342</v>
      </c>
      <c r="G83" s="494"/>
      <c r="H83" s="494" t="s">
        <v>3341</v>
      </c>
      <c r="I83" s="494" t="s">
        <v>294</v>
      </c>
      <c r="J83" s="494" t="s">
        <v>294</v>
      </c>
      <c r="K83" s="642">
        <v>0</v>
      </c>
      <c r="L83" s="358" t="s">
        <v>3357</v>
      </c>
      <c r="M83" s="357" t="s">
        <v>3355</v>
      </c>
      <c r="N83" s="357" t="s">
        <v>3341</v>
      </c>
      <c r="O83" s="357" t="s">
        <v>294</v>
      </c>
      <c r="P83" s="357" t="s">
        <v>294</v>
      </c>
      <c r="Q83" s="357">
        <v>0</v>
      </c>
      <c r="R83" s="357">
        <v>0</v>
      </c>
      <c r="S83" s="357">
        <v>0</v>
      </c>
      <c r="T83" s="357" t="s">
        <v>3342</v>
      </c>
      <c r="U83" s="357" t="s">
        <v>294</v>
      </c>
      <c r="V83" s="357" t="s">
        <v>294</v>
      </c>
    </row>
    <row r="84" spans="1:22" ht="15" thickBot="1">
      <c r="A84" s="622"/>
      <c r="B84" s="622"/>
      <c r="C84" s="613" t="s">
        <v>22</v>
      </c>
      <c r="D84" s="937">
        <v>22</v>
      </c>
      <c r="E84" s="937">
        <v>0</v>
      </c>
      <c r="F84" s="938"/>
      <c r="G84" s="494"/>
      <c r="H84" s="494" t="s">
        <v>294</v>
      </c>
      <c r="I84" s="494" t="s">
        <v>294</v>
      </c>
      <c r="J84" s="494" t="s">
        <v>294</v>
      </c>
      <c r="K84" s="642">
        <v>0</v>
      </c>
      <c r="L84" s="358" t="s">
        <v>22</v>
      </c>
      <c r="M84" s="357" t="s">
        <v>294</v>
      </c>
      <c r="N84" s="357" t="s">
        <v>294</v>
      </c>
      <c r="O84" s="357" t="s">
        <v>294</v>
      </c>
      <c r="P84" s="357" t="s">
        <v>294</v>
      </c>
      <c r="Q84" s="357">
        <v>0</v>
      </c>
      <c r="R84" s="357">
        <v>0</v>
      </c>
      <c r="S84" s="357">
        <v>0</v>
      </c>
      <c r="T84" s="357" t="s">
        <v>294</v>
      </c>
      <c r="U84" s="357" t="s">
        <v>294</v>
      </c>
      <c r="V84" s="357" t="s">
        <v>294</v>
      </c>
    </row>
    <row r="85" spans="1:22">
      <c r="A85" s="948">
        <v>12</v>
      </c>
      <c r="B85" s="940" t="s">
        <v>3358</v>
      </c>
      <c r="C85" s="941" t="s">
        <v>3361</v>
      </c>
      <c r="D85" s="942">
        <v>3</v>
      </c>
      <c r="E85" s="942">
        <v>4</v>
      </c>
      <c r="F85" s="943" t="s">
        <v>4317</v>
      </c>
      <c r="G85" s="494"/>
      <c r="H85" s="494" t="s">
        <v>3346</v>
      </c>
      <c r="I85" s="494" t="s">
        <v>3349</v>
      </c>
      <c r="J85" s="494" t="s">
        <v>3352</v>
      </c>
      <c r="K85" s="642">
        <v>0</v>
      </c>
      <c r="L85" s="358" t="s">
        <v>3361</v>
      </c>
      <c r="M85" s="357" t="s">
        <v>3358</v>
      </c>
      <c r="N85" s="357" t="s">
        <v>294</v>
      </c>
      <c r="O85" s="357" t="s">
        <v>294</v>
      </c>
      <c r="P85" s="357" t="s">
        <v>294</v>
      </c>
      <c r="Q85" s="357">
        <v>0</v>
      </c>
      <c r="R85" s="357">
        <v>24</v>
      </c>
      <c r="S85" s="357">
        <v>47</v>
      </c>
      <c r="T85" s="357" t="s">
        <v>3347</v>
      </c>
      <c r="U85" s="357" t="s">
        <v>3351</v>
      </c>
      <c r="V85" s="357" t="s">
        <v>3354</v>
      </c>
    </row>
    <row r="86" spans="1:22">
      <c r="A86" s="946"/>
      <c r="B86" s="927" t="s">
        <v>3362</v>
      </c>
      <c r="C86" s="931" t="s">
        <v>4318</v>
      </c>
      <c r="D86" s="929">
        <v>6</v>
      </c>
      <c r="E86" s="929">
        <v>10</v>
      </c>
      <c r="F86" s="930" t="s">
        <v>4319</v>
      </c>
      <c r="G86" s="494"/>
      <c r="H86" s="494" t="s">
        <v>3349</v>
      </c>
      <c r="I86" s="494" t="s">
        <v>3352</v>
      </c>
      <c r="J86" s="494" t="s">
        <v>3346</v>
      </c>
      <c r="K86" s="642">
        <v>0</v>
      </c>
      <c r="L86" s="358" t="s">
        <v>3365</v>
      </c>
      <c r="M86" s="357" t="s">
        <v>3362</v>
      </c>
      <c r="N86" s="357" t="s">
        <v>294</v>
      </c>
      <c r="O86" s="357" t="s">
        <v>294</v>
      </c>
      <c r="P86" s="357" t="s">
        <v>294</v>
      </c>
      <c r="Q86" s="357">
        <v>0</v>
      </c>
      <c r="R86" s="357">
        <v>22</v>
      </c>
      <c r="S86" s="357">
        <v>49</v>
      </c>
      <c r="T86" s="357" t="s">
        <v>3351</v>
      </c>
      <c r="U86" s="357" t="s">
        <v>3354</v>
      </c>
      <c r="V86" s="357" t="s">
        <v>3347</v>
      </c>
    </row>
    <row r="87" spans="1:22">
      <c r="A87" s="946"/>
      <c r="B87" s="927" t="s">
        <v>3367</v>
      </c>
      <c r="C87" s="931" t="s">
        <v>3368</v>
      </c>
      <c r="D87" s="929">
        <v>4</v>
      </c>
      <c r="E87" s="929">
        <v>7</v>
      </c>
      <c r="F87" s="930" t="s">
        <v>4319</v>
      </c>
      <c r="G87" s="494"/>
      <c r="H87" s="494" t="s">
        <v>3349</v>
      </c>
      <c r="I87" s="494" t="s">
        <v>3352</v>
      </c>
      <c r="J87" s="494" t="s">
        <v>3346</v>
      </c>
      <c r="K87" s="642">
        <v>0</v>
      </c>
      <c r="L87" s="358" t="s">
        <v>3368</v>
      </c>
      <c r="M87" s="357" t="s">
        <v>3367</v>
      </c>
      <c r="N87" s="357" t="s">
        <v>294</v>
      </c>
      <c r="O87" s="357" t="s">
        <v>294</v>
      </c>
      <c r="P87" s="357" t="s">
        <v>294</v>
      </c>
      <c r="Q87" s="357">
        <v>0</v>
      </c>
      <c r="R87" s="357">
        <v>22</v>
      </c>
      <c r="S87" s="357">
        <v>49</v>
      </c>
      <c r="T87" s="357" t="s">
        <v>3351</v>
      </c>
      <c r="U87" s="357" t="s">
        <v>3354</v>
      </c>
      <c r="V87" s="357" t="s">
        <v>3347</v>
      </c>
    </row>
    <row r="88" spans="1:22">
      <c r="A88" s="946"/>
      <c r="B88" s="927" t="s">
        <v>3370</v>
      </c>
      <c r="C88" s="931" t="s">
        <v>3395</v>
      </c>
      <c r="D88" s="929">
        <v>4</v>
      </c>
      <c r="E88" s="929">
        <v>4</v>
      </c>
      <c r="F88" s="930" t="s">
        <v>3356</v>
      </c>
      <c r="G88" s="494"/>
      <c r="H88" s="494" t="s">
        <v>3355</v>
      </c>
      <c r="I88" s="494" t="s">
        <v>294</v>
      </c>
      <c r="J88" s="494" t="s">
        <v>294</v>
      </c>
      <c r="K88" s="642">
        <v>0</v>
      </c>
      <c r="L88" s="358" t="s">
        <v>3372</v>
      </c>
      <c r="M88" s="357" t="s">
        <v>3370</v>
      </c>
      <c r="N88" s="357" t="s">
        <v>294</v>
      </c>
      <c r="O88" s="357" t="s">
        <v>294</v>
      </c>
      <c r="P88" s="357" t="s">
        <v>294</v>
      </c>
      <c r="Q88" s="357">
        <v>0</v>
      </c>
      <c r="R88" s="357">
        <v>0</v>
      </c>
      <c r="S88" s="357">
        <v>0</v>
      </c>
      <c r="T88" s="357" t="s">
        <v>3357</v>
      </c>
      <c r="U88" s="357" t="s">
        <v>294</v>
      </c>
      <c r="V88" s="357" t="s">
        <v>294</v>
      </c>
    </row>
    <row r="89" spans="1:22">
      <c r="A89" s="946"/>
      <c r="B89" s="950" t="s">
        <v>3373</v>
      </c>
      <c r="C89" s="931" t="s">
        <v>3374</v>
      </c>
      <c r="D89" s="929">
        <v>3</v>
      </c>
      <c r="E89" s="929">
        <v>3</v>
      </c>
      <c r="F89" s="930" t="s">
        <v>4320</v>
      </c>
      <c r="G89" s="494" t="s">
        <v>241</v>
      </c>
      <c r="H89" s="494" t="s">
        <v>3349</v>
      </c>
      <c r="I89" s="494" t="s">
        <v>3352</v>
      </c>
      <c r="J89" s="494" t="s">
        <v>3355</v>
      </c>
      <c r="K89" s="642">
        <v>0</v>
      </c>
      <c r="L89" s="358" t="s">
        <v>3374</v>
      </c>
      <c r="M89" s="357" t="s">
        <v>3373</v>
      </c>
      <c r="N89" s="357" t="s">
        <v>294</v>
      </c>
      <c r="O89" s="357" t="s">
        <v>294</v>
      </c>
      <c r="P89" s="357" t="s">
        <v>294</v>
      </c>
      <c r="Q89" s="357">
        <v>0</v>
      </c>
      <c r="R89" s="357">
        <v>22</v>
      </c>
      <c r="S89" s="357">
        <v>48</v>
      </c>
      <c r="T89" s="357" t="s">
        <v>3351</v>
      </c>
      <c r="U89" s="357" t="s">
        <v>4321</v>
      </c>
      <c r="V89" s="357" t="s">
        <v>3357</v>
      </c>
    </row>
    <row r="90" spans="1:22" ht="15" thickBot="1">
      <c r="A90" s="947"/>
      <c r="B90" s="951" t="s">
        <v>3377</v>
      </c>
      <c r="C90" s="934" t="s">
        <v>3378</v>
      </c>
      <c r="D90" s="935">
        <v>3</v>
      </c>
      <c r="E90" s="935">
        <v>3</v>
      </c>
      <c r="F90" s="936" t="s">
        <v>4320</v>
      </c>
      <c r="G90" s="494" t="s">
        <v>241</v>
      </c>
      <c r="H90" s="494" t="s">
        <v>3349</v>
      </c>
      <c r="I90" s="494" t="s">
        <v>3352</v>
      </c>
      <c r="J90" s="494" t="s">
        <v>3355</v>
      </c>
      <c r="K90" s="642">
        <v>0</v>
      </c>
      <c r="L90" s="358" t="s">
        <v>3378</v>
      </c>
      <c r="M90" s="357" t="s">
        <v>3377</v>
      </c>
      <c r="N90" s="357" t="s">
        <v>294</v>
      </c>
      <c r="O90" s="357" t="s">
        <v>294</v>
      </c>
      <c r="P90" s="357" t="s">
        <v>294</v>
      </c>
      <c r="Q90" s="357">
        <v>0</v>
      </c>
      <c r="R90" s="357">
        <v>22</v>
      </c>
      <c r="S90" s="357">
        <v>48</v>
      </c>
      <c r="T90" s="357" t="s">
        <v>3351</v>
      </c>
      <c r="U90" s="357" t="s">
        <v>4321</v>
      </c>
      <c r="V90" s="357" t="s">
        <v>3357</v>
      </c>
    </row>
    <row r="91" spans="1:22" ht="15" thickBot="1">
      <c r="A91" s="622"/>
      <c r="B91" s="622"/>
      <c r="C91" s="613" t="s">
        <v>22</v>
      </c>
      <c r="D91" s="937">
        <v>20</v>
      </c>
      <c r="E91" s="937">
        <v>0</v>
      </c>
      <c r="F91" s="938"/>
      <c r="G91" s="494"/>
      <c r="H91" s="494" t="s">
        <v>294</v>
      </c>
      <c r="I91" s="494" t="s">
        <v>294</v>
      </c>
      <c r="J91" s="494" t="s">
        <v>294</v>
      </c>
      <c r="K91" s="642">
        <v>0</v>
      </c>
      <c r="L91" s="358" t="s">
        <v>22</v>
      </c>
      <c r="M91" s="357" t="s">
        <v>294</v>
      </c>
      <c r="N91" s="357" t="s">
        <v>294</v>
      </c>
      <c r="O91" s="357" t="s">
        <v>294</v>
      </c>
      <c r="P91" s="357" t="s">
        <v>294</v>
      </c>
      <c r="Q91" s="357">
        <v>0</v>
      </c>
      <c r="R91" s="357">
        <v>0</v>
      </c>
      <c r="S91" s="357">
        <v>0</v>
      </c>
      <c r="T91" s="357" t="s">
        <v>294</v>
      </c>
      <c r="U91" s="357" t="s">
        <v>294</v>
      </c>
      <c r="V91" s="357" t="s">
        <v>294</v>
      </c>
    </row>
    <row r="92" spans="1:22">
      <c r="A92" s="948">
        <v>13</v>
      </c>
      <c r="B92" s="940" t="s">
        <v>3379</v>
      </c>
      <c r="C92" s="941" t="s">
        <v>3382</v>
      </c>
      <c r="D92" s="942">
        <v>10</v>
      </c>
      <c r="E92" s="942">
        <v>25</v>
      </c>
      <c r="F92" s="943" t="s">
        <v>4322</v>
      </c>
      <c r="G92" s="494"/>
      <c r="H92" s="494" t="s">
        <v>3367</v>
      </c>
      <c r="I92" s="494" t="s">
        <v>3370</v>
      </c>
      <c r="J92" s="494" t="s">
        <v>241</v>
      </c>
      <c r="L92" s="358" t="s">
        <v>3382</v>
      </c>
      <c r="M92" s="357" t="s">
        <v>3379</v>
      </c>
      <c r="N92" s="357" t="s">
        <v>294</v>
      </c>
      <c r="T92" s="357" t="s">
        <v>4323</v>
      </c>
      <c r="U92" s="357" t="s">
        <v>294</v>
      </c>
      <c r="V92" s="357" t="s">
        <v>294</v>
      </c>
    </row>
    <row r="93" spans="1:22" ht="15" thickBot="1">
      <c r="A93" s="947"/>
      <c r="B93" s="933" t="s">
        <v>3384</v>
      </c>
      <c r="C93" s="934" t="s">
        <v>4324</v>
      </c>
      <c r="D93" s="935">
        <v>10</v>
      </c>
      <c r="E93" s="935">
        <v>25</v>
      </c>
      <c r="F93" s="936" t="s">
        <v>4325</v>
      </c>
      <c r="G93" s="494"/>
      <c r="H93" s="494" t="s">
        <v>3367</v>
      </c>
      <c r="I93" s="494" t="s">
        <v>3370</v>
      </c>
      <c r="J93" s="494" t="s">
        <v>241</v>
      </c>
      <c r="L93" s="358" t="s">
        <v>3386</v>
      </c>
      <c r="M93" s="357" t="s">
        <v>3384</v>
      </c>
      <c r="N93" s="357" t="s">
        <v>294</v>
      </c>
      <c r="T93" s="357" t="s">
        <v>4326</v>
      </c>
      <c r="U93" s="357" t="s">
        <v>294</v>
      </c>
      <c r="V93" s="357" t="s">
        <v>294</v>
      </c>
    </row>
    <row r="94" spans="1:22" ht="15" thickBot="1">
      <c r="A94" s="622"/>
      <c r="B94" s="622"/>
      <c r="C94" s="613" t="s">
        <v>22</v>
      </c>
      <c r="D94" s="937">
        <v>20</v>
      </c>
      <c r="E94" s="937">
        <v>0</v>
      </c>
      <c r="F94" s="938"/>
      <c r="G94" s="494"/>
      <c r="H94" s="494" t="s">
        <v>294</v>
      </c>
      <c r="I94" s="494"/>
      <c r="J94" s="494"/>
      <c r="L94" s="358" t="s">
        <v>22</v>
      </c>
      <c r="M94" s="357" t="s">
        <v>294</v>
      </c>
      <c r="N94" s="357" t="s">
        <v>294</v>
      </c>
      <c r="T94" s="357" t="s">
        <v>294</v>
      </c>
      <c r="U94" s="357" t="s">
        <v>294</v>
      </c>
      <c r="V94" s="357" t="s">
        <v>294</v>
      </c>
    </row>
    <row r="95" spans="1:22">
      <c r="A95" s="948">
        <v>14</v>
      </c>
      <c r="B95" s="940" t="s">
        <v>3387</v>
      </c>
      <c r="C95" s="941" t="s">
        <v>4327</v>
      </c>
      <c r="D95" s="942">
        <v>10</v>
      </c>
      <c r="E95" s="942">
        <v>25</v>
      </c>
      <c r="F95" s="943" t="s">
        <v>4325</v>
      </c>
      <c r="G95" s="494"/>
      <c r="H95" s="494" t="s">
        <v>3367</v>
      </c>
      <c r="I95" s="494" t="s">
        <v>3370</v>
      </c>
      <c r="J95" s="494" t="s">
        <v>241</v>
      </c>
      <c r="L95" s="358" t="s">
        <v>3389</v>
      </c>
      <c r="M95" s="357" t="s">
        <v>3387</v>
      </c>
      <c r="N95" s="357" t="s">
        <v>294</v>
      </c>
      <c r="T95" s="357" t="s">
        <v>4326</v>
      </c>
      <c r="U95" s="357" t="s">
        <v>294</v>
      </c>
      <c r="V95" s="357" t="s">
        <v>294</v>
      </c>
    </row>
    <row r="96" spans="1:22">
      <c r="A96" s="946"/>
      <c r="B96" s="927" t="s">
        <v>3390</v>
      </c>
      <c r="C96" s="931" t="s">
        <v>4328</v>
      </c>
      <c r="D96" s="929">
        <v>10</v>
      </c>
      <c r="E96" s="929">
        <v>25</v>
      </c>
      <c r="F96" s="930" t="s">
        <v>4325</v>
      </c>
      <c r="G96" s="494"/>
      <c r="H96" s="494" t="s">
        <v>3367</v>
      </c>
      <c r="I96" s="494" t="s">
        <v>3370</v>
      </c>
      <c r="J96" s="494" t="s">
        <v>241</v>
      </c>
      <c r="L96" s="358" t="s">
        <v>3392</v>
      </c>
      <c r="M96" s="357" t="s">
        <v>3390</v>
      </c>
      <c r="N96" s="357" t="s">
        <v>294</v>
      </c>
      <c r="T96" s="357" t="s">
        <v>4326</v>
      </c>
      <c r="U96" s="357" t="s">
        <v>294</v>
      </c>
      <c r="V96" s="357" t="s">
        <v>294</v>
      </c>
    </row>
    <row r="97" spans="1:22" ht="15" thickBot="1">
      <c r="A97" s="947"/>
      <c r="B97" s="933" t="s">
        <v>3393</v>
      </c>
      <c r="C97" s="934" t="s">
        <v>4329</v>
      </c>
      <c r="D97" s="935">
        <v>2</v>
      </c>
      <c r="E97" s="935">
        <v>2</v>
      </c>
      <c r="F97" s="936" t="s">
        <v>3395</v>
      </c>
      <c r="G97" s="494"/>
      <c r="H97" s="494" t="s">
        <v>3370</v>
      </c>
      <c r="I97" s="494"/>
      <c r="J97" s="494"/>
      <c r="L97" s="358" t="s">
        <v>3396</v>
      </c>
      <c r="M97" s="357" t="s">
        <v>3393</v>
      </c>
      <c r="N97" s="357" t="s">
        <v>294</v>
      </c>
      <c r="T97" s="357" t="s">
        <v>3372</v>
      </c>
      <c r="U97" s="357" t="s">
        <v>294</v>
      </c>
      <c r="V97" s="357" t="s">
        <v>294</v>
      </c>
    </row>
    <row r="98" spans="1:22" ht="15" thickBot="1">
      <c r="A98" s="622"/>
      <c r="B98" s="622"/>
      <c r="C98" s="613" t="s">
        <v>22</v>
      </c>
      <c r="D98" s="937">
        <v>22</v>
      </c>
      <c r="E98" s="937">
        <v>0</v>
      </c>
      <c r="F98" s="938"/>
      <c r="G98" s="494"/>
      <c r="H98" s="494" t="s">
        <v>294</v>
      </c>
      <c r="I98" s="494"/>
      <c r="J98" s="494"/>
      <c r="L98" s="358" t="s">
        <v>22</v>
      </c>
      <c r="M98" s="357" t="s">
        <v>294</v>
      </c>
      <c r="N98" s="357" t="s">
        <v>294</v>
      </c>
      <c r="T98" s="357" t="s">
        <v>294</v>
      </c>
      <c r="U98" s="357" t="s">
        <v>294</v>
      </c>
      <c r="V98" s="357" t="s">
        <v>294</v>
      </c>
    </row>
    <row r="99" spans="1:22" ht="15" thickBot="1">
      <c r="A99" s="596"/>
      <c r="B99" s="596"/>
      <c r="C99" s="952" t="s">
        <v>111</v>
      </c>
      <c r="D99" s="953">
        <v>295</v>
      </c>
      <c r="E99" s="953">
        <v>0</v>
      </c>
      <c r="F99" s="954"/>
      <c r="G99" s="494"/>
      <c r="H99" s="494" t="s">
        <v>294</v>
      </c>
      <c r="I99" s="494"/>
      <c r="J99" s="494"/>
      <c r="L99" s="358" t="s">
        <v>111</v>
      </c>
      <c r="M99" s="357" t="s">
        <v>294</v>
      </c>
      <c r="N99" s="357" t="s">
        <v>294</v>
      </c>
      <c r="T99" s="357" t="s">
        <v>294</v>
      </c>
      <c r="U99" s="357" t="s">
        <v>294</v>
      </c>
      <c r="V99" s="357" t="s">
        <v>294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7A8AD-0BC3-4A4D-98AD-C00C7B8E23B4}">
  <sheetPr codeName="Sheet222"/>
  <dimension ref="A1:V8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10</v>
      </c>
      <c r="C9" s="650" t="s">
        <v>11</v>
      </c>
      <c r="D9" s="651">
        <v>2</v>
      </c>
      <c r="E9" s="649">
        <v>2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654" t="s">
        <v>3397</v>
      </c>
      <c r="C10" s="655" t="s">
        <v>3398</v>
      </c>
      <c r="D10" s="656">
        <v>5</v>
      </c>
      <c r="E10" s="654">
        <v>7</v>
      </c>
      <c r="F10" s="65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654" t="s">
        <v>3400</v>
      </c>
      <c r="C11" s="658" t="s">
        <v>3401</v>
      </c>
      <c r="D11" s="656">
        <v>3</v>
      </c>
      <c r="E11" s="654">
        <v>3</v>
      </c>
      <c r="F11" s="659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3402</v>
      </c>
      <c r="M11" s="357" t="s">
        <v>3400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654" t="s">
        <v>3403</v>
      </c>
      <c r="C12" s="658" t="s">
        <v>3404</v>
      </c>
      <c r="D12" s="656">
        <v>3</v>
      </c>
      <c r="E12" s="654">
        <v>3</v>
      </c>
      <c r="F12" s="65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3405</v>
      </c>
      <c r="M12" s="357" t="s">
        <v>3403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654" t="s">
        <v>3184</v>
      </c>
      <c r="C13" s="658" t="s">
        <v>3185</v>
      </c>
      <c r="D13" s="656">
        <v>3</v>
      </c>
      <c r="E13" s="654">
        <v>4</v>
      </c>
      <c r="F13" s="6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660" t="s">
        <v>20</v>
      </c>
      <c r="C14" s="658" t="s">
        <v>21</v>
      </c>
      <c r="D14" s="656">
        <v>5</v>
      </c>
      <c r="E14" s="654">
        <v>6</v>
      </c>
      <c r="F14" s="6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661"/>
      <c r="C15" s="674" t="s">
        <v>22</v>
      </c>
      <c r="D15" s="663">
        <v>21</v>
      </c>
      <c r="E15" s="663">
        <v>25</v>
      </c>
      <c r="F15" s="66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649" t="s">
        <v>3406</v>
      </c>
      <c r="C16" s="650" t="s">
        <v>3784</v>
      </c>
      <c r="D16" s="656">
        <v>5</v>
      </c>
      <c r="E16" s="649">
        <v>8</v>
      </c>
      <c r="F16" s="652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3408</v>
      </c>
      <c r="M16" s="357" t="s">
        <v>3406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849"/>
      <c r="B17" s="654" t="s">
        <v>3785</v>
      </c>
      <c r="C17" s="658" t="s">
        <v>4276</v>
      </c>
      <c r="D17" s="656">
        <v>4</v>
      </c>
      <c r="E17" s="654">
        <v>5</v>
      </c>
      <c r="F17" s="665" t="s">
        <v>3401</v>
      </c>
      <c r="G17" s="494"/>
      <c r="H17" s="494" t="s">
        <v>3400</v>
      </c>
      <c r="I17" s="494" t="s">
        <v>294</v>
      </c>
      <c r="J17" s="494" t="s">
        <v>294</v>
      </c>
      <c r="K17" s="573">
        <v>0</v>
      </c>
      <c r="L17" s="358" t="s">
        <v>3788</v>
      </c>
      <c r="M17" s="357" t="s">
        <v>3785</v>
      </c>
      <c r="N17" s="357" t="s">
        <v>3400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3402</v>
      </c>
      <c r="U17" s="357" t="s">
        <v>294</v>
      </c>
      <c r="V17" s="357" t="s">
        <v>294</v>
      </c>
    </row>
    <row r="18" spans="1:22">
      <c r="A18" s="849"/>
      <c r="B18" s="707" t="s">
        <v>1020</v>
      </c>
      <c r="C18" s="717" t="s">
        <v>3206</v>
      </c>
      <c r="D18" s="720">
        <v>2</v>
      </c>
      <c r="E18" s="707">
        <v>2</v>
      </c>
      <c r="F18" s="7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1020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707" t="s">
        <v>29</v>
      </c>
      <c r="C19" s="717" t="s">
        <v>53</v>
      </c>
      <c r="D19" s="720">
        <v>2</v>
      </c>
      <c r="E19" s="707">
        <v>2</v>
      </c>
      <c r="F19" s="802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849"/>
      <c r="B20" s="660" t="s">
        <v>26</v>
      </c>
      <c r="C20" s="666" t="s">
        <v>417</v>
      </c>
      <c r="D20" s="656">
        <v>5</v>
      </c>
      <c r="E20" s="654">
        <v>6</v>
      </c>
      <c r="F20" s="665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56"/>
      <c r="B21" s="661"/>
      <c r="C21" s="674" t="s">
        <v>22</v>
      </c>
      <c r="D21" s="663">
        <v>18</v>
      </c>
      <c r="E21" s="663">
        <v>23</v>
      </c>
      <c r="F21" s="66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844">
        <v>3</v>
      </c>
      <c r="B22" s="649" t="s">
        <v>3413</v>
      </c>
      <c r="C22" s="658" t="s">
        <v>3414</v>
      </c>
      <c r="D22" s="656">
        <v>3</v>
      </c>
      <c r="E22" s="654">
        <v>4</v>
      </c>
      <c r="F22" s="65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3415</v>
      </c>
      <c r="M22" s="357" t="s">
        <v>3413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9"/>
      <c r="B23" s="654" t="s">
        <v>3416</v>
      </c>
      <c r="C23" s="658" t="s">
        <v>3417</v>
      </c>
      <c r="D23" s="656">
        <v>3</v>
      </c>
      <c r="E23" s="654">
        <v>3</v>
      </c>
      <c r="F23" s="665" t="s">
        <v>4276</v>
      </c>
      <c r="G23" s="494"/>
      <c r="H23" s="494" t="s">
        <v>3785</v>
      </c>
      <c r="I23" s="494" t="s">
        <v>294</v>
      </c>
      <c r="J23" s="494" t="s">
        <v>294</v>
      </c>
      <c r="K23" s="573">
        <v>0</v>
      </c>
      <c r="L23" s="358" t="s">
        <v>3418</v>
      </c>
      <c r="M23" s="357" t="s">
        <v>3416</v>
      </c>
      <c r="N23" s="357" t="s">
        <v>3785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3788</v>
      </c>
      <c r="U23" s="357" t="s">
        <v>294</v>
      </c>
      <c r="V23" s="357" t="s">
        <v>294</v>
      </c>
    </row>
    <row r="24" spans="1:22">
      <c r="A24" s="849"/>
      <c r="B24" s="654" t="s">
        <v>3419</v>
      </c>
      <c r="C24" s="658" t="s">
        <v>3793</v>
      </c>
      <c r="D24" s="656">
        <v>3</v>
      </c>
      <c r="E24" s="654">
        <v>3</v>
      </c>
      <c r="F24" s="665" t="s">
        <v>3784</v>
      </c>
      <c r="G24" s="494"/>
      <c r="H24" s="494" t="s">
        <v>3406</v>
      </c>
      <c r="I24" s="494" t="s">
        <v>294</v>
      </c>
      <c r="J24" s="494" t="s">
        <v>294</v>
      </c>
      <c r="K24" s="573">
        <v>0</v>
      </c>
      <c r="L24" s="358" t="s">
        <v>3421</v>
      </c>
      <c r="M24" s="357" t="s">
        <v>3419</v>
      </c>
      <c r="N24" s="357" t="s">
        <v>3406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3408</v>
      </c>
      <c r="U24" s="357" t="s">
        <v>294</v>
      </c>
      <c r="V24" s="357" t="s">
        <v>294</v>
      </c>
    </row>
    <row r="25" spans="1:22">
      <c r="A25" s="849"/>
      <c r="B25" s="654" t="s">
        <v>3422</v>
      </c>
      <c r="C25" s="658" t="s">
        <v>3423</v>
      </c>
      <c r="D25" s="656">
        <v>2</v>
      </c>
      <c r="E25" s="654">
        <v>2</v>
      </c>
      <c r="F25" s="657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3424</v>
      </c>
      <c r="M25" s="357" t="s">
        <v>3422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849"/>
      <c r="B26" s="654" t="s">
        <v>30</v>
      </c>
      <c r="C26" s="658" t="s">
        <v>141</v>
      </c>
      <c r="D26" s="656">
        <v>5</v>
      </c>
      <c r="E26" s="654">
        <v>6</v>
      </c>
      <c r="F26" s="665" t="s">
        <v>3398</v>
      </c>
      <c r="G26" s="494"/>
      <c r="H26" s="494" t="s">
        <v>3397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</v>
      </c>
      <c r="N26" s="357" t="s">
        <v>3397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3399</v>
      </c>
      <c r="U26" s="357" t="s">
        <v>294</v>
      </c>
      <c r="V26" s="357" t="s">
        <v>294</v>
      </c>
    </row>
    <row r="27" spans="1:22" ht="15" thickBot="1">
      <c r="A27" s="849"/>
      <c r="B27" s="660" t="s">
        <v>33</v>
      </c>
      <c r="C27" s="658" t="s">
        <v>140</v>
      </c>
      <c r="D27" s="656">
        <v>5</v>
      </c>
      <c r="E27" s="654">
        <v>7</v>
      </c>
      <c r="F27" s="665" t="s">
        <v>417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56"/>
      <c r="B28" s="661"/>
      <c r="C28" s="674" t="s">
        <v>22</v>
      </c>
      <c r="D28" s="663">
        <v>21</v>
      </c>
      <c r="E28" s="663">
        <v>25</v>
      </c>
      <c r="F28" s="66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844">
        <v>4</v>
      </c>
      <c r="B29" s="649" t="s">
        <v>3426</v>
      </c>
      <c r="C29" s="650" t="s">
        <v>3427</v>
      </c>
      <c r="D29" s="656">
        <v>5</v>
      </c>
      <c r="E29" s="649">
        <v>7</v>
      </c>
      <c r="F29" s="668" t="s">
        <v>141</v>
      </c>
      <c r="G29" s="494"/>
      <c r="H29" s="494" t="s">
        <v>30</v>
      </c>
      <c r="I29" s="494" t="s">
        <v>294</v>
      </c>
      <c r="J29" s="494" t="s">
        <v>294</v>
      </c>
      <c r="K29" s="573">
        <v>0</v>
      </c>
      <c r="L29" s="358" t="s">
        <v>3428</v>
      </c>
      <c r="M29" s="357" t="s">
        <v>3426</v>
      </c>
      <c r="N29" s="357" t="s">
        <v>30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604</v>
      </c>
      <c r="U29" s="357" t="s">
        <v>294</v>
      </c>
      <c r="V29" s="357" t="s">
        <v>294</v>
      </c>
    </row>
    <row r="30" spans="1:22">
      <c r="A30" s="849"/>
      <c r="B30" s="654" t="s">
        <v>3429</v>
      </c>
      <c r="C30" s="658" t="s">
        <v>3430</v>
      </c>
      <c r="D30" s="656">
        <v>3</v>
      </c>
      <c r="E30" s="654">
        <v>4</v>
      </c>
      <c r="F30" s="665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3431</v>
      </c>
      <c r="M30" s="357" t="s">
        <v>3429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849"/>
      <c r="B31" s="654" t="s">
        <v>19</v>
      </c>
      <c r="C31" s="658" t="s">
        <v>872</v>
      </c>
      <c r="D31" s="656">
        <v>2</v>
      </c>
      <c r="E31" s="654">
        <v>2</v>
      </c>
      <c r="F31" s="665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335</v>
      </c>
      <c r="M31" s="357" t="s">
        <v>19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849"/>
      <c r="B32" s="654" t="s">
        <v>3432</v>
      </c>
      <c r="C32" s="658" t="s">
        <v>3433</v>
      </c>
      <c r="D32" s="656">
        <v>3</v>
      </c>
      <c r="E32" s="654">
        <v>3</v>
      </c>
      <c r="F32" s="665" t="s">
        <v>3404</v>
      </c>
      <c r="G32" s="494"/>
      <c r="H32" s="494" t="s">
        <v>3403</v>
      </c>
      <c r="I32" s="494" t="s">
        <v>294</v>
      </c>
      <c r="J32" s="494" t="s">
        <v>294</v>
      </c>
      <c r="K32" s="573">
        <v>0</v>
      </c>
      <c r="L32" s="358" t="s">
        <v>3434</v>
      </c>
      <c r="M32" s="357" t="s">
        <v>3432</v>
      </c>
      <c r="N32" s="357" t="s">
        <v>3403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3405</v>
      </c>
      <c r="U32" s="357" t="s">
        <v>294</v>
      </c>
      <c r="V32" s="357" t="s">
        <v>294</v>
      </c>
    </row>
    <row r="33" spans="1:22">
      <c r="A33" s="849"/>
      <c r="B33" s="654" t="s">
        <v>3435</v>
      </c>
      <c r="C33" s="658" t="s">
        <v>3797</v>
      </c>
      <c r="D33" s="656">
        <v>4</v>
      </c>
      <c r="E33" s="654">
        <v>5</v>
      </c>
      <c r="F33" s="665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3437</v>
      </c>
      <c r="M33" s="357" t="s">
        <v>3435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849"/>
      <c r="B34" s="654" t="s">
        <v>3438</v>
      </c>
      <c r="C34" s="666" t="s">
        <v>3439</v>
      </c>
      <c r="D34" s="656">
        <v>2</v>
      </c>
      <c r="E34" s="660">
        <v>2</v>
      </c>
      <c r="F34" s="66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3440</v>
      </c>
      <c r="M34" s="357" t="s">
        <v>3438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856"/>
      <c r="B35" s="671"/>
      <c r="C35" s="674" t="s">
        <v>22</v>
      </c>
      <c r="D35" s="663">
        <v>19</v>
      </c>
      <c r="E35" s="663">
        <v>23</v>
      </c>
      <c r="F35" s="66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849">
        <v>5</v>
      </c>
      <c r="B36" s="649" t="s">
        <v>3441</v>
      </c>
      <c r="C36" s="658" t="s">
        <v>3442</v>
      </c>
      <c r="D36" s="656">
        <v>5</v>
      </c>
      <c r="E36" s="654">
        <v>7</v>
      </c>
      <c r="F36" s="66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3443</v>
      </c>
      <c r="M36" s="357" t="s">
        <v>3441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9"/>
      <c r="B37" s="654" t="s">
        <v>3444</v>
      </c>
      <c r="C37" s="658" t="s">
        <v>3445</v>
      </c>
      <c r="D37" s="656">
        <v>5</v>
      </c>
      <c r="E37" s="654">
        <v>7</v>
      </c>
      <c r="F37" s="66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3446</v>
      </c>
      <c r="M37" s="357" t="s">
        <v>3444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849"/>
      <c r="B38" s="654" t="s">
        <v>3447</v>
      </c>
      <c r="C38" s="658" t="s">
        <v>3448</v>
      </c>
      <c r="D38" s="656">
        <v>5</v>
      </c>
      <c r="E38" s="654">
        <v>6</v>
      </c>
      <c r="F38" s="665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3449</v>
      </c>
      <c r="M38" s="357" t="s">
        <v>3447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849"/>
      <c r="B39" s="654" t="s">
        <v>3450</v>
      </c>
      <c r="C39" s="658" t="s">
        <v>3804</v>
      </c>
      <c r="D39" s="656">
        <v>4</v>
      </c>
      <c r="E39" s="654">
        <v>5</v>
      </c>
      <c r="F39" s="665" t="s">
        <v>3427</v>
      </c>
      <c r="G39" s="494"/>
      <c r="H39" s="494" t="s">
        <v>3426</v>
      </c>
      <c r="I39" s="494" t="s">
        <v>294</v>
      </c>
      <c r="J39" s="494" t="s">
        <v>294</v>
      </c>
      <c r="K39" s="574">
        <v>0</v>
      </c>
      <c r="L39" s="358" t="s">
        <v>3452</v>
      </c>
      <c r="M39" s="357" t="s">
        <v>3450</v>
      </c>
      <c r="N39" s="357" t="s">
        <v>3426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3428</v>
      </c>
      <c r="U39" s="357" t="s">
        <v>294</v>
      </c>
      <c r="V39" s="357" t="s">
        <v>294</v>
      </c>
    </row>
    <row r="40" spans="1:22">
      <c r="A40" s="849"/>
      <c r="B40" s="654" t="s">
        <v>3454</v>
      </c>
      <c r="C40" s="658" t="s">
        <v>3455</v>
      </c>
      <c r="D40" s="656">
        <v>2</v>
      </c>
      <c r="E40" s="654">
        <v>2</v>
      </c>
      <c r="F40" s="665"/>
      <c r="G40" s="494" t="s">
        <v>241</v>
      </c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3456</v>
      </c>
      <c r="M40" s="357" t="s">
        <v>3454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</row>
    <row r="41" spans="1:22">
      <c r="A41" s="849"/>
      <c r="B41" s="654" t="s">
        <v>3457</v>
      </c>
      <c r="C41" s="658" t="s">
        <v>3458</v>
      </c>
      <c r="D41" s="656">
        <v>2</v>
      </c>
      <c r="E41" s="654">
        <v>2</v>
      </c>
      <c r="F41" s="665"/>
      <c r="G41" s="494" t="s">
        <v>241</v>
      </c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3459</v>
      </c>
      <c r="M41" s="357" t="s">
        <v>3457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</row>
    <row r="42" spans="1:22" ht="15" thickBot="1">
      <c r="A42" s="849"/>
      <c r="B42" s="654" t="s">
        <v>3460</v>
      </c>
      <c r="C42" s="658" t="s">
        <v>3461</v>
      </c>
      <c r="D42" s="656">
        <v>2</v>
      </c>
      <c r="E42" s="654">
        <v>2</v>
      </c>
      <c r="F42" s="665"/>
      <c r="G42" s="494" t="s">
        <v>241</v>
      </c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3462</v>
      </c>
      <c r="M42" s="357" t="s">
        <v>3460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856"/>
      <c r="B43" s="661"/>
      <c r="C43" s="674" t="s">
        <v>22</v>
      </c>
      <c r="D43" s="663">
        <v>21</v>
      </c>
      <c r="E43" s="663">
        <v>27</v>
      </c>
      <c r="F43" s="66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649" t="s">
        <v>3463</v>
      </c>
      <c r="C44" s="658" t="s">
        <v>3464</v>
      </c>
      <c r="D44" s="656">
        <v>3</v>
      </c>
      <c r="E44" s="649">
        <v>3</v>
      </c>
      <c r="F44" s="668" t="s">
        <v>3465</v>
      </c>
      <c r="G44" s="494"/>
      <c r="H44" s="494" t="s">
        <v>3441</v>
      </c>
      <c r="I44" s="494" t="s">
        <v>294</v>
      </c>
      <c r="J44" s="494" t="s">
        <v>294</v>
      </c>
      <c r="K44" s="573">
        <v>0</v>
      </c>
      <c r="L44" s="358" t="s">
        <v>3466</v>
      </c>
      <c r="M44" s="357" t="s">
        <v>3463</v>
      </c>
      <c r="N44" s="357" t="s">
        <v>3441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3443</v>
      </c>
      <c r="U44" s="357" t="s">
        <v>294</v>
      </c>
      <c r="V44" s="357" t="s">
        <v>294</v>
      </c>
    </row>
    <row r="45" spans="1:22">
      <c r="A45" s="849"/>
      <c r="B45" s="654" t="s">
        <v>35</v>
      </c>
      <c r="C45" s="658" t="s">
        <v>3258</v>
      </c>
      <c r="D45" s="656">
        <v>3</v>
      </c>
      <c r="E45" s="654">
        <v>4</v>
      </c>
      <c r="F45" s="657" t="s">
        <v>3185</v>
      </c>
      <c r="G45" s="494"/>
      <c r="H45" s="494" t="s">
        <v>3184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3184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3187</v>
      </c>
      <c r="U45" s="357" t="s">
        <v>294</v>
      </c>
      <c r="V45" s="357" t="s">
        <v>294</v>
      </c>
    </row>
    <row r="46" spans="1:22">
      <c r="A46" s="849"/>
      <c r="B46" s="654" t="s">
        <v>3467</v>
      </c>
      <c r="C46" s="658" t="s">
        <v>3808</v>
      </c>
      <c r="D46" s="656">
        <v>4</v>
      </c>
      <c r="E46" s="654">
        <v>5</v>
      </c>
      <c r="F46" s="665" t="s">
        <v>3804</v>
      </c>
      <c r="G46" s="494"/>
      <c r="H46" s="494" t="s">
        <v>3450</v>
      </c>
      <c r="I46" s="494" t="s">
        <v>294</v>
      </c>
      <c r="J46" s="494" t="s">
        <v>294</v>
      </c>
      <c r="K46" s="573">
        <v>0</v>
      </c>
      <c r="L46" s="358" t="s">
        <v>3470</v>
      </c>
      <c r="M46" s="357" t="s">
        <v>3467</v>
      </c>
      <c r="N46" s="357" t="s">
        <v>3450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3452</v>
      </c>
      <c r="U46" s="357" t="s">
        <v>294</v>
      </c>
      <c r="V46" s="357" t="s">
        <v>294</v>
      </c>
    </row>
    <row r="47" spans="1:22">
      <c r="A47" s="849"/>
      <c r="B47" s="654" t="s">
        <v>3471</v>
      </c>
      <c r="C47" s="658" t="s">
        <v>3472</v>
      </c>
      <c r="D47" s="656">
        <v>2</v>
      </c>
      <c r="E47" s="654">
        <v>2</v>
      </c>
      <c r="F47" s="665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3473</v>
      </c>
      <c r="M47" s="357" t="s">
        <v>3471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</row>
    <row r="48" spans="1:22">
      <c r="A48" s="849"/>
      <c r="B48" s="654" t="s">
        <v>3474</v>
      </c>
      <c r="C48" s="658" t="s">
        <v>3475</v>
      </c>
      <c r="D48" s="656">
        <v>2</v>
      </c>
      <c r="E48" s="654">
        <v>2</v>
      </c>
      <c r="F48" s="665"/>
      <c r="G48" s="494" t="s">
        <v>242</v>
      </c>
      <c r="H48" s="494"/>
      <c r="I48" s="494" t="s">
        <v>294</v>
      </c>
      <c r="J48" s="494" t="s">
        <v>294</v>
      </c>
      <c r="K48" s="573">
        <v>0</v>
      </c>
      <c r="L48" s="358" t="s">
        <v>3476</v>
      </c>
      <c r="M48" s="357" t="s">
        <v>3474</v>
      </c>
      <c r="N48" s="357" t="s">
        <v>241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</row>
    <row r="49" spans="1:22">
      <c r="A49" s="849"/>
      <c r="B49" s="654" t="s">
        <v>3477</v>
      </c>
      <c r="C49" s="658" t="s">
        <v>3478</v>
      </c>
      <c r="D49" s="656">
        <v>2</v>
      </c>
      <c r="E49" s="654">
        <v>2</v>
      </c>
      <c r="F49" s="665"/>
      <c r="G49" s="494" t="s">
        <v>242</v>
      </c>
      <c r="H49" s="494"/>
      <c r="I49" s="494" t="s">
        <v>294</v>
      </c>
      <c r="J49" s="494" t="s">
        <v>294</v>
      </c>
      <c r="K49" s="573">
        <v>0</v>
      </c>
      <c r="L49" s="358" t="s">
        <v>3479</v>
      </c>
      <c r="M49" s="357" t="s">
        <v>3477</v>
      </c>
      <c r="N49" s="357" t="s">
        <v>241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849"/>
      <c r="B50" s="654" t="s">
        <v>3480</v>
      </c>
      <c r="C50" s="658" t="s">
        <v>3481</v>
      </c>
      <c r="D50" s="656">
        <v>3</v>
      </c>
      <c r="E50" s="654">
        <v>3</v>
      </c>
      <c r="F50" s="665" t="s">
        <v>3448</v>
      </c>
      <c r="G50" s="494"/>
      <c r="H50" s="494" t="s">
        <v>3447</v>
      </c>
      <c r="I50" s="494" t="s">
        <v>294</v>
      </c>
      <c r="J50" s="494" t="s">
        <v>294</v>
      </c>
      <c r="K50" s="573">
        <v>0</v>
      </c>
      <c r="L50" s="358" t="s">
        <v>3482</v>
      </c>
      <c r="M50" s="357" t="s">
        <v>3480</v>
      </c>
      <c r="N50" s="357" t="s">
        <v>3447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3449</v>
      </c>
      <c r="U50" s="357" t="s">
        <v>294</v>
      </c>
      <c r="V50" s="357" t="s">
        <v>294</v>
      </c>
    </row>
    <row r="51" spans="1:22" ht="15" thickBot="1">
      <c r="A51" s="849"/>
      <c r="B51" s="660" t="s">
        <v>3483</v>
      </c>
      <c r="C51" s="658" t="s">
        <v>3810</v>
      </c>
      <c r="D51" s="656">
        <v>3</v>
      </c>
      <c r="E51" s="654">
        <v>4</v>
      </c>
      <c r="F51" s="665" t="s">
        <v>3445</v>
      </c>
      <c r="G51" s="494"/>
      <c r="H51" s="494" t="s">
        <v>3444</v>
      </c>
      <c r="I51" s="494" t="s">
        <v>294</v>
      </c>
      <c r="J51" s="494" t="s">
        <v>294</v>
      </c>
      <c r="K51" s="573">
        <v>0</v>
      </c>
      <c r="L51" s="358" t="s">
        <v>3485</v>
      </c>
      <c r="M51" s="357" t="s">
        <v>3483</v>
      </c>
      <c r="N51" s="357" t="s">
        <v>3444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3446</v>
      </c>
      <c r="U51" s="357" t="s">
        <v>294</v>
      </c>
      <c r="V51" s="357" t="s">
        <v>294</v>
      </c>
    </row>
    <row r="52" spans="1:22" ht="15" thickBot="1">
      <c r="A52" s="856"/>
      <c r="B52" s="661"/>
      <c r="C52" s="674" t="s">
        <v>22</v>
      </c>
      <c r="D52" s="663">
        <v>18</v>
      </c>
      <c r="E52" s="663">
        <v>21</v>
      </c>
      <c r="F52" s="667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844">
        <v>7</v>
      </c>
      <c r="B53" s="649" t="s">
        <v>3486</v>
      </c>
      <c r="C53" s="658" t="s">
        <v>3811</v>
      </c>
      <c r="D53" s="656">
        <v>3</v>
      </c>
      <c r="E53" s="649">
        <v>4</v>
      </c>
      <c r="F53" s="668" t="s">
        <v>4289</v>
      </c>
      <c r="G53" s="494"/>
      <c r="H53" s="494" t="s">
        <v>3435</v>
      </c>
      <c r="I53" s="494" t="s">
        <v>3463</v>
      </c>
      <c r="J53" s="494" t="s">
        <v>294</v>
      </c>
      <c r="K53" s="573">
        <v>0</v>
      </c>
      <c r="L53" s="358" t="s">
        <v>3489</v>
      </c>
      <c r="M53" s="357" t="s">
        <v>3486</v>
      </c>
      <c r="N53" s="357" t="s">
        <v>3435</v>
      </c>
      <c r="O53" s="357" t="s">
        <v>3463</v>
      </c>
      <c r="P53" s="357" t="s">
        <v>294</v>
      </c>
      <c r="Q53" s="357">
        <v>0</v>
      </c>
      <c r="R53" s="357">
        <v>23</v>
      </c>
      <c r="S53" s="357">
        <v>0</v>
      </c>
      <c r="T53" s="357" t="s">
        <v>3437</v>
      </c>
      <c r="U53" s="357" t="s">
        <v>3466</v>
      </c>
      <c r="V53" s="357" t="s">
        <v>294</v>
      </c>
    </row>
    <row r="54" spans="1:22">
      <c r="A54" s="849"/>
      <c r="B54" s="654" t="s">
        <v>3490</v>
      </c>
      <c r="C54" s="658" t="s">
        <v>3491</v>
      </c>
      <c r="D54" s="656">
        <v>3</v>
      </c>
      <c r="E54" s="654">
        <v>3</v>
      </c>
      <c r="F54" s="665" t="s">
        <v>3492</v>
      </c>
      <c r="G54" s="494"/>
      <c r="H54" s="494" t="s">
        <v>3463</v>
      </c>
      <c r="I54" s="494" t="s">
        <v>294</v>
      </c>
      <c r="J54" s="494" t="s">
        <v>294</v>
      </c>
      <c r="K54" s="573">
        <v>0</v>
      </c>
      <c r="L54" s="358" t="s">
        <v>3493</v>
      </c>
      <c r="M54" s="357" t="s">
        <v>3490</v>
      </c>
      <c r="N54" s="357" t="s">
        <v>3463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3466</v>
      </c>
      <c r="U54" s="357" t="s">
        <v>294</v>
      </c>
      <c r="V54" s="357" t="s">
        <v>294</v>
      </c>
    </row>
    <row r="55" spans="1:22">
      <c r="A55" s="849"/>
      <c r="B55" s="654" t="s">
        <v>3494</v>
      </c>
      <c r="C55" s="658" t="s">
        <v>3495</v>
      </c>
      <c r="D55" s="656">
        <v>4</v>
      </c>
      <c r="E55" s="654">
        <v>4</v>
      </c>
      <c r="F55" s="665" t="s">
        <v>3496</v>
      </c>
      <c r="G55" s="494"/>
      <c r="H55" s="494" t="s">
        <v>3441</v>
      </c>
      <c r="I55" s="494" t="s">
        <v>294</v>
      </c>
      <c r="J55" s="494" t="s">
        <v>294</v>
      </c>
      <c r="K55" s="573">
        <v>0</v>
      </c>
      <c r="L55" s="358" t="s">
        <v>3497</v>
      </c>
      <c r="M55" s="357" t="s">
        <v>3494</v>
      </c>
      <c r="N55" s="357" t="s">
        <v>3441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3443</v>
      </c>
      <c r="U55" s="357" t="s">
        <v>294</v>
      </c>
      <c r="V55" s="357" t="s">
        <v>294</v>
      </c>
    </row>
    <row r="56" spans="1:22">
      <c r="A56" s="849"/>
      <c r="B56" s="654" t="s">
        <v>3498</v>
      </c>
      <c r="C56" s="658" t="s">
        <v>3813</v>
      </c>
      <c r="D56" s="656">
        <v>3</v>
      </c>
      <c r="E56" s="654">
        <v>4</v>
      </c>
      <c r="F56" s="665" t="s">
        <v>3496</v>
      </c>
      <c r="G56" s="494"/>
      <c r="H56" s="494" t="s">
        <v>3441</v>
      </c>
      <c r="I56" s="494" t="s">
        <v>294</v>
      </c>
      <c r="J56" s="494" t="s">
        <v>294</v>
      </c>
      <c r="K56" s="573">
        <v>0</v>
      </c>
      <c r="L56" s="358" t="s">
        <v>3500</v>
      </c>
      <c r="M56" s="357" t="s">
        <v>3498</v>
      </c>
      <c r="N56" s="357" t="s">
        <v>3441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3443</v>
      </c>
      <c r="U56" s="357" t="s">
        <v>294</v>
      </c>
      <c r="V56" s="357" t="s">
        <v>294</v>
      </c>
    </row>
    <row r="57" spans="1:22">
      <c r="A57" s="849"/>
      <c r="B57" s="654" t="s">
        <v>3501</v>
      </c>
      <c r="C57" s="658" t="s">
        <v>3502</v>
      </c>
      <c r="D57" s="656">
        <v>5</v>
      </c>
      <c r="E57" s="654">
        <v>7</v>
      </c>
      <c r="F57" s="665" t="s">
        <v>3496</v>
      </c>
      <c r="G57" s="494"/>
      <c r="H57" s="494" t="s">
        <v>3441</v>
      </c>
      <c r="I57" s="494" t="s">
        <v>294</v>
      </c>
      <c r="J57" s="494" t="s">
        <v>294</v>
      </c>
      <c r="K57" s="573">
        <v>0</v>
      </c>
      <c r="L57" s="358" t="s">
        <v>3503</v>
      </c>
      <c r="M57" s="357" t="s">
        <v>3501</v>
      </c>
      <c r="N57" s="357" t="s">
        <v>3441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3443</v>
      </c>
      <c r="U57" s="357" t="s">
        <v>294</v>
      </c>
      <c r="V57" s="357" t="s">
        <v>294</v>
      </c>
    </row>
    <row r="58" spans="1:22" ht="15" thickBot="1">
      <c r="A58" s="849"/>
      <c r="B58" s="660" t="s">
        <v>3504</v>
      </c>
      <c r="C58" s="658" t="s">
        <v>3814</v>
      </c>
      <c r="D58" s="656">
        <v>3</v>
      </c>
      <c r="E58" s="654">
        <v>4</v>
      </c>
      <c r="F58" s="665" t="s">
        <v>3481</v>
      </c>
      <c r="G58" s="494"/>
      <c r="H58" s="494" t="s">
        <v>3480</v>
      </c>
      <c r="I58" s="494" t="s">
        <v>294</v>
      </c>
      <c r="J58" s="494" t="s">
        <v>294</v>
      </c>
      <c r="K58" s="573">
        <v>0</v>
      </c>
      <c r="L58" s="358" t="s">
        <v>3506</v>
      </c>
      <c r="M58" s="357" t="s">
        <v>3504</v>
      </c>
      <c r="N58" s="357" t="s">
        <v>3480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3482</v>
      </c>
      <c r="U58" s="357" t="s">
        <v>294</v>
      </c>
      <c r="V58" s="357" t="s">
        <v>294</v>
      </c>
    </row>
    <row r="59" spans="1:22" ht="15" thickBot="1">
      <c r="A59" s="856"/>
      <c r="B59" s="661"/>
      <c r="C59" s="674" t="s">
        <v>22</v>
      </c>
      <c r="D59" s="663">
        <v>21</v>
      </c>
      <c r="E59" s="663">
        <v>26</v>
      </c>
      <c r="F59" s="667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844">
        <v>8</v>
      </c>
      <c r="B60" s="649" t="s">
        <v>3507</v>
      </c>
      <c r="C60" s="658" t="s">
        <v>3510</v>
      </c>
      <c r="D60" s="656">
        <v>3</v>
      </c>
      <c r="E60" s="649">
        <v>4</v>
      </c>
      <c r="F60" s="668" t="s">
        <v>3509</v>
      </c>
      <c r="G60" s="494"/>
      <c r="H60" s="494" t="s">
        <v>3501</v>
      </c>
      <c r="I60" s="494" t="s">
        <v>294</v>
      </c>
      <c r="J60" s="494" t="s">
        <v>294</v>
      </c>
      <c r="K60" s="573">
        <v>0</v>
      </c>
      <c r="L60" s="358" t="s">
        <v>3510</v>
      </c>
      <c r="M60" s="357" t="s">
        <v>3507</v>
      </c>
      <c r="N60" s="357" t="s">
        <v>3501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3503</v>
      </c>
      <c r="U60" s="357" t="s">
        <v>294</v>
      </c>
      <c r="V60" s="357" t="s">
        <v>294</v>
      </c>
    </row>
    <row r="61" spans="1:22">
      <c r="A61" s="849"/>
      <c r="B61" s="654" t="s">
        <v>36</v>
      </c>
      <c r="C61" s="658" t="s">
        <v>247</v>
      </c>
      <c r="D61" s="656">
        <v>1</v>
      </c>
      <c r="E61" s="654">
        <v>1</v>
      </c>
      <c r="F61" s="665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1131</v>
      </c>
      <c r="M61" s="357" t="s">
        <v>36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849"/>
      <c r="B62" s="654" t="s">
        <v>38</v>
      </c>
      <c r="C62" s="658" t="s">
        <v>146</v>
      </c>
      <c r="D62" s="720">
        <v>1</v>
      </c>
      <c r="E62" s="707">
        <v>1</v>
      </c>
      <c r="F62" s="802" t="s">
        <v>872</v>
      </c>
      <c r="G62" s="494"/>
      <c r="H62" s="494" t="s">
        <v>19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19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335</v>
      </c>
      <c r="U62" s="357" t="s">
        <v>294</v>
      </c>
      <c r="V62" s="357" t="s">
        <v>294</v>
      </c>
    </row>
    <row r="63" spans="1:22">
      <c r="A63" s="849"/>
      <c r="B63" s="654" t="s">
        <v>3815</v>
      </c>
      <c r="C63" s="658" t="s">
        <v>4247</v>
      </c>
      <c r="D63" s="499">
        <v>7</v>
      </c>
      <c r="E63" s="47">
        <v>10</v>
      </c>
      <c r="F63" s="802" t="s">
        <v>4290</v>
      </c>
      <c r="G63" s="494"/>
      <c r="H63" s="494" t="s">
        <v>3501</v>
      </c>
      <c r="I63" s="494" t="s">
        <v>3486</v>
      </c>
      <c r="J63" s="494" t="s">
        <v>294</v>
      </c>
      <c r="K63" s="573">
        <v>0</v>
      </c>
      <c r="L63" s="358" t="s">
        <v>4247</v>
      </c>
      <c r="M63" s="357" t="s">
        <v>3815</v>
      </c>
      <c r="N63" s="357" t="s">
        <v>3501</v>
      </c>
      <c r="O63" s="357" t="s">
        <v>3486</v>
      </c>
      <c r="P63" s="357" t="s">
        <v>294</v>
      </c>
      <c r="Q63" s="357">
        <v>0</v>
      </c>
      <c r="R63" s="357">
        <v>21</v>
      </c>
      <c r="S63" s="357">
        <v>0</v>
      </c>
      <c r="T63" s="357" t="s">
        <v>3503</v>
      </c>
      <c r="U63" s="357" t="s">
        <v>3489</v>
      </c>
      <c r="V63" s="357" t="s">
        <v>294</v>
      </c>
    </row>
    <row r="64" spans="1:22">
      <c r="A64" s="849"/>
      <c r="B64" s="654" t="s">
        <v>3817</v>
      </c>
      <c r="C64" s="658" t="s">
        <v>3818</v>
      </c>
      <c r="D64" s="656">
        <v>5</v>
      </c>
      <c r="E64" s="654">
        <v>7</v>
      </c>
      <c r="F64" s="665" t="s">
        <v>3814</v>
      </c>
      <c r="G64" s="494"/>
      <c r="H64" s="494" t="s">
        <v>3504</v>
      </c>
      <c r="I64" s="494" t="s">
        <v>294</v>
      </c>
      <c r="J64" s="494" t="s">
        <v>294</v>
      </c>
      <c r="K64" s="573">
        <v>0</v>
      </c>
      <c r="L64" s="358" t="s">
        <v>3819</v>
      </c>
      <c r="M64" s="357" t="s">
        <v>3817</v>
      </c>
      <c r="N64" s="357" t="s">
        <v>3504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3506</v>
      </c>
      <c r="U64" s="357" t="s">
        <v>294</v>
      </c>
      <c r="V64" s="357" t="s">
        <v>294</v>
      </c>
    </row>
    <row r="65" spans="1:22" ht="15" thickBot="1">
      <c r="A65" s="849"/>
      <c r="B65" s="660" t="s">
        <v>3519</v>
      </c>
      <c r="C65" s="658" t="s">
        <v>4159</v>
      </c>
      <c r="D65" s="656">
        <v>4</v>
      </c>
      <c r="E65" s="654">
        <v>5</v>
      </c>
      <c r="F65" s="665" t="s">
        <v>3810</v>
      </c>
      <c r="G65" s="494"/>
      <c r="H65" s="494" t="s">
        <v>3483</v>
      </c>
      <c r="I65" s="494" t="s">
        <v>294</v>
      </c>
      <c r="J65" s="494" t="s">
        <v>294</v>
      </c>
      <c r="K65" s="573">
        <v>0</v>
      </c>
      <c r="L65" s="358" t="s">
        <v>3821</v>
      </c>
      <c r="M65" s="357" t="s">
        <v>3519</v>
      </c>
      <c r="N65" s="357" t="s">
        <v>3483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3485</v>
      </c>
      <c r="U65" s="357" t="s">
        <v>294</v>
      </c>
      <c r="V65" s="357" t="s">
        <v>294</v>
      </c>
    </row>
    <row r="66" spans="1:22" ht="15" thickBot="1">
      <c r="A66" s="856"/>
      <c r="B66" s="661"/>
      <c r="C66" s="674" t="s">
        <v>22</v>
      </c>
      <c r="D66" s="663">
        <v>21</v>
      </c>
      <c r="E66" s="663">
        <v>28</v>
      </c>
      <c r="F66" s="66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9">
        <v>9</v>
      </c>
      <c r="B67" s="649" t="s">
        <v>4160</v>
      </c>
      <c r="C67" s="658" t="s">
        <v>325</v>
      </c>
      <c r="D67" s="656">
        <v>6</v>
      </c>
      <c r="E67" s="654">
        <v>10</v>
      </c>
      <c r="F67" s="668" t="s">
        <v>4249</v>
      </c>
      <c r="G67" s="494"/>
      <c r="H67" s="494" t="s">
        <v>35</v>
      </c>
      <c r="I67" s="494" t="s">
        <v>3486</v>
      </c>
      <c r="J67" s="494" t="s">
        <v>294</v>
      </c>
      <c r="K67" s="573">
        <v>0</v>
      </c>
      <c r="L67" s="358" t="s">
        <v>4161</v>
      </c>
      <c r="M67" s="357" t="s">
        <v>4160</v>
      </c>
      <c r="N67" s="357" t="s">
        <v>35</v>
      </c>
      <c r="O67" s="357" t="s">
        <v>3486</v>
      </c>
      <c r="P67" s="357" t="s">
        <v>294</v>
      </c>
      <c r="Q67" s="357">
        <v>0</v>
      </c>
      <c r="R67" s="357">
        <v>37</v>
      </c>
      <c r="S67" s="357">
        <v>0</v>
      </c>
      <c r="T67" s="357" t="s">
        <v>3259</v>
      </c>
      <c r="U67" s="357" t="s">
        <v>3489</v>
      </c>
      <c r="V67" s="357" t="s">
        <v>294</v>
      </c>
    </row>
    <row r="68" spans="1:22">
      <c r="A68" s="849"/>
      <c r="B68" s="654" t="s">
        <v>3522</v>
      </c>
      <c r="C68" s="717" t="s">
        <v>4162</v>
      </c>
      <c r="D68" s="720">
        <v>4</v>
      </c>
      <c r="E68" s="707">
        <v>5</v>
      </c>
      <c r="F68" s="802" t="s">
        <v>3820</v>
      </c>
      <c r="G68" s="494"/>
      <c r="H68" s="494" t="s">
        <v>3519</v>
      </c>
      <c r="I68" s="494" t="s">
        <v>294</v>
      </c>
      <c r="J68" s="494" t="s">
        <v>294</v>
      </c>
      <c r="K68" s="573">
        <v>0</v>
      </c>
      <c r="L68" s="358" t="s">
        <v>3825</v>
      </c>
      <c r="M68" s="357" t="s">
        <v>3522</v>
      </c>
      <c r="N68" s="357" t="s">
        <v>3519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3821</v>
      </c>
      <c r="U68" s="357" t="s">
        <v>294</v>
      </c>
      <c r="V68" s="357" t="s">
        <v>294</v>
      </c>
    </row>
    <row r="69" spans="1:22" ht="15" thickBot="1">
      <c r="A69" s="849"/>
      <c r="B69" s="660" t="s">
        <v>3826</v>
      </c>
      <c r="C69" s="717" t="s">
        <v>4251</v>
      </c>
      <c r="D69" s="499">
        <v>10</v>
      </c>
      <c r="E69" s="47">
        <v>16</v>
      </c>
      <c r="F69" s="806" t="s">
        <v>4281</v>
      </c>
      <c r="G69" s="494"/>
      <c r="H69" s="494" t="s">
        <v>3815</v>
      </c>
      <c r="I69" s="494" t="s">
        <v>294</v>
      </c>
      <c r="J69" s="494" t="s">
        <v>294</v>
      </c>
      <c r="K69" s="573">
        <v>0</v>
      </c>
      <c r="L69" s="358" t="s">
        <v>4251</v>
      </c>
      <c r="M69" s="357" t="s">
        <v>3826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4281</v>
      </c>
      <c r="U69" s="357" t="s">
        <v>294</v>
      </c>
      <c r="V69" s="357" t="s">
        <v>294</v>
      </c>
    </row>
    <row r="70" spans="1:22" ht="15" thickBot="1">
      <c r="A70" s="856"/>
      <c r="B70" s="661"/>
      <c r="C70" s="724" t="s">
        <v>22</v>
      </c>
      <c r="D70" s="726">
        <v>20</v>
      </c>
      <c r="E70" s="726">
        <v>31</v>
      </c>
      <c r="F70" s="919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844">
        <v>10</v>
      </c>
      <c r="B71" s="649" t="s">
        <v>3828</v>
      </c>
      <c r="C71" s="717" t="s">
        <v>4252</v>
      </c>
      <c r="D71" s="498">
        <v>12</v>
      </c>
      <c r="E71" s="46">
        <v>20</v>
      </c>
      <c r="F71" s="802" t="s">
        <v>4284</v>
      </c>
      <c r="G71" s="494"/>
      <c r="H71" s="494" t="s">
        <v>3826</v>
      </c>
      <c r="I71" s="494" t="s">
        <v>294</v>
      </c>
      <c r="J71" s="494" t="s">
        <v>294</v>
      </c>
      <c r="K71" s="573">
        <v>0</v>
      </c>
      <c r="L71" s="358" t="s">
        <v>4252</v>
      </c>
      <c r="M71" s="357" t="s">
        <v>3828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4284</v>
      </c>
      <c r="U71" s="357" t="s">
        <v>294</v>
      </c>
      <c r="V71" s="357" t="s">
        <v>294</v>
      </c>
    </row>
    <row r="72" spans="1:22">
      <c r="A72" s="849"/>
      <c r="B72" s="654" t="s">
        <v>40</v>
      </c>
      <c r="C72" s="658" t="s">
        <v>3453</v>
      </c>
      <c r="D72" s="656">
        <v>1</v>
      </c>
      <c r="E72" s="654">
        <v>1</v>
      </c>
      <c r="F72" s="665" t="s">
        <v>247</v>
      </c>
      <c r="G72" s="494"/>
      <c r="H72" s="494" t="s">
        <v>36</v>
      </c>
      <c r="I72" s="494" t="s">
        <v>294</v>
      </c>
      <c r="J72" s="494" t="s">
        <v>294</v>
      </c>
      <c r="K72" s="573">
        <v>0</v>
      </c>
      <c r="L72" s="358" t="s">
        <v>1180</v>
      </c>
      <c r="M72" s="357" t="s">
        <v>40</v>
      </c>
      <c r="N72" s="357" t="s">
        <v>36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1131</v>
      </c>
      <c r="U72" s="357" t="s">
        <v>294</v>
      </c>
      <c r="V72" s="357" t="s">
        <v>294</v>
      </c>
    </row>
    <row r="73" spans="1:22" ht="15" thickBot="1">
      <c r="A73" s="849"/>
      <c r="B73" s="660" t="s">
        <v>4163</v>
      </c>
      <c r="C73" s="658" t="s">
        <v>3394</v>
      </c>
      <c r="D73" s="656">
        <v>7</v>
      </c>
      <c r="E73" s="654">
        <v>12</v>
      </c>
      <c r="F73" s="670" t="s">
        <v>325</v>
      </c>
      <c r="G73" s="494"/>
      <c r="H73" s="494" t="s">
        <v>4160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4163</v>
      </c>
      <c r="N73" s="357" t="s">
        <v>4160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856"/>
      <c r="B74" s="661"/>
      <c r="C74" s="674" t="s">
        <v>22</v>
      </c>
      <c r="D74" s="663">
        <v>20</v>
      </c>
      <c r="E74" s="663">
        <v>33</v>
      </c>
      <c r="F74" s="667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920"/>
      <c r="B75" s="673"/>
      <c r="C75" s="674" t="s">
        <v>111</v>
      </c>
      <c r="D75" s="675">
        <v>200</v>
      </c>
      <c r="E75" s="663">
        <v>262</v>
      </c>
      <c r="F75" s="665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  <row r="81" spans="6:6">
      <c r="F81" s="684"/>
    </row>
    <row r="82" spans="6:6">
      <c r="F82" s="684"/>
    </row>
    <row r="83" spans="6:6">
      <c r="F83" s="684"/>
    </row>
    <row r="84" spans="6:6">
      <c r="F84" s="684"/>
    </row>
    <row r="85" spans="6:6">
      <c r="F85" s="684"/>
    </row>
    <row r="86" spans="6:6">
      <c r="F86" s="684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17A27-A331-40A4-9F0C-415699BA0569}">
  <sheetPr codeName="Sheet223"/>
  <dimension ref="A1:V8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10</v>
      </c>
      <c r="C9" s="650" t="s">
        <v>11</v>
      </c>
      <c r="D9" s="718">
        <v>2</v>
      </c>
      <c r="E9" s="706">
        <v>2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654" t="s">
        <v>3397</v>
      </c>
      <c r="C10" s="655" t="s">
        <v>3398</v>
      </c>
      <c r="D10" s="720">
        <v>5</v>
      </c>
      <c r="E10" s="707">
        <v>7</v>
      </c>
      <c r="F10" s="65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654" t="s">
        <v>3400</v>
      </c>
      <c r="C11" s="658" t="s">
        <v>4285</v>
      </c>
      <c r="D11" s="720">
        <v>3</v>
      </c>
      <c r="E11" s="707">
        <v>3</v>
      </c>
      <c r="F11" s="659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3402</v>
      </c>
      <c r="M11" s="357" t="s">
        <v>3400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654" t="s">
        <v>3403</v>
      </c>
      <c r="C12" s="658" t="s">
        <v>3404</v>
      </c>
      <c r="D12" s="720">
        <v>3</v>
      </c>
      <c r="E12" s="707">
        <v>3</v>
      </c>
      <c r="F12" s="65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3405</v>
      </c>
      <c r="M12" s="357" t="s">
        <v>3403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654" t="s">
        <v>3184</v>
      </c>
      <c r="C13" s="658" t="s">
        <v>3185</v>
      </c>
      <c r="D13" s="720">
        <v>3</v>
      </c>
      <c r="E13" s="707">
        <v>4</v>
      </c>
      <c r="F13" s="6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660" t="s">
        <v>20</v>
      </c>
      <c r="C14" s="658" t="s">
        <v>21</v>
      </c>
      <c r="D14" s="720">
        <v>5</v>
      </c>
      <c r="E14" s="707">
        <v>6</v>
      </c>
      <c r="F14" s="6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661"/>
      <c r="C15" s="674" t="s">
        <v>22</v>
      </c>
      <c r="D15" s="726">
        <v>21</v>
      </c>
      <c r="E15" s="726">
        <v>25</v>
      </c>
      <c r="F15" s="66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649" t="s">
        <v>3406</v>
      </c>
      <c r="C16" s="650" t="s">
        <v>3784</v>
      </c>
      <c r="D16" s="720">
        <v>5</v>
      </c>
      <c r="E16" s="706">
        <v>8</v>
      </c>
      <c r="F16" s="652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3408</v>
      </c>
      <c r="M16" s="357" t="s">
        <v>3406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849"/>
      <c r="B17" s="654" t="s">
        <v>3785</v>
      </c>
      <c r="C17" s="658" t="s">
        <v>3786</v>
      </c>
      <c r="D17" s="720">
        <v>4</v>
      </c>
      <c r="E17" s="707">
        <v>5</v>
      </c>
      <c r="F17" s="665" t="s">
        <v>4285</v>
      </c>
      <c r="G17" s="494"/>
      <c r="H17" s="494" t="s">
        <v>3400</v>
      </c>
      <c r="I17" s="494" t="s">
        <v>294</v>
      </c>
      <c r="J17" s="494" t="s">
        <v>294</v>
      </c>
      <c r="K17" s="573">
        <v>0</v>
      </c>
      <c r="L17" s="358" t="s">
        <v>3788</v>
      </c>
      <c r="M17" s="357" t="s">
        <v>3785</v>
      </c>
      <c r="N17" s="357" t="s">
        <v>3400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3402</v>
      </c>
      <c r="U17" s="357" t="s">
        <v>294</v>
      </c>
      <c r="V17" s="357" t="s">
        <v>294</v>
      </c>
    </row>
    <row r="18" spans="1:22">
      <c r="A18" s="849"/>
      <c r="B18" s="707" t="s">
        <v>1020</v>
      </c>
      <c r="C18" s="717" t="s">
        <v>3206</v>
      </c>
      <c r="D18" s="720">
        <v>2</v>
      </c>
      <c r="E18" s="707">
        <v>2</v>
      </c>
      <c r="F18" s="659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1020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654" t="s">
        <v>29</v>
      </c>
      <c r="C19" s="658" t="s">
        <v>53</v>
      </c>
      <c r="D19" s="720">
        <v>2</v>
      </c>
      <c r="E19" s="707">
        <v>2</v>
      </c>
      <c r="F19" s="6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849"/>
      <c r="B20" s="660" t="s">
        <v>26</v>
      </c>
      <c r="C20" s="666" t="s">
        <v>417</v>
      </c>
      <c r="D20" s="720">
        <v>5</v>
      </c>
      <c r="E20" s="707">
        <v>6</v>
      </c>
      <c r="F20" s="665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56"/>
      <c r="B21" s="661"/>
      <c r="C21" s="674" t="s">
        <v>22</v>
      </c>
      <c r="D21" s="726">
        <v>18</v>
      </c>
      <c r="E21" s="726">
        <v>23</v>
      </c>
      <c r="F21" s="66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844">
        <v>3</v>
      </c>
      <c r="B22" s="649" t="s">
        <v>3413</v>
      </c>
      <c r="C22" s="658" t="s">
        <v>3414</v>
      </c>
      <c r="D22" s="720">
        <v>3</v>
      </c>
      <c r="E22" s="707">
        <v>4</v>
      </c>
      <c r="F22" s="65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3415</v>
      </c>
      <c r="M22" s="357" t="s">
        <v>3413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9"/>
      <c r="B23" s="654" t="s">
        <v>3416</v>
      </c>
      <c r="C23" s="658" t="s">
        <v>3792</v>
      </c>
      <c r="D23" s="720">
        <v>3</v>
      </c>
      <c r="E23" s="707">
        <v>3</v>
      </c>
      <c r="F23" s="665" t="s">
        <v>3786</v>
      </c>
      <c r="G23" s="494"/>
      <c r="H23" s="494" t="s">
        <v>3785</v>
      </c>
      <c r="I23" s="494" t="s">
        <v>294</v>
      </c>
      <c r="J23" s="494" t="s">
        <v>294</v>
      </c>
      <c r="K23" s="573">
        <v>0</v>
      </c>
      <c r="L23" s="358" t="s">
        <v>3418</v>
      </c>
      <c r="M23" s="357" t="s">
        <v>3416</v>
      </c>
      <c r="N23" s="357" t="s">
        <v>3785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3788</v>
      </c>
      <c r="U23" s="357" t="s">
        <v>294</v>
      </c>
      <c r="V23" s="357" t="s">
        <v>294</v>
      </c>
    </row>
    <row r="24" spans="1:22">
      <c r="A24" s="849"/>
      <c r="B24" s="654" t="s">
        <v>3419</v>
      </c>
      <c r="C24" s="658" t="s">
        <v>3793</v>
      </c>
      <c r="D24" s="720">
        <v>3</v>
      </c>
      <c r="E24" s="707">
        <v>3</v>
      </c>
      <c r="F24" s="665" t="s">
        <v>3784</v>
      </c>
      <c r="G24" s="494"/>
      <c r="H24" s="494" t="s">
        <v>3406</v>
      </c>
      <c r="I24" s="494" t="s">
        <v>294</v>
      </c>
      <c r="J24" s="494" t="s">
        <v>294</v>
      </c>
      <c r="K24" s="573">
        <v>0</v>
      </c>
      <c r="L24" s="358" t="s">
        <v>3421</v>
      </c>
      <c r="M24" s="357" t="s">
        <v>3419</v>
      </c>
      <c r="N24" s="357" t="s">
        <v>3406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3408</v>
      </c>
      <c r="U24" s="357" t="s">
        <v>294</v>
      </c>
      <c r="V24" s="357" t="s">
        <v>294</v>
      </c>
    </row>
    <row r="25" spans="1:22">
      <c r="A25" s="849"/>
      <c r="B25" s="654" t="s">
        <v>3422</v>
      </c>
      <c r="C25" s="658" t="s">
        <v>3423</v>
      </c>
      <c r="D25" s="720">
        <v>2</v>
      </c>
      <c r="E25" s="707">
        <v>2</v>
      </c>
      <c r="F25" s="657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3424</v>
      </c>
      <c r="M25" s="357" t="s">
        <v>3422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849"/>
      <c r="B26" s="654" t="s">
        <v>30</v>
      </c>
      <c r="C26" s="658" t="s">
        <v>141</v>
      </c>
      <c r="D26" s="720">
        <v>5</v>
      </c>
      <c r="E26" s="707">
        <v>6</v>
      </c>
      <c r="F26" s="665" t="s">
        <v>3398</v>
      </c>
      <c r="G26" s="494"/>
      <c r="H26" s="494" t="s">
        <v>3397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</v>
      </c>
      <c r="N26" s="357" t="s">
        <v>3397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3399</v>
      </c>
      <c r="U26" s="357" t="s">
        <v>294</v>
      </c>
      <c r="V26" s="357" t="s">
        <v>294</v>
      </c>
    </row>
    <row r="27" spans="1:22" ht="15" thickBot="1">
      <c r="A27" s="849"/>
      <c r="B27" s="660" t="s">
        <v>33</v>
      </c>
      <c r="C27" s="658" t="s">
        <v>140</v>
      </c>
      <c r="D27" s="720">
        <v>5</v>
      </c>
      <c r="E27" s="707">
        <v>7</v>
      </c>
      <c r="F27" s="665" t="s">
        <v>417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56"/>
      <c r="B28" s="661"/>
      <c r="C28" s="674" t="s">
        <v>22</v>
      </c>
      <c r="D28" s="726">
        <v>21</v>
      </c>
      <c r="E28" s="726">
        <v>25</v>
      </c>
      <c r="F28" s="66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844">
        <v>4</v>
      </c>
      <c r="B29" s="649" t="s">
        <v>3426</v>
      </c>
      <c r="C29" s="650" t="s">
        <v>3794</v>
      </c>
      <c r="D29" s="720">
        <v>5</v>
      </c>
      <c r="E29" s="706">
        <v>7</v>
      </c>
      <c r="F29" s="668" t="s">
        <v>141</v>
      </c>
      <c r="G29" s="494"/>
      <c r="H29" s="494" t="s">
        <v>30</v>
      </c>
      <c r="I29" s="494" t="s">
        <v>294</v>
      </c>
      <c r="J29" s="494" t="s">
        <v>294</v>
      </c>
      <c r="K29" s="573">
        <v>0</v>
      </c>
      <c r="L29" s="358" t="s">
        <v>3428</v>
      </c>
      <c r="M29" s="357" t="s">
        <v>3426</v>
      </c>
      <c r="N29" s="357" t="s">
        <v>30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604</v>
      </c>
      <c r="U29" s="357" t="s">
        <v>294</v>
      </c>
      <c r="V29" s="357" t="s">
        <v>294</v>
      </c>
    </row>
    <row r="30" spans="1:22">
      <c r="A30" s="849"/>
      <c r="B30" s="654" t="s">
        <v>3429</v>
      </c>
      <c r="C30" s="658" t="s">
        <v>4286</v>
      </c>
      <c r="D30" s="720">
        <v>3</v>
      </c>
      <c r="E30" s="707">
        <v>4</v>
      </c>
      <c r="F30" s="665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3431</v>
      </c>
      <c r="M30" s="357" t="s">
        <v>3429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849"/>
      <c r="B31" s="654" t="s">
        <v>19</v>
      </c>
      <c r="C31" s="658" t="s">
        <v>872</v>
      </c>
      <c r="D31" s="720">
        <v>2</v>
      </c>
      <c r="E31" s="707">
        <v>2</v>
      </c>
      <c r="F31" s="665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335</v>
      </c>
      <c r="M31" s="357" t="s">
        <v>19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849"/>
      <c r="B32" s="654" t="s">
        <v>3432</v>
      </c>
      <c r="C32" s="658" t="s">
        <v>3433</v>
      </c>
      <c r="D32" s="720">
        <v>3</v>
      </c>
      <c r="E32" s="707">
        <v>3</v>
      </c>
      <c r="F32" s="665" t="s">
        <v>3404</v>
      </c>
      <c r="G32" s="494"/>
      <c r="H32" s="494" t="s">
        <v>3403</v>
      </c>
      <c r="I32" s="494" t="s">
        <v>294</v>
      </c>
      <c r="J32" s="494" t="s">
        <v>294</v>
      </c>
      <c r="K32" s="573">
        <v>0</v>
      </c>
      <c r="L32" s="358" t="s">
        <v>3434</v>
      </c>
      <c r="M32" s="357" t="s">
        <v>3432</v>
      </c>
      <c r="N32" s="357" t="s">
        <v>3403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3405</v>
      </c>
      <c r="U32" s="357" t="s">
        <v>294</v>
      </c>
      <c r="V32" s="357" t="s">
        <v>294</v>
      </c>
    </row>
    <row r="33" spans="1:22">
      <c r="A33" s="849"/>
      <c r="B33" s="654" t="s">
        <v>3435</v>
      </c>
      <c r="C33" s="658" t="s">
        <v>3797</v>
      </c>
      <c r="D33" s="720">
        <v>4</v>
      </c>
      <c r="E33" s="707">
        <v>5</v>
      </c>
      <c r="F33" s="665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3437</v>
      </c>
      <c r="M33" s="357" t="s">
        <v>3435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849"/>
      <c r="B34" s="654" t="s">
        <v>3438</v>
      </c>
      <c r="C34" s="666" t="s">
        <v>3439</v>
      </c>
      <c r="D34" s="720">
        <v>2</v>
      </c>
      <c r="E34" s="708">
        <v>2</v>
      </c>
      <c r="F34" s="66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3440</v>
      </c>
      <c r="M34" s="357" t="s">
        <v>3438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856"/>
      <c r="B35" s="653"/>
      <c r="C35" s="674" t="s">
        <v>22</v>
      </c>
      <c r="D35" s="726">
        <v>19</v>
      </c>
      <c r="E35" s="726">
        <v>23</v>
      </c>
      <c r="F35" s="66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849">
        <v>5</v>
      </c>
      <c r="B36" s="649" t="s">
        <v>3441</v>
      </c>
      <c r="C36" s="658" t="s">
        <v>3801</v>
      </c>
      <c r="D36" s="720">
        <v>5</v>
      </c>
      <c r="E36" s="707">
        <v>7</v>
      </c>
      <c r="F36" s="66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3443</v>
      </c>
      <c r="M36" s="357" t="s">
        <v>3441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9"/>
      <c r="B37" s="654" t="s">
        <v>3444</v>
      </c>
      <c r="C37" s="658" t="s">
        <v>3802</v>
      </c>
      <c r="D37" s="720">
        <v>5</v>
      </c>
      <c r="E37" s="707">
        <v>7</v>
      </c>
      <c r="F37" s="66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3446</v>
      </c>
      <c r="M37" s="357" t="s">
        <v>3444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849"/>
      <c r="B38" s="654" t="s">
        <v>3447</v>
      </c>
      <c r="C38" s="658" t="s">
        <v>3448</v>
      </c>
      <c r="D38" s="720">
        <v>5</v>
      </c>
      <c r="E38" s="707">
        <v>6</v>
      </c>
      <c r="F38" s="665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3449</v>
      </c>
      <c r="M38" s="357" t="s">
        <v>3447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849"/>
      <c r="B39" s="654" t="s">
        <v>3450</v>
      </c>
      <c r="C39" s="658" t="s">
        <v>3804</v>
      </c>
      <c r="D39" s="720">
        <v>4</v>
      </c>
      <c r="E39" s="707">
        <v>5</v>
      </c>
      <c r="F39" s="665" t="s">
        <v>3794</v>
      </c>
      <c r="G39" s="494"/>
      <c r="H39" s="494" t="s">
        <v>3426</v>
      </c>
      <c r="I39" s="494" t="s">
        <v>294</v>
      </c>
      <c r="J39" s="494" t="s">
        <v>294</v>
      </c>
      <c r="K39" s="574">
        <v>0</v>
      </c>
      <c r="L39" s="358" t="s">
        <v>3452</v>
      </c>
      <c r="M39" s="357" t="s">
        <v>3450</v>
      </c>
      <c r="N39" s="357" t="s">
        <v>3426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3428</v>
      </c>
      <c r="U39" s="357" t="s">
        <v>294</v>
      </c>
      <c r="V39" s="357" t="s">
        <v>294</v>
      </c>
    </row>
    <row r="40" spans="1:22">
      <c r="A40" s="849"/>
      <c r="B40" s="654" t="s">
        <v>3454</v>
      </c>
      <c r="C40" s="658" t="s">
        <v>3455</v>
      </c>
      <c r="D40" s="720">
        <v>2</v>
      </c>
      <c r="E40" s="707">
        <v>2</v>
      </c>
      <c r="F40" s="665"/>
      <c r="G40" s="494" t="s">
        <v>241</v>
      </c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3456</v>
      </c>
      <c r="M40" s="357" t="s">
        <v>3454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</row>
    <row r="41" spans="1:22">
      <c r="A41" s="849"/>
      <c r="B41" s="654" t="s">
        <v>3457</v>
      </c>
      <c r="C41" s="658" t="s">
        <v>4155</v>
      </c>
      <c r="D41" s="720">
        <v>2</v>
      </c>
      <c r="E41" s="707">
        <v>2</v>
      </c>
      <c r="F41" s="665"/>
      <c r="G41" s="494" t="s">
        <v>241</v>
      </c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3459</v>
      </c>
      <c r="M41" s="357" t="s">
        <v>3457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</row>
    <row r="42" spans="1:22" ht="15" thickBot="1">
      <c r="A42" s="849"/>
      <c r="B42" s="654" t="s">
        <v>3460</v>
      </c>
      <c r="C42" s="658" t="s">
        <v>4287</v>
      </c>
      <c r="D42" s="720">
        <v>2</v>
      </c>
      <c r="E42" s="707">
        <v>2</v>
      </c>
      <c r="F42" s="665"/>
      <c r="G42" s="494" t="s">
        <v>241</v>
      </c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3462</v>
      </c>
      <c r="M42" s="357" t="s">
        <v>3460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856"/>
      <c r="B43" s="661"/>
      <c r="C43" s="674" t="s">
        <v>22</v>
      </c>
      <c r="D43" s="726">
        <v>21</v>
      </c>
      <c r="E43" s="726">
        <v>27</v>
      </c>
      <c r="F43" s="66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649" t="s">
        <v>3463</v>
      </c>
      <c r="C44" s="658" t="s">
        <v>3806</v>
      </c>
      <c r="D44" s="720">
        <v>3</v>
      </c>
      <c r="E44" s="706">
        <v>3</v>
      </c>
      <c r="F44" s="668" t="s">
        <v>3801</v>
      </c>
      <c r="G44" s="494"/>
      <c r="H44" s="494" t="s">
        <v>3441</v>
      </c>
      <c r="I44" s="494" t="s">
        <v>294</v>
      </c>
      <c r="J44" s="494" t="s">
        <v>294</v>
      </c>
      <c r="K44" s="573">
        <v>0</v>
      </c>
      <c r="L44" s="358" t="s">
        <v>3466</v>
      </c>
      <c r="M44" s="357" t="s">
        <v>3463</v>
      </c>
      <c r="N44" s="357" t="s">
        <v>3441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3443</v>
      </c>
      <c r="U44" s="357" t="s">
        <v>294</v>
      </c>
      <c r="V44" s="357" t="s">
        <v>294</v>
      </c>
    </row>
    <row r="45" spans="1:22">
      <c r="A45" s="849"/>
      <c r="B45" s="654" t="s">
        <v>35</v>
      </c>
      <c r="C45" s="658" t="s">
        <v>3258</v>
      </c>
      <c r="D45" s="720">
        <v>3</v>
      </c>
      <c r="E45" s="707">
        <v>4</v>
      </c>
      <c r="F45" s="657" t="s">
        <v>3185</v>
      </c>
      <c r="G45" s="494"/>
      <c r="H45" s="494" t="s">
        <v>3184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3184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3187</v>
      </c>
      <c r="U45" s="357" t="s">
        <v>294</v>
      </c>
      <c r="V45" s="357" t="s">
        <v>294</v>
      </c>
    </row>
    <row r="46" spans="1:22">
      <c r="A46" s="849"/>
      <c r="B46" s="654" t="s">
        <v>3467</v>
      </c>
      <c r="C46" s="658" t="s">
        <v>3808</v>
      </c>
      <c r="D46" s="720">
        <v>4</v>
      </c>
      <c r="E46" s="707">
        <v>5</v>
      </c>
      <c r="F46" s="665" t="s">
        <v>3804</v>
      </c>
      <c r="G46" s="494"/>
      <c r="H46" s="494" t="s">
        <v>3450</v>
      </c>
      <c r="I46" s="494" t="s">
        <v>294</v>
      </c>
      <c r="J46" s="494" t="s">
        <v>294</v>
      </c>
      <c r="K46" s="573">
        <v>0</v>
      </c>
      <c r="L46" s="358" t="s">
        <v>3470</v>
      </c>
      <c r="M46" s="357" t="s">
        <v>3467</v>
      </c>
      <c r="N46" s="357" t="s">
        <v>3450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3452</v>
      </c>
      <c r="U46" s="357" t="s">
        <v>294</v>
      </c>
      <c r="V46" s="357" t="s">
        <v>294</v>
      </c>
    </row>
    <row r="47" spans="1:22">
      <c r="A47" s="849"/>
      <c r="B47" s="654" t="s">
        <v>3471</v>
      </c>
      <c r="C47" s="658" t="s">
        <v>3472</v>
      </c>
      <c r="D47" s="720">
        <v>2</v>
      </c>
      <c r="E47" s="707">
        <v>2</v>
      </c>
      <c r="F47" s="665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3473</v>
      </c>
      <c r="M47" s="357" t="s">
        <v>3471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</row>
    <row r="48" spans="1:22">
      <c r="A48" s="849"/>
      <c r="B48" s="654" t="s">
        <v>3474</v>
      </c>
      <c r="C48" s="658" t="s">
        <v>3475</v>
      </c>
      <c r="D48" s="720">
        <v>2</v>
      </c>
      <c r="E48" s="707">
        <v>2</v>
      </c>
      <c r="F48" s="665"/>
      <c r="G48" s="494" t="s">
        <v>242</v>
      </c>
      <c r="H48" s="494"/>
      <c r="I48" s="494" t="s">
        <v>294</v>
      </c>
      <c r="J48" s="494" t="s">
        <v>294</v>
      </c>
      <c r="K48" s="573">
        <v>0</v>
      </c>
      <c r="L48" s="358" t="s">
        <v>3476</v>
      </c>
      <c r="M48" s="357" t="s">
        <v>3474</v>
      </c>
      <c r="N48" s="357" t="s">
        <v>241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</row>
    <row r="49" spans="1:22">
      <c r="A49" s="849"/>
      <c r="B49" s="654" t="s">
        <v>3477</v>
      </c>
      <c r="C49" s="658" t="s">
        <v>3478</v>
      </c>
      <c r="D49" s="720">
        <v>2</v>
      </c>
      <c r="E49" s="707">
        <v>2</v>
      </c>
      <c r="F49" s="665"/>
      <c r="G49" s="494" t="s">
        <v>242</v>
      </c>
      <c r="H49" s="494"/>
      <c r="I49" s="494" t="s">
        <v>294</v>
      </c>
      <c r="J49" s="494" t="s">
        <v>294</v>
      </c>
      <c r="K49" s="573">
        <v>0</v>
      </c>
      <c r="L49" s="358" t="s">
        <v>3479</v>
      </c>
      <c r="M49" s="357" t="s">
        <v>3477</v>
      </c>
      <c r="N49" s="357" t="s">
        <v>241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849"/>
      <c r="B50" s="654" t="s">
        <v>3480</v>
      </c>
      <c r="C50" s="658" t="s">
        <v>4288</v>
      </c>
      <c r="D50" s="720">
        <v>3</v>
      </c>
      <c r="E50" s="707">
        <v>3</v>
      </c>
      <c r="F50" s="665" t="s">
        <v>3448</v>
      </c>
      <c r="G50" s="494"/>
      <c r="H50" s="494" t="s">
        <v>3447</v>
      </c>
      <c r="I50" s="494" t="s">
        <v>294</v>
      </c>
      <c r="J50" s="494" t="s">
        <v>294</v>
      </c>
      <c r="K50" s="573">
        <v>0</v>
      </c>
      <c r="L50" s="358" t="s">
        <v>3482</v>
      </c>
      <c r="M50" s="357" t="s">
        <v>3480</v>
      </c>
      <c r="N50" s="357" t="s">
        <v>3447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3449</v>
      </c>
      <c r="U50" s="357" t="s">
        <v>294</v>
      </c>
      <c r="V50" s="357" t="s">
        <v>294</v>
      </c>
    </row>
    <row r="51" spans="1:22" ht="15" thickBot="1">
      <c r="A51" s="849"/>
      <c r="B51" s="660" t="s">
        <v>3483</v>
      </c>
      <c r="C51" s="658" t="s">
        <v>3810</v>
      </c>
      <c r="D51" s="720">
        <v>3</v>
      </c>
      <c r="E51" s="707">
        <v>4</v>
      </c>
      <c r="F51" s="665" t="s">
        <v>3802</v>
      </c>
      <c r="G51" s="494"/>
      <c r="H51" s="494" t="s">
        <v>3444</v>
      </c>
      <c r="I51" s="494" t="s">
        <v>294</v>
      </c>
      <c r="J51" s="494" t="s">
        <v>294</v>
      </c>
      <c r="K51" s="573">
        <v>0</v>
      </c>
      <c r="L51" s="358" t="s">
        <v>3485</v>
      </c>
      <c r="M51" s="357" t="s">
        <v>3483</v>
      </c>
      <c r="N51" s="357" t="s">
        <v>3444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3446</v>
      </c>
      <c r="U51" s="357" t="s">
        <v>294</v>
      </c>
      <c r="V51" s="357" t="s">
        <v>294</v>
      </c>
    </row>
    <row r="52" spans="1:22" ht="15" thickBot="1">
      <c r="A52" s="856"/>
      <c r="B52" s="661"/>
      <c r="C52" s="674" t="s">
        <v>22</v>
      </c>
      <c r="D52" s="726">
        <v>18</v>
      </c>
      <c r="E52" s="726">
        <v>21</v>
      </c>
      <c r="F52" s="667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844">
        <v>7</v>
      </c>
      <c r="B53" s="649" t="s">
        <v>3486</v>
      </c>
      <c r="C53" s="658" t="s">
        <v>3811</v>
      </c>
      <c r="D53" s="720">
        <v>3</v>
      </c>
      <c r="E53" s="706">
        <v>4</v>
      </c>
      <c r="F53" s="668" t="s">
        <v>4157</v>
      </c>
      <c r="G53" s="494"/>
      <c r="H53" s="494" t="s">
        <v>3435</v>
      </c>
      <c r="I53" s="494" t="s">
        <v>3463</v>
      </c>
      <c r="J53" s="494" t="s">
        <v>294</v>
      </c>
      <c r="K53" s="573">
        <v>0</v>
      </c>
      <c r="L53" s="358" t="s">
        <v>3489</v>
      </c>
      <c r="M53" s="357" t="s">
        <v>3486</v>
      </c>
      <c r="N53" s="357" t="s">
        <v>3435</v>
      </c>
      <c r="O53" s="357" t="s">
        <v>3463</v>
      </c>
      <c r="P53" s="357" t="s">
        <v>294</v>
      </c>
      <c r="Q53" s="357">
        <v>0</v>
      </c>
      <c r="R53" s="357">
        <v>23</v>
      </c>
      <c r="S53" s="357">
        <v>0</v>
      </c>
      <c r="T53" s="357" t="s">
        <v>3437</v>
      </c>
      <c r="U53" s="357" t="s">
        <v>3466</v>
      </c>
      <c r="V53" s="357" t="s">
        <v>294</v>
      </c>
    </row>
    <row r="54" spans="1:22">
      <c r="A54" s="849"/>
      <c r="B54" s="654" t="s">
        <v>3490</v>
      </c>
      <c r="C54" s="658" t="s">
        <v>3812</v>
      </c>
      <c r="D54" s="720">
        <v>3</v>
      </c>
      <c r="E54" s="707">
        <v>3</v>
      </c>
      <c r="F54" s="665" t="s">
        <v>3806</v>
      </c>
      <c r="G54" s="494"/>
      <c r="H54" s="494" t="s">
        <v>3463</v>
      </c>
      <c r="I54" s="494" t="s">
        <v>294</v>
      </c>
      <c r="J54" s="494"/>
      <c r="K54" s="573">
        <v>0</v>
      </c>
      <c r="L54" s="358" t="s">
        <v>3493</v>
      </c>
      <c r="M54" s="357" t="s">
        <v>3490</v>
      </c>
      <c r="N54" s="357" t="s">
        <v>3463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3466</v>
      </c>
      <c r="U54" s="357" t="s">
        <v>294</v>
      </c>
      <c r="V54" s="357" t="s">
        <v>294</v>
      </c>
    </row>
    <row r="55" spans="1:22">
      <c r="A55" s="849"/>
      <c r="B55" s="654" t="s">
        <v>3494</v>
      </c>
      <c r="C55" s="658" t="s">
        <v>3495</v>
      </c>
      <c r="D55" s="720">
        <v>4</v>
      </c>
      <c r="E55" s="707">
        <v>4</v>
      </c>
      <c r="F55" s="665" t="s">
        <v>3801</v>
      </c>
      <c r="G55" s="494"/>
      <c r="H55" s="494" t="s">
        <v>3441</v>
      </c>
      <c r="I55" s="494" t="s">
        <v>294</v>
      </c>
      <c r="J55" s="494" t="s">
        <v>294</v>
      </c>
      <c r="K55" s="573">
        <v>0</v>
      </c>
      <c r="L55" s="358" t="s">
        <v>3497</v>
      </c>
      <c r="M55" s="357" t="s">
        <v>3494</v>
      </c>
      <c r="N55" s="357" t="s">
        <v>3441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3443</v>
      </c>
      <c r="U55" s="357" t="s">
        <v>294</v>
      </c>
      <c r="V55" s="357" t="s">
        <v>294</v>
      </c>
    </row>
    <row r="56" spans="1:22">
      <c r="A56" s="849"/>
      <c r="B56" s="654" t="s">
        <v>3498</v>
      </c>
      <c r="C56" s="658" t="s">
        <v>3813</v>
      </c>
      <c r="D56" s="720">
        <v>3</v>
      </c>
      <c r="E56" s="707">
        <v>4</v>
      </c>
      <c r="F56" s="665" t="s">
        <v>3801</v>
      </c>
      <c r="G56" s="494"/>
      <c r="H56" s="494" t="s">
        <v>3441</v>
      </c>
      <c r="I56" s="494" t="s">
        <v>294</v>
      </c>
      <c r="J56" s="494" t="s">
        <v>294</v>
      </c>
      <c r="K56" s="573">
        <v>0</v>
      </c>
      <c r="L56" s="358" t="s">
        <v>3500</v>
      </c>
      <c r="M56" s="357" t="s">
        <v>3498</v>
      </c>
      <c r="N56" s="357" t="s">
        <v>3441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3443</v>
      </c>
      <c r="U56" s="357" t="s">
        <v>294</v>
      </c>
      <c r="V56" s="357" t="s">
        <v>294</v>
      </c>
    </row>
    <row r="57" spans="1:22">
      <c r="A57" s="849"/>
      <c r="B57" s="654" t="s">
        <v>3501</v>
      </c>
      <c r="C57" s="658" t="s">
        <v>3503</v>
      </c>
      <c r="D57" s="720">
        <v>5</v>
      </c>
      <c r="E57" s="707">
        <v>7</v>
      </c>
      <c r="F57" s="665" t="s">
        <v>3801</v>
      </c>
      <c r="G57" s="494"/>
      <c r="H57" s="494" t="s">
        <v>3441</v>
      </c>
      <c r="I57" s="494" t="s">
        <v>294</v>
      </c>
      <c r="J57" s="494" t="s">
        <v>294</v>
      </c>
      <c r="K57" s="573">
        <v>0</v>
      </c>
      <c r="L57" s="358" t="s">
        <v>3503</v>
      </c>
      <c r="M57" s="357" t="s">
        <v>3501</v>
      </c>
      <c r="N57" s="357" t="s">
        <v>3441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3443</v>
      </c>
      <c r="U57" s="357" t="s">
        <v>294</v>
      </c>
      <c r="V57" s="357" t="s">
        <v>294</v>
      </c>
    </row>
    <row r="58" spans="1:22" ht="15" thickBot="1">
      <c r="A58" s="849"/>
      <c r="B58" s="660" t="s">
        <v>3504</v>
      </c>
      <c r="C58" s="658" t="s">
        <v>3814</v>
      </c>
      <c r="D58" s="720">
        <v>3</v>
      </c>
      <c r="E58" s="707">
        <v>4</v>
      </c>
      <c r="F58" s="665" t="s">
        <v>4288</v>
      </c>
      <c r="G58" s="494"/>
      <c r="H58" s="494" t="s">
        <v>3480</v>
      </c>
      <c r="I58" s="494" t="s">
        <v>294</v>
      </c>
      <c r="J58" s="494" t="s">
        <v>294</v>
      </c>
      <c r="K58" s="573">
        <v>0</v>
      </c>
      <c r="L58" s="358" t="s">
        <v>3506</v>
      </c>
      <c r="M58" s="357" t="s">
        <v>3504</v>
      </c>
      <c r="N58" s="357" t="s">
        <v>3480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3482</v>
      </c>
      <c r="U58" s="357" t="s">
        <v>294</v>
      </c>
      <c r="V58" s="357" t="s">
        <v>294</v>
      </c>
    </row>
    <row r="59" spans="1:22" ht="15" thickBot="1">
      <c r="A59" s="856"/>
      <c r="B59" s="661"/>
      <c r="C59" s="674" t="s">
        <v>22</v>
      </c>
      <c r="D59" s="726">
        <v>21</v>
      </c>
      <c r="E59" s="726">
        <v>26</v>
      </c>
      <c r="F59" s="667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844">
        <v>8</v>
      </c>
      <c r="B60" s="649" t="s">
        <v>3507</v>
      </c>
      <c r="C60" s="658" t="s">
        <v>3510</v>
      </c>
      <c r="D60" s="720">
        <v>3</v>
      </c>
      <c r="E60" s="706">
        <v>4</v>
      </c>
      <c r="F60" s="668" t="s">
        <v>3503</v>
      </c>
      <c r="G60" s="494"/>
      <c r="H60" s="494" t="s">
        <v>3501</v>
      </c>
      <c r="I60" s="494" t="s">
        <v>294</v>
      </c>
      <c r="J60" s="494" t="s">
        <v>294</v>
      </c>
      <c r="K60" s="573">
        <v>0</v>
      </c>
      <c r="L60" s="358" t="s">
        <v>3510</v>
      </c>
      <c r="M60" s="357" t="s">
        <v>3507</v>
      </c>
      <c r="N60" s="357" t="s">
        <v>3501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3503</v>
      </c>
      <c r="U60" s="357" t="s">
        <v>294</v>
      </c>
      <c r="V60" s="357" t="s">
        <v>294</v>
      </c>
    </row>
    <row r="61" spans="1:22">
      <c r="A61" s="849"/>
      <c r="B61" s="654" t="s">
        <v>36</v>
      </c>
      <c r="C61" s="658" t="s">
        <v>247</v>
      </c>
      <c r="D61" s="720">
        <v>1</v>
      </c>
      <c r="E61" s="707">
        <v>1</v>
      </c>
      <c r="F61" s="665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1131</v>
      </c>
      <c r="M61" s="357" t="s">
        <v>36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849"/>
      <c r="B62" s="654" t="s">
        <v>38</v>
      </c>
      <c r="C62" s="658" t="s">
        <v>146</v>
      </c>
      <c r="D62" s="720">
        <v>1</v>
      </c>
      <c r="E62" s="707">
        <v>1</v>
      </c>
      <c r="F62" s="665" t="s">
        <v>872</v>
      </c>
      <c r="G62" s="494"/>
      <c r="H62" s="494" t="s">
        <v>19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19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335</v>
      </c>
      <c r="U62" s="357" t="s">
        <v>294</v>
      </c>
      <c r="V62" s="357" t="s">
        <v>294</v>
      </c>
    </row>
    <row r="63" spans="1:22">
      <c r="A63" s="849"/>
      <c r="B63" s="654" t="s">
        <v>3815</v>
      </c>
      <c r="C63" s="658" t="s">
        <v>4247</v>
      </c>
      <c r="D63" s="499">
        <v>7</v>
      </c>
      <c r="E63" s="47">
        <v>10</v>
      </c>
      <c r="F63" s="665" t="s">
        <v>4158</v>
      </c>
      <c r="G63" s="494"/>
      <c r="H63" s="494" t="s">
        <v>3501</v>
      </c>
      <c r="I63" s="494" t="s">
        <v>3486</v>
      </c>
      <c r="J63" s="494" t="s">
        <v>294</v>
      </c>
      <c r="K63" s="573">
        <v>0</v>
      </c>
      <c r="L63" s="358" t="s">
        <v>4247</v>
      </c>
      <c r="M63" s="357" t="s">
        <v>3815</v>
      </c>
      <c r="N63" s="357" t="s">
        <v>3501</v>
      </c>
      <c r="O63" s="357" t="s">
        <v>3486</v>
      </c>
      <c r="P63" s="357" t="s">
        <v>294</v>
      </c>
      <c r="Q63" s="357">
        <v>0</v>
      </c>
      <c r="R63" s="357">
        <v>16</v>
      </c>
      <c r="S63" s="357">
        <v>0</v>
      </c>
      <c r="T63" s="357" t="s">
        <v>3503</v>
      </c>
      <c r="U63" s="357" t="s">
        <v>3489</v>
      </c>
      <c r="V63" s="357" t="s">
        <v>294</v>
      </c>
    </row>
    <row r="64" spans="1:22">
      <c r="A64" s="849"/>
      <c r="B64" s="654" t="s">
        <v>3817</v>
      </c>
      <c r="C64" s="658" t="s">
        <v>3818</v>
      </c>
      <c r="D64" s="720">
        <v>5</v>
      </c>
      <c r="E64" s="707">
        <v>7</v>
      </c>
      <c r="F64" s="665" t="s">
        <v>3814</v>
      </c>
      <c r="G64" s="494"/>
      <c r="H64" s="494" t="s">
        <v>3504</v>
      </c>
      <c r="I64" s="494" t="s">
        <v>294</v>
      </c>
      <c r="J64" s="494" t="s">
        <v>294</v>
      </c>
      <c r="K64" s="573">
        <v>0</v>
      </c>
      <c r="L64" s="358" t="s">
        <v>3819</v>
      </c>
      <c r="M64" s="357" t="s">
        <v>3817</v>
      </c>
      <c r="N64" s="357" t="s">
        <v>3504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3506</v>
      </c>
      <c r="U64" s="357" t="s">
        <v>294</v>
      </c>
      <c r="V64" s="357" t="s">
        <v>294</v>
      </c>
    </row>
    <row r="65" spans="1:22" ht="15" thickBot="1">
      <c r="A65" s="849"/>
      <c r="B65" s="660" t="s">
        <v>3519</v>
      </c>
      <c r="C65" s="658" t="s">
        <v>4159</v>
      </c>
      <c r="D65" s="720">
        <v>4</v>
      </c>
      <c r="E65" s="707">
        <v>5</v>
      </c>
      <c r="F65" s="665" t="s">
        <v>3810</v>
      </c>
      <c r="G65" s="494"/>
      <c r="H65" s="494" t="s">
        <v>3483</v>
      </c>
      <c r="I65" s="494" t="s">
        <v>294</v>
      </c>
      <c r="J65" s="494" t="s">
        <v>294</v>
      </c>
      <c r="K65" s="573">
        <v>0</v>
      </c>
      <c r="L65" s="358" t="s">
        <v>3821</v>
      </c>
      <c r="M65" s="357" t="s">
        <v>3519</v>
      </c>
      <c r="N65" s="357" t="s">
        <v>3483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3485</v>
      </c>
      <c r="U65" s="357" t="s">
        <v>294</v>
      </c>
      <c r="V65" s="357" t="s">
        <v>294</v>
      </c>
    </row>
    <row r="66" spans="1:22" ht="15" thickBot="1">
      <c r="A66" s="856"/>
      <c r="B66" s="661"/>
      <c r="C66" s="674" t="s">
        <v>22</v>
      </c>
      <c r="D66" s="726">
        <v>21</v>
      </c>
      <c r="E66" s="726">
        <v>28</v>
      </c>
      <c r="F66" s="66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9">
        <v>9</v>
      </c>
      <c r="B67" s="649" t="s">
        <v>4160</v>
      </c>
      <c r="C67" s="658" t="s">
        <v>325</v>
      </c>
      <c r="D67" s="720">
        <v>6</v>
      </c>
      <c r="E67" s="707">
        <v>10</v>
      </c>
      <c r="F67" s="668" t="s">
        <v>4249</v>
      </c>
      <c r="G67" s="494"/>
      <c r="H67" s="494" t="s">
        <v>35</v>
      </c>
      <c r="I67" s="494" t="s">
        <v>3486</v>
      </c>
      <c r="J67" s="494" t="s">
        <v>294</v>
      </c>
      <c r="K67" s="573">
        <v>0</v>
      </c>
      <c r="L67" s="358" t="s">
        <v>4161</v>
      </c>
      <c r="M67" s="357" t="s">
        <v>4160</v>
      </c>
      <c r="N67" s="357" t="s">
        <v>35</v>
      </c>
      <c r="O67" s="357" t="s">
        <v>3486</v>
      </c>
      <c r="P67" s="357" t="s">
        <v>294</v>
      </c>
      <c r="Q67" s="357">
        <v>0</v>
      </c>
      <c r="R67" s="357">
        <v>37</v>
      </c>
      <c r="S67" s="357">
        <v>0</v>
      </c>
      <c r="T67" s="357" t="s">
        <v>3259</v>
      </c>
      <c r="U67" s="357" t="s">
        <v>3489</v>
      </c>
      <c r="V67" s="357" t="s">
        <v>294</v>
      </c>
    </row>
    <row r="68" spans="1:22">
      <c r="A68" s="849"/>
      <c r="B68" s="654" t="s">
        <v>3522</v>
      </c>
      <c r="C68" s="658" t="s">
        <v>4162</v>
      </c>
      <c r="D68" s="720">
        <v>4</v>
      </c>
      <c r="E68" s="707">
        <v>5</v>
      </c>
      <c r="F68" s="665" t="s">
        <v>3820</v>
      </c>
      <c r="G68" s="494"/>
      <c r="H68" s="494" t="s">
        <v>3519</v>
      </c>
      <c r="I68" s="494" t="s">
        <v>294</v>
      </c>
      <c r="J68" s="494" t="s">
        <v>294</v>
      </c>
      <c r="K68" s="573">
        <v>0</v>
      </c>
      <c r="L68" s="358" t="s">
        <v>3825</v>
      </c>
      <c r="M68" s="357" t="s">
        <v>3522</v>
      </c>
      <c r="N68" s="357" t="s">
        <v>3519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3821</v>
      </c>
      <c r="U68" s="357" t="s">
        <v>294</v>
      </c>
      <c r="V68" s="357" t="s">
        <v>294</v>
      </c>
    </row>
    <row r="69" spans="1:22" ht="15" thickBot="1">
      <c r="A69" s="849"/>
      <c r="B69" s="660" t="s">
        <v>3826</v>
      </c>
      <c r="C69" s="658" t="s">
        <v>4251</v>
      </c>
      <c r="D69" s="499">
        <v>10</v>
      </c>
      <c r="E69" s="47">
        <v>16</v>
      </c>
      <c r="F69" s="670" t="s">
        <v>4281</v>
      </c>
      <c r="G69" s="494"/>
      <c r="H69" s="494" t="s">
        <v>3815</v>
      </c>
      <c r="I69" s="494" t="s">
        <v>294</v>
      </c>
      <c r="J69" s="494" t="s">
        <v>294</v>
      </c>
      <c r="K69" s="573">
        <v>0</v>
      </c>
      <c r="L69" s="358" t="s">
        <v>4251</v>
      </c>
      <c r="M69" s="357" t="s">
        <v>3826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4281</v>
      </c>
      <c r="U69" s="357" t="s">
        <v>294</v>
      </c>
      <c r="V69" s="357" t="s">
        <v>294</v>
      </c>
    </row>
    <row r="70" spans="1:22" ht="15" thickBot="1">
      <c r="A70" s="856"/>
      <c r="B70" s="661"/>
      <c r="C70" s="674" t="s">
        <v>22</v>
      </c>
      <c r="D70" s="726">
        <v>20</v>
      </c>
      <c r="E70" s="726">
        <v>31</v>
      </c>
      <c r="F70" s="672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844">
        <v>10</v>
      </c>
      <c r="B71" s="649" t="s">
        <v>3828</v>
      </c>
      <c r="C71" s="658" t="s">
        <v>4252</v>
      </c>
      <c r="D71" s="498">
        <v>12</v>
      </c>
      <c r="E71" s="46">
        <v>20</v>
      </c>
      <c r="F71" s="665" t="s">
        <v>4284</v>
      </c>
      <c r="G71" s="494"/>
      <c r="H71" s="494" t="s">
        <v>3826</v>
      </c>
      <c r="I71" s="494" t="s">
        <v>294</v>
      </c>
      <c r="J71" s="494" t="s">
        <v>294</v>
      </c>
      <c r="K71" s="573">
        <v>0</v>
      </c>
      <c r="L71" s="358" t="s">
        <v>4252</v>
      </c>
      <c r="M71" s="357" t="s">
        <v>3828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4284</v>
      </c>
      <c r="U71" s="357" t="s">
        <v>294</v>
      </c>
      <c r="V71" s="357" t="s">
        <v>294</v>
      </c>
    </row>
    <row r="72" spans="1:22">
      <c r="A72" s="849"/>
      <c r="B72" s="654" t="s">
        <v>40</v>
      </c>
      <c r="C72" s="658" t="s">
        <v>3453</v>
      </c>
      <c r="D72" s="720">
        <v>1</v>
      </c>
      <c r="E72" s="707">
        <v>1</v>
      </c>
      <c r="F72" s="665" t="s">
        <v>247</v>
      </c>
      <c r="G72" s="494"/>
      <c r="H72" s="494" t="s">
        <v>36</v>
      </c>
      <c r="I72" s="494" t="s">
        <v>294</v>
      </c>
      <c r="J72" s="494" t="s">
        <v>294</v>
      </c>
      <c r="K72" s="573">
        <v>0</v>
      </c>
      <c r="L72" s="358" t="s">
        <v>1180</v>
      </c>
      <c r="M72" s="357" t="s">
        <v>40</v>
      </c>
      <c r="N72" s="357" t="s">
        <v>36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1131</v>
      </c>
      <c r="U72" s="357" t="s">
        <v>294</v>
      </c>
      <c r="V72" s="357" t="s">
        <v>294</v>
      </c>
    </row>
    <row r="73" spans="1:22" ht="15" thickBot="1">
      <c r="A73" s="849"/>
      <c r="B73" s="660" t="s">
        <v>4163</v>
      </c>
      <c r="C73" s="658" t="s">
        <v>3394</v>
      </c>
      <c r="D73" s="720">
        <v>7</v>
      </c>
      <c r="E73" s="707">
        <v>12</v>
      </c>
      <c r="F73" s="670" t="s">
        <v>325</v>
      </c>
      <c r="G73" s="494"/>
      <c r="H73" s="494" t="s">
        <v>4160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4163</v>
      </c>
      <c r="N73" s="357" t="s">
        <v>4160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856"/>
      <c r="B74" s="661"/>
      <c r="C74" s="674" t="s">
        <v>22</v>
      </c>
      <c r="D74" s="726">
        <v>20</v>
      </c>
      <c r="E74" s="726">
        <v>33</v>
      </c>
      <c r="F74" s="667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747"/>
      <c r="B75" s="917"/>
      <c r="C75" s="918" t="s">
        <v>111</v>
      </c>
      <c r="D75" s="725">
        <v>200</v>
      </c>
      <c r="E75" s="725">
        <v>262</v>
      </c>
      <c r="F75" s="916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F76" s="684"/>
      <c r="L76" s="358" t="s">
        <v>294</v>
      </c>
      <c r="M76" s="357" t="s">
        <v>294</v>
      </c>
      <c r="N76" s="357" t="s">
        <v>294</v>
      </c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  <row r="81" spans="6:6">
      <c r="F81" s="684"/>
    </row>
    <row r="82" spans="6:6">
      <c r="F82" s="684"/>
    </row>
    <row r="83" spans="6:6">
      <c r="F83" s="684"/>
    </row>
    <row r="84" spans="6:6">
      <c r="F84" s="684"/>
    </row>
    <row r="85" spans="6:6">
      <c r="F85" s="684"/>
    </row>
    <row r="86" spans="6:6">
      <c r="F86" s="684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835E5-8C73-4D96-A64A-043055B794E8}">
  <sheetPr codeName="Sheet224"/>
  <dimension ref="A1:V8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706" t="s">
        <v>10</v>
      </c>
      <c r="C9" s="650" t="s">
        <v>11</v>
      </c>
      <c r="D9" s="718">
        <v>2</v>
      </c>
      <c r="E9" s="706">
        <v>2</v>
      </c>
      <c r="F9" s="91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654" t="s">
        <v>3397</v>
      </c>
      <c r="C10" s="655" t="s">
        <v>3398</v>
      </c>
      <c r="D10" s="720">
        <v>5</v>
      </c>
      <c r="E10" s="707">
        <v>7</v>
      </c>
      <c r="F10" s="65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654" t="s">
        <v>3400</v>
      </c>
      <c r="C11" s="658" t="s">
        <v>3401</v>
      </c>
      <c r="D11" s="720">
        <v>3</v>
      </c>
      <c r="E11" s="707">
        <v>3</v>
      </c>
      <c r="F11" s="659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3402</v>
      </c>
      <c r="M11" s="357" t="s">
        <v>3400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654" t="s">
        <v>3403</v>
      </c>
      <c r="C12" s="658" t="s">
        <v>3404</v>
      </c>
      <c r="D12" s="720">
        <v>3</v>
      </c>
      <c r="E12" s="707">
        <v>3</v>
      </c>
      <c r="F12" s="65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3405</v>
      </c>
      <c r="M12" s="357" t="s">
        <v>3403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654" t="s">
        <v>3184</v>
      </c>
      <c r="C13" s="658" t="s">
        <v>3185</v>
      </c>
      <c r="D13" s="720">
        <v>3</v>
      </c>
      <c r="E13" s="707">
        <v>4</v>
      </c>
      <c r="F13" s="6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660" t="s">
        <v>20</v>
      </c>
      <c r="C14" s="658" t="s">
        <v>21</v>
      </c>
      <c r="D14" s="720">
        <v>5</v>
      </c>
      <c r="E14" s="707">
        <v>6</v>
      </c>
      <c r="F14" s="6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661"/>
      <c r="C15" s="674" t="s">
        <v>22</v>
      </c>
      <c r="D15" s="726">
        <v>21</v>
      </c>
      <c r="E15" s="726">
        <v>25</v>
      </c>
      <c r="F15" s="66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649" t="s">
        <v>3406</v>
      </c>
      <c r="C16" s="650" t="s">
        <v>3407</v>
      </c>
      <c r="D16" s="720">
        <v>5</v>
      </c>
      <c r="E16" s="706">
        <v>8</v>
      </c>
      <c r="F16" s="652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3408</v>
      </c>
      <c r="M16" s="357" t="s">
        <v>3406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849"/>
      <c r="B17" s="654" t="s">
        <v>3785</v>
      </c>
      <c r="C17" s="658" t="s">
        <v>4276</v>
      </c>
      <c r="D17" s="720">
        <v>4</v>
      </c>
      <c r="E17" s="707">
        <v>5</v>
      </c>
      <c r="F17" s="665" t="s">
        <v>3401</v>
      </c>
      <c r="G17" s="494"/>
      <c r="H17" s="494" t="s">
        <v>3400</v>
      </c>
      <c r="I17" s="494" t="s">
        <v>294</v>
      </c>
      <c r="J17" s="494" t="s">
        <v>294</v>
      </c>
      <c r="K17" s="573">
        <v>0</v>
      </c>
      <c r="L17" s="358" t="s">
        <v>3788</v>
      </c>
      <c r="M17" s="357" t="s">
        <v>3785</v>
      </c>
      <c r="N17" s="357" t="s">
        <v>3400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3402</v>
      </c>
      <c r="U17" s="357" t="s">
        <v>294</v>
      </c>
      <c r="V17" s="357" t="s">
        <v>294</v>
      </c>
    </row>
    <row r="18" spans="1:22">
      <c r="A18" s="849"/>
      <c r="B18" s="654" t="s">
        <v>1020</v>
      </c>
      <c r="C18" s="717" t="s">
        <v>3206</v>
      </c>
      <c r="D18" s="720">
        <v>2</v>
      </c>
      <c r="E18" s="707">
        <v>2</v>
      </c>
      <c r="F18" s="659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1020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654" t="s">
        <v>29</v>
      </c>
      <c r="C19" s="717" t="s">
        <v>53</v>
      </c>
      <c r="D19" s="720">
        <v>2</v>
      </c>
      <c r="E19" s="707">
        <v>2</v>
      </c>
      <c r="F19" s="6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849"/>
      <c r="B20" s="660" t="s">
        <v>26</v>
      </c>
      <c r="C20" s="666" t="s">
        <v>417</v>
      </c>
      <c r="D20" s="720">
        <v>5</v>
      </c>
      <c r="E20" s="707">
        <v>6</v>
      </c>
      <c r="F20" s="665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56"/>
      <c r="B21" s="661"/>
      <c r="C21" s="674" t="s">
        <v>22</v>
      </c>
      <c r="D21" s="726">
        <v>18</v>
      </c>
      <c r="E21" s="726">
        <v>23</v>
      </c>
      <c r="F21" s="66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844">
        <v>3</v>
      </c>
      <c r="B22" s="649" t="s">
        <v>3413</v>
      </c>
      <c r="C22" s="658" t="s">
        <v>3414</v>
      </c>
      <c r="D22" s="720">
        <v>3</v>
      </c>
      <c r="E22" s="707">
        <v>4</v>
      </c>
      <c r="F22" s="65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3415</v>
      </c>
      <c r="M22" s="357" t="s">
        <v>3413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9"/>
      <c r="B23" s="654" t="s">
        <v>3416</v>
      </c>
      <c r="C23" s="658" t="s">
        <v>3417</v>
      </c>
      <c r="D23" s="720">
        <v>3</v>
      </c>
      <c r="E23" s="707">
        <v>3</v>
      </c>
      <c r="F23" s="665" t="s">
        <v>4276</v>
      </c>
      <c r="G23" s="494"/>
      <c r="H23" s="494" t="s">
        <v>3785</v>
      </c>
      <c r="I23" s="494" t="s">
        <v>294</v>
      </c>
      <c r="J23" s="494" t="s">
        <v>294</v>
      </c>
      <c r="K23" s="573">
        <v>0</v>
      </c>
      <c r="L23" s="358" t="s">
        <v>3418</v>
      </c>
      <c r="M23" s="357" t="s">
        <v>3416</v>
      </c>
      <c r="N23" s="357" t="s">
        <v>3785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3788</v>
      </c>
      <c r="U23" s="357" t="s">
        <v>294</v>
      </c>
      <c r="V23" s="357" t="s">
        <v>294</v>
      </c>
    </row>
    <row r="24" spans="1:22">
      <c r="A24" s="849"/>
      <c r="B24" s="654" t="s">
        <v>3419</v>
      </c>
      <c r="C24" s="658" t="s">
        <v>3420</v>
      </c>
      <c r="D24" s="720">
        <v>3</v>
      </c>
      <c r="E24" s="707">
        <v>3</v>
      </c>
      <c r="F24" s="665" t="s">
        <v>3407</v>
      </c>
      <c r="G24" s="494"/>
      <c r="H24" s="494" t="s">
        <v>3406</v>
      </c>
      <c r="I24" s="494" t="s">
        <v>294</v>
      </c>
      <c r="J24" s="494" t="s">
        <v>294</v>
      </c>
      <c r="K24" s="573">
        <v>0</v>
      </c>
      <c r="L24" s="358" t="s">
        <v>3421</v>
      </c>
      <c r="M24" s="357" t="s">
        <v>3419</v>
      </c>
      <c r="N24" s="357" t="s">
        <v>3406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3408</v>
      </c>
      <c r="U24" s="357" t="s">
        <v>294</v>
      </c>
      <c r="V24" s="357" t="s">
        <v>294</v>
      </c>
    </row>
    <row r="25" spans="1:22">
      <c r="A25" s="849"/>
      <c r="B25" s="654" t="s">
        <v>3422</v>
      </c>
      <c r="C25" s="658" t="s">
        <v>3423</v>
      </c>
      <c r="D25" s="720">
        <v>2</v>
      </c>
      <c r="E25" s="707">
        <v>2</v>
      </c>
      <c r="F25" s="657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3424</v>
      </c>
      <c r="M25" s="357" t="s">
        <v>3422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849"/>
      <c r="B26" s="654" t="s">
        <v>30</v>
      </c>
      <c r="C26" s="658" t="s">
        <v>141</v>
      </c>
      <c r="D26" s="720">
        <v>5</v>
      </c>
      <c r="E26" s="707">
        <v>6</v>
      </c>
      <c r="F26" s="665" t="s">
        <v>3398</v>
      </c>
      <c r="G26" s="494"/>
      <c r="H26" s="494" t="s">
        <v>3397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</v>
      </c>
      <c r="N26" s="357" t="s">
        <v>3397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3399</v>
      </c>
      <c r="U26" s="357" t="s">
        <v>294</v>
      </c>
      <c r="V26" s="357" t="s">
        <v>294</v>
      </c>
    </row>
    <row r="27" spans="1:22" ht="15" thickBot="1">
      <c r="A27" s="849"/>
      <c r="B27" s="660" t="s">
        <v>33</v>
      </c>
      <c r="C27" s="658" t="s">
        <v>3425</v>
      </c>
      <c r="D27" s="720">
        <v>5</v>
      </c>
      <c r="E27" s="707">
        <v>7</v>
      </c>
      <c r="F27" s="665" t="s">
        <v>417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56"/>
      <c r="B28" s="661"/>
      <c r="C28" s="674" t="s">
        <v>22</v>
      </c>
      <c r="D28" s="726">
        <v>21</v>
      </c>
      <c r="E28" s="726">
        <v>25</v>
      </c>
      <c r="F28" s="66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844">
        <v>4</v>
      </c>
      <c r="B29" s="649" t="s">
        <v>3426</v>
      </c>
      <c r="C29" s="650" t="s">
        <v>3427</v>
      </c>
      <c r="D29" s="720">
        <v>5</v>
      </c>
      <c r="E29" s="706">
        <v>7</v>
      </c>
      <c r="F29" s="668" t="s">
        <v>141</v>
      </c>
      <c r="G29" s="494"/>
      <c r="H29" s="494" t="s">
        <v>30</v>
      </c>
      <c r="I29" s="494" t="s">
        <v>294</v>
      </c>
      <c r="J29" s="494" t="s">
        <v>294</v>
      </c>
      <c r="K29" s="573">
        <v>0</v>
      </c>
      <c r="L29" s="358" t="s">
        <v>3428</v>
      </c>
      <c r="M29" s="357" t="s">
        <v>3426</v>
      </c>
      <c r="N29" s="357" t="s">
        <v>30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604</v>
      </c>
      <c r="U29" s="357" t="s">
        <v>294</v>
      </c>
      <c r="V29" s="357" t="s">
        <v>294</v>
      </c>
    </row>
    <row r="30" spans="1:22">
      <c r="A30" s="849"/>
      <c r="B30" s="654" t="s">
        <v>3429</v>
      </c>
      <c r="C30" s="658" t="s">
        <v>3430</v>
      </c>
      <c r="D30" s="720">
        <v>3</v>
      </c>
      <c r="E30" s="707">
        <v>4</v>
      </c>
      <c r="F30" s="665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3431</v>
      </c>
      <c r="M30" s="357" t="s">
        <v>3429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849"/>
      <c r="B31" s="654" t="s">
        <v>19</v>
      </c>
      <c r="C31" s="658" t="s">
        <v>872</v>
      </c>
      <c r="D31" s="720">
        <v>2</v>
      </c>
      <c r="E31" s="707">
        <v>2</v>
      </c>
      <c r="F31" s="665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335</v>
      </c>
      <c r="M31" s="357" t="s">
        <v>19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849"/>
      <c r="B32" s="654" t="s">
        <v>3432</v>
      </c>
      <c r="C32" s="658" t="s">
        <v>3433</v>
      </c>
      <c r="D32" s="720">
        <v>3</v>
      </c>
      <c r="E32" s="707">
        <v>3</v>
      </c>
      <c r="F32" s="665" t="s">
        <v>3404</v>
      </c>
      <c r="G32" s="494"/>
      <c r="H32" s="494" t="s">
        <v>3403</v>
      </c>
      <c r="I32" s="494" t="s">
        <v>294</v>
      </c>
      <c r="J32" s="494" t="s">
        <v>294</v>
      </c>
      <c r="K32" s="573">
        <v>0</v>
      </c>
      <c r="L32" s="358" t="s">
        <v>3434</v>
      </c>
      <c r="M32" s="357" t="s">
        <v>3432</v>
      </c>
      <c r="N32" s="357" t="s">
        <v>3403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3405</v>
      </c>
      <c r="U32" s="357" t="s">
        <v>294</v>
      </c>
      <c r="V32" s="357" t="s">
        <v>294</v>
      </c>
    </row>
    <row r="33" spans="1:22">
      <c r="A33" s="849"/>
      <c r="B33" s="654" t="s">
        <v>3435</v>
      </c>
      <c r="C33" s="658" t="s">
        <v>3436</v>
      </c>
      <c r="D33" s="720">
        <v>4</v>
      </c>
      <c r="E33" s="707">
        <v>5</v>
      </c>
      <c r="F33" s="665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3437</v>
      </c>
      <c r="M33" s="357" t="s">
        <v>3435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849"/>
      <c r="B34" s="654" t="s">
        <v>3438</v>
      </c>
      <c r="C34" s="666" t="s">
        <v>3439</v>
      </c>
      <c r="D34" s="720">
        <v>2</v>
      </c>
      <c r="E34" s="708">
        <v>2</v>
      </c>
      <c r="F34" s="66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3440</v>
      </c>
      <c r="M34" s="357" t="s">
        <v>3438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856"/>
      <c r="B35" s="671"/>
      <c r="C35" s="674" t="s">
        <v>22</v>
      </c>
      <c r="D35" s="726">
        <v>19</v>
      </c>
      <c r="E35" s="726">
        <v>23</v>
      </c>
      <c r="F35" s="667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849">
        <v>5</v>
      </c>
      <c r="B36" s="649" t="s">
        <v>3441</v>
      </c>
      <c r="C36" s="658" t="s">
        <v>3442</v>
      </c>
      <c r="D36" s="720">
        <v>5</v>
      </c>
      <c r="E36" s="707">
        <v>7</v>
      </c>
      <c r="F36" s="668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3443</v>
      </c>
      <c r="M36" s="357" t="s">
        <v>3441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9"/>
      <c r="B37" s="654" t="s">
        <v>3444</v>
      </c>
      <c r="C37" s="658" t="s">
        <v>3445</v>
      </c>
      <c r="D37" s="720">
        <v>5</v>
      </c>
      <c r="E37" s="707">
        <v>7</v>
      </c>
      <c r="F37" s="66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3446</v>
      </c>
      <c r="M37" s="357" t="s">
        <v>3444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849"/>
      <c r="B38" s="654" t="s">
        <v>3447</v>
      </c>
      <c r="C38" s="658" t="s">
        <v>3448</v>
      </c>
      <c r="D38" s="720">
        <v>5</v>
      </c>
      <c r="E38" s="707">
        <v>6</v>
      </c>
      <c r="F38" s="665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3449</v>
      </c>
      <c r="M38" s="357" t="s">
        <v>3447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849"/>
      <c r="B39" s="654" t="s">
        <v>3450</v>
      </c>
      <c r="C39" s="658" t="s">
        <v>3451</v>
      </c>
      <c r="D39" s="720">
        <v>4</v>
      </c>
      <c r="E39" s="707">
        <v>5</v>
      </c>
      <c r="F39" s="665" t="s">
        <v>3427</v>
      </c>
      <c r="G39" s="494"/>
      <c r="H39" s="494" t="s">
        <v>3426</v>
      </c>
      <c r="I39" s="494" t="s">
        <v>294</v>
      </c>
      <c r="J39" s="494" t="s">
        <v>294</v>
      </c>
      <c r="K39" s="574">
        <v>0</v>
      </c>
      <c r="L39" s="358" t="s">
        <v>3452</v>
      </c>
      <c r="M39" s="357" t="s">
        <v>3450</v>
      </c>
      <c r="N39" s="357" t="s">
        <v>3426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3428</v>
      </c>
      <c r="U39" s="357" t="s">
        <v>294</v>
      </c>
      <c r="V39" s="357" t="s">
        <v>294</v>
      </c>
    </row>
    <row r="40" spans="1:22">
      <c r="A40" s="849"/>
      <c r="B40" s="654" t="s">
        <v>3454</v>
      </c>
      <c r="C40" s="658" t="s">
        <v>3455</v>
      </c>
      <c r="D40" s="720">
        <v>2</v>
      </c>
      <c r="E40" s="707">
        <v>2</v>
      </c>
      <c r="F40" s="665"/>
      <c r="G40" s="494" t="s">
        <v>241</v>
      </c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3456</v>
      </c>
      <c r="M40" s="357" t="s">
        <v>3454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</row>
    <row r="41" spans="1:22">
      <c r="A41" s="849"/>
      <c r="B41" s="654" t="s">
        <v>3457</v>
      </c>
      <c r="C41" s="658" t="s">
        <v>3458</v>
      </c>
      <c r="D41" s="720">
        <v>2</v>
      </c>
      <c r="E41" s="707">
        <v>2</v>
      </c>
      <c r="F41" s="665"/>
      <c r="G41" s="494" t="s">
        <v>241</v>
      </c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3459</v>
      </c>
      <c r="M41" s="357" t="s">
        <v>3457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</row>
    <row r="42" spans="1:22" ht="15" thickBot="1">
      <c r="A42" s="849"/>
      <c r="B42" s="654" t="s">
        <v>3460</v>
      </c>
      <c r="C42" s="658" t="s">
        <v>3461</v>
      </c>
      <c r="D42" s="720">
        <v>2</v>
      </c>
      <c r="E42" s="707">
        <v>2</v>
      </c>
      <c r="F42" s="665"/>
      <c r="G42" s="494" t="s">
        <v>241</v>
      </c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3462</v>
      </c>
      <c r="M42" s="357" t="s">
        <v>3460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856"/>
      <c r="B43" s="661"/>
      <c r="C43" s="674" t="s">
        <v>22</v>
      </c>
      <c r="D43" s="726">
        <v>21</v>
      </c>
      <c r="E43" s="726">
        <v>27</v>
      </c>
      <c r="F43" s="66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649" t="s">
        <v>3463</v>
      </c>
      <c r="C44" s="658" t="s">
        <v>3464</v>
      </c>
      <c r="D44" s="720">
        <v>3</v>
      </c>
      <c r="E44" s="706">
        <v>3</v>
      </c>
      <c r="F44" s="668" t="s">
        <v>3465</v>
      </c>
      <c r="G44" s="494"/>
      <c r="H44" s="494" t="s">
        <v>3441</v>
      </c>
      <c r="I44" s="494" t="s">
        <v>294</v>
      </c>
      <c r="J44" s="494" t="s">
        <v>294</v>
      </c>
      <c r="K44" s="573">
        <v>0</v>
      </c>
      <c r="L44" s="358" t="s">
        <v>3466</v>
      </c>
      <c r="M44" s="357" t="s">
        <v>3463</v>
      </c>
      <c r="N44" s="357" t="s">
        <v>3441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3443</v>
      </c>
      <c r="U44" s="357" t="s">
        <v>294</v>
      </c>
      <c r="V44" s="357" t="s">
        <v>294</v>
      </c>
    </row>
    <row r="45" spans="1:22">
      <c r="A45" s="849"/>
      <c r="B45" s="654" t="s">
        <v>35</v>
      </c>
      <c r="C45" s="658" t="s">
        <v>3258</v>
      </c>
      <c r="D45" s="720">
        <v>3</v>
      </c>
      <c r="E45" s="707">
        <v>4</v>
      </c>
      <c r="F45" s="657" t="s">
        <v>3185</v>
      </c>
      <c r="G45" s="494"/>
      <c r="H45" s="494" t="s">
        <v>3184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3184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3187</v>
      </c>
      <c r="U45" s="357" t="s">
        <v>294</v>
      </c>
      <c r="V45" s="357" t="s">
        <v>294</v>
      </c>
    </row>
    <row r="46" spans="1:22">
      <c r="A46" s="849"/>
      <c r="B46" s="654" t="s">
        <v>3467</v>
      </c>
      <c r="C46" s="658" t="s">
        <v>3468</v>
      </c>
      <c r="D46" s="720">
        <v>4</v>
      </c>
      <c r="E46" s="707">
        <v>5</v>
      </c>
      <c r="F46" s="665" t="s">
        <v>3469</v>
      </c>
      <c r="G46" s="494"/>
      <c r="H46" s="494" t="s">
        <v>3450</v>
      </c>
      <c r="I46" s="494" t="s">
        <v>294</v>
      </c>
      <c r="J46" s="494" t="s">
        <v>294</v>
      </c>
      <c r="K46" s="573">
        <v>0</v>
      </c>
      <c r="L46" s="358" t="s">
        <v>3470</v>
      </c>
      <c r="M46" s="357" t="s">
        <v>3467</v>
      </c>
      <c r="N46" s="357" t="s">
        <v>3450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3452</v>
      </c>
      <c r="U46" s="357" t="s">
        <v>294</v>
      </c>
      <c r="V46" s="357" t="s">
        <v>294</v>
      </c>
    </row>
    <row r="47" spans="1:22">
      <c r="A47" s="849"/>
      <c r="B47" s="654" t="s">
        <v>3471</v>
      </c>
      <c r="C47" s="658" t="s">
        <v>3472</v>
      </c>
      <c r="D47" s="720">
        <v>2</v>
      </c>
      <c r="E47" s="707">
        <v>2</v>
      </c>
      <c r="F47" s="665"/>
      <c r="G47" s="494" t="s">
        <v>242</v>
      </c>
      <c r="H47" s="494"/>
      <c r="I47" s="494" t="s">
        <v>294</v>
      </c>
      <c r="J47" s="494"/>
      <c r="K47" s="573">
        <v>0</v>
      </c>
      <c r="L47" s="358" t="s">
        <v>3473</v>
      </c>
      <c r="M47" s="357" t="s">
        <v>3471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</row>
    <row r="48" spans="1:22">
      <c r="A48" s="849"/>
      <c r="B48" s="654" t="s">
        <v>3474</v>
      </c>
      <c r="C48" s="658" t="s">
        <v>3475</v>
      </c>
      <c r="D48" s="720">
        <v>2</v>
      </c>
      <c r="E48" s="707">
        <v>2</v>
      </c>
      <c r="F48" s="665"/>
      <c r="G48" s="494" t="s">
        <v>242</v>
      </c>
      <c r="H48" s="494"/>
      <c r="I48" s="494" t="s">
        <v>294</v>
      </c>
      <c r="J48" s="494" t="s">
        <v>294</v>
      </c>
      <c r="K48" s="573">
        <v>0</v>
      </c>
      <c r="L48" s="358" t="s">
        <v>3476</v>
      </c>
      <c r="M48" s="357" t="s">
        <v>3474</v>
      </c>
      <c r="N48" s="357" t="s">
        <v>241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</row>
    <row r="49" spans="1:22">
      <c r="A49" s="849"/>
      <c r="B49" s="654" t="s">
        <v>3477</v>
      </c>
      <c r="C49" s="658" t="s">
        <v>3478</v>
      </c>
      <c r="D49" s="720">
        <v>2</v>
      </c>
      <c r="E49" s="707">
        <v>2</v>
      </c>
      <c r="F49" s="665"/>
      <c r="G49" s="494" t="s">
        <v>242</v>
      </c>
      <c r="H49" s="494"/>
      <c r="I49" s="494" t="s">
        <v>294</v>
      </c>
      <c r="J49" s="494" t="s">
        <v>294</v>
      </c>
      <c r="K49" s="573">
        <v>0</v>
      </c>
      <c r="L49" s="358" t="s">
        <v>3479</v>
      </c>
      <c r="M49" s="357" t="s">
        <v>3477</v>
      </c>
      <c r="N49" s="357" t="s">
        <v>241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849"/>
      <c r="B50" s="654" t="s">
        <v>3480</v>
      </c>
      <c r="C50" s="658" t="s">
        <v>3481</v>
      </c>
      <c r="D50" s="720">
        <v>3</v>
      </c>
      <c r="E50" s="707">
        <v>3</v>
      </c>
      <c r="F50" s="665" t="s">
        <v>3448</v>
      </c>
      <c r="G50" s="494"/>
      <c r="H50" s="494" t="s">
        <v>3447</v>
      </c>
      <c r="I50" s="494" t="s">
        <v>294</v>
      </c>
      <c r="J50" s="494" t="s">
        <v>294</v>
      </c>
      <c r="K50" s="573">
        <v>0</v>
      </c>
      <c r="L50" s="358" t="s">
        <v>3482</v>
      </c>
      <c r="M50" s="357" t="s">
        <v>3480</v>
      </c>
      <c r="N50" s="357" t="s">
        <v>3447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3449</v>
      </c>
      <c r="U50" s="357" t="s">
        <v>294</v>
      </c>
      <c r="V50" s="357" t="s">
        <v>294</v>
      </c>
    </row>
    <row r="51" spans="1:22" ht="15" thickBot="1">
      <c r="A51" s="849"/>
      <c r="B51" s="660" t="s">
        <v>3483</v>
      </c>
      <c r="C51" s="658" t="s">
        <v>3484</v>
      </c>
      <c r="D51" s="720">
        <v>3</v>
      </c>
      <c r="E51" s="707">
        <v>4</v>
      </c>
      <c r="F51" s="665" t="s">
        <v>3445</v>
      </c>
      <c r="G51" s="494"/>
      <c r="H51" s="494" t="s">
        <v>3444</v>
      </c>
      <c r="I51" s="494" t="s">
        <v>294</v>
      </c>
      <c r="J51" s="494" t="s">
        <v>294</v>
      </c>
      <c r="K51" s="573">
        <v>0</v>
      </c>
      <c r="L51" s="358" t="s">
        <v>3485</v>
      </c>
      <c r="M51" s="357" t="s">
        <v>3483</v>
      </c>
      <c r="N51" s="357" t="s">
        <v>3444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3446</v>
      </c>
      <c r="U51" s="357" t="s">
        <v>294</v>
      </c>
      <c r="V51" s="357" t="s">
        <v>294</v>
      </c>
    </row>
    <row r="52" spans="1:22" ht="15" thickBot="1">
      <c r="A52" s="856"/>
      <c r="B52" s="661"/>
      <c r="C52" s="674" t="s">
        <v>22</v>
      </c>
      <c r="D52" s="726">
        <v>18</v>
      </c>
      <c r="E52" s="726">
        <v>21</v>
      </c>
      <c r="F52" s="667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844">
        <v>7</v>
      </c>
      <c r="B53" s="649" t="s">
        <v>3486</v>
      </c>
      <c r="C53" s="658" t="s">
        <v>3487</v>
      </c>
      <c r="D53" s="720">
        <v>3</v>
      </c>
      <c r="E53" s="706">
        <v>4</v>
      </c>
      <c r="F53" s="668" t="s">
        <v>3488</v>
      </c>
      <c r="G53" s="494"/>
      <c r="H53" s="494" t="s">
        <v>3435</v>
      </c>
      <c r="I53" s="494" t="s">
        <v>3463</v>
      </c>
      <c r="J53" s="494" t="s">
        <v>294</v>
      </c>
      <c r="K53" s="573">
        <v>0</v>
      </c>
      <c r="L53" s="358" t="s">
        <v>3489</v>
      </c>
      <c r="M53" s="357" t="s">
        <v>3486</v>
      </c>
      <c r="N53" s="357" t="s">
        <v>3435</v>
      </c>
      <c r="O53" s="357" t="s">
        <v>3463</v>
      </c>
      <c r="P53" s="357" t="s">
        <v>294</v>
      </c>
      <c r="Q53" s="357">
        <v>0</v>
      </c>
      <c r="R53" s="357">
        <v>28</v>
      </c>
      <c r="S53" s="357">
        <v>0</v>
      </c>
      <c r="T53" s="357" t="s">
        <v>3437</v>
      </c>
      <c r="U53" s="357" t="s">
        <v>3466</v>
      </c>
      <c r="V53" s="357" t="s">
        <v>294</v>
      </c>
    </row>
    <row r="54" spans="1:22">
      <c r="A54" s="849"/>
      <c r="B54" s="654" t="s">
        <v>3490</v>
      </c>
      <c r="C54" s="658" t="s">
        <v>3491</v>
      </c>
      <c r="D54" s="720">
        <v>3</v>
      </c>
      <c r="E54" s="707">
        <v>3</v>
      </c>
      <c r="F54" s="665" t="s">
        <v>3492</v>
      </c>
      <c r="G54" s="494"/>
      <c r="H54" s="494" t="s">
        <v>3463</v>
      </c>
      <c r="I54" s="494" t="s">
        <v>294</v>
      </c>
      <c r="J54" s="494" t="s">
        <v>294</v>
      </c>
      <c r="K54" s="573">
        <v>0</v>
      </c>
      <c r="L54" s="358" t="s">
        <v>3493</v>
      </c>
      <c r="M54" s="357" t="s">
        <v>3490</v>
      </c>
      <c r="N54" s="357" t="s">
        <v>3463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3466</v>
      </c>
      <c r="U54" s="357" t="s">
        <v>294</v>
      </c>
      <c r="V54" s="357" t="s">
        <v>294</v>
      </c>
    </row>
    <row r="55" spans="1:22">
      <c r="A55" s="849"/>
      <c r="B55" s="654" t="s">
        <v>3494</v>
      </c>
      <c r="C55" s="658" t="s">
        <v>3495</v>
      </c>
      <c r="D55" s="720">
        <v>4</v>
      </c>
      <c r="E55" s="707">
        <v>4</v>
      </c>
      <c r="F55" s="665" t="s">
        <v>3496</v>
      </c>
      <c r="G55" s="494"/>
      <c r="H55" s="494" t="s">
        <v>3441</v>
      </c>
      <c r="I55" s="494" t="s">
        <v>294</v>
      </c>
      <c r="J55" s="494" t="s">
        <v>294</v>
      </c>
      <c r="K55" s="573">
        <v>0</v>
      </c>
      <c r="L55" s="358" t="s">
        <v>3497</v>
      </c>
      <c r="M55" s="357" t="s">
        <v>3494</v>
      </c>
      <c r="N55" s="357" t="s">
        <v>3441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3443</v>
      </c>
      <c r="U55" s="357" t="s">
        <v>294</v>
      </c>
      <c r="V55" s="357" t="s">
        <v>294</v>
      </c>
    </row>
    <row r="56" spans="1:22">
      <c r="A56" s="849"/>
      <c r="B56" s="654" t="s">
        <v>3498</v>
      </c>
      <c r="C56" s="658" t="s">
        <v>3499</v>
      </c>
      <c r="D56" s="720">
        <v>3</v>
      </c>
      <c r="E56" s="707">
        <v>4</v>
      </c>
      <c r="F56" s="665" t="s">
        <v>3496</v>
      </c>
      <c r="G56" s="494"/>
      <c r="H56" s="494" t="s">
        <v>3441</v>
      </c>
      <c r="I56" s="494" t="s">
        <v>294</v>
      </c>
      <c r="J56" s="494" t="s">
        <v>294</v>
      </c>
      <c r="K56" s="573">
        <v>0</v>
      </c>
      <c r="L56" s="358" t="s">
        <v>3500</v>
      </c>
      <c r="M56" s="357" t="s">
        <v>3498</v>
      </c>
      <c r="N56" s="357" t="s">
        <v>3441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3443</v>
      </c>
      <c r="U56" s="357" t="s">
        <v>294</v>
      </c>
      <c r="V56" s="357" t="s">
        <v>294</v>
      </c>
    </row>
    <row r="57" spans="1:22">
      <c r="A57" s="849"/>
      <c r="B57" s="654" t="s">
        <v>3501</v>
      </c>
      <c r="C57" s="658" t="s">
        <v>3502</v>
      </c>
      <c r="D57" s="720">
        <v>5</v>
      </c>
      <c r="E57" s="707">
        <v>7</v>
      </c>
      <c r="F57" s="665" t="s">
        <v>3496</v>
      </c>
      <c r="G57" s="494"/>
      <c r="H57" s="494" t="s">
        <v>3441</v>
      </c>
      <c r="I57" s="494" t="s">
        <v>294</v>
      </c>
      <c r="J57" s="494" t="s">
        <v>294</v>
      </c>
      <c r="K57" s="573">
        <v>0</v>
      </c>
      <c r="L57" s="358" t="s">
        <v>3503</v>
      </c>
      <c r="M57" s="357" t="s">
        <v>3501</v>
      </c>
      <c r="N57" s="357" t="s">
        <v>3441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3443</v>
      </c>
      <c r="U57" s="357" t="s">
        <v>294</v>
      </c>
      <c r="V57" s="357" t="s">
        <v>294</v>
      </c>
    </row>
    <row r="58" spans="1:22" ht="15" thickBot="1">
      <c r="A58" s="849"/>
      <c r="B58" s="660" t="s">
        <v>3504</v>
      </c>
      <c r="C58" s="658" t="s">
        <v>3505</v>
      </c>
      <c r="D58" s="720">
        <v>3</v>
      </c>
      <c r="E58" s="707">
        <v>4</v>
      </c>
      <c r="F58" s="665" t="s">
        <v>3481</v>
      </c>
      <c r="G58" s="494"/>
      <c r="H58" s="494" t="s">
        <v>3480</v>
      </c>
      <c r="I58" s="494" t="s">
        <v>294</v>
      </c>
      <c r="J58" s="494" t="s">
        <v>294</v>
      </c>
      <c r="K58" s="573">
        <v>0</v>
      </c>
      <c r="L58" s="358" t="s">
        <v>3506</v>
      </c>
      <c r="M58" s="357" t="s">
        <v>3504</v>
      </c>
      <c r="N58" s="357" t="s">
        <v>3480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3482</v>
      </c>
      <c r="U58" s="357" t="s">
        <v>294</v>
      </c>
      <c r="V58" s="357" t="s">
        <v>294</v>
      </c>
    </row>
    <row r="59" spans="1:22" ht="15" thickBot="1">
      <c r="A59" s="856"/>
      <c r="B59" s="661"/>
      <c r="C59" s="674" t="s">
        <v>22</v>
      </c>
      <c r="D59" s="726">
        <v>21</v>
      </c>
      <c r="E59" s="726">
        <v>26</v>
      </c>
      <c r="F59" s="667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844">
        <v>8</v>
      </c>
      <c r="B60" s="649" t="s">
        <v>3507</v>
      </c>
      <c r="C60" s="658" t="s">
        <v>3508</v>
      </c>
      <c r="D60" s="720">
        <v>3</v>
      </c>
      <c r="E60" s="706">
        <v>4</v>
      </c>
      <c r="F60" s="668" t="s">
        <v>3509</v>
      </c>
      <c r="G60" s="494"/>
      <c r="H60" s="494" t="s">
        <v>3501</v>
      </c>
      <c r="I60" s="494" t="s">
        <v>294</v>
      </c>
      <c r="J60" s="494" t="s">
        <v>294</v>
      </c>
      <c r="K60" s="573">
        <v>0</v>
      </c>
      <c r="L60" s="358" t="s">
        <v>3510</v>
      </c>
      <c r="M60" s="357" t="s">
        <v>3507</v>
      </c>
      <c r="N60" s="357" t="s">
        <v>3501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3503</v>
      </c>
      <c r="U60" s="357" t="s">
        <v>294</v>
      </c>
      <c r="V60" s="357" t="s">
        <v>294</v>
      </c>
    </row>
    <row r="61" spans="1:22">
      <c r="A61" s="849"/>
      <c r="B61" s="654" t="s">
        <v>36</v>
      </c>
      <c r="C61" s="658" t="s">
        <v>247</v>
      </c>
      <c r="D61" s="720">
        <v>1</v>
      </c>
      <c r="E61" s="707">
        <v>1</v>
      </c>
      <c r="F61" s="665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1131</v>
      </c>
      <c r="M61" s="357" t="s">
        <v>36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849"/>
      <c r="B62" s="654" t="s">
        <v>38</v>
      </c>
      <c r="C62" s="658" t="s">
        <v>146</v>
      </c>
      <c r="D62" s="720">
        <v>1</v>
      </c>
      <c r="E62" s="707">
        <v>1</v>
      </c>
      <c r="F62" s="665" t="s">
        <v>872</v>
      </c>
      <c r="G62" s="494"/>
      <c r="H62" s="494" t="s">
        <v>19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19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335</v>
      </c>
      <c r="U62" s="357" t="s">
        <v>294</v>
      </c>
      <c r="V62" s="357" t="s">
        <v>294</v>
      </c>
    </row>
    <row r="63" spans="1:22">
      <c r="A63" s="849"/>
      <c r="B63" s="654" t="s">
        <v>3815</v>
      </c>
      <c r="C63" s="658" t="s">
        <v>4277</v>
      </c>
      <c r="D63" s="499">
        <v>7</v>
      </c>
      <c r="E63" s="47">
        <v>10</v>
      </c>
      <c r="F63" s="665" t="s">
        <v>3513</v>
      </c>
      <c r="G63" s="494"/>
      <c r="H63" s="494" t="s">
        <v>3501</v>
      </c>
      <c r="I63" s="494" t="s">
        <v>3486</v>
      </c>
      <c r="J63" s="494" t="s">
        <v>294</v>
      </c>
      <c r="K63" s="573">
        <v>0</v>
      </c>
      <c r="L63" s="358" t="s">
        <v>4247</v>
      </c>
      <c r="M63" s="357" t="s">
        <v>3815</v>
      </c>
      <c r="N63" s="357" t="s">
        <v>3501</v>
      </c>
      <c r="O63" s="357" t="s">
        <v>3486</v>
      </c>
      <c r="P63" s="357" t="s">
        <v>294</v>
      </c>
      <c r="Q63" s="357">
        <v>0</v>
      </c>
      <c r="R63" s="357">
        <v>21</v>
      </c>
      <c r="S63" s="357">
        <v>0</v>
      </c>
      <c r="T63" s="357" t="s">
        <v>3503</v>
      </c>
      <c r="U63" s="357" t="s">
        <v>3489</v>
      </c>
      <c r="V63" s="357" t="s">
        <v>294</v>
      </c>
    </row>
    <row r="64" spans="1:22">
      <c r="A64" s="849"/>
      <c r="B64" s="654" t="s">
        <v>3817</v>
      </c>
      <c r="C64" s="658" t="s">
        <v>3818</v>
      </c>
      <c r="D64" s="720">
        <v>5</v>
      </c>
      <c r="E64" s="707">
        <v>7</v>
      </c>
      <c r="F64" s="665" t="s">
        <v>3517</v>
      </c>
      <c r="G64" s="494"/>
      <c r="H64" s="494" t="s">
        <v>3504</v>
      </c>
      <c r="I64" s="494" t="s">
        <v>294</v>
      </c>
      <c r="J64" s="494" t="s">
        <v>294</v>
      </c>
      <c r="K64" s="573">
        <v>0</v>
      </c>
      <c r="L64" s="358" t="s">
        <v>3819</v>
      </c>
      <c r="M64" s="357" t="s">
        <v>3817</v>
      </c>
      <c r="N64" s="357" t="s">
        <v>3504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3506</v>
      </c>
      <c r="U64" s="357" t="s">
        <v>294</v>
      </c>
      <c r="V64" s="357" t="s">
        <v>294</v>
      </c>
    </row>
    <row r="65" spans="1:22" ht="15" thickBot="1">
      <c r="A65" s="849"/>
      <c r="B65" s="660" t="s">
        <v>3519</v>
      </c>
      <c r="C65" s="658" t="s">
        <v>4159</v>
      </c>
      <c r="D65" s="720">
        <v>4</v>
      </c>
      <c r="E65" s="707">
        <v>5</v>
      </c>
      <c r="F65" s="665" t="s">
        <v>3484</v>
      </c>
      <c r="G65" s="494"/>
      <c r="H65" s="494" t="s">
        <v>3483</v>
      </c>
      <c r="I65" s="494" t="s">
        <v>294</v>
      </c>
      <c r="J65" s="494" t="s">
        <v>294</v>
      </c>
      <c r="K65" s="573">
        <v>0</v>
      </c>
      <c r="L65" s="358" t="s">
        <v>3821</v>
      </c>
      <c r="M65" s="357" t="s">
        <v>3519</v>
      </c>
      <c r="N65" s="357" t="s">
        <v>3483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3485</v>
      </c>
      <c r="U65" s="357" t="s">
        <v>294</v>
      </c>
      <c r="V65" s="357" t="s">
        <v>294</v>
      </c>
    </row>
    <row r="66" spans="1:22" ht="15" thickBot="1">
      <c r="A66" s="856"/>
      <c r="B66" s="661"/>
      <c r="C66" s="674" t="s">
        <v>22</v>
      </c>
      <c r="D66" s="726">
        <v>21</v>
      </c>
      <c r="E66" s="726">
        <v>28</v>
      </c>
      <c r="F66" s="66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9">
        <v>9</v>
      </c>
      <c r="B67" s="649" t="s">
        <v>4160</v>
      </c>
      <c r="C67" s="658" t="s">
        <v>325</v>
      </c>
      <c r="D67" s="720">
        <v>6</v>
      </c>
      <c r="E67" s="707">
        <v>10</v>
      </c>
      <c r="F67" s="668" t="s">
        <v>4278</v>
      </c>
      <c r="G67" s="494"/>
      <c r="H67" s="494" t="s">
        <v>35</v>
      </c>
      <c r="I67" s="494" t="s">
        <v>3486</v>
      </c>
      <c r="J67" s="494" t="s">
        <v>294</v>
      </c>
      <c r="K67" s="573">
        <v>0</v>
      </c>
      <c r="L67" s="358" t="s">
        <v>4161</v>
      </c>
      <c r="M67" s="357" t="s">
        <v>4160</v>
      </c>
      <c r="N67" s="357" t="s">
        <v>35</v>
      </c>
      <c r="O67" s="357" t="s">
        <v>3486</v>
      </c>
      <c r="P67" s="357" t="s">
        <v>294</v>
      </c>
      <c r="Q67" s="357">
        <v>0</v>
      </c>
      <c r="R67" s="357">
        <v>37</v>
      </c>
      <c r="S67" s="357">
        <v>0</v>
      </c>
      <c r="T67" s="357" t="s">
        <v>3259</v>
      </c>
      <c r="U67" s="357" t="s">
        <v>3489</v>
      </c>
      <c r="V67" s="357" t="s">
        <v>294</v>
      </c>
    </row>
    <row r="68" spans="1:22">
      <c r="A68" s="849"/>
      <c r="B68" s="654" t="s">
        <v>3522</v>
      </c>
      <c r="C68" s="658" t="s">
        <v>4162</v>
      </c>
      <c r="D68" s="720">
        <v>4</v>
      </c>
      <c r="E68" s="707">
        <v>5</v>
      </c>
      <c r="F68" s="665" t="s">
        <v>3820</v>
      </c>
      <c r="G68" s="494"/>
      <c r="H68" s="494" t="s">
        <v>3519</v>
      </c>
      <c r="I68" s="494" t="s">
        <v>294</v>
      </c>
      <c r="J68" s="494" t="s">
        <v>294</v>
      </c>
      <c r="K68" s="573">
        <v>0</v>
      </c>
      <c r="L68" s="358" t="s">
        <v>3825</v>
      </c>
      <c r="M68" s="357" t="s">
        <v>3522</v>
      </c>
      <c r="N68" s="357" t="s">
        <v>3519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3821</v>
      </c>
      <c r="U68" s="357" t="s">
        <v>294</v>
      </c>
      <c r="V68" s="357" t="s">
        <v>294</v>
      </c>
    </row>
    <row r="69" spans="1:22" ht="15" thickBot="1">
      <c r="A69" s="849"/>
      <c r="B69" s="660" t="s">
        <v>3826</v>
      </c>
      <c r="C69" s="658" t="s">
        <v>4279</v>
      </c>
      <c r="D69" s="499">
        <v>10</v>
      </c>
      <c r="E69" s="47">
        <v>16</v>
      </c>
      <c r="F69" s="670" t="s">
        <v>4280</v>
      </c>
      <c r="G69" s="494"/>
      <c r="H69" s="494" t="s">
        <v>3815</v>
      </c>
      <c r="I69" s="494" t="s">
        <v>294</v>
      </c>
      <c r="J69" s="494" t="s">
        <v>294</v>
      </c>
      <c r="K69" s="573">
        <v>0</v>
      </c>
      <c r="L69" s="358" t="s">
        <v>4251</v>
      </c>
      <c r="M69" s="357" t="s">
        <v>3826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4281</v>
      </c>
      <c r="U69" s="357" t="s">
        <v>294</v>
      </c>
      <c r="V69" s="357" t="s">
        <v>294</v>
      </c>
    </row>
    <row r="70" spans="1:22" ht="15" thickBot="1">
      <c r="A70" s="856"/>
      <c r="B70" s="661"/>
      <c r="C70" s="674" t="s">
        <v>22</v>
      </c>
      <c r="D70" s="726">
        <v>20</v>
      </c>
      <c r="E70" s="726">
        <v>31</v>
      </c>
      <c r="F70" s="672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844">
        <v>10</v>
      </c>
      <c r="B71" s="649" t="s">
        <v>3828</v>
      </c>
      <c r="C71" s="658" t="s">
        <v>4282</v>
      </c>
      <c r="D71" s="498">
        <v>12</v>
      </c>
      <c r="E71" s="46">
        <v>20</v>
      </c>
      <c r="F71" s="665" t="s">
        <v>4283</v>
      </c>
      <c r="G71" s="494"/>
      <c r="H71" s="494" t="s">
        <v>3826</v>
      </c>
      <c r="I71" s="494" t="s">
        <v>294</v>
      </c>
      <c r="J71" s="494" t="s">
        <v>294</v>
      </c>
      <c r="K71" s="573">
        <v>0</v>
      </c>
      <c r="L71" s="358" t="s">
        <v>4252</v>
      </c>
      <c r="M71" s="357" t="s">
        <v>3828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4284</v>
      </c>
      <c r="U71" s="357" t="s">
        <v>294</v>
      </c>
      <c r="V71" s="357" t="s">
        <v>294</v>
      </c>
    </row>
    <row r="72" spans="1:22">
      <c r="A72" s="849"/>
      <c r="B72" s="654" t="s">
        <v>40</v>
      </c>
      <c r="C72" s="658" t="s">
        <v>3453</v>
      </c>
      <c r="D72" s="720">
        <v>1</v>
      </c>
      <c r="E72" s="707">
        <v>1</v>
      </c>
      <c r="F72" s="665" t="s">
        <v>247</v>
      </c>
      <c r="G72" s="494"/>
      <c r="H72" s="494" t="s">
        <v>36</v>
      </c>
      <c r="I72" s="494" t="s">
        <v>294</v>
      </c>
      <c r="J72" s="494" t="s">
        <v>294</v>
      </c>
      <c r="K72" s="573">
        <v>0</v>
      </c>
      <c r="L72" s="358" t="s">
        <v>1180</v>
      </c>
      <c r="M72" s="357" t="s">
        <v>40</v>
      </c>
      <c r="N72" s="357" t="s">
        <v>36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1131</v>
      </c>
      <c r="U72" s="357" t="s">
        <v>294</v>
      </c>
      <c r="V72" s="357" t="s">
        <v>294</v>
      </c>
    </row>
    <row r="73" spans="1:22" ht="15" thickBot="1">
      <c r="A73" s="849"/>
      <c r="B73" s="660" t="s">
        <v>4163</v>
      </c>
      <c r="C73" s="658" t="s">
        <v>3394</v>
      </c>
      <c r="D73" s="720">
        <v>7</v>
      </c>
      <c r="E73" s="707">
        <v>12</v>
      </c>
      <c r="F73" s="670" t="s">
        <v>325</v>
      </c>
      <c r="G73" s="494"/>
      <c r="H73" s="494" t="s">
        <v>4160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4163</v>
      </c>
      <c r="N73" s="357" t="s">
        <v>4160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856"/>
      <c r="B74" s="661"/>
      <c r="C74" s="674" t="s">
        <v>22</v>
      </c>
      <c r="D74" s="726">
        <v>20</v>
      </c>
      <c r="E74" s="726">
        <v>33</v>
      </c>
      <c r="F74" s="667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913"/>
      <c r="B75" s="914"/>
      <c r="C75" s="915" t="s">
        <v>111</v>
      </c>
      <c r="D75" s="725">
        <v>200</v>
      </c>
      <c r="E75" s="726">
        <v>262</v>
      </c>
      <c r="F75" s="916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F76" s="684"/>
      <c r="L76" s="358" t="s">
        <v>294</v>
      </c>
      <c r="M76" s="357" t="s">
        <v>294</v>
      </c>
      <c r="N76" s="357" t="s">
        <v>294</v>
      </c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  <row r="81" spans="6:6">
      <c r="F81" s="684"/>
    </row>
    <row r="82" spans="6:6">
      <c r="F82" s="684"/>
    </row>
    <row r="83" spans="6:6">
      <c r="F83" s="684"/>
    </row>
    <row r="84" spans="6:6">
      <c r="F84" s="684"/>
    </row>
    <row r="85" spans="6:6">
      <c r="F85" s="684"/>
    </row>
    <row r="86" spans="6:6">
      <c r="F86" s="684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CD2B0-183D-4346-964F-82564174C560}">
  <sheetPr codeName="Sheet225"/>
  <dimension ref="A1:V8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1162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74">
        <v>1</v>
      </c>
      <c r="B9" s="894" t="s">
        <v>10</v>
      </c>
      <c r="C9" s="604" t="s">
        <v>11</v>
      </c>
      <c r="D9" s="605">
        <v>2</v>
      </c>
      <c r="E9" s="603">
        <v>2</v>
      </c>
      <c r="F9" s="89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76"/>
      <c r="B10" s="878" t="s">
        <v>3397</v>
      </c>
      <c r="C10" s="608" t="s">
        <v>3906</v>
      </c>
      <c r="D10" s="499">
        <v>5</v>
      </c>
      <c r="E10" s="47">
        <v>7</v>
      </c>
      <c r="F10" s="729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76"/>
      <c r="B11" s="879" t="s">
        <v>4001</v>
      </c>
      <c r="C11" s="611" t="s">
        <v>4253</v>
      </c>
      <c r="D11" s="47">
        <v>3</v>
      </c>
      <c r="E11" s="47">
        <v>3</v>
      </c>
      <c r="F11" s="729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4003</v>
      </c>
      <c r="M11" s="357" t="s">
        <v>4001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76"/>
      <c r="B12" s="47" t="s">
        <v>3184</v>
      </c>
      <c r="C12" s="611" t="s">
        <v>4007</v>
      </c>
      <c r="D12" s="499">
        <v>3</v>
      </c>
      <c r="E12" s="47">
        <v>4</v>
      </c>
      <c r="F12" s="72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3187</v>
      </c>
      <c r="M12" s="357" t="s">
        <v>3184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76"/>
      <c r="B13" s="879" t="s">
        <v>4004</v>
      </c>
      <c r="C13" s="520" t="s">
        <v>4005</v>
      </c>
      <c r="D13" s="47">
        <v>3</v>
      </c>
      <c r="E13" s="47">
        <v>4</v>
      </c>
      <c r="F13" s="72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4006</v>
      </c>
      <c r="M13" s="357" t="s">
        <v>4004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76"/>
      <c r="B14" s="879" t="s">
        <v>20</v>
      </c>
      <c r="C14" s="520" t="s">
        <v>21</v>
      </c>
      <c r="D14" s="499">
        <v>5</v>
      </c>
      <c r="E14" s="47">
        <v>6</v>
      </c>
      <c r="F14" s="72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76"/>
      <c r="B15" s="783"/>
      <c r="C15" s="787" t="s">
        <v>22</v>
      </c>
      <c r="D15" s="783">
        <v>21</v>
      </c>
      <c r="E15" s="783">
        <v>26</v>
      </c>
      <c r="F15" s="7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774">
        <v>2</v>
      </c>
      <c r="B16" s="894" t="s">
        <v>3544</v>
      </c>
      <c r="C16" s="604" t="s">
        <v>3545</v>
      </c>
      <c r="D16" s="605">
        <v>5</v>
      </c>
      <c r="E16" s="603">
        <v>6</v>
      </c>
      <c r="F16" s="896" t="s">
        <v>3906</v>
      </c>
      <c r="G16" s="494"/>
      <c r="H16" s="494" t="s">
        <v>3397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3397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3399</v>
      </c>
      <c r="U16" s="357" t="s">
        <v>294</v>
      </c>
      <c r="V16" s="357" t="s">
        <v>294</v>
      </c>
    </row>
    <row r="17" spans="1:22">
      <c r="A17" s="776"/>
      <c r="B17" s="897" t="s">
        <v>26</v>
      </c>
      <c r="C17" s="611" t="s">
        <v>52</v>
      </c>
      <c r="D17" s="609">
        <v>5</v>
      </c>
      <c r="E17" s="607">
        <v>6</v>
      </c>
      <c r="F17" s="896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776"/>
      <c r="B18" s="898" t="s">
        <v>19</v>
      </c>
      <c r="C18" s="520" t="s">
        <v>872</v>
      </c>
      <c r="D18" s="499">
        <v>2</v>
      </c>
      <c r="E18" s="47">
        <v>2</v>
      </c>
      <c r="F18" s="89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19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776"/>
      <c r="B19" s="897" t="s">
        <v>29</v>
      </c>
      <c r="C19" s="520" t="s">
        <v>53</v>
      </c>
      <c r="D19" s="499">
        <v>2</v>
      </c>
      <c r="E19" s="47">
        <v>2</v>
      </c>
      <c r="F19" s="89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776"/>
      <c r="B20" s="897" t="s">
        <v>3910</v>
      </c>
      <c r="C20" s="611" t="s">
        <v>4264</v>
      </c>
      <c r="D20" s="609">
        <v>4</v>
      </c>
      <c r="E20" s="607">
        <v>6</v>
      </c>
      <c r="F20" s="896" t="s">
        <v>4005</v>
      </c>
      <c r="G20" s="494"/>
      <c r="H20" s="494" t="s">
        <v>4004</v>
      </c>
      <c r="I20" s="494" t="s">
        <v>294</v>
      </c>
      <c r="J20" s="494" t="s">
        <v>294</v>
      </c>
      <c r="K20" s="573">
        <v>0</v>
      </c>
      <c r="L20" s="358" t="s">
        <v>3912</v>
      </c>
      <c r="M20" s="357" t="s">
        <v>3910</v>
      </c>
      <c r="N20" s="357" t="s">
        <v>4004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4006</v>
      </c>
      <c r="U20" s="357" t="s">
        <v>294</v>
      </c>
      <c r="V20" s="357" t="s">
        <v>294</v>
      </c>
    </row>
    <row r="21" spans="1:22">
      <c r="A21" s="776"/>
      <c r="B21" s="897" t="s">
        <v>3643</v>
      </c>
      <c r="C21" s="611" t="s">
        <v>4070</v>
      </c>
      <c r="D21" s="609">
        <v>2</v>
      </c>
      <c r="E21" s="607">
        <v>2</v>
      </c>
      <c r="F21" s="896" t="s">
        <v>4253</v>
      </c>
      <c r="G21" s="494"/>
      <c r="H21" s="494" t="s">
        <v>4001</v>
      </c>
      <c r="I21" s="494" t="s">
        <v>294</v>
      </c>
      <c r="J21" s="494" t="s">
        <v>294</v>
      </c>
      <c r="K21" s="573">
        <v>0</v>
      </c>
      <c r="L21" s="358" t="s">
        <v>3645</v>
      </c>
      <c r="M21" s="357" t="s">
        <v>3643</v>
      </c>
      <c r="N21" s="357" t="s">
        <v>4001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4003</v>
      </c>
      <c r="U21" s="357" t="s">
        <v>294</v>
      </c>
      <c r="V21" s="357" t="s">
        <v>294</v>
      </c>
    </row>
    <row r="22" spans="1:22" ht="15" thickBot="1">
      <c r="A22" s="776"/>
      <c r="B22" s="899" t="s">
        <v>4009</v>
      </c>
      <c r="C22" s="634" t="s">
        <v>4265</v>
      </c>
      <c r="D22" s="681">
        <v>2</v>
      </c>
      <c r="E22" s="619">
        <v>4</v>
      </c>
      <c r="F22" s="900" t="s">
        <v>4005</v>
      </c>
      <c r="G22" s="494"/>
      <c r="H22" s="494" t="s">
        <v>4004</v>
      </c>
      <c r="I22" s="494" t="s">
        <v>294</v>
      </c>
      <c r="J22" s="494" t="s">
        <v>294</v>
      </c>
      <c r="K22" s="573">
        <v>0</v>
      </c>
      <c r="L22" s="358" t="s">
        <v>4011</v>
      </c>
      <c r="M22" s="357" t="s">
        <v>4009</v>
      </c>
      <c r="N22" s="357" t="s">
        <v>4004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4006</v>
      </c>
      <c r="U22" s="357" t="s">
        <v>294</v>
      </c>
      <c r="V22" s="357" t="s">
        <v>294</v>
      </c>
    </row>
    <row r="23" spans="1:22" ht="15" thickBot="1">
      <c r="A23" s="782"/>
      <c r="B23" s="776"/>
      <c r="C23" s="787" t="s">
        <v>22</v>
      </c>
      <c r="D23" s="783">
        <v>22</v>
      </c>
      <c r="E23" s="783">
        <v>28</v>
      </c>
      <c r="F23" s="788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774">
        <v>3</v>
      </c>
      <c r="B24" s="894" t="s">
        <v>3200</v>
      </c>
      <c r="C24" s="604" t="s">
        <v>4255</v>
      </c>
      <c r="D24" s="605">
        <v>3</v>
      </c>
      <c r="E24" s="605">
        <v>4</v>
      </c>
      <c r="F24" s="901" t="s">
        <v>4010</v>
      </c>
      <c r="G24" s="494"/>
      <c r="H24" s="494" t="s">
        <v>4009</v>
      </c>
      <c r="I24" s="494" t="s">
        <v>294</v>
      </c>
      <c r="J24" s="494" t="s">
        <v>294</v>
      </c>
      <c r="K24" s="573">
        <v>0</v>
      </c>
      <c r="L24" s="358" t="s">
        <v>3202</v>
      </c>
      <c r="M24" s="357" t="s">
        <v>3200</v>
      </c>
      <c r="N24" s="357" t="s">
        <v>4009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4011</v>
      </c>
      <c r="U24" s="357" t="s">
        <v>294</v>
      </c>
      <c r="V24" s="357" t="s">
        <v>294</v>
      </c>
    </row>
    <row r="25" spans="1:22">
      <c r="A25" s="776"/>
      <c r="B25" s="897" t="s">
        <v>4012</v>
      </c>
      <c r="C25" s="611" t="s">
        <v>4256</v>
      </c>
      <c r="D25" s="607">
        <v>3</v>
      </c>
      <c r="E25" s="609">
        <v>4</v>
      </c>
      <c r="F25" s="896" t="s">
        <v>4010</v>
      </c>
      <c r="G25" s="494"/>
      <c r="H25" s="494" t="s">
        <v>4009</v>
      </c>
      <c r="I25" s="494" t="s">
        <v>294</v>
      </c>
      <c r="J25" s="494" t="s">
        <v>294</v>
      </c>
      <c r="K25" s="573">
        <v>0</v>
      </c>
      <c r="L25" s="358" t="s">
        <v>4013</v>
      </c>
      <c r="M25" s="357" t="s">
        <v>4012</v>
      </c>
      <c r="N25" s="357" t="s">
        <v>4009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4011</v>
      </c>
      <c r="U25" s="357" t="s">
        <v>294</v>
      </c>
      <c r="V25" s="357" t="s">
        <v>294</v>
      </c>
    </row>
    <row r="26" spans="1:22">
      <c r="A26" s="776"/>
      <c r="B26" s="897" t="s">
        <v>36</v>
      </c>
      <c r="C26" s="520" t="s">
        <v>247</v>
      </c>
      <c r="D26" s="499">
        <v>1</v>
      </c>
      <c r="E26" s="499">
        <v>1</v>
      </c>
      <c r="F26" s="881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1131</v>
      </c>
      <c r="M26" s="357" t="s">
        <v>36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776"/>
      <c r="B27" s="897" t="s">
        <v>4014</v>
      </c>
      <c r="C27" s="520" t="s">
        <v>4015</v>
      </c>
      <c r="D27" s="499">
        <v>2</v>
      </c>
      <c r="E27" s="499">
        <v>4</v>
      </c>
      <c r="F27" s="881" t="s">
        <v>4264</v>
      </c>
      <c r="G27" s="494"/>
      <c r="H27" s="494" t="s">
        <v>3910</v>
      </c>
      <c r="I27" s="494" t="s">
        <v>294</v>
      </c>
      <c r="J27" s="494" t="s">
        <v>294</v>
      </c>
      <c r="K27" s="573">
        <v>0</v>
      </c>
      <c r="L27" s="358" t="s">
        <v>4016</v>
      </c>
      <c r="M27" s="357" t="s">
        <v>4014</v>
      </c>
      <c r="N27" s="357" t="s">
        <v>3910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3912</v>
      </c>
      <c r="U27" s="357" t="s">
        <v>294</v>
      </c>
      <c r="V27" s="357" t="s">
        <v>294</v>
      </c>
    </row>
    <row r="28" spans="1:22">
      <c r="A28" s="776"/>
      <c r="B28" s="897" t="s">
        <v>3922</v>
      </c>
      <c r="C28" s="520" t="s">
        <v>4266</v>
      </c>
      <c r="D28" s="499">
        <v>4</v>
      </c>
      <c r="E28" s="499">
        <v>6</v>
      </c>
      <c r="F28" s="881" t="s">
        <v>4264</v>
      </c>
      <c r="G28" s="494"/>
      <c r="H28" s="494" t="s">
        <v>3910</v>
      </c>
      <c r="I28" s="494" t="s">
        <v>294</v>
      </c>
      <c r="J28" s="494" t="s">
        <v>294</v>
      </c>
      <c r="K28" s="573">
        <v>0</v>
      </c>
      <c r="L28" s="358" t="s">
        <v>3925</v>
      </c>
      <c r="M28" s="357" t="s">
        <v>3922</v>
      </c>
      <c r="N28" s="357" t="s">
        <v>3910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3912</v>
      </c>
      <c r="U28" s="357" t="s">
        <v>294</v>
      </c>
      <c r="V28" s="357" t="s">
        <v>294</v>
      </c>
    </row>
    <row r="29" spans="1:22" ht="15" thickBot="1">
      <c r="A29" s="776"/>
      <c r="B29" s="899" t="s">
        <v>33</v>
      </c>
      <c r="C29" s="537" t="s">
        <v>140</v>
      </c>
      <c r="D29" s="516">
        <v>5</v>
      </c>
      <c r="E29" s="516">
        <v>7</v>
      </c>
      <c r="F29" s="881" t="s">
        <v>52</v>
      </c>
      <c r="G29" s="494"/>
      <c r="H29" s="494" t="s">
        <v>26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33</v>
      </c>
      <c r="N29" s="357" t="s">
        <v>26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782"/>
      <c r="B30" s="782"/>
      <c r="C30" s="779" t="s">
        <v>22</v>
      </c>
      <c r="D30" s="780">
        <v>18</v>
      </c>
      <c r="E30" s="780">
        <v>26</v>
      </c>
      <c r="F30" s="781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774">
        <v>4</v>
      </c>
      <c r="B31" s="603" t="s">
        <v>30</v>
      </c>
      <c r="C31" s="531" t="s">
        <v>141</v>
      </c>
      <c r="D31" s="498">
        <v>5</v>
      </c>
      <c r="E31" s="46">
        <v>6</v>
      </c>
      <c r="F31" s="881" t="s">
        <v>3545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776"/>
      <c r="B32" s="607" t="s">
        <v>4017</v>
      </c>
      <c r="C32" s="520" t="s">
        <v>4018</v>
      </c>
      <c r="D32" s="499">
        <v>3</v>
      </c>
      <c r="E32" s="47">
        <v>4</v>
      </c>
      <c r="F32" s="881" t="s">
        <v>4256</v>
      </c>
      <c r="G32" s="494"/>
      <c r="H32" s="494" t="s">
        <v>4012</v>
      </c>
      <c r="I32" s="494" t="s">
        <v>294</v>
      </c>
      <c r="J32" s="494" t="s">
        <v>294</v>
      </c>
      <c r="K32" s="573">
        <v>0</v>
      </c>
      <c r="L32" s="358" t="s">
        <v>4019</v>
      </c>
      <c r="M32" s="357" t="s">
        <v>4017</v>
      </c>
      <c r="N32" s="357" t="s">
        <v>4012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4013</v>
      </c>
      <c r="U32" s="357" t="s">
        <v>294</v>
      </c>
      <c r="V32" s="357" t="s">
        <v>294</v>
      </c>
    </row>
    <row r="33" spans="1:22">
      <c r="A33" s="776"/>
      <c r="B33" s="607" t="s">
        <v>3939</v>
      </c>
      <c r="C33" s="520" t="s">
        <v>4267</v>
      </c>
      <c r="D33" s="47">
        <v>3</v>
      </c>
      <c r="E33" s="47">
        <v>4</v>
      </c>
      <c r="F33" s="881" t="s">
        <v>4266</v>
      </c>
      <c r="G33" s="494"/>
      <c r="H33" s="494" t="s">
        <v>3922</v>
      </c>
      <c r="I33" s="494" t="s">
        <v>294</v>
      </c>
      <c r="J33" s="494" t="s">
        <v>294</v>
      </c>
      <c r="K33" s="573">
        <v>0</v>
      </c>
      <c r="L33" s="358" t="s">
        <v>3575</v>
      </c>
      <c r="M33" s="357" t="s">
        <v>3939</v>
      </c>
      <c r="N33" s="357" t="s">
        <v>3922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3925</v>
      </c>
      <c r="U33" s="357" t="s">
        <v>294</v>
      </c>
      <c r="V33" s="357" t="s">
        <v>294</v>
      </c>
    </row>
    <row r="34" spans="1:22">
      <c r="A34" s="776"/>
      <c r="B34" s="47" t="s">
        <v>1020</v>
      </c>
      <c r="C34" s="520" t="s">
        <v>3206</v>
      </c>
      <c r="D34" s="499">
        <v>2</v>
      </c>
      <c r="E34" s="47">
        <v>2</v>
      </c>
      <c r="F34" s="881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3207</v>
      </c>
      <c r="M34" s="357" t="s">
        <v>1020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776"/>
      <c r="B35" s="47" t="s">
        <v>4025</v>
      </c>
      <c r="C35" s="520" t="s">
        <v>4026</v>
      </c>
      <c r="D35" s="499">
        <v>2</v>
      </c>
      <c r="E35" s="47">
        <v>2</v>
      </c>
      <c r="F35" s="881"/>
      <c r="G35" s="494" t="s">
        <v>241</v>
      </c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4027</v>
      </c>
      <c r="M35" s="357" t="s">
        <v>4025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</row>
    <row r="36" spans="1:22">
      <c r="A36" s="776"/>
      <c r="B36" s="47" t="s">
        <v>3658</v>
      </c>
      <c r="C36" s="520" t="s">
        <v>4028</v>
      </c>
      <c r="D36" s="499">
        <v>2</v>
      </c>
      <c r="E36" s="47">
        <v>2</v>
      </c>
      <c r="F36" s="881"/>
      <c r="G36" s="494" t="s">
        <v>241</v>
      </c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3660</v>
      </c>
      <c r="M36" s="357" t="s">
        <v>3658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776"/>
      <c r="B37" s="607" t="s">
        <v>4022</v>
      </c>
      <c r="C37" s="520" t="s">
        <v>4268</v>
      </c>
      <c r="D37" s="499">
        <v>3</v>
      </c>
      <c r="E37" s="47">
        <v>4</v>
      </c>
      <c r="F37" s="881" t="s">
        <v>4256</v>
      </c>
      <c r="G37" s="494"/>
      <c r="H37" s="494" t="s">
        <v>4012</v>
      </c>
      <c r="I37" s="494" t="s">
        <v>294</v>
      </c>
      <c r="J37" s="494" t="s">
        <v>294</v>
      </c>
      <c r="K37" s="573">
        <v>0</v>
      </c>
      <c r="L37" s="358" t="s">
        <v>4024</v>
      </c>
      <c r="M37" s="357" t="s">
        <v>4022</v>
      </c>
      <c r="N37" s="357" t="s">
        <v>4012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4013</v>
      </c>
      <c r="U37" s="357" t="s">
        <v>294</v>
      </c>
      <c r="V37" s="357" t="s">
        <v>294</v>
      </c>
    </row>
    <row r="38" spans="1:22" ht="15" thickBot="1">
      <c r="A38" s="776"/>
      <c r="B38" s="619" t="s">
        <v>40</v>
      </c>
      <c r="C38" s="537" t="s">
        <v>338</v>
      </c>
      <c r="D38" s="516">
        <v>1</v>
      </c>
      <c r="E38" s="50">
        <v>1</v>
      </c>
      <c r="F38" s="881" t="s">
        <v>247</v>
      </c>
      <c r="G38" s="494"/>
      <c r="H38" s="494" t="s">
        <v>36</v>
      </c>
      <c r="I38" s="494" t="s">
        <v>294</v>
      </c>
      <c r="J38" s="494" t="s">
        <v>294</v>
      </c>
      <c r="K38" s="574">
        <v>0</v>
      </c>
      <c r="L38" s="358" t="s">
        <v>1180</v>
      </c>
      <c r="M38" s="357" t="s">
        <v>40</v>
      </c>
      <c r="N38" s="357" t="s">
        <v>36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1131</v>
      </c>
      <c r="U38" s="357" t="s">
        <v>294</v>
      </c>
      <c r="V38" s="357" t="s">
        <v>294</v>
      </c>
    </row>
    <row r="39" spans="1:22" ht="15" thickBot="1">
      <c r="A39" s="782"/>
      <c r="B39" s="776"/>
      <c r="C39" s="902" t="s">
        <v>22</v>
      </c>
      <c r="D39" s="780">
        <v>19</v>
      </c>
      <c r="E39" s="780">
        <v>23</v>
      </c>
      <c r="F39" s="781"/>
      <c r="G39" s="494"/>
      <c r="H39" s="494" t="s">
        <v>294</v>
      </c>
      <c r="I39" s="494" t="s">
        <v>294</v>
      </c>
      <c r="J39" s="494" t="s">
        <v>294</v>
      </c>
      <c r="K39" s="573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774">
        <v>5</v>
      </c>
      <c r="B40" s="603" t="s">
        <v>4030</v>
      </c>
      <c r="C40" s="883" t="s">
        <v>4031</v>
      </c>
      <c r="D40" s="46">
        <v>3</v>
      </c>
      <c r="E40" s="46">
        <v>4</v>
      </c>
      <c r="F40" s="616" t="s">
        <v>4018</v>
      </c>
      <c r="G40" s="494"/>
      <c r="H40" s="494" t="s">
        <v>4017</v>
      </c>
      <c r="I40" s="494" t="s">
        <v>294</v>
      </c>
      <c r="J40" s="494" t="s">
        <v>294</v>
      </c>
      <c r="K40" s="574">
        <v>0</v>
      </c>
      <c r="L40" s="358" t="s">
        <v>4032</v>
      </c>
      <c r="M40" s="357" t="s">
        <v>4030</v>
      </c>
      <c r="N40" s="357" t="s">
        <v>4017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4019</v>
      </c>
      <c r="U40" s="357" t="s">
        <v>294</v>
      </c>
      <c r="V40" s="357" t="s">
        <v>294</v>
      </c>
    </row>
    <row r="41" spans="1:22">
      <c r="A41" s="776"/>
      <c r="B41" s="607" t="s">
        <v>4029</v>
      </c>
      <c r="C41" s="608" t="s">
        <v>3758</v>
      </c>
      <c r="D41" s="607">
        <v>2</v>
      </c>
      <c r="E41" s="607">
        <v>2</v>
      </c>
      <c r="F41" s="617" t="s">
        <v>141</v>
      </c>
      <c r="G41" s="494"/>
      <c r="H41" s="494" t="s">
        <v>30</v>
      </c>
      <c r="I41" s="494" t="s">
        <v>294</v>
      </c>
      <c r="J41" s="494" t="s">
        <v>294</v>
      </c>
      <c r="K41" s="573">
        <v>0</v>
      </c>
      <c r="L41" s="358" t="s">
        <v>3593</v>
      </c>
      <c r="M41" s="357" t="s">
        <v>4029</v>
      </c>
      <c r="N41" s="357" t="s">
        <v>30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604</v>
      </c>
      <c r="U41" s="357" t="s">
        <v>294</v>
      </c>
      <c r="V41" s="357" t="s">
        <v>294</v>
      </c>
    </row>
    <row r="42" spans="1:22">
      <c r="A42" s="776"/>
      <c r="B42" s="607" t="s">
        <v>4034</v>
      </c>
      <c r="C42" s="608" t="s">
        <v>4035</v>
      </c>
      <c r="D42" s="607">
        <v>3</v>
      </c>
      <c r="E42" s="607">
        <v>4</v>
      </c>
      <c r="F42" s="617" t="s">
        <v>141</v>
      </c>
      <c r="G42" s="494"/>
      <c r="H42" s="494" t="s">
        <v>30</v>
      </c>
      <c r="I42" s="494" t="s">
        <v>294</v>
      </c>
      <c r="J42" s="494" t="s">
        <v>294</v>
      </c>
      <c r="K42" s="573">
        <v>0</v>
      </c>
      <c r="L42" s="358" t="s">
        <v>4036</v>
      </c>
      <c r="M42" s="357" t="s">
        <v>4034</v>
      </c>
      <c r="N42" s="357" t="s">
        <v>30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604</v>
      </c>
      <c r="U42" s="357" t="s">
        <v>294</v>
      </c>
      <c r="V42" s="357" t="s">
        <v>294</v>
      </c>
    </row>
    <row r="43" spans="1:22">
      <c r="A43" s="776"/>
      <c r="B43" s="607" t="s">
        <v>4040</v>
      </c>
      <c r="C43" s="608" t="s">
        <v>4269</v>
      </c>
      <c r="D43" s="609">
        <v>2</v>
      </c>
      <c r="E43" s="607">
        <v>2</v>
      </c>
      <c r="F43" s="896"/>
      <c r="G43" s="494" t="s">
        <v>242</v>
      </c>
      <c r="H43" s="494"/>
      <c r="I43" s="494" t="s">
        <v>294</v>
      </c>
      <c r="J43" s="494" t="s">
        <v>294</v>
      </c>
      <c r="K43" s="573">
        <v>0</v>
      </c>
      <c r="L43" s="358" t="s">
        <v>4042</v>
      </c>
      <c r="M43" s="357" t="s">
        <v>4040</v>
      </c>
      <c r="N43" s="357" t="s">
        <v>241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</row>
    <row r="44" spans="1:22">
      <c r="A44" s="776"/>
      <c r="B44" s="607" t="s">
        <v>4043</v>
      </c>
      <c r="C44" s="608" t="s">
        <v>4044</v>
      </c>
      <c r="D44" s="609">
        <v>2</v>
      </c>
      <c r="E44" s="607">
        <v>2</v>
      </c>
      <c r="F44" s="896"/>
      <c r="G44" s="494" t="s">
        <v>242</v>
      </c>
      <c r="H44" s="494"/>
      <c r="I44" s="494" t="s">
        <v>294</v>
      </c>
      <c r="J44" s="494" t="s">
        <v>294</v>
      </c>
      <c r="K44" s="573">
        <v>0</v>
      </c>
      <c r="L44" s="358" t="s">
        <v>4045</v>
      </c>
      <c r="M44" s="357" t="s">
        <v>4043</v>
      </c>
      <c r="N44" s="357" t="s">
        <v>241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776"/>
      <c r="B45" s="607" t="s">
        <v>3683</v>
      </c>
      <c r="C45" s="608" t="s">
        <v>4270</v>
      </c>
      <c r="D45" s="609">
        <v>3</v>
      </c>
      <c r="E45" s="609">
        <v>4</v>
      </c>
      <c r="F45" s="617" t="s">
        <v>4268</v>
      </c>
      <c r="G45" s="494"/>
      <c r="H45" s="494" t="s">
        <v>4022</v>
      </c>
      <c r="I45" s="494" t="s">
        <v>294</v>
      </c>
      <c r="J45" s="494" t="s">
        <v>294</v>
      </c>
      <c r="K45" s="573">
        <v>0</v>
      </c>
      <c r="L45" s="358" t="s">
        <v>3684</v>
      </c>
      <c r="M45" s="357" t="s">
        <v>3683</v>
      </c>
      <c r="N45" s="357" t="s">
        <v>4022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4024</v>
      </c>
      <c r="U45" s="357" t="s">
        <v>294</v>
      </c>
      <c r="V45" s="357" t="s">
        <v>294</v>
      </c>
    </row>
    <row r="46" spans="1:22">
      <c r="A46" s="776"/>
      <c r="B46" s="607" t="s">
        <v>4033</v>
      </c>
      <c r="C46" s="608" t="s">
        <v>3665</v>
      </c>
      <c r="D46" s="609">
        <v>5</v>
      </c>
      <c r="E46" s="607">
        <v>8</v>
      </c>
      <c r="F46" s="617" t="s">
        <v>4018</v>
      </c>
      <c r="G46" s="494"/>
      <c r="H46" s="494" t="s">
        <v>4017</v>
      </c>
      <c r="I46" s="494" t="s">
        <v>294</v>
      </c>
      <c r="J46" s="494" t="s">
        <v>294</v>
      </c>
      <c r="K46" s="573">
        <v>0</v>
      </c>
      <c r="L46" s="358" t="s">
        <v>3666</v>
      </c>
      <c r="M46" s="357" t="s">
        <v>4033</v>
      </c>
      <c r="N46" s="357" t="s">
        <v>4017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4019</v>
      </c>
      <c r="U46" s="357" t="s">
        <v>294</v>
      </c>
      <c r="V46" s="357" t="s">
        <v>294</v>
      </c>
    </row>
    <row r="47" spans="1:22" ht="15" thickBot="1">
      <c r="A47" s="776"/>
      <c r="B47" s="619" t="s">
        <v>4037</v>
      </c>
      <c r="C47" s="524" t="s">
        <v>4038</v>
      </c>
      <c r="D47" s="516">
        <v>2</v>
      </c>
      <c r="E47" s="516">
        <v>4</v>
      </c>
      <c r="F47" s="678" t="s">
        <v>4018</v>
      </c>
      <c r="G47" s="494"/>
      <c r="H47" s="494" t="s">
        <v>4017</v>
      </c>
      <c r="I47" s="494" t="s">
        <v>294</v>
      </c>
      <c r="J47" s="494" t="s">
        <v>294</v>
      </c>
      <c r="K47" s="573">
        <v>0</v>
      </c>
      <c r="L47" s="358" t="s">
        <v>4039</v>
      </c>
      <c r="M47" s="357" t="s">
        <v>4037</v>
      </c>
      <c r="N47" s="357" t="s">
        <v>4017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4019</v>
      </c>
      <c r="U47" s="357" t="s">
        <v>294</v>
      </c>
      <c r="V47" s="357" t="s">
        <v>294</v>
      </c>
    </row>
    <row r="48" spans="1:22" ht="15" thickBot="1">
      <c r="A48" s="782"/>
      <c r="B48" s="783"/>
      <c r="C48" s="903" t="s">
        <v>22</v>
      </c>
      <c r="D48" s="785">
        <v>20</v>
      </c>
      <c r="E48" s="780">
        <v>28</v>
      </c>
      <c r="F48" s="78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774">
        <v>6</v>
      </c>
      <c r="B49" s="603" t="s">
        <v>35</v>
      </c>
      <c r="C49" s="531" t="s">
        <v>3258</v>
      </c>
      <c r="D49" s="498">
        <v>3</v>
      </c>
      <c r="E49" s="498">
        <v>4</v>
      </c>
      <c r="F49" s="877" t="s">
        <v>4007</v>
      </c>
      <c r="G49" s="494"/>
      <c r="H49" s="494" t="s">
        <v>3184</v>
      </c>
      <c r="I49" s="494" t="s">
        <v>294</v>
      </c>
      <c r="J49" s="494" t="s">
        <v>294</v>
      </c>
      <c r="K49" s="573">
        <v>0</v>
      </c>
      <c r="L49" s="358" t="s">
        <v>3259</v>
      </c>
      <c r="M49" s="357" t="s">
        <v>35</v>
      </c>
      <c r="N49" s="357" t="s">
        <v>3184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3187</v>
      </c>
      <c r="U49" s="357" t="s">
        <v>294</v>
      </c>
      <c r="V49" s="357" t="s">
        <v>294</v>
      </c>
    </row>
    <row r="50" spans="1:22">
      <c r="A50" s="776"/>
      <c r="B50" s="607" t="s">
        <v>3680</v>
      </c>
      <c r="C50" s="520" t="s">
        <v>4046</v>
      </c>
      <c r="D50" s="499">
        <v>4</v>
      </c>
      <c r="E50" s="499">
        <v>6</v>
      </c>
      <c r="F50" s="746" t="s">
        <v>4031</v>
      </c>
      <c r="G50" s="494"/>
      <c r="H50" s="494" t="s">
        <v>4030</v>
      </c>
      <c r="I50" s="494" t="s">
        <v>294</v>
      </c>
      <c r="J50" s="494" t="s">
        <v>294</v>
      </c>
      <c r="K50" s="573">
        <v>0</v>
      </c>
      <c r="L50" s="358" t="s">
        <v>3682</v>
      </c>
      <c r="M50" s="357" t="s">
        <v>3680</v>
      </c>
      <c r="N50" s="357" t="s">
        <v>4030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4032</v>
      </c>
      <c r="U50" s="357" t="s">
        <v>294</v>
      </c>
      <c r="V50" s="357" t="s">
        <v>294</v>
      </c>
    </row>
    <row r="51" spans="1:22">
      <c r="A51" s="776"/>
      <c r="B51" s="607" t="s">
        <v>3950</v>
      </c>
      <c r="C51" s="520" t="s">
        <v>4047</v>
      </c>
      <c r="D51" s="499">
        <v>2</v>
      </c>
      <c r="E51" s="499">
        <v>2</v>
      </c>
      <c r="F51" s="904" t="s">
        <v>4038</v>
      </c>
      <c r="G51" s="494"/>
      <c r="H51" s="494" t="s">
        <v>4037</v>
      </c>
      <c r="I51" s="494" t="s">
        <v>294</v>
      </c>
      <c r="J51" s="494" t="s">
        <v>294</v>
      </c>
      <c r="K51" s="573">
        <v>0</v>
      </c>
      <c r="L51" s="358" t="s">
        <v>3952</v>
      </c>
      <c r="M51" s="357" t="s">
        <v>3950</v>
      </c>
      <c r="N51" s="357" t="s">
        <v>4037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4039</v>
      </c>
      <c r="U51" s="357" t="s">
        <v>294</v>
      </c>
      <c r="V51" s="357" t="s">
        <v>294</v>
      </c>
    </row>
    <row r="52" spans="1:22">
      <c r="A52" s="776"/>
      <c r="B52" s="607" t="s">
        <v>3699</v>
      </c>
      <c r="C52" s="520" t="s">
        <v>4271</v>
      </c>
      <c r="D52" s="499">
        <v>3</v>
      </c>
      <c r="E52" s="499">
        <v>4</v>
      </c>
      <c r="F52" s="610" t="s">
        <v>4270</v>
      </c>
      <c r="G52" s="494"/>
      <c r="H52" s="494" t="s">
        <v>3683</v>
      </c>
      <c r="I52" s="494" t="s">
        <v>294</v>
      </c>
      <c r="J52" s="494" t="s">
        <v>294</v>
      </c>
      <c r="K52" s="573">
        <v>0</v>
      </c>
      <c r="L52" s="358" t="s">
        <v>3701</v>
      </c>
      <c r="M52" s="357" t="s">
        <v>3699</v>
      </c>
      <c r="N52" s="357" t="s">
        <v>3683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3684</v>
      </c>
      <c r="U52" s="357" t="s">
        <v>294</v>
      </c>
      <c r="V52" s="357" t="s">
        <v>294</v>
      </c>
    </row>
    <row r="53" spans="1:22">
      <c r="A53" s="776"/>
      <c r="B53" s="607" t="s">
        <v>3688</v>
      </c>
      <c r="C53" s="520" t="s">
        <v>4048</v>
      </c>
      <c r="D53" s="499">
        <v>3</v>
      </c>
      <c r="E53" s="499">
        <v>4</v>
      </c>
      <c r="F53" s="610" t="s">
        <v>4031</v>
      </c>
      <c r="G53" s="494"/>
      <c r="H53" s="494" t="s">
        <v>4030</v>
      </c>
      <c r="I53" s="494" t="s">
        <v>294</v>
      </c>
      <c r="J53" s="494" t="s">
        <v>294</v>
      </c>
      <c r="K53" s="573">
        <v>0</v>
      </c>
      <c r="L53" s="358" t="s">
        <v>3690</v>
      </c>
      <c r="M53" s="357" t="s">
        <v>3688</v>
      </c>
      <c r="N53" s="357" t="s">
        <v>4030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4032</v>
      </c>
      <c r="U53" s="357" t="s">
        <v>294</v>
      </c>
      <c r="V53" s="357" t="s">
        <v>294</v>
      </c>
    </row>
    <row r="54" spans="1:22">
      <c r="A54" s="776"/>
      <c r="B54" s="607" t="s">
        <v>3685</v>
      </c>
      <c r="C54" s="520" t="s">
        <v>4272</v>
      </c>
      <c r="D54" s="499">
        <v>4</v>
      </c>
      <c r="E54" s="499">
        <v>6</v>
      </c>
      <c r="F54" s="610" t="s">
        <v>4031</v>
      </c>
      <c r="G54" s="494"/>
      <c r="H54" s="494" t="s">
        <v>4030</v>
      </c>
      <c r="I54" s="494" t="s">
        <v>294</v>
      </c>
      <c r="J54" s="494" t="s">
        <v>294</v>
      </c>
      <c r="K54" s="573">
        <v>0</v>
      </c>
      <c r="L54" s="358" t="s">
        <v>3687</v>
      </c>
      <c r="M54" s="357" t="s">
        <v>3685</v>
      </c>
      <c r="N54" s="357" t="s">
        <v>4030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4032</v>
      </c>
      <c r="U54" s="357" t="s">
        <v>294</v>
      </c>
      <c r="V54" s="357" t="s">
        <v>294</v>
      </c>
    </row>
    <row r="55" spans="1:22" ht="15" thickBot="1">
      <c r="A55" s="776"/>
      <c r="B55" s="619" t="s">
        <v>4049</v>
      </c>
      <c r="C55" s="537" t="s">
        <v>4273</v>
      </c>
      <c r="D55" s="516">
        <v>2</v>
      </c>
      <c r="E55" s="516">
        <v>4</v>
      </c>
      <c r="F55" s="885" t="s">
        <v>4070</v>
      </c>
      <c r="G55" s="494"/>
      <c r="H55" s="494" t="s">
        <v>3643</v>
      </c>
      <c r="I55" s="494" t="s">
        <v>294</v>
      </c>
      <c r="J55" s="494" t="s">
        <v>294</v>
      </c>
      <c r="K55" s="573">
        <v>0</v>
      </c>
      <c r="L55" s="358" t="s">
        <v>3651</v>
      </c>
      <c r="M55" s="357" t="s">
        <v>4049</v>
      </c>
      <c r="N55" s="357" t="s">
        <v>3643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3645</v>
      </c>
      <c r="U55" s="357" t="s">
        <v>294</v>
      </c>
      <c r="V55" s="357" t="s">
        <v>294</v>
      </c>
    </row>
    <row r="56" spans="1:22" ht="15" thickBot="1">
      <c r="A56" s="782"/>
      <c r="B56" s="782"/>
      <c r="C56" s="779" t="s">
        <v>22</v>
      </c>
      <c r="D56" s="780">
        <v>21</v>
      </c>
      <c r="E56" s="780">
        <v>30</v>
      </c>
      <c r="F56" s="78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774">
        <v>7</v>
      </c>
      <c r="B57" s="46" t="s">
        <v>4051</v>
      </c>
      <c r="C57" s="531" t="s">
        <v>3692</v>
      </c>
      <c r="D57" s="498">
        <v>4</v>
      </c>
      <c r="E57" s="498">
        <v>6</v>
      </c>
      <c r="F57" s="616" t="s">
        <v>4272</v>
      </c>
      <c r="G57" s="494"/>
      <c r="H57" s="494" t="s">
        <v>3685</v>
      </c>
      <c r="I57" s="494" t="s">
        <v>294</v>
      </c>
      <c r="J57" s="494" t="s">
        <v>294</v>
      </c>
      <c r="K57" s="573">
        <v>0</v>
      </c>
      <c r="L57" s="358" t="s">
        <v>3692</v>
      </c>
      <c r="M57" s="357" t="s">
        <v>4051</v>
      </c>
      <c r="N57" s="357" t="s">
        <v>3685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3687</v>
      </c>
      <c r="U57" s="357" t="s">
        <v>294</v>
      </c>
      <c r="V57" s="357" t="s">
        <v>294</v>
      </c>
    </row>
    <row r="58" spans="1:22">
      <c r="A58" s="776"/>
      <c r="B58" s="47" t="s">
        <v>38</v>
      </c>
      <c r="C58" s="520" t="s">
        <v>146</v>
      </c>
      <c r="D58" s="499">
        <v>1</v>
      </c>
      <c r="E58" s="499">
        <v>1</v>
      </c>
      <c r="F58" s="881" t="s">
        <v>3226</v>
      </c>
      <c r="G58" s="494"/>
      <c r="H58" s="494" t="s">
        <v>19</v>
      </c>
      <c r="I58" s="494" t="s">
        <v>294</v>
      </c>
      <c r="J58" s="494" t="s">
        <v>294</v>
      </c>
      <c r="K58" s="573">
        <v>0</v>
      </c>
      <c r="L58" s="358" t="s">
        <v>331</v>
      </c>
      <c r="M58" s="357" t="s">
        <v>38</v>
      </c>
      <c r="N58" s="357" t="s">
        <v>19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335</v>
      </c>
      <c r="U58" s="357" t="s">
        <v>294</v>
      </c>
      <c r="V58" s="357" t="s">
        <v>294</v>
      </c>
    </row>
    <row r="59" spans="1:22">
      <c r="A59" s="776"/>
      <c r="B59" s="47" t="s">
        <v>4052</v>
      </c>
      <c r="C59" s="520" t="s">
        <v>147</v>
      </c>
      <c r="D59" s="47">
        <v>8</v>
      </c>
      <c r="E59" s="47">
        <v>12</v>
      </c>
      <c r="F59" s="618" t="s">
        <v>3258</v>
      </c>
      <c r="G59" s="494"/>
      <c r="H59" s="494" t="s">
        <v>35</v>
      </c>
      <c r="I59" s="494" t="s">
        <v>294</v>
      </c>
      <c r="J59" s="494" t="s">
        <v>294</v>
      </c>
      <c r="K59" s="573">
        <v>0</v>
      </c>
      <c r="L59" s="358" t="s">
        <v>1153</v>
      </c>
      <c r="M59" s="357" t="s">
        <v>4052</v>
      </c>
      <c r="N59" s="357" t="s">
        <v>35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3259</v>
      </c>
      <c r="U59" s="357" t="s">
        <v>294</v>
      </c>
      <c r="V59" s="357" t="s">
        <v>294</v>
      </c>
    </row>
    <row r="60" spans="1:22">
      <c r="A60" s="776"/>
      <c r="B60" s="47" t="s">
        <v>3693</v>
      </c>
      <c r="C60" s="520" t="s">
        <v>4274</v>
      </c>
      <c r="D60" s="499">
        <v>3</v>
      </c>
      <c r="E60" s="499">
        <v>4</v>
      </c>
      <c r="F60" s="610" t="s">
        <v>4270</v>
      </c>
      <c r="G60" s="494"/>
      <c r="H60" s="494" t="s">
        <v>3683</v>
      </c>
      <c r="I60" s="494" t="s">
        <v>294</v>
      </c>
      <c r="J60" s="494" t="s">
        <v>294</v>
      </c>
      <c r="K60" s="573">
        <v>0</v>
      </c>
      <c r="L60" s="358" t="s">
        <v>3695</v>
      </c>
      <c r="M60" s="357" t="s">
        <v>3693</v>
      </c>
      <c r="N60" s="357" t="s">
        <v>3683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3684</v>
      </c>
      <c r="U60" s="357" t="s">
        <v>294</v>
      </c>
      <c r="V60" s="357" t="s">
        <v>294</v>
      </c>
    </row>
    <row r="61" spans="1:22" ht="15" thickBot="1">
      <c r="A61" s="776"/>
      <c r="B61" s="50" t="s">
        <v>3702</v>
      </c>
      <c r="C61" s="537" t="s">
        <v>3703</v>
      </c>
      <c r="D61" s="516">
        <v>3</v>
      </c>
      <c r="E61" s="516">
        <v>4</v>
      </c>
      <c r="F61" s="618" t="s">
        <v>4272</v>
      </c>
      <c r="G61" s="494"/>
      <c r="H61" s="494" t="s">
        <v>3685</v>
      </c>
      <c r="I61" s="494" t="s">
        <v>294</v>
      </c>
      <c r="J61" s="494" t="s">
        <v>294</v>
      </c>
      <c r="K61" s="573">
        <v>0</v>
      </c>
      <c r="L61" s="358" t="s">
        <v>3703</v>
      </c>
      <c r="M61" s="357" t="s">
        <v>3702</v>
      </c>
      <c r="N61" s="357" t="s">
        <v>3685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3687</v>
      </c>
      <c r="U61" s="357" t="s">
        <v>294</v>
      </c>
      <c r="V61" s="357" t="s">
        <v>294</v>
      </c>
    </row>
    <row r="62" spans="1:22" ht="15" thickBot="1">
      <c r="A62" s="782"/>
      <c r="B62" s="782"/>
      <c r="C62" s="779" t="s">
        <v>22</v>
      </c>
      <c r="D62" s="780">
        <v>19</v>
      </c>
      <c r="E62" s="780">
        <v>27</v>
      </c>
      <c r="F62" s="786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774">
        <v>8</v>
      </c>
      <c r="B63" s="46" t="s">
        <v>4053</v>
      </c>
      <c r="C63" s="531" t="s">
        <v>4054</v>
      </c>
      <c r="D63" s="498">
        <v>2</v>
      </c>
      <c r="E63" s="498">
        <v>4</v>
      </c>
      <c r="F63" s="616" t="s">
        <v>3692</v>
      </c>
      <c r="G63" s="494"/>
      <c r="H63" s="494" t="s">
        <v>4051</v>
      </c>
      <c r="I63" s="494" t="s">
        <v>294</v>
      </c>
      <c r="J63" s="494" t="s">
        <v>294</v>
      </c>
      <c r="K63" s="573">
        <v>0</v>
      </c>
      <c r="L63" s="358" t="s">
        <v>4054</v>
      </c>
      <c r="M63" s="357" t="s">
        <v>4053</v>
      </c>
      <c r="N63" s="357" t="s">
        <v>4051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3692</v>
      </c>
      <c r="U63" s="357" t="s">
        <v>294</v>
      </c>
      <c r="V63" s="357" t="s">
        <v>294</v>
      </c>
    </row>
    <row r="64" spans="1:22">
      <c r="A64" s="776"/>
      <c r="B64" s="47" t="s">
        <v>34</v>
      </c>
      <c r="C64" s="520" t="s">
        <v>142</v>
      </c>
      <c r="D64" s="499">
        <v>4</v>
      </c>
      <c r="E64" s="47">
        <v>6</v>
      </c>
      <c r="F64" s="881" t="s">
        <v>11</v>
      </c>
      <c r="G64" s="494"/>
      <c r="H64" s="494" t="s">
        <v>10</v>
      </c>
      <c r="I64" s="494" t="s">
        <v>294</v>
      </c>
      <c r="J64" s="494" t="s">
        <v>294</v>
      </c>
      <c r="K64" s="573">
        <v>0</v>
      </c>
      <c r="L64" s="358" t="s">
        <v>1181</v>
      </c>
      <c r="M64" s="357" t="s">
        <v>34</v>
      </c>
      <c r="N64" s="357" t="s">
        <v>10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438</v>
      </c>
      <c r="U64" s="357" t="s">
        <v>294</v>
      </c>
      <c r="V64" s="357" t="s">
        <v>294</v>
      </c>
    </row>
    <row r="65" spans="1:22">
      <c r="A65" s="776"/>
      <c r="B65" s="47" t="s">
        <v>4055</v>
      </c>
      <c r="C65" s="533" t="s">
        <v>4056</v>
      </c>
      <c r="D65" s="499">
        <v>3</v>
      </c>
      <c r="E65" s="499">
        <v>4</v>
      </c>
      <c r="F65" s="618" t="s">
        <v>4271</v>
      </c>
      <c r="G65" s="494"/>
      <c r="H65" s="494" t="s">
        <v>3699</v>
      </c>
      <c r="I65" s="494" t="s">
        <v>294</v>
      </c>
      <c r="J65" s="494" t="s">
        <v>294</v>
      </c>
      <c r="K65" s="573">
        <v>0</v>
      </c>
      <c r="L65" s="358" t="s">
        <v>3707</v>
      </c>
      <c r="M65" s="357" t="s">
        <v>4055</v>
      </c>
      <c r="N65" s="357" t="s">
        <v>3699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3701</v>
      </c>
      <c r="U65" s="357" t="s">
        <v>294</v>
      </c>
      <c r="V65" s="357" t="s">
        <v>294</v>
      </c>
    </row>
    <row r="66" spans="1:22">
      <c r="A66" s="776"/>
      <c r="B66" s="47" t="s">
        <v>4057</v>
      </c>
      <c r="C66" s="886" t="s">
        <v>4275</v>
      </c>
      <c r="D66" s="499">
        <v>3</v>
      </c>
      <c r="E66" s="499">
        <v>4</v>
      </c>
      <c r="F66" s="618" t="s">
        <v>3692</v>
      </c>
      <c r="G66" s="494"/>
      <c r="H66" s="494" t="s">
        <v>4051</v>
      </c>
      <c r="I66" s="494" t="s">
        <v>294</v>
      </c>
      <c r="J66" s="494" t="s">
        <v>294</v>
      </c>
      <c r="K66" s="573">
        <v>0</v>
      </c>
      <c r="L66" s="358" t="s">
        <v>4059</v>
      </c>
      <c r="M66" s="357" t="s">
        <v>4057</v>
      </c>
      <c r="N66" s="357" t="s">
        <v>4051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3692</v>
      </c>
      <c r="U66" s="357" t="s">
        <v>294</v>
      </c>
      <c r="V66" s="357" t="s">
        <v>294</v>
      </c>
    </row>
    <row r="67" spans="1:22" ht="15" thickBot="1">
      <c r="A67" s="776"/>
      <c r="B67" s="50" t="s">
        <v>4060</v>
      </c>
      <c r="C67" s="887" t="s">
        <v>151</v>
      </c>
      <c r="D67" s="516">
        <v>6</v>
      </c>
      <c r="E67" s="516">
        <v>8</v>
      </c>
      <c r="F67" s="678" t="s">
        <v>147</v>
      </c>
      <c r="G67" s="494"/>
      <c r="H67" s="494" t="s">
        <v>4052</v>
      </c>
      <c r="I67" s="494" t="s">
        <v>294</v>
      </c>
      <c r="J67" s="494" t="s">
        <v>294</v>
      </c>
      <c r="K67" s="573">
        <v>0</v>
      </c>
      <c r="L67" s="358" t="s">
        <v>1182</v>
      </c>
      <c r="M67" s="357" t="s">
        <v>4060</v>
      </c>
      <c r="N67" s="357" t="s">
        <v>4052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1153</v>
      </c>
      <c r="U67" s="357" t="s">
        <v>294</v>
      </c>
      <c r="V67" s="357" t="s">
        <v>294</v>
      </c>
    </row>
    <row r="68" spans="1:22" ht="15" thickBot="1">
      <c r="A68" s="782"/>
      <c r="B68" s="776"/>
      <c r="C68" s="779" t="s">
        <v>22</v>
      </c>
      <c r="D68" s="780">
        <v>18</v>
      </c>
      <c r="E68" s="780">
        <v>26</v>
      </c>
      <c r="F68" s="78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 ht="15" thickBot="1">
      <c r="A69" s="774">
        <v>9</v>
      </c>
      <c r="B69" s="48" t="s">
        <v>4062</v>
      </c>
      <c r="C69" s="905" t="s">
        <v>4063</v>
      </c>
      <c r="D69" s="906">
        <v>20</v>
      </c>
      <c r="E69" s="906">
        <v>40</v>
      </c>
      <c r="F69" s="907" t="s">
        <v>4275</v>
      </c>
      <c r="G69" s="494"/>
      <c r="H69" s="494" t="s">
        <v>4057</v>
      </c>
      <c r="I69" s="494" t="s">
        <v>294</v>
      </c>
      <c r="J69" s="494" t="s">
        <v>294</v>
      </c>
      <c r="K69" s="573">
        <v>0</v>
      </c>
      <c r="L69" s="358" t="s">
        <v>4064</v>
      </c>
      <c r="M69" s="357" t="s">
        <v>4062</v>
      </c>
      <c r="N69" s="357" t="s">
        <v>4057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4059</v>
      </c>
      <c r="U69" s="357" t="s">
        <v>294</v>
      </c>
      <c r="V69" s="357" t="s">
        <v>294</v>
      </c>
    </row>
    <row r="70" spans="1:22" ht="15" thickBot="1">
      <c r="A70" s="782"/>
      <c r="B70" s="783"/>
      <c r="C70" s="779" t="s">
        <v>22</v>
      </c>
      <c r="D70" s="780">
        <v>20</v>
      </c>
      <c r="E70" s="780">
        <v>40</v>
      </c>
      <c r="F70" s="781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774">
        <v>10</v>
      </c>
      <c r="B71" s="47" t="s">
        <v>4065</v>
      </c>
      <c r="C71" s="886" t="s">
        <v>4066</v>
      </c>
      <c r="D71" s="499">
        <v>20</v>
      </c>
      <c r="E71" s="499">
        <v>40</v>
      </c>
      <c r="F71" s="618" t="s">
        <v>4063</v>
      </c>
      <c r="G71" s="494"/>
      <c r="H71" s="494" t="s">
        <v>4062</v>
      </c>
      <c r="I71" s="494" t="s">
        <v>294</v>
      </c>
      <c r="J71" s="494" t="s">
        <v>294</v>
      </c>
      <c r="K71" s="573">
        <v>0</v>
      </c>
      <c r="L71" s="358" t="s">
        <v>4067</v>
      </c>
      <c r="M71" s="357" t="s">
        <v>4065</v>
      </c>
      <c r="N71" s="357" t="s">
        <v>4062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4064</v>
      </c>
      <c r="U71" s="357" t="s">
        <v>294</v>
      </c>
      <c r="V71" s="357" t="s">
        <v>294</v>
      </c>
    </row>
    <row r="72" spans="1:22" ht="15" thickBot="1">
      <c r="A72" s="776"/>
      <c r="B72" s="50" t="s">
        <v>4068</v>
      </c>
      <c r="C72" s="887" t="s">
        <v>3394</v>
      </c>
      <c r="D72" s="516">
        <v>2</v>
      </c>
      <c r="E72" s="516">
        <v>2</v>
      </c>
      <c r="F72" s="678" t="s">
        <v>4069</v>
      </c>
      <c r="G72" s="494"/>
      <c r="H72" s="494" t="s">
        <v>4062</v>
      </c>
      <c r="I72" s="494" t="s">
        <v>4060</v>
      </c>
      <c r="J72" s="494" t="s">
        <v>294</v>
      </c>
      <c r="K72" s="573">
        <v>0</v>
      </c>
      <c r="L72" s="358" t="s">
        <v>3396</v>
      </c>
      <c r="M72" s="357" t="s">
        <v>4068</v>
      </c>
      <c r="N72" s="357" t="s">
        <v>4062</v>
      </c>
      <c r="O72" s="357" t="s">
        <v>4060</v>
      </c>
      <c r="P72" s="357" t="s">
        <v>294</v>
      </c>
      <c r="Q72" s="357">
        <v>0</v>
      </c>
      <c r="R72" s="357">
        <v>26</v>
      </c>
      <c r="S72" s="357">
        <v>0</v>
      </c>
      <c r="T72" s="357" t="s">
        <v>4064</v>
      </c>
      <c r="U72" s="357" t="s">
        <v>1182</v>
      </c>
      <c r="V72" s="357" t="s">
        <v>294</v>
      </c>
    </row>
    <row r="73" spans="1:22" ht="15" thickBot="1">
      <c r="A73" s="782"/>
      <c r="B73" s="783"/>
      <c r="C73" s="779" t="s">
        <v>22</v>
      </c>
      <c r="D73" s="780">
        <v>22</v>
      </c>
      <c r="E73" s="780">
        <v>42</v>
      </c>
      <c r="F73" s="78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908"/>
      <c r="B74" s="909"/>
      <c r="C74" s="910" t="s">
        <v>111</v>
      </c>
      <c r="D74" s="911">
        <v>200</v>
      </c>
      <c r="E74" s="911">
        <v>296</v>
      </c>
      <c r="F74" s="84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  <row r="81" spans="6:6">
      <c r="F81" s="684"/>
    </row>
    <row r="82" spans="6:6">
      <c r="F82" s="684"/>
    </row>
    <row r="83" spans="6:6">
      <c r="F83" s="684"/>
    </row>
    <row r="84" spans="6:6">
      <c r="F84" s="684"/>
    </row>
    <row r="85" spans="6:6">
      <c r="F85" s="684"/>
    </row>
    <row r="86" spans="6:6">
      <c r="F86" s="684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A7E1-1A35-41DF-8AB6-89489EA331F1}">
  <sheetPr codeName="Sheet226"/>
  <dimension ref="A1:V86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876" t="s">
        <v>10</v>
      </c>
      <c r="C9" s="531" t="s">
        <v>11</v>
      </c>
      <c r="D9" s="498">
        <v>2</v>
      </c>
      <c r="E9" s="46">
        <v>2</v>
      </c>
      <c r="F9" s="877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878" t="s">
        <v>3397</v>
      </c>
      <c r="C10" s="523" t="s">
        <v>3906</v>
      </c>
      <c r="D10" s="499">
        <v>5</v>
      </c>
      <c r="E10" s="47">
        <v>7</v>
      </c>
      <c r="F10" s="67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879" t="s">
        <v>4001</v>
      </c>
      <c r="C11" s="520" t="s">
        <v>4253</v>
      </c>
      <c r="D11" s="47">
        <v>3</v>
      </c>
      <c r="E11" s="47">
        <v>3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4003</v>
      </c>
      <c r="M11" s="357" t="s">
        <v>4001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3184</v>
      </c>
      <c r="C12" s="611" t="s">
        <v>4007</v>
      </c>
      <c r="D12" s="609">
        <v>3</v>
      </c>
      <c r="E12" s="607">
        <v>4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3187</v>
      </c>
      <c r="M12" s="357" t="s">
        <v>3184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879" t="s">
        <v>4004</v>
      </c>
      <c r="C13" s="520" t="s">
        <v>4005</v>
      </c>
      <c r="D13" s="47">
        <v>3</v>
      </c>
      <c r="E13" s="47">
        <v>4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4006</v>
      </c>
      <c r="M13" s="357" t="s">
        <v>4004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879" t="s">
        <v>20</v>
      </c>
      <c r="C14" s="520" t="s">
        <v>4140</v>
      </c>
      <c r="D14" s="499">
        <v>5</v>
      </c>
      <c r="E14" s="47">
        <v>6</v>
      </c>
      <c r="F14" s="61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38" t="s">
        <v>22</v>
      </c>
      <c r="D15" s="692">
        <v>21</v>
      </c>
      <c r="E15" s="692">
        <v>26</v>
      </c>
      <c r="F15" s="880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876" t="s">
        <v>3544</v>
      </c>
      <c r="C16" s="531" t="s">
        <v>3570</v>
      </c>
      <c r="D16" s="498">
        <v>5</v>
      </c>
      <c r="E16" s="46">
        <v>6</v>
      </c>
      <c r="F16" s="610" t="s">
        <v>3906</v>
      </c>
      <c r="G16" s="494"/>
      <c r="H16" s="494" t="s">
        <v>3397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3397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3399</v>
      </c>
      <c r="U16" s="357" t="s">
        <v>294</v>
      </c>
      <c r="V16" s="357" t="s">
        <v>294</v>
      </c>
    </row>
    <row r="17" spans="1:22">
      <c r="A17" s="515"/>
      <c r="B17" s="879" t="s">
        <v>26</v>
      </c>
      <c r="C17" s="520" t="s">
        <v>4143</v>
      </c>
      <c r="D17" s="499">
        <v>5</v>
      </c>
      <c r="E17" s="47">
        <v>6</v>
      </c>
      <c r="F17" s="610" t="s">
        <v>21</v>
      </c>
      <c r="G17" s="494"/>
      <c r="H17" s="494" t="s">
        <v>20</v>
      </c>
      <c r="I17" s="494" t="s">
        <v>294</v>
      </c>
      <c r="J17" s="494" t="s">
        <v>294</v>
      </c>
      <c r="K17" s="573">
        <v>0</v>
      </c>
      <c r="L17" s="358" t="s">
        <v>3412</v>
      </c>
      <c r="M17" s="357" t="s">
        <v>26</v>
      </c>
      <c r="N17" s="357" t="s">
        <v>20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470</v>
      </c>
      <c r="U17" s="357" t="s">
        <v>294</v>
      </c>
      <c r="V17" s="357" t="s">
        <v>294</v>
      </c>
    </row>
    <row r="18" spans="1:22">
      <c r="A18" s="515"/>
      <c r="B18" s="879" t="s">
        <v>19</v>
      </c>
      <c r="C18" s="520" t="s">
        <v>872</v>
      </c>
      <c r="D18" s="499">
        <v>2</v>
      </c>
      <c r="E18" s="47">
        <v>2</v>
      </c>
      <c r="F18" s="881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19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879" t="s">
        <v>29</v>
      </c>
      <c r="C19" s="520" t="s">
        <v>53</v>
      </c>
      <c r="D19" s="499">
        <v>2</v>
      </c>
      <c r="E19" s="47">
        <v>2</v>
      </c>
      <c r="F19" s="881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15"/>
      <c r="B20" s="879" t="s">
        <v>3910</v>
      </c>
      <c r="C20" s="520" t="s">
        <v>3911</v>
      </c>
      <c r="D20" s="499">
        <v>4</v>
      </c>
      <c r="E20" s="47">
        <v>6</v>
      </c>
      <c r="F20" s="610" t="s">
        <v>4005</v>
      </c>
      <c r="G20" s="494"/>
      <c r="H20" s="494" t="s">
        <v>4004</v>
      </c>
      <c r="I20" s="494" t="s">
        <v>294</v>
      </c>
      <c r="J20" s="494" t="s">
        <v>294</v>
      </c>
      <c r="K20" s="573">
        <v>0</v>
      </c>
      <c r="L20" s="358" t="s">
        <v>3912</v>
      </c>
      <c r="M20" s="357" t="s">
        <v>3910</v>
      </c>
      <c r="N20" s="357" t="s">
        <v>4004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4006</v>
      </c>
      <c r="U20" s="357" t="s">
        <v>294</v>
      </c>
      <c r="V20" s="357" t="s">
        <v>294</v>
      </c>
    </row>
    <row r="21" spans="1:22">
      <c r="A21" s="515"/>
      <c r="B21" s="879" t="s">
        <v>3643</v>
      </c>
      <c r="C21" s="520" t="s">
        <v>4070</v>
      </c>
      <c r="D21" s="499">
        <v>2</v>
      </c>
      <c r="E21" s="47">
        <v>2</v>
      </c>
      <c r="F21" s="610" t="s">
        <v>4253</v>
      </c>
      <c r="G21" s="494"/>
      <c r="H21" s="494" t="s">
        <v>4001</v>
      </c>
      <c r="I21" s="494" t="s">
        <v>294</v>
      </c>
      <c r="J21" s="494" t="s">
        <v>294</v>
      </c>
      <c r="K21" s="573">
        <v>0</v>
      </c>
      <c r="L21" s="358" t="s">
        <v>3645</v>
      </c>
      <c r="M21" s="357" t="s">
        <v>3643</v>
      </c>
      <c r="N21" s="357" t="s">
        <v>4001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4003</v>
      </c>
      <c r="U21" s="357" t="s">
        <v>294</v>
      </c>
      <c r="V21" s="357" t="s">
        <v>294</v>
      </c>
    </row>
    <row r="22" spans="1:22" ht="15" thickBot="1">
      <c r="A22" s="515"/>
      <c r="B22" s="882" t="s">
        <v>4009</v>
      </c>
      <c r="C22" s="537" t="s">
        <v>4254</v>
      </c>
      <c r="D22" s="516">
        <v>2</v>
      </c>
      <c r="E22" s="50">
        <v>4</v>
      </c>
      <c r="F22" s="610" t="s">
        <v>4005</v>
      </c>
      <c r="G22" s="494"/>
      <c r="H22" s="494" t="s">
        <v>4004</v>
      </c>
      <c r="I22" s="494" t="s">
        <v>294</v>
      </c>
      <c r="J22" s="494" t="s">
        <v>294</v>
      </c>
      <c r="K22" s="573">
        <v>0</v>
      </c>
      <c r="L22" s="358" t="s">
        <v>4011</v>
      </c>
      <c r="M22" s="357" t="s">
        <v>4009</v>
      </c>
      <c r="N22" s="357" t="s">
        <v>4004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4006</v>
      </c>
      <c r="U22" s="357" t="s">
        <v>294</v>
      </c>
      <c r="V22" s="357" t="s">
        <v>294</v>
      </c>
    </row>
    <row r="23" spans="1:22" ht="15" thickBot="1">
      <c r="A23" s="517"/>
      <c r="B23" s="47"/>
      <c r="C23" s="538" t="s">
        <v>22</v>
      </c>
      <c r="D23" s="547">
        <v>22</v>
      </c>
      <c r="E23" s="547">
        <v>28</v>
      </c>
      <c r="F23" s="880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602">
        <v>3</v>
      </c>
      <c r="B24" s="876" t="s">
        <v>3200</v>
      </c>
      <c r="C24" s="531" t="s">
        <v>4255</v>
      </c>
      <c r="D24" s="498">
        <v>3</v>
      </c>
      <c r="E24" s="498">
        <v>4</v>
      </c>
      <c r="F24" s="610" t="s">
        <v>4254</v>
      </c>
      <c r="G24" s="494"/>
      <c r="H24" s="494" t="s">
        <v>4009</v>
      </c>
      <c r="I24" s="494" t="s">
        <v>294</v>
      </c>
      <c r="J24" s="494" t="s">
        <v>294</v>
      </c>
      <c r="K24" s="573">
        <v>0</v>
      </c>
      <c r="L24" s="358" t="s">
        <v>3202</v>
      </c>
      <c r="M24" s="357" t="s">
        <v>3200</v>
      </c>
      <c r="N24" s="357" t="s">
        <v>4009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4011</v>
      </c>
      <c r="U24" s="357" t="s">
        <v>294</v>
      </c>
      <c r="V24" s="357" t="s">
        <v>294</v>
      </c>
    </row>
    <row r="25" spans="1:22">
      <c r="A25" s="515"/>
      <c r="B25" s="879" t="s">
        <v>4012</v>
      </c>
      <c r="C25" s="520" t="s">
        <v>4256</v>
      </c>
      <c r="D25" s="47">
        <v>3</v>
      </c>
      <c r="E25" s="499">
        <v>4</v>
      </c>
      <c r="F25" s="610" t="s">
        <v>4254</v>
      </c>
      <c r="G25" s="494"/>
      <c r="H25" s="494" t="s">
        <v>4009</v>
      </c>
      <c r="I25" s="494" t="s">
        <v>294</v>
      </c>
      <c r="J25" s="494" t="s">
        <v>294</v>
      </c>
      <c r="K25" s="573">
        <v>0</v>
      </c>
      <c r="L25" s="358" t="s">
        <v>4013</v>
      </c>
      <c r="M25" s="357" t="s">
        <v>4012</v>
      </c>
      <c r="N25" s="357" t="s">
        <v>4009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4011</v>
      </c>
      <c r="U25" s="357" t="s">
        <v>294</v>
      </c>
      <c r="V25" s="357" t="s">
        <v>294</v>
      </c>
    </row>
    <row r="26" spans="1:22">
      <c r="A26" s="515"/>
      <c r="B26" s="879" t="s">
        <v>36</v>
      </c>
      <c r="C26" s="520" t="s">
        <v>247</v>
      </c>
      <c r="D26" s="499">
        <v>1</v>
      </c>
      <c r="E26" s="499">
        <v>1</v>
      </c>
      <c r="F26" s="610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1131</v>
      </c>
      <c r="M26" s="357" t="s">
        <v>36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879" t="s">
        <v>4014</v>
      </c>
      <c r="C27" s="520" t="s">
        <v>4015</v>
      </c>
      <c r="D27" s="499">
        <v>2</v>
      </c>
      <c r="E27" s="499">
        <v>4</v>
      </c>
      <c r="F27" s="610" t="s">
        <v>3911</v>
      </c>
      <c r="G27" s="494"/>
      <c r="H27" s="494" t="s">
        <v>3910</v>
      </c>
      <c r="I27" s="494" t="s">
        <v>294</v>
      </c>
      <c r="J27" s="494" t="s">
        <v>294</v>
      </c>
      <c r="K27" s="573">
        <v>0</v>
      </c>
      <c r="L27" s="358" t="s">
        <v>4016</v>
      </c>
      <c r="M27" s="357" t="s">
        <v>4014</v>
      </c>
      <c r="N27" s="357" t="s">
        <v>3910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3912</v>
      </c>
      <c r="U27" s="357" t="s">
        <v>294</v>
      </c>
      <c r="V27" s="357" t="s">
        <v>294</v>
      </c>
    </row>
    <row r="28" spans="1:22">
      <c r="A28" s="515"/>
      <c r="B28" s="879" t="s">
        <v>3922</v>
      </c>
      <c r="C28" s="520" t="s">
        <v>3937</v>
      </c>
      <c r="D28" s="499">
        <v>4</v>
      </c>
      <c r="E28" s="499">
        <v>6</v>
      </c>
      <c r="F28" s="610" t="s">
        <v>3911</v>
      </c>
      <c r="G28" s="494"/>
      <c r="H28" s="494" t="s">
        <v>3910</v>
      </c>
      <c r="I28" s="494" t="s">
        <v>294</v>
      </c>
      <c r="J28" s="494" t="s">
        <v>294</v>
      </c>
      <c r="K28" s="573">
        <v>0</v>
      </c>
      <c r="L28" s="358" t="s">
        <v>3925</v>
      </c>
      <c r="M28" s="357" t="s">
        <v>3922</v>
      </c>
      <c r="N28" s="357" t="s">
        <v>3910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3912</v>
      </c>
      <c r="U28" s="357" t="s">
        <v>294</v>
      </c>
      <c r="V28" s="357" t="s">
        <v>294</v>
      </c>
    </row>
    <row r="29" spans="1:22" ht="15" thickBot="1">
      <c r="A29" s="515"/>
      <c r="B29" s="882" t="s">
        <v>33</v>
      </c>
      <c r="C29" s="537" t="s">
        <v>140</v>
      </c>
      <c r="D29" s="516">
        <v>5</v>
      </c>
      <c r="E29" s="516">
        <v>7</v>
      </c>
      <c r="F29" s="610" t="s">
        <v>4143</v>
      </c>
      <c r="G29" s="494"/>
      <c r="H29" s="494" t="s">
        <v>26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33</v>
      </c>
      <c r="N29" s="357" t="s">
        <v>26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517"/>
      <c r="B30" s="50"/>
      <c r="C30" s="538" t="s">
        <v>22</v>
      </c>
      <c r="D30" s="547">
        <v>18</v>
      </c>
      <c r="E30" s="547">
        <v>26</v>
      </c>
      <c r="F30" s="880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602">
        <v>4</v>
      </c>
      <c r="B31" s="46" t="s">
        <v>30</v>
      </c>
      <c r="C31" s="531" t="s">
        <v>3669</v>
      </c>
      <c r="D31" s="498">
        <v>5</v>
      </c>
      <c r="E31" s="46">
        <v>6</v>
      </c>
      <c r="F31" s="610" t="s">
        <v>3570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15"/>
      <c r="B32" s="47" t="s">
        <v>4017</v>
      </c>
      <c r="C32" s="520" t="s">
        <v>4018</v>
      </c>
      <c r="D32" s="499">
        <v>3</v>
      </c>
      <c r="E32" s="47">
        <v>4</v>
      </c>
      <c r="F32" s="610" t="s">
        <v>4257</v>
      </c>
      <c r="G32" s="494"/>
      <c r="H32" s="494" t="s">
        <v>4012</v>
      </c>
      <c r="I32" s="494" t="s">
        <v>294</v>
      </c>
      <c r="J32" s="494" t="s">
        <v>294</v>
      </c>
      <c r="K32" s="573">
        <v>0</v>
      </c>
      <c r="L32" s="358" t="s">
        <v>4019</v>
      </c>
      <c r="M32" s="357" t="s">
        <v>4017</v>
      </c>
      <c r="N32" s="357" t="s">
        <v>4012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4013</v>
      </c>
      <c r="U32" s="357" t="s">
        <v>294</v>
      </c>
      <c r="V32" s="357" t="s">
        <v>294</v>
      </c>
    </row>
    <row r="33" spans="1:22">
      <c r="A33" s="515"/>
      <c r="B33" s="47" t="s">
        <v>3939</v>
      </c>
      <c r="C33" s="520" t="s">
        <v>3575</v>
      </c>
      <c r="D33" s="47">
        <v>3</v>
      </c>
      <c r="E33" s="47">
        <v>4</v>
      </c>
      <c r="F33" s="610" t="s">
        <v>3937</v>
      </c>
      <c r="G33" s="494"/>
      <c r="H33" s="494" t="s">
        <v>3922</v>
      </c>
      <c r="I33" s="494" t="s">
        <v>294</v>
      </c>
      <c r="J33" s="494" t="s">
        <v>294</v>
      </c>
      <c r="K33" s="573">
        <v>0</v>
      </c>
      <c r="L33" s="358" t="s">
        <v>3575</v>
      </c>
      <c r="M33" s="357" t="s">
        <v>3939</v>
      </c>
      <c r="N33" s="357" t="s">
        <v>3922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3925</v>
      </c>
      <c r="U33" s="357" t="s">
        <v>294</v>
      </c>
      <c r="V33" s="357" t="s">
        <v>294</v>
      </c>
    </row>
    <row r="34" spans="1:22">
      <c r="A34" s="515"/>
      <c r="B34" s="47" t="s">
        <v>1020</v>
      </c>
      <c r="C34" s="520" t="s">
        <v>3206</v>
      </c>
      <c r="D34" s="499">
        <v>2</v>
      </c>
      <c r="E34" s="47">
        <v>2</v>
      </c>
      <c r="F34" s="610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3207</v>
      </c>
      <c r="M34" s="357" t="s">
        <v>1020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15"/>
      <c r="B35" s="47" t="s">
        <v>4025</v>
      </c>
      <c r="C35" s="520" t="s">
        <v>4258</v>
      </c>
      <c r="D35" s="499">
        <v>2</v>
      </c>
      <c r="E35" s="47">
        <v>2</v>
      </c>
      <c r="F35" s="610"/>
      <c r="G35" s="494" t="s">
        <v>241</v>
      </c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4027</v>
      </c>
      <c r="M35" s="357" t="s">
        <v>4025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</row>
    <row r="36" spans="1:22">
      <c r="A36" s="515"/>
      <c r="B36" s="47" t="s">
        <v>3658</v>
      </c>
      <c r="C36" s="520" t="s">
        <v>3659</v>
      </c>
      <c r="D36" s="499">
        <v>2</v>
      </c>
      <c r="E36" s="47">
        <v>2</v>
      </c>
      <c r="F36" s="610"/>
      <c r="G36" s="494" t="s">
        <v>241</v>
      </c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3660</v>
      </c>
      <c r="M36" s="357" t="s">
        <v>3658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/>
      <c r="B37" s="47" t="s">
        <v>4022</v>
      </c>
      <c r="C37" s="520" t="s">
        <v>4024</v>
      </c>
      <c r="D37" s="499">
        <v>3</v>
      </c>
      <c r="E37" s="47">
        <v>4</v>
      </c>
      <c r="F37" s="610" t="s">
        <v>4257</v>
      </c>
      <c r="G37" s="494"/>
      <c r="H37" s="494" t="s">
        <v>4012</v>
      </c>
      <c r="I37" s="494" t="s">
        <v>294</v>
      </c>
      <c r="J37" s="494" t="s">
        <v>294</v>
      </c>
      <c r="K37" s="573">
        <v>0</v>
      </c>
      <c r="L37" s="358" t="s">
        <v>4024</v>
      </c>
      <c r="M37" s="357" t="s">
        <v>4022</v>
      </c>
      <c r="N37" s="357" t="s">
        <v>4012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4013</v>
      </c>
      <c r="U37" s="357" t="s">
        <v>294</v>
      </c>
      <c r="V37" s="357" t="s">
        <v>294</v>
      </c>
    </row>
    <row r="38" spans="1:22" ht="15" thickBot="1">
      <c r="A38" s="515"/>
      <c r="B38" s="50" t="s">
        <v>40</v>
      </c>
      <c r="C38" s="537" t="s">
        <v>338</v>
      </c>
      <c r="D38" s="516">
        <v>1</v>
      </c>
      <c r="E38" s="50">
        <v>1</v>
      </c>
      <c r="F38" s="610" t="s">
        <v>247</v>
      </c>
      <c r="G38" s="494"/>
      <c r="H38" s="494" t="s">
        <v>36</v>
      </c>
      <c r="I38" s="494" t="s">
        <v>294</v>
      </c>
      <c r="J38" s="494" t="s">
        <v>294</v>
      </c>
      <c r="K38" s="574">
        <v>0</v>
      </c>
      <c r="L38" s="358" t="s">
        <v>1180</v>
      </c>
      <c r="M38" s="357" t="s">
        <v>40</v>
      </c>
      <c r="N38" s="357" t="s">
        <v>36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1131</v>
      </c>
      <c r="U38" s="357" t="s">
        <v>294</v>
      </c>
      <c r="V38" s="357" t="s">
        <v>294</v>
      </c>
    </row>
    <row r="39" spans="1:22" ht="15" thickBot="1">
      <c r="A39" s="517"/>
      <c r="B39" s="47"/>
      <c r="C39" s="538" t="s">
        <v>22</v>
      </c>
      <c r="D39" s="547">
        <v>19</v>
      </c>
      <c r="E39" s="547">
        <v>23</v>
      </c>
      <c r="F39" s="880"/>
      <c r="G39" s="494"/>
      <c r="H39" s="494" t="s">
        <v>294</v>
      </c>
      <c r="I39" s="494" t="s">
        <v>294</v>
      </c>
      <c r="J39" s="494" t="s">
        <v>294</v>
      </c>
      <c r="K39" s="573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602">
        <v>5</v>
      </c>
      <c r="B40" s="46" t="s">
        <v>4030</v>
      </c>
      <c r="C40" s="883" t="s">
        <v>4031</v>
      </c>
      <c r="D40" s="46">
        <v>3</v>
      </c>
      <c r="E40" s="46">
        <v>4</v>
      </c>
      <c r="F40" s="610" t="s">
        <v>4259</v>
      </c>
      <c r="G40" s="494"/>
      <c r="H40" s="494" t="s">
        <v>4017</v>
      </c>
      <c r="I40" s="494" t="s">
        <v>294</v>
      </c>
      <c r="J40" s="494" t="s">
        <v>294</v>
      </c>
      <c r="K40" s="574">
        <v>0</v>
      </c>
      <c r="L40" s="358" t="s">
        <v>4032</v>
      </c>
      <c r="M40" s="357" t="s">
        <v>4030</v>
      </c>
      <c r="N40" s="357" t="s">
        <v>4017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4019</v>
      </c>
      <c r="U40" s="357" t="s">
        <v>294</v>
      </c>
      <c r="V40" s="357" t="s">
        <v>294</v>
      </c>
    </row>
    <row r="41" spans="1:22">
      <c r="A41" s="515"/>
      <c r="B41" s="607" t="s">
        <v>4029</v>
      </c>
      <c r="C41" s="608" t="s">
        <v>4260</v>
      </c>
      <c r="D41" s="607">
        <v>2</v>
      </c>
      <c r="E41" s="607">
        <v>2</v>
      </c>
      <c r="F41" s="610" t="s">
        <v>3669</v>
      </c>
      <c r="G41" s="494"/>
      <c r="H41" s="494" t="s">
        <v>30</v>
      </c>
      <c r="I41" s="494" t="s">
        <v>294</v>
      </c>
      <c r="J41" s="494" t="s">
        <v>294</v>
      </c>
      <c r="K41" s="573">
        <v>0</v>
      </c>
      <c r="L41" s="358" t="s">
        <v>3593</v>
      </c>
      <c r="M41" s="357" t="s">
        <v>4029</v>
      </c>
      <c r="N41" s="357" t="s">
        <v>30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604</v>
      </c>
      <c r="U41" s="357" t="s">
        <v>294</v>
      </c>
      <c r="V41" s="357" t="s">
        <v>294</v>
      </c>
    </row>
    <row r="42" spans="1:22">
      <c r="A42" s="515"/>
      <c r="B42" s="607" t="s">
        <v>4034</v>
      </c>
      <c r="C42" s="608" t="s">
        <v>4035</v>
      </c>
      <c r="D42" s="607">
        <v>3</v>
      </c>
      <c r="E42" s="607">
        <v>4</v>
      </c>
      <c r="F42" s="610" t="s">
        <v>3669</v>
      </c>
      <c r="G42" s="494"/>
      <c r="H42" s="494" t="s">
        <v>30</v>
      </c>
      <c r="I42" s="494" t="s">
        <v>294</v>
      </c>
      <c r="J42" s="494" t="s">
        <v>294</v>
      </c>
      <c r="K42" s="573">
        <v>0</v>
      </c>
      <c r="L42" s="358" t="s">
        <v>4036</v>
      </c>
      <c r="M42" s="357" t="s">
        <v>4034</v>
      </c>
      <c r="N42" s="357" t="s">
        <v>30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604</v>
      </c>
      <c r="U42" s="357" t="s">
        <v>294</v>
      </c>
      <c r="V42" s="357" t="s">
        <v>294</v>
      </c>
    </row>
    <row r="43" spans="1:22">
      <c r="A43" s="515"/>
      <c r="B43" s="607" t="s">
        <v>4040</v>
      </c>
      <c r="C43" s="608" t="s">
        <v>4041</v>
      </c>
      <c r="D43" s="609">
        <v>2</v>
      </c>
      <c r="E43" s="607">
        <v>2</v>
      </c>
      <c r="F43" s="610"/>
      <c r="G43" s="494" t="s">
        <v>242</v>
      </c>
      <c r="H43" s="494"/>
      <c r="I43" s="494" t="s">
        <v>294</v>
      </c>
      <c r="J43" s="494" t="s">
        <v>294</v>
      </c>
      <c r="K43" s="573">
        <v>0</v>
      </c>
      <c r="L43" s="358" t="s">
        <v>4042</v>
      </c>
      <c r="M43" s="357" t="s">
        <v>4040</v>
      </c>
      <c r="N43" s="357" t="s">
        <v>241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</row>
    <row r="44" spans="1:22">
      <c r="A44" s="515"/>
      <c r="B44" s="607" t="s">
        <v>4043</v>
      </c>
      <c r="C44" s="608" t="s">
        <v>4261</v>
      </c>
      <c r="D44" s="609">
        <v>2</v>
      </c>
      <c r="E44" s="607">
        <v>2</v>
      </c>
      <c r="F44" s="610"/>
      <c r="G44" s="494" t="s">
        <v>242</v>
      </c>
      <c r="H44" s="494"/>
      <c r="I44" s="494" t="s">
        <v>294</v>
      </c>
      <c r="J44" s="494" t="s">
        <v>294</v>
      </c>
      <c r="K44" s="573">
        <v>0</v>
      </c>
      <c r="L44" s="358" t="s">
        <v>4045</v>
      </c>
      <c r="M44" s="357" t="s">
        <v>4043</v>
      </c>
      <c r="N44" s="357" t="s">
        <v>241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/>
      <c r="B45" s="607" t="s">
        <v>3683</v>
      </c>
      <c r="C45" s="608" t="s">
        <v>3684</v>
      </c>
      <c r="D45" s="609">
        <v>3</v>
      </c>
      <c r="E45" s="609">
        <v>4</v>
      </c>
      <c r="F45" s="610" t="s">
        <v>4024</v>
      </c>
      <c r="G45" s="494"/>
      <c r="H45" s="494" t="s">
        <v>4022</v>
      </c>
      <c r="I45" s="494" t="s">
        <v>294</v>
      </c>
      <c r="J45" s="494" t="s">
        <v>294</v>
      </c>
      <c r="K45" s="573">
        <v>0</v>
      </c>
      <c r="L45" s="358" t="s">
        <v>3684</v>
      </c>
      <c r="M45" s="357" t="s">
        <v>3683</v>
      </c>
      <c r="N45" s="357" t="s">
        <v>4022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4024</v>
      </c>
      <c r="U45" s="357" t="s">
        <v>294</v>
      </c>
      <c r="V45" s="357" t="s">
        <v>294</v>
      </c>
    </row>
    <row r="46" spans="1:22">
      <c r="A46" s="515"/>
      <c r="B46" s="607" t="s">
        <v>4033</v>
      </c>
      <c r="C46" s="608" t="s">
        <v>3665</v>
      </c>
      <c r="D46" s="609">
        <v>5</v>
      </c>
      <c r="E46" s="607">
        <v>8</v>
      </c>
      <c r="F46" s="610" t="s">
        <v>4259</v>
      </c>
      <c r="G46" s="494"/>
      <c r="H46" s="494" t="s">
        <v>4017</v>
      </c>
      <c r="I46" s="494" t="s">
        <v>294</v>
      </c>
      <c r="J46" s="494" t="s">
        <v>294</v>
      </c>
      <c r="K46" s="573">
        <v>0</v>
      </c>
      <c r="L46" s="358" t="s">
        <v>3666</v>
      </c>
      <c r="M46" s="357" t="s">
        <v>4033</v>
      </c>
      <c r="N46" s="357" t="s">
        <v>4017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4019</v>
      </c>
      <c r="U46" s="357" t="s">
        <v>294</v>
      </c>
      <c r="V46" s="357" t="s">
        <v>294</v>
      </c>
    </row>
    <row r="47" spans="1:22" ht="15" thickBot="1">
      <c r="A47" s="515"/>
      <c r="B47" s="619" t="s">
        <v>4037</v>
      </c>
      <c r="C47" s="628" t="s">
        <v>4038</v>
      </c>
      <c r="D47" s="681">
        <v>2</v>
      </c>
      <c r="E47" s="681">
        <v>4</v>
      </c>
      <c r="F47" s="610" t="s">
        <v>4259</v>
      </c>
      <c r="G47" s="494"/>
      <c r="H47" s="494" t="s">
        <v>4017</v>
      </c>
      <c r="I47" s="494" t="s">
        <v>294</v>
      </c>
      <c r="J47" s="494" t="s">
        <v>294</v>
      </c>
      <c r="K47" s="573">
        <v>0</v>
      </c>
      <c r="L47" s="358" t="s">
        <v>4039</v>
      </c>
      <c r="M47" s="357" t="s">
        <v>4037</v>
      </c>
      <c r="N47" s="357" t="s">
        <v>4017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4019</v>
      </c>
      <c r="U47" s="357" t="s">
        <v>294</v>
      </c>
      <c r="V47" s="357" t="s">
        <v>294</v>
      </c>
    </row>
    <row r="48" spans="1:22" ht="15" thickBot="1">
      <c r="A48" s="517"/>
      <c r="B48" s="47"/>
      <c r="C48" s="538" t="s">
        <v>22</v>
      </c>
      <c r="D48" s="547">
        <v>20</v>
      </c>
      <c r="E48" s="547">
        <v>28</v>
      </c>
      <c r="F48" s="884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602">
        <v>6</v>
      </c>
      <c r="B49" s="46" t="s">
        <v>35</v>
      </c>
      <c r="C49" s="531" t="s">
        <v>145</v>
      </c>
      <c r="D49" s="498">
        <v>3</v>
      </c>
      <c r="E49" s="498">
        <v>4</v>
      </c>
      <c r="F49" s="877" t="s">
        <v>4007</v>
      </c>
      <c r="G49" s="494"/>
      <c r="H49" s="494" t="s">
        <v>3184</v>
      </c>
      <c r="I49" s="494" t="s">
        <v>294</v>
      </c>
      <c r="J49" s="494" t="s">
        <v>294</v>
      </c>
      <c r="K49" s="573">
        <v>0</v>
      </c>
      <c r="L49" s="358" t="s">
        <v>3259</v>
      </c>
      <c r="M49" s="357" t="s">
        <v>35</v>
      </c>
      <c r="N49" s="357" t="s">
        <v>3184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3187</v>
      </c>
      <c r="U49" s="357" t="s">
        <v>294</v>
      </c>
      <c r="V49" s="357" t="s">
        <v>294</v>
      </c>
    </row>
    <row r="50" spans="1:22">
      <c r="A50" s="515"/>
      <c r="B50" s="47" t="s">
        <v>3680</v>
      </c>
      <c r="C50" s="520" t="s">
        <v>4046</v>
      </c>
      <c r="D50" s="499">
        <v>4</v>
      </c>
      <c r="E50" s="499">
        <v>6</v>
      </c>
      <c r="F50" s="610" t="s">
        <v>4031</v>
      </c>
      <c r="G50" s="494"/>
      <c r="H50" s="494" t="s">
        <v>4030</v>
      </c>
      <c r="I50" s="494" t="s">
        <v>294</v>
      </c>
      <c r="J50" s="494" t="s">
        <v>294</v>
      </c>
      <c r="K50" s="573">
        <v>0</v>
      </c>
      <c r="L50" s="358" t="s">
        <v>3682</v>
      </c>
      <c r="M50" s="357" t="s">
        <v>3680</v>
      </c>
      <c r="N50" s="357" t="s">
        <v>4030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4032</v>
      </c>
      <c r="U50" s="357" t="s">
        <v>294</v>
      </c>
      <c r="V50" s="357" t="s">
        <v>294</v>
      </c>
    </row>
    <row r="51" spans="1:22">
      <c r="A51" s="515"/>
      <c r="B51" s="47" t="s">
        <v>3950</v>
      </c>
      <c r="C51" s="520" t="s">
        <v>4047</v>
      </c>
      <c r="D51" s="499">
        <v>2</v>
      </c>
      <c r="E51" s="499">
        <v>2</v>
      </c>
      <c r="F51" s="610" t="s">
        <v>4038</v>
      </c>
      <c r="G51" s="494"/>
      <c r="H51" s="494" t="s">
        <v>4037</v>
      </c>
      <c r="I51" s="494" t="s">
        <v>294</v>
      </c>
      <c r="J51" s="494" t="s">
        <v>294</v>
      </c>
      <c r="K51" s="573">
        <v>0</v>
      </c>
      <c r="L51" s="358" t="s">
        <v>3952</v>
      </c>
      <c r="M51" s="357" t="s">
        <v>3950</v>
      </c>
      <c r="N51" s="357" t="s">
        <v>4037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4039</v>
      </c>
      <c r="U51" s="357" t="s">
        <v>294</v>
      </c>
      <c r="V51" s="357" t="s">
        <v>294</v>
      </c>
    </row>
    <row r="52" spans="1:22">
      <c r="A52" s="515"/>
      <c r="B52" s="47" t="s">
        <v>3699</v>
      </c>
      <c r="C52" s="520" t="s">
        <v>3700</v>
      </c>
      <c r="D52" s="499">
        <v>3</v>
      </c>
      <c r="E52" s="499">
        <v>4</v>
      </c>
      <c r="F52" s="610" t="s">
        <v>3684</v>
      </c>
      <c r="G52" s="494"/>
      <c r="H52" s="494" t="s">
        <v>3683</v>
      </c>
      <c r="I52" s="494" t="s">
        <v>294</v>
      </c>
      <c r="J52" s="494" t="s">
        <v>294</v>
      </c>
      <c r="K52" s="573">
        <v>0</v>
      </c>
      <c r="L52" s="358" t="s">
        <v>3701</v>
      </c>
      <c r="M52" s="357" t="s">
        <v>3699</v>
      </c>
      <c r="N52" s="357" t="s">
        <v>3683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3684</v>
      </c>
      <c r="U52" s="357" t="s">
        <v>294</v>
      </c>
      <c r="V52" s="357" t="s">
        <v>294</v>
      </c>
    </row>
    <row r="53" spans="1:22">
      <c r="A53" s="515"/>
      <c r="B53" s="47" t="s">
        <v>3688</v>
      </c>
      <c r="C53" s="520" t="s">
        <v>4048</v>
      </c>
      <c r="D53" s="499">
        <v>3</v>
      </c>
      <c r="E53" s="499">
        <v>4</v>
      </c>
      <c r="F53" s="610" t="s">
        <v>4031</v>
      </c>
      <c r="G53" s="494"/>
      <c r="H53" s="494" t="s">
        <v>4030</v>
      </c>
      <c r="I53" s="494" t="s">
        <v>294</v>
      </c>
      <c r="J53" s="494" t="s">
        <v>294</v>
      </c>
      <c r="K53" s="573">
        <v>0</v>
      </c>
      <c r="L53" s="358" t="s">
        <v>3690</v>
      </c>
      <c r="M53" s="357" t="s">
        <v>3688</v>
      </c>
      <c r="N53" s="357" t="s">
        <v>4030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4032</v>
      </c>
      <c r="U53" s="357" t="s">
        <v>294</v>
      </c>
      <c r="V53" s="357" t="s">
        <v>294</v>
      </c>
    </row>
    <row r="54" spans="1:22">
      <c r="A54" s="515"/>
      <c r="B54" s="47" t="s">
        <v>3685</v>
      </c>
      <c r="C54" s="520" t="s">
        <v>3686</v>
      </c>
      <c r="D54" s="499">
        <v>4</v>
      </c>
      <c r="E54" s="499">
        <v>6</v>
      </c>
      <c r="F54" s="610" t="s">
        <v>4031</v>
      </c>
      <c r="G54" s="494"/>
      <c r="H54" s="494" t="s">
        <v>4030</v>
      </c>
      <c r="I54" s="494" t="s">
        <v>294</v>
      </c>
      <c r="J54" s="494" t="s">
        <v>294</v>
      </c>
      <c r="K54" s="573">
        <v>0</v>
      </c>
      <c r="L54" s="358" t="s">
        <v>3687</v>
      </c>
      <c r="M54" s="357" t="s">
        <v>3685</v>
      </c>
      <c r="N54" s="357" t="s">
        <v>4030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4032</v>
      </c>
      <c r="U54" s="357" t="s">
        <v>294</v>
      </c>
      <c r="V54" s="357" t="s">
        <v>294</v>
      </c>
    </row>
    <row r="55" spans="1:22" ht="15" thickBot="1">
      <c r="A55" s="515"/>
      <c r="B55" s="50" t="s">
        <v>4049</v>
      </c>
      <c r="C55" s="537" t="s">
        <v>4262</v>
      </c>
      <c r="D55" s="516">
        <v>2</v>
      </c>
      <c r="E55" s="516">
        <v>4</v>
      </c>
      <c r="F55" s="885" t="s">
        <v>4070</v>
      </c>
      <c r="G55" s="494"/>
      <c r="H55" s="494" t="s">
        <v>3643</v>
      </c>
      <c r="I55" s="494" t="s">
        <v>294</v>
      </c>
      <c r="J55" s="494" t="s">
        <v>294</v>
      </c>
      <c r="K55" s="573">
        <v>0</v>
      </c>
      <c r="L55" s="358" t="s">
        <v>3651</v>
      </c>
      <c r="M55" s="357" t="s">
        <v>4049</v>
      </c>
      <c r="N55" s="357" t="s">
        <v>3643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3645</v>
      </c>
      <c r="U55" s="357" t="s">
        <v>294</v>
      </c>
      <c r="V55" s="357" t="s">
        <v>294</v>
      </c>
    </row>
    <row r="56" spans="1:22" ht="15" thickBot="1">
      <c r="A56" s="517"/>
      <c r="B56" s="47"/>
      <c r="C56" s="538" t="s">
        <v>22</v>
      </c>
      <c r="D56" s="547">
        <v>21</v>
      </c>
      <c r="E56" s="547">
        <v>30</v>
      </c>
      <c r="F56" s="880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602">
        <v>7</v>
      </c>
      <c r="B57" s="46" t="s">
        <v>4051</v>
      </c>
      <c r="C57" s="531" t="s">
        <v>3692</v>
      </c>
      <c r="D57" s="498">
        <v>4</v>
      </c>
      <c r="E57" s="498">
        <v>6</v>
      </c>
      <c r="F57" s="610" t="s">
        <v>3686</v>
      </c>
      <c r="G57" s="494"/>
      <c r="H57" s="494" t="s">
        <v>3685</v>
      </c>
      <c r="I57" s="494" t="s">
        <v>294</v>
      </c>
      <c r="J57" s="494" t="s">
        <v>294</v>
      </c>
      <c r="K57" s="573">
        <v>0</v>
      </c>
      <c r="L57" s="358" t="s">
        <v>3692</v>
      </c>
      <c r="M57" s="357" t="s">
        <v>4051</v>
      </c>
      <c r="N57" s="357" t="s">
        <v>3685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3687</v>
      </c>
      <c r="U57" s="357" t="s">
        <v>294</v>
      </c>
      <c r="V57" s="357" t="s">
        <v>294</v>
      </c>
    </row>
    <row r="58" spans="1:22">
      <c r="A58" s="515"/>
      <c r="B58" s="47" t="s">
        <v>38</v>
      </c>
      <c r="C58" s="520" t="s">
        <v>3711</v>
      </c>
      <c r="D58" s="499">
        <v>1</v>
      </c>
      <c r="E58" s="499">
        <v>1</v>
      </c>
      <c r="F58" s="610" t="s">
        <v>872</v>
      </c>
      <c r="G58" s="494"/>
      <c r="H58" s="494" t="s">
        <v>19</v>
      </c>
      <c r="I58" s="494" t="s">
        <v>294</v>
      </c>
      <c r="J58" s="494" t="s">
        <v>294</v>
      </c>
      <c r="K58" s="573">
        <v>0</v>
      </c>
      <c r="L58" s="358" t="s">
        <v>331</v>
      </c>
      <c r="M58" s="357" t="s">
        <v>38</v>
      </c>
      <c r="N58" s="357" t="s">
        <v>19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335</v>
      </c>
      <c r="U58" s="357" t="s">
        <v>294</v>
      </c>
      <c r="V58" s="357" t="s">
        <v>294</v>
      </c>
    </row>
    <row r="59" spans="1:22">
      <c r="A59" s="515"/>
      <c r="B59" s="47" t="s">
        <v>4052</v>
      </c>
      <c r="C59" s="520" t="s">
        <v>147</v>
      </c>
      <c r="D59" s="47">
        <v>8</v>
      </c>
      <c r="E59" s="47">
        <v>12</v>
      </c>
      <c r="F59" s="610" t="s">
        <v>145</v>
      </c>
      <c r="G59" s="494"/>
      <c r="H59" s="494" t="s">
        <v>35</v>
      </c>
      <c r="I59" s="494" t="s">
        <v>294</v>
      </c>
      <c r="J59" s="494" t="s">
        <v>294</v>
      </c>
      <c r="K59" s="573">
        <v>0</v>
      </c>
      <c r="L59" s="358" t="s">
        <v>1153</v>
      </c>
      <c r="M59" s="357" t="s">
        <v>4052</v>
      </c>
      <c r="N59" s="357" t="s">
        <v>35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3259</v>
      </c>
      <c r="U59" s="357" t="s">
        <v>294</v>
      </c>
      <c r="V59" s="357" t="s">
        <v>294</v>
      </c>
    </row>
    <row r="60" spans="1:22">
      <c r="A60" s="515"/>
      <c r="B60" s="47" t="s">
        <v>3693</v>
      </c>
      <c r="C60" s="520" t="s">
        <v>3694</v>
      </c>
      <c r="D60" s="499">
        <v>3</v>
      </c>
      <c r="E60" s="499">
        <v>4</v>
      </c>
      <c r="F60" s="610" t="s">
        <v>3684</v>
      </c>
      <c r="G60" s="494"/>
      <c r="H60" s="494" t="s">
        <v>3683</v>
      </c>
      <c r="I60" s="494" t="s">
        <v>294</v>
      </c>
      <c r="J60" s="494" t="s">
        <v>294</v>
      </c>
      <c r="K60" s="573">
        <v>0</v>
      </c>
      <c r="L60" s="358" t="s">
        <v>3695</v>
      </c>
      <c r="M60" s="357" t="s">
        <v>3693</v>
      </c>
      <c r="N60" s="357" t="s">
        <v>3683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3684</v>
      </c>
      <c r="U60" s="357" t="s">
        <v>294</v>
      </c>
      <c r="V60" s="357" t="s">
        <v>294</v>
      </c>
    </row>
    <row r="61" spans="1:22" ht="15" thickBot="1">
      <c r="A61" s="515"/>
      <c r="B61" s="50" t="s">
        <v>3702</v>
      </c>
      <c r="C61" s="537" t="s">
        <v>3703</v>
      </c>
      <c r="D61" s="516">
        <v>3</v>
      </c>
      <c r="E61" s="516">
        <v>4</v>
      </c>
      <c r="F61" s="610" t="s">
        <v>3686</v>
      </c>
      <c r="G61" s="494"/>
      <c r="H61" s="494" t="s">
        <v>3685</v>
      </c>
      <c r="I61" s="494" t="s">
        <v>294</v>
      </c>
      <c r="J61" s="494" t="s">
        <v>294</v>
      </c>
      <c r="K61" s="573">
        <v>0</v>
      </c>
      <c r="L61" s="358" t="s">
        <v>3703</v>
      </c>
      <c r="M61" s="357" t="s">
        <v>3702</v>
      </c>
      <c r="N61" s="357" t="s">
        <v>3685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3687</v>
      </c>
      <c r="U61" s="357" t="s">
        <v>294</v>
      </c>
      <c r="V61" s="357" t="s">
        <v>294</v>
      </c>
    </row>
    <row r="62" spans="1:22" ht="15" thickBot="1">
      <c r="A62" s="517"/>
      <c r="B62" s="47"/>
      <c r="C62" s="538" t="s">
        <v>22</v>
      </c>
      <c r="D62" s="547">
        <v>19</v>
      </c>
      <c r="E62" s="547">
        <v>27</v>
      </c>
      <c r="F62" s="880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602">
        <v>8</v>
      </c>
      <c r="B63" s="46" t="s">
        <v>4053</v>
      </c>
      <c r="C63" s="531" t="s">
        <v>4054</v>
      </c>
      <c r="D63" s="498">
        <v>2</v>
      </c>
      <c r="E63" s="498">
        <v>4</v>
      </c>
      <c r="F63" s="610" t="s">
        <v>3692</v>
      </c>
      <c r="G63" s="494"/>
      <c r="H63" s="494" t="s">
        <v>4051</v>
      </c>
      <c r="I63" s="494" t="s">
        <v>294</v>
      </c>
      <c r="J63" s="494" t="s">
        <v>294</v>
      </c>
      <c r="K63" s="573">
        <v>0</v>
      </c>
      <c r="L63" s="358" t="s">
        <v>4054</v>
      </c>
      <c r="M63" s="357" t="s">
        <v>4053</v>
      </c>
      <c r="N63" s="357" t="s">
        <v>4051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3692</v>
      </c>
      <c r="U63" s="357" t="s">
        <v>294</v>
      </c>
      <c r="V63" s="357" t="s">
        <v>294</v>
      </c>
    </row>
    <row r="64" spans="1:22">
      <c r="A64" s="515"/>
      <c r="B64" s="47" t="s">
        <v>34</v>
      </c>
      <c r="C64" s="520" t="s">
        <v>142</v>
      </c>
      <c r="D64" s="499">
        <v>4</v>
      </c>
      <c r="E64" s="47">
        <v>6</v>
      </c>
      <c r="F64" s="610" t="s">
        <v>11</v>
      </c>
      <c r="G64" s="494"/>
      <c r="H64" s="494" t="s">
        <v>10</v>
      </c>
      <c r="I64" s="494" t="s">
        <v>294</v>
      </c>
      <c r="J64" s="494" t="s">
        <v>294</v>
      </c>
      <c r="K64" s="573">
        <v>0</v>
      </c>
      <c r="L64" s="358" t="s">
        <v>1181</v>
      </c>
      <c r="M64" s="357" t="s">
        <v>34</v>
      </c>
      <c r="N64" s="357" t="s">
        <v>10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438</v>
      </c>
      <c r="U64" s="357" t="s">
        <v>294</v>
      </c>
      <c r="V64" s="357" t="s">
        <v>294</v>
      </c>
    </row>
    <row r="65" spans="1:22">
      <c r="A65" s="515"/>
      <c r="B65" s="47" t="s">
        <v>4055</v>
      </c>
      <c r="C65" s="533" t="s">
        <v>4056</v>
      </c>
      <c r="D65" s="499">
        <v>3</v>
      </c>
      <c r="E65" s="499">
        <v>4</v>
      </c>
      <c r="F65" s="610" t="s">
        <v>3700</v>
      </c>
      <c r="G65" s="494"/>
      <c r="H65" s="494" t="s">
        <v>3699</v>
      </c>
      <c r="I65" s="494" t="s">
        <v>294</v>
      </c>
      <c r="J65" s="494" t="s">
        <v>294</v>
      </c>
      <c r="K65" s="573">
        <v>0</v>
      </c>
      <c r="L65" s="358" t="s">
        <v>3707</v>
      </c>
      <c r="M65" s="357" t="s">
        <v>4055</v>
      </c>
      <c r="N65" s="357" t="s">
        <v>3699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3701</v>
      </c>
      <c r="U65" s="357" t="s">
        <v>294</v>
      </c>
      <c r="V65" s="357" t="s">
        <v>294</v>
      </c>
    </row>
    <row r="66" spans="1:22">
      <c r="A66" s="515"/>
      <c r="B66" s="47" t="s">
        <v>4057</v>
      </c>
      <c r="C66" s="886" t="s">
        <v>4058</v>
      </c>
      <c r="D66" s="499">
        <v>3</v>
      </c>
      <c r="E66" s="499">
        <v>4</v>
      </c>
      <c r="F66" s="610" t="s">
        <v>3692</v>
      </c>
      <c r="G66" s="494"/>
      <c r="H66" s="494" t="s">
        <v>4051</v>
      </c>
      <c r="I66" s="494" t="s">
        <v>294</v>
      </c>
      <c r="J66" s="494" t="s">
        <v>294</v>
      </c>
      <c r="K66" s="573">
        <v>0</v>
      </c>
      <c r="L66" s="358" t="s">
        <v>4059</v>
      </c>
      <c r="M66" s="357" t="s">
        <v>4057</v>
      </c>
      <c r="N66" s="357" t="s">
        <v>4051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3692</v>
      </c>
      <c r="U66" s="357" t="s">
        <v>294</v>
      </c>
      <c r="V66" s="357" t="s">
        <v>294</v>
      </c>
    </row>
    <row r="67" spans="1:22" ht="15" thickBot="1">
      <c r="A67" s="515"/>
      <c r="B67" s="47" t="s">
        <v>4060</v>
      </c>
      <c r="C67" s="887" t="s">
        <v>151</v>
      </c>
      <c r="D67" s="516">
        <v>6</v>
      </c>
      <c r="E67" s="516">
        <v>8</v>
      </c>
      <c r="F67" s="610" t="s">
        <v>147</v>
      </c>
      <c r="G67" s="494"/>
      <c r="H67" s="494" t="s">
        <v>4052</v>
      </c>
      <c r="I67" s="494" t="s">
        <v>294</v>
      </c>
      <c r="J67" s="494" t="s">
        <v>294</v>
      </c>
      <c r="K67" s="573">
        <v>0</v>
      </c>
      <c r="L67" s="358" t="s">
        <v>1182</v>
      </c>
      <c r="M67" s="357" t="s">
        <v>4060</v>
      </c>
      <c r="N67" s="357" t="s">
        <v>4052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1153</v>
      </c>
      <c r="U67" s="357" t="s">
        <v>294</v>
      </c>
      <c r="V67" s="357" t="s">
        <v>294</v>
      </c>
    </row>
    <row r="68" spans="1:22" ht="15" thickBot="1">
      <c r="A68" s="517"/>
      <c r="B68" s="48"/>
      <c r="C68" s="538" t="s">
        <v>22</v>
      </c>
      <c r="D68" s="545">
        <v>18</v>
      </c>
      <c r="E68" s="545">
        <v>26</v>
      </c>
      <c r="F68" s="880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 ht="15" thickBot="1">
      <c r="A69" s="515">
        <v>9</v>
      </c>
      <c r="B69" s="612" t="s">
        <v>4062</v>
      </c>
      <c r="C69" s="611" t="s">
        <v>4063</v>
      </c>
      <c r="D69" s="888">
        <v>20</v>
      </c>
      <c r="E69" s="888">
        <v>40</v>
      </c>
      <c r="F69" s="889" t="s">
        <v>4058</v>
      </c>
      <c r="G69" s="494"/>
      <c r="H69" s="494" t="s">
        <v>4057</v>
      </c>
      <c r="I69" s="494" t="s">
        <v>294</v>
      </c>
      <c r="J69" s="494" t="s">
        <v>294</v>
      </c>
      <c r="K69" s="573">
        <v>0</v>
      </c>
      <c r="L69" s="358" t="s">
        <v>4064</v>
      </c>
      <c r="M69" s="357" t="s">
        <v>4062</v>
      </c>
      <c r="N69" s="357" t="s">
        <v>4057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4059</v>
      </c>
      <c r="U69" s="357" t="s">
        <v>294</v>
      </c>
      <c r="V69" s="357" t="s">
        <v>294</v>
      </c>
    </row>
    <row r="70" spans="1:22" ht="15" thickBot="1">
      <c r="A70" s="517"/>
      <c r="B70" s="619"/>
      <c r="C70" s="538" t="s">
        <v>22</v>
      </c>
      <c r="D70" s="614">
        <v>20</v>
      </c>
      <c r="E70" s="614">
        <v>40</v>
      </c>
      <c r="F70" s="880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515"/>
      <c r="B71" s="47" t="s">
        <v>4065</v>
      </c>
      <c r="C71" s="886" t="s">
        <v>4066</v>
      </c>
      <c r="D71" s="499">
        <v>20</v>
      </c>
      <c r="E71" s="499">
        <v>40</v>
      </c>
      <c r="F71" s="626" t="s">
        <v>4063</v>
      </c>
      <c r="G71" s="494"/>
      <c r="H71" s="494" t="s">
        <v>4062</v>
      </c>
      <c r="I71" s="494" t="s">
        <v>294</v>
      </c>
      <c r="J71" s="494" t="s">
        <v>294</v>
      </c>
      <c r="K71" s="573">
        <v>0</v>
      </c>
      <c r="L71" s="358" t="s">
        <v>4067</v>
      </c>
      <c r="M71" s="357" t="s">
        <v>4065</v>
      </c>
      <c r="N71" s="357" t="s">
        <v>4062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4064</v>
      </c>
      <c r="U71" s="357" t="s">
        <v>294</v>
      </c>
      <c r="V71" s="357" t="s">
        <v>294</v>
      </c>
    </row>
    <row r="72" spans="1:22" ht="15" thickBot="1">
      <c r="A72" s="515">
        <v>10</v>
      </c>
      <c r="B72" s="47" t="s">
        <v>4068</v>
      </c>
      <c r="C72" s="887" t="s">
        <v>3394</v>
      </c>
      <c r="D72" s="516">
        <v>2</v>
      </c>
      <c r="E72" s="516">
        <v>2</v>
      </c>
      <c r="F72" s="629" t="s">
        <v>4263</v>
      </c>
      <c r="G72" s="494"/>
      <c r="H72" s="494" t="s">
        <v>4062</v>
      </c>
      <c r="I72" s="494" t="s">
        <v>4060</v>
      </c>
      <c r="J72" s="494" t="s">
        <v>294</v>
      </c>
      <c r="K72" s="573">
        <v>0</v>
      </c>
      <c r="L72" s="358" t="s">
        <v>3396</v>
      </c>
      <c r="M72" s="357" t="s">
        <v>4068</v>
      </c>
      <c r="N72" s="357" t="s">
        <v>4062</v>
      </c>
      <c r="O72" s="357" t="s">
        <v>4060</v>
      </c>
      <c r="P72" s="357" t="s">
        <v>294</v>
      </c>
      <c r="Q72" s="357">
        <v>0</v>
      </c>
      <c r="R72" s="357">
        <v>26</v>
      </c>
      <c r="S72" s="357">
        <v>0</v>
      </c>
      <c r="T72" s="357" t="s">
        <v>4064</v>
      </c>
      <c r="U72" s="357" t="s">
        <v>1182</v>
      </c>
      <c r="V72" s="357" t="s">
        <v>294</v>
      </c>
    </row>
    <row r="73" spans="1:22" ht="15" thickBot="1">
      <c r="A73" s="517"/>
      <c r="B73" s="206"/>
      <c r="C73" s="538" t="s">
        <v>22</v>
      </c>
      <c r="D73" s="49">
        <v>22</v>
      </c>
      <c r="E73" s="49">
        <v>42</v>
      </c>
      <c r="F73" s="880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521"/>
      <c r="B74" s="890"/>
      <c r="C74" s="891" t="s">
        <v>111</v>
      </c>
      <c r="D74" s="545">
        <v>200</v>
      </c>
      <c r="E74" s="892">
        <v>296</v>
      </c>
      <c r="F74" s="893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  <row r="81" spans="6:6">
      <c r="F81" s="684"/>
    </row>
    <row r="82" spans="6:6">
      <c r="F82" s="684"/>
    </row>
    <row r="83" spans="6:6">
      <c r="F83" s="684"/>
    </row>
    <row r="84" spans="6:6">
      <c r="F84" s="684"/>
    </row>
    <row r="85" spans="6:6">
      <c r="F85" s="684"/>
    </row>
    <row r="86" spans="6:6">
      <c r="F86" s="684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A6391-B940-4066-9EC0-C2D3FC1AA996}">
  <sheetPr codeName="Sheet227"/>
  <dimension ref="A1:V75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844">
        <v>1</v>
      </c>
      <c r="B9" s="845" t="s">
        <v>10</v>
      </c>
      <c r="C9" s="846" t="s">
        <v>438</v>
      </c>
      <c r="D9" s="651">
        <v>2</v>
      </c>
      <c r="E9" s="847">
        <v>2</v>
      </c>
      <c r="F9" s="848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849"/>
      <c r="B10" s="850" t="s">
        <v>3168</v>
      </c>
      <c r="C10" s="851" t="s">
        <v>3533</v>
      </c>
      <c r="D10" s="656">
        <v>5</v>
      </c>
      <c r="E10" s="852">
        <v>6</v>
      </c>
      <c r="F10" s="85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849"/>
      <c r="B11" s="850" t="s">
        <v>3400</v>
      </c>
      <c r="C11" s="854" t="s">
        <v>3782</v>
      </c>
      <c r="D11" s="656">
        <v>3</v>
      </c>
      <c r="E11" s="852">
        <v>3</v>
      </c>
      <c r="F11" s="79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3402</v>
      </c>
      <c r="M11" s="357" t="s">
        <v>3400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849"/>
      <c r="B12" s="850" t="s">
        <v>3403</v>
      </c>
      <c r="C12" s="854" t="s">
        <v>3783</v>
      </c>
      <c r="D12" s="656">
        <v>3</v>
      </c>
      <c r="E12" s="852">
        <v>3</v>
      </c>
      <c r="F12" s="79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3405</v>
      </c>
      <c r="M12" s="357" t="s">
        <v>3403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849"/>
      <c r="B13" s="850" t="s">
        <v>18</v>
      </c>
      <c r="C13" s="854" t="s">
        <v>3151</v>
      </c>
      <c r="D13" s="656">
        <v>2</v>
      </c>
      <c r="E13" s="852">
        <v>2</v>
      </c>
      <c r="F13" s="79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608</v>
      </c>
      <c r="M13" s="357" t="s">
        <v>18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849"/>
      <c r="B14" s="850" t="s">
        <v>20</v>
      </c>
      <c r="C14" s="854" t="s">
        <v>3543</v>
      </c>
      <c r="D14" s="656">
        <v>5</v>
      </c>
      <c r="E14" s="852">
        <v>6</v>
      </c>
      <c r="F14" s="85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856"/>
      <c r="B15" s="857"/>
      <c r="C15" s="858" t="s">
        <v>22</v>
      </c>
      <c r="D15" s="663">
        <v>20</v>
      </c>
      <c r="E15" s="663">
        <v>22</v>
      </c>
      <c r="F15" s="85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844">
        <v>2</v>
      </c>
      <c r="B16" s="850" t="s">
        <v>3406</v>
      </c>
      <c r="C16" s="854" t="s">
        <v>3784</v>
      </c>
      <c r="D16" s="656">
        <v>5</v>
      </c>
      <c r="E16" s="852">
        <v>8</v>
      </c>
      <c r="F16" s="796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3408</v>
      </c>
      <c r="M16" s="357" t="s">
        <v>3406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849"/>
      <c r="B17" s="850" t="s">
        <v>3785</v>
      </c>
      <c r="C17" s="854" t="s">
        <v>3786</v>
      </c>
      <c r="D17" s="656">
        <v>4</v>
      </c>
      <c r="E17" s="852">
        <v>5</v>
      </c>
      <c r="F17" s="810" t="s">
        <v>3787</v>
      </c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3788</v>
      </c>
      <c r="M17" s="357" t="s">
        <v>3785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3789</v>
      </c>
      <c r="U17" s="357" t="s">
        <v>294</v>
      </c>
      <c r="V17" s="357" t="s">
        <v>294</v>
      </c>
    </row>
    <row r="18" spans="1:22">
      <c r="A18" s="849"/>
      <c r="B18" s="850" t="s">
        <v>25</v>
      </c>
      <c r="C18" s="836" t="s">
        <v>138</v>
      </c>
      <c r="D18" s="656">
        <v>3</v>
      </c>
      <c r="E18" s="850">
        <v>4</v>
      </c>
      <c r="F18" s="855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849"/>
      <c r="B19" s="850" t="s">
        <v>29</v>
      </c>
      <c r="C19" s="854" t="s">
        <v>53</v>
      </c>
      <c r="D19" s="656">
        <v>2</v>
      </c>
      <c r="E19" s="860">
        <v>2</v>
      </c>
      <c r="F19" s="83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849"/>
      <c r="B20" s="850" t="s">
        <v>26</v>
      </c>
      <c r="C20" s="854" t="s">
        <v>417</v>
      </c>
      <c r="D20" s="656">
        <v>5</v>
      </c>
      <c r="E20" s="852">
        <v>6</v>
      </c>
      <c r="F20" s="835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856"/>
      <c r="B21" s="861"/>
      <c r="C21" s="858" t="s">
        <v>22</v>
      </c>
      <c r="D21" s="663">
        <v>19</v>
      </c>
      <c r="E21" s="663">
        <v>25</v>
      </c>
      <c r="F21" s="862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844">
        <v>3</v>
      </c>
      <c r="B22" s="535" t="s">
        <v>3413</v>
      </c>
      <c r="C22" s="846" t="s">
        <v>3414</v>
      </c>
      <c r="D22" s="651">
        <v>3</v>
      </c>
      <c r="E22" s="847">
        <v>4</v>
      </c>
      <c r="F22" s="80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3415</v>
      </c>
      <c r="M22" s="357" t="s">
        <v>3413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849"/>
      <c r="B23" s="544" t="s">
        <v>3416</v>
      </c>
      <c r="C23" s="854" t="s">
        <v>3792</v>
      </c>
      <c r="D23" s="656">
        <v>3</v>
      </c>
      <c r="E23" s="852">
        <v>3</v>
      </c>
      <c r="F23" s="863" t="s">
        <v>3786</v>
      </c>
      <c r="G23" s="494"/>
      <c r="H23" s="494" t="s">
        <v>3785</v>
      </c>
      <c r="I23" s="494" t="s">
        <v>294</v>
      </c>
      <c r="J23" s="494" t="s">
        <v>294</v>
      </c>
      <c r="K23" s="573">
        <v>0</v>
      </c>
      <c r="L23" s="358" t="s">
        <v>3418</v>
      </c>
      <c r="M23" s="357" t="s">
        <v>3416</v>
      </c>
      <c r="N23" s="357" t="s">
        <v>3785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3788</v>
      </c>
      <c r="U23" s="357" t="s">
        <v>294</v>
      </c>
      <c r="V23" s="357" t="s">
        <v>294</v>
      </c>
    </row>
    <row r="24" spans="1:22">
      <c r="A24" s="849"/>
      <c r="B24" s="544" t="s">
        <v>3419</v>
      </c>
      <c r="C24" s="854" t="s">
        <v>3793</v>
      </c>
      <c r="D24" s="656">
        <v>3</v>
      </c>
      <c r="E24" s="852">
        <v>3</v>
      </c>
      <c r="F24" s="802" t="s">
        <v>3784</v>
      </c>
      <c r="G24" s="494"/>
      <c r="H24" s="494" t="s">
        <v>3406</v>
      </c>
      <c r="I24" s="494" t="s">
        <v>294</v>
      </c>
      <c r="J24" s="494" t="s">
        <v>294</v>
      </c>
      <c r="K24" s="573">
        <v>0</v>
      </c>
      <c r="L24" s="358" t="s">
        <v>3421</v>
      </c>
      <c r="M24" s="357" t="s">
        <v>3419</v>
      </c>
      <c r="N24" s="357" t="s">
        <v>3406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3408</v>
      </c>
      <c r="U24" s="357" t="s">
        <v>294</v>
      </c>
      <c r="V24" s="357" t="s">
        <v>294</v>
      </c>
    </row>
    <row r="25" spans="1:22">
      <c r="A25" s="849"/>
      <c r="B25" s="544" t="s">
        <v>3422</v>
      </c>
      <c r="C25" s="854" t="s">
        <v>3790</v>
      </c>
      <c r="D25" s="656">
        <v>2</v>
      </c>
      <c r="E25" s="852">
        <v>2</v>
      </c>
      <c r="F25" s="810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3424</v>
      </c>
      <c r="M25" s="357" t="s">
        <v>3422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849"/>
      <c r="B26" s="544" t="s">
        <v>30</v>
      </c>
      <c r="C26" s="854" t="s">
        <v>141</v>
      </c>
      <c r="D26" s="656">
        <v>5</v>
      </c>
      <c r="E26" s="852">
        <v>6</v>
      </c>
      <c r="F26" s="835" t="s">
        <v>3533</v>
      </c>
      <c r="G26" s="494"/>
      <c r="H26" s="494" t="s">
        <v>3168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</v>
      </c>
      <c r="N26" s="357" t="s">
        <v>3168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 ht="15" thickBot="1">
      <c r="A27" s="849"/>
      <c r="B27" s="529" t="s">
        <v>33</v>
      </c>
      <c r="C27" s="864" t="s">
        <v>140</v>
      </c>
      <c r="D27" s="759">
        <v>5</v>
      </c>
      <c r="E27" s="865">
        <v>7</v>
      </c>
      <c r="F27" s="840" t="s">
        <v>417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856"/>
      <c r="B28" s="536"/>
      <c r="C28" s="858" t="s">
        <v>22</v>
      </c>
      <c r="D28" s="663">
        <v>21</v>
      </c>
      <c r="E28" s="663">
        <v>25</v>
      </c>
      <c r="F28" s="862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844">
        <v>4</v>
      </c>
      <c r="B29" s="707" t="s">
        <v>3426</v>
      </c>
      <c r="C29" s="854" t="s">
        <v>3794</v>
      </c>
      <c r="D29" s="656">
        <v>5</v>
      </c>
      <c r="E29" s="852">
        <v>7</v>
      </c>
      <c r="F29" s="802" t="s">
        <v>141</v>
      </c>
      <c r="G29" s="494"/>
      <c r="H29" s="494" t="s">
        <v>30</v>
      </c>
      <c r="I29" s="494" t="s">
        <v>294</v>
      </c>
      <c r="J29" s="494" t="s">
        <v>294</v>
      </c>
      <c r="K29" s="573">
        <v>0</v>
      </c>
      <c r="L29" s="358" t="s">
        <v>3428</v>
      </c>
      <c r="M29" s="357" t="s">
        <v>3426</v>
      </c>
      <c r="N29" s="357" t="s">
        <v>30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604</v>
      </c>
      <c r="U29" s="357" t="s">
        <v>294</v>
      </c>
      <c r="V29" s="357" t="s">
        <v>294</v>
      </c>
    </row>
    <row r="30" spans="1:22">
      <c r="A30" s="849"/>
      <c r="B30" s="707" t="s">
        <v>3429</v>
      </c>
      <c r="C30" s="854" t="s">
        <v>3795</v>
      </c>
      <c r="D30" s="656">
        <v>3</v>
      </c>
      <c r="E30" s="852">
        <v>4</v>
      </c>
      <c r="F30" s="802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3431</v>
      </c>
      <c r="M30" s="357" t="s">
        <v>3429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849"/>
      <c r="B31" s="707" t="s">
        <v>19</v>
      </c>
      <c r="C31" s="854" t="s">
        <v>335</v>
      </c>
      <c r="D31" s="656">
        <v>2</v>
      </c>
      <c r="E31" s="852">
        <v>2</v>
      </c>
      <c r="F31" s="802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335</v>
      </c>
      <c r="M31" s="357" t="s">
        <v>19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849"/>
      <c r="B32" s="707" t="s">
        <v>3432</v>
      </c>
      <c r="C32" s="854" t="s">
        <v>3796</v>
      </c>
      <c r="D32" s="656">
        <v>3</v>
      </c>
      <c r="E32" s="852">
        <v>3</v>
      </c>
      <c r="F32" s="802" t="s">
        <v>3783</v>
      </c>
      <c r="G32" s="494"/>
      <c r="H32" s="494" t="s">
        <v>3403</v>
      </c>
      <c r="I32" s="494" t="s">
        <v>294</v>
      </c>
      <c r="J32" s="494" t="s">
        <v>294</v>
      </c>
      <c r="K32" s="573">
        <v>0</v>
      </c>
      <c r="L32" s="358" t="s">
        <v>3434</v>
      </c>
      <c r="M32" s="357" t="s">
        <v>3432</v>
      </c>
      <c r="N32" s="357" t="s">
        <v>3403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3405</v>
      </c>
      <c r="U32" s="357" t="s">
        <v>294</v>
      </c>
      <c r="V32" s="357" t="s">
        <v>294</v>
      </c>
    </row>
    <row r="33" spans="1:22">
      <c r="A33" s="849"/>
      <c r="B33" s="707" t="s">
        <v>3435</v>
      </c>
      <c r="C33" s="854" t="s">
        <v>3797</v>
      </c>
      <c r="D33" s="656">
        <v>4</v>
      </c>
      <c r="E33" s="852">
        <v>5</v>
      </c>
      <c r="F33" s="802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3437</v>
      </c>
      <c r="M33" s="357" t="s">
        <v>3435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thickBot="1">
      <c r="A34" s="849"/>
      <c r="B34" s="707" t="s">
        <v>3438</v>
      </c>
      <c r="C34" s="854" t="s">
        <v>3439</v>
      </c>
      <c r="D34" s="656">
        <v>2</v>
      </c>
      <c r="E34" s="852">
        <v>2</v>
      </c>
      <c r="F34" s="802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3440</v>
      </c>
      <c r="M34" s="357" t="s">
        <v>3438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856"/>
      <c r="B35" s="757"/>
      <c r="C35" s="858" t="s">
        <v>22</v>
      </c>
      <c r="D35" s="663">
        <v>19</v>
      </c>
      <c r="E35" s="663">
        <v>23</v>
      </c>
      <c r="F35" s="866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22</v>
      </c>
      <c r="M35" s="357" t="s">
        <v>294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844">
        <v>5</v>
      </c>
      <c r="B36" s="706" t="s">
        <v>3441</v>
      </c>
      <c r="C36" s="846" t="s">
        <v>3801</v>
      </c>
      <c r="D36" s="651">
        <v>5</v>
      </c>
      <c r="E36" s="847">
        <v>7</v>
      </c>
      <c r="F36" s="834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3443</v>
      </c>
      <c r="M36" s="357" t="s">
        <v>3441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849"/>
      <c r="B37" s="707" t="s">
        <v>3444</v>
      </c>
      <c r="C37" s="854" t="s">
        <v>3802</v>
      </c>
      <c r="D37" s="656">
        <v>5</v>
      </c>
      <c r="E37" s="852">
        <v>7</v>
      </c>
      <c r="F37" s="835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3446</v>
      </c>
      <c r="M37" s="357" t="s">
        <v>3444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849"/>
      <c r="B38" s="707" t="s">
        <v>3447</v>
      </c>
      <c r="C38" s="854" t="s">
        <v>3448</v>
      </c>
      <c r="D38" s="656">
        <v>5</v>
      </c>
      <c r="E38" s="852">
        <v>6</v>
      </c>
      <c r="F38" s="835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3449</v>
      </c>
      <c r="M38" s="357" t="s">
        <v>3447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849"/>
      <c r="B39" s="707" t="s">
        <v>3450</v>
      </c>
      <c r="C39" s="854" t="s">
        <v>3804</v>
      </c>
      <c r="D39" s="656">
        <v>4</v>
      </c>
      <c r="E39" s="852">
        <v>5</v>
      </c>
      <c r="F39" s="835" t="s">
        <v>3794</v>
      </c>
      <c r="G39" s="494"/>
      <c r="H39" s="494" t="s">
        <v>3426</v>
      </c>
      <c r="I39" s="494" t="s">
        <v>294</v>
      </c>
      <c r="J39" s="494" t="s">
        <v>294</v>
      </c>
      <c r="K39" s="574">
        <v>0</v>
      </c>
      <c r="L39" s="358" t="s">
        <v>3452</v>
      </c>
      <c r="M39" s="357" t="s">
        <v>3450</v>
      </c>
      <c r="N39" s="357" t="s">
        <v>3426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3428</v>
      </c>
      <c r="U39" s="357" t="s">
        <v>294</v>
      </c>
      <c r="V39" s="357" t="s">
        <v>294</v>
      </c>
    </row>
    <row r="40" spans="1:22">
      <c r="A40" s="849"/>
      <c r="B40" s="707" t="s">
        <v>3454</v>
      </c>
      <c r="C40" s="854" t="s">
        <v>3456</v>
      </c>
      <c r="D40" s="656">
        <v>2</v>
      </c>
      <c r="E40" s="852">
        <v>2</v>
      </c>
      <c r="F40" s="835"/>
      <c r="G40" s="494" t="s">
        <v>241</v>
      </c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3456</v>
      </c>
      <c r="M40" s="357" t="s">
        <v>3454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</row>
    <row r="41" spans="1:22">
      <c r="A41" s="849"/>
      <c r="B41" s="707" t="s">
        <v>3457</v>
      </c>
      <c r="C41" s="854" t="s">
        <v>3798</v>
      </c>
      <c r="D41" s="656">
        <v>2</v>
      </c>
      <c r="E41" s="852">
        <v>2</v>
      </c>
      <c r="F41" s="835"/>
      <c r="G41" s="494" t="s">
        <v>241</v>
      </c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3459</v>
      </c>
      <c r="M41" s="357" t="s">
        <v>3457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</row>
    <row r="42" spans="1:22" ht="15" thickBot="1">
      <c r="A42" s="849"/>
      <c r="B42" s="707" t="s">
        <v>3460</v>
      </c>
      <c r="C42" s="854" t="s">
        <v>3799</v>
      </c>
      <c r="D42" s="759">
        <v>2</v>
      </c>
      <c r="E42" s="865">
        <v>2</v>
      </c>
      <c r="F42" s="840"/>
      <c r="G42" s="494" t="s">
        <v>241</v>
      </c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3462</v>
      </c>
      <c r="M42" s="357" t="s">
        <v>3460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  <c r="U42" s="357" t="s">
        <v>294</v>
      </c>
      <c r="V42" s="357" t="s">
        <v>294</v>
      </c>
    </row>
    <row r="43" spans="1:22" ht="15" thickBot="1">
      <c r="A43" s="856"/>
      <c r="B43" s="867"/>
      <c r="C43" s="858" t="s">
        <v>22</v>
      </c>
      <c r="D43" s="663">
        <v>21</v>
      </c>
      <c r="E43" s="663">
        <v>27</v>
      </c>
      <c r="F43" s="86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22</v>
      </c>
      <c r="M43" s="357" t="s">
        <v>294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844">
        <v>6</v>
      </c>
      <c r="B44" s="707" t="s">
        <v>3463</v>
      </c>
      <c r="C44" s="854" t="s">
        <v>3806</v>
      </c>
      <c r="D44" s="656">
        <v>3</v>
      </c>
      <c r="E44" s="852">
        <v>3</v>
      </c>
      <c r="F44" s="835" t="s">
        <v>3801</v>
      </c>
      <c r="G44" s="494"/>
      <c r="H44" s="494" t="s">
        <v>3441</v>
      </c>
      <c r="I44" s="494" t="s">
        <v>294</v>
      </c>
      <c r="J44" s="494" t="s">
        <v>294</v>
      </c>
      <c r="K44" s="573">
        <v>0</v>
      </c>
      <c r="L44" s="358" t="s">
        <v>3466</v>
      </c>
      <c r="M44" s="357" t="s">
        <v>3463</v>
      </c>
      <c r="N44" s="357" t="s">
        <v>3441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3443</v>
      </c>
      <c r="U44" s="357" t="s">
        <v>294</v>
      </c>
      <c r="V44" s="357" t="s">
        <v>294</v>
      </c>
    </row>
    <row r="45" spans="1:22">
      <c r="A45" s="849"/>
      <c r="B45" s="707" t="s">
        <v>35</v>
      </c>
      <c r="C45" s="836" t="s">
        <v>3258</v>
      </c>
      <c r="D45" s="656">
        <v>3</v>
      </c>
      <c r="E45" s="850">
        <v>4</v>
      </c>
      <c r="F45" s="853" t="s">
        <v>4246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849"/>
      <c r="B46" s="707" t="s">
        <v>3467</v>
      </c>
      <c r="C46" s="854" t="s">
        <v>3808</v>
      </c>
      <c r="D46" s="656">
        <v>4</v>
      </c>
      <c r="E46" s="852">
        <v>5</v>
      </c>
      <c r="F46" s="835" t="s">
        <v>3804</v>
      </c>
      <c r="G46" s="494"/>
      <c r="H46" s="494" t="s">
        <v>3450</v>
      </c>
      <c r="I46" s="494" t="s">
        <v>294</v>
      </c>
      <c r="J46" s="494" t="s">
        <v>294</v>
      </c>
      <c r="K46" s="573">
        <v>0</v>
      </c>
      <c r="L46" s="358" t="s">
        <v>3470</v>
      </c>
      <c r="M46" s="357" t="s">
        <v>3467</v>
      </c>
      <c r="N46" s="357" t="s">
        <v>3450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3452</v>
      </c>
      <c r="U46" s="357" t="s">
        <v>294</v>
      </c>
      <c r="V46" s="357" t="s">
        <v>294</v>
      </c>
    </row>
    <row r="47" spans="1:22">
      <c r="A47" s="849"/>
      <c r="B47" s="707" t="s">
        <v>3471</v>
      </c>
      <c r="C47" s="854" t="s">
        <v>3473</v>
      </c>
      <c r="D47" s="656">
        <v>2</v>
      </c>
      <c r="E47" s="852">
        <v>2</v>
      </c>
      <c r="F47" s="835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3473</v>
      </c>
      <c r="M47" s="357" t="s">
        <v>3471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</row>
    <row r="48" spans="1:22">
      <c r="A48" s="849"/>
      <c r="B48" s="707" t="s">
        <v>3474</v>
      </c>
      <c r="C48" s="854" t="s">
        <v>3476</v>
      </c>
      <c r="D48" s="656">
        <v>2</v>
      </c>
      <c r="E48" s="852">
        <v>2</v>
      </c>
      <c r="F48" s="835"/>
      <c r="G48" s="494" t="s">
        <v>242</v>
      </c>
      <c r="H48" s="494"/>
      <c r="I48" s="494" t="s">
        <v>294</v>
      </c>
      <c r="J48" s="494" t="s">
        <v>294</v>
      </c>
      <c r="K48" s="573">
        <v>0</v>
      </c>
      <c r="L48" s="358" t="s">
        <v>3476</v>
      </c>
      <c r="M48" s="357" t="s">
        <v>3474</v>
      </c>
      <c r="N48" s="357" t="s">
        <v>241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</row>
    <row r="49" spans="1:22">
      <c r="A49" s="849"/>
      <c r="B49" s="707" t="s">
        <v>3477</v>
      </c>
      <c r="C49" s="854" t="s">
        <v>3805</v>
      </c>
      <c r="D49" s="656">
        <v>2</v>
      </c>
      <c r="E49" s="852">
        <v>2</v>
      </c>
      <c r="F49" s="835"/>
      <c r="G49" s="494" t="s">
        <v>242</v>
      </c>
      <c r="H49" s="494"/>
      <c r="I49" s="494" t="s">
        <v>294</v>
      </c>
      <c r="J49" s="494" t="s">
        <v>294</v>
      </c>
      <c r="K49" s="573">
        <v>0</v>
      </c>
      <c r="L49" s="358" t="s">
        <v>3479</v>
      </c>
      <c r="M49" s="357" t="s">
        <v>3477</v>
      </c>
      <c r="N49" s="357" t="s">
        <v>241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849"/>
      <c r="B50" s="707" t="s">
        <v>3480</v>
      </c>
      <c r="C50" s="854" t="s">
        <v>3809</v>
      </c>
      <c r="D50" s="656">
        <v>3</v>
      </c>
      <c r="E50" s="852">
        <v>3</v>
      </c>
      <c r="F50" s="835" t="s">
        <v>3448</v>
      </c>
      <c r="G50" s="494"/>
      <c r="H50" s="494" t="s">
        <v>3447</v>
      </c>
      <c r="I50" s="494" t="s">
        <v>294</v>
      </c>
      <c r="J50" s="494" t="s">
        <v>294</v>
      </c>
      <c r="K50" s="573">
        <v>0</v>
      </c>
      <c r="L50" s="358" t="s">
        <v>3482</v>
      </c>
      <c r="M50" s="357" t="s">
        <v>3480</v>
      </c>
      <c r="N50" s="357" t="s">
        <v>3447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3449</v>
      </c>
      <c r="U50" s="357" t="s">
        <v>294</v>
      </c>
      <c r="V50" s="357" t="s">
        <v>294</v>
      </c>
    </row>
    <row r="51" spans="1:22" ht="15" thickBot="1">
      <c r="A51" s="849"/>
      <c r="B51" s="707" t="s">
        <v>3483</v>
      </c>
      <c r="C51" s="854" t="s">
        <v>3810</v>
      </c>
      <c r="D51" s="656">
        <v>3</v>
      </c>
      <c r="E51" s="852">
        <v>4</v>
      </c>
      <c r="F51" s="835" t="s">
        <v>3802</v>
      </c>
      <c r="G51" s="494"/>
      <c r="H51" s="494" t="s">
        <v>3444</v>
      </c>
      <c r="I51" s="494" t="s">
        <v>294</v>
      </c>
      <c r="J51" s="494" t="s">
        <v>294</v>
      </c>
      <c r="K51" s="573">
        <v>0</v>
      </c>
      <c r="L51" s="358" t="s">
        <v>3485</v>
      </c>
      <c r="M51" s="357" t="s">
        <v>3483</v>
      </c>
      <c r="N51" s="357" t="s">
        <v>3444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3446</v>
      </c>
      <c r="U51" s="357" t="s">
        <v>294</v>
      </c>
      <c r="V51" s="357" t="s">
        <v>294</v>
      </c>
    </row>
    <row r="52" spans="1:22" ht="15" thickBot="1">
      <c r="A52" s="856"/>
      <c r="B52" s="757"/>
      <c r="C52" s="858" t="s">
        <v>22</v>
      </c>
      <c r="D52" s="663">
        <v>18</v>
      </c>
      <c r="E52" s="663">
        <v>21</v>
      </c>
      <c r="F52" s="862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844">
        <v>7</v>
      </c>
      <c r="B53" s="706" t="s">
        <v>3486</v>
      </c>
      <c r="C53" s="846" t="s">
        <v>3811</v>
      </c>
      <c r="D53" s="651">
        <v>3</v>
      </c>
      <c r="E53" s="847">
        <v>4</v>
      </c>
      <c r="F53" s="834" t="s">
        <v>3797</v>
      </c>
      <c r="G53" s="494"/>
      <c r="H53" s="494" t="s">
        <v>3435</v>
      </c>
      <c r="I53" s="494" t="s">
        <v>294</v>
      </c>
      <c r="J53" s="494" t="s">
        <v>294</v>
      </c>
      <c r="K53" s="573">
        <v>0</v>
      </c>
      <c r="L53" s="358" t="s">
        <v>3489</v>
      </c>
      <c r="M53" s="357" t="s">
        <v>3486</v>
      </c>
      <c r="N53" s="357" t="s">
        <v>3435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3437</v>
      </c>
      <c r="U53" s="357" t="s">
        <v>294</v>
      </c>
      <c r="V53" s="357" t="s">
        <v>294</v>
      </c>
    </row>
    <row r="54" spans="1:22">
      <c r="A54" s="849"/>
      <c r="B54" s="707" t="s">
        <v>3490</v>
      </c>
      <c r="C54" s="854" t="s">
        <v>3812</v>
      </c>
      <c r="D54" s="656">
        <v>3</v>
      </c>
      <c r="E54" s="852">
        <v>3</v>
      </c>
      <c r="F54" s="835" t="s">
        <v>3806</v>
      </c>
      <c r="G54" s="494"/>
      <c r="H54" s="494" t="s">
        <v>3463</v>
      </c>
      <c r="I54" s="494" t="s">
        <v>294</v>
      </c>
      <c r="J54" s="494" t="s">
        <v>294</v>
      </c>
      <c r="K54" s="573">
        <v>0</v>
      </c>
      <c r="L54" s="358" t="s">
        <v>3493</v>
      </c>
      <c r="M54" s="357" t="s">
        <v>3490</v>
      </c>
      <c r="N54" s="357" t="s">
        <v>3463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3466</v>
      </c>
      <c r="U54" s="357" t="s">
        <v>294</v>
      </c>
      <c r="V54" s="357" t="s">
        <v>294</v>
      </c>
    </row>
    <row r="55" spans="1:22">
      <c r="A55" s="849"/>
      <c r="B55" s="707" t="s">
        <v>3494</v>
      </c>
      <c r="C55" s="854" t="s">
        <v>3495</v>
      </c>
      <c r="D55" s="656">
        <v>4</v>
      </c>
      <c r="E55" s="852">
        <v>4</v>
      </c>
      <c r="F55" s="835" t="s">
        <v>3801</v>
      </c>
      <c r="G55" s="494"/>
      <c r="H55" s="494" t="s">
        <v>3441</v>
      </c>
      <c r="I55" s="494" t="s">
        <v>294</v>
      </c>
      <c r="J55" s="494" t="s">
        <v>294</v>
      </c>
      <c r="K55" s="573">
        <v>0</v>
      </c>
      <c r="L55" s="358" t="s">
        <v>3497</v>
      </c>
      <c r="M55" s="357" t="s">
        <v>3494</v>
      </c>
      <c r="N55" s="357" t="s">
        <v>3441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3443</v>
      </c>
      <c r="U55" s="357" t="s">
        <v>294</v>
      </c>
      <c r="V55" s="357" t="s">
        <v>294</v>
      </c>
    </row>
    <row r="56" spans="1:22">
      <c r="A56" s="849"/>
      <c r="B56" s="707" t="s">
        <v>3498</v>
      </c>
      <c r="C56" s="854" t="s">
        <v>3813</v>
      </c>
      <c r="D56" s="656">
        <v>3</v>
      </c>
      <c r="E56" s="852">
        <v>4</v>
      </c>
      <c r="F56" s="835" t="s">
        <v>3801</v>
      </c>
      <c r="G56" s="494"/>
      <c r="H56" s="494" t="s">
        <v>3441</v>
      </c>
      <c r="I56" s="494" t="s">
        <v>294</v>
      </c>
      <c r="J56" s="494" t="s">
        <v>294</v>
      </c>
      <c r="K56" s="573">
        <v>0</v>
      </c>
      <c r="L56" s="358" t="s">
        <v>3500</v>
      </c>
      <c r="M56" s="357" t="s">
        <v>3498</v>
      </c>
      <c r="N56" s="357" t="s">
        <v>3441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3443</v>
      </c>
      <c r="U56" s="357" t="s">
        <v>294</v>
      </c>
      <c r="V56" s="357" t="s">
        <v>294</v>
      </c>
    </row>
    <row r="57" spans="1:22">
      <c r="A57" s="849"/>
      <c r="B57" s="707" t="s">
        <v>3501</v>
      </c>
      <c r="C57" s="854" t="s">
        <v>3503</v>
      </c>
      <c r="D57" s="656">
        <v>5</v>
      </c>
      <c r="E57" s="852">
        <v>7</v>
      </c>
      <c r="F57" s="835" t="s">
        <v>3801</v>
      </c>
      <c r="G57" s="494"/>
      <c r="H57" s="494" t="s">
        <v>3441</v>
      </c>
      <c r="I57" s="494" t="s">
        <v>294</v>
      </c>
      <c r="J57" s="494" t="s">
        <v>294</v>
      </c>
      <c r="K57" s="573">
        <v>0</v>
      </c>
      <c r="L57" s="358" t="s">
        <v>3503</v>
      </c>
      <c r="M57" s="357" t="s">
        <v>3501</v>
      </c>
      <c r="N57" s="357" t="s">
        <v>3441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3443</v>
      </c>
      <c r="U57" s="357" t="s">
        <v>294</v>
      </c>
      <c r="V57" s="357" t="s">
        <v>294</v>
      </c>
    </row>
    <row r="58" spans="1:22" ht="15" thickBot="1">
      <c r="A58" s="849"/>
      <c r="B58" s="708" t="s">
        <v>3504</v>
      </c>
      <c r="C58" s="864" t="s">
        <v>3814</v>
      </c>
      <c r="D58" s="759">
        <v>3</v>
      </c>
      <c r="E58" s="865">
        <v>4</v>
      </c>
      <c r="F58" s="840" t="s">
        <v>3809</v>
      </c>
      <c r="G58" s="494"/>
      <c r="H58" s="494" t="s">
        <v>3480</v>
      </c>
      <c r="I58" s="494" t="s">
        <v>294</v>
      </c>
      <c r="J58" s="494" t="s">
        <v>294</v>
      </c>
      <c r="K58" s="573">
        <v>0</v>
      </c>
      <c r="L58" s="358" t="s">
        <v>3506</v>
      </c>
      <c r="M58" s="357" t="s">
        <v>3504</v>
      </c>
      <c r="N58" s="357" t="s">
        <v>3480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3482</v>
      </c>
      <c r="U58" s="357" t="s">
        <v>294</v>
      </c>
      <c r="V58" s="357" t="s">
        <v>294</v>
      </c>
    </row>
    <row r="59" spans="1:22" ht="15" thickBot="1">
      <c r="A59" s="856"/>
      <c r="B59" s="757"/>
      <c r="C59" s="858" t="s">
        <v>22</v>
      </c>
      <c r="D59" s="663">
        <v>21</v>
      </c>
      <c r="E59" s="663">
        <v>26</v>
      </c>
      <c r="F59" s="862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844">
        <v>8</v>
      </c>
      <c r="B60" s="707" t="s">
        <v>3507</v>
      </c>
      <c r="C60" s="854" t="s">
        <v>3510</v>
      </c>
      <c r="D60" s="656">
        <v>3</v>
      </c>
      <c r="E60" s="852">
        <v>4</v>
      </c>
      <c r="F60" s="835" t="s">
        <v>3503</v>
      </c>
      <c r="G60" s="494"/>
      <c r="H60" s="494" t="s">
        <v>3501</v>
      </c>
      <c r="I60" s="494" t="s">
        <v>294</v>
      </c>
      <c r="J60" s="494" t="s">
        <v>294</v>
      </c>
      <c r="K60" s="573">
        <v>0</v>
      </c>
      <c r="L60" s="358" t="s">
        <v>3510</v>
      </c>
      <c r="M60" s="357" t="s">
        <v>3507</v>
      </c>
      <c r="N60" s="357" t="s">
        <v>3501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3503</v>
      </c>
      <c r="U60" s="357" t="s">
        <v>294</v>
      </c>
      <c r="V60" s="357" t="s">
        <v>294</v>
      </c>
    </row>
    <row r="61" spans="1:22">
      <c r="A61" s="849"/>
      <c r="B61" s="707" t="s">
        <v>36</v>
      </c>
      <c r="C61" s="854" t="s">
        <v>247</v>
      </c>
      <c r="D61" s="656">
        <v>1</v>
      </c>
      <c r="E61" s="852">
        <v>1</v>
      </c>
      <c r="F61" s="835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1131</v>
      </c>
      <c r="M61" s="357" t="s">
        <v>36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849"/>
      <c r="B62" s="707" t="s">
        <v>38</v>
      </c>
      <c r="C62" s="854" t="s">
        <v>146</v>
      </c>
      <c r="D62" s="656">
        <v>1</v>
      </c>
      <c r="E62" s="852">
        <v>1</v>
      </c>
      <c r="F62" s="835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849"/>
      <c r="B63" s="707" t="s">
        <v>3815</v>
      </c>
      <c r="C63" s="836" t="s">
        <v>4247</v>
      </c>
      <c r="D63" s="720">
        <v>7</v>
      </c>
      <c r="E63" s="850">
        <v>10</v>
      </c>
      <c r="F63" s="835" t="s">
        <v>3503</v>
      </c>
      <c r="G63" s="494"/>
      <c r="H63" s="494" t="s">
        <v>3501</v>
      </c>
      <c r="I63" s="494" t="s">
        <v>294</v>
      </c>
      <c r="J63" s="494" t="s">
        <v>294</v>
      </c>
      <c r="K63" s="573">
        <v>0</v>
      </c>
      <c r="L63" s="358" t="s">
        <v>4247</v>
      </c>
      <c r="M63" s="357" t="s">
        <v>3815</v>
      </c>
      <c r="N63" s="357" t="s">
        <v>3501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3503</v>
      </c>
      <c r="U63" s="357" t="s">
        <v>294</v>
      </c>
      <c r="V63" s="357" t="s">
        <v>294</v>
      </c>
    </row>
    <row r="64" spans="1:22">
      <c r="A64" s="849"/>
      <c r="B64" s="707" t="s">
        <v>3817</v>
      </c>
      <c r="C64" s="836" t="s">
        <v>4248</v>
      </c>
      <c r="D64" s="720">
        <v>5</v>
      </c>
      <c r="E64" s="850">
        <v>7</v>
      </c>
      <c r="F64" s="835" t="s">
        <v>3814</v>
      </c>
      <c r="G64" s="494"/>
      <c r="H64" s="494" t="s">
        <v>3504</v>
      </c>
      <c r="I64" s="494" t="s">
        <v>294</v>
      </c>
      <c r="J64" s="494" t="s">
        <v>294</v>
      </c>
      <c r="K64" s="573">
        <v>0</v>
      </c>
      <c r="L64" s="358" t="s">
        <v>3819</v>
      </c>
      <c r="M64" s="357" t="s">
        <v>3817</v>
      </c>
      <c r="N64" s="357" t="s">
        <v>3504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3506</v>
      </c>
      <c r="U64" s="357" t="s">
        <v>294</v>
      </c>
      <c r="V64" s="357" t="s">
        <v>294</v>
      </c>
    </row>
    <row r="65" spans="1:22" ht="15" thickBot="1">
      <c r="A65" s="849"/>
      <c r="B65" s="707" t="s">
        <v>3519</v>
      </c>
      <c r="C65" s="836" t="s">
        <v>4159</v>
      </c>
      <c r="D65" s="720">
        <v>4</v>
      </c>
      <c r="E65" s="850">
        <v>5</v>
      </c>
      <c r="F65" s="835" t="s">
        <v>3810</v>
      </c>
      <c r="G65" s="494"/>
      <c r="H65" s="494" t="s">
        <v>3483</v>
      </c>
      <c r="I65" s="494" t="s">
        <v>294</v>
      </c>
      <c r="J65" s="494" t="s">
        <v>294</v>
      </c>
      <c r="K65" s="573">
        <v>0</v>
      </c>
      <c r="L65" s="358" t="s">
        <v>3821</v>
      </c>
      <c r="M65" s="357" t="s">
        <v>3519</v>
      </c>
      <c r="N65" s="357" t="s">
        <v>3483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3485</v>
      </c>
      <c r="U65" s="357" t="s">
        <v>294</v>
      </c>
      <c r="V65" s="357" t="s">
        <v>294</v>
      </c>
    </row>
    <row r="66" spans="1:22" ht="15" thickBot="1">
      <c r="A66" s="856"/>
      <c r="B66" s="757"/>
      <c r="C66" s="868" t="s">
        <v>22</v>
      </c>
      <c r="D66" s="726">
        <v>21</v>
      </c>
      <c r="E66" s="726">
        <v>28</v>
      </c>
      <c r="F66" s="862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844">
        <v>9</v>
      </c>
      <c r="B67" s="706" t="s">
        <v>3822</v>
      </c>
      <c r="C67" s="869" t="s">
        <v>147</v>
      </c>
      <c r="D67" s="718">
        <v>6</v>
      </c>
      <c r="E67" s="706">
        <v>10</v>
      </c>
      <c r="F67" s="495" t="s">
        <v>4249</v>
      </c>
      <c r="G67" s="494"/>
      <c r="H67" s="494" t="s">
        <v>35</v>
      </c>
      <c r="I67" s="494" t="s">
        <v>3486</v>
      </c>
      <c r="J67" s="494" t="s">
        <v>294</v>
      </c>
      <c r="K67" s="573">
        <v>0</v>
      </c>
      <c r="L67" s="358" t="s">
        <v>1153</v>
      </c>
      <c r="M67" s="357" t="s">
        <v>3822</v>
      </c>
      <c r="N67" s="357" t="s">
        <v>35</v>
      </c>
      <c r="O67" s="357" t="s">
        <v>3486</v>
      </c>
      <c r="P67" s="357" t="s">
        <v>294</v>
      </c>
      <c r="Q67" s="357">
        <v>0</v>
      </c>
      <c r="R67" s="357">
        <v>37</v>
      </c>
      <c r="S67" s="357">
        <v>0</v>
      </c>
      <c r="T67" s="357" t="s">
        <v>3259</v>
      </c>
      <c r="U67" s="357" t="s">
        <v>3489</v>
      </c>
      <c r="V67" s="357" t="s">
        <v>294</v>
      </c>
    </row>
    <row r="68" spans="1:22">
      <c r="A68" s="849"/>
      <c r="B68" s="707" t="s">
        <v>3522</v>
      </c>
      <c r="C68" s="836" t="s">
        <v>4250</v>
      </c>
      <c r="D68" s="720">
        <v>4</v>
      </c>
      <c r="E68" s="850">
        <v>5</v>
      </c>
      <c r="F68" s="835" t="s">
        <v>3820</v>
      </c>
      <c r="G68" s="494"/>
      <c r="H68" s="494" t="s">
        <v>3519</v>
      </c>
      <c r="I68" s="494" t="s">
        <v>294</v>
      </c>
      <c r="J68" s="494" t="s">
        <v>294</v>
      </c>
      <c r="K68" s="573">
        <v>0</v>
      </c>
      <c r="L68" s="358" t="s">
        <v>3825</v>
      </c>
      <c r="M68" s="357" t="s">
        <v>3522</v>
      </c>
      <c r="N68" s="357" t="s">
        <v>3519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3821</v>
      </c>
      <c r="U68" s="357" t="s">
        <v>294</v>
      </c>
      <c r="V68" s="357" t="s">
        <v>294</v>
      </c>
    </row>
    <row r="69" spans="1:22" ht="15" thickBot="1">
      <c r="A69" s="849"/>
      <c r="B69" s="708" t="s">
        <v>3826</v>
      </c>
      <c r="C69" s="870" t="s">
        <v>4251</v>
      </c>
      <c r="D69" s="722">
        <v>10</v>
      </c>
      <c r="E69" s="529">
        <v>16</v>
      </c>
      <c r="F69" s="497" t="s">
        <v>4247</v>
      </c>
      <c r="G69" s="494"/>
      <c r="H69" s="494" t="s">
        <v>3815</v>
      </c>
      <c r="I69" s="494" t="s">
        <v>294</v>
      </c>
      <c r="J69" s="494" t="s">
        <v>294</v>
      </c>
      <c r="K69" s="573">
        <v>0</v>
      </c>
      <c r="L69" s="358" t="s">
        <v>4251</v>
      </c>
      <c r="M69" s="357" t="s">
        <v>3826</v>
      </c>
      <c r="N69" s="357" t="s">
        <v>3815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4247</v>
      </c>
      <c r="U69" s="357" t="s">
        <v>294</v>
      </c>
      <c r="V69" s="357" t="s">
        <v>294</v>
      </c>
    </row>
    <row r="70" spans="1:22" ht="15" thickBot="1">
      <c r="A70" s="867"/>
      <c r="B70" s="757"/>
      <c r="C70" s="868" t="s">
        <v>22</v>
      </c>
      <c r="D70" s="726">
        <v>20</v>
      </c>
      <c r="E70" s="726">
        <v>31</v>
      </c>
      <c r="F70" s="698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849">
        <v>10</v>
      </c>
      <c r="B71" s="707" t="s">
        <v>3828</v>
      </c>
      <c r="C71" s="836" t="s">
        <v>4252</v>
      </c>
      <c r="D71" s="720">
        <v>12</v>
      </c>
      <c r="E71" s="850">
        <v>20</v>
      </c>
      <c r="F71" s="835" t="s">
        <v>4251</v>
      </c>
      <c r="G71" s="494"/>
      <c r="H71" s="494" t="s">
        <v>3826</v>
      </c>
      <c r="I71" s="494" t="s">
        <v>294</v>
      </c>
      <c r="J71" s="494" t="s">
        <v>294</v>
      </c>
      <c r="K71" s="573">
        <v>0</v>
      </c>
      <c r="L71" s="358" t="s">
        <v>4252</v>
      </c>
      <c r="M71" s="357" t="s">
        <v>3828</v>
      </c>
      <c r="N71" s="357" t="s">
        <v>3826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4251</v>
      </c>
      <c r="U71" s="357" t="s">
        <v>294</v>
      </c>
      <c r="V71" s="357" t="s">
        <v>294</v>
      </c>
    </row>
    <row r="72" spans="1:22">
      <c r="A72" s="849"/>
      <c r="B72" s="707" t="s">
        <v>40</v>
      </c>
      <c r="C72" s="854" t="s">
        <v>3453</v>
      </c>
      <c r="D72" s="656">
        <v>1</v>
      </c>
      <c r="E72" s="850">
        <v>1</v>
      </c>
      <c r="F72" s="835" t="s">
        <v>247</v>
      </c>
      <c r="G72" s="494"/>
      <c r="H72" s="494" t="s">
        <v>36</v>
      </c>
      <c r="I72" s="494" t="s">
        <v>294</v>
      </c>
      <c r="J72" s="494" t="s">
        <v>294</v>
      </c>
      <c r="K72" s="573">
        <v>0</v>
      </c>
      <c r="L72" s="358" t="s">
        <v>1180</v>
      </c>
      <c r="M72" s="357" t="s">
        <v>40</v>
      </c>
      <c r="N72" s="357" t="s">
        <v>36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1131</v>
      </c>
      <c r="U72" s="357" t="s">
        <v>294</v>
      </c>
      <c r="V72" s="357" t="s">
        <v>294</v>
      </c>
    </row>
    <row r="73" spans="1:22" ht="15" thickBot="1">
      <c r="A73" s="849"/>
      <c r="B73" s="707" t="s">
        <v>3830</v>
      </c>
      <c r="C73" s="854" t="s">
        <v>151</v>
      </c>
      <c r="D73" s="656">
        <v>7</v>
      </c>
      <c r="E73" s="852">
        <v>12</v>
      </c>
      <c r="F73" s="840" t="s">
        <v>147</v>
      </c>
      <c r="G73" s="494"/>
      <c r="H73" s="494" t="s">
        <v>3822</v>
      </c>
      <c r="I73" s="494" t="s">
        <v>294</v>
      </c>
      <c r="J73" s="494" t="s">
        <v>294</v>
      </c>
      <c r="K73" s="573">
        <v>0</v>
      </c>
      <c r="L73" s="358" t="s">
        <v>1182</v>
      </c>
      <c r="M73" s="357" t="s">
        <v>3830</v>
      </c>
      <c r="N73" s="357" t="s">
        <v>3822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1153</v>
      </c>
      <c r="U73" s="357" t="s">
        <v>294</v>
      </c>
      <c r="V73" s="357" t="s">
        <v>294</v>
      </c>
    </row>
    <row r="74" spans="1:22" ht="15" thickBot="1">
      <c r="A74" s="871"/>
      <c r="B74" s="867"/>
      <c r="C74" s="858" t="s">
        <v>22</v>
      </c>
      <c r="D74" s="663">
        <v>20</v>
      </c>
      <c r="E74" s="663">
        <v>33</v>
      </c>
      <c r="F74" s="872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6.2" thickBot="1">
      <c r="A75" s="870"/>
      <c r="B75" s="873"/>
      <c r="C75" s="874" t="s">
        <v>111</v>
      </c>
      <c r="D75" s="675">
        <v>200</v>
      </c>
      <c r="E75" s="675">
        <v>261</v>
      </c>
      <c r="F75" s="875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2F5DD-D3F5-47E7-805D-14FD97293DC9}">
  <sheetPr codeName="Sheet228"/>
  <dimension ref="A1:V73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706" t="s">
        <v>10</v>
      </c>
      <c r="C9" s="543" t="s">
        <v>438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707" t="s">
        <v>3168</v>
      </c>
      <c r="C10" s="540" t="s">
        <v>3533</v>
      </c>
      <c r="D10" s="499">
        <v>5</v>
      </c>
      <c r="E10" s="47">
        <v>7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707" t="s">
        <v>3640</v>
      </c>
      <c r="C11" s="532" t="s">
        <v>3641</v>
      </c>
      <c r="D11" s="499">
        <v>3</v>
      </c>
      <c r="E11" s="47">
        <v>3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3642</v>
      </c>
      <c r="M11" s="357" t="s">
        <v>3640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707" t="s">
        <v>3537</v>
      </c>
      <c r="C12" s="532" t="s">
        <v>3538</v>
      </c>
      <c r="D12" s="499">
        <v>3</v>
      </c>
      <c r="E12" s="47">
        <v>4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3539</v>
      </c>
      <c r="M12" s="357" t="s">
        <v>3537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707" t="s">
        <v>3540</v>
      </c>
      <c r="C13" s="532" t="s">
        <v>3541</v>
      </c>
      <c r="D13" s="499">
        <v>2</v>
      </c>
      <c r="E13" s="47">
        <v>2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3542</v>
      </c>
      <c r="M13" s="357" t="s">
        <v>3540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707" t="s">
        <v>20</v>
      </c>
      <c r="C14" s="532" t="s">
        <v>3543</v>
      </c>
      <c r="D14" s="499">
        <v>5</v>
      </c>
      <c r="E14" s="50">
        <v>6</v>
      </c>
      <c r="F14" s="68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206"/>
      <c r="C15" s="541" t="s">
        <v>22</v>
      </c>
      <c r="D15" s="49">
        <v>20</v>
      </c>
      <c r="E15" s="49">
        <v>24</v>
      </c>
      <c r="F15" s="688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707" t="s">
        <v>3546</v>
      </c>
      <c r="C16" s="532" t="s">
        <v>3547</v>
      </c>
      <c r="D16" s="499">
        <v>3</v>
      </c>
      <c r="E16" s="46">
        <v>4</v>
      </c>
      <c r="F16" s="495" t="s">
        <v>3538</v>
      </c>
      <c r="G16" s="494"/>
      <c r="H16" s="494" t="s">
        <v>3537</v>
      </c>
      <c r="I16" s="494" t="s">
        <v>294</v>
      </c>
      <c r="J16" s="494" t="s">
        <v>294</v>
      </c>
      <c r="K16" s="573">
        <v>0</v>
      </c>
      <c r="L16" s="358" t="s">
        <v>3548</v>
      </c>
      <c r="M16" s="357" t="s">
        <v>3546</v>
      </c>
      <c r="N16" s="357" t="s">
        <v>3537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3539</v>
      </c>
      <c r="U16" s="357" t="s">
        <v>294</v>
      </c>
      <c r="V16" s="357" t="s">
        <v>294</v>
      </c>
    </row>
    <row r="17" spans="1:22">
      <c r="A17" s="515"/>
      <c r="B17" s="707" t="s">
        <v>3643</v>
      </c>
      <c r="C17" s="532" t="s">
        <v>3644</v>
      </c>
      <c r="D17" s="499">
        <v>2</v>
      </c>
      <c r="E17" s="47">
        <v>2</v>
      </c>
      <c r="F17" s="496" t="s">
        <v>3641</v>
      </c>
      <c r="G17" s="494"/>
      <c r="H17" s="494" t="s">
        <v>3640</v>
      </c>
      <c r="I17" s="494" t="s">
        <v>294</v>
      </c>
      <c r="J17" s="494" t="s">
        <v>294</v>
      </c>
      <c r="K17" s="573">
        <v>0</v>
      </c>
      <c r="L17" s="358" t="s">
        <v>3645</v>
      </c>
      <c r="M17" s="357" t="s">
        <v>3643</v>
      </c>
      <c r="N17" s="357" t="s">
        <v>3640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3642</v>
      </c>
      <c r="U17" s="357" t="s">
        <v>294</v>
      </c>
      <c r="V17" s="357" t="s">
        <v>294</v>
      </c>
    </row>
    <row r="18" spans="1:22">
      <c r="A18" s="515"/>
      <c r="B18" s="707" t="s">
        <v>3544</v>
      </c>
      <c r="C18" s="532" t="s">
        <v>3570</v>
      </c>
      <c r="D18" s="499">
        <v>5</v>
      </c>
      <c r="E18" s="47">
        <v>6</v>
      </c>
      <c r="F18" s="496" t="s">
        <v>3533</v>
      </c>
      <c r="G18" s="494"/>
      <c r="H18" s="494" t="s">
        <v>3168</v>
      </c>
      <c r="I18" s="494" t="s">
        <v>294</v>
      </c>
      <c r="J18" s="494" t="s">
        <v>294</v>
      </c>
      <c r="K18" s="573">
        <v>0</v>
      </c>
      <c r="L18" s="358" t="s">
        <v>593</v>
      </c>
      <c r="M18" s="357" t="s">
        <v>3544</v>
      </c>
      <c r="N18" s="357" t="s">
        <v>3168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3170</v>
      </c>
      <c r="U18" s="357" t="s">
        <v>294</v>
      </c>
      <c r="V18" s="357" t="s">
        <v>294</v>
      </c>
    </row>
    <row r="19" spans="1:22">
      <c r="A19" s="515"/>
      <c r="B19" s="707" t="s">
        <v>3646</v>
      </c>
      <c r="C19" s="532" t="s">
        <v>3647</v>
      </c>
      <c r="D19" s="499">
        <v>3</v>
      </c>
      <c r="E19" s="47">
        <v>3</v>
      </c>
      <c r="F19" s="496" t="s">
        <v>3541</v>
      </c>
      <c r="G19" s="494"/>
      <c r="H19" s="494" t="s">
        <v>3540</v>
      </c>
      <c r="I19" s="494" t="s">
        <v>294</v>
      </c>
      <c r="J19" s="494" t="s">
        <v>294</v>
      </c>
      <c r="K19" s="573">
        <v>0</v>
      </c>
      <c r="L19" s="358" t="s">
        <v>3648</v>
      </c>
      <c r="M19" s="357" t="s">
        <v>3646</v>
      </c>
      <c r="N19" s="357" t="s">
        <v>3540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3542</v>
      </c>
      <c r="U19" s="357" t="s">
        <v>294</v>
      </c>
      <c r="V19" s="357" t="s">
        <v>294</v>
      </c>
    </row>
    <row r="20" spans="1:22">
      <c r="A20" s="515"/>
      <c r="B20" s="707" t="s">
        <v>25</v>
      </c>
      <c r="C20" s="532" t="s">
        <v>138</v>
      </c>
      <c r="D20" s="499">
        <v>3</v>
      </c>
      <c r="E20" s="47">
        <v>4</v>
      </c>
      <c r="F20" s="49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15"/>
      <c r="B21" s="707" t="s">
        <v>26</v>
      </c>
      <c r="C21" s="532" t="s">
        <v>52</v>
      </c>
      <c r="D21" s="516">
        <v>5</v>
      </c>
      <c r="E21" s="50">
        <v>6</v>
      </c>
      <c r="F21" s="497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17"/>
      <c r="B22" s="206"/>
      <c r="C22" s="541" t="s">
        <v>22</v>
      </c>
      <c r="D22" s="49">
        <v>21</v>
      </c>
      <c r="E22" s="49">
        <v>25</v>
      </c>
      <c r="F22" s="68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706" t="s">
        <v>3556</v>
      </c>
      <c r="C23" s="543" t="s">
        <v>3557</v>
      </c>
      <c r="D23" s="499">
        <v>3</v>
      </c>
      <c r="E23" s="46">
        <v>4</v>
      </c>
      <c r="F23" s="834" t="s">
        <v>3538</v>
      </c>
      <c r="G23" s="494"/>
      <c r="H23" s="494" t="s">
        <v>3537</v>
      </c>
      <c r="I23" s="494" t="s">
        <v>294</v>
      </c>
      <c r="J23" s="494" t="s">
        <v>294</v>
      </c>
      <c r="K23" s="573">
        <v>0</v>
      </c>
      <c r="L23" s="358" t="s">
        <v>3558</v>
      </c>
      <c r="M23" s="357" t="s">
        <v>3556</v>
      </c>
      <c r="N23" s="357" t="s">
        <v>3537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3539</v>
      </c>
      <c r="U23" s="357" t="s">
        <v>294</v>
      </c>
      <c r="V23" s="357" t="s">
        <v>294</v>
      </c>
    </row>
    <row r="24" spans="1:22">
      <c r="A24" s="515"/>
      <c r="B24" s="707" t="s">
        <v>29</v>
      </c>
      <c r="C24" s="532" t="s">
        <v>53</v>
      </c>
      <c r="D24" s="499">
        <v>2</v>
      </c>
      <c r="E24" s="47">
        <v>2</v>
      </c>
      <c r="F24" s="496"/>
      <c r="G24" s="494"/>
      <c r="H24" s="494" t="s">
        <v>294</v>
      </c>
      <c r="I24" s="494" t="s">
        <v>294</v>
      </c>
      <c r="J24" s="494" t="s">
        <v>294</v>
      </c>
      <c r="K24" s="573">
        <v>0</v>
      </c>
      <c r="L24" s="358" t="s">
        <v>609</v>
      </c>
      <c r="M24" s="357" t="s">
        <v>29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294</v>
      </c>
      <c r="U24" s="357" t="s">
        <v>294</v>
      </c>
      <c r="V24" s="357" t="s">
        <v>294</v>
      </c>
    </row>
    <row r="25" spans="1:22">
      <c r="A25" s="515"/>
      <c r="B25" s="707" t="s">
        <v>3649</v>
      </c>
      <c r="C25" s="532" t="s">
        <v>3650</v>
      </c>
      <c r="D25" s="499">
        <v>4</v>
      </c>
      <c r="E25" s="47">
        <v>5</v>
      </c>
      <c r="F25" s="496" t="s">
        <v>3644</v>
      </c>
      <c r="G25" s="494"/>
      <c r="H25" s="494" t="s">
        <v>3643</v>
      </c>
      <c r="I25" s="494" t="s">
        <v>294</v>
      </c>
      <c r="J25" s="494" t="s">
        <v>294</v>
      </c>
      <c r="K25" s="573">
        <v>0</v>
      </c>
      <c r="L25" s="358" t="s">
        <v>3651</v>
      </c>
      <c r="M25" s="357" t="s">
        <v>3649</v>
      </c>
      <c r="N25" s="357" t="s">
        <v>3643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3645</v>
      </c>
      <c r="U25" s="357" t="s">
        <v>294</v>
      </c>
      <c r="V25" s="357" t="s">
        <v>294</v>
      </c>
    </row>
    <row r="26" spans="1:22">
      <c r="A26" s="515"/>
      <c r="B26" s="47" t="s">
        <v>3413</v>
      </c>
      <c r="C26" s="532" t="s">
        <v>3415</v>
      </c>
      <c r="D26" s="499">
        <v>3</v>
      </c>
      <c r="E26" s="47">
        <v>3</v>
      </c>
      <c r="F26" s="496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3415</v>
      </c>
      <c r="M26" s="357" t="s">
        <v>3413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707" t="s">
        <v>3559</v>
      </c>
      <c r="C27" s="532" t="s">
        <v>3560</v>
      </c>
      <c r="D27" s="499">
        <v>3</v>
      </c>
      <c r="E27" s="47">
        <v>4</v>
      </c>
      <c r="F27" s="496" t="s">
        <v>3547</v>
      </c>
      <c r="G27" s="494"/>
      <c r="H27" s="494" t="s">
        <v>3546</v>
      </c>
      <c r="I27" s="494" t="s">
        <v>294</v>
      </c>
      <c r="J27" s="494" t="s">
        <v>294</v>
      </c>
      <c r="K27" s="573">
        <v>0</v>
      </c>
      <c r="L27" s="358" t="s">
        <v>3561</v>
      </c>
      <c r="M27" s="357" t="s">
        <v>3559</v>
      </c>
      <c r="N27" s="357" t="s">
        <v>3546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3548</v>
      </c>
      <c r="U27" s="357" t="s">
        <v>294</v>
      </c>
      <c r="V27" s="357" t="s">
        <v>294</v>
      </c>
    </row>
    <row r="28" spans="1:22" ht="15" thickBot="1">
      <c r="A28" s="515"/>
      <c r="B28" s="708" t="s">
        <v>33</v>
      </c>
      <c r="C28" s="532" t="s">
        <v>140</v>
      </c>
      <c r="D28" s="499">
        <v>5</v>
      </c>
      <c r="E28" s="47">
        <v>7</v>
      </c>
      <c r="F28" s="497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17"/>
      <c r="B29" s="206"/>
      <c r="C29" s="541" t="s">
        <v>22</v>
      </c>
      <c r="D29" s="49">
        <v>20</v>
      </c>
      <c r="E29" s="49">
        <v>25</v>
      </c>
      <c r="F29" s="690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15">
        <v>4</v>
      </c>
      <c r="B30" s="707" t="s">
        <v>19</v>
      </c>
      <c r="C30" s="532" t="s">
        <v>335</v>
      </c>
      <c r="D30" s="498">
        <v>2</v>
      </c>
      <c r="E30" s="498">
        <v>2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335</v>
      </c>
      <c r="M30" s="357" t="s">
        <v>19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707" t="s">
        <v>3652</v>
      </c>
      <c r="C31" s="532" t="s">
        <v>3653</v>
      </c>
      <c r="D31" s="499">
        <v>5</v>
      </c>
      <c r="E31" s="47">
        <v>7</v>
      </c>
      <c r="F31" s="835" t="s">
        <v>3648</v>
      </c>
      <c r="G31" s="494"/>
      <c r="H31" s="494" t="s">
        <v>3646</v>
      </c>
      <c r="I31" s="494" t="s">
        <v>294</v>
      </c>
      <c r="J31" s="494" t="s">
        <v>294</v>
      </c>
      <c r="K31" s="573">
        <v>0</v>
      </c>
      <c r="L31" s="358" t="s">
        <v>3654</v>
      </c>
      <c r="M31" s="357" t="s">
        <v>3652</v>
      </c>
      <c r="N31" s="357" t="s">
        <v>3646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3648</v>
      </c>
      <c r="U31" s="357" t="s">
        <v>294</v>
      </c>
      <c r="V31" s="357" t="s">
        <v>294</v>
      </c>
    </row>
    <row r="32" spans="1:22">
      <c r="A32" s="515"/>
      <c r="B32" s="47" t="s">
        <v>30</v>
      </c>
      <c r="C32" s="532" t="s">
        <v>141</v>
      </c>
      <c r="D32" s="499">
        <v>5</v>
      </c>
      <c r="E32" s="47">
        <v>6</v>
      </c>
      <c r="F32" s="835" t="s">
        <v>3570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15"/>
      <c r="B33" s="707" t="s">
        <v>3573</v>
      </c>
      <c r="C33" s="532" t="s">
        <v>3574</v>
      </c>
      <c r="D33" s="499">
        <v>4</v>
      </c>
      <c r="E33" s="47">
        <v>7</v>
      </c>
      <c r="F33" s="835" t="s">
        <v>3560</v>
      </c>
      <c r="G33" s="494"/>
      <c r="H33" s="494" t="s">
        <v>3559</v>
      </c>
      <c r="I33" s="494" t="s">
        <v>294</v>
      </c>
      <c r="J33" s="494" t="s">
        <v>294</v>
      </c>
      <c r="K33" s="573">
        <v>0</v>
      </c>
      <c r="L33" s="358" t="s">
        <v>3575</v>
      </c>
      <c r="M33" s="357" t="s">
        <v>3573</v>
      </c>
      <c r="N33" s="357" t="s">
        <v>3559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3561</v>
      </c>
      <c r="U33" s="357" t="s">
        <v>294</v>
      </c>
      <c r="V33" s="357" t="s">
        <v>294</v>
      </c>
    </row>
    <row r="34" spans="1:22">
      <c r="A34" s="515"/>
      <c r="B34" s="707" t="s">
        <v>36</v>
      </c>
      <c r="C34" s="836" t="s">
        <v>247</v>
      </c>
      <c r="D34" s="499">
        <v>1</v>
      </c>
      <c r="E34" s="47">
        <v>1</v>
      </c>
      <c r="F34" s="83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1131</v>
      </c>
      <c r="M34" s="357" t="s">
        <v>36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15"/>
      <c r="B35" s="707" t="s">
        <v>3655</v>
      </c>
      <c r="C35" s="836" t="s">
        <v>3656</v>
      </c>
      <c r="D35" s="499">
        <v>2</v>
      </c>
      <c r="E35" s="47">
        <v>2</v>
      </c>
      <c r="F35" s="496"/>
      <c r="G35" s="494" t="s">
        <v>241</v>
      </c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3657</v>
      </c>
      <c r="M35" s="357" t="s">
        <v>3655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</row>
    <row r="36" spans="1:22" ht="15" thickBot="1">
      <c r="A36" s="515"/>
      <c r="B36" s="707" t="s">
        <v>3658</v>
      </c>
      <c r="C36" s="836" t="s">
        <v>3659</v>
      </c>
      <c r="D36" s="499">
        <v>2</v>
      </c>
      <c r="E36" s="50">
        <v>2</v>
      </c>
      <c r="F36" s="496"/>
      <c r="G36" s="494" t="s">
        <v>241</v>
      </c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3660</v>
      </c>
      <c r="M36" s="357" t="s">
        <v>3658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 ht="15" thickBot="1">
      <c r="A37" s="517"/>
      <c r="B37" s="206"/>
      <c r="C37" s="541" t="s">
        <v>22</v>
      </c>
      <c r="D37" s="49">
        <v>19</v>
      </c>
      <c r="E37" s="49">
        <v>25</v>
      </c>
      <c r="F37" s="691"/>
      <c r="G37" s="494"/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>
        <v>5</v>
      </c>
      <c r="B38" s="707" t="s">
        <v>18</v>
      </c>
      <c r="C38" s="532" t="s">
        <v>3567</v>
      </c>
      <c r="D38" s="499">
        <v>2</v>
      </c>
      <c r="E38" s="47">
        <v>2</v>
      </c>
      <c r="F38" s="495"/>
      <c r="G38" s="494"/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608</v>
      </c>
      <c r="M38" s="357" t="s">
        <v>18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/>
      <c r="B39" s="707" t="s">
        <v>3661</v>
      </c>
      <c r="C39" s="532" t="s">
        <v>3662</v>
      </c>
      <c r="D39" s="499">
        <v>5</v>
      </c>
      <c r="E39" s="499">
        <v>7</v>
      </c>
      <c r="F39" s="496" t="s">
        <v>3653</v>
      </c>
      <c r="G39" s="494"/>
      <c r="H39" s="494" t="s">
        <v>3652</v>
      </c>
      <c r="I39" s="494" t="s">
        <v>294</v>
      </c>
      <c r="J39" s="494" t="s">
        <v>294</v>
      </c>
      <c r="K39" s="573">
        <v>0</v>
      </c>
      <c r="L39" s="358" t="s">
        <v>3663</v>
      </c>
      <c r="M39" s="357" t="s">
        <v>3661</v>
      </c>
      <c r="N39" s="357" t="s">
        <v>3652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3654</v>
      </c>
      <c r="U39" s="357" t="s">
        <v>294</v>
      </c>
      <c r="V39" s="357" t="s">
        <v>294</v>
      </c>
    </row>
    <row r="40" spans="1:22">
      <c r="A40" s="515"/>
      <c r="B40" s="707" t="s">
        <v>3664</v>
      </c>
      <c r="C40" s="532" t="s">
        <v>3665</v>
      </c>
      <c r="D40" s="499">
        <v>6</v>
      </c>
      <c r="E40" s="499">
        <v>10</v>
      </c>
      <c r="F40" s="835"/>
      <c r="G40" s="494"/>
      <c r="H40" s="494" t="s">
        <v>294</v>
      </c>
      <c r="I40" s="494" t="s">
        <v>294</v>
      </c>
      <c r="J40" s="494" t="s">
        <v>294</v>
      </c>
      <c r="K40" s="574">
        <v>0</v>
      </c>
      <c r="L40" s="358" t="s">
        <v>3666</v>
      </c>
      <c r="M40" s="357" t="s">
        <v>3664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15"/>
      <c r="B41" s="707" t="s">
        <v>3667</v>
      </c>
      <c r="C41" s="532" t="s">
        <v>4239</v>
      </c>
      <c r="D41" s="499">
        <v>3</v>
      </c>
      <c r="E41" s="499">
        <v>4</v>
      </c>
      <c r="F41" s="496" t="s">
        <v>3669</v>
      </c>
      <c r="G41" s="494"/>
      <c r="H41" s="494" t="s">
        <v>30</v>
      </c>
      <c r="I41" s="494" t="s">
        <v>294</v>
      </c>
      <c r="J41" s="494" t="s">
        <v>294</v>
      </c>
      <c r="K41" s="573">
        <v>0</v>
      </c>
      <c r="L41" s="358" t="s">
        <v>3670</v>
      </c>
      <c r="M41" s="357" t="s">
        <v>3667</v>
      </c>
      <c r="N41" s="357" t="s">
        <v>30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604</v>
      </c>
      <c r="U41" s="357" t="s">
        <v>294</v>
      </c>
      <c r="V41" s="357" t="s">
        <v>294</v>
      </c>
    </row>
    <row r="42" spans="1:22">
      <c r="A42" s="515"/>
      <c r="B42" s="707" t="s">
        <v>35</v>
      </c>
      <c r="C42" s="532" t="s">
        <v>145</v>
      </c>
      <c r="D42" s="499">
        <v>3</v>
      </c>
      <c r="E42" s="499">
        <v>4</v>
      </c>
      <c r="F42" s="686" t="s">
        <v>138</v>
      </c>
      <c r="G42" s="494"/>
      <c r="H42" s="494" t="s">
        <v>25</v>
      </c>
      <c r="I42" s="494" t="s">
        <v>294</v>
      </c>
      <c r="J42" s="494" t="s">
        <v>294</v>
      </c>
      <c r="K42" s="573">
        <v>0</v>
      </c>
      <c r="L42" s="358" t="s">
        <v>3259</v>
      </c>
      <c r="M42" s="357" t="s">
        <v>35</v>
      </c>
      <c r="N42" s="357" t="s">
        <v>25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2100</v>
      </c>
      <c r="U42" s="357" t="s">
        <v>294</v>
      </c>
      <c r="V42" s="357" t="s">
        <v>294</v>
      </c>
    </row>
    <row r="43" spans="1:22" ht="15" thickBot="1">
      <c r="A43" s="515"/>
      <c r="B43" s="707" t="s">
        <v>3671</v>
      </c>
      <c r="C43" s="532" t="s">
        <v>3672</v>
      </c>
      <c r="D43" s="499">
        <v>3</v>
      </c>
      <c r="E43" s="516">
        <v>4</v>
      </c>
      <c r="F43" s="497" t="s">
        <v>3647</v>
      </c>
      <c r="G43" s="494"/>
      <c r="H43" s="494" t="s">
        <v>3646</v>
      </c>
      <c r="I43" s="494" t="s">
        <v>294</v>
      </c>
      <c r="J43" s="494" t="s">
        <v>294</v>
      </c>
      <c r="K43" s="573">
        <v>0</v>
      </c>
      <c r="L43" s="358" t="s">
        <v>3673</v>
      </c>
      <c r="M43" s="357" t="s">
        <v>3671</v>
      </c>
      <c r="N43" s="357" t="s">
        <v>3646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3648</v>
      </c>
      <c r="U43" s="357" t="s">
        <v>294</v>
      </c>
      <c r="V43" s="357" t="s">
        <v>294</v>
      </c>
    </row>
    <row r="44" spans="1:22" ht="15" thickBot="1">
      <c r="A44" s="517"/>
      <c r="B44" s="206"/>
      <c r="C44" s="541" t="s">
        <v>22</v>
      </c>
      <c r="D44" s="49">
        <v>22</v>
      </c>
      <c r="E44" s="49">
        <v>31</v>
      </c>
      <c r="F44" s="691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>
        <v>6</v>
      </c>
      <c r="B45" s="707" t="s">
        <v>40</v>
      </c>
      <c r="C45" s="836" t="s">
        <v>338</v>
      </c>
      <c r="D45" s="499">
        <v>1</v>
      </c>
      <c r="E45" s="499">
        <v>1</v>
      </c>
      <c r="F45" s="496" t="s">
        <v>247</v>
      </c>
      <c r="G45" s="494"/>
      <c r="H45" s="494" t="s">
        <v>36</v>
      </c>
      <c r="I45" s="494" t="s">
        <v>294</v>
      </c>
      <c r="J45" s="494" t="s">
        <v>294</v>
      </c>
      <c r="K45" s="573">
        <v>0</v>
      </c>
      <c r="L45" s="358" t="s">
        <v>1180</v>
      </c>
      <c r="M45" s="357" t="s">
        <v>40</v>
      </c>
      <c r="N45" s="357" t="s">
        <v>36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1131</v>
      </c>
      <c r="U45" s="357" t="s">
        <v>294</v>
      </c>
      <c r="V45" s="357" t="s">
        <v>294</v>
      </c>
    </row>
    <row r="46" spans="1:22">
      <c r="A46" s="515"/>
      <c r="B46" s="707" t="s">
        <v>3680</v>
      </c>
      <c r="C46" s="532" t="s">
        <v>3681</v>
      </c>
      <c r="D46" s="499">
        <v>4</v>
      </c>
      <c r="E46" s="47">
        <v>5</v>
      </c>
      <c r="F46" s="496" t="s">
        <v>3662</v>
      </c>
      <c r="G46" s="494"/>
      <c r="H46" s="494" t="s">
        <v>3661</v>
      </c>
      <c r="I46" s="494" t="s">
        <v>294</v>
      </c>
      <c r="J46" s="494" t="s">
        <v>294</v>
      </c>
      <c r="K46" s="573">
        <v>0</v>
      </c>
      <c r="L46" s="358" t="s">
        <v>3682</v>
      </c>
      <c r="M46" s="357" t="s">
        <v>3680</v>
      </c>
      <c r="N46" s="357" t="s">
        <v>3661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3663</v>
      </c>
      <c r="U46" s="357" t="s">
        <v>294</v>
      </c>
      <c r="V46" s="357" t="s">
        <v>294</v>
      </c>
    </row>
    <row r="47" spans="1:22">
      <c r="A47" s="515"/>
      <c r="B47" s="707" t="s">
        <v>3602</v>
      </c>
      <c r="C47" s="836" t="s">
        <v>3603</v>
      </c>
      <c r="D47" s="720">
        <v>3</v>
      </c>
      <c r="E47" s="707">
        <v>4</v>
      </c>
      <c r="F47" s="496" t="s">
        <v>3662</v>
      </c>
      <c r="G47" s="494"/>
      <c r="H47" s="494" t="s">
        <v>3661</v>
      </c>
      <c r="I47" s="494" t="s">
        <v>294</v>
      </c>
      <c r="J47" s="494" t="s">
        <v>294</v>
      </c>
      <c r="K47" s="573">
        <v>0</v>
      </c>
      <c r="L47" s="358" t="s">
        <v>3604</v>
      </c>
      <c r="M47" s="357" t="s">
        <v>3602</v>
      </c>
      <c r="N47" s="357" t="s">
        <v>3661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3663</v>
      </c>
      <c r="U47" s="357" t="s">
        <v>294</v>
      </c>
      <c r="V47" s="357" t="s">
        <v>294</v>
      </c>
    </row>
    <row r="48" spans="1:22">
      <c r="A48" s="515"/>
      <c r="B48" s="707" t="s">
        <v>3683</v>
      </c>
      <c r="C48" s="836" t="s">
        <v>3684</v>
      </c>
      <c r="D48" s="499">
        <v>3</v>
      </c>
      <c r="E48" s="707">
        <v>3</v>
      </c>
      <c r="F48" s="835" t="s">
        <v>3672</v>
      </c>
      <c r="G48" s="494"/>
      <c r="H48" s="494" t="s">
        <v>3671</v>
      </c>
      <c r="I48" s="494" t="s">
        <v>294</v>
      </c>
      <c r="J48" s="494" t="s">
        <v>294</v>
      </c>
      <c r="K48" s="573">
        <v>0</v>
      </c>
      <c r="L48" s="358" t="s">
        <v>3684</v>
      </c>
      <c r="M48" s="357" t="s">
        <v>3683</v>
      </c>
      <c r="N48" s="357" t="s">
        <v>3671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3673</v>
      </c>
      <c r="U48" s="357" t="s">
        <v>294</v>
      </c>
      <c r="V48" s="357" t="s">
        <v>294</v>
      </c>
    </row>
    <row r="49" spans="1:22">
      <c r="A49" s="515"/>
      <c r="B49" s="707" t="s">
        <v>3685</v>
      </c>
      <c r="C49" s="836" t="s">
        <v>3686</v>
      </c>
      <c r="D49" s="499">
        <v>4</v>
      </c>
      <c r="E49" s="707">
        <v>7</v>
      </c>
      <c r="F49" s="835" t="s">
        <v>3662</v>
      </c>
      <c r="G49" s="494"/>
      <c r="H49" s="494" t="s">
        <v>3661</v>
      </c>
      <c r="I49" s="494" t="s">
        <v>294</v>
      </c>
      <c r="J49" s="494" t="s">
        <v>294</v>
      </c>
      <c r="K49" s="573">
        <v>0</v>
      </c>
      <c r="L49" s="358" t="s">
        <v>3687</v>
      </c>
      <c r="M49" s="357" t="s">
        <v>3685</v>
      </c>
      <c r="N49" s="357" t="s">
        <v>3661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3663</v>
      </c>
      <c r="U49" s="357" t="s">
        <v>294</v>
      </c>
      <c r="V49" s="357" t="s">
        <v>294</v>
      </c>
    </row>
    <row r="50" spans="1:22" ht="15" thickBot="1">
      <c r="A50" s="515"/>
      <c r="B50" s="707" t="s">
        <v>3688</v>
      </c>
      <c r="C50" s="836" t="s">
        <v>3689</v>
      </c>
      <c r="D50" s="499">
        <v>3</v>
      </c>
      <c r="E50" s="708">
        <v>3</v>
      </c>
      <c r="F50" s="835" t="s">
        <v>3653</v>
      </c>
      <c r="G50" s="494"/>
      <c r="H50" s="494" t="s">
        <v>3652</v>
      </c>
      <c r="I50" s="494" t="s">
        <v>294</v>
      </c>
      <c r="J50" s="494" t="s">
        <v>294</v>
      </c>
      <c r="K50" s="573">
        <v>0</v>
      </c>
      <c r="L50" s="358" t="s">
        <v>3690</v>
      </c>
      <c r="M50" s="357" t="s">
        <v>3688</v>
      </c>
      <c r="N50" s="357" t="s">
        <v>3652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3654</v>
      </c>
      <c r="U50" s="357" t="s">
        <v>294</v>
      </c>
      <c r="V50" s="357" t="s">
        <v>294</v>
      </c>
    </row>
    <row r="51" spans="1:22" ht="15" thickBot="1">
      <c r="A51" s="517"/>
      <c r="B51" s="206"/>
      <c r="C51" s="837" t="s">
        <v>22</v>
      </c>
      <c r="D51" s="726">
        <v>18</v>
      </c>
      <c r="E51" s="838">
        <v>23</v>
      </c>
      <c r="F51" s="839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602">
        <v>7</v>
      </c>
      <c r="B52" s="707" t="s">
        <v>3691</v>
      </c>
      <c r="C52" s="836" t="s">
        <v>3692</v>
      </c>
      <c r="D52" s="499">
        <v>5</v>
      </c>
      <c r="E52" s="706">
        <v>7</v>
      </c>
      <c r="F52" s="834" t="s">
        <v>3686</v>
      </c>
      <c r="G52" s="494"/>
      <c r="H52" s="494" t="s">
        <v>3685</v>
      </c>
      <c r="I52" s="494" t="s">
        <v>294</v>
      </c>
      <c r="J52" s="494" t="s">
        <v>294</v>
      </c>
      <c r="K52" s="573">
        <v>0</v>
      </c>
      <c r="L52" s="358" t="s">
        <v>3692</v>
      </c>
      <c r="M52" s="357" t="s">
        <v>3691</v>
      </c>
      <c r="N52" s="357" t="s">
        <v>3685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3687</v>
      </c>
      <c r="U52" s="357" t="s">
        <v>294</v>
      </c>
      <c r="V52" s="357" t="s">
        <v>294</v>
      </c>
    </row>
    <row r="53" spans="1:22">
      <c r="A53" s="515"/>
      <c r="B53" s="707" t="s">
        <v>3693</v>
      </c>
      <c r="C53" s="532" t="s">
        <v>3694</v>
      </c>
      <c r="D53" s="499">
        <v>3</v>
      </c>
      <c r="E53" s="47">
        <v>4</v>
      </c>
      <c r="F53" s="496" t="s">
        <v>3684</v>
      </c>
      <c r="G53" s="494"/>
      <c r="H53" s="494" t="s">
        <v>3683</v>
      </c>
      <c r="I53" s="494" t="s">
        <v>294</v>
      </c>
      <c r="J53" s="494" t="s">
        <v>294</v>
      </c>
      <c r="K53" s="573">
        <v>0</v>
      </c>
      <c r="L53" s="358" t="s">
        <v>3695</v>
      </c>
      <c r="M53" s="357" t="s">
        <v>3693</v>
      </c>
      <c r="N53" s="357" t="s">
        <v>3683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3684</v>
      </c>
      <c r="U53" s="357" t="s">
        <v>294</v>
      </c>
      <c r="V53" s="357" t="s">
        <v>294</v>
      </c>
    </row>
    <row r="54" spans="1:22">
      <c r="A54" s="515"/>
      <c r="B54" s="707" t="s">
        <v>38</v>
      </c>
      <c r="C54" s="532" t="s">
        <v>3711</v>
      </c>
      <c r="D54" s="499">
        <v>1</v>
      </c>
      <c r="E54" s="47">
        <v>1</v>
      </c>
      <c r="F54" s="835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331</v>
      </c>
      <c r="M54" s="357" t="s">
        <v>38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515"/>
      <c r="B55" s="707" t="s">
        <v>3696</v>
      </c>
      <c r="C55" s="532" t="s">
        <v>3697</v>
      </c>
      <c r="D55" s="499">
        <v>3</v>
      </c>
      <c r="E55" s="47">
        <v>3</v>
      </c>
      <c r="F55" s="835" t="s">
        <v>3686</v>
      </c>
      <c r="G55" s="494"/>
      <c r="H55" s="494" t="s">
        <v>3685</v>
      </c>
      <c r="I55" s="494" t="s">
        <v>294</v>
      </c>
      <c r="J55" s="494" t="s">
        <v>294</v>
      </c>
      <c r="K55" s="573">
        <v>0</v>
      </c>
      <c r="L55" s="358" t="s">
        <v>3698</v>
      </c>
      <c r="M55" s="357" t="s">
        <v>3696</v>
      </c>
      <c r="N55" s="357" t="s">
        <v>3685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3687</v>
      </c>
      <c r="U55" s="357" t="s">
        <v>294</v>
      </c>
      <c r="V55" s="357" t="s">
        <v>294</v>
      </c>
    </row>
    <row r="56" spans="1:22">
      <c r="A56" s="515"/>
      <c r="B56" s="707" t="s">
        <v>3699</v>
      </c>
      <c r="C56" s="532" t="s">
        <v>3700</v>
      </c>
      <c r="D56" s="499">
        <v>3</v>
      </c>
      <c r="E56" s="47">
        <v>4</v>
      </c>
      <c r="F56" s="835" t="s">
        <v>3684</v>
      </c>
      <c r="G56" s="494"/>
      <c r="H56" s="494" t="s">
        <v>3683</v>
      </c>
      <c r="I56" s="494" t="s">
        <v>294</v>
      </c>
      <c r="J56" s="494" t="s">
        <v>294</v>
      </c>
      <c r="K56" s="573">
        <v>0</v>
      </c>
      <c r="L56" s="358" t="s">
        <v>3701</v>
      </c>
      <c r="M56" s="357" t="s">
        <v>3699</v>
      </c>
      <c r="N56" s="357" t="s">
        <v>3683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3684</v>
      </c>
      <c r="U56" s="357" t="s">
        <v>294</v>
      </c>
      <c r="V56" s="357" t="s">
        <v>294</v>
      </c>
    </row>
    <row r="57" spans="1:22" ht="15" thickBot="1">
      <c r="A57" s="515"/>
      <c r="B57" s="707" t="s">
        <v>3702</v>
      </c>
      <c r="C57" s="532" t="s">
        <v>3703</v>
      </c>
      <c r="D57" s="499">
        <v>3</v>
      </c>
      <c r="E57" s="50">
        <v>3</v>
      </c>
      <c r="F57" s="840" t="s">
        <v>3686</v>
      </c>
      <c r="G57" s="494"/>
      <c r="H57" s="494" t="s">
        <v>3685</v>
      </c>
      <c r="I57" s="494" t="s">
        <v>294</v>
      </c>
      <c r="J57" s="494" t="s">
        <v>294</v>
      </c>
      <c r="K57" s="573">
        <v>0</v>
      </c>
      <c r="L57" s="358" t="s">
        <v>3703</v>
      </c>
      <c r="M57" s="357" t="s">
        <v>3702</v>
      </c>
      <c r="N57" s="357" t="s">
        <v>3685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3687</v>
      </c>
      <c r="U57" s="357" t="s">
        <v>294</v>
      </c>
      <c r="V57" s="357" t="s">
        <v>294</v>
      </c>
    </row>
    <row r="58" spans="1:22" ht="15" thickBot="1">
      <c r="A58" s="517"/>
      <c r="B58" s="206"/>
      <c r="C58" s="541" t="s">
        <v>22</v>
      </c>
      <c r="D58" s="49">
        <v>18</v>
      </c>
      <c r="E58" s="547">
        <v>22</v>
      </c>
      <c r="F58" s="690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602">
        <v>8</v>
      </c>
      <c r="B59" s="707" t="s">
        <v>3619</v>
      </c>
      <c r="C59" s="532" t="s">
        <v>142</v>
      </c>
      <c r="D59" s="498">
        <v>6</v>
      </c>
      <c r="E59" s="498">
        <v>10</v>
      </c>
      <c r="F59" s="496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1181</v>
      </c>
      <c r="M59" s="357" t="s">
        <v>3619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515"/>
      <c r="B60" s="707" t="s">
        <v>3704</v>
      </c>
      <c r="C60" s="533" t="s">
        <v>4056</v>
      </c>
      <c r="D60" s="499">
        <v>4</v>
      </c>
      <c r="E60" s="499">
        <v>5</v>
      </c>
      <c r="F60" s="618" t="s">
        <v>3706</v>
      </c>
      <c r="G60" s="494"/>
      <c r="H60" s="494" t="s">
        <v>3699</v>
      </c>
      <c r="I60" s="494" t="s">
        <v>294</v>
      </c>
      <c r="J60" s="494" t="s">
        <v>294</v>
      </c>
      <c r="K60" s="573">
        <v>0</v>
      </c>
      <c r="L60" s="358" t="s">
        <v>3707</v>
      </c>
      <c r="M60" s="357" t="s">
        <v>3704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3706</v>
      </c>
      <c r="U60" s="357" t="s">
        <v>294</v>
      </c>
      <c r="V60" s="357" t="s">
        <v>294</v>
      </c>
    </row>
    <row r="61" spans="1:22">
      <c r="A61" s="515"/>
      <c r="B61" s="707" t="s">
        <v>3708</v>
      </c>
      <c r="C61" s="532" t="s">
        <v>3709</v>
      </c>
      <c r="D61" s="499">
        <v>3</v>
      </c>
      <c r="E61" s="499">
        <v>3</v>
      </c>
      <c r="F61" s="496" t="s">
        <v>3692</v>
      </c>
      <c r="G61" s="494"/>
      <c r="H61" s="494" t="s">
        <v>3691</v>
      </c>
      <c r="I61" s="494" t="s">
        <v>294</v>
      </c>
      <c r="J61" s="494" t="s">
        <v>294</v>
      </c>
      <c r="K61" s="573">
        <v>0</v>
      </c>
      <c r="L61" s="358" t="s">
        <v>3710</v>
      </c>
      <c r="M61" s="357" t="s">
        <v>3708</v>
      </c>
      <c r="N61" s="357" t="s">
        <v>3691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3692</v>
      </c>
      <c r="U61" s="357" t="s">
        <v>294</v>
      </c>
      <c r="V61" s="357" t="s">
        <v>294</v>
      </c>
    </row>
    <row r="62" spans="1:22">
      <c r="A62" s="515"/>
      <c r="B62" s="707" t="s">
        <v>3616</v>
      </c>
      <c r="C62" s="532" t="s">
        <v>3618</v>
      </c>
      <c r="D62" s="499">
        <v>3</v>
      </c>
      <c r="E62" s="499">
        <v>3</v>
      </c>
      <c r="F62" s="496" t="s">
        <v>146</v>
      </c>
      <c r="G62" s="494"/>
      <c r="H62" s="494" t="s">
        <v>38</v>
      </c>
      <c r="I62" s="494" t="s">
        <v>294</v>
      </c>
      <c r="J62" s="494" t="s">
        <v>294</v>
      </c>
      <c r="K62" s="573">
        <v>0</v>
      </c>
      <c r="L62" s="358" t="s">
        <v>3618</v>
      </c>
      <c r="M62" s="357" t="s">
        <v>3616</v>
      </c>
      <c r="N62" s="357" t="s">
        <v>38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331</v>
      </c>
      <c r="U62" s="357" t="s">
        <v>294</v>
      </c>
      <c r="V62" s="357" t="s">
        <v>294</v>
      </c>
    </row>
    <row r="63" spans="1:22">
      <c r="A63" s="515"/>
      <c r="B63" s="707" t="s">
        <v>3712</v>
      </c>
      <c r="C63" s="532" t="s">
        <v>3713</v>
      </c>
      <c r="D63" s="499">
        <v>3</v>
      </c>
      <c r="E63" s="499">
        <v>4</v>
      </c>
      <c r="F63" s="496" t="s">
        <v>3711</v>
      </c>
      <c r="G63" s="494"/>
      <c r="H63" s="494" t="s">
        <v>38</v>
      </c>
      <c r="I63" s="494" t="s">
        <v>294</v>
      </c>
      <c r="J63" s="494" t="s">
        <v>294</v>
      </c>
      <c r="K63" s="573">
        <v>0</v>
      </c>
      <c r="L63" s="358" t="s">
        <v>3714</v>
      </c>
      <c r="M63" s="357" t="s">
        <v>3712</v>
      </c>
      <c r="N63" s="357" t="s">
        <v>38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331</v>
      </c>
      <c r="U63" s="357" t="s">
        <v>294</v>
      </c>
      <c r="V63" s="357" t="s">
        <v>294</v>
      </c>
    </row>
    <row r="64" spans="1:22">
      <c r="A64" s="515"/>
      <c r="B64" s="707" t="s">
        <v>3674</v>
      </c>
      <c r="C64" s="532" t="s">
        <v>3675</v>
      </c>
      <c r="D64" s="499">
        <v>2</v>
      </c>
      <c r="E64" s="499">
        <v>2</v>
      </c>
      <c r="F64" s="496"/>
      <c r="G64" s="494" t="s">
        <v>242</v>
      </c>
      <c r="H64" s="494"/>
      <c r="I64" s="494" t="s">
        <v>294</v>
      </c>
      <c r="J64" s="494" t="s">
        <v>294</v>
      </c>
      <c r="K64" s="573">
        <v>0</v>
      </c>
      <c r="L64" s="358" t="s">
        <v>3676</v>
      </c>
      <c r="M64" s="357" t="s">
        <v>3674</v>
      </c>
      <c r="N64" s="357" t="s">
        <v>241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</row>
    <row r="65" spans="1:22" ht="15" thickBot="1">
      <c r="A65" s="515"/>
      <c r="B65" s="707" t="s">
        <v>3677</v>
      </c>
      <c r="C65" s="532" t="s">
        <v>3678</v>
      </c>
      <c r="D65" s="499">
        <v>2</v>
      </c>
      <c r="E65" s="516">
        <v>2</v>
      </c>
      <c r="F65" s="496"/>
      <c r="G65" s="494" t="s">
        <v>242</v>
      </c>
      <c r="H65" s="494"/>
      <c r="I65" s="494" t="s">
        <v>294</v>
      </c>
      <c r="J65" s="494" t="s">
        <v>294</v>
      </c>
      <c r="K65" s="573">
        <v>0</v>
      </c>
      <c r="L65" s="358" t="s">
        <v>3679</v>
      </c>
      <c r="M65" s="357" t="s">
        <v>3677</v>
      </c>
      <c r="N65" s="357" t="s">
        <v>241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 ht="15" thickBot="1">
      <c r="A66" s="517"/>
      <c r="B66" s="206"/>
      <c r="C66" s="541" t="s">
        <v>22</v>
      </c>
      <c r="D66" s="49">
        <v>21</v>
      </c>
      <c r="E66" s="49">
        <v>27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 ht="20.399999999999999">
      <c r="A67" s="515">
        <v>9</v>
      </c>
      <c r="B67" s="47" t="s">
        <v>3629</v>
      </c>
      <c r="C67" s="523" t="s">
        <v>147</v>
      </c>
      <c r="D67" s="499">
        <v>6</v>
      </c>
      <c r="E67" s="499">
        <v>10</v>
      </c>
      <c r="F67" s="841" t="s">
        <v>4240</v>
      </c>
      <c r="G67" s="494"/>
      <c r="H67" s="494" t="s">
        <v>35</v>
      </c>
      <c r="I67" s="494" t="s">
        <v>3712</v>
      </c>
      <c r="J67" s="494" t="s">
        <v>294</v>
      </c>
      <c r="K67" s="573">
        <v>0</v>
      </c>
      <c r="L67" s="358" t="s">
        <v>1153</v>
      </c>
      <c r="M67" s="357" t="s">
        <v>3629</v>
      </c>
      <c r="N67" s="357" t="s">
        <v>35</v>
      </c>
      <c r="O67" s="357" t="s">
        <v>3712</v>
      </c>
      <c r="P67" s="357" t="s">
        <v>294</v>
      </c>
      <c r="Q67" s="357">
        <v>0</v>
      </c>
      <c r="R67" s="357">
        <v>37</v>
      </c>
      <c r="S67" s="357">
        <v>0</v>
      </c>
      <c r="T67" s="357" t="s">
        <v>3259</v>
      </c>
      <c r="U67" s="357" t="s">
        <v>3714</v>
      </c>
      <c r="V67" s="357" t="s">
        <v>294</v>
      </c>
    </row>
    <row r="68" spans="1:22" ht="21" thickBot="1">
      <c r="A68" s="515"/>
      <c r="B68" s="47" t="s">
        <v>3716</v>
      </c>
      <c r="C68" s="520" t="s">
        <v>4241</v>
      </c>
      <c r="D68" s="499">
        <v>15</v>
      </c>
      <c r="E68" s="499">
        <v>26</v>
      </c>
      <c r="F68" s="842" t="s">
        <v>4242</v>
      </c>
      <c r="G68" s="494"/>
      <c r="H68" s="494" t="s">
        <v>3704</v>
      </c>
      <c r="I68" s="494" t="s">
        <v>3708</v>
      </c>
      <c r="J68" s="494" t="s">
        <v>294</v>
      </c>
      <c r="K68" s="573">
        <v>0</v>
      </c>
      <c r="L68" s="358" t="s">
        <v>4243</v>
      </c>
      <c r="M68" s="357" t="s">
        <v>3716</v>
      </c>
      <c r="N68" s="357" t="s">
        <v>3704</v>
      </c>
      <c r="O68" s="357" t="s">
        <v>3708</v>
      </c>
      <c r="P68" s="357" t="s">
        <v>294</v>
      </c>
      <c r="Q68" s="357">
        <v>0</v>
      </c>
      <c r="R68" s="357">
        <v>52</v>
      </c>
      <c r="S68" s="357">
        <v>0</v>
      </c>
      <c r="T68" s="357" t="s">
        <v>3707</v>
      </c>
      <c r="U68" s="357" t="s">
        <v>3710</v>
      </c>
      <c r="V68" s="357" t="s">
        <v>294</v>
      </c>
    </row>
    <row r="69" spans="1:22" ht="15" thickBot="1">
      <c r="A69" s="517"/>
      <c r="B69" s="206"/>
      <c r="C69" s="541" t="s">
        <v>22</v>
      </c>
      <c r="D69" s="49">
        <v>21</v>
      </c>
      <c r="E69" s="49">
        <v>36</v>
      </c>
      <c r="F69" s="69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>
      <c r="A70" s="602">
        <v>10</v>
      </c>
      <c r="B70" s="47" t="s">
        <v>3720</v>
      </c>
      <c r="C70" s="520" t="s">
        <v>4244</v>
      </c>
      <c r="D70" s="499">
        <v>13</v>
      </c>
      <c r="E70" s="46">
        <v>22</v>
      </c>
      <c r="F70" s="610" t="s">
        <v>4241</v>
      </c>
      <c r="G70" s="494"/>
      <c r="H70" s="494" t="s">
        <v>3716</v>
      </c>
      <c r="I70" s="494" t="s">
        <v>294</v>
      </c>
      <c r="J70" s="494" t="s">
        <v>294</v>
      </c>
      <c r="K70" s="573">
        <v>0</v>
      </c>
      <c r="L70" s="358" t="s">
        <v>4245</v>
      </c>
      <c r="M70" s="357" t="s">
        <v>3720</v>
      </c>
      <c r="N70" s="357" t="s">
        <v>3716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4243</v>
      </c>
      <c r="U70" s="357" t="s">
        <v>294</v>
      </c>
      <c r="V70" s="357" t="s">
        <v>294</v>
      </c>
    </row>
    <row r="71" spans="1:22" ht="15" thickBot="1">
      <c r="A71" s="515"/>
      <c r="B71" s="544" t="s">
        <v>3724</v>
      </c>
      <c r="C71" s="532" t="s">
        <v>151</v>
      </c>
      <c r="D71" s="499">
        <v>7</v>
      </c>
      <c r="E71" s="47">
        <v>12</v>
      </c>
      <c r="F71" s="496" t="s">
        <v>147</v>
      </c>
      <c r="G71" s="494"/>
      <c r="H71" s="494" t="s">
        <v>3629</v>
      </c>
      <c r="I71" s="494" t="s">
        <v>294</v>
      </c>
      <c r="J71" s="494" t="s">
        <v>294</v>
      </c>
      <c r="K71" s="573">
        <v>0</v>
      </c>
      <c r="L71" s="358" t="s">
        <v>1182</v>
      </c>
      <c r="M71" s="357" t="s">
        <v>3724</v>
      </c>
      <c r="N71" s="357" t="s">
        <v>3629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1153</v>
      </c>
      <c r="U71" s="357" t="s">
        <v>294</v>
      </c>
      <c r="V71" s="357" t="s">
        <v>294</v>
      </c>
    </row>
    <row r="72" spans="1:22" ht="15" thickBot="1">
      <c r="A72" s="515"/>
      <c r="B72" s="206"/>
      <c r="C72" s="541" t="s">
        <v>22</v>
      </c>
      <c r="D72" s="49">
        <v>20</v>
      </c>
      <c r="E72" s="49">
        <v>34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43"/>
      <c r="B73" s="843"/>
      <c r="C73" s="525" t="s">
        <v>111</v>
      </c>
      <c r="D73" s="49">
        <v>200</v>
      </c>
      <c r="E73" s="49">
        <v>272</v>
      </c>
      <c r="F73" s="53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B7B6F-33C2-42DD-944D-19ECBD5CA892}">
  <sheetPr codeName="Sheet229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 ht="26.4">
      <c r="A3" s="395" t="s">
        <v>232</v>
      </c>
      <c r="B3" s="389"/>
      <c r="C3" s="833" t="s">
        <v>838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604" t="s">
        <v>11</v>
      </c>
      <c r="D9" s="605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3397</v>
      </c>
      <c r="C10" s="608" t="s">
        <v>3398</v>
      </c>
      <c r="D10" s="609">
        <v>5</v>
      </c>
      <c r="E10" s="607">
        <v>6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3831</v>
      </c>
      <c r="C11" s="611" t="s">
        <v>3832</v>
      </c>
      <c r="D11" s="609">
        <v>3</v>
      </c>
      <c r="E11" s="607">
        <v>4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3833</v>
      </c>
      <c r="M11" s="357" t="s">
        <v>3831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3184</v>
      </c>
      <c r="C12" s="611" t="s">
        <v>3185</v>
      </c>
      <c r="D12" s="609">
        <v>3</v>
      </c>
      <c r="E12" s="607">
        <v>4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3187</v>
      </c>
      <c r="M12" s="357" t="s">
        <v>3184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3537</v>
      </c>
      <c r="C13" s="611" t="s">
        <v>3538</v>
      </c>
      <c r="D13" s="609">
        <v>3</v>
      </c>
      <c r="E13" s="607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3539</v>
      </c>
      <c r="M13" s="357" t="s">
        <v>3537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20</v>
      </c>
      <c r="C14" s="611" t="s">
        <v>21</v>
      </c>
      <c r="D14" s="609">
        <v>5</v>
      </c>
      <c r="E14" s="607">
        <v>6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9"/>
      <c r="C15" s="646" t="s">
        <v>22</v>
      </c>
      <c r="D15" s="614">
        <v>21</v>
      </c>
      <c r="E15" s="614">
        <v>26</v>
      </c>
      <c r="F15" s="62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3544</v>
      </c>
      <c r="C16" s="611" t="s">
        <v>3545</v>
      </c>
      <c r="D16" s="609">
        <v>5</v>
      </c>
      <c r="E16" s="607">
        <v>6</v>
      </c>
      <c r="F16" s="626" t="s">
        <v>3398</v>
      </c>
      <c r="G16" s="494"/>
      <c r="H16" s="494" t="s">
        <v>3397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3397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3399</v>
      </c>
      <c r="U16" s="357" t="s">
        <v>294</v>
      </c>
      <c r="V16" s="357" t="s">
        <v>294</v>
      </c>
    </row>
    <row r="17" spans="1:22">
      <c r="A17" s="527"/>
      <c r="B17" s="607" t="s">
        <v>3910</v>
      </c>
      <c r="C17" s="611" t="s">
        <v>3911</v>
      </c>
      <c r="D17" s="609">
        <v>4</v>
      </c>
      <c r="E17" s="607">
        <v>6</v>
      </c>
      <c r="F17" s="617" t="s">
        <v>3538</v>
      </c>
      <c r="G17" s="494"/>
      <c r="H17" s="494" t="s">
        <v>3537</v>
      </c>
      <c r="I17" s="494" t="s">
        <v>294</v>
      </c>
      <c r="J17" s="494" t="s">
        <v>294</v>
      </c>
      <c r="K17" s="573">
        <v>0</v>
      </c>
      <c r="L17" s="358" t="s">
        <v>3912</v>
      </c>
      <c r="M17" s="357" t="s">
        <v>3910</v>
      </c>
      <c r="N17" s="357" t="s">
        <v>3537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3539</v>
      </c>
      <c r="U17" s="357" t="s">
        <v>294</v>
      </c>
      <c r="V17" s="357" t="s">
        <v>294</v>
      </c>
    </row>
    <row r="18" spans="1:22">
      <c r="A18" s="527"/>
      <c r="B18" s="607" t="s">
        <v>19</v>
      </c>
      <c r="C18" s="611" t="s">
        <v>872</v>
      </c>
      <c r="D18" s="609">
        <v>2</v>
      </c>
      <c r="E18" s="607">
        <v>2</v>
      </c>
      <c r="F18" s="633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19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607" t="s">
        <v>4165</v>
      </c>
      <c r="C19" s="611" t="s">
        <v>4232</v>
      </c>
      <c r="D19" s="609">
        <v>3</v>
      </c>
      <c r="E19" s="607">
        <v>4</v>
      </c>
      <c r="F19" s="617" t="s">
        <v>3538</v>
      </c>
      <c r="G19" s="494"/>
      <c r="H19" s="494" t="s">
        <v>3537</v>
      </c>
      <c r="I19" s="494" t="s">
        <v>294</v>
      </c>
      <c r="J19" s="494" t="s">
        <v>294</v>
      </c>
      <c r="K19" s="573">
        <v>0</v>
      </c>
      <c r="L19" s="358" t="s">
        <v>4167</v>
      </c>
      <c r="M19" s="357" t="s">
        <v>4165</v>
      </c>
      <c r="N19" s="357" t="s">
        <v>3537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3539</v>
      </c>
      <c r="U19" s="357" t="s">
        <v>294</v>
      </c>
      <c r="V19" s="357" t="s">
        <v>294</v>
      </c>
    </row>
    <row r="20" spans="1:22">
      <c r="A20" s="527"/>
      <c r="B20" s="607" t="s">
        <v>4168</v>
      </c>
      <c r="C20" s="611" t="s">
        <v>4169</v>
      </c>
      <c r="D20" s="609">
        <v>2</v>
      </c>
      <c r="E20" s="607">
        <v>4</v>
      </c>
      <c r="F20" s="617" t="s">
        <v>3832</v>
      </c>
      <c r="G20" s="494"/>
      <c r="H20" s="494" t="s">
        <v>3831</v>
      </c>
      <c r="I20" s="494" t="s">
        <v>294</v>
      </c>
      <c r="J20" s="494" t="s">
        <v>294</v>
      </c>
      <c r="K20" s="573">
        <v>0</v>
      </c>
      <c r="L20" s="358" t="s">
        <v>4170</v>
      </c>
      <c r="M20" s="357" t="s">
        <v>4168</v>
      </c>
      <c r="N20" s="357" t="s">
        <v>3831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3833</v>
      </c>
      <c r="U20" s="357" t="s">
        <v>294</v>
      </c>
      <c r="V20" s="357" t="s">
        <v>294</v>
      </c>
    </row>
    <row r="21" spans="1:22" ht="15" thickBot="1">
      <c r="A21" s="527"/>
      <c r="B21" s="619" t="s">
        <v>26</v>
      </c>
      <c r="C21" s="611" t="s">
        <v>52</v>
      </c>
      <c r="D21" s="609">
        <v>5</v>
      </c>
      <c r="E21" s="607">
        <v>6</v>
      </c>
      <c r="F21" s="765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28"/>
      <c r="B22" s="622"/>
      <c r="C22" s="646" t="s">
        <v>22</v>
      </c>
      <c r="D22" s="614">
        <v>21</v>
      </c>
      <c r="E22" s="614">
        <v>28</v>
      </c>
      <c r="F22" s="64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7">
        <v>3</v>
      </c>
      <c r="B23" s="603" t="s">
        <v>4171</v>
      </c>
      <c r="C23" s="611" t="s">
        <v>4233</v>
      </c>
      <c r="D23" s="609">
        <v>4</v>
      </c>
      <c r="E23" s="607">
        <v>6</v>
      </c>
      <c r="F23" s="626" t="s">
        <v>3911</v>
      </c>
      <c r="G23" s="494"/>
      <c r="H23" s="494" t="s">
        <v>3910</v>
      </c>
      <c r="I23" s="494" t="s">
        <v>294</v>
      </c>
      <c r="J23" s="494" t="s">
        <v>294</v>
      </c>
      <c r="K23" s="573">
        <v>0</v>
      </c>
      <c r="L23" s="358" t="s">
        <v>4173</v>
      </c>
      <c r="M23" s="357" t="s">
        <v>4171</v>
      </c>
      <c r="N23" s="357" t="s">
        <v>3910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3912</v>
      </c>
      <c r="U23" s="357" t="s">
        <v>294</v>
      </c>
      <c r="V23" s="357" t="s">
        <v>294</v>
      </c>
    </row>
    <row r="24" spans="1:22">
      <c r="A24" s="527"/>
      <c r="B24" s="607" t="s">
        <v>3922</v>
      </c>
      <c r="C24" s="611" t="s">
        <v>3937</v>
      </c>
      <c r="D24" s="609">
        <v>4</v>
      </c>
      <c r="E24" s="607">
        <v>6</v>
      </c>
      <c r="F24" s="633" t="s">
        <v>3911</v>
      </c>
      <c r="G24" s="494"/>
      <c r="H24" s="494" t="s">
        <v>3910</v>
      </c>
      <c r="I24" s="494" t="s">
        <v>294</v>
      </c>
      <c r="J24" s="494" t="s">
        <v>294</v>
      </c>
      <c r="K24" s="573">
        <v>0</v>
      </c>
      <c r="L24" s="358" t="s">
        <v>3925</v>
      </c>
      <c r="M24" s="357" t="s">
        <v>3922</v>
      </c>
      <c r="N24" s="357" t="s">
        <v>3910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3912</v>
      </c>
      <c r="U24" s="357" t="s">
        <v>294</v>
      </c>
      <c r="V24" s="357" t="s">
        <v>294</v>
      </c>
    </row>
    <row r="25" spans="1:22">
      <c r="A25" s="527"/>
      <c r="B25" s="607" t="s">
        <v>4174</v>
      </c>
      <c r="C25" s="611" t="s">
        <v>4234</v>
      </c>
      <c r="D25" s="609">
        <v>3</v>
      </c>
      <c r="E25" s="607">
        <v>4</v>
      </c>
      <c r="F25" s="633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4176</v>
      </c>
      <c r="M25" s="357" t="s">
        <v>4174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27"/>
      <c r="B26" s="607" t="s">
        <v>4177</v>
      </c>
      <c r="C26" s="611" t="s">
        <v>4178</v>
      </c>
      <c r="D26" s="609">
        <v>3</v>
      </c>
      <c r="E26" s="607">
        <v>4</v>
      </c>
      <c r="F26" s="617" t="s">
        <v>4169</v>
      </c>
      <c r="G26" s="494"/>
      <c r="H26" s="494" t="s">
        <v>4168</v>
      </c>
      <c r="I26" s="494" t="s">
        <v>294</v>
      </c>
      <c r="J26" s="494" t="s">
        <v>294</v>
      </c>
      <c r="K26" s="573">
        <v>0</v>
      </c>
      <c r="L26" s="358" t="s">
        <v>4179</v>
      </c>
      <c r="M26" s="357" t="s">
        <v>4177</v>
      </c>
      <c r="N26" s="357" t="s">
        <v>4168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4170</v>
      </c>
      <c r="U26" s="357" t="s">
        <v>294</v>
      </c>
      <c r="V26" s="357" t="s">
        <v>294</v>
      </c>
    </row>
    <row r="27" spans="1:22">
      <c r="A27" s="527"/>
      <c r="B27" s="607" t="s">
        <v>29</v>
      </c>
      <c r="C27" s="611" t="s">
        <v>53</v>
      </c>
      <c r="D27" s="609">
        <v>2</v>
      </c>
      <c r="E27" s="607">
        <v>2</v>
      </c>
      <c r="F27" s="617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27"/>
      <c r="B28" s="607" t="s">
        <v>33</v>
      </c>
      <c r="C28" s="611" t="s">
        <v>140</v>
      </c>
      <c r="D28" s="609">
        <v>5</v>
      </c>
      <c r="E28" s="607">
        <v>6</v>
      </c>
      <c r="F28" s="617" t="s">
        <v>417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27"/>
      <c r="B29" s="607" t="s">
        <v>36</v>
      </c>
      <c r="C29" s="611" t="s">
        <v>247</v>
      </c>
      <c r="D29" s="609">
        <v>1</v>
      </c>
      <c r="E29" s="607">
        <v>1</v>
      </c>
      <c r="F29" s="629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1131</v>
      </c>
      <c r="M29" s="357" t="s">
        <v>36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 ht="15" thickBot="1">
      <c r="A30" s="528"/>
      <c r="B30" s="612"/>
      <c r="C30" s="646" t="s">
        <v>22</v>
      </c>
      <c r="D30" s="614">
        <v>22</v>
      </c>
      <c r="E30" s="614">
        <v>29</v>
      </c>
      <c r="F30" s="641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6">
        <v>4</v>
      </c>
      <c r="B31" s="607" t="s">
        <v>4180</v>
      </c>
      <c r="C31" s="611" t="s">
        <v>4200</v>
      </c>
      <c r="D31" s="609">
        <v>2</v>
      </c>
      <c r="E31" s="607">
        <v>4</v>
      </c>
      <c r="F31" s="617" t="s">
        <v>3937</v>
      </c>
      <c r="G31" s="494"/>
      <c r="H31" s="494" t="s">
        <v>3922</v>
      </c>
      <c r="I31" s="494" t="s">
        <v>294</v>
      </c>
      <c r="J31" s="494" t="s">
        <v>294</v>
      </c>
      <c r="K31" s="573">
        <v>0</v>
      </c>
      <c r="L31" s="358" t="s">
        <v>4182</v>
      </c>
      <c r="M31" s="357" t="s">
        <v>4180</v>
      </c>
      <c r="N31" s="357" t="s">
        <v>3922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3925</v>
      </c>
      <c r="U31" s="357" t="s">
        <v>294</v>
      </c>
      <c r="V31" s="357" t="s">
        <v>294</v>
      </c>
    </row>
    <row r="32" spans="1:22">
      <c r="A32" s="527"/>
      <c r="B32" s="607" t="s">
        <v>4183</v>
      </c>
      <c r="C32" s="611" t="s">
        <v>4184</v>
      </c>
      <c r="D32" s="609">
        <v>3</v>
      </c>
      <c r="E32" s="607">
        <v>4</v>
      </c>
      <c r="F32" s="617" t="s">
        <v>4178</v>
      </c>
      <c r="G32" s="494"/>
      <c r="H32" s="494" t="s">
        <v>4177</v>
      </c>
      <c r="I32" s="494" t="s">
        <v>294</v>
      </c>
      <c r="J32" s="494" t="s">
        <v>294</v>
      </c>
      <c r="K32" s="573">
        <v>0</v>
      </c>
      <c r="L32" s="358" t="s">
        <v>4185</v>
      </c>
      <c r="M32" s="357" t="s">
        <v>4183</v>
      </c>
      <c r="N32" s="357" t="s">
        <v>4177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4179</v>
      </c>
      <c r="U32" s="357" t="s">
        <v>294</v>
      </c>
      <c r="V32" s="357" t="s">
        <v>294</v>
      </c>
    </row>
    <row r="33" spans="1:22">
      <c r="A33" s="527"/>
      <c r="B33" s="607" t="s">
        <v>4186</v>
      </c>
      <c r="C33" s="611" t="s">
        <v>3854</v>
      </c>
      <c r="D33" s="609">
        <v>3</v>
      </c>
      <c r="E33" s="607">
        <v>4</v>
      </c>
      <c r="F33" s="617" t="s">
        <v>4233</v>
      </c>
      <c r="G33" s="494"/>
      <c r="H33" s="494" t="s">
        <v>4171</v>
      </c>
      <c r="I33" s="494" t="s">
        <v>294</v>
      </c>
      <c r="J33" s="494" t="s">
        <v>294</v>
      </c>
      <c r="K33" s="573">
        <v>0</v>
      </c>
      <c r="L33" s="358" t="s">
        <v>3854</v>
      </c>
      <c r="M33" s="357" t="s">
        <v>4186</v>
      </c>
      <c r="N33" s="357" t="s">
        <v>4171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4173</v>
      </c>
      <c r="U33" s="357" t="s">
        <v>294</v>
      </c>
      <c r="V33" s="357" t="s">
        <v>294</v>
      </c>
    </row>
    <row r="34" spans="1:22">
      <c r="A34" s="527"/>
      <c r="B34" s="607" t="s">
        <v>1020</v>
      </c>
      <c r="C34" s="611" t="s">
        <v>3206</v>
      </c>
      <c r="D34" s="609">
        <v>2</v>
      </c>
      <c r="E34" s="607">
        <v>2</v>
      </c>
      <c r="F34" s="617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3207</v>
      </c>
      <c r="M34" s="357" t="s">
        <v>1020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27"/>
      <c r="B35" s="607" t="s">
        <v>30</v>
      </c>
      <c r="C35" s="611" t="s">
        <v>141</v>
      </c>
      <c r="D35" s="609">
        <v>5</v>
      </c>
      <c r="E35" s="607">
        <v>6</v>
      </c>
      <c r="F35" s="617" t="s">
        <v>3545</v>
      </c>
      <c r="G35" s="494"/>
      <c r="H35" s="494" t="s">
        <v>3544</v>
      </c>
      <c r="I35" s="494" t="s">
        <v>294</v>
      </c>
      <c r="J35" s="494" t="s">
        <v>294</v>
      </c>
      <c r="K35" s="573">
        <v>0</v>
      </c>
      <c r="L35" s="358" t="s">
        <v>604</v>
      </c>
      <c r="M35" s="357" t="s">
        <v>30</v>
      </c>
      <c r="N35" s="357" t="s">
        <v>3544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593</v>
      </c>
      <c r="U35" s="357" t="s">
        <v>294</v>
      </c>
      <c r="V35" s="357" t="s">
        <v>294</v>
      </c>
    </row>
    <row r="36" spans="1:22">
      <c r="A36" s="527"/>
      <c r="B36" s="607" t="s">
        <v>40</v>
      </c>
      <c r="C36" s="611" t="s">
        <v>338</v>
      </c>
      <c r="D36" s="609">
        <v>1</v>
      </c>
      <c r="E36" s="607">
        <v>1</v>
      </c>
      <c r="F36" s="617" t="s">
        <v>247</v>
      </c>
      <c r="G36" s="494"/>
      <c r="H36" s="494" t="s">
        <v>36</v>
      </c>
      <c r="I36" s="494" t="s">
        <v>294</v>
      </c>
      <c r="J36" s="494" t="s">
        <v>294</v>
      </c>
      <c r="K36" s="573">
        <v>0</v>
      </c>
      <c r="L36" s="358" t="s">
        <v>1180</v>
      </c>
      <c r="M36" s="357" t="s">
        <v>40</v>
      </c>
      <c r="N36" s="357" t="s">
        <v>36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1131</v>
      </c>
      <c r="U36" s="357" t="s">
        <v>294</v>
      </c>
      <c r="V36" s="357" t="s">
        <v>294</v>
      </c>
    </row>
    <row r="37" spans="1:22">
      <c r="A37" s="527"/>
      <c r="B37" s="607" t="s">
        <v>3658</v>
      </c>
      <c r="C37" s="611" t="s">
        <v>4028</v>
      </c>
      <c r="D37" s="609">
        <v>2</v>
      </c>
      <c r="E37" s="607">
        <v>2</v>
      </c>
      <c r="F37" s="617"/>
      <c r="G37" s="494" t="s">
        <v>241</v>
      </c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3660</v>
      </c>
      <c r="M37" s="357" t="s">
        <v>3658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</row>
    <row r="38" spans="1:22" ht="15" thickBot="1">
      <c r="A38" s="527"/>
      <c r="B38" s="607" t="s">
        <v>3674</v>
      </c>
      <c r="C38" s="611" t="s">
        <v>4235</v>
      </c>
      <c r="D38" s="609">
        <v>2</v>
      </c>
      <c r="E38" s="607">
        <v>2</v>
      </c>
      <c r="F38" s="617"/>
      <c r="G38" s="494" t="s">
        <v>241</v>
      </c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4189</v>
      </c>
      <c r="M38" s="357" t="s">
        <v>3674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28"/>
      <c r="B39" s="612"/>
      <c r="C39" s="646" t="s">
        <v>22</v>
      </c>
      <c r="D39" s="614">
        <v>18</v>
      </c>
      <c r="E39" s="614">
        <v>23</v>
      </c>
      <c r="F39" s="641"/>
      <c r="G39" s="494"/>
      <c r="H39" s="494" t="s">
        <v>294</v>
      </c>
      <c r="I39" s="494" t="s">
        <v>294</v>
      </c>
      <c r="J39" s="494" t="s">
        <v>294</v>
      </c>
      <c r="K39" s="573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27">
        <v>5</v>
      </c>
      <c r="B40" s="607" t="s">
        <v>4190</v>
      </c>
      <c r="C40" s="611" t="s">
        <v>4191</v>
      </c>
      <c r="D40" s="609">
        <v>3</v>
      </c>
      <c r="E40" s="607">
        <v>4</v>
      </c>
      <c r="F40" s="617" t="s">
        <v>4200</v>
      </c>
      <c r="G40" s="494"/>
      <c r="H40" s="494" t="s">
        <v>4180</v>
      </c>
      <c r="I40" s="494" t="s">
        <v>294</v>
      </c>
      <c r="J40" s="494" t="s">
        <v>294</v>
      </c>
      <c r="K40" s="574">
        <v>0</v>
      </c>
      <c r="L40" s="358" t="s">
        <v>4192</v>
      </c>
      <c r="M40" s="357" t="s">
        <v>4190</v>
      </c>
      <c r="N40" s="357" t="s">
        <v>4180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4182</v>
      </c>
      <c r="U40" s="357" t="s">
        <v>294</v>
      </c>
      <c r="V40" s="357" t="s">
        <v>294</v>
      </c>
    </row>
    <row r="41" spans="1:22">
      <c r="A41" s="527"/>
      <c r="B41" s="607" t="s">
        <v>4193</v>
      </c>
      <c r="C41" s="611" t="s">
        <v>4194</v>
      </c>
      <c r="D41" s="609">
        <v>4</v>
      </c>
      <c r="E41" s="607">
        <v>6</v>
      </c>
      <c r="F41" s="617" t="s">
        <v>4184</v>
      </c>
      <c r="G41" s="494"/>
      <c r="H41" s="494" t="s">
        <v>4183</v>
      </c>
      <c r="I41" s="494" t="s">
        <v>294</v>
      </c>
      <c r="J41" s="494" t="s">
        <v>294</v>
      </c>
      <c r="K41" s="573">
        <v>0</v>
      </c>
      <c r="L41" s="358" t="s">
        <v>4195</v>
      </c>
      <c r="M41" s="357" t="s">
        <v>4193</v>
      </c>
      <c r="N41" s="357" t="s">
        <v>4183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4185</v>
      </c>
      <c r="U41" s="357" t="s">
        <v>294</v>
      </c>
      <c r="V41" s="357" t="s">
        <v>294</v>
      </c>
    </row>
    <row r="42" spans="1:22">
      <c r="A42" s="527"/>
      <c r="B42" s="607" t="s">
        <v>4108</v>
      </c>
      <c r="C42" s="611" t="s">
        <v>3758</v>
      </c>
      <c r="D42" s="609">
        <v>2</v>
      </c>
      <c r="E42" s="607">
        <v>2</v>
      </c>
      <c r="F42" s="617" t="s">
        <v>141</v>
      </c>
      <c r="G42" s="494"/>
      <c r="H42" s="494" t="s">
        <v>30</v>
      </c>
      <c r="I42" s="494" t="s">
        <v>294</v>
      </c>
      <c r="J42" s="494" t="s">
        <v>294</v>
      </c>
      <c r="K42" s="573">
        <v>0</v>
      </c>
      <c r="L42" s="358" t="s">
        <v>3593</v>
      </c>
      <c r="M42" s="357" t="s">
        <v>4108</v>
      </c>
      <c r="N42" s="357" t="s">
        <v>30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604</v>
      </c>
      <c r="U42" s="357" t="s">
        <v>294</v>
      </c>
      <c r="V42" s="357" t="s">
        <v>294</v>
      </c>
    </row>
    <row r="43" spans="1:22">
      <c r="A43" s="527"/>
      <c r="B43" s="607" t="s">
        <v>4196</v>
      </c>
      <c r="C43" s="611" t="s">
        <v>4236</v>
      </c>
      <c r="D43" s="609">
        <v>2</v>
      </c>
      <c r="E43" s="607">
        <v>4</v>
      </c>
      <c r="F43" s="617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3880</v>
      </c>
      <c r="M43" s="357" t="s">
        <v>4196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527"/>
      <c r="B44" s="607" t="s">
        <v>4198</v>
      </c>
      <c r="C44" s="611" t="s">
        <v>4021</v>
      </c>
      <c r="D44" s="609">
        <v>2</v>
      </c>
      <c r="E44" s="607">
        <v>2</v>
      </c>
      <c r="F44" s="617" t="s">
        <v>4200</v>
      </c>
      <c r="G44" s="494"/>
      <c r="H44" s="494" t="s">
        <v>4180</v>
      </c>
      <c r="I44" s="494" t="s">
        <v>294</v>
      </c>
      <c r="J44" s="494" t="s">
        <v>294</v>
      </c>
      <c r="K44" s="573">
        <v>0</v>
      </c>
      <c r="L44" s="358" t="s">
        <v>3575</v>
      </c>
      <c r="M44" s="357" t="s">
        <v>4198</v>
      </c>
      <c r="N44" s="357" t="s">
        <v>4180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4182</v>
      </c>
      <c r="U44" s="357" t="s">
        <v>294</v>
      </c>
      <c r="V44" s="357" t="s">
        <v>294</v>
      </c>
    </row>
    <row r="45" spans="1:22">
      <c r="A45" s="527"/>
      <c r="B45" s="607" t="s">
        <v>4201</v>
      </c>
      <c r="C45" s="611" t="s">
        <v>3859</v>
      </c>
      <c r="D45" s="609">
        <v>3</v>
      </c>
      <c r="E45" s="607">
        <v>4</v>
      </c>
      <c r="F45" s="617" t="s">
        <v>4200</v>
      </c>
      <c r="G45" s="494"/>
      <c r="H45" s="494" t="s">
        <v>4180</v>
      </c>
      <c r="I45" s="494" t="s">
        <v>294</v>
      </c>
      <c r="J45" s="494" t="s">
        <v>294</v>
      </c>
      <c r="K45" s="573">
        <v>0</v>
      </c>
      <c r="L45" s="358" t="s">
        <v>3860</v>
      </c>
      <c r="M45" s="357" t="s">
        <v>4201</v>
      </c>
      <c r="N45" s="357" t="s">
        <v>4180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4182</v>
      </c>
      <c r="U45" s="357" t="s">
        <v>294</v>
      </c>
      <c r="V45" s="357" t="s">
        <v>294</v>
      </c>
    </row>
    <row r="46" spans="1:22">
      <c r="A46" s="527"/>
      <c r="B46" s="607" t="s">
        <v>3955</v>
      </c>
      <c r="C46" s="611" t="s">
        <v>3765</v>
      </c>
      <c r="D46" s="609">
        <v>2</v>
      </c>
      <c r="E46" s="607">
        <v>2</v>
      </c>
      <c r="F46" s="617"/>
      <c r="G46" s="494" t="s">
        <v>242</v>
      </c>
      <c r="H46" s="494"/>
      <c r="I46" s="494" t="s">
        <v>294</v>
      </c>
      <c r="J46" s="494" t="s">
        <v>294</v>
      </c>
      <c r="K46" s="573">
        <v>0</v>
      </c>
      <c r="L46" s="358" t="s">
        <v>3604</v>
      </c>
      <c r="M46" s="357" t="s">
        <v>3955</v>
      </c>
      <c r="N46" s="357" t="s">
        <v>241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</row>
    <row r="47" spans="1:22" ht="15" thickBot="1">
      <c r="A47" s="527"/>
      <c r="B47" s="607" t="s">
        <v>3864</v>
      </c>
      <c r="C47" s="611" t="s">
        <v>4237</v>
      </c>
      <c r="D47" s="609">
        <v>2</v>
      </c>
      <c r="E47" s="607">
        <v>2</v>
      </c>
      <c r="F47" s="617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3865</v>
      </c>
      <c r="M47" s="357" t="s">
        <v>3864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 ht="15" thickBot="1">
      <c r="A48" s="528"/>
      <c r="B48" s="622"/>
      <c r="C48" s="646" t="s">
        <v>22</v>
      </c>
      <c r="D48" s="614">
        <v>18</v>
      </c>
      <c r="E48" s="614">
        <v>24</v>
      </c>
      <c r="F48" s="64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27"/>
      <c r="B49" s="607" t="s">
        <v>3869</v>
      </c>
      <c r="C49" s="611" t="s">
        <v>3870</v>
      </c>
      <c r="D49" s="609">
        <v>3</v>
      </c>
      <c r="E49" s="607">
        <v>4</v>
      </c>
      <c r="F49" s="617" t="s">
        <v>4194</v>
      </c>
      <c r="G49" s="494"/>
      <c r="H49" s="494" t="s">
        <v>4193</v>
      </c>
      <c r="I49" s="494" t="s">
        <v>294</v>
      </c>
      <c r="J49" s="494" t="s">
        <v>294</v>
      </c>
      <c r="K49" s="573">
        <v>0</v>
      </c>
      <c r="L49" s="358" t="s">
        <v>3871</v>
      </c>
      <c r="M49" s="357" t="s">
        <v>3869</v>
      </c>
      <c r="N49" s="357" t="s">
        <v>4193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4195</v>
      </c>
      <c r="U49" s="357" t="s">
        <v>294</v>
      </c>
      <c r="V49" s="357" t="s">
        <v>294</v>
      </c>
    </row>
    <row r="50" spans="1:22">
      <c r="A50" s="527">
        <v>6</v>
      </c>
      <c r="B50" s="607" t="s">
        <v>4203</v>
      </c>
      <c r="C50" s="611" t="s">
        <v>3876</v>
      </c>
      <c r="D50" s="609">
        <v>4</v>
      </c>
      <c r="E50" s="607">
        <v>6</v>
      </c>
      <c r="F50" s="617" t="s">
        <v>4191</v>
      </c>
      <c r="G50" s="494"/>
      <c r="H50" s="494" t="s">
        <v>4190</v>
      </c>
      <c r="I50" s="494" t="s">
        <v>294</v>
      </c>
      <c r="J50" s="494" t="s">
        <v>294</v>
      </c>
      <c r="K50" s="573">
        <v>0</v>
      </c>
      <c r="L50" s="358" t="s">
        <v>3877</v>
      </c>
      <c r="M50" s="357" t="s">
        <v>4203</v>
      </c>
      <c r="N50" s="357" t="s">
        <v>4190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4192</v>
      </c>
      <c r="U50" s="357" t="s">
        <v>294</v>
      </c>
      <c r="V50" s="357" t="s">
        <v>294</v>
      </c>
    </row>
    <row r="51" spans="1:22">
      <c r="A51" s="527"/>
      <c r="B51" s="607" t="s">
        <v>4204</v>
      </c>
      <c r="C51" s="611" t="s">
        <v>4205</v>
      </c>
      <c r="D51" s="609">
        <v>4</v>
      </c>
      <c r="E51" s="607">
        <v>6</v>
      </c>
      <c r="F51" s="617" t="s">
        <v>4194</v>
      </c>
      <c r="G51" s="494"/>
      <c r="H51" s="494" t="s">
        <v>4193</v>
      </c>
      <c r="I51" s="494" t="s">
        <v>294</v>
      </c>
      <c r="J51" s="494" t="s">
        <v>294</v>
      </c>
      <c r="K51" s="573">
        <v>0</v>
      </c>
      <c r="L51" s="358" t="s">
        <v>4206</v>
      </c>
      <c r="M51" s="357" t="s">
        <v>4204</v>
      </c>
      <c r="N51" s="357" t="s">
        <v>4193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4195</v>
      </c>
      <c r="U51" s="357" t="s">
        <v>294</v>
      </c>
      <c r="V51" s="357" t="s">
        <v>294</v>
      </c>
    </row>
    <row r="52" spans="1:22">
      <c r="A52" s="527"/>
      <c r="B52" s="607" t="s">
        <v>35</v>
      </c>
      <c r="C52" s="611" t="s">
        <v>3258</v>
      </c>
      <c r="D52" s="609">
        <v>3</v>
      </c>
      <c r="E52" s="607">
        <v>4</v>
      </c>
      <c r="F52" s="633" t="s">
        <v>3185</v>
      </c>
      <c r="G52" s="494"/>
      <c r="H52" s="494" t="s">
        <v>3184</v>
      </c>
      <c r="I52" s="494" t="s">
        <v>294</v>
      </c>
      <c r="J52" s="494" t="s">
        <v>294</v>
      </c>
      <c r="K52" s="573">
        <v>0</v>
      </c>
      <c r="L52" s="358" t="s">
        <v>3259</v>
      </c>
      <c r="M52" s="357" t="s">
        <v>35</v>
      </c>
      <c r="N52" s="357" t="s">
        <v>3184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3187</v>
      </c>
      <c r="U52" s="357" t="s">
        <v>294</v>
      </c>
      <c r="V52" s="357" t="s">
        <v>294</v>
      </c>
    </row>
    <row r="53" spans="1:22">
      <c r="A53" s="527"/>
      <c r="B53" s="607" t="s">
        <v>3872</v>
      </c>
      <c r="C53" s="611" t="s">
        <v>3873</v>
      </c>
      <c r="D53" s="609">
        <v>4</v>
      </c>
      <c r="E53" s="607">
        <v>6</v>
      </c>
      <c r="F53" s="633" t="s">
        <v>4194</v>
      </c>
      <c r="G53" s="494"/>
      <c r="H53" s="494" t="s">
        <v>4193</v>
      </c>
      <c r="I53" s="494" t="s">
        <v>294</v>
      </c>
      <c r="J53" s="494" t="s">
        <v>294</v>
      </c>
      <c r="K53" s="573">
        <v>0</v>
      </c>
      <c r="L53" s="358" t="s">
        <v>3874</v>
      </c>
      <c r="M53" s="357" t="s">
        <v>3872</v>
      </c>
      <c r="N53" s="357" t="s">
        <v>4193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4195</v>
      </c>
      <c r="U53" s="357" t="s">
        <v>294</v>
      </c>
      <c r="V53" s="357" t="s">
        <v>294</v>
      </c>
    </row>
    <row r="54" spans="1:22" ht="15" thickBot="1">
      <c r="A54" s="527"/>
      <c r="B54" s="607" t="s">
        <v>4207</v>
      </c>
      <c r="C54" s="611" t="s">
        <v>3624</v>
      </c>
      <c r="D54" s="609">
        <v>2</v>
      </c>
      <c r="E54" s="607">
        <v>2</v>
      </c>
      <c r="F54" s="629" t="s">
        <v>3758</v>
      </c>
      <c r="G54" s="494"/>
      <c r="H54" s="494" t="s">
        <v>4108</v>
      </c>
      <c r="I54" s="494" t="s">
        <v>294</v>
      </c>
      <c r="J54" s="494" t="s">
        <v>294</v>
      </c>
      <c r="K54" s="573">
        <v>0</v>
      </c>
      <c r="L54" s="358" t="s">
        <v>3625</v>
      </c>
      <c r="M54" s="357" t="s">
        <v>4207</v>
      </c>
      <c r="N54" s="357" t="s">
        <v>4108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3593</v>
      </c>
      <c r="U54" s="357" t="s">
        <v>294</v>
      </c>
      <c r="V54" s="357" t="s">
        <v>294</v>
      </c>
    </row>
    <row r="55" spans="1:22" ht="15" thickBot="1">
      <c r="A55" s="528"/>
      <c r="B55" s="526"/>
      <c r="C55" s="646" t="s">
        <v>22</v>
      </c>
      <c r="D55" s="614">
        <v>20</v>
      </c>
      <c r="E55" s="614">
        <v>28</v>
      </c>
      <c r="F55" s="793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e">
        <v>#VALUE!</v>
      </c>
      <c r="U55" s="357" t="s">
        <v>294</v>
      </c>
      <c r="V55" s="357" t="s">
        <v>294</v>
      </c>
    </row>
    <row r="56" spans="1:22">
      <c r="A56" s="526">
        <v>7</v>
      </c>
      <c r="B56" s="603" t="s">
        <v>4208</v>
      </c>
      <c r="C56" s="611" t="s">
        <v>4209</v>
      </c>
      <c r="D56" s="609">
        <v>4</v>
      </c>
      <c r="E56" s="607">
        <v>6</v>
      </c>
      <c r="F56" s="617" t="s">
        <v>4205</v>
      </c>
      <c r="G56" s="494"/>
      <c r="H56" s="494" t="s">
        <v>4204</v>
      </c>
      <c r="I56" s="494" t="s">
        <v>294</v>
      </c>
      <c r="J56" s="494" t="s">
        <v>294</v>
      </c>
      <c r="K56" s="573">
        <v>0</v>
      </c>
      <c r="L56" s="358" t="s">
        <v>4210</v>
      </c>
      <c r="M56" s="357" t="s">
        <v>4208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7"/>
      <c r="B57" s="607" t="s">
        <v>4211</v>
      </c>
      <c r="C57" s="611" t="s">
        <v>4212</v>
      </c>
      <c r="D57" s="609">
        <v>2</v>
      </c>
      <c r="E57" s="607">
        <v>2</v>
      </c>
      <c r="F57" s="617" t="s">
        <v>3876</v>
      </c>
      <c r="G57" s="494"/>
      <c r="H57" s="494" t="s">
        <v>4203</v>
      </c>
      <c r="I57" s="494" t="s">
        <v>294</v>
      </c>
      <c r="J57" s="494" t="s">
        <v>294</v>
      </c>
      <c r="K57" s="573">
        <v>0</v>
      </c>
      <c r="L57" s="358" t="s">
        <v>4213</v>
      </c>
      <c r="M57" s="357" t="s">
        <v>4211</v>
      </c>
      <c r="N57" s="357" t="s">
        <v>4203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3877</v>
      </c>
      <c r="U57" s="357" t="s">
        <v>294</v>
      </c>
      <c r="V57" s="357" t="s">
        <v>294</v>
      </c>
    </row>
    <row r="58" spans="1:22">
      <c r="A58" s="527"/>
      <c r="B58" s="607" t="s">
        <v>4214</v>
      </c>
      <c r="C58" s="611" t="s">
        <v>4215</v>
      </c>
      <c r="D58" s="609">
        <v>4</v>
      </c>
      <c r="E58" s="607">
        <v>6</v>
      </c>
      <c r="F58" s="617" t="s">
        <v>3859</v>
      </c>
      <c r="G58" s="494"/>
      <c r="H58" s="494" t="s">
        <v>4201</v>
      </c>
      <c r="I58" s="494" t="s">
        <v>294</v>
      </c>
      <c r="J58" s="494" t="s">
        <v>294</v>
      </c>
      <c r="K58" s="573">
        <v>0</v>
      </c>
      <c r="L58" s="358" t="s">
        <v>4215</v>
      </c>
      <c r="M58" s="357" t="s">
        <v>4214</v>
      </c>
      <c r="N58" s="357" t="s">
        <v>4201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3860</v>
      </c>
      <c r="U58" s="357" t="s">
        <v>294</v>
      </c>
      <c r="V58" s="357" t="s">
        <v>294</v>
      </c>
    </row>
    <row r="59" spans="1:22">
      <c r="A59" s="527"/>
      <c r="B59" s="607" t="s">
        <v>38</v>
      </c>
      <c r="C59" s="611" t="s">
        <v>146</v>
      </c>
      <c r="D59" s="609">
        <v>1</v>
      </c>
      <c r="E59" s="607">
        <v>1</v>
      </c>
      <c r="F59" s="617" t="s">
        <v>3226</v>
      </c>
      <c r="G59" s="494"/>
      <c r="H59" s="494" t="s">
        <v>19</v>
      </c>
      <c r="I59" s="494" t="s">
        <v>294</v>
      </c>
      <c r="J59" s="494" t="s">
        <v>294</v>
      </c>
      <c r="K59" s="573">
        <v>0</v>
      </c>
      <c r="L59" s="358" t="s">
        <v>331</v>
      </c>
      <c r="M59" s="357" t="s">
        <v>38</v>
      </c>
      <c r="N59" s="357" t="s">
        <v>19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335</v>
      </c>
      <c r="U59" s="357" t="s">
        <v>294</v>
      </c>
      <c r="V59" s="357" t="s">
        <v>294</v>
      </c>
    </row>
    <row r="60" spans="1:22">
      <c r="A60" s="527"/>
      <c r="B60" s="607" t="s">
        <v>3974</v>
      </c>
      <c r="C60" s="611" t="s">
        <v>147</v>
      </c>
      <c r="D60" s="609">
        <v>8</v>
      </c>
      <c r="E60" s="607">
        <v>12</v>
      </c>
      <c r="F60" s="617" t="s">
        <v>3258</v>
      </c>
      <c r="G60" s="494"/>
      <c r="H60" s="494" t="s">
        <v>35</v>
      </c>
      <c r="I60" s="494" t="s">
        <v>294</v>
      </c>
      <c r="J60" s="494" t="s">
        <v>294</v>
      </c>
      <c r="K60" s="573">
        <v>0</v>
      </c>
      <c r="L60" s="358" t="s">
        <v>1153</v>
      </c>
      <c r="M60" s="357" t="s">
        <v>3974</v>
      </c>
      <c r="N60" s="357" t="s">
        <v>35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3259</v>
      </c>
      <c r="U60" s="357" t="s">
        <v>294</v>
      </c>
      <c r="V60" s="357" t="s">
        <v>294</v>
      </c>
    </row>
    <row r="61" spans="1:22" ht="15" thickBot="1">
      <c r="A61" s="527"/>
      <c r="B61" s="619" t="s">
        <v>4216</v>
      </c>
      <c r="C61" s="611" t="s">
        <v>3595</v>
      </c>
      <c r="D61" s="609">
        <v>1</v>
      </c>
      <c r="E61" s="607">
        <v>2</v>
      </c>
      <c r="F61" s="629" t="s">
        <v>3876</v>
      </c>
      <c r="G61" s="494"/>
      <c r="H61" s="494" t="s">
        <v>4203</v>
      </c>
      <c r="I61" s="494" t="s">
        <v>294</v>
      </c>
      <c r="J61" s="494" t="s">
        <v>294</v>
      </c>
      <c r="K61" s="573">
        <v>0</v>
      </c>
      <c r="L61" s="358" t="s">
        <v>3596</v>
      </c>
      <c r="M61" s="357" t="s">
        <v>4216</v>
      </c>
      <c r="N61" s="357" t="s">
        <v>4203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3877</v>
      </c>
      <c r="U61" s="357" t="s">
        <v>294</v>
      </c>
      <c r="V61" s="357" t="s">
        <v>294</v>
      </c>
    </row>
    <row r="62" spans="1:22" ht="15" thickBot="1">
      <c r="A62" s="528"/>
      <c r="B62" s="619"/>
      <c r="C62" s="646" t="s">
        <v>22</v>
      </c>
      <c r="D62" s="614">
        <v>20</v>
      </c>
      <c r="E62" s="614">
        <v>29</v>
      </c>
      <c r="F62" s="641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 ht="20.399999999999999">
      <c r="A63" s="526">
        <v>8</v>
      </c>
      <c r="B63" s="603" t="s">
        <v>4217</v>
      </c>
      <c r="C63" s="611" t="s">
        <v>4218</v>
      </c>
      <c r="D63" s="609">
        <v>4</v>
      </c>
      <c r="E63" s="607">
        <v>6</v>
      </c>
      <c r="F63" s="767" t="s">
        <v>4219</v>
      </c>
      <c r="G63" s="494"/>
      <c r="H63" s="494" t="s">
        <v>3872</v>
      </c>
      <c r="I63" s="494" t="s">
        <v>3869</v>
      </c>
      <c r="J63" s="494" t="s">
        <v>294</v>
      </c>
      <c r="K63" s="573">
        <v>0</v>
      </c>
      <c r="L63" s="358" t="s">
        <v>4218</v>
      </c>
      <c r="M63" s="357" t="s">
        <v>4217</v>
      </c>
      <c r="N63" s="357" t="s">
        <v>3872</v>
      </c>
      <c r="O63" s="357" t="s">
        <v>3869</v>
      </c>
      <c r="P63" s="357" t="s">
        <v>294</v>
      </c>
      <c r="Q63" s="357">
        <v>0</v>
      </c>
      <c r="R63" s="357">
        <v>48</v>
      </c>
      <c r="S63" s="357">
        <v>0</v>
      </c>
      <c r="T63" s="357" t="s">
        <v>3874</v>
      </c>
      <c r="U63" s="357" t="s">
        <v>3871</v>
      </c>
      <c r="V63" s="357" t="s">
        <v>294</v>
      </c>
    </row>
    <row r="64" spans="1:22">
      <c r="A64" s="527"/>
      <c r="B64" s="607" t="s">
        <v>4220</v>
      </c>
      <c r="C64" s="611" t="s">
        <v>4221</v>
      </c>
      <c r="D64" s="609">
        <v>4</v>
      </c>
      <c r="E64" s="607">
        <v>6</v>
      </c>
      <c r="F64" s="767" t="s">
        <v>4209</v>
      </c>
      <c r="G64" s="494"/>
      <c r="H64" s="494" t="s">
        <v>4208</v>
      </c>
      <c r="I64" s="494" t="s">
        <v>294</v>
      </c>
      <c r="J64" s="494" t="s">
        <v>294</v>
      </c>
      <c r="K64" s="573">
        <v>0</v>
      </c>
      <c r="L64" s="358" t="s">
        <v>4222</v>
      </c>
      <c r="M64" s="357" t="s">
        <v>4220</v>
      </c>
      <c r="N64" s="357" t="s">
        <v>4208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4210</v>
      </c>
      <c r="U64" s="357" t="s">
        <v>294</v>
      </c>
      <c r="V64" s="357" t="s">
        <v>294</v>
      </c>
    </row>
    <row r="65" spans="1:22">
      <c r="A65" s="527"/>
      <c r="B65" s="607" t="s">
        <v>34</v>
      </c>
      <c r="C65" s="611" t="s">
        <v>142</v>
      </c>
      <c r="D65" s="609">
        <v>4</v>
      </c>
      <c r="E65" s="607">
        <v>6</v>
      </c>
      <c r="F65" s="617" t="s">
        <v>11</v>
      </c>
      <c r="G65" s="494"/>
      <c r="H65" s="494" t="s">
        <v>10</v>
      </c>
      <c r="I65" s="494" t="s">
        <v>294</v>
      </c>
      <c r="J65" s="494" t="s">
        <v>294</v>
      </c>
      <c r="K65" s="573">
        <v>0</v>
      </c>
      <c r="L65" s="358" t="s">
        <v>1181</v>
      </c>
      <c r="M65" s="357" t="s">
        <v>34</v>
      </c>
      <c r="N65" s="357" t="s">
        <v>10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438</v>
      </c>
      <c r="U65" s="357" t="s">
        <v>294</v>
      </c>
      <c r="V65" s="357" t="s">
        <v>294</v>
      </c>
    </row>
    <row r="66" spans="1:22" ht="15" thickBot="1">
      <c r="A66" s="527"/>
      <c r="B66" s="619" t="s">
        <v>3981</v>
      </c>
      <c r="C66" s="611" t="s">
        <v>151</v>
      </c>
      <c r="D66" s="609">
        <v>6</v>
      </c>
      <c r="E66" s="607">
        <v>8</v>
      </c>
      <c r="F66" s="621" t="s">
        <v>147</v>
      </c>
      <c r="G66" s="494"/>
      <c r="H66" s="494" t="s">
        <v>3974</v>
      </c>
      <c r="I66" s="494" t="s">
        <v>294</v>
      </c>
      <c r="J66" s="494" t="s">
        <v>294</v>
      </c>
      <c r="K66" s="573">
        <v>0</v>
      </c>
      <c r="L66" s="358" t="s">
        <v>1182</v>
      </c>
      <c r="M66" s="357" t="s">
        <v>3981</v>
      </c>
      <c r="N66" s="357" t="s">
        <v>3974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1153</v>
      </c>
      <c r="U66" s="357" t="s">
        <v>294</v>
      </c>
      <c r="V66" s="357" t="s">
        <v>294</v>
      </c>
    </row>
    <row r="67" spans="1:22" ht="15" thickBot="1">
      <c r="A67" s="528"/>
      <c r="B67" s="612"/>
      <c r="C67" s="646" t="s">
        <v>22</v>
      </c>
      <c r="D67" s="614">
        <v>18</v>
      </c>
      <c r="E67" s="614">
        <v>26</v>
      </c>
      <c r="F67" s="64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15" thickBot="1">
      <c r="A68" s="526">
        <v>9</v>
      </c>
      <c r="B68" s="603" t="s">
        <v>4223</v>
      </c>
      <c r="C68" s="768" t="s">
        <v>4224</v>
      </c>
      <c r="D68" s="609">
        <v>20</v>
      </c>
      <c r="E68" s="607">
        <v>40</v>
      </c>
      <c r="F68" s="769" t="s">
        <v>4225</v>
      </c>
      <c r="G68" s="494"/>
      <c r="H68" s="494" t="s">
        <v>4220</v>
      </c>
      <c r="I68" s="494" t="s">
        <v>294</v>
      </c>
      <c r="J68" s="494" t="s">
        <v>294</v>
      </c>
      <c r="K68" s="573">
        <v>0</v>
      </c>
      <c r="L68" s="358" t="s">
        <v>4226</v>
      </c>
      <c r="M68" s="357" t="s">
        <v>4223</v>
      </c>
      <c r="N68" s="357" t="s">
        <v>4220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4222</v>
      </c>
      <c r="U68" s="357" t="s">
        <v>294</v>
      </c>
      <c r="V68" s="357" t="s">
        <v>294</v>
      </c>
    </row>
    <row r="69" spans="1:22" ht="15" thickBot="1">
      <c r="A69" s="528"/>
      <c r="B69" s="612"/>
      <c r="C69" s="646" t="s">
        <v>22</v>
      </c>
      <c r="D69" s="614">
        <v>20</v>
      </c>
      <c r="E69" s="614">
        <v>40</v>
      </c>
      <c r="F69" s="64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>
      <c r="A70" s="526">
        <v>10</v>
      </c>
      <c r="B70" s="607" t="s">
        <v>4227</v>
      </c>
      <c r="C70" s="611" t="s">
        <v>4228</v>
      </c>
      <c r="D70" s="609">
        <v>20</v>
      </c>
      <c r="E70" s="607">
        <v>40</v>
      </c>
      <c r="F70" s="617" t="s">
        <v>4224</v>
      </c>
      <c r="G70" s="494"/>
      <c r="H70" s="494" t="s">
        <v>4223</v>
      </c>
      <c r="I70" s="494" t="s">
        <v>294</v>
      </c>
      <c r="J70" s="494" t="s">
        <v>294</v>
      </c>
      <c r="K70" s="573">
        <v>0</v>
      </c>
      <c r="L70" s="358" t="s">
        <v>4229</v>
      </c>
      <c r="M70" s="357" t="s">
        <v>4227</v>
      </c>
      <c r="N70" s="357" t="s">
        <v>4223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4226</v>
      </c>
      <c r="U70" s="357" t="s">
        <v>294</v>
      </c>
      <c r="V70" s="357" t="s">
        <v>294</v>
      </c>
    </row>
    <row r="71" spans="1:22" ht="15" thickBot="1">
      <c r="A71" s="527"/>
      <c r="B71" s="607" t="s">
        <v>4230</v>
      </c>
      <c r="C71" s="611" t="s">
        <v>3394</v>
      </c>
      <c r="D71" s="609">
        <v>2</v>
      </c>
      <c r="E71" s="607">
        <v>2</v>
      </c>
      <c r="F71" s="617" t="s">
        <v>4231</v>
      </c>
      <c r="G71" s="494"/>
      <c r="H71" s="494" t="s">
        <v>4223</v>
      </c>
      <c r="I71" s="494" t="s">
        <v>3981</v>
      </c>
      <c r="J71" s="494" t="s">
        <v>294</v>
      </c>
      <c r="K71" s="573">
        <v>0</v>
      </c>
      <c r="L71" s="358" t="s">
        <v>3396</v>
      </c>
      <c r="M71" s="357" t="s">
        <v>4230</v>
      </c>
      <c r="N71" s="357" t="s">
        <v>4223</v>
      </c>
      <c r="O71" s="357" t="s">
        <v>3981</v>
      </c>
      <c r="P71" s="357" t="s">
        <v>294</v>
      </c>
      <c r="Q71" s="357">
        <v>0</v>
      </c>
      <c r="R71" s="357">
        <v>48</v>
      </c>
      <c r="S71" s="357">
        <v>0</v>
      </c>
      <c r="T71" s="357" t="s">
        <v>4226</v>
      </c>
      <c r="U71" s="357" t="s">
        <v>1182</v>
      </c>
      <c r="V71" s="357" t="s">
        <v>294</v>
      </c>
    </row>
    <row r="72" spans="1:22" ht="15" thickBot="1">
      <c r="A72" s="528"/>
      <c r="B72" s="622"/>
      <c r="C72" s="770" t="s">
        <v>22</v>
      </c>
      <c r="D72" s="614">
        <v>22</v>
      </c>
      <c r="E72" s="614">
        <v>42</v>
      </c>
      <c r="F72" s="64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771"/>
      <c r="B73" s="645"/>
      <c r="C73" s="646" t="s">
        <v>111</v>
      </c>
      <c r="D73" s="614">
        <v>200</v>
      </c>
      <c r="E73" s="614">
        <v>295</v>
      </c>
      <c r="F73" s="793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A74" s="764"/>
      <c r="B74" s="764"/>
      <c r="C74" s="764"/>
      <c r="D74" s="764"/>
      <c r="E74" s="764"/>
      <c r="F74" s="684"/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0F5E0-2299-493E-AE13-D9DDF4097F2C}">
  <sheetPr codeName="Sheet230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94">
        <v>1</v>
      </c>
      <c r="B9" s="709" t="s">
        <v>10</v>
      </c>
      <c r="C9" s="733" t="s">
        <v>11</v>
      </c>
      <c r="D9" s="718">
        <v>2</v>
      </c>
      <c r="E9" s="706">
        <v>2</v>
      </c>
      <c r="F9" s="821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95"/>
      <c r="B10" s="707" t="s">
        <v>3397</v>
      </c>
      <c r="C10" s="735" t="s">
        <v>3906</v>
      </c>
      <c r="D10" s="720">
        <v>5</v>
      </c>
      <c r="E10" s="707">
        <v>6</v>
      </c>
      <c r="F10" s="822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95"/>
      <c r="B11" s="710" t="s">
        <v>3831</v>
      </c>
      <c r="C11" s="717" t="s">
        <v>3832</v>
      </c>
      <c r="D11" s="720">
        <v>3</v>
      </c>
      <c r="E11" s="707">
        <v>4</v>
      </c>
      <c r="F11" s="822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3833</v>
      </c>
      <c r="M11" s="357" t="s">
        <v>3831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95"/>
      <c r="B12" s="710" t="s">
        <v>3184</v>
      </c>
      <c r="C12" s="717" t="s">
        <v>4007</v>
      </c>
      <c r="D12" s="720">
        <v>3</v>
      </c>
      <c r="E12" s="707">
        <v>4</v>
      </c>
      <c r="F12" s="822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3187</v>
      </c>
      <c r="M12" s="357" t="s">
        <v>3184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95"/>
      <c r="B13" s="710" t="s">
        <v>3537</v>
      </c>
      <c r="C13" s="717" t="s">
        <v>3538</v>
      </c>
      <c r="D13" s="720">
        <v>3</v>
      </c>
      <c r="E13" s="707">
        <v>4</v>
      </c>
      <c r="F13" s="822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3539</v>
      </c>
      <c r="M13" s="357" t="s">
        <v>3537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95"/>
      <c r="B14" s="713" t="s">
        <v>20</v>
      </c>
      <c r="C14" s="717" t="s">
        <v>4164</v>
      </c>
      <c r="D14" s="720">
        <v>5</v>
      </c>
      <c r="E14" s="708">
        <v>6</v>
      </c>
      <c r="F14" s="822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95"/>
      <c r="B15" s="795"/>
      <c r="C15" s="798" t="s">
        <v>22</v>
      </c>
      <c r="D15" s="799">
        <v>21</v>
      </c>
      <c r="E15" s="799">
        <v>26</v>
      </c>
      <c r="F15" s="823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794">
        <v>2</v>
      </c>
      <c r="B16" s="709" t="s">
        <v>3544</v>
      </c>
      <c r="C16" s="717" t="s">
        <v>3545</v>
      </c>
      <c r="D16" s="718">
        <v>5</v>
      </c>
      <c r="E16" s="718">
        <v>6</v>
      </c>
      <c r="F16" s="810" t="s">
        <v>3906</v>
      </c>
      <c r="G16" s="494"/>
      <c r="H16" s="494" t="s">
        <v>3397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3397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3399</v>
      </c>
      <c r="U16" s="357" t="s">
        <v>294</v>
      </c>
      <c r="V16" s="357" t="s">
        <v>294</v>
      </c>
    </row>
    <row r="17" spans="1:22">
      <c r="A17" s="795"/>
      <c r="B17" s="707" t="s">
        <v>3910</v>
      </c>
      <c r="C17" s="717" t="s">
        <v>3911</v>
      </c>
      <c r="D17" s="720">
        <v>4</v>
      </c>
      <c r="E17" s="720">
        <v>6</v>
      </c>
      <c r="F17" s="824" t="s">
        <v>3538</v>
      </c>
      <c r="G17" s="494"/>
      <c r="H17" s="494" t="s">
        <v>3537</v>
      </c>
      <c r="I17" s="494" t="s">
        <v>294</v>
      </c>
      <c r="J17" s="494" t="s">
        <v>294</v>
      </c>
      <c r="K17" s="573">
        <v>0</v>
      </c>
      <c r="L17" s="358" t="s">
        <v>3912</v>
      </c>
      <c r="M17" s="357" t="s">
        <v>3910</v>
      </c>
      <c r="N17" s="357" t="s">
        <v>3537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3539</v>
      </c>
      <c r="U17" s="357" t="s">
        <v>294</v>
      </c>
      <c r="V17" s="357" t="s">
        <v>294</v>
      </c>
    </row>
    <row r="18" spans="1:22">
      <c r="A18" s="795"/>
      <c r="B18" s="710" t="s">
        <v>19</v>
      </c>
      <c r="C18" s="717" t="s">
        <v>3226</v>
      </c>
      <c r="D18" s="720">
        <v>2</v>
      </c>
      <c r="E18" s="707">
        <v>2</v>
      </c>
      <c r="F18" s="824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19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795"/>
      <c r="B19" s="707" t="s">
        <v>4165</v>
      </c>
      <c r="C19" s="717" t="s">
        <v>4166</v>
      </c>
      <c r="D19" s="720">
        <v>3</v>
      </c>
      <c r="E19" s="720">
        <v>4</v>
      </c>
      <c r="F19" s="824" t="s">
        <v>3538</v>
      </c>
      <c r="G19" s="494"/>
      <c r="H19" s="494" t="s">
        <v>3537</v>
      </c>
      <c r="I19" s="494" t="s">
        <v>294</v>
      </c>
      <c r="J19" s="494" t="s">
        <v>294</v>
      </c>
      <c r="K19" s="573">
        <v>0</v>
      </c>
      <c r="L19" s="358" t="s">
        <v>4167</v>
      </c>
      <c r="M19" s="357" t="s">
        <v>4165</v>
      </c>
      <c r="N19" s="357" t="s">
        <v>3537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3539</v>
      </c>
      <c r="U19" s="357" t="s">
        <v>294</v>
      </c>
      <c r="V19" s="357" t="s">
        <v>294</v>
      </c>
    </row>
    <row r="20" spans="1:22">
      <c r="A20" s="795"/>
      <c r="B20" s="707" t="s">
        <v>4168</v>
      </c>
      <c r="C20" s="717" t="s">
        <v>4169</v>
      </c>
      <c r="D20" s="720">
        <v>2</v>
      </c>
      <c r="E20" s="707">
        <v>4</v>
      </c>
      <c r="F20" s="802" t="s">
        <v>3832</v>
      </c>
      <c r="G20" s="494"/>
      <c r="H20" s="494" t="s">
        <v>3831</v>
      </c>
      <c r="I20" s="494" t="s">
        <v>294</v>
      </c>
      <c r="J20" s="494" t="s">
        <v>294</v>
      </c>
      <c r="K20" s="573">
        <v>0</v>
      </c>
      <c r="L20" s="358" t="s">
        <v>4170</v>
      </c>
      <c r="M20" s="357" t="s">
        <v>4168</v>
      </c>
      <c r="N20" s="357" t="s">
        <v>3831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3833</v>
      </c>
      <c r="U20" s="357" t="s">
        <v>294</v>
      </c>
      <c r="V20" s="357" t="s">
        <v>294</v>
      </c>
    </row>
    <row r="21" spans="1:22" ht="15" thickBot="1">
      <c r="A21" s="795"/>
      <c r="B21" s="713" t="s">
        <v>26</v>
      </c>
      <c r="C21" s="717" t="s">
        <v>417</v>
      </c>
      <c r="D21" s="722">
        <v>5</v>
      </c>
      <c r="E21" s="722">
        <v>6</v>
      </c>
      <c r="F21" s="825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807"/>
      <c r="B22" s="795"/>
      <c r="C22" s="798" t="s">
        <v>22</v>
      </c>
      <c r="D22" s="799">
        <v>21</v>
      </c>
      <c r="E22" s="799">
        <v>28</v>
      </c>
      <c r="F22" s="823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794">
        <v>3</v>
      </c>
      <c r="B23" s="706" t="s">
        <v>4171</v>
      </c>
      <c r="C23" s="717" t="s">
        <v>4172</v>
      </c>
      <c r="D23" s="720">
        <v>4</v>
      </c>
      <c r="E23" s="707">
        <v>6</v>
      </c>
      <c r="F23" s="801" t="s">
        <v>3911</v>
      </c>
      <c r="G23" s="494"/>
      <c r="H23" s="494" t="s">
        <v>3910</v>
      </c>
      <c r="I23" s="494" t="s">
        <v>294</v>
      </c>
      <c r="J23" s="494" t="s">
        <v>294</v>
      </c>
      <c r="K23" s="573">
        <v>0</v>
      </c>
      <c r="L23" s="358" t="s">
        <v>4173</v>
      </c>
      <c r="M23" s="357" t="s">
        <v>4171</v>
      </c>
      <c r="N23" s="357" t="s">
        <v>3910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3912</v>
      </c>
      <c r="U23" s="357" t="s">
        <v>294</v>
      </c>
      <c r="V23" s="357" t="s">
        <v>294</v>
      </c>
    </row>
    <row r="24" spans="1:22">
      <c r="A24" s="795"/>
      <c r="B24" s="707" t="s">
        <v>3922</v>
      </c>
      <c r="C24" s="717" t="s">
        <v>3937</v>
      </c>
      <c r="D24" s="720">
        <v>4</v>
      </c>
      <c r="E24" s="720">
        <v>6</v>
      </c>
      <c r="F24" s="802" t="s">
        <v>3911</v>
      </c>
      <c r="G24" s="494"/>
      <c r="H24" s="494" t="s">
        <v>3910</v>
      </c>
      <c r="I24" s="494" t="s">
        <v>294</v>
      </c>
      <c r="J24" s="494" t="s">
        <v>294</v>
      </c>
      <c r="K24" s="573">
        <v>0</v>
      </c>
      <c r="L24" s="358" t="s">
        <v>3925</v>
      </c>
      <c r="M24" s="357" t="s">
        <v>3922</v>
      </c>
      <c r="N24" s="357" t="s">
        <v>3910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3912</v>
      </c>
      <c r="U24" s="357" t="s">
        <v>294</v>
      </c>
      <c r="V24" s="357" t="s">
        <v>294</v>
      </c>
    </row>
    <row r="25" spans="1:22">
      <c r="A25" s="795"/>
      <c r="B25" s="707" t="s">
        <v>4174</v>
      </c>
      <c r="C25" s="717" t="s">
        <v>4175</v>
      </c>
      <c r="D25" s="720">
        <v>3</v>
      </c>
      <c r="E25" s="707">
        <v>4</v>
      </c>
      <c r="F25" s="802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4176</v>
      </c>
      <c r="M25" s="357" t="s">
        <v>4174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795"/>
      <c r="B26" s="707" t="s">
        <v>4177</v>
      </c>
      <c r="C26" s="717" t="s">
        <v>4178</v>
      </c>
      <c r="D26" s="720">
        <v>3</v>
      </c>
      <c r="E26" s="707">
        <v>4</v>
      </c>
      <c r="F26" s="802" t="s">
        <v>4169</v>
      </c>
      <c r="G26" s="494"/>
      <c r="H26" s="494" t="s">
        <v>4168</v>
      </c>
      <c r="I26" s="494" t="s">
        <v>294</v>
      </c>
      <c r="J26" s="494" t="s">
        <v>294</v>
      </c>
      <c r="K26" s="573">
        <v>0</v>
      </c>
      <c r="L26" s="358" t="s">
        <v>4179</v>
      </c>
      <c r="M26" s="357" t="s">
        <v>4177</v>
      </c>
      <c r="N26" s="357" t="s">
        <v>4168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4170</v>
      </c>
      <c r="U26" s="357" t="s">
        <v>294</v>
      </c>
      <c r="V26" s="357" t="s">
        <v>294</v>
      </c>
    </row>
    <row r="27" spans="1:22">
      <c r="A27" s="795"/>
      <c r="B27" s="707" t="s">
        <v>29</v>
      </c>
      <c r="C27" s="717" t="s">
        <v>3732</v>
      </c>
      <c r="D27" s="720">
        <v>2</v>
      </c>
      <c r="E27" s="720">
        <v>2</v>
      </c>
      <c r="F27" s="826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795"/>
      <c r="B28" s="707" t="s">
        <v>33</v>
      </c>
      <c r="C28" s="717" t="s">
        <v>140</v>
      </c>
      <c r="D28" s="720">
        <v>5</v>
      </c>
      <c r="E28" s="707">
        <v>6</v>
      </c>
      <c r="F28" s="802" t="s">
        <v>417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795"/>
      <c r="B29" s="708" t="s">
        <v>36</v>
      </c>
      <c r="C29" s="717" t="s">
        <v>247</v>
      </c>
      <c r="D29" s="720">
        <v>1</v>
      </c>
      <c r="E29" s="707">
        <v>1</v>
      </c>
      <c r="F29" s="827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1131</v>
      </c>
      <c r="M29" s="357" t="s">
        <v>36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 ht="15" thickBot="1">
      <c r="A30" s="807"/>
      <c r="B30" s="807"/>
      <c r="C30" s="798" t="s">
        <v>22</v>
      </c>
      <c r="D30" s="799">
        <v>22</v>
      </c>
      <c r="E30" s="799">
        <v>29</v>
      </c>
      <c r="F30" s="823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794">
        <v>4</v>
      </c>
      <c r="B31" s="706" t="s">
        <v>4180</v>
      </c>
      <c r="C31" s="717" t="s">
        <v>4181</v>
      </c>
      <c r="D31" s="718">
        <v>2</v>
      </c>
      <c r="E31" s="718">
        <v>4</v>
      </c>
      <c r="F31" s="802" t="s">
        <v>3937</v>
      </c>
      <c r="G31" s="494"/>
      <c r="H31" s="494" t="s">
        <v>3922</v>
      </c>
      <c r="I31" s="494" t="s">
        <v>294</v>
      </c>
      <c r="J31" s="494" t="s">
        <v>294</v>
      </c>
      <c r="K31" s="573">
        <v>0</v>
      </c>
      <c r="L31" s="358" t="s">
        <v>4182</v>
      </c>
      <c r="M31" s="357" t="s">
        <v>4180</v>
      </c>
      <c r="N31" s="357" t="s">
        <v>3922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3925</v>
      </c>
      <c r="U31" s="357" t="s">
        <v>294</v>
      </c>
      <c r="V31" s="357" t="s">
        <v>294</v>
      </c>
    </row>
    <row r="32" spans="1:22">
      <c r="A32" s="795"/>
      <c r="B32" s="707" t="s">
        <v>4183</v>
      </c>
      <c r="C32" s="717" t="s">
        <v>4184</v>
      </c>
      <c r="D32" s="720">
        <v>3</v>
      </c>
      <c r="E32" s="707">
        <v>4</v>
      </c>
      <c r="F32" s="802" t="s">
        <v>4178</v>
      </c>
      <c r="G32" s="494"/>
      <c r="H32" s="494" t="s">
        <v>4177</v>
      </c>
      <c r="I32" s="494" t="s">
        <v>294</v>
      </c>
      <c r="J32" s="494" t="s">
        <v>294</v>
      </c>
      <c r="K32" s="573">
        <v>0</v>
      </c>
      <c r="L32" s="358" t="s">
        <v>4185</v>
      </c>
      <c r="M32" s="357" t="s">
        <v>4183</v>
      </c>
      <c r="N32" s="357" t="s">
        <v>4177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4179</v>
      </c>
      <c r="U32" s="357" t="s">
        <v>294</v>
      </c>
      <c r="V32" s="357" t="s">
        <v>294</v>
      </c>
    </row>
    <row r="33" spans="1:22">
      <c r="A33" s="795"/>
      <c r="B33" s="707" t="s">
        <v>4186</v>
      </c>
      <c r="C33" s="717" t="s">
        <v>3854</v>
      </c>
      <c r="D33" s="720">
        <v>3</v>
      </c>
      <c r="E33" s="720">
        <v>4</v>
      </c>
      <c r="F33" s="802" t="s">
        <v>4172</v>
      </c>
      <c r="G33" s="494"/>
      <c r="H33" s="494" t="s">
        <v>4171</v>
      </c>
      <c r="I33" s="494" t="s">
        <v>294</v>
      </c>
      <c r="J33" s="494" t="s">
        <v>294</v>
      </c>
      <c r="K33" s="573">
        <v>0</v>
      </c>
      <c r="L33" s="358" t="s">
        <v>3854</v>
      </c>
      <c r="M33" s="357" t="s">
        <v>4186</v>
      </c>
      <c r="N33" s="357" t="s">
        <v>4171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4173</v>
      </c>
      <c r="U33" s="357" t="s">
        <v>294</v>
      </c>
      <c r="V33" s="357" t="s">
        <v>294</v>
      </c>
    </row>
    <row r="34" spans="1:22">
      <c r="A34" s="795"/>
      <c r="B34" s="707" t="s">
        <v>1020</v>
      </c>
      <c r="C34" s="717" t="s">
        <v>3206</v>
      </c>
      <c r="D34" s="720">
        <v>2</v>
      </c>
      <c r="E34" s="720">
        <v>2</v>
      </c>
      <c r="F34" s="802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3207</v>
      </c>
      <c r="M34" s="357" t="s">
        <v>1020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795"/>
      <c r="B35" s="707" t="s">
        <v>30</v>
      </c>
      <c r="C35" s="717" t="s">
        <v>141</v>
      </c>
      <c r="D35" s="720">
        <v>5</v>
      </c>
      <c r="E35" s="720">
        <v>6</v>
      </c>
      <c r="F35" s="802" t="s">
        <v>3545</v>
      </c>
      <c r="G35" s="494"/>
      <c r="H35" s="494" t="s">
        <v>3544</v>
      </c>
      <c r="I35" s="494" t="s">
        <v>294</v>
      </c>
      <c r="J35" s="494" t="s">
        <v>294</v>
      </c>
      <c r="K35" s="573">
        <v>0</v>
      </c>
      <c r="L35" s="358" t="s">
        <v>604</v>
      </c>
      <c r="M35" s="357" t="s">
        <v>30</v>
      </c>
      <c r="N35" s="357" t="s">
        <v>3544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593</v>
      </c>
      <c r="U35" s="357" t="s">
        <v>294</v>
      </c>
      <c r="V35" s="357" t="s">
        <v>294</v>
      </c>
    </row>
    <row r="36" spans="1:22">
      <c r="A36" s="795"/>
      <c r="B36" s="707" t="s">
        <v>40</v>
      </c>
      <c r="C36" s="717" t="s">
        <v>338</v>
      </c>
      <c r="D36" s="720">
        <v>1</v>
      </c>
      <c r="E36" s="720">
        <v>1</v>
      </c>
      <c r="F36" s="802" t="s">
        <v>247</v>
      </c>
      <c r="G36" s="494"/>
      <c r="H36" s="494" t="s">
        <v>36</v>
      </c>
      <c r="I36" s="494" t="s">
        <v>294</v>
      </c>
      <c r="J36" s="494" t="s">
        <v>294</v>
      </c>
      <c r="K36" s="573">
        <v>0</v>
      </c>
      <c r="L36" s="358" t="s">
        <v>1180</v>
      </c>
      <c r="M36" s="357" t="s">
        <v>40</v>
      </c>
      <c r="N36" s="357" t="s">
        <v>36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1131</v>
      </c>
      <c r="U36" s="357" t="s">
        <v>294</v>
      </c>
      <c r="V36" s="357" t="s">
        <v>294</v>
      </c>
    </row>
    <row r="37" spans="1:22">
      <c r="A37" s="795"/>
      <c r="B37" s="707" t="s">
        <v>3658</v>
      </c>
      <c r="C37" s="717" t="s">
        <v>4187</v>
      </c>
      <c r="D37" s="720">
        <v>2</v>
      </c>
      <c r="E37" s="720">
        <v>2</v>
      </c>
      <c r="F37" s="802"/>
      <c r="G37" s="494" t="s">
        <v>241</v>
      </c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3660</v>
      </c>
      <c r="M37" s="357" t="s">
        <v>3658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</row>
    <row r="38" spans="1:22" ht="15" thickBot="1">
      <c r="A38" s="795"/>
      <c r="B38" s="707" t="s">
        <v>3674</v>
      </c>
      <c r="C38" s="717" t="s">
        <v>4188</v>
      </c>
      <c r="D38" s="722">
        <v>2</v>
      </c>
      <c r="E38" s="722">
        <v>2</v>
      </c>
      <c r="F38" s="806"/>
      <c r="G38" s="494" t="s">
        <v>241</v>
      </c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4189</v>
      </c>
      <c r="M38" s="357" t="s">
        <v>3674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807"/>
      <c r="B39" s="795"/>
      <c r="C39" s="798" t="s">
        <v>22</v>
      </c>
      <c r="D39" s="799">
        <v>18</v>
      </c>
      <c r="E39" s="799">
        <v>23</v>
      </c>
      <c r="F39" s="823"/>
      <c r="G39" s="494"/>
      <c r="H39" s="494" t="s">
        <v>294</v>
      </c>
      <c r="I39" s="494" t="s">
        <v>294</v>
      </c>
      <c r="J39" s="494" t="s">
        <v>294</v>
      </c>
      <c r="K39" s="573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794">
        <v>5</v>
      </c>
      <c r="B40" s="706" t="s">
        <v>4190</v>
      </c>
      <c r="C40" s="717" t="s">
        <v>4191</v>
      </c>
      <c r="D40" s="720">
        <v>3</v>
      </c>
      <c r="E40" s="707">
        <v>4</v>
      </c>
      <c r="F40" s="802" t="s">
        <v>4181</v>
      </c>
      <c r="G40" s="494"/>
      <c r="H40" s="494" t="s">
        <v>4180</v>
      </c>
      <c r="I40" s="494" t="s">
        <v>294</v>
      </c>
      <c r="J40" s="494" t="s">
        <v>294</v>
      </c>
      <c r="K40" s="574">
        <v>0</v>
      </c>
      <c r="L40" s="358" t="s">
        <v>4192</v>
      </c>
      <c r="M40" s="357" t="s">
        <v>4190</v>
      </c>
      <c r="N40" s="357" t="s">
        <v>4180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4182</v>
      </c>
      <c r="U40" s="357" t="s">
        <v>294</v>
      </c>
      <c r="V40" s="357" t="s">
        <v>294</v>
      </c>
    </row>
    <row r="41" spans="1:22">
      <c r="A41" s="795"/>
      <c r="B41" s="707" t="s">
        <v>4193</v>
      </c>
      <c r="C41" s="717" t="s">
        <v>4194</v>
      </c>
      <c r="D41" s="720">
        <v>4</v>
      </c>
      <c r="E41" s="707">
        <v>6</v>
      </c>
      <c r="F41" s="802" t="s">
        <v>4184</v>
      </c>
      <c r="G41" s="494"/>
      <c r="H41" s="494" t="s">
        <v>4183</v>
      </c>
      <c r="I41" s="494" t="s">
        <v>294</v>
      </c>
      <c r="J41" s="494" t="s">
        <v>294</v>
      </c>
      <c r="K41" s="573">
        <v>0</v>
      </c>
      <c r="L41" s="358" t="s">
        <v>4195</v>
      </c>
      <c r="M41" s="357" t="s">
        <v>4193</v>
      </c>
      <c r="N41" s="357" t="s">
        <v>4183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4185</v>
      </c>
      <c r="U41" s="357" t="s">
        <v>294</v>
      </c>
      <c r="V41" s="357" t="s">
        <v>294</v>
      </c>
    </row>
    <row r="42" spans="1:22">
      <c r="A42" s="795"/>
      <c r="B42" s="707" t="s">
        <v>4108</v>
      </c>
      <c r="C42" s="717" t="s">
        <v>3592</v>
      </c>
      <c r="D42" s="720">
        <v>2</v>
      </c>
      <c r="E42" s="720">
        <v>2</v>
      </c>
      <c r="F42" s="802" t="s">
        <v>141</v>
      </c>
      <c r="G42" s="494"/>
      <c r="H42" s="494" t="s">
        <v>30</v>
      </c>
      <c r="I42" s="494" t="s">
        <v>294</v>
      </c>
      <c r="J42" s="494" t="s">
        <v>294</v>
      </c>
      <c r="K42" s="573">
        <v>0</v>
      </c>
      <c r="L42" s="358" t="s">
        <v>3593</v>
      </c>
      <c r="M42" s="357" t="s">
        <v>4108</v>
      </c>
      <c r="N42" s="357" t="s">
        <v>30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604</v>
      </c>
      <c r="U42" s="357" t="s">
        <v>294</v>
      </c>
      <c r="V42" s="357" t="s">
        <v>294</v>
      </c>
    </row>
    <row r="43" spans="1:22">
      <c r="A43" s="795"/>
      <c r="B43" s="707" t="s">
        <v>4196</v>
      </c>
      <c r="C43" s="717" t="s">
        <v>4197</v>
      </c>
      <c r="D43" s="720">
        <v>2</v>
      </c>
      <c r="E43" s="707">
        <v>4</v>
      </c>
      <c r="F43" s="802"/>
      <c r="G43" s="494"/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3880</v>
      </c>
      <c r="M43" s="357" t="s">
        <v>4196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>
      <c r="A44" s="795"/>
      <c r="B44" s="707" t="s">
        <v>4198</v>
      </c>
      <c r="C44" s="717" t="s">
        <v>4199</v>
      </c>
      <c r="D44" s="720">
        <v>2</v>
      </c>
      <c r="E44" s="707">
        <v>2</v>
      </c>
      <c r="F44" s="802" t="s">
        <v>4200</v>
      </c>
      <c r="G44" s="494"/>
      <c r="H44" s="494" t="s">
        <v>4180</v>
      </c>
      <c r="I44" s="494" t="s">
        <v>294</v>
      </c>
      <c r="J44" s="494" t="s">
        <v>294</v>
      </c>
      <c r="K44" s="573">
        <v>0</v>
      </c>
      <c r="L44" s="358" t="s">
        <v>3575</v>
      </c>
      <c r="M44" s="357" t="s">
        <v>4198</v>
      </c>
      <c r="N44" s="357" t="s">
        <v>4180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4182</v>
      </c>
      <c r="U44" s="357" t="s">
        <v>294</v>
      </c>
      <c r="V44" s="357" t="s">
        <v>294</v>
      </c>
    </row>
    <row r="45" spans="1:22">
      <c r="A45" s="795"/>
      <c r="B45" s="707" t="s">
        <v>4201</v>
      </c>
      <c r="C45" s="717" t="s">
        <v>3859</v>
      </c>
      <c r="D45" s="720">
        <v>3</v>
      </c>
      <c r="E45" s="707">
        <v>4</v>
      </c>
      <c r="F45" s="802" t="s">
        <v>4181</v>
      </c>
      <c r="G45" s="494"/>
      <c r="H45" s="494" t="s">
        <v>4180</v>
      </c>
      <c r="I45" s="494" t="s">
        <v>294</v>
      </c>
      <c r="J45" s="494" t="s">
        <v>294</v>
      </c>
      <c r="K45" s="573">
        <v>0</v>
      </c>
      <c r="L45" s="358" t="s">
        <v>3860</v>
      </c>
      <c r="M45" s="357" t="s">
        <v>4201</v>
      </c>
      <c r="N45" s="357" t="s">
        <v>4180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4182</v>
      </c>
      <c r="U45" s="357" t="s">
        <v>294</v>
      </c>
      <c r="V45" s="357" t="s">
        <v>294</v>
      </c>
    </row>
    <row r="46" spans="1:22">
      <c r="A46" s="795"/>
      <c r="B46" s="707" t="s">
        <v>3955</v>
      </c>
      <c r="C46" s="717" t="s">
        <v>3765</v>
      </c>
      <c r="D46" s="720">
        <v>2</v>
      </c>
      <c r="E46" s="707">
        <v>2</v>
      </c>
      <c r="F46" s="802"/>
      <c r="G46" s="494" t="s">
        <v>242</v>
      </c>
      <c r="H46" s="494"/>
      <c r="I46" s="494" t="s">
        <v>294</v>
      </c>
      <c r="J46" s="494" t="s">
        <v>294</v>
      </c>
      <c r="K46" s="573">
        <v>0</v>
      </c>
      <c r="L46" s="358" t="s">
        <v>3604</v>
      </c>
      <c r="M46" s="357" t="s">
        <v>3955</v>
      </c>
      <c r="N46" s="357" t="s">
        <v>241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</row>
    <row r="47" spans="1:22" ht="15" thickBot="1">
      <c r="A47" s="795"/>
      <c r="B47" s="707" t="s">
        <v>3864</v>
      </c>
      <c r="C47" s="717" t="s">
        <v>4202</v>
      </c>
      <c r="D47" s="720">
        <v>2</v>
      </c>
      <c r="E47" s="707">
        <v>2</v>
      </c>
      <c r="F47" s="806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3865</v>
      </c>
      <c r="M47" s="357" t="s">
        <v>3864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 ht="15" thickBot="1">
      <c r="A48" s="807"/>
      <c r="B48" s="828"/>
      <c r="C48" s="812" t="s">
        <v>22</v>
      </c>
      <c r="D48" s="813">
        <v>18</v>
      </c>
      <c r="E48" s="799">
        <v>24</v>
      </c>
      <c r="F48" s="823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794">
        <v>6</v>
      </c>
      <c r="B49" s="706" t="s">
        <v>3869</v>
      </c>
      <c r="C49" s="717" t="s">
        <v>3870</v>
      </c>
      <c r="D49" s="718">
        <v>3</v>
      </c>
      <c r="E49" s="706">
        <v>4</v>
      </c>
      <c r="F49" s="801" t="s">
        <v>4194</v>
      </c>
      <c r="G49" s="494"/>
      <c r="H49" s="494" t="s">
        <v>4193</v>
      </c>
      <c r="I49" s="494" t="s">
        <v>294</v>
      </c>
      <c r="J49" s="494" t="s">
        <v>294</v>
      </c>
      <c r="K49" s="573">
        <v>0</v>
      </c>
      <c r="L49" s="358" t="s">
        <v>3871</v>
      </c>
      <c r="M49" s="357" t="s">
        <v>3869</v>
      </c>
      <c r="N49" s="357" t="s">
        <v>4193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4195</v>
      </c>
      <c r="U49" s="357" t="s">
        <v>294</v>
      </c>
      <c r="V49" s="357" t="s">
        <v>294</v>
      </c>
    </row>
    <row r="50" spans="1:22">
      <c r="A50" s="795"/>
      <c r="B50" s="707" t="s">
        <v>4203</v>
      </c>
      <c r="C50" s="717" t="s">
        <v>3876</v>
      </c>
      <c r="D50" s="720">
        <v>4</v>
      </c>
      <c r="E50" s="707">
        <v>6</v>
      </c>
      <c r="F50" s="802" t="s">
        <v>4191</v>
      </c>
      <c r="G50" s="494"/>
      <c r="H50" s="494" t="s">
        <v>4190</v>
      </c>
      <c r="I50" s="494" t="s">
        <v>294</v>
      </c>
      <c r="J50" s="494" t="s">
        <v>294</v>
      </c>
      <c r="K50" s="573">
        <v>0</v>
      </c>
      <c r="L50" s="358" t="s">
        <v>3877</v>
      </c>
      <c r="M50" s="357" t="s">
        <v>4203</v>
      </c>
      <c r="N50" s="357" t="s">
        <v>4190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4192</v>
      </c>
      <c r="U50" s="357" t="s">
        <v>294</v>
      </c>
      <c r="V50" s="357" t="s">
        <v>294</v>
      </c>
    </row>
    <row r="51" spans="1:22">
      <c r="A51" s="795"/>
      <c r="B51" s="707" t="s">
        <v>4204</v>
      </c>
      <c r="C51" s="717" t="s">
        <v>4205</v>
      </c>
      <c r="D51" s="720">
        <v>4</v>
      </c>
      <c r="E51" s="707">
        <v>6</v>
      </c>
      <c r="F51" s="802" t="s">
        <v>4194</v>
      </c>
      <c r="G51" s="494"/>
      <c r="H51" s="494" t="s">
        <v>4193</v>
      </c>
      <c r="I51" s="494" t="s">
        <v>294</v>
      </c>
      <c r="J51" s="494" t="s">
        <v>294</v>
      </c>
      <c r="K51" s="573">
        <v>0</v>
      </c>
      <c r="L51" s="358" t="s">
        <v>4206</v>
      </c>
      <c r="M51" s="357" t="s">
        <v>4204</v>
      </c>
      <c r="N51" s="357" t="s">
        <v>4193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4195</v>
      </c>
      <c r="U51" s="357" t="s">
        <v>294</v>
      </c>
      <c r="V51" s="357" t="s">
        <v>294</v>
      </c>
    </row>
    <row r="52" spans="1:22">
      <c r="A52" s="795"/>
      <c r="B52" s="707" t="s">
        <v>35</v>
      </c>
      <c r="C52" s="717" t="s">
        <v>145</v>
      </c>
      <c r="D52" s="720">
        <v>3</v>
      </c>
      <c r="E52" s="707">
        <v>4</v>
      </c>
      <c r="F52" s="802" t="s">
        <v>4007</v>
      </c>
      <c r="G52" s="494"/>
      <c r="H52" s="494" t="s">
        <v>3184</v>
      </c>
      <c r="I52" s="494" t="s">
        <v>294</v>
      </c>
      <c r="J52" s="494" t="s">
        <v>294</v>
      </c>
      <c r="K52" s="573">
        <v>0</v>
      </c>
      <c r="L52" s="358" t="s">
        <v>3259</v>
      </c>
      <c r="M52" s="357" t="s">
        <v>35</v>
      </c>
      <c r="N52" s="357" t="s">
        <v>3184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3187</v>
      </c>
      <c r="U52" s="357" t="s">
        <v>294</v>
      </c>
      <c r="V52" s="357" t="s">
        <v>294</v>
      </c>
    </row>
    <row r="53" spans="1:22">
      <c r="A53" s="795"/>
      <c r="B53" s="707" t="s">
        <v>3872</v>
      </c>
      <c r="C53" s="717" t="s">
        <v>3873</v>
      </c>
      <c r="D53" s="720">
        <v>4</v>
      </c>
      <c r="E53" s="707">
        <v>6</v>
      </c>
      <c r="F53" s="802" t="s">
        <v>4194</v>
      </c>
      <c r="G53" s="494"/>
      <c r="H53" s="494" t="s">
        <v>4193</v>
      </c>
      <c r="I53" s="494" t="s">
        <v>294</v>
      </c>
      <c r="J53" s="494" t="s">
        <v>294</v>
      </c>
      <c r="K53" s="573">
        <v>0</v>
      </c>
      <c r="L53" s="358" t="s">
        <v>3874</v>
      </c>
      <c r="M53" s="357" t="s">
        <v>3872</v>
      </c>
      <c r="N53" s="357" t="s">
        <v>4193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4195</v>
      </c>
      <c r="U53" s="357" t="s">
        <v>294</v>
      </c>
      <c r="V53" s="357" t="s">
        <v>294</v>
      </c>
    </row>
    <row r="54" spans="1:22" ht="15" thickBot="1">
      <c r="A54" s="795"/>
      <c r="B54" s="708" t="s">
        <v>4207</v>
      </c>
      <c r="C54" s="717" t="s">
        <v>3895</v>
      </c>
      <c r="D54" s="720">
        <v>2</v>
      </c>
      <c r="E54" s="707">
        <v>2</v>
      </c>
      <c r="F54" s="802" t="s">
        <v>3758</v>
      </c>
      <c r="G54" s="494"/>
      <c r="H54" s="494" t="s">
        <v>4108</v>
      </c>
      <c r="I54" s="494" t="s">
        <v>294</v>
      </c>
      <c r="J54" s="494" t="s">
        <v>294</v>
      </c>
      <c r="K54" s="573">
        <v>0</v>
      </c>
      <c r="L54" s="358" t="s">
        <v>3625</v>
      </c>
      <c r="M54" s="357" t="s">
        <v>4207</v>
      </c>
      <c r="N54" s="357" t="s">
        <v>4108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3593</v>
      </c>
      <c r="U54" s="357" t="s">
        <v>294</v>
      </c>
      <c r="V54" s="357" t="s">
        <v>294</v>
      </c>
    </row>
    <row r="55" spans="1:22" ht="15" thickBot="1">
      <c r="A55" s="807"/>
      <c r="B55" s="807"/>
      <c r="C55" s="798" t="s">
        <v>22</v>
      </c>
      <c r="D55" s="799">
        <v>20</v>
      </c>
      <c r="E55" s="799">
        <v>28</v>
      </c>
      <c r="F55" s="823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794">
        <v>7</v>
      </c>
      <c r="B56" s="706" t="s">
        <v>4208</v>
      </c>
      <c r="C56" s="803" t="s">
        <v>4209</v>
      </c>
      <c r="D56" s="720">
        <v>4</v>
      </c>
      <c r="E56" s="707">
        <v>6</v>
      </c>
      <c r="F56" s="802" t="s">
        <v>4205</v>
      </c>
      <c r="G56" s="494"/>
      <c r="H56" s="494" t="s">
        <v>4204</v>
      </c>
      <c r="I56" s="494" t="s">
        <v>294</v>
      </c>
      <c r="J56" s="494" t="s">
        <v>294</v>
      </c>
      <c r="K56" s="573">
        <v>0</v>
      </c>
      <c r="L56" s="358" t="s">
        <v>4210</v>
      </c>
      <c r="M56" s="357" t="s">
        <v>4208</v>
      </c>
      <c r="N56" s="357" t="s">
        <v>4204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4206</v>
      </c>
      <c r="U56" s="357" t="s">
        <v>294</v>
      </c>
      <c r="V56" s="357" t="s">
        <v>294</v>
      </c>
    </row>
    <row r="57" spans="1:22">
      <c r="A57" s="795"/>
      <c r="B57" s="707" t="s">
        <v>4211</v>
      </c>
      <c r="C57" s="717" t="s">
        <v>4212</v>
      </c>
      <c r="D57" s="720">
        <v>2</v>
      </c>
      <c r="E57" s="707">
        <v>2</v>
      </c>
      <c r="F57" s="802" t="s">
        <v>3876</v>
      </c>
      <c r="G57" s="494"/>
      <c r="H57" s="494" t="s">
        <v>4203</v>
      </c>
      <c r="I57" s="494" t="s">
        <v>294</v>
      </c>
      <c r="J57" s="494" t="s">
        <v>294</v>
      </c>
      <c r="K57" s="573">
        <v>0</v>
      </c>
      <c r="L57" s="358" t="s">
        <v>4213</v>
      </c>
      <c r="M57" s="357" t="s">
        <v>4211</v>
      </c>
      <c r="N57" s="357" t="s">
        <v>4203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3877</v>
      </c>
      <c r="U57" s="357" t="s">
        <v>294</v>
      </c>
      <c r="V57" s="357" t="s">
        <v>294</v>
      </c>
    </row>
    <row r="58" spans="1:22">
      <c r="A58" s="795"/>
      <c r="B58" s="707" t="s">
        <v>4214</v>
      </c>
      <c r="C58" s="717" t="s">
        <v>4215</v>
      </c>
      <c r="D58" s="720">
        <v>4</v>
      </c>
      <c r="E58" s="707">
        <v>6</v>
      </c>
      <c r="F58" s="802" t="s">
        <v>3859</v>
      </c>
      <c r="G58" s="494"/>
      <c r="H58" s="494" t="s">
        <v>4201</v>
      </c>
      <c r="I58" s="494" t="s">
        <v>294</v>
      </c>
      <c r="J58" s="494" t="s">
        <v>294</v>
      </c>
      <c r="K58" s="573">
        <v>0</v>
      </c>
      <c r="L58" s="358" t="s">
        <v>4215</v>
      </c>
      <c r="M58" s="357" t="s">
        <v>4214</v>
      </c>
      <c r="N58" s="357" t="s">
        <v>4201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3860</v>
      </c>
      <c r="U58" s="357" t="s">
        <v>294</v>
      </c>
      <c r="V58" s="357" t="s">
        <v>294</v>
      </c>
    </row>
    <row r="59" spans="1:22">
      <c r="A59" s="795"/>
      <c r="B59" s="707" t="s">
        <v>38</v>
      </c>
      <c r="C59" s="717" t="s">
        <v>146</v>
      </c>
      <c r="D59" s="720">
        <v>1</v>
      </c>
      <c r="E59" s="707">
        <v>1</v>
      </c>
      <c r="F59" s="802" t="s">
        <v>872</v>
      </c>
      <c r="G59" s="494"/>
      <c r="H59" s="494" t="s">
        <v>19</v>
      </c>
      <c r="I59" s="494" t="s">
        <v>294</v>
      </c>
      <c r="J59" s="494" t="s">
        <v>294</v>
      </c>
      <c r="K59" s="573">
        <v>0</v>
      </c>
      <c r="L59" s="358" t="s">
        <v>331</v>
      </c>
      <c r="M59" s="357" t="s">
        <v>38</v>
      </c>
      <c r="N59" s="357" t="s">
        <v>19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335</v>
      </c>
      <c r="U59" s="357" t="s">
        <v>294</v>
      </c>
      <c r="V59" s="357" t="s">
        <v>294</v>
      </c>
    </row>
    <row r="60" spans="1:22">
      <c r="A60" s="795"/>
      <c r="B60" s="707" t="s">
        <v>3974</v>
      </c>
      <c r="C60" s="717" t="s">
        <v>147</v>
      </c>
      <c r="D60" s="720">
        <v>8</v>
      </c>
      <c r="E60" s="707">
        <v>12</v>
      </c>
      <c r="F60" s="802" t="s">
        <v>3258</v>
      </c>
      <c r="G60" s="494"/>
      <c r="H60" s="494" t="s">
        <v>35</v>
      </c>
      <c r="I60" s="494" t="s">
        <v>294</v>
      </c>
      <c r="J60" s="494" t="s">
        <v>294</v>
      </c>
      <c r="K60" s="573">
        <v>0</v>
      </c>
      <c r="L60" s="358" t="s">
        <v>1153</v>
      </c>
      <c r="M60" s="357" t="s">
        <v>3974</v>
      </c>
      <c r="N60" s="357" t="s">
        <v>35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3259</v>
      </c>
      <c r="U60" s="357" t="s">
        <v>294</v>
      </c>
      <c r="V60" s="357" t="s">
        <v>294</v>
      </c>
    </row>
    <row r="61" spans="1:22" ht="15" thickBot="1">
      <c r="A61" s="795"/>
      <c r="B61" s="708" t="s">
        <v>4216</v>
      </c>
      <c r="C61" s="717" t="s">
        <v>3595</v>
      </c>
      <c r="D61" s="720">
        <v>1</v>
      </c>
      <c r="E61" s="707">
        <v>2</v>
      </c>
      <c r="F61" s="802" t="s">
        <v>3876</v>
      </c>
      <c r="G61" s="494"/>
      <c r="H61" s="494" t="s">
        <v>4203</v>
      </c>
      <c r="I61" s="494" t="s">
        <v>294</v>
      </c>
      <c r="J61" s="494" t="s">
        <v>294</v>
      </c>
      <c r="K61" s="573">
        <v>0</v>
      </c>
      <c r="L61" s="358" t="s">
        <v>3596</v>
      </c>
      <c r="M61" s="357" t="s">
        <v>4216</v>
      </c>
      <c r="N61" s="357" t="s">
        <v>4203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3877</v>
      </c>
      <c r="U61" s="357" t="s">
        <v>294</v>
      </c>
      <c r="V61" s="357" t="s">
        <v>294</v>
      </c>
    </row>
    <row r="62" spans="1:22" ht="15" thickBot="1">
      <c r="A62" s="807"/>
      <c r="B62" s="807"/>
      <c r="C62" s="798" t="s">
        <v>22</v>
      </c>
      <c r="D62" s="799">
        <v>20</v>
      </c>
      <c r="E62" s="799">
        <v>29</v>
      </c>
      <c r="F62" s="829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794">
        <v>8</v>
      </c>
      <c r="B63" s="706" t="s">
        <v>4217</v>
      </c>
      <c r="C63" s="717" t="s">
        <v>4218</v>
      </c>
      <c r="D63" s="718">
        <v>4</v>
      </c>
      <c r="E63" s="718">
        <v>6</v>
      </c>
      <c r="F63" s="802" t="s">
        <v>4219</v>
      </c>
      <c r="G63" s="494"/>
      <c r="H63" s="494" t="s">
        <v>3872</v>
      </c>
      <c r="I63" s="494" t="s">
        <v>3869</v>
      </c>
      <c r="J63" s="494" t="s">
        <v>294</v>
      </c>
      <c r="K63" s="573">
        <v>0</v>
      </c>
      <c r="L63" s="358" t="s">
        <v>4218</v>
      </c>
      <c r="M63" s="357" t="s">
        <v>4217</v>
      </c>
      <c r="N63" s="357" t="s">
        <v>3872</v>
      </c>
      <c r="O63" s="357" t="s">
        <v>3869</v>
      </c>
      <c r="P63" s="357" t="s">
        <v>294</v>
      </c>
      <c r="Q63" s="357">
        <v>0</v>
      </c>
      <c r="R63" s="357">
        <v>48</v>
      </c>
      <c r="S63" s="357">
        <v>0</v>
      </c>
      <c r="T63" s="357" t="s">
        <v>3874</v>
      </c>
      <c r="U63" s="357" t="s">
        <v>3871</v>
      </c>
      <c r="V63" s="357" t="s">
        <v>294</v>
      </c>
    </row>
    <row r="64" spans="1:22">
      <c r="A64" s="795"/>
      <c r="B64" s="707" t="s">
        <v>4220</v>
      </c>
      <c r="C64" s="803" t="s">
        <v>4221</v>
      </c>
      <c r="D64" s="720">
        <v>4</v>
      </c>
      <c r="E64" s="720">
        <v>6</v>
      </c>
      <c r="F64" s="830" t="s">
        <v>4209</v>
      </c>
      <c r="G64" s="494"/>
      <c r="H64" s="494" t="s">
        <v>4208</v>
      </c>
      <c r="I64" s="494" t="s">
        <v>294</v>
      </c>
      <c r="J64" s="494" t="s">
        <v>294</v>
      </c>
      <c r="K64" s="573">
        <v>0</v>
      </c>
      <c r="L64" s="358" t="s">
        <v>4222</v>
      </c>
      <c r="M64" s="357" t="s">
        <v>4220</v>
      </c>
      <c r="N64" s="357" t="s">
        <v>4208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4210</v>
      </c>
      <c r="U64" s="357" t="s">
        <v>294</v>
      </c>
      <c r="V64" s="357" t="s">
        <v>294</v>
      </c>
    </row>
    <row r="65" spans="1:22">
      <c r="A65" s="795"/>
      <c r="B65" s="707" t="s">
        <v>34</v>
      </c>
      <c r="C65" s="717" t="s">
        <v>142</v>
      </c>
      <c r="D65" s="720">
        <v>4</v>
      </c>
      <c r="E65" s="720">
        <v>6</v>
      </c>
      <c r="F65" s="802" t="s">
        <v>11</v>
      </c>
      <c r="G65" s="494"/>
      <c r="H65" s="494" t="s">
        <v>10</v>
      </c>
      <c r="I65" s="494" t="s">
        <v>294</v>
      </c>
      <c r="J65" s="494" t="s">
        <v>294</v>
      </c>
      <c r="K65" s="573">
        <v>0</v>
      </c>
      <c r="L65" s="358" t="s">
        <v>1181</v>
      </c>
      <c r="M65" s="357" t="s">
        <v>34</v>
      </c>
      <c r="N65" s="357" t="s">
        <v>10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438</v>
      </c>
      <c r="U65" s="357" t="s">
        <v>294</v>
      </c>
      <c r="V65" s="357" t="s">
        <v>294</v>
      </c>
    </row>
    <row r="66" spans="1:22" ht="15" thickBot="1">
      <c r="A66" s="795"/>
      <c r="B66" s="707" t="s">
        <v>3981</v>
      </c>
      <c r="C66" s="717" t="s">
        <v>4151</v>
      </c>
      <c r="D66" s="722">
        <v>6</v>
      </c>
      <c r="E66" s="722">
        <v>8</v>
      </c>
      <c r="F66" s="802" t="s">
        <v>4061</v>
      </c>
      <c r="G66" s="494"/>
      <c r="H66" s="494" t="s">
        <v>3974</v>
      </c>
      <c r="I66" s="494" t="s">
        <v>294</v>
      </c>
      <c r="J66" s="494" t="s">
        <v>294</v>
      </c>
      <c r="K66" s="573">
        <v>0</v>
      </c>
      <c r="L66" s="358" t="s">
        <v>1182</v>
      </c>
      <c r="M66" s="357" t="s">
        <v>3981</v>
      </c>
      <c r="N66" s="357" t="s">
        <v>3974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1153</v>
      </c>
      <c r="U66" s="357" t="s">
        <v>294</v>
      </c>
      <c r="V66" s="357" t="s">
        <v>294</v>
      </c>
    </row>
    <row r="67" spans="1:22" ht="15" thickBot="1">
      <c r="A67" s="807"/>
      <c r="B67" s="794"/>
      <c r="C67" s="798" t="s">
        <v>22</v>
      </c>
      <c r="D67" s="799">
        <v>18</v>
      </c>
      <c r="E67" s="799">
        <v>26</v>
      </c>
      <c r="F67" s="823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 ht="15" thickBot="1">
      <c r="A68" s="794">
        <v>9</v>
      </c>
      <c r="B68" s="649" t="s">
        <v>4223</v>
      </c>
      <c r="C68" s="717" t="s">
        <v>4224</v>
      </c>
      <c r="D68" s="720">
        <v>20</v>
      </c>
      <c r="E68" s="707">
        <v>40</v>
      </c>
      <c r="F68" s="830" t="s">
        <v>4225</v>
      </c>
      <c r="G68" s="494"/>
      <c r="H68" s="494" t="s">
        <v>4220</v>
      </c>
      <c r="I68" s="494" t="s">
        <v>294</v>
      </c>
      <c r="J68" s="494" t="s">
        <v>294</v>
      </c>
      <c r="K68" s="573">
        <v>0</v>
      </c>
      <c r="L68" s="358" t="s">
        <v>4226</v>
      </c>
      <c r="M68" s="357" t="s">
        <v>4223</v>
      </c>
      <c r="N68" s="357" t="s">
        <v>4220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4222</v>
      </c>
      <c r="U68" s="357" t="s">
        <v>294</v>
      </c>
      <c r="V68" s="357" t="s">
        <v>294</v>
      </c>
    </row>
    <row r="69" spans="1:22" ht="15" thickBot="1">
      <c r="A69" s="807"/>
      <c r="B69" s="828"/>
      <c r="C69" s="798" t="s">
        <v>22</v>
      </c>
      <c r="D69" s="799">
        <v>20</v>
      </c>
      <c r="E69" s="799">
        <v>40</v>
      </c>
      <c r="F69" s="823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>
      <c r="A70" s="794">
        <v>10</v>
      </c>
      <c r="B70" s="707" t="s">
        <v>4227</v>
      </c>
      <c r="C70" s="717" t="s">
        <v>4228</v>
      </c>
      <c r="D70" s="720">
        <v>20</v>
      </c>
      <c r="E70" s="707">
        <v>40</v>
      </c>
      <c r="F70" s="668" t="s">
        <v>4224</v>
      </c>
      <c r="G70" s="494"/>
      <c r="H70" s="494" t="s">
        <v>4223</v>
      </c>
      <c r="I70" s="494" t="s">
        <v>294</v>
      </c>
      <c r="J70" s="494" t="s">
        <v>294</v>
      </c>
      <c r="K70" s="573">
        <v>0</v>
      </c>
      <c r="L70" s="358" t="s">
        <v>4229</v>
      </c>
      <c r="M70" s="357" t="s">
        <v>4227</v>
      </c>
      <c r="N70" s="357" t="s">
        <v>4223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4226</v>
      </c>
      <c r="U70" s="357" t="s">
        <v>294</v>
      </c>
      <c r="V70" s="357" t="s">
        <v>294</v>
      </c>
    </row>
    <row r="71" spans="1:22" ht="15" thickBot="1">
      <c r="A71" s="795"/>
      <c r="B71" s="707" t="s">
        <v>4230</v>
      </c>
      <c r="C71" s="717" t="s">
        <v>3394</v>
      </c>
      <c r="D71" s="656">
        <v>2</v>
      </c>
      <c r="E71" s="654">
        <v>2</v>
      </c>
      <c r="F71" s="670" t="s">
        <v>4231</v>
      </c>
      <c r="G71" s="494"/>
      <c r="H71" s="494" t="s">
        <v>4223</v>
      </c>
      <c r="I71" s="494" t="s">
        <v>3981</v>
      </c>
      <c r="J71" s="494" t="s">
        <v>294</v>
      </c>
      <c r="K71" s="573">
        <v>0</v>
      </c>
      <c r="L71" s="358" t="s">
        <v>3396</v>
      </c>
      <c r="M71" s="357" t="s">
        <v>4230</v>
      </c>
      <c r="N71" s="357" t="s">
        <v>4223</v>
      </c>
      <c r="O71" s="357" t="s">
        <v>3981</v>
      </c>
      <c r="P71" s="357" t="s">
        <v>294</v>
      </c>
      <c r="Q71" s="357">
        <v>0</v>
      </c>
      <c r="R71" s="357">
        <v>48</v>
      </c>
      <c r="S71" s="357">
        <v>0</v>
      </c>
      <c r="T71" s="357" t="s">
        <v>4226</v>
      </c>
      <c r="U71" s="357" t="s">
        <v>1182</v>
      </c>
      <c r="V71" s="357" t="s">
        <v>294</v>
      </c>
    </row>
    <row r="72" spans="1:22" ht="15" thickBot="1">
      <c r="A72" s="807"/>
      <c r="B72" s="828"/>
      <c r="C72" s="798" t="s">
        <v>22</v>
      </c>
      <c r="D72" s="799">
        <v>22</v>
      </c>
      <c r="E72" s="799">
        <v>42</v>
      </c>
      <c r="F72" s="823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817"/>
      <c r="B73" s="831"/>
      <c r="C73" s="819" t="s">
        <v>111</v>
      </c>
      <c r="D73" s="808">
        <v>200</v>
      </c>
      <c r="E73" s="808">
        <v>295</v>
      </c>
      <c r="F73" s="832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A74" s="764"/>
      <c r="B74" s="764"/>
      <c r="C74" s="764"/>
      <c r="D74" s="764"/>
      <c r="E74" s="764"/>
      <c r="F74" s="684"/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21E4C-78F7-4443-9558-1F6111F3324B}">
  <sheetPr codeName="Sheet231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31" t="s">
        <v>11</v>
      </c>
      <c r="D9" s="498">
        <v>2</v>
      </c>
      <c r="E9" s="46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3397</v>
      </c>
      <c r="C10" s="523" t="s">
        <v>3398</v>
      </c>
      <c r="D10" s="499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3400</v>
      </c>
      <c r="C11" s="520" t="s">
        <v>3782</v>
      </c>
      <c r="D11" s="499">
        <v>3</v>
      </c>
      <c r="E11" s="47">
        <v>4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3402</v>
      </c>
      <c r="M11" s="357" t="s">
        <v>3400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3403</v>
      </c>
      <c r="C12" s="520" t="s">
        <v>3404</v>
      </c>
      <c r="D12" s="499">
        <v>3</v>
      </c>
      <c r="E12" s="47">
        <v>4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3405</v>
      </c>
      <c r="M12" s="357" t="s">
        <v>3403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3184</v>
      </c>
      <c r="C13" s="520" t="s">
        <v>4153</v>
      </c>
      <c r="D13" s="499">
        <v>3</v>
      </c>
      <c r="E13" s="47">
        <v>4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4154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5"/>
      <c r="B14" s="50" t="s">
        <v>20</v>
      </c>
      <c r="C14" s="520" t="s">
        <v>21</v>
      </c>
      <c r="D14" s="499">
        <v>5</v>
      </c>
      <c r="E14" s="50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517"/>
      <c r="C15" s="538" t="s">
        <v>22</v>
      </c>
      <c r="D15" s="49">
        <v>21</v>
      </c>
      <c r="E15" s="49">
        <v>26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02">
        <v>2</v>
      </c>
      <c r="B16" s="46" t="s">
        <v>3406</v>
      </c>
      <c r="C16" s="520" t="s">
        <v>3784</v>
      </c>
      <c r="D16" s="498">
        <v>5</v>
      </c>
      <c r="E16" s="46">
        <v>6</v>
      </c>
      <c r="F16" s="606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3408</v>
      </c>
      <c r="M16" s="357" t="s">
        <v>3406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15"/>
      <c r="B17" s="47" t="s">
        <v>3785</v>
      </c>
      <c r="C17" s="520" t="s">
        <v>3786</v>
      </c>
      <c r="D17" s="499">
        <v>4</v>
      </c>
      <c r="E17" s="47">
        <v>4</v>
      </c>
      <c r="F17" s="610" t="s">
        <v>3782</v>
      </c>
      <c r="G17" s="494"/>
      <c r="H17" s="494" t="s">
        <v>3400</v>
      </c>
      <c r="I17" s="494" t="s">
        <v>294</v>
      </c>
      <c r="J17" s="494" t="s">
        <v>294</v>
      </c>
      <c r="K17" s="573">
        <v>0</v>
      </c>
      <c r="L17" s="358" t="s">
        <v>3788</v>
      </c>
      <c r="M17" s="357" t="s">
        <v>3785</v>
      </c>
      <c r="N17" s="357" t="s">
        <v>3400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3402</v>
      </c>
      <c r="U17" s="357" t="s">
        <v>294</v>
      </c>
      <c r="V17" s="357" t="s">
        <v>294</v>
      </c>
    </row>
    <row r="18" spans="1:22">
      <c r="A18" s="515"/>
      <c r="B18" s="47" t="s">
        <v>19</v>
      </c>
      <c r="C18" s="520" t="s">
        <v>872</v>
      </c>
      <c r="D18" s="499">
        <v>2</v>
      </c>
      <c r="E18" s="47">
        <v>2</v>
      </c>
      <c r="F18" s="676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335</v>
      </c>
      <c r="M18" s="357" t="s">
        <v>19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15"/>
      <c r="B19" s="47" t="s">
        <v>3422</v>
      </c>
      <c r="C19" s="520" t="s">
        <v>3423</v>
      </c>
      <c r="D19" s="499">
        <v>2</v>
      </c>
      <c r="E19" s="47">
        <v>2</v>
      </c>
      <c r="F19" s="618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3424</v>
      </c>
      <c r="M19" s="357" t="s">
        <v>3422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15"/>
      <c r="B20" s="50" t="s">
        <v>26</v>
      </c>
      <c r="C20" s="520" t="s">
        <v>417</v>
      </c>
      <c r="D20" s="499">
        <v>5</v>
      </c>
      <c r="E20" s="50">
        <v>6</v>
      </c>
      <c r="F20" s="618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517"/>
      <c r="C21" s="538" t="s">
        <v>22</v>
      </c>
      <c r="D21" s="49">
        <v>18</v>
      </c>
      <c r="E21" s="49">
        <v>20</v>
      </c>
      <c r="F21" s="67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02">
        <v>3</v>
      </c>
      <c r="B22" s="46" t="s">
        <v>3413</v>
      </c>
      <c r="C22" s="520" t="s">
        <v>3791</v>
      </c>
      <c r="D22" s="499">
        <v>3</v>
      </c>
      <c r="E22" s="46">
        <v>4</v>
      </c>
      <c r="F22" s="610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3415</v>
      </c>
      <c r="M22" s="357" t="s">
        <v>3413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15"/>
      <c r="B23" s="47" t="s">
        <v>3416</v>
      </c>
      <c r="C23" s="520" t="s">
        <v>3417</v>
      </c>
      <c r="D23" s="499">
        <v>3</v>
      </c>
      <c r="E23" s="47">
        <v>4</v>
      </c>
      <c r="F23" s="618" t="s">
        <v>3786</v>
      </c>
      <c r="G23" s="494"/>
      <c r="H23" s="494" t="s">
        <v>3785</v>
      </c>
      <c r="I23" s="494" t="s">
        <v>294</v>
      </c>
      <c r="J23" s="494" t="s">
        <v>294</v>
      </c>
      <c r="K23" s="573">
        <v>0</v>
      </c>
      <c r="L23" s="358" t="s">
        <v>3418</v>
      </c>
      <c r="M23" s="357" t="s">
        <v>3416</v>
      </c>
      <c r="N23" s="357" t="s">
        <v>3785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3788</v>
      </c>
      <c r="U23" s="357" t="s">
        <v>294</v>
      </c>
      <c r="V23" s="357" t="s">
        <v>294</v>
      </c>
    </row>
    <row r="24" spans="1:22">
      <c r="A24" s="515"/>
      <c r="B24" s="47" t="s">
        <v>3419</v>
      </c>
      <c r="C24" s="520" t="s">
        <v>3793</v>
      </c>
      <c r="D24" s="499">
        <v>3</v>
      </c>
      <c r="E24" s="47">
        <v>4</v>
      </c>
      <c r="F24" s="618" t="s">
        <v>3784</v>
      </c>
      <c r="G24" s="494"/>
      <c r="H24" s="494" t="s">
        <v>3406</v>
      </c>
      <c r="I24" s="494" t="s">
        <v>294</v>
      </c>
      <c r="J24" s="494" t="s">
        <v>294</v>
      </c>
      <c r="K24" s="573">
        <v>0</v>
      </c>
      <c r="L24" s="358" t="s">
        <v>3421</v>
      </c>
      <c r="M24" s="357" t="s">
        <v>3419</v>
      </c>
      <c r="N24" s="357" t="s">
        <v>3406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3408</v>
      </c>
      <c r="U24" s="357" t="s">
        <v>294</v>
      </c>
      <c r="V24" s="357" t="s">
        <v>294</v>
      </c>
    </row>
    <row r="25" spans="1:22">
      <c r="A25" s="515"/>
      <c r="B25" s="47" t="s">
        <v>29</v>
      </c>
      <c r="C25" s="520" t="s">
        <v>3732</v>
      </c>
      <c r="D25" s="499">
        <v>2</v>
      </c>
      <c r="E25" s="47">
        <v>2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30</v>
      </c>
      <c r="C26" s="520" t="s">
        <v>141</v>
      </c>
      <c r="D26" s="499">
        <v>5</v>
      </c>
      <c r="E26" s="47">
        <v>6</v>
      </c>
      <c r="F26" s="618" t="s">
        <v>3398</v>
      </c>
      <c r="G26" s="494"/>
      <c r="H26" s="494" t="s">
        <v>3397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</v>
      </c>
      <c r="N26" s="357" t="s">
        <v>3397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3399</v>
      </c>
      <c r="U26" s="357" t="s">
        <v>294</v>
      </c>
      <c r="V26" s="357" t="s">
        <v>294</v>
      </c>
    </row>
    <row r="27" spans="1:22" ht="15" thickBot="1">
      <c r="A27" s="515"/>
      <c r="B27" s="50" t="s">
        <v>33</v>
      </c>
      <c r="C27" s="520" t="s">
        <v>140</v>
      </c>
      <c r="D27" s="499">
        <v>5</v>
      </c>
      <c r="E27" s="50">
        <v>6</v>
      </c>
      <c r="F27" s="618" t="s">
        <v>417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517"/>
      <c r="C28" s="538" t="s">
        <v>22</v>
      </c>
      <c r="D28" s="49">
        <v>21</v>
      </c>
      <c r="E28" s="49">
        <v>26</v>
      </c>
      <c r="F28" s="67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02">
        <v>4</v>
      </c>
      <c r="B29" s="46" t="s">
        <v>3426</v>
      </c>
      <c r="C29" s="520" t="s">
        <v>3794</v>
      </c>
      <c r="D29" s="498">
        <v>5</v>
      </c>
      <c r="E29" s="46">
        <v>6</v>
      </c>
      <c r="F29" s="616" t="s">
        <v>141</v>
      </c>
      <c r="G29" s="494"/>
      <c r="H29" s="494" t="s">
        <v>30</v>
      </c>
      <c r="I29" s="494" t="s">
        <v>294</v>
      </c>
      <c r="J29" s="494" t="s">
        <v>294</v>
      </c>
      <c r="K29" s="573">
        <v>0</v>
      </c>
      <c r="L29" s="358" t="s">
        <v>3428</v>
      </c>
      <c r="M29" s="357" t="s">
        <v>3426</v>
      </c>
      <c r="N29" s="357" t="s">
        <v>30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604</v>
      </c>
      <c r="U29" s="357" t="s">
        <v>294</v>
      </c>
      <c r="V29" s="357" t="s">
        <v>294</v>
      </c>
    </row>
    <row r="30" spans="1:22">
      <c r="A30" s="515"/>
      <c r="B30" s="47" t="s">
        <v>3429</v>
      </c>
      <c r="C30" s="520" t="s">
        <v>3430</v>
      </c>
      <c r="D30" s="499">
        <v>3</v>
      </c>
      <c r="E30" s="47">
        <v>4</v>
      </c>
      <c r="F30" s="618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3431</v>
      </c>
      <c r="M30" s="357" t="s">
        <v>3429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15"/>
      <c r="B31" s="47" t="s">
        <v>1020</v>
      </c>
      <c r="C31" s="520" t="s">
        <v>3206</v>
      </c>
      <c r="D31" s="499">
        <v>2</v>
      </c>
      <c r="E31" s="47">
        <v>2</v>
      </c>
      <c r="F31" s="618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3207</v>
      </c>
      <c r="M31" s="357" t="s">
        <v>1020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15"/>
      <c r="B32" s="47" t="s">
        <v>3432</v>
      </c>
      <c r="C32" s="520" t="s">
        <v>3433</v>
      </c>
      <c r="D32" s="499">
        <v>3</v>
      </c>
      <c r="E32" s="47">
        <v>4</v>
      </c>
      <c r="F32" s="618" t="s">
        <v>3404</v>
      </c>
      <c r="G32" s="494"/>
      <c r="H32" s="494" t="s">
        <v>3403</v>
      </c>
      <c r="I32" s="494" t="s">
        <v>294</v>
      </c>
      <c r="J32" s="494" t="s">
        <v>294</v>
      </c>
      <c r="K32" s="573">
        <v>0</v>
      </c>
      <c r="L32" s="358" t="s">
        <v>3434</v>
      </c>
      <c r="M32" s="357" t="s">
        <v>3432</v>
      </c>
      <c r="N32" s="357" t="s">
        <v>3403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3405</v>
      </c>
      <c r="U32" s="357" t="s">
        <v>294</v>
      </c>
      <c r="V32" s="357" t="s">
        <v>294</v>
      </c>
    </row>
    <row r="33" spans="1:22">
      <c r="A33" s="515"/>
      <c r="B33" s="47" t="s">
        <v>3435</v>
      </c>
      <c r="C33" s="520" t="s">
        <v>3797</v>
      </c>
      <c r="D33" s="47">
        <v>4</v>
      </c>
      <c r="E33" s="47">
        <v>6</v>
      </c>
      <c r="F33" s="618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3437</v>
      </c>
      <c r="M33" s="357" t="s">
        <v>3435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15"/>
      <c r="B34" s="47" t="s">
        <v>3454</v>
      </c>
      <c r="C34" s="520" t="s">
        <v>3455</v>
      </c>
      <c r="D34" s="47">
        <v>2</v>
      </c>
      <c r="E34" s="47">
        <v>2</v>
      </c>
      <c r="F34" s="618"/>
      <c r="G34" s="494" t="s">
        <v>241</v>
      </c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3456</v>
      </c>
      <c r="M34" s="357" t="s">
        <v>3454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</row>
    <row r="35" spans="1:22">
      <c r="A35" s="515"/>
      <c r="B35" s="47" t="s">
        <v>3457</v>
      </c>
      <c r="C35" s="520" t="s">
        <v>4155</v>
      </c>
      <c r="D35" s="47">
        <v>2</v>
      </c>
      <c r="E35" s="47">
        <v>2</v>
      </c>
      <c r="F35" s="618"/>
      <c r="G35" s="494" t="s">
        <v>241</v>
      </c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3459</v>
      </c>
      <c r="M35" s="357" t="s">
        <v>3457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</row>
    <row r="36" spans="1:22">
      <c r="A36" s="515"/>
      <c r="B36" s="47" t="s">
        <v>3460</v>
      </c>
      <c r="C36" s="520" t="s">
        <v>3461</v>
      </c>
      <c r="D36" s="47">
        <v>2</v>
      </c>
      <c r="E36" s="47">
        <v>2</v>
      </c>
      <c r="F36" s="618"/>
      <c r="G36" s="494" t="s">
        <v>241</v>
      </c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3462</v>
      </c>
      <c r="M36" s="357" t="s">
        <v>3460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 ht="15" thickBot="1">
      <c r="A37" s="515"/>
      <c r="B37" s="50" t="s">
        <v>3438</v>
      </c>
      <c r="C37" s="520" t="s">
        <v>3800</v>
      </c>
      <c r="D37" s="516">
        <v>2</v>
      </c>
      <c r="E37" s="47">
        <v>2</v>
      </c>
      <c r="F37" s="618"/>
      <c r="G37" s="494"/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3440</v>
      </c>
      <c r="M37" s="357" t="s">
        <v>3438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17"/>
      <c r="B38" s="517"/>
      <c r="C38" s="538" t="s">
        <v>22</v>
      </c>
      <c r="D38" s="49">
        <v>21</v>
      </c>
      <c r="E38" s="49">
        <v>26</v>
      </c>
      <c r="F38" s="677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>
        <v>5</v>
      </c>
      <c r="B39" s="46" t="s">
        <v>3441</v>
      </c>
      <c r="C39" s="520" t="s">
        <v>3801</v>
      </c>
      <c r="D39" s="499">
        <v>5</v>
      </c>
      <c r="E39" s="47">
        <v>6</v>
      </c>
      <c r="F39" s="616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3443</v>
      </c>
      <c r="M39" s="357" t="s">
        <v>3441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15"/>
      <c r="B40" s="47" t="s">
        <v>3444</v>
      </c>
      <c r="C40" s="520" t="s">
        <v>3802</v>
      </c>
      <c r="D40" s="499">
        <v>5</v>
      </c>
      <c r="E40" s="47">
        <v>6</v>
      </c>
      <c r="F40" s="618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3446</v>
      </c>
      <c r="M40" s="357" t="s">
        <v>3444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15"/>
      <c r="B41" s="47" t="s">
        <v>3447</v>
      </c>
      <c r="C41" s="520" t="s">
        <v>3803</v>
      </c>
      <c r="D41" s="499">
        <v>5</v>
      </c>
      <c r="E41" s="47">
        <v>6</v>
      </c>
      <c r="F41" s="618"/>
      <c r="G41" s="494"/>
      <c r="H41" s="494" t="s">
        <v>294</v>
      </c>
      <c r="I41" s="494" t="s">
        <v>294</v>
      </c>
      <c r="J41" s="494" t="s">
        <v>294</v>
      </c>
      <c r="K41" s="574">
        <v>0</v>
      </c>
      <c r="L41" s="358" t="s">
        <v>3449</v>
      </c>
      <c r="M41" s="357" t="s">
        <v>3447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15"/>
      <c r="B42" s="47" t="s">
        <v>3450</v>
      </c>
      <c r="C42" s="520" t="s">
        <v>3804</v>
      </c>
      <c r="D42" s="499">
        <v>4</v>
      </c>
      <c r="E42" s="47">
        <v>4</v>
      </c>
      <c r="F42" s="618" t="s">
        <v>3794</v>
      </c>
      <c r="G42" s="494"/>
      <c r="H42" s="494" t="s">
        <v>3426</v>
      </c>
      <c r="I42" s="494" t="s">
        <v>294</v>
      </c>
      <c r="J42" s="494" t="s">
        <v>294</v>
      </c>
      <c r="K42" s="573">
        <v>0</v>
      </c>
      <c r="L42" s="358" t="s">
        <v>3452</v>
      </c>
      <c r="M42" s="357" t="s">
        <v>3450</v>
      </c>
      <c r="N42" s="357" t="s">
        <v>3426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3428</v>
      </c>
      <c r="U42" s="357" t="s">
        <v>294</v>
      </c>
      <c r="V42" s="357" t="s">
        <v>294</v>
      </c>
    </row>
    <row r="43" spans="1:22">
      <c r="A43" s="515"/>
      <c r="B43" s="47" t="s">
        <v>3471</v>
      </c>
      <c r="C43" s="520" t="s">
        <v>3472</v>
      </c>
      <c r="D43" s="499">
        <v>2</v>
      </c>
      <c r="E43" s="47">
        <v>2</v>
      </c>
      <c r="F43" s="618"/>
      <c r="G43" s="494" t="s">
        <v>242</v>
      </c>
      <c r="H43" s="494"/>
      <c r="I43" s="494" t="s">
        <v>294</v>
      </c>
      <c r="J43" s="494" t="s">
        <v>294</v>
      </c>
      <c r="K43" s="573">
        <v>0</v>
      </c>
      <c r="L43" s="358" t="s">
        <v>3473</v>
      </c>
      <c r="M43" s="357" t="s">
        <v>3471</v>
      </c>
      <c r="N43" s="357" t="s">
        <v>241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</row>
    <row r="44" spans="1:22">
      <c r="A44" s="515"/>
      <c r="B44" s="47" t="s">
        <v>3474</v>
      </c>
      <c r="C44" s="520" t="s">
        <v>4156</v>
      </c>
      <c r="D44" s="499">
        <v>2</v>
      </c>
      <c r="E44" s="47">
        <v>2</v>
      </c>
      <c r="F44" s="618"/>
      <c r="G44" s="494" t="s">
        <v>242</v>
      </c>
      <c r="H44" s="494"/>
      <c r="I44" s="494" t="s">
        <v>294</v>
      </c>
      <c r="J44" s="494" t="s">
        <v>294</v>
      </c>
      <c r="K44" s="573">
        <v>0</v>
      </c>
      <c r="L44" s="358" t="s">
        <v>3476</v>
      </c>
      <c r="M44" s="357" t="s">
        <v>3474</v>
      </c>
      <c r="N44" s="357" t="s">
        <v>241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</row>
    <row r="45" spans="1:22" ht="15" thickBot="1">
      <c r="A45" s="515"/>
      <c r="B45" s="47" t="s">
        <v>3477</v>
      </c>
      <c r="C45" s="520" t="s">
        <v>3478</v>
      </c>
      <c r="D45" s="499">
        <v>2</v>
      </c>
      <c r="E45" s="47">
        <v>2</v>
      </c>
      <c r="F45" s="618"/>
      <c r="G45" s="494" t="s">
        <v>242</v>
      </c>
      <c r="H45" s="494"/>
      <c r="I45" s="494" t="s">
        <v>294</v>
      </c>
      <c r="J45" s="494" t="s">
        <v>294</v>
      </c>
      <c r="K45" s="573">
        <v>0</v>
      </c>
      <c r="L45" s="358" t="s">
        <v>3479</v>
      </c>
      <c r="M45" s="357" t="s">
        <v>3477</v>
      </c>
      <c r="N45" s="357" t="s">
        <v>241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 ht="15" thickBot="1">
      <c r="A46" s="517"/>
      <c r="B46" s="517"/>
      <c r="C46" s="538" t="s">
        <v>22</v>
      </c>
      <c r="D46" s="49">
        <v>21</v>
      </c>
      <c r="E46" s="49">
        <v>24</v>
      </c>
      <c r="F46" s="677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02">
        <v>6</v>
      </c>
      <c r="B47" s="46" t="s">
        <v>3463</v>
      </c>
      <c r="C47" s="520" t="s">
        <v>3806</v>
      </c>
      <c r="D47" s="498">
        <v>3</v>
      </c>
      <c r="E47" s="46">
        <v>4</v>
      </c>
      <c r="F47" s="616" t="s">
        <v>3801</v>
      </c>
      <c r="G47" s="494"/>
      <c r="H47" s="494" t="s">
        <v>3441</v>
      </c>
      <c r="I47" s="494" t="s">
        <v>294</v>
      </c>
      <c r="J47" s="494" t="s">
        <v>294</v>
      </c>
      <c r="K47" s="573">
        <v>0</v>
      </c>
      <c r="L47" s="358" t="s">
        <v>3466</v>
      </c>
      <c r="M47" s="357" t="s">
        <v>3463</v>
      </c>
      <c r="N47" s="357" t="s">
        <v>3441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3443</v>
      </c>
      <c r="U47" s="357" t="s">
        <v>294</v>
      </c>
      <c r="V47" s="357" t="s">
        <v>294</v>
      </c>
    </row>
    <row r="48" spans="1:22">
      <c r="A48" s="515"/>
      <c r="B48" s="47" t="s">
        <v>35</v>
      </c>
      <c r="C48" s="520" t="s">
        <v>145</v>
      </c>
      <c r="D48" s="499">
        <v>3</v>
      </c>
      <c r="E48" s="47">
        <v>4</v>
      </c>
      <c r="F48" s="610" t="s">
        <v>4153</v>
      </c>
      <c r="G48" s="494"/>
      <c r="H48" s="494" t="s">
        <v>3184</v>
      </c>
      <c r="I48" s="494" t="s">
        <v>294</v>
      </c>
      <c r="J48" s="494" t="s">
        <v>294</v>
      </c>
      <c r="K48" s="573">
        <v>0</v>
      </c>
      <c r="L48" s="358" t="s">
        <v>3259</v>
      </c>
      <c r="M48" s="357" t="s">
        <v>35</v>
      </c>
      <c r="N48" s="357" t="s">
        <v>3184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4154</v>
      </c>
      <c r="U48" s="357" t="s">
        <v>294</v>
      </c>
      <c r="V48" s="357" t="s">
        <v>294</v>
      </c>
    </row>
    <row r="49" spans="1:22">
      <c r="A49" s="515"/>
      <c r="B49" s="47" t="s">
        <v>36</v>
      </c>
      <c r="C49" s="520" t="s">
        <v>247</v>
      </c>
      <c r="D49" s="499">
        <v>1</v>
      </c>
      <c r="E49" s="47">
        <v>1</v>
      </c>
      <c r="F49" s="610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1131</v>
      </c>
      <c r="M49" s="357" t="s">
        <v>36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/>
      <c r="B50" s="47" t="s">
        <v>3494</v>
      </c>
      <c r="C50" s="520" t="s">
        <v>3807</v>
      </c>
      <c r="D50" s="499">
        <v>4</v>
      </c>
      <c r="E50" s="47">
        <v>4</v>
      </c>
      <c r="F50" s="618" t="s">
        <v>3801</v>
      </c>
      <c r="G50" s="494"/>
      <c r="H50" s="494" t="s">
        <v>3441</v>
      </c>
      <c r="I50" s="494" t="s">
        <v>294</v>
      </c>
      <c r="J50" s="494" t="s">
        <v>294</v>
      </c>
      <c r="K50" s="573">
        <v>0</v>
      </c>
      <c r="L50" s="358" t="s">
        <v>3497</v>
      </c>
      <c r="M50" s="357" t="s">
        <v>3494</v>
      </c>
      <c r="N50" s="357" t="s">
        <v>3441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3443</v>
      </c>
      <c r="U50" s="357" t="s">
        <v>294</v>
      </c>
      <c r="V50" s="357" t="s">
        <v>294</v>
      </c>
    </row>
    <row r="51" spans="1:22">
      <c r="A51" s="515"/>
      <c r="B51" s="47" t="s">
        <v>3467</v>
      </c>
      <c r="C51" s="520" t="s">
        <v>3808</v>
      </c>
      <c r="D51" s="499">
        <v>4</v>
      </c>
      <c r="E51" s="47">
        <v>4</v>
      </c>
      <c r="F51" s="618" t="s">
        <v>3804</v>
      </c>
      <c r="G51" s="494"/>
      <c r="H51" s="494" t="s">
        <v>3450</v>
      </c>
      <c r="I51" s="494" t="s">
        <v>294</v>
      </c>
      <c r="J51" s="494" t="s">
        <v>294</v>
      </c>
      <c r="K51" s="573">
        <v>0</v>
      </c>
      <c r="L51" s="358" t="s">
        <v>3470</v>
      </c>
      <c r="M51" s="357" t="s">
        <v>3467</v>
      </c>
      <c r="N51" s="357" t="s">
        <v>3450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3452</v>
      </c>
      <c r="U51" s="357" t="s">
        <v>294</v>
      </c>
      <c r="V51" s="357" t="s">
        <v>294</v>
      </c>
    </row>
    <row r="52" spans="1:22">
      <c r="A52" s="515"/>
      <c r="B52" s="47" t="s">
        <v>3480</v>
      </c>
      <c r="C52" s="520" t="s">
        <v>3481</v>
      </c>
      <c r="D52" s="499">
        <v>3</v>
      </c>
      <c r="E52" s="47">
        <v>4</v>
      </c>
      <c r="F52" s="618" t="s">
        <v>3803</v>
      </c>
      <c r="G52" s="494"/>
      <c r="H52" s="494" t="s">
        <v>3447</v>
      </c>
      <c r="I52" s="494" t="s">
        <v>294</v>
      </c>
      <c r="J52" s="494" t="s">
        <v>294</v>
      </c>
      <c r="K52" s="573">
        <v>0</v>
      </c>
      <c r="L52" s="358" t="s">
        <v>3482</v>
      </c>
      <c r="M52" s="357" t="s">
        <v>3480</v>
      </c>
      <c r="N52" s="357" t="s">
        <v>3447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3449</v>
      </c>
      <c r="U52" s="357" t="s">
        <v>294</v>
      </c>
      <c r="V52" s="357" t="s">
        <v>294</v>
      </c>
    </row>
    <row r="53" spans="1:22" ht="15" thickBot="1">
      <c r="A53" s="515"/>
      <c r="B53" s="50" t="s">
        <v>3483</v>
      </c>
      <c r="C53" s="520" t="s">
        <v>3810</v>
      </c>
      <c r="D53" s="499">
        <v>3</v>
      </c>
      <c r="E53" s="47">
        <v>4</v>
      </c>
      <c r="F53" s="618" t="s">
        <v>3802</v>
      </c>
      <c r="G53" s="494"/>
      <c r="H53" s="494" t="s">
        <v>3444</v>
      </c>
      <c r="I53" s="494" t="s">
        <v>294</v>
      </c>
      <c r="J53" s="494" t="s">
        <v>294</v>
      </c>
      <c r="K53" s="573">
        <v>0</v>
      </c>
      <c r="L53" s="358" t="s">
        <v>3485</v>
      </c>
      <c r="M53" s="357" t="s">
        <v>3483</v>
      </c>
      <c r="N53" s="357" t="s">
        <v>3444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3446</v>
      </c>
      <c r="U53" s="357" t="s">
        <v>294</v>
      </c>
      <c r="V53" s="357" t="s">
        <v>294</v>
      </c>
    </row>
    <row r="54" spans="1:22" ht="15" thickBot="1">
      <c r="A54" s="517"/>
      <c r="B54" s="517"/>
      <c r="C54" s="538" t="s">
        <v>22</v>
      </c>
      <c r="D54" s="49">
        <v>21</v>
      </c>
      <c r="E54" s="49">
        <v>25</v>
      </c>
      <c r="F54" s="677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602">
        <v>7</v>
      </c>
      <c r="B55" s="46" t="s">
        <v>3486</v>
      </c>
      <c r="C55" s="520" t="s">
        <v>3811</v>
      </c>
      <c r="D55" s="498">
        <v>3</v>
      </c>
      <c r="E55" s="46">
        <v>4</v>
      </c>
      <c r="F55" s="616" t="s">
        <v>4157</v>
      </c>
      <c r="G55" s="494"/>
      <c r="H55" s="494" t="s">
        <v>3435</v>
      </c>
      <c r="I55" s="494" t="s">
        <v>3463</v>
      </c>
      <c r="J55" s="494" t="s">
        <v>294</v>
      </c>
      <c r="K55" s="573">
        <v>0</v>
      </c>
      <c r="L55" s="358" t="s">
        <v>3489</v>
      </c>
      <c r="M55" s="357" t="s">
        <v>3486</v>
      </c>
      <c r="N55" s="357" t="s">
        <v>3435</v>
      </c>
      <c r="O55" s="357" t="s">
        <v>3463</v>
      </c>
      <c r="P55" s="357" t="s">
        <v>294</v>
      </c>
      <c r="Q55" s="357">
        <v>0</v>
      </c>
      <c r="R55" s="357">
        <v>23</v>
      </c>
      <c r="S55" s="357">
        <v>0</v>
      </c>
      <c r="T55" s="357" t="s">
        <v>3437</v>
      </c>
      <c r="U55" s="357" t="s">
        <v>3466</v>
      </c>
      <c r="V55" s="357" t="s">
        <v>294</v>
      </c>
    </row>
    <row r="56" spans="1:22">
      <c r="A56" s="515"/>
      <c r="B56" s="47" t="s">
        <v>40</v>
      </c>
      <c r="C56" s="520" t="s">
        <v>338</v>
      </c>
      <c r="D56" s="499">
        <v>1</v>
      </c>
      <c r="E56" s="47">
        <v>1</v>
      </c>
      <c r="F56" s="618" t="s">
        <v>247</v>
      </c>
      <c r="G56" s="494"/>
      <c r="H56" s="494" t="s">
        <v>36</v>
      </c>
      <c r="I56" s="494" t="s">
        <v>294</v>
      </c>
      <c r="J56" s="494" t="s">
        <v>294</v>
      </c>
      <c r="K56" s="573">
        <v>0</v>
      </c>
      <c r="L56" s="358" t="s">
        <v>1180</v>
      </c>
      <c r="M56" s="357" t="s">
        <v>40</v>
      </c>
      <c r="N56" s="357" t="s">
        <v>36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1131</v>
      </c>
      <c r="U56" s="357" t="s">
        <v>294</v>
      </c>
      <c r="V56" s="357" t="s">
        <v>294</v>
      </c>
    </row>
    <row r="57" spans="1:22">
      <c r="A57" s="515"/>
      <c r="B57" s="47" t="s">
        <v>3490</v>
      </c>
      <c r="C57" s="520" t="s">
        <v>3812</v>
      </c>
      <c r="D57" s="499">
        <v>3</v>
      </c>
      <c r="E57" s="47">
        <v>4</v>
      </c>
      <c r="F57" s="618" t="s">
        <v>3806</v>
      </c>
      <c r="G57" s="494"/>
      <c r="H57" s="494" t="s">
        <v>3463</v>
      </c>
      <c r="I57" s="494" t="s">
        <v>294</v>
      </c>
      <c r="J57" s="494" t="s">
        <v>294</v>
      </c>
      <c r="K57" s="573">
        <v>0</v>
      </c>
      <c r="L57" s="358" t="s">
        <v>3493</v>
      </c>
      <c r="M57" s="357" t="s">
        <v>3490</v>
      </c>
      <c r="N57" s="357" t="s">
        <v>3463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3466</v>
      </c>
      <c r="U57" s="357" t="s">
        <v>294</v>
      </c>
      <c r="V57" s="357" t="s">
        <v>294</v>
      </c>
    </row>
    <row r="58" spans="1:22">
      <c r="A58" s="515"/>
      <c r="B58" s="47" t="s">
        <v>38</v>
      </c>
      <c r="C58" s="520" t="s">
        <v>3607</v>
      </c>
      <c r="D58" s="499">
        <v>1</v>
      </c>
      <c r="E58" s="47">
        <v>1</v>
      </c>
      <c r="F58" s="618" t="s">
        <v>872</v>
      </c>
      <c r="G58" s="494"/>
      <c r="H58" s="494" t="s">
        <v>19</v>
      </c>
      <c r="I58" s="494" t="s">
        <v>294</v>
      </c>
      <c r="J58" s="494" t="s">
        <v>294</v>
      </c>
      <c r="K58" s="573">
        <v>0</v>
      </c>
      <c r="L58" s="358" t="s">
        <v>331</v>
      </c>
      <c r="M58" s="357" t="s">
        <v>38</v>
      </c>
      <c r="N58" s="357" t="s">
        <v>19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335</v>
      </c>
      <c r="U58" s="357" t="s">
        <v>294</v>
      </c>
      <c r="V58" s="357" t="s">
        <v>294</v>
      </c>
    </row>
    <row r="59" spans="1:22">
      <c r="A59" s="515"/>
      <c r="B59" s="47" t="s">
        <v>3498</v>
      </c>
      <c r="C59" s="520" t="s">
        <v>3813</v>
      </c>
      <c r="D59" s="499">
        <v>3</v>
      </c>
      <c r="E59" s="47">
        <v>4</v>
      </c>
      <c r="F59" s="618" t="s">
        <v>3801</v>
      </c>
      <c r="G59" s="494"/>
      <c r="H59" s="494" t="s">
        <v>3441</v>
      </c>
      <c r="I59" s="494" t="s">
        <v>294</v>
      </c>
      <c r="J59" s="494" t="s">
        <v>294</v>
      </c>
      <c r="K59" s="573">
        <v>0</v>
      </c>
      <c r="L59" s="358" t="s">
        <v>3500</v>
      </c>
      <c r="M59" s="357" t="s">
        <v>3498</v>
      </c>
      <c r="N59" s="357" t="s">
        <v>3441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3443</v>
      </c>
      <c r="U59" s="357" t="s">
        <v>294</v>
      </c>
      <c r="V59" s="357" t="s">
        <v>294</v>
      </c>
    </row>
    <row r="60" spans="1:22">
      <c r="A60" s="515"/>
      <c r="B60" s="47" t="s">
        <v>3501</v>
      </c>
      <c r="C60" s="520" t="s">
        <v>3503</v>
      </c>
      <c r="D60" s="499">
        <v>5</v>
      </c>
      <c r="E60" s="47">
        <v>6</v>
      </c>
      <c r="F60" s="618" t="s">
        <v>3801</v>
      </c>
      <c r="G60" s="494"/>
      <c r="H60" s="494" t="s">
        <v>3441</v>
      </c>
      <c r="I60" s="494" t="s">
        <v>294</v>
      </c>
      <c r="J60" s="494" t="s">
        <v>294</v>
      </c>
      <c r="K60" s="573">
        <v>0</v>
      </c>
      <c r="L60" s="358" t="s">
        <v>3503</v>
      </c>
      <c r="M60" s="357" t="s">
        <v>3501</v>
      </c>
      <c r="N60" s="357" t="s">
        <v>3441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3443</v>
      </c>
      <c r="U60" s="357" t="s">
        <v>294</v>
      </c>
      <c r="V60" s="357" t="s">
        <v>294</v>
      </c>
    </row>
    <row r="61" spans="1:22" ht="15" thickBot="1">
      <c r="A61" s="515"/>
      <c r="B61" s="50" t="s">
        <v>3504</v>
      </c>
      <c r="C61" s="520" t="s">
        <v>3814</v>
      </c>
      <c r="D61" s="499">
        <v>3</v>
      </c>
      <c r="E61" s="47">
        <v>4</v>
      </c>
      <c r="F61" s="618" t="s">
        <v>3481</v>
      </c>
      <c r="G61" s="494"/>
      <c r="H61" s="494" t="s">
        <v>3480</v>
      </c>
      <c r="I61" s="494" t="s">
        <v>294</v>
      </c>
      <c r="J61" s="494" t="s">
        <v>294</v>
      </c>
      <c r="K61" s="573">
        <v>0</v>
      </c>
      <c r="L61" s="358" t="s">
        <v>3506</v>
      </c>
      <c r="M61" s="357" t="s">
        <v>3504</v>
      </c>
      <c r="N61" s="357" t="s">
        <v>3480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3482</v>
      </c>
      <c r="U61" s="357" t="s">
        <v>294</v>
      </c>
      <c r="V61" s="357" t="s">
        <v>294</v>
      </c>
    </row>
    <row r="62" spans="1:22" ht="15" thickBot="1">
      <c r="A62" s="517"/>
      <c r="B62" s="517"/>
      <c r="C62" s="538" t="s">
        <v>22</v>
      </c>
      <c r="D62" s="49">
        <v>19</v>
      </c>
      <c r="E62" s="49">
        <v>24</v>
      </c>
      <c r="F62" s="677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602">
        <v>8</v>
      </c>
      <c r="B63" s="46" t="s">
        <v>3507</v>
      </c>
      <c r="C63" s="520" t="s">
        <v>3510</v>
      </c>
      <c r="D63" s="498">
        <v>3</v>
      </c>
      <c r="E63" s="46">
        <v>4</v>
      </c>
      <c r="F63" s="616" t="s">
        <v>3503</v>
      </c>
      <c r="G63" s="494"/>
      <c r="H63" s="494" t="s">
        <v>3501</v>
      </c>
      <c r="I63" s="494" t="s">
        <v>294</v>
      </c>
      <c r="J63" s="494" t="s">
        <v>294</v>
      </c>
      <c r="K63" s="573">
        <v>0</v>
      </c>
      <c r="L63" s="358" t="s">
        <v>3510</v>
      </c>
      <c r="M63" s="357" t="s">
        <v>3507</v>
      </c>
      <c r="N63" s="357" t="s">
        <v>3501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3503</v>
      </c>
      <c r="U63" s="357" t="s">
        <v>294</v>
      </c>
      <c r="V63" s="357" t="s">
        <v>294</v>
      </c>
    </row>
    <row r="64" spans="1:22">
      <c r="A64" s="515"/>
      <c r="B64" s="47" t="s">
        <v>3815</v>
      </c>
      <c r="C64" s="520" t="s">
        <v>3816</v>
      </c>
      <c r="D64" s="499">
        <v>7</v>
      </c>
      <c r="E64" s="47">
        <v>10</v>
      </c>
      <c r="F64" s="618" t="s">
        <v>4158</v>
      </c>
      <c r="G64" s="494"/>
      <c r="H64" s="494" t="s">
        <v>3501</v>
      </c>
      <c r="I64" s="494" t="s">
        <v>3486</v>
      </c>
      <c r="J64" s="494" t="s">
        <v>294</v>
      </c>
      <c r="K64" s="573">
        <v>0</v>
      </c>
      <c r="L64" s="358" t="s">
        <v>3816</v>
      </c>
      <c r="M64" s="357" t="s">
        <v>3815</v>
      </c>
      <c r="N64" s="357" t="s">
        <v>3501</v>
      </c>
      <c r="O64" s="357" t="s">
        <v>3486</v>
      </c>
      <c r="P64" s="357" t="s">
        <v>294</v>
      </c>
      <c r="Q64" s="357">
        <v>0</v>
      </c>
      <c r="R64" s="357">
        <v>16</v>
      </c>
      <c r="S64" s="357">
        <v>0</v>
      </c>
      <c r="T64" s="357" t="s">
        <v>3503</v>
      </c>
      <c r="U64" s="357" t="s">
        <v>3489</v>
      </c>
      <c r="V64" s="357" t="s">
        <v>294</v>
      </c>
    </row>
    <row r="65" spans="1:22">
      <c r="A65" s="515"/>
      <c r="B65" s="47" t="s">
        <v>3817</v>
      </c>
      <c r="C65" s="520" t="s">
        <v>3818</v>
      </c>
      <c r="D65" s="499">
        <v>5</v>
      </c>
      <c r="E65" s="47">
        <v>6</v>
      </c>
      <c r="F65" s="618" t="s">
        <v>3814</v>
      </c>
      <c r="G65" s="494"/>
      <c r="H65" s="494" t="s">
        <v>3504</v>
      </c>
      <c r="I65" s="494" t="s">
        <v>294</v>
      </c>
      <c r="J65" s="494" t="s">
        <v>294</v>
      </c>
      <c r="K65" s="573">
        <v>0</v>
      </c>
      <c r="L65" s="358" t="s">
        <v>3819</v>
      </c>
      <c r="M65" s="357" t="s">
        <v>3817</v>
      </c>
      <c r="N65" s="357" t="s">
        <v>3504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3506</v>
      </c>
      <c r="U65" s="357" t="s">
        <v>294</v>
      </c>
      <c r="V65" s="357" t="s">
        <v>294</v>
      </c>
    </row>
    <row r="66" spans="1:22" ht="15" thickBot="1">
      <c r="A66" s="515"/>
      <c r="B66" s="50" t="s">
        <v>3519</v>
      </c>
      <c r="C66" s="520" t="s">
        <v>4159</v>
      </c>
      <c r="D66" s="499">
        <v>4</v>
      </c>
      <c r="E66" s="47">
        <v>4</v>
      </c>
      <c r="F66" s="618" t="s">
        <v>3810</v>
      </c>
      <c r="G66" s="494"/>
      <c r="H66" s="494" t="s">
        <v>3483</v>
      </c>
      <c r="I66" s="494" t="s">
        <v>294</v>
      </c>
      <c r="J66" s="494" t="s">
        <v>294</v>
      </c>
      <c r="K66" s="573">
        <v>0</v>
      </c>
      <c r="L66" s="358" t="s">
        <v>3821</v>
      </c>
      <c r="M66" s="357" t="s">
        <v>3519</v>
      </c>
      <c r="N66" s="357" t="s">
        <v>3483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3485</v>
      </c>
      <c r="U66" s="357" t="s">
        <v>294</v>
      </c>
      <c r="V66" s="357" t="s">
        <v>294</v>
      </c>
    </row>
    <row r="67" spans="1:22" ht="15" thickBot="1">
      <c r="A67" s="517"/>
      <c r="B67" s="517"/>
      <c r="C67" s="538" t="s">
        <v>22</v>
      </c>
      <c r="D67" s="49">
        <v>19</v>
      </c>
      <c r="E67" s="49">
        <v>24</v>
      </c>
      <c r="F67" s="677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15">
        <v>9</v>
      </c>
      <c r="B68" s="46" t="s">
        <v>4160</v>
      </c>
      <c r="C68" s="520" t="s">
        <v>325</v>
      </c>
      <c r="D68" s="499">
        <v>6</v>
      </c>
      <c r="E68" s="47">
        <v>10</v>
      </c>
      <c r="F68" s="618" t="s">
        <v>3823</v>
      </c>
      <c r="G68" s="494"/>
      <c r="H68" s="494" t="s">
        <v>35</v>
      </c>
      <c r="I68" s="494" t="s">
        <v>3486</v>
      </c>
      <c r="J68" s="494" t="s">
        <v>294</v>
      </c>
      <c r="K68" s="573">
        <v>0</v>
      </c>
      <c r="L68" s="358" t="s">
        <v>4161</v>
      </c>
      <c r="M68" s="357" t="s">
        <v>4160</v>
      </c>
      <c r="N68" s="357" t="s">
        <v>35</v>
      </c>
      <c r="O68" s="357" t="s">
        <v>3486</v>
      </c>
      <c r="P68" s="357" t="s">
        <v>294</v>
      </c>
      <c r="Q68" s="357">
        <v>0</v>
      </c>
      <c r="R68" s="357">
        <v>36</v>
      </c>
      <c r="S68" s="357">
        <v>0</v>
      </c>
      <c r="T68" s="357" t="s">
        <v>3259</v>
      </c>
      <c r="U68" s="357" t="s">
        <v>3489</v>
      </c>
      <c r="V68" s="357" t="s">
        <v>294</v>
      </c>
    </row>
    <row r="69" spans="1:22">
      <c r="A69" s="515"/>
      <c r="B69" s="47" t="s">
        <v>3522</v>
      </c>
      <c r="C69" s="520" t="s">
        <v>4162</v>
      </c>
      <c r="D69" s="499">
        <v>4</v>
      </c>
      <c r="E69" s="47">
        <v>4</v>
      </c>
      <c r="F69" s="618" t="s">
        <v>4159</v>
      </c>
      <c r="G69" s="494"/>
      <c r="H69" s="494" t="s">
        <v>3519</v>
      </c>
      <c r="I69" s="494" t="s">
        <v>294</v>
      </c>
      <c r="J69" s="494" t="s">
        <v>294</v>
      </c>
      <c r="K69" s="573">
        <v>0</v>
      </c>
      <c r="L69" s="358" t="s">
        <v>3825</v>
      </c>
      <c r="M69" s="357" t="s">
        <v>3522</v>
      </c>
      <c r="N69" s="357" t="s">
        <v>3519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3821</v>
      </c>
      <c r="U69" s="357" t="s">
        <v>294</v>
      </c>
      <c r="V69" s="357" t="s">
        <v>294</v>
      </c>
    </row>
    <row r="70" spans="1:22" ht="15" thickBot="1">
      <c r="A70" s="515"/>
      <c r="B70" s="50" t="s">
        <v>3826</v>
      </c>
      <c r="C70" s="520" t="s">
        <v>3827</v>
      </c>
      <c r="D70" s="499">
        <v>10</v>
      </c>
      <c r="E70" s="47">
        <v>16</v>
      </c>
      <c r="F70" s="618" t="s">
        <v>3816</v>
      </c>
      <c r="G70" s="494"/>
      <c r="H70" s="494" t="s">
        <v>3815</v>
      </c>
      <c r="I70" s="494" t="s">
        <v>294</v>
      </c>
      <c r="J70" s="494" t="s">
        <v>294</v>
      </c>
      <c r="K70" s="573">
        <v>0</v>
      </c>
      <c r="L70" s="358" t="s">
        <v>3827</v>
      </c>
      <c r="M70" s="357" t="s">
        <v>3826</v>
      </c>
      <c r="N70" s="357" t="s">
        <v>3815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3816</v>
      </c>
      <c r="U70" s="357" t="s">
        <v>294</v>
      </c>
      <c r="V70" s="357" t="s">
        <v>294</v>
      </c>
    </row>
    <row r="71" spans="1:22" ht="15" thickBot="1">
      <c r="A71" s="517"/>
      <c r="B71" s="517"/>
      <c r="C71" s="538" t="s">
        <v>22</v>
      </c>
      <c r="D71" s="49">
        <v>20</v>
      </c>
      <c r="E71" s="49">
        <v>30</v>
      </c>
      <c r="F71" s="677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>
      <c r="A72" s="602">
        <v>10</v>
      </c>
      <c r="B72" s="46" t="s">
        <v>3828</v>
      </c>
      <c r="C72" s="520" t="s">
        <v>3829</v>
      </c>
      <c r="D72" s="498">
        <v>12</v>
      </c>
      <c r="E72" s="46">
        <v>20</v>
      </c>
      <c r="F72" s="618" t="s">
        <v>3827</v>
      </c>
      <c r="G72" s="494"/>
      <c r="H72" s="494" t="s">
        <v>3826</v>
      </c>
      <c r="I72" s="494" t="s">
        <v>294</v>
      </c>
      <c r="J72" s="494" t="s">
        <v>294</v>
      </c>
      <c r="K72" s="573">
        <v>0</v>
      </c>
      <c r="L72" s="358" t="s">
        <v>3829</v>
      </c>
      <c r="M72" s="357" t="s">
        <v>3828</v>
      </c>
      <c r="N72" s="357" t="s">
        <v>3826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3827</v>
      </c>
      <c r="U72" s="357" t="s">
        <v>294</v>
      </c>
      <c r="V72" s="357" t="s">
        <v>294</v>
      </c>
    </row>
    <row r="73" spans="1:22" ht="15" thickBot="1">
      <c r="A73" s="515"/>
      <c r="B73" s="50" t="s">
        <v>4163</v>
      </c>
      <c r="C73" s="520" t="s">
        <v>3394</v>
      </c>
      <c r="D73" s="499">
        <v>7</v>
      </c>
      <c r="E73" s="47">
        <v>12</v>
      </c>
      <c r="F73" s="618" t="s">
        <v>325</v>
      </c>
      <c r="G73" s="494"/>
      <c r="H73" s="494" t="s">
        <v>4160</v>
      </c>
      <c r="I73" s="494" t="s">
        <v>294</v>
      </c>
      <c r="J73" s="494" t="s">
        <v>294</v>
      </c>
      <c r="K73" s="573">
        <v>0</v>
      </c>
      <c r="L73" s="358" t="s">
        <v>3396</v>
      </c>
      <c r="M73" s="357" t="s">
        <v>4163</v>
      </c>
      <c r="N73" s="357" t="s">
        <v>4160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4161</v>
      </c>
      <c r="U73" s="357" t="s">
        <v>294</v>
      </c>
      <c r="V73" s="357" t="s">
        <v>294</v>
      </c>
    </row>
    <row r="74" spans="1:22" ht="15" thickBot="1">
      <c r="A74" s="517"/>
      <c r="B74" s="517"/>
      <c r="C74" s="530" t="s">
        <v>22</v>
      </c>
      <c r="D74" s="49">
        <v>19</v>
      </c>
      <c r="E74" s="49">
        <v>32</v>
      </c>
      <c r="F74" s="677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697"/>
      <c r="B75" s="522"/>
      <c r="C75" s="538" t="s">
        <v>111</v>
      </c>
      <c r="D75" s="49">
        <v>200</v>
      </c>
      <c r="E75" s="49">
        <v>257</v>
      </c>
      <c r="F75" s="683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38C51-57D1-4BA7-81C8-2ECC1A0D14E9}">
  <sheetPr codeName="Sheet232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604" t="s">
        <v>4139</v>
      </c>
      <c r="D9" s="605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3397</v>
      </c>
      <c r="C10" s="608" t="s">
        <v>3906</v>
      </c>
      <c r="D10" s="609">
        <v>5</v>
      </c>
      <c r="E10" s="607">
        <v>6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4080</v>
      </c>
      <c r="C11" s="611" t="s">
        <v>4081</v>
      </c>
      <c r="D11" s="609">
        <v>3</v>
      </c>
      <c r="E11" s="607">
        <v>4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4082</v>
      </c>
      <c r="M11" s="357" t="s">
        <v>4080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3537</v>
      </c>
      <c r="C12" s="611" t="s">
        <v>3538</v>
      </c>
      <c r="D12" s="609">
        <v>3</v>
      </c>
      <c r="E12" s="607">
        <v>4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3539</v>
      </c>
      <c r="M12" s="357" t="s">
        <v>3537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3184</v>
      </c>
      <c r="C13" s="611" t="s">
        <v>4007</v>
      </c>
      <c r="D13" s="609">
        <v>3</v>
      </c>
      <c r="E13" s="607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20</v>
      </c>
      <c r="C14" s="611" t="s">
        <v>4140</v>
      </c>
      <c r="D14" s="609">
        <v>5</v>
      </c>
      <c r="E14" s="607">
        <v>6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9"/>
      <c r="C15" s="646" t="s">
        <v>22</v>
      </c>
      <c r="D15" s="614">
        <v>21</v>
      </c>
      <c r="E15" s="614">
        <v>26</v>
      </c>
      <c r="F15" s="62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3910</v>
      </c>
      <c r="C16" s="611" t="s">
        <v>3911</v>
      </c>
      <c r="D16" s="609">
        <v>4</v>
      </c>
      <c r="E16" s="607">
        <v>6</v>
      </c>
      <c r="F16" s="626" t="s">
        <v>3538</v>
      </c>
      <c r="G16" s="494"/>
      <c r="H16" s="494" t="s">
        <v>3537</v>
      </c>
      <c r="I16" s="494" t="s">
        <v>294</v>
      </c>
      <c r="J16" s="494" t="s">
        <v>294</v>
      </c>
      <c r="K16" s="573">
        <v>0</v>
      </c>
      <c r="L16" s="358" t="s">
        <v>3912</v>
      </c>
      <c r="M16" s="357" t="s">
        <v>3910</v>
      </c>
      <c r="N16" s="357" t="s">
        <v>3537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3539</v>
      </c>
      <c r="U16" s="357" t="s">
        <v>294</v>
      </c>
      <c r="V16" s="357" t="s">
        <v>294</v>
      </c>
    </row>
    <row r="17" spans="1:22">
      <c r="A17" s="527"/>
      <c r="B17" s="607" t="s">
        <v>4083</v>
      </c>
      <c r="C17" s="611" t="s">
        <v>4141</v>
      </c>
      <c r="D17" s="609">
        <v>3</v>
      </c>
      <c r="E17" s="607">
        <v>4</v>
      </c>
      <c r="F17" s="617" t="s">
        <v>4081</v>
      </c>
      <c r="G17" s="494"/>
      <c r="H17" s="494" t="s">
        <v>4080</v>
      </c>
      <c r="I17" s="494" t="s">
        <v>294</v>
      </c>
      <c r="J17" s="494" t="s">
        <v>294</v>
      </c>
      <c r="K17" s="573">
        <v>0</v>
      </c>
      <c r="L17" s="358" t="s">
        <v>4085</v>
      </c>
      <c r="M17" s="357" t="s">
        <v>4083</v>
      </c>
      <c r="N17" s="357" t="s">
        <v>4080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4082</v>
      </c>
      <c r="U17" s="357" t="s">
        <v>294</v>
      </c>
      <c r="V17" s="357" t="s">
        <v>294</v>
      </c>
    </row>
    <row r="18" spans="1:22">
      <c r="A18" s="527"/>
      <c r="B18" s="607" t="s">
        <v>3544</v>
      </c>
      <c r="C18" s="611" t="s">
        <v>3570</v>
      </c>
      <c r="D18" s="609">
        <v>5</v>
      </c>
      <c r="E18" s="607">
        <v>6</v>
      </c>
      <c r="F18" s="633" t="s">
        <v>3906</v>
      </c>
      <c r="G18" s="494"/>
      <c r="H18" s="494" t="s">
        <v>3397</v>
      </c>
      <c r="I18" s="494" t="s">
        <v>294</v>
      </c>
      <c r="J18" s="494" t="s">
        <v>294</v>
      </c>
      <c r="K18" s="573">
        <v>0</v>
      </c>
      <c r="L18" s="358" t="s">
        <v>593</v>
      </c>
      <c r="M18" s="357" t="s">
        <v>3544</v>
      </c>
      <c r="N18" s="357" t="s">
        <v>3397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3399</v>
      </c>
      <c r="U18" s="357" t="s">
        <v>294</v>
      </c>
      <c r="V18" s="357" t="s">
        <v>294</v>
      </c>
    </row>
    <row r="19" spans="1:22">
      <c r="A19" s="527"/>
      <c r="B19" s="607" t="s">
        <v>4086</v>
      </c>
      <c r="C19" s="611" t="s">
        <v>4087</v>
      </c>
      <c r="D19" s="609">
        <v>3</v>
      </c>
      <c r="E19" s="607">
        <v>4</v>
      </c>
      <c r="F19" s="617" t="s">
        <v>4081</v>
      </c>
      <c r="G19" s="494"/>
      <c r="H19" s="494" t="s">
        <v>4080</v>
      </c>
      <c r="I19" s="494" t="s">
        <v>294</v>
      </c>
      <c r="J19" s="494" t="s">
        <v>294</v>
      </c>
      <c r="K19" s="573">
        <v>0</v>
      </c>
      <c r="L19" s="358" t="s">
        <v>4087</v>
      </c>
      <c r="M19" s="357" t="s">
        <v>4086</v>
      </c>
      <c r="N19" s="357" t="s">
        <v>4080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4082</v>
      </c>
      <c r="U19" s="357" t="s">
        <v>294</v>
      </c>
      <c r="V19" s="357" t="s">
        <v>294</v>
      </c>
    </row>
    <row r="20" spans="1:22">
      <c r="A20" s="527"/>
      <c r="B20" s="607" t="s">
        <v>29</v>
      </c>
      <c r="C20" s="611" t="s">
        <v>4142</v>
      </c>
      <c r="D20" s="609">
        <v>2</v>
      </c>
      <c r="E20" s="607">
        <v>2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619" t="s">
        <v>26</v>
      </c>
      <c r="C21" s="611" t="s">
        <v>4143</v>
      </c>
      <c r="D21" s="609">
        <v>5</v>
      </c>
      <c r="E21" s="607">
        <v>6</v>
      </c>
      <c r="F21" s="765" t="s">
        <v>4140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28"/>
      <c r="B22" s="622"/>
      <c r="C22" s="646" t="s">
        <v>22</v>
      </c>
      <c r="D22" s="614">
        <v>22</v>
      </c>
      <c r="E22" s="614">
        <v>28</v>
      </c>
      <c r="F22" s="64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7">
        <v>3</v>
      </c>
      <c r="B23" s="603" t="s">
        <v>3200</v>
      </c>
      <c r="C23" s="611" t="s">
        <v>3201</v>
      </c>
      <c r="D23" s="609">
        <v>3</v>
      </c>
      <c r="E23" s="607">
        <v>4</v>
      </c>
      <c r="F23" s="626" t="s">
        <v>3538</v>
      </c>
      <c r="G23" s="494"/>
      <c r="H23" s="494" t="s">
        <v>3537</v>
      </c>
      <c r="I23" s="494" t="s">
        <v>294</v>
      </c>
      <c r="J23" s="494" t="s">
        <v>294</v>
      </c>
      <c r="K23" s="573">
        <v>0</v>
      </c>
      <c r="L23" s="358" t="s">
        <v>3202</v>
      </c>
      <c r="M23" s="357" t="s">
        <v>3200</v>
      </c>
      <c r="N23" s="357" t="s">
        <v>3537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3539</v>
      </c>
      <c r="U23" s="357" t="s">
        <v>294</v>
      </c>
      <c r="V23" s="357" t="s">
        <v>294</v>
      </c>
    </row>
    <row r="24" spans="1:22">
      <c r="A24" s="527"/>
      <c r="B24" s="607" t="s">
        <v>3922</v>
      </c>
      <c r="C24" s="611" t="s">
        <v>3937</v>
      </c>
      <c r="D24" s="609">
        <v>4</v>
      </c>
      <c r="E24" s="607">
        <v>6</v>
      </c>
      <c r="F24" s="633" t="s">
        <v>3911</v>
      </c>
      <c r="G24" s="494"/>
      <c r="H24" s="494" t="s">
        <v>3910</v>
      </c>
      <c r="I24" s="494" t="s">
        <v>294</v>
      </c>
      <c r="J24" s="494" t="s">
        <v>294</v>
      </c>
      <c r="K24" s="573">
        <v>0</v>
      </c>
      <c r="L24" s="358" t="s">
        <v>3925</v>
      </c>
      <c r="M24" s="357" t="s">
        <v>3922</v>
      </c>
      <c r="N24" s="357" t="s">
        <v>3910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3912</v>
      </c>
      <c r="U24" s="357" t="s">
        <v>294</v>
      </c>
      <c r="V24" s="357" t="s">
        <v>294</v>
      </c>
    </row>
    <row r="25" spans="1:22">
      <c r="A25" s="527"/>
      <c r="B25" s="607" t="s">
        <v>19</v>
      </c>
      <c r="C25" s="611" t="s">
        <v>872</v>
      </c>
      <c r="D25" s="609">
        <v>2</v>
      </c>
      <c r="E25" s="607">
        <v>2</v>
      </c>
      <c r="F25" s="617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335</v>
      </c>
      <c r="M25" s="357" t="s">
        <v>19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27"/>
      <c r="B26" s="607" t="s">
        <v>3734</v>
      </c>
      <c r="C26" s="611" t="s">
        <v>3735</v>
      </c>
      <c r="D26" s="609">
        <v>3</v>
      </c>
      <c r="E26" s="607">
        <v>4</v>
      </c>
      <c r="F26" s="617" t="s">
        <v>3911</v>
      </c>
      <c r="G26" s="494"/>
      <c r="H26" s="494" t="s">
        <v>3910</v>
      </c>
      <c r="I26" s="494" t="s">
        <v>294</v>
      </c>
      <c r="J26" s="494" t="s">
        <v>294</v>
      </c>
      <c r="K26" s="573">
        <v>0</v>
      </c>
      <c r="L26" s="358" t="s">
        <v>3735</v>
      </c>
      <c r="M26" s="357" t="s">
        <v>3734</v>
      </c>
      <c r="N26" s="357" t="s">
        <v>3910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3912</v>
      </c>
      <c r="U26" s="357" t="s">
        <v>294</v>
      </c>
      <c r="V26" s="357" t="s">
        <v>294</v>
      </c>
    </row>
    <row r="27" spans="1:22">
      <c r="A27" s="527"/>
      <c r="B27" s="607" t="s">
        <v>4088</v>
      </c>
      <c r="C27" s="611" t="s">
        <v>4089</v>
      </c>
      <c r="D27" s="609">
        <v>2</v>
      </c>
      <c r="E27" s="607">
        <v>4</v>
      </c>
      <c r="F27" s="617" t="s">
        <v>4084</v>
      </c>
      <c r="G27" s="494"/>
      <c r="H27" s="494" t="s">
        <v>4083</v>
      </c>
      <c r="I27" s="494" t="s">
        <v>294</v>
      </c>
      <c r="J27" s="494" t="s">
        <v>294</v>
      </c>
      <c r="K27" s="573">
        <v>0</v>
      </c>
      <c r="L27" s="358" t="s">
        <v>4090</v>
      </c>
      <c r="M27" s="357" t="s">
        <v>4088</v>
      </c>
      <c r="N27" s="357" t="s">
        <v>4083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4085</v>
      </c>
      <c r="U27" s="357" t="s">
        <v>294</v>
      </c>
      <c r="V27" s="357" t="s">
        <v>294</v>
      </c>
    </row>
    <row r="28" spans="1:22" ht="15" thickBot="1">
      <c r="A28" s="527"/>
      <c r="B28" s="607" t="s">
        <v>33</v>
      </c>
      <c r="C28" s="611" t="s">
        <v>140</v>
      </c>
      <c r="D28" s="609">
        <v>5</v>
      </c>
      <c r="E28" s="607">
        <v>6</v>
      </c>
      <c r="F28" s="629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528"/>
      <c r="B29" s="612"/>
      <c r="C29" s="646" t="s">
        <v>22</v>
      </c>
      <c r="D29" s="614">
        <v>19</v>
      </c>
      <c r="E29" s="614">
        <v>26</v>
      </c>
      <c r="F29" s="641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526">
        <v>4</v>
      </c>
      <c r="B30" s="607" t="s">
        <v>1020</v>
      </c>
      <c r="C30" s="611" t="s">
        <v>4144</v>
      </c>
      <c r="D30" s="609">
        <v>2</v>
      </c>
      <c r="E30" s="607">
        <v>2</v>
      </c>
      <c r="F30" s="617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3207</v>
      </c>
      <c r="M30" s="357" t="s">
        <v>1020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607" t="s">
        <v>30</v>
      </c>
      <c r="C31" s="611" t="s">
        <v>3669</v>
      </c>
      <c r="D31" s="609">
        <v>5</v>
      </c>
      <c r="E31" s="607">
        <v>6</v>
      </c>
      <c r="F31" s="617" t="s">
        <v>3545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527"/>
      <c r="B32" s="607" t="s">
        <v>4091</v>
      </c>
      <c r="C32" s="611" t="s">
        <v>4092</v>
      </c>
      <c r="D32" s="609">
        <v>4</v>
      </c>
      <c r="E32" s="607">
        <v>6</v>
      </c>
      <c r="F32" s="617" t="s">
        <v>4089</v>
      </c>
      <c r="G32" s="494"/>
      <c r="H32" s="494" t="s">
        <v>4088</v>
      </c>
      <c r="I32" s="494" t="s">
        <v>294</v>
      </c>
      <c r="J32" s="494" t="s">
        <v>294</v>
      </c>
      <c r="K32" s="573">
        <v>0</v>
      </c>
      <c r="L32" s="358" t="s">
        <v>4093</v>
      </c>
      <c r="M32" s="357" t="s">
        <v>4091</v>
      </c>
      <c r="N32" s="357" t="s">
        <v>4088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4090</v>
      </c>
      <c r="U32" s="357" t="s">
        <v>294</v>
      </c>
      <c r="V32" s="357" t="s">
        <v>294</v>
      </c>
    </row>
    <row r="33" spans="1:22">
      <c r="A33" s="527"/>
      <c r="B33" s="607" t="s">
        <v>3562</v>
      </c>
      <c r="C33" s="611" t="s">
        <v>3563</v>
      </c>
      <c r="D33" s="609">
        <v>3</v>
      </c>
      <c r="E33" s="607">
        <v>4</v>
      </c>
      <c r="F33" s="617" t="s">
        <v>3911</v>
      </c>
      <c r="G33" s="494"/>
      <c r="H33" s="494" t="s">
        <v>3910</v>
      </c>
      <c r="I33" s="494" t="s">
        <v>294</v>
      </c>
      <c r="J33" s="494" t="s">
        <v>294</v>
      </c>
      <c r="K33" s="573">
        <v>0</v>
      </c>
      <c r="L33" s="358" t="s">
        <v>3564</v>
      </c>
      <c r="M33" s="357" t="s">
        <v>3562</v>
      </c>
      <c r="N33" s="357" t="s">
        <v>3910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3912</v>
      </c>
      <c r="U33" s="357" t="s">
        <v>294</v>
      </c>
      <c r="V33" s="357" t="s">
        <v>294</v>
      </c>
    </row>
    <row r="34" spans="1:22">
      <c r="A34" s="527"/>
      <c r="B34" s="607" t="s">
        <v>36</v>
      </c>
      <c r="C34" s="611" t="s">
        <v>3933</v>
      </c>
      <c r="D34" s="609">
        <v>1</v>
      </c>
      <c r="E34" s="607">
        <v>1</v>
      </c>
      <c r="F34" s="617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1131</v>
      </c>
      <c r="M34" s="357" t="s">
        <v>36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527"/>
      <c r="B35" s="607" t="s">
        <v>4094</v>
      </c>
      <c r="C35" s="611" t="s">
        <v>4095</v>
      </c>
      <c r="D35" s="609">
        <v>3</v>
      </c>
      <c r="E35" s="607">
        <v>4</v>
      </c>
      <c r="F35" s="617" t="s">
        <v>3937</v>
      </c>
      <c r="G35" s="494"/>
      <c r="H35" s="494" t="s">
        <v>3922</v>
      </c>
      <c r="I35" s="494" t="s">
        <v>294</v>
      </c>
      <c r="J35" s="494" t="s">
        <v>294</v>
      </c>
      <c r="K35" s="573">
        <v>0</v>
      </c>
      <c r="L35" s="358" t="s">
        <v>4096</v>
      </c>
      <c r="M35" s="357" t="s">
        <v>4094</v>
      </c>
      <c r="N35" s="357" t="s">
        <v>3922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3925</v>
      </c>
      <c r="U35" s="357" t="s">
        <v>294</v>
      </c>
      <c r="V35" s="357" t="s">
        <v>294</v>
      </c>
    </row>
    <row r="36" spans="1:22">
      <c r="A36" s="527"/>
      <c r="B36" s="607" t="s">
        <v>4097</v>
      </c>
      <c r="C36" s="611" t="s">
        <v>4145</v>
      </c>
      <c r="D36" s="609">
        <v>2</v>
      </c>
      <c r="E36" s="607">
        <v>2</v>
      </c>
      <c r="F36" s="617"/>
      <c r="G36" s="494" t="s">
        <v>241</v>
      </c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4099</v>
      </c>
      <c r="M36" s="357" t="s">
        <v>4097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</row>
    <row r="37" spans="1:22" ht="15" thickBot="1">
      <c r="A37" s="527"/>
      <c r="B37" s="607" t="s">
        <v>3955</v>
      </c>
      <c r="C37" s="611" t="s">
        <v>3765</v>
      </c>
      <c r="D37" s="609">
        <v>2</v>
      </c>
      <c r="E37" s="607">
        <v>2</v>
      </c>
      <c r="F37" s="617"/>
      <c r="G37" s="494" t="s">
        <v>241</v>
      </c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3604</v>
      </c>
      <c r="M37" s="357" t="s">
        <v>3955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28"/>
      <c r="B38" s="612"/>
      <c r="C38" s="646" t="s">
        <v>22</v>
      </c>
      <c r="D38" s="614">
        <v>20</v>
      </c>
      <c r="E38" s="614">
        <v>25</v>
      </c>
      <c r="F38" s="641"/>
      <c r="G38" s="494"/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27">
        <v>5</v>
      </c>
      <c r="B39" s="607" t="s">
        <v>4100</v>
      </c>
      <c r="C39" s="611" t="s">
        <v>4101</v>
      </c>
      <c r="D39" s="609">
        <v>6</v>
      </c>
      <c r="E39" s="607">
        <v>10</v>
      </c>
      <c r="F39" s="617" t="s">
        <v>4095</v>
      </c>
      <c r="G39" s="494"/>
      <c r="H39" s="494" t="s">
        <v>4094</v>
      </c>
      <c r="I39" s="494" t="s">
        <v>294</v>
      </c>
      <c r="J39" s="494" t="s">
        <v>294</v>
      </c>
      <c r="K39" s="573">
        <v>0</v>
      </c>
      <c r="L39" s="358" t="s">
        <v>4102</v>
      </c>
      <c r="M39" s="357" t="s">
        <v>4100</v>
      </c>
      <c r="N39" s="357" t="s">
        <v>4094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4096</v>
      </c>
      <c r="U39" s="357" t="s">
        <v>294</v>
      </c>
      <c r="V39" s="357" t="s">
        <v>294</v>
      </c>
    </row>
    <row r="40" spans="1:22">
      <c r="A40" s="527"/>
      <c r="B40" s="607" t="s">
        <v>4103</v>
      </c>
      <c r="C40" s="611" t="s">
        <v>4104</v>
      </c>
      <c r="D40" s="609">
        <v>5</v>
      </c>
      <c r="E40" s="607">
        <v>8</v>
      </c>
      <c r="F40" s="617" t="s">
        <v>4092</v>
      </c>
      <c r="G40" s="494"/>
      <c r="H40" s="494" t="s">
        <v>4091</v>
      </c>
      <c r="I40" s="494" t="s">
        <v>294</v>
      </c>
      <c r="J40" s="494" t="s">
        <v>294</v>
      </c>
      <c r="K40" s="574">
        <v>0</v>
      </c>
      <c r="L40" s="358" t="s">
        <v>4105</v>
      </c>
      <c r="M40" s="357" t="s">
        <v>4103</v>
      </c>
      <c r="N40" s="357" t="s">
        <v>4091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4093</v>
      </c>
      <c r="U40" s="357" t="s">
        <v>294</v>
      </c>
      <c r="V40" s="357" t="s">
        <v>294</v>
      </c>
    </row>
    <row r="41" spans="1:22">
      <c r="A41" s="527"/>
      <c r="B41" s="607" t="s">
        <v>4106</v>
      </c>
      <c r="C41" s="611" t="s">
        <v>4107</v>
      </c>
      <c r="D41" s="609">
        <v>3</v>
      </c>
      <c r="E41" s="607">
        <v>4</v>
      </c>
      <c r="F41" s="617" t="s">
        <v>4092</v>
      </c>
      <c r="G41" s="494"/>
      <c r="H41" s="494" t="s">
        <v>4091</v>
      </c>
      <c r="I41" s="494" t="s">
        <v>294</v>
      </c>
      <c r="J41" s="494" t="s">
        <v>294</v>
      </c>
      <c r="K41" s="573">
        <v>0</v>
      </c>
      <c r="L41" s="358" t="s">
        <v>4107</v>
      </c>
      <c r="M41" s="357" t="s">
        <v>4106</v>
      </c>
      <c r="N41" s="357" t="s">
        <v>4091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4093</v>
      </c>
      <c r="U41" s="357" t="s">
        <v>294</v>
      </c>
      <c r="V41" s="357" t="s">
        <v>294</v>
      </c>
    </row>
    <row r="42" spans="1:22">
      <c r="A42" s="527"/>
      <c r="B42" s="607" t="s">
        <v>4108</v>
      </c>
      <c r="C42" s="611" t="s">
        <v>3592</v>
      </c>
      <c r="D42" s="609">
        <v>2</v>
      </c>
      <c r="E42" s="607">
        <v>2</v>
      </c>
      <c r="F42" s="617" t="s">
        <v>3669</v>
      </c>
      <c r="G42" s="494"/>
      <c r="H42" s="494" t="s">
        <v>30</v>
      </c>
      <c r="I42" s="494" t="s">
        <v>294</v>
      </c>
      <c r="J42" s="494" t="s">
        <v>294</v>
      </c>
      <c r="K42" s="573">
        <v>0</v>
      </c>
      <c r="L42" s="358" t="s">
        <v>3593</v>
      </c>
      <c r="M42" s="357" t="s">
        <v>4108</v>
      </c>
      <c r="N42" s="357" t="s">
        <v>30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604</v>
      </c>
      <c r="U42" s="357" t="s">
        <v>294</v>
      </c>
      <c r="V42" s="357" t="s">
        <v>294</v>
      </c>
    </row>
    <row r="43" spans="1:22">
      <c r="A43" s="527"/>
      <c r="B43" s="607" t="s">
        <v>34</v>
      </c>
      <c r="C43" s="611" t="s">
        <v>4146</v>
      </c>
      <c r="D43" s="609">
        <v>4</v>
      </c>
      <c r="E43" s="607">
        <v>6</v>
      </c>
      <c r="F43" s="617" t="s">
        <v>4139</v>
      </c>
      <c r="G43" s="494"/>
      <c r="H43" s="494" t="s">
        <v>10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34</v>
      </c>
      <c r="N43" s="357" t="s">
        <v>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 ht="15" thickBot="1">
      <c r="A44" s="527"/>
      <c r="B44" s="607" t="s">
        <v>40</v>
      </c>
      <c r="C44" s="611" t="s">
        <v>3943</v>
      </c>
      <c r="D44" s="609">
        <v>1</v>
      </c>
      <c r="E44" s="607">
        <v>1</v>
      </c>
      <c r="F44" s="617" t="s">
        <v>3933</v>
      </c>
      <c r="G44" s="494"/>
      <c r="H44" s="494" t="s">
        <v>36</v>
      </c>
      <c r="I44" s="494" t="s">
        <v>294</v>
      </c>
      <c r="J44" s="494" t="s">
        <v>294</v>
      </c>
      <c r="K44" s="573">
        <v>0</v>
      </c>
      <c r="L44" s="358" t="s">
        <v>1180</v>
      </c>
      <c r="M44" s="357" t="s">
        <v>40</v>
      </c>
      <c r="N44" s="357" t="s">
        <v>36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1131</v>
      </c>
      <c r="U44" s="357" t="s">
        <v>294</v>
      </c>
      <c r="V44" s="357" t="s">
        <v>294</v>
      </c>
    </row>
    <row r="45" spans="1:22" ht="15" thickBot="1">
      <c r="A45" s="528"/>
      <c r="B45" s="622"/>
      <c r="C45" s="646" t="s">
        <v>22</v>
      </c>
      <c r="D45" s="614">
        <v>21</v>
      </c>
      <c r="E45" s="614">
        <v>31</v>
      </c>
      <c r="F45" s="641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27"/>
      <c r="B46" s="607" t="s">
        <v>35</v>
      </c>
      <c r="C46" s="611" t="s">
        <v>145</v>
      </c>
      <c r="D46" s="609">
        <v>3</v>
      </c>
      <c r="E46" s="607">
        <v>4</v>
      </c>
      <c r="F46" s="626" t="s">
        <v>3185</v>
      </c>
      <c r="G46" s="494"/>
      <c r="H46" s="494" t="s">
        <v>3184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35</v>
      </c>
      <c r="N46" s="357" t="s">
        <v>3184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3187</v>
      </c>
      <c r="U46" s="357" t="s">
        <v>294</v>
      </c>
      <c r="V46" s="357" t="s">
        <v>294</v>
      </c>
    </row>
    <row r="47" spans="1:22">
      <c r="A47" s="527">
        <v>6</v>
      </c>
      <c r="B47" s="607" t="s">
        <v>3950</v>
      </c>
      <c r="C47" s="611" t="s">
        <v>4147</v>
      </c>
      <c r="D47" s="609">
        <v>2</v>
      </c>
      <c r="E47" s="607">
        <v>2</v>
      </c>
      <c r="F47" s="617" t="s">
        <v>4107</v>
      </c>
      <c r="G47" s="494"/>
      <c r="H47" s="494" t="s">
        <v>4106</v>
      </c>
      <c r="I47" s="494" t="s">
        <v>294</v>
      </c>
      <c r="J47" s="494" t="s">
        <v>294</v>
      </c>
      <c r="K47" s="573">
        <v>0</v>
      </c>
      <c r="L47" s="358" t="s">
        <v>3952</v>
      </c>
      <c r="M47" s="357" t="s">
        <v>3950</v>
      </c>
      <c r="N47" s="357" t="s">
        <v>4106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4107</v>
      </c>
      <c r="U47" s="357" t="s">
        <v>294</v>
      </c>
      <c r="V47" s="357" t="s">
        <v>294</v>
      </c>
    </row>
    <row r="48" spans="1:22">
      <c r="A48" s="527"/>
      <c r="B48" s="607" t="s">
        <v>4109</v>
      </c>
      <c r="C48" s="611" t="s">
        <v>3762</v>
      </c>
      <c r="D48" s="609">
        <v>6</v>
      </c>
      <c r="E48" s="607">
        <v>10</v>
      </c>
      <c r="F48" s="617" t="s">
        <v>4101</v>
      </c>
      <c r="G48" s="494"/>
      <c r="H48" s="494" t="s">
        <v>4100</v>
      </c>
      <c r="I48" s="494" t="s">
        <v>294</v>
      </c>
      <c r="J48" s="494" t="s">
        <v>294</v>
      </c>
      <c r="K48" s="573">
        <v>0</v>
      </c>
      <c r="L48" s="358" t="s">
        <v>3763</v>
      </c>
      <c r="M48" s="357" t="s">
        <v>4109</v>
      </c>
      <c r="N48" s="357" t="s">
        <v>4100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4102</v>
      </c>
      <c r="U48" s="357" t="s">
        <v>294</v>
      </c>
      <c r="V48" s="357" t="s">
        <v>294</v>
      </c>
    </row>
    <row r="49" spans="1:22">
      <c r="A49" s="527"/>
      <c r="B49" s="607" t="s">
        <v>4110</v>
      </c>
      <c r="C49" s="611" t="s">
        <v>4111</v>
      </c>
      <c r="D49" s="609">
        <v>4</v>
      </c>
      <c r="E49" s="607">
        <v>6</v>
      </c>
      <c r="F49" s="633" t="s">
        <v>4104</v>
      </c>
      <c r="G49" s="494"/>
      <c r="H49" s="494" t="s">
        <v>4103</v>
      </c>
      <c r="I49" s="494" t="s">
        <v>294</v>
      </c>
      <c r="J49" s="494" t="s">
        <v>294</v>
      </c>
      <c r="K49" s="573">
        <v>0</v>
      </c>
      <c r="L49" s="358" t="s">
        <v>4112</v>
      </c>
      <c r="M49" s="357" t="s">
        <v>4110</v>
      </c>
      <c r="N49" s="357" t="s">
        <v>4103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4105</v>
      </c>
      <c r="U49" s="357" t="s">
        <v>294</v>
      </c>
      <c r="V49" s="357" t="s">
        <v>294</v>
      </c>
    </row>
    <row r="50" spans="1:22">
      <c r="A50" s="527"/>
      <c r="B50" s="607" t="s">
        <v>4113</v>
      </c>
      <c r="C50" s="611" t="s">
        <v>4114</v>
      </c>
      <c r="D50" s="609">
        <v>3</v>
      </c>
      <c r="E50" s="607">
        <v>4</v>
      </c>
      <c r="F50" s="617" t="s">
        <v>4101</v>
      </c>
      <c r="G50" s="494"/>
      <c r="H50" s="494" t="s">
        <v>4100</v>
      </c>
      <c r="I50" s="494" t="s">
        <v>294</v>
      </c>
      <c r="J50" s="494" t="s">
        <v>294</v>
      </c>
      <c r="K50" s="573">
        <v>0</v>
      </c>
      <c r="L50" s="358" t="s">
        <v>4115</v>
      </c>
      <c r="M50" s="357" t="s">
        <v>4113</v>
      </c>
      <c r="N50" s="357" t="s">
        <v>4100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4102</v>
      </c>
      <c r="U50" s="357" t="s">
        <v>294</v>
      </c>
      <c r="V50" s="357" t="s">
        <v>294</v>
      </c>
    </row>
    <row r="51" spans="1:22">
      <c r="A51" s="527"/>
      <c r="B51" s="607" t="s">
        <v>3753</v>
      </c>
      <c r="C51" s="611" t="s">
        <v>4148</v>
      </c>
      <c r="D51" s="609">
        <v>2</v>
      </c>
      <c r="E51" s="607">
        <v>2</v>
      </c>
      <c r="F51" s="617"/>
      <c r="G51" s="494" t="s">
        <v>242</v>
      </c>
      <c r="H51" s="494"/>
      <c r="I51" s="494" t="s">
        <v>294</v>
      </c>
      <c r="J51" s="494" t="s">
        <v>294</v>
      </c>
      <c r="K51" s="573">
        <v>0</v>
      </c>
      <c r="L51" s="358" t="s">
        <v>3754</v>
      </c>
      <c r="M51" s="357" t="s">
        <v>3753</v>
      </c>
      <c r="N51" s="357" t="s">
        <v>241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</row>
    <row r="52" spans="1:22" ht="15" thickBot="1">
      <c r="A52" s="527"/>
      <c r="B52" s="607" t="s">
        <v>3740</v>
      </c>
      <c r="C52" s="611" t="s">
        <v>4117</v>
      </c>
      <c r="D52" s="609">
        <v>2</v>
      </c>
      <c r="E52" s="607">
        <v>2</v>
      </c>
      <c r="F52" s="629"/>
      <c r="G52" s="494" t="s">
        <v>242</v>
      </c>
      <c r="H52" s="494"/>
      <c r="I52" s="494" t="s">
        <v>294</v>
      </c>
      <c r="J52" s="494" t="s">
        <v>294</v>
      </c>
      <c r="K52" s="573">
        <v>0</v>
      </c>
      <c r="L52" s="358" t="s">
        <v>3741</v>
      </c>
      <c r="M52" s="357" t="s">
        <v>3740</v>
      </c>
      <c r="N52" s="357" t="s">
        <v>241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 ht="15" thickBot="1">
      <c r="A53" s="528"/>
      <c r="B53" s="526"/>
      <c r="C53" s="646" t="s">
        <v>22</v>
      </c>
      <c r="D53" s="614">
        <v>20</v>
      </c>
      <c r="E53" s="614">
        <v>28</v>
      </c>
      <c r="F53" s="64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26">
        <v>7</v>
      </c>
      <c r="B54" s="603" t="s">
        <v>3769</v>
      </c>
      <c r="C54" s="611" t="s">
        <v>3770</v>
      </c>
      <c r="D54" s="609">
        <v>3</v>
      </c>
      <c r="E54" s="607">
        <v>4</v>
      </c>
      <c r="F54" s="617" t="s">
        <v>3762</v>
      </c>
      <c r="G54" s="494"/>
      <c r="H54" s="494" t="s">
        <v>4109</v>
      </c>
      <c r="I54" s="494" t="s">
        <v>294</v>
      </c>
      <c r="J54" s="494" t="s">
        <v>294</v>
      </c>
      <c r="K54" s="573">
        <v>0</v>
      </c>
      <c r="L54" s="358" t="s">
        <v>3771</v>
      </c>
      <c r="M54" s="357" t="s">
        <v>3769</v>
      </c>
      <c r="N54" s="357" t="s">
        <v>4109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3763</v>
      </c>
      <c r="U54" s="357" t="s">
        <v>294</v>
      </c>
      <c r="V54" s="357" t="s">
        <v>294</v>
      </c>
    </row>
    <row r="55" spans="1:22">
      <c r="A55" s="527"/>
      <c r="B55" s="607" t="s">
        <v>4118</v>
      </c>
      <c r="C55" s="611" t="s">
        <v>4149</v>
      </c>
      <c r="D55" s="609">
        <v>3</v>
      </c>
      <c r="E55" s="607">
        <v>4</v>
      </c>
      <c r="F55" s="617" t="s">
        <v>4147</v>
      </c>
      <c r="G55" s="494"/>
      <c r="H55" s="494" t="s">
        <v>3950</v>
      </c>
      <c r="I55" s="494" t="s">
        <v>294</v>
      </c>
      <c r="J55" s="494" t="s">
        <v>294</v>
      </c>
      <c r="K55" s="573">
        <v>0</v>
      </c>
      <c r="L55" s="358" t="s">
        <v>4120</v>
      </c>
      <c r="M55" s="357" t="s">
        <v>4118</v>
      </c>
      <c r="N55" s="357" t="s">
        <v>3950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3952</v>
      </c>
      <c r="U55" s="357" t="s">
        <v>294</v>
      </c>
      <c r="V55" s="357" t="s">
        <v>294</v>
      </c>
    </row>
    <row r="56" spans="1:22">
      <c r="A56" s="527"/>
      <c r="B56" s="607" t="s">
        <v>4121</v>
      </c>
      <c r="C56" s="611" t="s">
        <v>4122</v>
      </c>
      <c r="D56" s="609">
        <v>5</v>
      </c>
      <c r="E56" s="607">
        <v>8</v>
      </c>
      <c r="F56" s="617" t="s">
        <v>3592</v>
      </c>
      <c r="G56" s="494"/>
      <c r="H56" s="494" t="s">
        <v>4108</v>
      </c>
      <c r="I56" s="494" t="s">
        <v>294</v>
      </c>
      <c r="J56" s="494" t="s">
        <v>294</v>
      </c>
      <c r="K56" s="573">
        <v>0</v>
      </c>
      <c r="L56" s="358" t="s">
        <v>4122</v>
      </c>
      <c r="M56" s="357" t="s">
        <v>4121</v>
      </c>
      <c r="N56" s="357" t="s">
        <v>4108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3593</v>
      </c>
      <c r="U56" s="357" t="s">
        <v>294</v>
      </c>
      <c r="V56" s="357" t="s">
        <v>294</v>
      </c>
    </row>
    <row r="57" spans="1:22" ht="15" thickBot="1">
      <c r="A57" s="527"/>
      <c r="B57" s="607" t="s">
        <v>4123</v>
      </c>
      <c r="C57" s="611" t="s">
        <v>4061</v>
      </c>
      <c r="D57" s="609">
        <v>8</v>
      </c>
      <c r="E57" s="607">
        <v>12</v>
      </c>
      <c r="F57" s="617" t="s">
        <v>145</v>
      </c>
      <c r="G57" s="494"/>
      <c r="H57" s="494" t="s">
        <v>35</v>
      </c>
      <c r="I57" s="494" t="s">
        <v>294</v>
      </c>
      <c r="J57" s="494" t="s">
        <v>294</v>
      </c>
      <c r="K57" s="573">
        <v>0</v>
      </c>
      <c r="L57" s="358" t="s">
        <v>1153</v>
      </c>
      <c r="M57" s="357" t="s">
        <v>4123</v>
      </c>
      <c r="N57" s="357" t="s">
        <v>35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3259</v>
      </c>
      <c r="U57" s="357" t="s">
        <v>294</v>
      </c>
      <c r="V57" s="357" t="s">
        <v>294</v>
      </c>
    </row>
    <row r="58" spans="1:22" ht="15" thickBot="1">
      <c r="A58" s="528"/>
      <c r="B58" s="619"/>
      <c r="C58" s="646" t="s">
        <v>22</v>
      </c>
      <c r="D58" s="614">
        <v>19</v>
      </c>
      <c r="E58" s="614">
        <v>28</v>
      </c>
      <c r="F58" s="64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26">
        <v>8</v>
      </c>
      <c r="B59" s="603" t="s">
        <v>4124</v>
      </c>
      <c r="C59" s="611" t="s">
        <v>4150</v>
      </c>
      <c r="D59" s="609">
        <v>2</v>
      </c>
      <c r="E59" s="607">
        <v>2</v>
      </c>
      <c r="F59" s="767" t="s">
        <v>4149</v>
      </c>
      <c r="G59" s="494"/>
      <c r="H59" s="494" t="s">
        <v>4118</v>
      </c>
      <c r="I59" s="494" t="s">
        <v>294</v>
      </c>
      <c r="J59" s="494" t="s">
        <v>294</v>
      </c>
      <c r="K59" s="573">
        <v>0</v>
      </c>
      <c r="L59" s="358" t="s">
        <v>4127</v>
      </c>
      <c r="M59" s="357" t="s">
        <v>4124</v>
      </c>
      <c r="N59" s="357" t="s">
        <v>4118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4120</v>
      </c>
      <c r="U59" s="357" t="s">
        <v>294</v>
      </c>
      <c r="V59" s="357" t="s">
        <v>294</v>
      </c>
    </row>
    <row r="60" spans="1:22">
      <c r="A60" s="527"/>
      <c r="B60" s="607" t="s">
        <v>4128</v>
      </c>
      <c r="C60" s="611" t="s">
        <v>3617</v>
      </c>
      <c r="D60" s="609">
        <v>2</v>
      </c>
      <c r="E60" s="607">
        <v>2</v>
      </c>
      <c r="F60" s="767" t="s">
        <v>3770</v>
      </c>
      <c r="G60" s="494"/>
      <c r="H60" s="494" t="s">
        <v>3769</v>
      </c>
      <c r="I60" s="494" t="s">
        <v>294</v>
      </c>
      <c r="J60" s="494" t="s">
        <v>294</v>
      </c>
      <c r="K60" s="573">
        <v>0</v>
      </c>
      <c r="L60" s="358" t="s">
        <v>3618</v>
      </c>
      <c r="M60" s="357" t="s">
        <v>4128</v>
      </c>
      <c r="N60" s="357" t="s">
        <v>3769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3771</v>
      </c>
      <c r="U60" s="357" t="s">
        <v>294</v>
      </c>
      <c r="V60" s="357" t="s">
        <v>294</v>
      </c>
    </row>
    <row r="61" spans="1:22">
      <c r="A61" s="527"/>
      <c r="B61" s="607" t="s">
        <v>4129</v>
      </c>
      <c r="C61" s="611" t="s">
        <v>4130</v>
      </c>
      <c r="D61" s="609">
        <v>5</v>
      </c>
      <c r="E61" s="607">
        <v>8</v>
      </c>
      <c r="F61" s="767" t="s">
        <v>3762</v>
      </c>
      <c r="G61" s="494"/>
      <c r="H61" s="494" t="s">
        <v>4109</v>
      </c>
      <c r="I61" s="494" t="s">
        <v>294</v>
      </c>
      <c r="J61" s="494" t="s">
        <v>294</v>
      </c>
      <c r="K61" s="573">
        <v>0</v>
      </c>
      <c r="L61" s="358" t="s">
        <v>4131</v>
      </c>
      <c r="M61" s="357" t="s">
        <v>4129</v>
      </c>
      <c r="N61" s="357" t="s">
        <v>4109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3763</v>
      </c>
      <c r="U61" s="357" t="s">
        <v>294</v>
      </c>
      <c r="V61" s="357" t="s">
        <v>294</v>
      </c>
    </row>
    <row r="62" spans="1:22">
      <c r="A62" s="527"/>
      <c r="B62" s="607" t="s">
        <v>38</v>
      </c>
      <c r="C62" s="611" t="s">
        <v>3711</v>
      </c>
      <c r="D62" s="609">
        <v>1</v>
      </c>
      <c r="E62" s="607">
        <v>1</v>
      </c>
      <c r="F62" s="617" t="s">
        <v>872</v>
      </c>
      <c r="G62" s="494"/>
      <c r="H62" s="494" t="s">
        <v>19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19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335</v>
      </c>
      <c r="U62" s="357" t="s">
        <v>294</v>
      </c>
      <c r="V62" s="357" t="s">
        <v>294</v>
      </c>
    </row>
    <row r="63" spans="1:22" ht="15" thickBot="1">
      <c r="A63" s="527"/>
      <c r="B63" s="619" t="s">
        <v>4132</v>
      </c>
      <c r="C63" s="611" t="s">
        <v>4151</v>
      </c>
      <c r="D63" s="609">
        <v>6</v>
      </c>
      <c r="E63" s="607">
        <v>8</v>
      </c>
      <c r="F63" s="621" t="s">
        <v>4061</v>
      </c>
      <c r="G63" s="494"/>
      <c r="H63" s="494" t="s">
        <v>4123</v>
      </c>
      <c r="I63" s="494" t="s">
        <v>294</v>
      </c>
      <c r="J63" s="494" t="s">
        <v>294</v>
      </c>
      <c r="K63" s="573">
        <v>0</v>
      </c>
      <c r="L63" s="358" t="s">
        <v>1182</v>
      </c>
      <c r="M63" s="357" t="s">
        <v>4132</v>
      </c>
      <c r="N63" s="357" t="s">
        <v>4123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1153</v>
      </c>
      <c r="U63" s="357" t="s">
        <v>294</v>
      </c>
      <c r="V63" s="357" t="s">
        <v>294</v>
      </c>
    </row>
    <row r="64" spans="1:22" ht="15" thickBot="1">
      <c r="A64" s="528"/>
      <c r="B64" s="612"/>
      <c r="C64" s="646" t="s">
        <v>22</v>
      </c>
      <c r="D64" s="614">
        <v>16</v>
      </c>
      <c r="E64" s="614">
        <v>21</v>
      </c>
      <c r="F64" s="641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22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 ht="15" thickBot="1">
      <c r="A65" s="526">
        <v>9</v>
      </c>
      <c r="B65" s="603" t="s">
        <v>4133</v>
      </c>
      <c r="C65" s="768" t="s">
        <v>4134</v>
      </c>
      <c r="D65" s="609">
        <v>20</v>
      </c>
      <c r="E65" s="607">
        <v>40</v>
      </c>
      <c r="F65" s="769" t="s">
        <v>4130</v>
      </c>
      <c r="G65" s="494"/>
      <c r="H65" s="494" t="s">
        <v>4129</v>
      </c>
      <c r="I65" s="494" t="s">
        <v>294</v>
      </c>
      <c r="J65" s="494" t="s">
        <v>294</v>
      </c>
      <c r="K65" s="573">
        <v>0</v>
      </c>
      <c r="L65" s="358" t="s">
        <v>4134</v>
      </c>
      <c r="M65" s="357" t="s">
        <v>4133</v>
      </c>
      <c r="N65" s="357" t="s">
        <v>4129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4131</v>
      </c>
      <c r="U65" s="357" t="s">
        <v>294</v>
      </c>
      <c r="V65" s="357" t="s">
        <v>294</v>
      </c>
    </row>
    <row r="66" spans="1:22" ht="15" thickBot="1">
      <c r="A66" s="528"/>
      <c r="B66" s="612"/>
      <c r="C66" s="646" t="s">
        <v>22</v>
      </c>
      <c r="D66" s="614">
        <v>20</v>
      </c>
      <c r="E66" s="614">
        <v>40</v>
      </c>
      <c r="F66" s="64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607" t="s">
        <v>4135</v>
      </c>
      <c r="C67" s="611" t="s">
        <v>4136</v>
      </c>
      <c r="D67" s="609">
        <v>20</v>
      </c>
      <c r="E67" s="607">
        <v>40</v>
      </c>
      <c r="F67" s="617" t="s">
        <v>4134</v>
      </c>
      <c r="G67" s="494"/>
      <c r="H67" s="494" t="s">
        <v>4133</v>
      </c>
      <c r="I67" s="494" t="s">
        <v>294</v>
      </c>
      <c r="J67" s="494" t="s">
        <v>294</v>
      </c>
      <c r="K67" s="573">
        <v>0</v>
      </c>
      <c r="L67" s="358" t="s">
        <v>4136</v>
      </c>
      <c r="M67" s="357" t="s">
        <v>4135</v>
      </c>
      <c r="N67" s="357" t="s">
        <v>4133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4134</v>
      </c>
      <c r="U67" s="357" t="s">
        <v>294</v>
      </c>
      <c r="V67" s="357" t="s">
        <v>294</v>
      </c>
    </row>
    <row r="68" spans="1:22" ht="15" thickBot="1">
      <c r="A68" s="527"/>
      <c r="B68" s="607" t="s">
        <v>4137</v>
      </c>
      <c r="C68" s="611" t="s">
        <v>3394</v>
      </c>
      <c r="D68" s="609">
        <v>2</v>
      </c>
      <c r="E68" s="607">
        <v>2</v>
      </c>
      <c r="F68" s="617" t="s">
        <v>4138</v>
      </c>
      <c r="G68" s="494"/>
      <c r="H68" s="494" t="s">
        <v>4133</v>
      </c>
      <c r="I68" s="494" t="s">
        <v>4132</v>
      </c>
      <c r="J68" s="494" t="s">
        <v>294</v>
      </c>
      <c r="K68" s="573">
        <v>0</v>
      </c>
      <c r="L68" s="358" t="s">
        <v>3396</v>
      </c>
      <c r="M68" s="357" t="s">
        <v>4137</v>
      </c>
      <c r="N68" s="357" t="s">
        <v>4133</v>
      </c>
      <c r="O68" s="357" t="s">
        <v>4132</v>
      </c>
      <c r="P68" s="357" t="s">
        <v>294</v>
      </c>
      <c r="Q68" s="357">
        <v>0</v>
      </c>
      <c r="R68" s="357">
        <v>28</v>
      </c>
      <c r="S68" s="357">
        <v>0</v>
      </c>
      <c r="T68" s="357" t="s">
        <v>4134</v>
      </c>
      <c r="U68" s="357" t="s">
        <v>1182</v>
      </c>
      <c r="V68" s="357" t="s">
        <v>294</v>
      </c>
    </row>
    <row r="69" spans="1:22" ht="15" thickBot="1">
      <c r="A69" s="528"/>
      <c r="B69" s="622"/>
      <c r="C69" s="770" t="s">
        <v>22</v>
      </c>
      <c r="D69" s="614">
        <v>22</v>
      </c>
      <c r="E69" s="614">
        <v>42</v>
      </c>
      <c r="F69" s="64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771"/>
      <c r="B70" s="645"/>
      <c r="C70" s="646" t="s">
        <v>111</v>
      </c>
      <c r="D70" s="614">
        <v>200</v>
      </c>
      <c r="E70" s="614">
        <v>295</v>
      </c>
      <c r="F70" s="793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764"/>
      <c r="B71" s="764"/>
      <c r="C71" s="764"/>
      <c r="D71" s="764"/>
      <c r="E71" s="764"/>
      <c r="F71" s="684"/>
    </row>
    <row r="72" spans="1:22">
      <c r="A72" s="764"/>
      <c r="B72" s="764"/>
      <c r="C72" s="764"/>
      <c r="D72" s="764"/>
      <c r="E72" s="764"/>
      <c r="F72" s="684"/>
    </row>
    <row r="73" spans="1:22">
      <c r="A73" s="764"/>
      <c r="B73" s="764"/>
      <c r="C73" s="764"/>
      <c r="D73" s="764"/>
      <c r="E73" s="764"/>
      <c r="F73" s="684"/>
    </row>
    <row r="74" spans="1:22">
      <c r="A74" s="764"/>
      <c r="B74" s="764"/>
      <c r="C74" s="764"/>
      <c r="D74" s="764"/>
      <c r="E74" s="764"/>
      <c r="F74" s="684"/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0DD2-F2E0-4475-977D-8DC62840A10F}">
  <sheetPr codeName="Sheet233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94">
        <v>1</v>
      </c>
      <c r="B9" s="649" t="s">
        <v>10</v>
      </c>
      <c r="C9" s="650" t="s">
        <v>11</v>
      </c>
      <c r="D9" s="649">
        <v>2</v>
      </c>
      <c r="E9" s="649">
        <v>2</v>
      </c>
      <c r="F9" s="65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95"/>
      <c r="B10" s="654" t="s">
        <v>3397</v>
      </c>
      <c r="C10" s="655" t="s">
        <v>3398</v>
      </c>
      <c r="D10" s="654">
        <v>5</v>
      </c>
      <c r="E10" s="654">
        <v>6</v>
      </c>
      <c r="F10" s="65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95"/>
      <c r="B11" s="654" t="s">
        <v>4080</v>
      </c>
      <c r="C11" s="658" t="s">
        <v>4081</v>
      </c>
      <c r="D11" s="654">
        <v>3</v>
      </c>
      <c r="E11" s="654">
        <v>4</v>
      </c>
      <c r="F11" s="65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4082</v>
      </c>
      <c r="M11" s="357" t="s">
        <v>4080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95"/>
      <c r="B12" s="654" t="s">
        <v>3537</v>
      </c>
      <c r="C12" s="658" t="s">
        <v>3538</v>
      </c>
      <c r="D12" s="654">
        <v>3</v>
      </c>
      <c r="E12" s="654">
        <v>4</v>
      </c>
      <c r="F12" s="65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3539</v>
      </c>
      <c r="M12" s="357" t="s">
        <v>3537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95"/>
      <c r="B13" s="654" t="s">
        <v>3184</v>
      </c>
      <c r="C13" s="658" t="s">
        <v>3185</v>
      </c>
      <c r="D13" s="654">
        <v>3</v>
      </c>
      <c r="E13" s="654">
        <v>4</v>
      </c>
      <c r="F13" s="6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95"/>
      <c r="B14" s="708" t="s">
        <v>20</v>
      </c>
      <c r="C14" s="717" t="s">
        <v>21</v>
      </c>
      <c r="D14" s="707">
        <v>5</v>
      </c>
      <c r="E14" s="708">
        <v>6</v>
      </c>
      <c r="F14" s="79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95"/>
      <c r="B15" s="797"/>
      <c r="C15" s="798" t="s">
        <v>22</v>
      </c>
      <c r="D15" s="799">
        <v>21</v>
      </c>
      <c r="E15" s="799">
        <v>26</v>
      </c>
      <c r="F15" s="800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794">
        <v>2</v>
      </c>
      <c r="B16" s="706" t="s">
        <v>3910</v>
      </c>
      <c r="C16" s="717" t="s">
        <v>3911</v>
      </c>
      <c r="D16" s="706">
        <v>4</v>
      </c>
      <c r="E16" s="706">
        <v>6</v>
      </c>
      <c r="F16" s="801" t="s">
        <v>3538</v>
      </c>
      <c r="G16" s="494"/>
      <c r="H16" s="494" t="s">
        <v>3537</v>
      </c>
      <c r="I16" s="494" t="s">
        <v>294</v>
      </c>
      <c r="J16" s="494" t="s">
        <v>294</v>
      </c>
      <c r="K16" s="573">
        <v>0</v>
      </c>
      <c r="L16" s="358" t="s">
        <v>3912</v>
      </c>
      <c r="M16" s="357" t="s">
        <v>3910</v>
      </c>
      <c r="N16" s="357" t="s">
        <v>3537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3539</v>
      </c>
      <c r="U16" s="357" t="s">
        <v>294</v>
      </c>
      <c r="V16" s="357" t="s">
        <v>294</v>
      </c>
    </row>
    <row r="17" spans="1:22">
      <c r="A17" s="795"/>
      <c r="B17" s="707" t="s">
        <v>4083</v>
      </c>
      <c r="C17" s="717" t="s">
        <v>4084</v>
      </c>
      <c r="D17" s="707">
        <v>3</v>
      </c>
      <c r="E17" s="707">
        <v>4</v>
      </c>
      <c r="F17" s="802" t="s">
        <v>4081</v>
      </c>
      <c r="G17" s="494"/>
      <c r="H17" s="494" t="s">
        <v>4080</v>
      </c>
      <c r="I17" s="494" t="s">
        <v>294</v>
      </c>
      <c r="J17" s="494" t="s">
        <v>294</v>
      </c>
      <c r="K17" s="573">
        <v>0</v>
      </c>
      <c r="L17" s="358" t="s">
        <v>4085</v>
      </c>
      <c r="M17" s="357" t="s">
        <v>4083</v>
      </c>
      <c r="N17" s="357" t="s">
        <v>4080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4082</v>
      </c>
      <c r="U17" s="357" t="s">
        <v>294</v>
      </c>
      <c r="V17" s="357" t="s">
        <v>294</v>
      </c>
    </row>
    <row r="18" spans="1:22">
      <c r="A18" s="795"/>
      <c r="B18" s="707" t="s">
        <v>3544</v>
      </c>
      <c r="C18" s="717" t="s">
        <v>3545</v>
      </c>
      <c r="D18" s="707">
        <v>5</v>
      </c>
      <c r="E18" s="707">
        <v>6</v>
      </c>
      <c r="F18" s="802" t="s">
        <v>3398</v>
      </c>
      <c r="G18" s="494"/>
      <c r="H18" s="494" t="s">
        <v>3397</v>
      </c>
      <c r="I18" s="494" t="s">
        <v>294</v>
      </c>
      <c r="J18" s="494" t="s">
        <v>294</v>
      </c>
      <c r="K18" s="573">
        <v>0</v>
      </c>
      <c r="L18" s="358" t="s">
        <v>593</v>
      </c>
      <c r="M18" s="357" t="s">
        <v>3544</v>
      </c>
      <c r="N18" s="357" t="s">
        <v>3397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3399</v>
      </c>
      <c r="U18" s="357" t="s">
        <v>294</v>
      </c>
      <c r="V18" s="357" t="s">
        <v>294</v>
      </c>
    </row>
    <row r="19" spans="1:22">
      <c r="A19" s="795"/>
      <c r="B19" s="707" t="s">
        <v>4086</v>
      </c>
      <c r="C19" s="803" t="s">
        <v>4087</v>
      </c>
      <c r="D19" s="804">
        <v>3</v>
      </c>
      <c r="E19" s="804">
        <v>4</v>
      </c>
      <c r="F19" s="805" t="s">
        <v>4081</v>
      </c>
      <c r="G19" s="494"/>
      <c r="H19" s="494" t="s">
        <v>4080</v>
      </c>
      <c r="I19" s="494" t="s">
        <v>294</v>
      </c>
      <c r="J19" s="494" t="s">
        <v>294</v>
      </c>
      <c r="K19" s="573">
        <v>0</v>
      </c>
      <c r="L19" s="358" t="s">
        <v>4087</v>
      </c>
      <c r="M19" s="357" t="s">
        <v>4086</v>
      </c>
      <c r="N19" s="357" t="s">
        <v>4080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4082</v>
      </c>
      <c r="U19" s="357" t="s">
        <v>294</v>
      </c>
      <c r="V19" s="357" t="s">
        <v>294</v>
      </c>
    </row>
    <row r="20" spans="1:22">
      <c r="A20" s="795"/>
      <c r="B20" s="707" t="s">
        <v>29</v>
      </c>
      <c r="C20" s="717" t="s">
        <v>53</v>
      </c>
      <c r="D20" s="707">
        <v>2</v>
      </c>
      <c r="E20" s="707">
        <v>2</v>
      </c>
      <c r="F20" s="802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609</v>
      </c>
      <c r="M20" s="357" t="s">
        <v>29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795"/>
      <c r="B21" s="708" t="s">
        <v>26</v>
      </c>
      <c r="C21" s="717" t="s">
        <v>52</v>
      </c>
      <c r="D21" s="708">
        <v>5</v>
      </c>
      <c r="E21" s="708">
        <v>6</v>
      </c>
      <c r="F21" s="806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807"/>
      <c r="B22" s="797"/>
      <c r="C22" s="798" t="s">
        <v>22</v>
      </c>
      <c r="D22" s="799">
        <v>22</v>
      </c>
      <c r="E22" s="799">
        <v>28</v>
      </c>
      <c r="F22" s="800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794">
        <v>3</v>
      </c>
      <c r="B23" s="706" t="s">
        <v>3200</v>
      </c>
      <c r="C23" s="733" t="s">
        <v>3201</v>
      </c>
      <c r="D23" s="707">
        <v>3</v>
      </c>
      <c r="E23" s="707">
        <v>4</v>
      </c>
      <c r="F23" s="801" t="s">
        <v>3538</v>
      </c>
      <c r="G23" s="494"/>
      <c r="H23" s="494" t="s">
        <v>3537</v>
      </c>
      <c r="I23" s="494" t="s">
        <v>294</v>
      </c>
      <c r="J23" s="494" t="s">
        <v>294</v>
      </c>
      <c r="K23" s="573">
        <v>0</v>
      </c>
      <c r="L23" s="358" t="s">
        <v>3202</v>
      </c>
      <c r="M23" s="357" t="s">
        <v>3200</v>
      </c>
      <c r="N23" s="357" t="s">
        <v>3537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3539</v>
      </c>
      <c r="U23" s="357" t="s">
        <v>294</v>
      </c>
      <c r="V23" s="357" t="s">
        <v>294</v>
      </c>
    </row>
    <row r="24" spans="1:22">
      <c r="A24" s="795"/>
      <c r="B24" s="707" t="s">
        <v>3922</v>
      </c>
      <c r="C24" s="717" t="s">
        <v>3937</v>
      </c>
      <c r="D24" s="707">
        <v>4</v>
      </c>
      <c r="E24" s="707">
        <v>6</v>
      </c>
      <c r="F24" s="802" t="s">
        <v>3911</v>
      </c>
      <c r="G24" s="494"/>
      <c r="H24" s="494" t="s">
        <v>3910</v>
      </c>
      <c r="I24" s="494" t="s">
        <v>294</v>
      </c>
      <c r="J24" s="494" t="s">
        <v>294</v>
      </c>
      <c r="K24" s="573">
        <v>0</v>
      </c>
      <c r="L24" s="358" t="s">
        <v>3925</v>
      </c>
      <c r="M24" s="357" t="s">
        <v>3922</v>
      </c>
      <c r="N24" s="357" t="s">
        <v>3910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3912</v>
      </c>
      <c r="U24" s="357" t="s">
        <v>294</v>
      </c>
      <c r="V24" s="357" t="s">
        <v>294</v>
      </c>
    </row>
    <row r="25" spans="1:22">
      <c r="A25" s="795"/>
      <c r="B25" s="707" t="s">
        <v>19</v>
      </c>
      <c r="C25" s="717" t="s">
        <v>3226</v>
      </c>
      <c r="D25" s="707">
        <v>2</v>
      </c>
      <c r="E25" s="707">
        <v>2</v>
      </c>
      <c r="F25" s="796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335</v>
      </c>
      <c r="M25" s="357" t="s">
        <v>19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795"/>
      <c r="B26" s="707" t="s">
        <v>3734</v>
      </c>
      <c r="C26" s="717" t="s">
        <v>3735</v>
      </c>
      <c r="D26" s="707">
        <v>3</v>
      </c>
      <c r="E26" s="707">
        <v>4</v>
      </c>
      <c r="F26" s="802" t="s">
        <v>3911</v>
      </c>
      <c r="G26" s="494"/>
      <c r="H26" s="494" t="s">
        <v>3910</v>
      </c>
      <c r="I26" s="494" t="s">
        <v>294</v>
      </c>
      <c r="J26" s="494" t="s">
        <v>294</v>
      </c>
      <c r="K26" s="573">
        <v>0</v>
      </c>
      <c r="L26" s="358" t="s">
        <v>3735</v>
      </c>
      <c r="M26" s="357" t="s">
        <v>3734</v>
      </c>
      <c r="N26" s="357" t="s">
        <v>3910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3912</v>
      </c>
      <c r="U26" s="357" t="s">
        <v>294</v>
      </c>
      <c r="V26" s="357" t="s">
        <v>294</v>
      </c>
    </row>
    <row r="27" spans="1:22">
      <c r="A27" s="795"/>
      <c r="B27" s="707" t="s">
        <v>4088</v>
      </c>
      <c r="C27" s="717" t="s">
        <v>4089</v>
      </c>
      <c r="D27" s="707">
        <v>2</v>
      </c>
      <c r="E27" s="707">
        <v>4</v>
      </c>
      <c r="F27" s="802" t="s">
        <v>4084</v>
      </c>
      <c r="G27" s="494"/>
      <c r="H27" s="494" t="s">
        <v>4083</v>
      </c>
      <c r="I27" s="494" t="s">
        <v>294</v>
      </c>
      <c r="J27" s="494" t="s">
        <v>294</v>
      </c>
      <c r="K27" s="573">
        <v>0</v>
      </c>
      <c r="L27" s="358" t="s">
        <v>4090</v>
      </c>
      <c r="M27" s="357" t="s">
        <v>4088</v>
      </c>
      <c r="N27" s="357" t="s">
        <v>4083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4085</v>
      </c>
      <c r="U27" s="357" t="s">
        <v>294</v>
      </c>
      <c r="V27" s="357" t="s">
        <v>294</v>
      </c>
    </row>
    <row r="28" spans="1:22" ht="15" thickBot="1">
      <c r="A28" s="795"/>
      <c r="B28" s="708" t="s">
        <v>33</v>
      </c>
      <c r="C28" s="747" t="s">
        <v>140</v>
      </c>
      <c r="D28" s="707">
        <v>5</v>
      </c>
      <c r="E28" s="708">
        <v>6</v>
      </c>
      <c r="F28" s="806" t="s">
        <v>417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 ht="15" thickBot="1">
      <c r="A29" s="807"/>
      <c r="B29" s="808"/>
      <c r="C29" s="798" t="s">
        <v>22</v>
      </c>
      <c r="D29" s="799">
        <v>19</v>
      </c>
      <c r="E29" s="799">
        <v>26</v>
      </c>
      <c r="F29" s="800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22</v>
      </c>
      <c r="M29" s="357" t="s">
        <v>294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>
      <c r="A30" s="794">
        <v>4</v>
      </c>
      <c r="B30" s="706" t="s">
        <v>1020</v>
      </c>
      <c r="C30" s="733" t="s">
        <v>3206</v>
      </c>
      <c r="D30" s="706">
        <v>2</v>
      </c>
      <c r="E30" s="706">
        <v>2</v>
      </c>
      <c r="F30" s="809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3207</v>
      </c>
      <c r="M30" s="357" t="s">
        <v>1020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795"/>
      <c r="B31" s="707" t="s">
        <v>30</v>
      </c>
      <c r="C31" s="735" t="s">
        <v>3669</v>
      </c>
      <c r="D31" s="707">
        <v>5</v>
      </c>
      <c r="E31" s="707">
        <v>6</v>
      </c>
      <c r="F31" s="810" t="s">
        <v>3545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>
      <c r="A32" s="795"/>
      <c r="B32" s="707" t="s">
        <v>4091</v>
      </c>
      <c r="C32" s="735" t="s">
        <v>4092</v>
      </c>
      <c r="D32" s="707">
        <v>4</v>
      </c>
      <c r="E32" s="707">
        <v>6</v>
      </c>
      <c r="F32" s="810" t="s">
        <v>4089</v>
      </c>
      <c r="G32" s="494"/>
      <c r="H32" s="494" t="s">
        <v>4088</v>
      </c>
      <c r="I32" s="494" t="s">
        <v>294</v>
      </c>
      <c r="J32" s="494" t="s">
        <v>294</v>
      </c>
      <c r="K32" s="573">
        <v>0</v>
      </c>
      <c r="L32" s="358" t="s">
        <v>4093</v>
      </c>
      <c r="M32" s="357" t="s">
        <v>4091</v>
      </c>
      <c r="N32" s="357" t="s">
        <v>4088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4090</v>
      </c>
      <c r="U32" s="357" t="s">
        <v>294</v>
      </c>
      <c r="V32" s="357" t="s">
        <v>294</v>
      </c>
    </row>
    <row r="33" spans="1:22">
      <c r="A33" s="795"/>
      <c r="B33" s="707" t="s">
        <v>3562</v>
      </c>
      <c r="C33" s="717" t="s">
        <v>3992</v>
      </c>
      <c r="D33" s="707">
        <v>3</v>
      </c>
      <c r="E33" s="707">
        <v>4</v>
      </c>
      <c r="F33" s="802" t="s">
        <v>3911</v>
      </c>
      <c r="G33" s="494"/>
      <c r="H33" s="494" t="s">
        <v>3910</v>
      </c>
      <c r="I33" s="494" t="s">
        <v>294</v>
      </c>
      <c r="J33" s="494" t="s">
        <v>294</v>
      </c>
      <c r="K33" s="573">
        <v>0</v>
      </c>
      <c r="L33" s="358" t="s">
        <v>3564</v>
      </c>
      <c r="M33" s="357" t="s">
        <v>3562</v>
      </c>
      <c r="N33" s="357" t="s">
        <v>3910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3912</v>
      </c>
      <c r="U33" s="357" t="s">
        <v>294</v>
      </c>
      <c r="V33" s="357" t="s">
        <v>294</v>
      </c>
    </row>
    <row r="34" spans="1:22">
      <c r="A34" s="795"/>
      <c r="B34" s="707" t="s">
        <v>36</v>
      </c>
      <c r="C34" s="717" t="s">
        <v>247</v>
      </c>
      <c r="D34" s="707">
        <v>1</v>
      </c>
      <c r="E34" s="707">
        <v>1</v>
      </c>
      <c r="F34" s="810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1131</v>
      </c>
      <c r="M34" s="357" t="s">
        <v>36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>
      <c r="A35" s="795"/>
      <c r="B35" s="707" t="s">
        <v>4094</v>
      </c>
      <c r="C35" s="717" t="s">
        <v>4095</v>
      </c>
      <c r="D35" s="707">
        <v>3</v>
      </c>
      <c r="E35" s="707">
        <v>4</v>
      </c>
      <c r="F35" s="802" t="s">
        <v>3937</v>
      </c>
      <c r="G35" s="494"/>
      <c r="H35" s="494" t="s">
        <v>3922</v>
      </c>
      <c r="I35" s="494" t="s">
        <v>294</v>
      </c>
      <c r="J35" s="494" t="s">
        <v>294</v>
      </c>
      <c r="K35" s="573">
        <v>0</v>
      </c>
      <c r="L35" s="358" t="s">
        <v>4096</v>
      </c>
      <c r="M35" s="357" t="s">
        <v>4094</v>
      </c>
      <c r="N35" s="357" t="s">
        <v>3922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3925</v>
      </c>
      <c r="U35" s="357" t="s">
        <v>294</v>
      </c>
      <c r="V35" s="357" t="s">
        <v>294</v>
      </c>
    </row>
    <row r="36" spans="1:22" ht="15" thickBot="1">
      <c r="A36" s="795"/>
      <c r="B36" s="707" t="s">
        <v>4097</v>
      </c>
      <c r="C36" s="717" t="s">
        <v>4098</v>
      </c>
      <c r="D36" s="708">
        <v>2</v>
      </c>
      <c r="E36" s="708">
        <v>2</v>
      </c>
      <c r="F36" s="810"/>
      <c r="G36" s="494" t="s">
        <v>241</v>
      </c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4099</v>
      </c>
      <c r="M36" s="357" t="s">
        <v>4097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</row>
    <row r="37" spans="1:22" ht="15" thickBot="1">
      <c r="A37" s="795"/>
      <c r="B37" s="707" t="s">
        <v>3955</v>
      </c>
      <c r="C37" s="717" t="s">
        <v>3765</v>
      </c>
      <c r="D37" s="708">
        <v>2</v>
      </c>
      <c r="E37" s="708">
        <v>2</v>
      </c>
      <c r="F37" s="810"/>
      <c r="G37" s="494" t="s">
        <v>241</v>
      </c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3604</v>
      </c>
      <c r="M37" s="357" t="s">
        <v>3955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807"/>
      <c r="B38" s="797"/>
      <c r="C38" s="798" t="s">
        <v>22</v>
      </c>
      <c r="D38" s="799">
        <v>20</v>
      </c>
      <c r="E38" s="799">
        <v>25</v>
      </c>
      <c r="F38" s="800"/>
      <c r="G38" s="494"/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794">
        <v>5</v>
      </c>
      <c r="B39" s="706" t="s">
        <v>4100</v>
      </c>
      <c r="C39" s="735" t="s">
        <v>4101</v>
      </c>
      <c r="D39" s="707">
        <v>6</v>
      </c>
      <c r="E39" s="707">
        <v>10</v>
      </c>
      <c r="F39" s="805" t="s">
        <v>4095</v>
      </c>
      <c r="G39" s="494"/>
      <c r="H39" s="494" t="s">
        <v>4094</v>
      </c>
      <c r="I39" s="494" t="s">
        <v>294</v>
      </c>
      <c r="J39" s="494" t="s">
        <v>294</v>
      </c>
      <c r="K39" s="573">
        <v>0</v>
      </c>
      <c r="L39" s="358" t="s">
        <v>4102</v>
      </c>
      <c r="M39" s="357" t="s">
        <v>4100</v>
      </c>
      <c r="N39" s="357" t="s">
        <v>4094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4096</v>
      </c>
      <c r="U39" s="357" t="s">
        <v>294</v>
      </c>
      <c r="V39" s="357" t="s">
        <v>294</v>
      </c>
    </row>
    <row r="40" spans="1:22">
      <c r="A40" s="795"/>
      <c r="B40" s="707" t="s">
        <v>4103</v>
      </c>
      <c r="C40" s="717" t="s">
        <v>4104</v>
      </c>
      <c r="D40" s="707">
        <v>5</v>
      </c>
      <c r="E40" s="707">
        <v>8</v>
      </c>
      <c r="F40" s="802" t="s">
        <v>4092</v>
      </c>
      <c r="G40" s="494"/>
      <c r="H40" s="494" t="s">
        <v>4091</v>
      </c>
      <c r="I40" s="494" t="s">
        <v>294</v>
      </c>
      <c r="J40" s="494" t="s">
        <v>294</v>
      </c>
      <c r="K40" s="574">
        <v>0</v>
      </c>
      <c r="L40" s="358" t="s">
        <v>4105</v>
      </c>
      <c r="M40" s="357" t="s">
        <v>4103</v>
      </c>
      <c r="N40" s="357" t="s">
        <v>4091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4093</v>
      </c>
      <c r="U40" s="357" t="s">
        <v>294</v>
      </c>
      <c r="V40" s="357" t="s">
        <v>294</v>
      </c>
    </row>
    <row r="41" spans="1:22">
      <c r="A41" s="795"/>
      <c r="B41" s="707" t="s">
        <v>4106</v>
      </c>
      <c r="C41" s="811" t="s">
        <v>4107</v>
      </c>
      <c r="D41" s="707">
        <v>3</v>
      </c>
      <c r="E41" s="707">
        <v>4</v>
      </c>
      <c r="F41" s="802" t="s">
        <v>4092</v>
      </c>
      <c r="G41" s="494"/>
      <c r="H41" s="494" t="s">
        <v>4091</v>
      </c>
      <c r="I41" s="494" t="s">
        <v>294</v>
      </c>
      <c r="J41" s="494" t="s">
        <v>294</v>
      </c>
      <c r="K41" s="573">
        <v>0</v>
      </c>
      <c r="L41" s="358" t="s">
        <v>4107</v>
      </c>
      <c r="M41" s="357" t="s">
        <v>4106</v>
      </c>
      <c r="N41" s="357" t="s">
        <v>4091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4093</v>
      </c>
      <c r="U41" s="357" t="s">
        <v>294</v>
      </c>
      <c r="V41" s="357" t="s">
        <v>294</v>
      </c>
    </row>
    <row r="42" spans="1:22">
      <c r="A42" s="795"/>
      <c r="B42" s="707" t="s">
        <v>4108</v>
      </c>
      <c r="C42" s="717" t="s">
        <v>3758</v>
      </c>
      <c r="D42" s="707">
        <v>2</v>
      </c>
      <c r="E42" s="707">
        <v>2</v>
      </c>
      <c r="F42" s="802" t="s">
        <v>141</v>
      </c>
      <c r="G42" s="494"/>
      <c r="H42" s="494" t="s">
        <v>30</v>
      </c>
      <c r="I42" s="494" t="s">
        <v>294</v>
      </c>
      <c r="J42" s="494" t="s">
        <v>294</v>
      </c>
      <c r="K42" s="573">
        <v>0</v>
      </c>
      <c r="L42" s="358" t="s">
        <v>3593</v>
      </c>
      <c r="M42" s="357" t="s">
        <v>4108</v>
      </c>
      <c r="N42" s="357" t="s">
        <v>30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604</v>
      </c>
      <c r="U42" s="357" t="s">
        <v>294</v>
      </c>
      <c r="V42" s="357" t="s">
        <v>294</v>
      </c>
    </row>
    <row r="43" spans="1:22">
      <c r="A43" s="795"/>
      <c r="B43" s="707" t="s">
        <v>34</v>
      </c>
      <c r="C43" s="717" t="s">
        <v>142</v>
      </c>
      <c r="D43" s="707">
        <v>4</v>
      </c>
      <c r="E43" s="707">
        <v>6</v>
      </c>
      <c r="F43" s="802" t="s">
        <v>11</v>
      </c>
      <c r="G43" s="494"/>
      <c r="H43" s="494" t="s">
        <v>10</v>
      </c>
      <c r="I43" s="494" t="s">
        <v>294</v>
      </c>
      <c r="J43" s="494" t="s">
        <v>294</v>
      </c>
      <c r="K43" s="573">
        <v>0</v>
      </c>
      <c r="L43" s="358" t="s">
        <v>1181</v>
      </c>
      <c r="M43" s="357" t="s">
        <v>34</v>
      </c>
      <c r="N43" s="357" t="s">
        <v>10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438</v>
      </c>
      <c r="U43" s="357" t="s">
        <v>294</v>
      </c>
      <c r="V43" s="357" t="s">
        <v>294</v>
      </c>
    </row>
    <row r="44" spans="1:22" ht="15" thickBot="1">
      <c r="A44" s="795"/>
      <c r="B44" s="708" t="s">
        <v>40</v>
      </c>
      <c r="C44" s="717" t="s">
        <v>338</v>
      </c>
      <c r="D44" s="707">
        <v>1</v>
      </c>
      <c r="E44" s="707">
        <v>1</v>
      </c>
      <c r="F44" s="806" t="s">
        <v>247</v>
      </c>
      <c r="G44" s="494"/>
      <c r="H44" s="494" t="s">
        <v>36</v>
      </c>
      <c r="I44" s="494" t="s">
        <v>294</v>
      </c>
      <c r="J44" s="494" t="s">
        <v>294</v>
      </c>
      <c r="K44" s="573">
        <v>0</v>
      </c>
      <c r="L44" s="358" t="s">
        <v>1180</v>
      </c>
      <c r="M44" s="357" t="s">
        <v>40</v>
      </c>
      <c r="N44" s="357" t="s">
        <v>36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1131</v>
      </c>
      <c r="U44" s="357" t="s">
        <v>294</v>
      </c>
      <c r="V44" s="357" t="s">
        <v>294</v>
      </c>
    </row>
    <row r="45" spans="1:22" ht="15" thickBot="1">
      <c r="A45" s="807"/>
      <c r="B45" s="799"/>
      <c r="C45" s="812" t="s">
        <v>22</v>
      </c>
      <c r="D45" s="813">
        <v>21</v>
      </c>
      <c r="E45" s="799">
        <v>31</v>
      </c>
      <c r="F45" s="800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794">
        <v>6</v>
      </c>
      <c r="B46" s="706" t="s">
        <v>35</v>
      </c>
      <c r="C46" s="717" t="s">
        <v>3258</v>
      </c>
      <c r="D46" s="706">
        <v>3</v>
      </c>
      <c r="E46" s="706">
        <v>4</v>
      </c>
      <c r="F46" s="810" t="s">
        <v>3185</v>
      </c>
      <c r="G46" s="494"/>
      <c r="H46" s="494" t="s">
        <v>3184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35</v>
      </c>
      <c r="N46" s="357" t="s">
        <v>3184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3187</v>
      </c>
      <c r="U46" s="357" t="s">
        <v>294</v>
      </c>
      <c r="V46" s="357" t="s">
        <v>294</v>
      </c>
    </row>
    <row r="47" spans="1:22">
      <c r="A47" s="795"/>
      <c r="B47" s="707" t="s">
        <v>3950</v>
      </c>
      <c r="C47" s="717" t="s">
        <v>4047</v>
      </c>
      <c r="D47" s="707">
        <v>2</v>
      </c>
      <c r="E47" s="707">
        <v>2</v>
      </c>
      <c r="F47" s="665" t="s">
        <v>4107</v>
      </c>
      <c r="G47" s="494"/>
      <c r="H47" s="494" t="s">
        <v>4106</v>
      </c>
      <c r="I47" s="494" t="s">
        <v>294</v>
      </c>
      <c r="J47" s="494" t="s">
        <v>294</v>
      </c>
      <c r="K47" s="573">
        <v>0</v>
      </c>
      <c r="L47" s="358" t="s">
        <v>3952</v>
      </c>
      <c r="M47" s="357" t="s">
        <v>3950</v>
      </c>
      <c r="N47" s="357" t="s">
        <v>4106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4107</v>
      </c>
      <c r="U47" s="357" t="s">
        <v>294</v>
      </c>
      <c r="V47" s="357" t="s">
        <v>294</v>
      </c>
    </row>
    <row r="48" spans="1:22">
      <c r="A48" s="795"/>
      <c r="B48" s="707" t="s">
        <v>4109</v>
      </c>
      <c r="C48" s="717" t="s">
        <v>3762</v>
      </c>
      <c r="D48" s="707">
        <v>6</v>
      </c>
      <c r="E48" s="707">
        <v>10</v>
      </c>
      <c r="F48" s="805" t="s">
        <v>4101</v>
      </c>
      <c r="G48" s="494"/>
      <c r="H48" s="494" t="s">
        <v>4100</v>
      </c>
      <c r="I48" s="494" t="s">
        <v>294</v>
      </c>
      <c r="J48" s="494" t="s">
        <v>294</v>
      </c>
      <c r="K48" s="573">
        <v>0</v>
      </c>
      <c r="L48" s="358" t="s">
        <v>3763</v>
      </c>
      <c r="M48" s="357" t="s">
        <v>4109</v>
      </c>
      <c r="N48" s="357" t="s">
        <v>4100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4102</v>
      </c>
      <c r="U48" s="357" t="s">
        <v>294</v>
      </c>
      <c r="V48" s="357" t="s">
        <v>294</v>
      </c>
    </row>
    <row r="49" spans="1:22">
      <c r="A49" s="795"/>
      <c r="B49" s="707" t="s">
        <v>4110</v>
      </c>
      <c r="C49" s="717" t="s">
        <v>4111</v>
      </c>
      <c r="D49" s="707">
        <v>4</v>
      </c>
      <c r="E49" s="707">
        <v>6</v>
      </c>
      <c r="F49" s="802" t="s">
        <v>4104</v>
      </c>
      <c r="G49" s="494"/>
      <c r="H49" s="494" t="s">
        <v>4103</v>
      </c>
      <c r="I49" s="494" t="s">
        <v>294</v>
      </c>
      <c r="J49" s="494" t="s">
        <v>294</v>
      </c>
      <c r="K49" s="573">
        <v>0</v>
      </c>
      <c r="L49" s="358" t="s">
        <v>4112</v>
      </c>
      <c r="M49" s="357" t="s">
        <v>4110</v>
      </c>
      <c r="N49" s="357" t="s">
        <v>4103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4105</v>
      </c>
      <c r="U49" s="357" t="s">
        <v>294</v>
      </c>
      <c r="V49" s="357" t="s">
        <v>294</v>
      </c>
    </row>
    <row r="50" spans="1:22">
      <c r="A50" s="795"/>
      <c r="B50" s="707" t="s">
        <v>4113</v>
      </c>
      <c r="C50" s="717" t="s">
        <v>4114</v>
      </c>
      <c r="D50" s="707">
        <v>3</v>
      </c>
      <c r="E50" s="707">
        <v>4</v>
      </c>
      <c r="F50" s="805" t="s">
        <v>4101</v>
      </c>
      <c r="G50" s="494"/>
      <c r="H50" s="494" t="s">
        <v>4100</v>
      </c>
      <c r="I50" s="494" t="s">
        <v>294</v>
      </c>
      <c r="J50" s="494" t="s">
        <v>294</v>
      </c>
      <c r="K50" s="573">
        <v>0</v>
      </c>
      <c r="L50" s="358" t="s">
        <v>4115</v>
      </c>
      <c r="M50" s="357" t="s">
        <v>4113</v>
      </c>
      <c r="N50" s="357" t="s">
        <v>4100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4102</v>
      </c>
      <c r="U50" s="357" t="s">
        <v>294</v>
      </c>
      <c r="V50" s="357" t="s">
        <v>294</v>
      </c>
    </row>
    <row r="51" spans="1:22" ht="15" thickBot="1">
      <c r="A51" s="795"/>
      <c r="B51" s="707" t="s">
        <v>3753</v>
      </c>
      <c r="C51" s="717" t="s">
        <v>4116</v>
      </c>
      <c r="D51" s="708">
        <v>2</v>
      </c>
      <c r="E51" s="708">
        <v>2</v>
      </c>
      <c r="F51" s="802"/>
      <c r="G51" s="494" t="s">
        <v>242</v>
      </c>
      <c r="H51" s="494"/>
      <c r="I51" s="494" t="s">
        <v>294</v>
      </c>
      <c r="J51" s="494" t="s">
        <v>294</v>
      </c>
      <c r="K51" s="573">
        <v>0</v>
      </c>
      <c r="L51" s="358" t="s">
        <v>3754</v>
      </c>
      <c r="M51" s="357" t="s">
        <v>3753</v>
      </c>
      <c r="N51" s="357" t="s">
        <v>241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</row>
    <row r="52" spans="1:22" ht="19.5" customHeight="1" thickBot="1">
      <c r="A52" s="795"/>
      <c r="B52" s="707" t="s">
        <v>3740</v>
      </c>
      <c r="C52" s="717" t="s">
        <v>4117</v>
      </c>
      <c r="D52" s="708">
        <v>2</v>
      </c>
      <c r="E52" s="708">
        <v>2</v>
      </c>
      <c r="F52" s="802"/>
      <c r="G52" s="494" t="s">
        <v>242</v>
      </c>
      <c r="H52" s="494"/>
      <c r="I52" s="494" t="s">
        <v>294</v>
      </c>
      <c r="J52" s="494" t="s">
        <v>294</v>
      </c>
      <c r="K52" s="573">
        <v>0</v>
      </c>
      <c r="L52" s="358" t="s">
        <v>3741</v>
      </c>
      <c r="M52" s="357" t="s">
        <v>3740</v>
      </c>
      <c r="N52" s="357" t="s">
        <v>241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 ht="15" thickBot="1">
      <c r="A53" s="807"/>
      <c r="B53" s="808"/>
      <c r="C53" s="798" t="s">
        <v>22</v>
      </c>
      <c r="D53" s="799">
        <v>20</v>
      </c>
      <c r="E53" s="799">
        <v>28</v>
      </c>
      <c r="F53" s="800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794">
        <v>7</v>
      </c>
      <c r="B54" s="706" t="s">
        <v>3769</v>
      </c>
      <c r="C54" s="733" t="s">
        <v>3770</v>
      </c>
      <c r="D54" s="706">
        <v>3</v>
      </c>
      <c r="E54" s="706">
        <v>4</v>
      </c>
      <c r="F54" s="801" t="s">
        <v>3762</v>
      </c>
      <c r="G54" s="494"/>
      <c r="H54" s="494" t="s">
        <v>4109</v>
      </c>
      <c r="I54" s="494" t="s">
        <v>294</v>
      </c>
      <c r="J54" s="494" t="s">
        <v>294</v>
      </c>
      <c r="K54" s="573">
        <v>0</v>
      </c>
      <c r="L54" s="358" t="s">
        <v>3771</v>
      </c>
      <c r="M54" s="357" t="s">
        <v>3769</v>
      </c>
      <c r="N54" s="357" t="s">
        <v>4109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3763</v>
      </c>
      <c r="U54" s="357" t="s">
        <v>294</v>
      </c>
      <c r="V54" s="357" t="s">
        <v>294</v>
      </c>
    </row>
    <row r="55" spans="1:22">
      <c r="A55" s="795"/>
      <c r="B55" s="707" t="s">
        <v>4118</v>
      </c>
      <c r="C55" s="717" t="s">
        <v>4119</v>
      </c>
      <c r="D55" s="707">
        <v>3</v>
      </c>
      <c r="E55" s="707">
        <v>4</v>
      </c>
      <c r="F55" s="802" t="s">
        <v>4047</v>
      </c>
      <c r="G55" s="494"/>
      <c r="H55" s="494" t="s">
        <v>3950</v>
      </c>
      <c r="I55" s="494" t="s">
        <v>294</v>
      </c>
      <c r="J55" s="494" t="s">
        <v>294</v>
      </c>
      <c r="K55" s="573">
        <v>0</v>
      </c>
      <c r="L55" s="358" t="s">
        <v>4120</v>
      </c>
      <c r="M55" s="357" t="s">
        <v>4118</v>
      </c>
      <c r="N55" s="357" t="s">
        <v>3950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3952</v>
      </c>
      <c r="U55" s="357" t="s">
        <v>294</v>
      </c>
      <c r="V55" s="357" t="s">
        <v>294</v>
      </c>
    </row>
    <row r="56" spans="1:22">
      <c r="A56" s="795"/>
      <c r="B56" s="707" t="s">
        <v>4121</v>
      </c>
      <c r="C56" s="717" t="s">
        <v>4122</v>
      </c>
      <c r="D56" s="707">
        <v>5</v>
      </c>
      <c r="E56" s="707">
        <v>8</v>
      </c>
      <c r="F56" s="802" t="s">
        <v>3758</v>
      </c>
      <c r="G56" s="494"/>
      <c r="H56" s="494" t="s">
        <v>4108</v>
      </c>
      <c r="I56" s="494" t="s">
        <v>294</v>
      </c>
      <c r="J56" s="494" t="s">
        <v>294</v>
      </c>
      <c r="K56" s="573">
        <v>0</v>
      </c>
      <c r="L56" s="358" t="s">
        <v>4122</v>
      </c>
      <c r="M56" s="357" t="s">
        <v>4121</v>
      </c>
      <c r="N56" s="357" t="s">
        <v>4108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3593</v>
      </c>
      <c r="U56" s="357" t="s">
        <v>294</v>
      </c>
      <c r="V56" s="357" t="s">
        <v>294</v>
      </c>
    </row>
    <row r="57" spans="1:22" ht="15" thickBot="1">
      <c r="A57" s="795"/>
      <c r="B57" s="708" t="s">
        <v>4123</v>
      </c>
      <c r="C57" s="747" t="s">
        <v>147</v>
      </c>
      <c r="D57" s="708">
        <v>8</v>
      </c>
      <c r="E57" s="708">
        <v>12</v>
      </c>
      <c r="F57" s="806" t="s">
        <v>3258</v>
      </c>
      <c r="G57" s="494"/>
      <c r="H57" s="494" t="s">
        <v>35</v>
      </c>
      <c r="I57" s="494" t="s">
        <v>294</v>
      </c>
      <c r="J57" s="494" t="s">
        <v>294</v>
      </c>
      <c r="K57" s="573">
        <v>0</v>
      </c>
      <c r="L57" s="358" t="s">
        <v>1153</v>
      </c>
      <c r="M57" s="357" t="s">
        <v>4123</v>
      </c>
      <c r="N57" s="357" t="s">
        <v>35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3259</v>
      </c>
      <c r="U57" s="357" t="s">
        <v>294</v>
      </c>
      <c r="V57" s="357" t="s">
        <v>294</v>
      </c>
    </row>
    <row r="58" spans="1:22" ht="15" thickBot="1">
      <c r="A58" s="807"/>
      <c r="B58" s="808"/>
      <c r="C58" s="798" t="s">
        <v>22</v>
      </c>
      <c r="D58" s="799">
        <v>19</v>
      </c>
      <c r="E58" s="799">
        <v>28</v>
      </c>
      <c r="F58" s="814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794">
        <v>8</v>
      </c>
      <c r="B59" s="706" t="s">
        <v>4124</v>
      </c>
      <c r="C59" s="733" t="s">
        <v>4125</v>
      </c>
      <c r="D59" s="706">
        <v>2</v>
      </c>
      <c r="E59" s="706">
        <v>2</v>
      </c>
      <c r="F59" s="801" t="s">
        <v>4126</v>
      </c>
      <c r="G59" s="494"/>
      <c r="H59" s="494" t="s">
        <v>4118</v>
      </c>
      <c r="I59" s="494" t="s">
        <v>294</v>
      </c>
      <c r="J59" s="494" t="s">
        <v>294</v>
      </c>
      <c r="K59" s="573">
        <v>0</v>
      </c>
      <c r="L59" s="358" t="s">
        <v>4127</v>
      </c>
      <c r="M59" s="357" t="s">
        <v>4124</v>
      </c>
      <c r="N59" s="357" t="s">
        <v>4118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4120</v>
      </c>
      <c r="U59" s="357" t="s">
        <v>294</v>
      </c>
      <c r="V59" s="357" t="s">
        <v>294</v>
      </c>
    </row>
    <row r="60" spans="1:22">
      <c r="A60" s="795"/>
      <c r="B60" s="707" t="s">
        <v>4128</v>
      </c>
      <c r="C60" s="717" t="s">
        <v>3768</v>
      </c>
      <c r="D60" s="707">
        <v>2</v>
      </c>
      <c r="E60" s="707">
        <v>2</v>
      </c>
      <c r="F60" s="802" t="s">
        <v>3770</v>
      </c>
      <c r="G60" s="494"/>
      <c r="H60" s="494" t="s">
        <v>3769</v>
      </c>
      <c r="I60" s="494" t="s">
        <v>294</v>
      </c>
      <c r="J60" s="494" t="s">
        <v>294</v>
      </c>
      <c r="K60" s="573">
        <v>0</v>
      </c>
      <c r="L60" s="358" t="s">
        <v>3618</v>
      </c>
      <c r="M60" s="357" t="s">
        <v>4128</v>
      </c>
      <c r="N60" s="357" t="s">
        <v>3769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3771</v>
      </c>
      <c r="U60" s="357" t="s">
        <v>294</v>
      </c>
      <c r="V60" s="357" t="s">
        <v>294</v>
      </c>
    </row>
    <row r="61" spans="1:22">
      <c r="A61" s="795"/>
      <c r="B61" s="707" t="s">
        <v>4129</v>
      </c>
      <c r="C61" s="717" t="s">
        <v>4130</v>
      </c>
      <c r="D61" s="707">
        <v>5</v>
      </c>
      <c r="E61" s="707">
        <v>8</v>
      </c>
      <c r="F61" s="802" t="s">
        <v>3762</v>
      </c>
      <c r="G61" s="494"/>
      <c r="H61" s="494" t="s">
        <v>4109</v>
      </c>
      <c r="I61" s="494" t="s">
        <v>294</v>
      </c>
      <c r="J61" s="494" t="s">
        <v>294</v>
      </c>
      <c r="K61" s="573">
        <v>0</v>
      </c>
      <c r="L61" s="358" t="s">
        <v>4131</v>
      </c>
      <c r="M61" s="357" t="s">
        <v>4129</v>
      </c>
      <c r="N61" s="357" t="s">
        <v>4109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3763</v>
      </c>
      <c r="U61" s="357" t="s">
        <v>294</v>
      </c>
      <c r="V61" s="357" t="s">
        <v>294</v>
      </c>
    </row>
    <row r="62" spans="1:22">
      <c r="A62" s="795"/>
      <c r="B62" s="707" t="s">
        <v>38</v>
      </c>
      <c r="C62" s="717" t="s">
        <v>146</v>
      </c>
      <c r="D62" s="707">
        <v>1</v>
      </c>
      <c r="E62" s="707">
        <v>1</v>
      </c>
      <c r="F62" s="802" t="s">
        <v>3226</v>
      </c>
      <c r="G62" s="494"/>
      <c r="H62" s="494" t="s">
        <v>19</v>
      </c>
      <c r="I62" s="494" t="s">
        <v>294</v>
      </c>
      <c r="J62" s="494" t="s">
        <v>294</v>
      </c>
      <c r="K62" s="573">
        <v>0</v>
      </c>
      <c r="L62" s="358" t="s">
        <v>331</v>
      </c>
      <c r="M62" s="357" t="s">
        <v>38</v>
      </c>
      <c r="N62" s="357" t="s">
        <v>19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335</v>
      </c>
      <c r="U62" s="357" t="s">
        <v>294</v>
      </c>
      <c r="V62" s="357" t="s">
        <v>294</v>
      </c>
    </row>
    <row r="63" spans="1:22" ht="15" thickBot="1">
      <c r="A63" s="795"/>
      <c r="B63" s="708" t="s">
        <v>4132</v>
      </c>
      <c r="C63" s="747" t="s">
        <v>151</v>
      </c>
      <c r="D63" s="708">
        <v>6</v>
      </c>
      <c r="E63" s="708">
        <v>8</v>
      </c>
      <c r="F63" s="806" t="s">
        <v>147</v>
      </c>
      <c r="G63" s="494"/>
      <c r="H63" s="494" t="s">
        <v>4123</v>
      </c>
      <c r="I63" s="494" t="s">
        <v>294</v>
      </c>
      <c r="J63" s="494" t="s">
        <v>294</v>
      </c>
      <c r="K63" s="573">
        <v>0</v>
      </c>
      <c r="L63" s="358" t="s">
        <v>1182</v>
      </c>
      <c r="M63" s="357" t="s">
        <v>4132</v>
      </c>
      <c r="N63" s="357" t="s">
        <v>4123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1153</v>
      </c>
      <c r="U63" s="357" t="s">
        <v>294</v>
      </c>
      <c r="V63" s="357" t="s">
        <v>294</v>
      </c>
    </row>
    <row r="64" spans="1:22" ht="15" thickBot="1">
      <c r="A64" s="807"/>
      <c r="B64" s="797"/>
      <c r="C64" s="798" t="s">
        <v>22</v>
      </c>
      <c r="D64" s="799">
        <v>16</v>
      </c>
      <c r="E64" s="799">
        <v>21</v>
      </c>
      <c r="F64" s="800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22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 ht="15" thickBot="1">
      <c r="A65" s="794">
        <v>9</v>
      </c>
      <c r="B65" s="757" t="s">
        <v>4133</v>
      </c>
      <c r="C65" s="717" t="s">
        <v>4134</v>
      </c>
      <c r="D65" s="708">
        <v>20</v>
      </c>
      <c r="E65" s="708">
        <v>40</v>
      </c>
      <c r="F65" s="815" t="s">
        <v>4130</v>
      </c>
      <c r="G65" s="494"/>
      <c r="H65" s="494" t="s">
        <v>4129</v>
      </c>
      <c r="I65" s="494" t="s">
        <v>294</v>
      </c>
      <c r="J65" s="494" t="s">
        <v>294</v>
      </c>
      <c r="K65" s="573">
        <v>0</v>
      </c>
      <c r="L65" s="358" t="s">
        <v>4134</v>
      </c>
      <c r="M65" s="357" t="s">
        <v>4133</v>
      </c>
      <c r="N65" s="357" t="s">
        <v>4129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4131</v>
      </c>
      <c r="U65" s="357" t="s">
        <v>294</v>
      </c>
      <c r="V65" s="357" t="s">
        <v>294</v>
      </c>
    </row>
    <row r="66" spans="1:22" ht="15" thickBot="1">
      <c r="A66" s="807"/>
      <c r="B66" s="808"/>
      <c r="C66" s="798" t="s">
        <v>22</v>
      </c>
      <c r="D66" s="799">
        <v>20</v>
      </c>
      <c r="E66" s="799">
        <v>40</v>
      </c>
      <c r="F66" s="800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794">
        <v>10</v>
      </c>
      <c r="B67" s="707" t="s">
        <v>4135</v>
      </c>
      <c r="C67" s="717" t="s">
        <v>4136</v>
      </c>
      <c r="D67" s="707">
        <v>20</v>
      </c>
      <c r="E67" s="707">
        <v>40</v>
      </c>
      <c r="F67" s="802" t="s">
        <v>4134</v>
      </c>
      <c r="G67" s="494"/>
      <c r="H67" s="494" t="s">
        <v>4133</v>
      </c>
      <c r="I67" s="494" t="s">
        <v>294</v>
      </c>
      <c r="J67" s="494" t="s">
        <v>294</v>
      </c>
      <c r="K67" s="573">
        <v>0</v>
      </c>
      <c r="L67" s="358" t="s">
        <v>4136</v>
      </c>
      <c r="M67" s="357" t="s">
        <v>4135</v>
      </c>
      <c r="N67" s="357" t="s">
        <v>4133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4134</v>
      </c>
      <c r="U67" s="357" t="s">
        <v>294</v>
      </c>
      <c r="V67" s="357" t="s">
        <v>294</v>
      </c>
    </row>
    <row r="68" spans="1:22" ht="15" thickBot="1">
      <c r="A68" s="795"/>
      <c r="B68" s="707" t="s">
        <v>4137</v>
      </c>
      <c r="C68" s="717" t="s">
        <v>3394</v>
      </c>
      <c r="D68" s="660">
        <v>2</v>
      </c>
      <c r="E68" s="660">
        <v>2</v>
      </c>
      <c r="F68" s="806" t="s">
        <v>4138</v>
      </c>
      <c r="G68" s="494"/>
      <c r="H68" s="494" t="s">
        <v>4133</v>
      </c>
      <c r="I68" s="494" t="s">
        <v>4132</v>
      </c>
      <c r="J68" s="494" t="s">
        <v>294</v>
      </c>
      <c r="K68" s="573">
        <v>0</v>
      </c>
      <c r="L68" s="358" t="s">
        <v>3396</v>
      </c>
      <c r="M68" s="357" t="s">
        <v>4137</v>
      </c>
      <c r="N68" s="357" t="s">
        <v>4133</v>
      </c>
      <c r="O68" s="357" t="s">
        <v>4132</v>
      </c>
      <c r="P68" s="357" t="s">
        <v>294</v>
      </c>
      <c r="Q68" s="357">
        <v>0</v>
      </c>
      <c r="R68" s="357">
        <v>28</v>
      </c>
      <c r="S68" s="357">
        <v>0</v>
      </c>
      <c r="T68" s="357" t="s">
        <v>4134</v>
      </c>
      <c r="U68" s="357" t="s">
        <v>1182</v>
      </c>
      <c r="V68" s="357" t="s">
        <v>294</v>
      </c>
    </row>
    <row r="69" spans="1:22" ht="15" thickBot="1">
      <c r="A69" s="816"/>
      <c r="B69" s="799"/>
      <c r="C69" s="798" t="s">
        <v>22</v>
      </c>
      <c r="D69" s="799">
        <v>22</v>
      </c>
      <c r="E69" s="799">
        <v>42</v>
      </c>
      <c r="F69" s="800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817"/>
      <c r="B70" s="818"/>
      <c r="C70" s="819" t="s">
        <v>111</v>
      </c>
      <c r="D70" s="808">
        <v>200</v>
      </c>
      <c r="E70" s="808">
        <v>295</v>
      </c>
      <c r="F70" s="820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764"/>
      <c r="B71" s="764"/>
      <c r="C71" s="764"/>
      <c r="D71" s="764"/>
      <c r="E71" s="764"/>
      <c r="F71" s="684"/>
    </row>
    <row r="72" spans="1:22">
      <c r="A72" s="764"/>
      <c r="B72" s="764"/>
      <c r="C72" s="764"/>
      <c r="D72" s="764"/>
      <c r="E72" s="764"/>
      <c r="F72" s="684"/>
    </row>
    <row r="73" spans="1:22">
      <c r="A73" s="764"/>
      <c r="B73" s="764"/>
      <c r="C73" s="764"/>
      <c r="D73" s="764"/>
      <c r="E73" s="764"/>
      <c r="F73" s="684"/>
    </row>
    <row r="74" spans="1:22">
      <c r="A74" s="764"/>
      <c r="B74" s="764"/>
      <c r="C74" s="764"/>
      <c r="D74" s="764"/>
      <c r="E74" s="764"/>
      <c r="F74" s="684"/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5AA96-38BE-47EE-A9F6-EEA13AAE419F}">
  <sheetPr codeName="Sheet234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604" t="s">
        <v>11</v>
      </c>
      <c r="D9" s="605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3397</v>
      </c>
      <c r="C10" s="608" t="s">
        <v>3398</v>
      </c>
      <c r="D10" s="609">
        <v>5</v>
      </c>
      <c r="E10" s="607">
        <v>6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4001</v>
      </c>
      <c r="C11" s="611" t="s">
        <v>4002</v>
      </c>
      <c r="D11" s="609">
        <v>3</v>
      </c>
      <c r="E11" s="607">
        <v>4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4003</v>
      </c>
      <c r="M11" s="357" t="s">
        <v>4001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4004</v>
      </c>
      <c r="C12" s="611" t="s">
        <v>4005</v>
      </c>
      <c r="D12" s="609">
        <v>3</v>
      </c>
      <c r="E12" s="607">
        <v>4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4006</v>
      </c>
      <c r="M12" s="357" t="s">
        <v>4004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3184</v>
      </c>
      <c r="C13" s="611" t="s">
        <v>3185</v>
      </c>
      <c r="D13" s="609">
        <v>3</v>
      </c>
      <c r="E13" s="607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20</v>
      </c>
      <c r="C14" s="611" t="s">
        <v>21</v>
      </c>
      <c r="D14" s="609">
        <v>5</v>
      </c>
      <c r="E14" s="607">
        <v>6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9"/>
      <c r="C15" s="646" t="s">
        <v>22</v>
      </c>
      <c r="D15" s="614">
        <v>21</v>
      </c>
      <c r="E15" s="614">
        <v>26</v>
      </c>
      <c r="F15" s="62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3910</v>
      </c>
      <c r="C16" s="611" t="s">
        <v>3911</v>
      </c>
      <c r="D16" s="609">
        <v>4</v>
      </c>
      <c r="E16" s="607">
        <v>6</v>
      </c>
      <c r="F16" s="626" t="s">
        <v>4005</v>
      </c>
      <c r="G16" s="494"/>
      <c r="H16" s="494" t="s">
        <v>4004</v>
      </c>
      <c r="I16" s="494" t="s">
        <v>294</v>
      </c>
      <c r="J16" s="494" t="s">
        <v>294</v>
      </c>
      <c r="K16" s="573">
        <v>0</v>
      </c>
      <c r="L16" s="358" t="s">
        <v>3912</v>
      </c>
      <c r="M16" s="357" t="s">
        <v>3910</v>
      </c>
      <c r="N16" s="357" t="s">
        <v>4004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4006</v>
      </c>
      <c r="U16" s="357" t="s">
        <v>294</v>
      </c>
      <c r="V16" s="357" t="s">
        <v>294</v>
      </c>
    </row>
    <row r="17" spans="1:22">
      <c r="A17" s="527"/>
      <c r="B17" s="607" t="s">
        <v>3643</v>
      </c>
      <c r="C17" s="611" t="s">
        <v>4070</v>
      </c>
      <c r="D17" s="609">
        <v>2</v>
      </c>
      <c r="E17" s="607">
        <v>2</v>
      </c>
      <c r="F17" s="617" t="s">
        <v>4002</v>
      </c>
      <c r="G17" s="494"/>
      <c r="H17" s="494" t="s">
        <v>4001</v>
      </c>
      <c r="I17" s="494" t="s">
        <v>294</v>
      </c>
      <c r="J17" s="494" t="s">
        <v>294</v>
      </c>
      <c r="K17" s="573">
        <v>0</v>
      </c>
      <c r="L17" s="358" t="s">
        <v>3645</v>
      </c>
      <c r="M17" s="357" t="s">
        <v>3643</v>
      </c>
      <c r="N17" s="357" t="s">
        <v>4001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4003</v>
      </c>
      <c r="U17" s="357" t="s">
        <v>294</v>
      </c>
      <c r="V17" s="357" t="s">
        <v>294</v>
      </c>
    </row>
    <row r="18" spans="1:22">
      <c r="A18" s="527"/>
      <c r="B18" s="607" t="s">
        <v>3544</v>
      </c>
      <c r="C18" s="611" t="s">
        <v>4071</v>
      </c>
      <c r="D18" s="609">
        <v>5</v>
      </c>
      <c r="E18" s="607">
        <v>6</v>
      </c>
      <c r="F18" s="633" t="s">
        <v>3398</v>
      </c>
      <c r="G18" s="494"/>
      <c r="H18" s="494" t="s">
        <v>3397</v>
      </c>
      <c r="I18" s="494" t="s">
        <v>294</v>
      </c>
      <c r="J18" s="494" t="s">
        <v>294</v>
      </c>
      <c r="K18" s="573">
        <v>0</v>
      </c>
      <c r="L18" s="358" t="s">
        <v>593</v>
      </c>
      <c r="M18" s="357" t="s">
        <v>3544</v>
      </c>
      <c r="N18" s="357" t="s">
        <v>3397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3399</v>
      </c>
      <c r="U18" s="357" t="s">
        <v>294</v>
      </c>
      <c r="V18" s="357" t="s">
        <v>294</v>
      </c>
    </row>
    <row r="19" spans="1:22">
      <c r="A19" s="527"/>
      <c r="B19" s="607" t="s">
        <v>19</v>
      </c>
      <c r="C19" s="611" t="s">
        <v>4072</v>
      </c>
      <c r="D19" s="609">
        <v>2</v>
      </c>
      <c r="E19" s="607">
        <v>2</v>
      </c>
      <c r="F19" s="633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19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527"/>
      <c r="B20" s="607" t="s">
        <v>4009</v>
      </c>
      <c r="C20" s="611" t="s">
        <v>4010</v>
      </c>
      <c r="D20" s="609">
        <v>2</v>
      </c>
      <c r="E20" s="607">
        <v>4</v>
      </c>
      <c r="F20" s="617" t="s">
        <v>4005</v>
      </c>
      <c r="G20" s="494"/>
      <c r="H20" s="494" t="s">
        <v>4004</v>
      </c>
      <c r="I20" s="494" t="s">
        <v>294</v>
      </c>
      <c r="J20" s="494" t="s">
        <v>294</v>
      </c>
      <c r="K20" s="573">
        <v>0</v>
      </c>
      <c r="L20" s="358" t="s">
        <v>4011</v>
      </c>
      <c r="M20" s="357" t="s">
        <v>4009</v>
      </c>
      <c r="N20" s="357" t="s">
        <v>4004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4006</v>
      </c>
      <c r="U20" s="357" t="s">
        <v>294</v>
      </c>
      <c r="V20" s="357" t="s">
        <v>294</v>
      </c>
    </row>
    <row r="21" spans="1:22">
      <c r="A21" s="527"/>
      <c r="B21" s="607" t="s">
        <v>29</v>
      </c>
      <c r="C21" s="611" t="s">
        <v>3732</v>
      </c>
      <c r="D21" s="609">
        <v>2</v>
      </c>
      <c r="E21" s="607">
        <v>2</v>
      </c>
      <c r="F21" s="61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27"/>
      <c r="B22" s="619" t="s">
        <v>26</v>
      </c>
      <c r="C22" s="611" t="s">
        <v>417</v>
      </c>
      <c r="D22" s="609">
        <v>5</v>
      </c>
      <c r="E22" s="607">
        <v>6</v>
      </c>
      <c r="F22" s="765" t="s">
        <v>21</v>
      </c>
      <c r="G22" s="494"/>
      <c r="H22" s="494" t="s">
        <v>20</v>
      </c>
      <c r="I22" s="494" t="s">
        <v>294</v>
      </c>
      <c r="J22" s="494" t="s">
        <v>294</v>
      </c>
      <c r="K22" s="573">
        <v>0</v>
      </c>
      <c r="L22" s="358" t="s">
        <v>3412</v>
      </c>
      <c r="M22" s="357" t="s">
        <v>26</v>
      </c>
      <c r="N22" s="357" t="s">
        <v>20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470</v>
      </c>
      <c r="U22" s="357" t="s">
        <v>294</v>
      </c>
      <c r="V22" s="357" t="s">
        <v>294</v>
      </c>
    </row>
    <row r="23" spans="1:22" ht="15" thickBot="1">
      <c r="A23" s="528"/>
      <c r="B23" s="622"/>
      <c r="C23" s="646" t="s">
        <v>22</v>
      </c>
      <c r="D23" s="614">
        <v>22</v>
      </c>
      <c r="E23" s="614">
        <v>28</v>
      </c>
      <c r="F23" s="641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527">
        <v>3</v>
      </c>
      <c r="B24" s="603" t="s">
        <v>3200</v>
      </c>
      <c r="C24" s="611" t="s">
        <v>3201</v>
      </c>
      <c r="D24" s="609">
        <v>3</v>
      </c>
      <c r="E24" s="607">
        <v>4</v>
      </c>
      <c r="F24" s="626" t="s">
        <v>4010</v>
      </c>
      <c r="G24" s="494"/>
      <c r="H24" s="494" t="s">
        <v>4009</v>
      </c>
      <c r="I24" s="494" t="s">
        <v>294</v>
      </c>
      <c r="J24" s="494" t="s">
        <v>294</v>
      </c>
      <c r="K24" s="573">
        <v>0</v>
      </c>
      <c r="L24" s="358" t="s">
        <v>3202</v>
      </c>
      <c r="M24" s="357" t="s">
        <v>3200</v>
      </c>
      <c r="N24" s="357" t="s">
        <v>4009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4011</v>
      </c>
      <c r="U24" s="357" t="s">
        <v>294</v>
      </c>
      <c r="V24" s="357" t="s">
        <v>294</v>
      </c>
    </row>
    <row r="25" spans="1:22">
      <c r="A25" s="527"/>
      <c r="B25" s="607" t="s">
        <v>4012</v>
      </c>
      <c r="C25" s="611" t="s">
        <v>4013</v>
      </c>
      <c r="D25" s="609">
        <v>3</v>
      </c>
      <c r="E25" s="607">
        <v>4</v>
      </c>
      <c r="F25" s="633" t="s">
        <v>4010</v>
      </c>
      <c r="G25" s="494"/>
      <c r="H25" s="494" t="s">
        <v>4009</v>
      </c>
      <c r="I25" s="494" t="s">
        <v>294</v>
      </c>
      <c r="J25" s="494" t="s">
        <v>294</v>
      </c>
      <c r="K25" s="573">
        <v>0</v>
      </c>
      <c r="L25" s="358" t="s">
        <v>4013</v>
      </c>
      <c r="M25" s="357" t="s">
        <v>4012</v>
      </c>
      <c r="N25" s="357" t="s">
        <v>4009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4011</v>
      </c>
      <c r="U25" s="357" t="s">
        <v>294</v>
      </c>
      <c r="V25" s="357" t="s">
        <v>294</v>
      </c>
    </row>
    <row r="26" spans="1:22">
      <c r="A26" s="527"/>
      <c r="B26" s="607" t="s">
        <v>36</v>
      </c>
      <c r="C26" s="611" t="s">
        <v>406</v>
      </c>
      <c r="D26" s="609">
        <v>1</v>
      </c>
      <c r="E26" s="607">
        <v>1</v>
      </c>
      <c r="F26" s="617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1131</v>
      </c>
      <c r="M26" s="357" t="s">
        <v>36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27"/>
      <c r="B27" s="607" t="s">
        <v>4014</v>
      </c>
      <c r="C27" s="611" t="s">
        <v>4015</v>
      </c>
      <c r="D27" s="609">
        <v>2</v>
      </c>
      <c r="E27" s="607">
        <v>4</v>
      </c>
      <c r="F27" s="617" t="s">
        <v>3911</v>
      </c>
      <c r="G27" s="494"/>
      <c r="H27" s="494" t="s">
        <v>3910</v>
      </c>
      <c r="I27" s="494" t="s">
        <v>294</v>
      </c>
      <c r="J27" s="494" t="s">
        <v>294</v>
      </c>
      <c r="K27" s="573">
        <v>0</v>
      </c>
      <c r="L27" s="358" t="s">
        <v>4016</v>
      </c>
      <c r="M27" s="357" t="s">
        <v>4014</v>
      </c>
      <c r="N27" s="357" t="s">
        <v>3910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3912</v>
      </c>
      <c r="U27" s="357" t="s">
        <v>294</v>
      </c>
      <c r="V27" s="357" t="s">
        <v>294</v>
      </c>
    </row>
    <row r="28" spans="1:22">
      <c r="A28" s="527"/>
      <c r="B28" s="607" t="s">
        <v>3922</v>
      </c>
      <c r="C28" s="611" t="s">
        <v>3937</v>
      </c>
      <c r="D28" s="609">
        <v>4</v>
      </c>
      <c r="E28" s="607">
        <v>6</v>
      </c>
      <c r="F28" s="617" t="s">
        <v>3911</v>
      </c>
      <c r="G28" s="494"/>
      <c r="H28" s="494" t="s">
        <v>3910</v>
      </c>
      <c r="I28" s="494" t="s">
        <v>294</v>
      </c>
      <c r="J28" s="494" t="s">
        <v>294</v>
      </c>
      <c r="K28" s="573">
        <v>0</v>
      </c>
      <c r="L28" s="358" t="s">
        <v>3925</v>
      </c>
      <c r="M28" s="357" t="s">
        <v>3922</v>
      </c>
      <c r="N28" s="357" t="s">
        <v>3910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3912</v>
      </c>
      <c r="U28" s="357" t="s">
        <v>294</v>
      </c>
      <c r="V28" s="357" t="s">
        <v>294</v>
      </c>
    </row>
    <row r="29" spans="1:22" ht="15" thickBot="1">
      <c r="A29" s="527"/>
      <c r="B29" s="607" t="s">
        <v>33</v>
      </c>
      <c r="C29" s="611" t="s">
        <v>140</v>
      </c>
      <c r="D29" s="609">
        <v>5</v>
      </c>
      <c r="E29" s="607">
        <v>6</v>
      </c>
      <c r="F29" s="629" t="s">
        <v>52</v>
      </c>
      <c r="G29" s="494"/>
      <c r="H29" s="494" t="s">
        <v>26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33</v>
      </c>
      <c r="N29" s="357" t="s">
        <v>26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528"/>
      <c r="B30" s="612"/>
      <c r="C30" s="646" t="s">
        <v>22</v>
      </c>
      <c r="D30" s="614">
        <v>18</v>
      </c>
      <c r="E30" s="614">
        <v>25</v>
      </c>
      <c r="F30" s="641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6">
        <v>4</v>
      </c>
      <c r="B31" s="607" t="s">
        <v>40</v>
      </c>
      <c r="C31" s="611" t="s">
        <v>3453</v>
      </c>
      <c r="D31" s="609">
        <v>1</v>
      </c>
      <c r="E31" s="607">
        <v>1</v>
      </c>
      <c r="F31" s="617" t="s">
        <v>247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527"/>
      <c r="B32" s="607" t="s">
        <v>1020</v>
      </c>
      <c r="C32" s="611" t="s">
        <v>4073</v>
      </c>
      <c r="D32" s="609">
        <v>2</v>
      </c>
      <c r="E32" s="607">
        <v>2</v>
      </c>
      <c r="F32" s="617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3207</v>
      </c>
      <c r="M32" s="357" t="s">
        <v>1020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27"/>
      <c r="B33" s="607" t="s">
        <v>4017</v>
      </c>
      <c r="C33" s="611" t="s">
        <v>4018</v>
      </c>
      <c r="D33" s="609">
        <v>3</v>
      </c>
      <c r="E33" s="607">
        <v>4</v>
      </c>
      <c r="F33" s="617" t="s">
        <v>4013</v>
      </c>
      <c r="G33" s="494"/>
      <c r="H33" s="494" t="s">
        <v>4012</v>
      </c>
      <c r="I33" s="494" t="s">
        <v>294</v>
      </c>
      <c r="J33" s="494" t="s">
        <v>294</v>
      </c>
      <c r="K33" s="573">
        <v>0</v>
      </c>
      <c r="L33" s="358" t="s">
        <v>4019</v>
      </c>
      <c r="M33" s="357" t="s">
        <v>4017</v>
      </c>
      <c r="N33" s="357" t="s">
        <v>4012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4013</v>
      </c>
      <c r="U33" s="357" t="s">
        <v>294</v>
      </c>
      <c r="V33" s="357" t="s">
        <v>294</v>
      </c>
    </row>
    <row r="34" spans="1:22">
      <c r="A34" s="527"/>
      <c r="B34" s="607" t="s">
        <v>30</v>
      </c>
      <c r="C34" s="611" t="s">
        <v>4074</v>
      </c>
      <c r="D34" s="609">
        <v>5</v>
      </c>
      <c r="E34" s="607">
        <v>6</v>
      </c>
      <c r="F34" s="617" t="s">
        <v>3545</v>
      </c>
      <c r="G34" s="494"/>
      <c r="H34" s="494" t="s">
        <v>3544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</v>
      </c>
      <c r="N34" s="357" t="s">
        <v>3544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>
      <c r="A35" s="527"/>
      <c r="B35" s="607" t="s">
        <v>4020</v>
      </c>
      <c r="C35" s="611" t="s">
        <v>4021</v>
      </c>
      <c r="D35" s="609">
        <v>3</v>
      </c>
      <c r="E35" s="607">
        <v>4</v>
      </c>
      <c r="F35" s="617" t="s">
        <v>3937</v>
      </c>
      <c r="G35" s="494"/>
      <c r="H35" s="494" t="s">
        <v>3922</v>
      </c>
      <c r="I35" s="494" t="s">
        <v>294</v>
      </c>
      <c r="J35" s="494" t="s">
        <v>294</v>
      </c>
      <c r="K35" s="573">
        <v>0</v>
      </c>
      <c r="L35" s="358" t="s">
        <v>3575</v>
      </c>
      <c r="M35" s="357" t="s">
        <v>4020</v>
      </c>
      <c r="N35" s="357" t="s">
        <v>3922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3925</v>
      </c>
      <c r="U35" s="357" t="s">
        <v>294</v>
      </c>
      <c r="V35" s="357" t="s">
        <v>294</v>
      </c>
    </row>
    <row r="36" spans="1:22">
      <c r="A36" s="527"/>
      <c r="B36" s="607" t="s">
        <v>4022</v>
      </c>
      <c r="C36" s="611" t="s">
        <v>4023</v>
      </c>
      <c r="D36" s="609">
        <v>3</v>
      </c>
      <c r="E36" s="607">
        <v>4</v>
      </c>
      <c r="F36" s="617" t="s">
        <v>4013</v>
      </c>
      <c r="G36" s="494"/>
      <c r="H36" s="494" t="s">
        <v>4012</v>
      </c>
      <c r="I36" s="494" t="s">
        <v>294</v>
      </c>
      <c r="J36" s="494" t="s">
        <v>294</v>
      </c>
      <c r="K36" s="573">
        <v>0</v>
      </c>
      <c r="L36" s="358" t="s">
        <v>4024</v>
      </c>
      <c r="M36" s="357" t="s">
        <v>4022</v>
      </c>
      <c r="N36" s="357" t="s">
        <v>4012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4013</v>
      </c>
      <c r="U36" s="357" t="s">
        <v>294</v>
      </c>
      <c r="V36" s="357" t="s">
        <v>294</v>
      </c>
    </row>
    <row r="37" spans="1:22">
      <c r="A37" s="527"/>
      <c r="B37" s="607" t="s">
        <v>4025</v>
      </c>
      <c r="C37" s="611" t="s">
        <v>4026</v>
      </c>
      <c r="D37" s="609">
        <v>2</v>
      </c>
      <c r="E37" s="607">
        <v>2</v>
      </c>
      <c r="F37" s="617"/>
      <c r="G37" s="494" t="s">
        <v>241</v>
      </c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4027</v>
      </c>
      <c r="M37" s="357" t="s">
        <v>4025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</row>
    <row r="38" spans="1:22" ht="15" thickBot="1">
      <c r="A38" s="527"/>
      <c r="B38" s="607" t="s">
        <v>3658</v>
      </c>
      <c r="C38" s="611" t="s">
        <v>4028</v>
      </c>
      <c r="D38" s="609">
        <v>2</v>
      </c>
      <c r="E38" s="607">
        <v>2</v>
      </c>
      <c r="F38" s="617"/>
      <c r="G38" s="494" t="s">
        <v>241</v>
      </c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3660</v>
      </c>
      <c r="M38" s="357" t="s">
        <v>3658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528"/>
      <c r="B39" s="612"/>
      <c r="C39" s="646" t="s">
        <v>22</v>
      </c>
      <c r="D39" s="614">
        <v>19</v>
      </c>
      <c r="E39" s="614">
        <v>23</v>
      </c>
      <c r="F39" s="641"/>
      <c r="G39" s="494"/>
      <c r="H39" s="494" t="s">
        <v>294</v>
      </c>
      <c r="I39" s="494" t="s">
        <v>294</v>
      </c>
      <c r="J39" s="494" t="s">
        <v>294</v>
      </c>
      <c r="K39" s="573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27">
        <v>5</v>
      </c>
      <c r="B40" s="607" t="s">
        <v>4029</v>
      </c>
      <c r="C40" s="611" t="s">
        <v>3758</v>
      </c>
      <c r="D40" s="609">
        <v>2</v>
      </c>
      <c r="E40" s="607">
        <v>2</v>
      </c>
      <c r="F40" s="617" t="s">
        <v>141</v>
      </c>
      <c r="G40" s="494"/>
      <c r="H40" s="494" t="s">
        <v>30</v>
      </c>
      <c r="I40" s="494" t="s">
        <v>294</v>
      </c>
      <c r="J40" s="494" t="s">
        <v>294</v>
      </c>
      <c r="K40" s="574">
        <v>0</v>
      </c>
      <c r="L40" s="358" t="s">
        <v>3593</v>
      </c>
      <c r="M40" s="357" t="s">
        <v>4029</v>
      </c>
      <c r="N40" s="357" t="s">
        <v>30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527"/>
      <c r="B41" s="607" t="s">
        <v>4030</v>
      </c>
      <c r="C41" s="611" t="s">
        <v>4031</v>
      </c>
      <c r="D41" s="609">
        <v>3</v>
      </c>
      <c r="E41" s="607">
        <v>4</v>
      </c>
      <c r="F41" s="617" t="s">
        <v>4018</v>
      </c>
      <c r="G41" s="494"/>
      <c r="H41" s="494" t="s">
        <v>4017</v>
      </c>
      <c r="I41" s="494" t="s">
        <v>294</v>
      </c>
      <c r="J41" s="494" t="s">
        <v>294</v>
      </c>
      <c r="K41" s="573">
        <v>0</v>
      </c>
      <c r="L41" s="358" t="s">
        <v>4032</v>
      </c>
      <c r="M41" s="357" t="s">
        <v>4030</v>
      </c>
      <c r="N41" s="357" t="s">
        <v>4017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4019</v>
      </c>
      <c r="U41" s="357" t="s">
        <v>294</v>
      </c>
      <c r="V41" s="357" t="s">
        <v>294</v>
      </c>
    </row>
    <row r="42" spans="1:22">
      <c r="A42" s="527"/>
      <c r="B42" s="607" t="s">
        <v>4033</v>
      </c>
      <c r="C42" s="611" t="s">
        <v>3665</v>
      </c>
      <c r="D42" s="609">
        <v>5</v>
      </c>
      <c r="E42" s="607">
        <v>8</v>
      </c>
      <c r="F42" s="617" t="s">
        <v>4018</v>
      </c>
      <c r="G42" s="494"/>
      <c r="H42" s="494" t="s">
        <v>4017</v>
      </c>
      <c r="I42" s="494" t="s">
        <v>294</v>
      </c>
      <c r="J42" s="494" t="s">
        <v>294</v>
      </c>
      <c r="K42" s="573">
        <v>0</v>
      </c>
      <c r="L42" s="358" t="s">
        <v>3666</v>
      </c>
      <c r="M42" s="357" t="s">
        <v>4033</v>
      </c>
      <c r="N42" s="357" t="s">
        <v>4017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4019</v>
      </c>
      <c r="U42" s="357" t="s">
        <v>294</v>
      </c>
      <c r="V42" s="357" t="s">
        <v>294</v>
      </c>
    </row>
    <row r="43" spans="1:22">
      <c r="A43" s="527"/>
      <c r="B43" s="607" t="s">
        <v>4034</v>
      </c>
      <c r="C43" s="611" t="s">
        <v>4035</v>
      </c>
      <c r="D43" s="609">
        <v>3</v>
      </c>
      <c r="E43" s="607">
        <v>4</v>
      </c>
      <c r="F43" s="617" t="s">
        <v>141</v>
      </c>
      <c r="G43" s="494"/>
      <c r="H43" s="494" t="s">
        <v>30</v>
      </c>
      <c r="I43" s="494" t="s">
        <v>294</v>
      </c>
      <c r="J43" s="494" t="s">
        <v>294</v>
      </c>
      <c r="K43" s="573">
        <v>0</v>
      </c>
      <c r="L43" s="358" t="s">
        <v>4036</v>
      </c>
      <c r="M43" s="357" t="s">
        <v>4034</v>
      </c>
      <c r="N43" s="357" t="s">
        <v>30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604</v>
      </c>
      <c r="U43" s="357" t="s">
        <v>294</v>
      </c>
      <c r="V43" s="357" t="s">
        <v>294</v>
      </c>
    </row>
    <row r="44" spans="1:22">
      <c r="A44" s="527"/>
      <c r="B44" s="607" t="s">
        <v>4037</v>
      </c>
      <c r="C44" s="611" t="s">
        <v>4038</v>
      </c>
      <c r="D44" s="609">
        <v>2</v>
      </c>
      <c r="E44" s="607">
        <v>4</v>
      </c>
      <c r="F44" s="617" t="s">
        <v>4018</v>
      </c>
      <c r="G44" s="494"/>
      <c r="H44" s="494" t="s">
        <v>4017</v>
      </c>
      <c r="I44" s="494" t="s">
        <v>294</v>
      </c>
      <c r="J44" s="494" t="s">
        <v>294</v>
      </c>
      <c r="K44" s="573">
        <v>0</v>
      </c>
      <c r="L44" s="358" t="s">
        <v>4039</v>
      </c>
      <c r="M44" s="357" t="s">
        <v>4037</v>
      </c>
      <c r="N44" s="357" t="s">
        <v>4017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4019</v>
      </c>
      <c r="U44" s="357" t="s">
        <v>294</v>
      </c>
      <c r="V44" s="357" t="s">
        <v>294</v>
      </c>
    </row>
    <row r="45" spans="1:22">
      <c r="A45" s="527"/>
      <c r="B45" s="607" t="s">
        <v>3683</v>
      </c>
      <c r="C45" s="611" t="s">
        <v>3684</v>
      </c>
      <c r="D45" s="609">
        <v>3</v>
      </c>
      <c r="E45" s="607">
        <v>4</v>
      </c>
      <c r="F45" s="617" t="s">
        <v>4023</v>
      </c>
      <c r="G45" s="494"/>
      <c r="H45" s="494" t="s">
        <v>4022</v>
      </c>
      <c r="I45" s="494" t="s">
        <v>294</v>
      </c>
      <c r="J45" s="494" t="s">
        <v>294</v>
      </c>
      <c r="K45" s="573">
        <v>0</v>
      </c>
      <c r="L45" s="358" t="s">
        <v>3684</v>
      </c>
      <c r="M45" s="357" t="s">
        <v>3683</v>
      </c>
      <c r="N45" s="357" t="s">
        <v>4022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4024</v>
      </c>
      <c r="U45" s="357" t="s">
        <v>294</v>
      </c>
      <c r="V45" s="357" t="s">
        <v>294</v>
      </c>
    </row>
    <row r="46" spans="1:22">
      <c r="A46" s="527"/>
      <c r="B46" s="607" t="s">
        <v>4040</v>
      </c>
      <c r="C46" s="611" t="s">
        <v>4041</v>
      </c>
      <c r="D46" s="609">
        <v>2</v>
      </c>
      <c r="E46" s="607">
        <v>2</v>
      </c>
      <c r="F46" s="617"/>
      <c r="G46" s="494" t="s">
        <v>242</v>
      </c>
      <c r="H46" s="494"/>
      <c r="I46" s="494" t="s">
        <v>294</v>
      </c>
      <c r="J46" s="494" t="s">
        <v>294</v>
      </c>
      <c r="K46" s="573">
        <v>0</v>
      </c>
      <c r="L46" s="358" t="s">
        <v>4042</v>
      </c>
      <c r="M46" s="357" t="s">
        <v>4040</v>
      </c>
      <c r="N46" s="357" t="s">
        <v>241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</row>
    <row r="47" spans="1:22" ht="15" thickBot="1">
      <c r="A47" s="527"/>
      <c r="B47" s="607" t="s">
        <v>4043</v>
      </c>
      <c r="C47" s="611" t="s">
        <v>4044</v>
      </c>
      <c r="D47" s="609">
        <v>2</v>
      </c>
      <c r="E47" s="607">
        <v>2</v>
      </c>
      <c r="F47" s="617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4045</v>
      </c>
      <c r="M47" s="357" t="s">
        <v>4043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 ht="15" thickBot="1">
      <c r="A48" s="528"/>
      <c r="B48" s="622"/>
      <c r="C48" s="646" t="s">
        <v>22</v>
      </c>
      <c r="D48" s="614">
        <v>20</v>
      </c>
      <c r="E48" s="614">
        <v>28</v>
      </c>
      <c r="F48" s="64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27"/>
      <c r="B49" s="607" t="s">
        <v>35</v>
      </c>
      <c r="C49" s="611" t="s">
        <v>3258</v>
      </c>
      <c r="D49" s="609">
        <v>3</v>
      </c>
      <c r="E49" s="607">
        <v>4</v>
      </c>
      <c r="F49" s="617" t="s">
        <v>3185</v>
      </c>
      <c r="G49" s="494"/>
      <c r="H49" s="494" t="s">
        <v>3184</v>
      </c>
      <c r="I49" s="494" t="s">
        <v>294</v>
      </c>
      <c r="J49" s="494" t="s">
        <v>294</v>
      </c>
      <c r="K49" s="573">
        <v>0</v>
      </c>
      <c r="L49" s="358" t="s">
        <v>3259</v>
      </c>
      <c r="M49" s="357" t="s">
        <v>35</v>
      </c>
      <c r="N49" s="357" t="s">
        <v>3184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3187</v>
      </c>
      <c r="U49" s="357" t="s">
        <v>294</v>
      </c>
      <c r="V49" s="357" t="s">
        <v>294</v>
      </c>
    </row>
    <row r="50" spans="1:22">
      <c r="A50" s="527">
        <v>6</v>
      </c>
      <c r="B50" s="607" t="s">
        <v>3680</v>
      </c>
      <c r="C50" s="611" t="s">
        <v>4046</v>
      </c>
      <c r="D50" s="609">
        <v>4</v>
      </c>
      <c r="E50" s="607">
        <v>6</v>
      </c>
      <c r="F50" s="617" t="s">
        <v>4031</v>
      </c>
      <c r="G50" s="494"/>
      <c r="H50" s="494" t="s">
        <v>4030</v>
      </c>
      <c r="I50" s="494" t="s">
        <v>294</v>
      </c>
      <c r="J50" s="494" t="s">
        <v>294</v>
      </c>
      <c r="K50" s="573">
        <v>0</v>
      </c>
      <c r="L50" s="358" t="s">
        <v>3682</v>
      </c>
      <c r="M50" s="357" t="s">
        <v>3680</v>
      </c>
      <c r="N50" s="357" t="s">
        <v>4030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4032</v>
      </c>
      <c r="U50" s="357" t="s">
        <v>294</v>
      </c>
      <c r="V50" s="357" t="s">
        <v>294</v>
      </c>
    </row>
    <row r="51" spans="1:22">
      <c r="A51" s="527"/>
      <c r="B51" s="607" t="s">
        <v>3950</v>
      </c>
      <c r="C51" s="611" t="s">
        <v>4047</v>
      </c>
      <c r="D51" s="609">
        <v>2</v>
      </c>
      <c r="E51" s="607">
        <v>2</v>
      </c>
      <c r="F51" s="617" t="s">
        <v>4038</v>
      </c>
      <c r="G51" s="494"/>
      <c r="H51" s="494" t="s">
        <v>4037</v>
      </c>
      <c r="I51" s="494" t="s">
        <v>294</v>
      </c>
      <c r="J51" s="494" t="s">
        <v>294</v>
      </c>
      <c r="K51" s="573">
        <v>0</v>
      </c>
      <c r="L51" s="358" t="s">
        <v>3952</v>
      </c>
      <c r="M51" s="357" t="s">
        <v>3950</v>
      </c>
      <c r="N51" s="357" t="s">
        <v>4037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4039</v>
      </c>
      <c r="U51" s="357" t="s">
        <v>294</v>
      </c>
      <c r="V51" s="357" t="s">
        <v>294</v>
      </c>
    </row>
    <row r="52" spans="1:22">
      <c r="A52" s="527"/>
      <c r="B52" s="607" t="s">
        <v>3699</v>
      </c>
      <c r="C52" s="611" t="s">
        <v>3700</v>
      </c>
      <c r="D52" s="609">
        <v>3</v>
      </c>
      <c r="E52" s="607">
        <v>4</v>
      </c>
      <c r="F52" s="617" t="s">
        <v>3684</v>
      </c>
      <c r="G52" s="494"/>
      <c r="H52" s="494" t="s">
        <v>3683</v>
      </c>
      <c r="I52" s="494" t="s">
        <v>294</v>
      </c>
      <c r="J52" s="494" t="s">
        <v>294</v>
      </c>
      <c r="K52" s="573">
        <v>0</v>
      </c>
      <c r="L52" s="358" t="s">
        <v>3701</v>
      </c>
      <c r="M52" s="357" t="s">
        <v>3699</v>
      </c>
      <c r="N52" s="357" t="s">
        <v>3683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3684</v>
      </c>
      <c r="U52" s="357" t="s">
        <v>294</v>
      </c>
      <c r="V52" s="357" t="s">
        <v>294</v>
      </c>
    </row>
    <row r="53" spans="1:22">
      <c r="A53" s="527"/>
      <c r="B53" s="607" t="s">
        <v>3688</v>
      </c>
      <c r="C53" s="611" t="s">
        <v>4075</v>
      </c>
      <c r="D53" s="609">
        <v>3</v>
      </c>
      <c r="E53" s="607">
        <v>4</v>
      </c>
      <c r="F53" s="633" t="s">
        <v>4031</v>
      </c>
      <c r="G53" s="494"/>
      <c r="H53" s="494" t="s">
        <v>4030</v>
      </c>
      <c r="I53" s="494" t="s">
        <v>294</v>
      </c>
      <c r="J53" s="494" t="s">
        <v>294</v>
      </c>
      <c r="K53" s="573">
        <v>0</v>
      </c>
      <c r="L53" s="358" t="s">
        <v>3690</v>
      </c>
      <c r="M53" s="357" t="s">
        <v>3688</v>
      </c>
      <c r="N53" s="357" t="s">
        <v>4030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4032</v>
      </c>
      <c r="U53" s="357" t="s">
        <v>294</v>
      </c>
      <c r="V53" s="357" t="s">
        <v>294</v>
      </c>
    </row>
    <row r="54" spans="1:22">
      <c r="A54" s="527"/>
      <c r="B54" s="607" t="s">
        <v>3685</v>
      </c>
      <c r="C54" s="611" t="s">
        <v>3686</v>
      </c>
      <c r="D54" s="609">
        <v>4</v>
      </c>
      <c r="E54" s="607">
        <v>6</v>
      </c>
      <c r="F54" s="633" t="s">
        <v>4031</v>
      </c>
      <c r="G54" s="494"/>
      <c r="H54" s="494" t="s">
        <v>4030</v>
      </c>
      <c r="I54" s="494" t="s">
        <v>294</v>
      </c>
      <c r="J54" s="494" t="s">
        <v>294</v>
      </c>
      <c r="K54" s="573">
        <v>0</v>
      </c>
      <c r="L54" s="358" t="s">
        <v>3687</v>
      </c>
      <c r="M54" s="357" t="s">
        <v>3685</v>
      </c>
      <c r="N54" s="357" t="s">
        <v>4030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4032</v>
      </c>
      <c r="U54" s="357" t="s">
        <v>294</v>
      </c>
      <c r="V54" s="357" t="s">
        <v>294</v>
      </c>
    </row>
    <row r="55" spans="1:22" ht="15" thickBot="1">
      <c r="A55" s="527"/>
      <c r="B55" s="607" t="s">
        <v>4049</v>
      </c>
      <c r="C55" s="611" t="s">
        <v>4076</v>
      </c>
      <c r="D55" s="609">
        <v>2</v>
      </c>
      <c r="E55" s="607">
        <v>4</v>
      </c>
      <c r="F55" s="629" t="s">
        <v>4077</v>
      </c>
      <c r="G55" s="494"/>
      <c r="H55" s="494" t="s">
        <v>3643</v>
      </c>
      <c r="I55" s="494" t="s">
        <v>294</v>
      </c>
      <c r="J55" s="494" t="s">
        <v>294</v>
      </c>
      <c r="K55" s="573">
        <v>0</v>
      </c>
      <c r="L55" s="358" t="s">
        <v>3651</v>
      </c>
      <c r="M55" s="357" t="s">
        <v>4049</v>
      </c>
      <c r="N55" s="357" t="s">
        <v>3643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3645</v>
      </c>
      <c r="U55" s="357" t="s">
        <v>294</v>
      </c>
      <c r="V55" s="357" t="s">
        <v>294</v>
      </c>
    </row>
    <row r="56" spans="1:22" ht="15" thickBot="1">
      <c r="A56" s="528"/>
      <c r="B56" s="526"/>
      <c r="C56" s="646" t="s">
        <v>22</v>
      </c>
      <c r="D56" s="614">
        <v>21</v>
      </c>
      <c r="E56" s="614">
        <v>30</v>
      </c>
      <c r="F56" s="64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26">
        <v>7</v>
      </c>
      <c r="B57" s="603" t="s">
        <v>4051</v>
      </c>
      <c r="C57" s="611" t="s">
        <v>3692</v>
      </c>
      <c r="D57" s="609">
        <v>4</v>
      </c>
      <c r="E57" s="607">
        <v>6</v>
      </c>
      <c r="F57" s="617" t="s">
        <v>3686</v>
      </c>
      <c r="G57" s="494"/>
      <c r="H57" s="494" t="s">
        <v>3685</v>
      </c>
      <c r="I57" s="494" t="s">
        <v>294</v>
      </c>
      <c r="J57" s="494" t="s">
        <v>294</v>
      </c>
      <c r="K57" s="573">
        <v>0</v>
      </c>
      <c r="L57" s="358" t="s">
        <v>3692</v>
      </c>
      <c r="M57" s="357" t="s">
        <v>4051</v>
      </c>
      <c r="N57" s="357" t="s">
        <v>3685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3687</v>
      </c>
      <c r="U57" s="357" t="s">
        <v>294</v>
      </c>
      <c r="V57" s="357" t="s">
        <v>294</v>
      </c>
    </row>
    <row r="58" spans="1:22">
      <c r="A58" s="527"/>
      <c r="B58" s="607" t="s">
        <v>38</v>
      </c>
      <c r="C58" s="611" t="s">
        <v>3607</v>
      </c>
      <c r="D58" s="609">
        <v>1</v>
      </c>
      <c r="E58" s="607">
        <v>1</v>
      </c>
      <c r="F58" s="617" t="s">
        <v>3226</v>
      </c>
      <c r="G58" s="494"/>
      <c r="H58" s="494" t="s">
        <v>19</v>
      </c>
      <c r="I58" s="494" t="s">
        <v>294</v>
      </c>
      <c r="J58" s="494" t="s">
        <v>294</v>
      </c>
      <c r="K58" s="573">
        <v>0</v>
      </c>
      <c r="L58" s="358" t="s">
        <v>331</v>
      </c>
      <c r="M58" s="357" t="s">
        <v>38</v>
      </c>
      <c r="N58" s="357" t="s">
        <v>19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335</v>
      </c>
      <c r="U58" s="357" t="s">
        <v>294</v>
      </c>
      <c r="V58" s="357" t="s">
        <v>294</v>
      </c>
    </row>
    <row r="59" spans="1:22">
      <c r="A59" s="527"/>
      <c r="B59" s="607" t="s">
        <v>4052</v>
      </c>
      <c r="C59" s="611" t="s">
        <v>147</v>
      </c>
      <c r="D59" s="609">
        <v>8</v>
      </c>
      <c r="E59" s="607">
        <v>12</v>
      </c>
      <c r="F59" s="617" t="s">
        <v>3258</v>
      </c>
      <c r="G59" s="494"/>
      <c r="H59" s="494" t="s">
        <v>35</v>
      </c>
      <c r="I59" s="494" t="s">
        <v>294</v>
      </c>
      <c r="J59" s="494" t="s">
        <v>294</v>
      </c>
      <c r="K59" s="573">
        <v>0</v>
      </c>
      <c r="L59" s="358" t="s">
        <v>1153</v>
      </c>
      <c r="M59" s="357" t="s">
        <v>4052</v>
      </c>
      <c r="N59" s="357" t="s">
        <v>35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3259</v>
      </c>
      <c r="U59" s="357" t="s">
        <v>294</v>
      </c>
      <c r="V59" s="357" t="s">
        <v>294</v>
      </c>
    </row>
    <row r="60" spans="1:22">
      <c r="A60" s="527"/>
      <c r="B60" s="607" t="s">
        <v>3693</v>
      </c>
      <c r="C60" s="611" t="s">
        <v>3694</v>
      </c>
      <c r="D60" s="609">
        <v>3</v>
      </c>
      <c r="E60" s="607">
        <v>4</v>
      </c>
      <c r="F60" s="617" t="s">
        <v>3684</v>
      </c>
      <c r="G60" s="494"/>
      <c r="H60" s="494" t="s">
        <v>3683</v>
      </c>
      <c r="I60" s="494" t="s">
        <v>294</v>
      </c>
      <c r="J60" s="494" t="s">
        <v>294</v>
      </c>
      <c r="K60" s="573">
        <v>0</v>
      </c>
      <c r="L60" s="358" t="s">
        <v>3695</v>
      </c>
      <c r="M60" s="357" t="s">
        <v>3693</v>
      </c>
      <c r="N60" s="357" t="s">
        <v>3683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3684</v>
      </c>
      <c r="U60" s="357" t="s">
        <v>294</v>
      </c>
      <c r="V60" s="357" t="s">
        <v>294</v>
      </c>
    </row>
    <row r="61" spans="1:22" ht="15" thickBot="1">
      <c r="A61" s="527"/>
      <c r="B61" s="607" t="s">
        <v>3702</v>
      </c>
      <c r="C61" s="611" t="s">
        <v>3703</v>
      </c>
      <c r="D61" s="609">
        <v>3</v>
      </c>
      <c r="E61" s="607">
        <v>4</v>
      </c>
      <c r="F61" s="617" t="s">
        <v>3686</v>
      </c>
      <c r="G61" s="494"/>
      <c r="H61" s="494" t="s">
        <v>3685</v>
      </c>
      <c r="I61" s="494" t="s">
        <v>294</v>
      </c>
      <c r="J61" s="494" t="s">
        <v>294</v>
      </c>
      <c r="K61" s="573">
        <v>0</v>
      </c>
      <c r="L61" s="358" t="s">
        <v>3703</v>
      </c>
      <c r="M61" s="357" t="s">
        <v>3702</v>
      </c>
      <c r="N61" s="357" t="s">
        <v>3685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3687</v>
      </c>
      <c r="U61" s="357" t="s">
        <v>294</v>
      </c>
      <c r="V61" s="357" t="s">
        <v>294</v>
      </c>
    </row>
    <row r="62" spans="1:22" ht="15" thickBot="1">
      <c r="A62" s="528"/>
      <c r="B62" s="619"/>
      <c r="C62" s="646" t="s">
        <v>22</v>
      </c>
      <c r="D62" s="614">
        <v>19</v>
      </c>
      <c r="E62" s="614">
        <v>27</v>
      </c>
      <c r="F62" s="641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526">
        <v>8</v>
      </c>
      <c r="B63" s="603" t="s">
        <v>4053</v>
      </c>
      <c r="C63" s="611" t="s">
        <v>4054</v>
      </c>
      <c r="D63" s="609">
        <v>2</v>
      </c>
      <c r="E63" s="607">
        <v>4</v>
      </c>
      <c r="F63" s="767" t="s">
        <v>3692</v>
      </c>
      <c r="G63" s="494"/>
      <c r="H63" s="494" t="s">
        <v>4051</v>
      </c>
      <c r="I63" s="494" t="s">
        <v>294</v>
      </c>
      <c r="J63" s="494" t="s">
        <v>294</v>
      </c>
      <c r="K63" s="573">
        <v>0</v>
      </c>
      <c r="L63" s="358" t="s">
        <v>4054</v>
      </c>
      <c r="M63" s="357" t="s">
        <v>4053</v>
      </c>
      <c r="N63" s="357" t="s">
        <v>4051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3692</v>
      </c>
      <c r="U63" s="357" t="s">
        <v>294</v>
      </c>
      <c r="V63" s="357" t="s">
        <v>294</v>
      </c>
    </row>
    <row r="64" spans="1:22">
      <c r="A64" s="527"/>
      <c r="B64" s="607" t="s">
        <v>34</v>
      </c>
      <c r="C64" s="611" t="s">
        <v>142</v>
      </c>
      <c r="D64" s="609">
        <v>4</v>
      </c>
      <c r="E64" s="607">
        <v>6</v>
      </c>
      <c r="F64" s="767" t="s">
        <v>11</v>
      </c>
      <c r="G64" s="494"/>
      <c r="H64" s="494" t="s">
        <v>10</v>
      </c>
      <c r="I64" s="494" t="s">
        <v>294</v>
      </c>
      <c r="J64" s="494" t="s">
        <v>294</v>
      </c>
      <c r="K64" s="573">
        <v>0</v>
      </c>
      <c r="L64" s="358" t="s">
        <v>1181</v>
      </c>
      <c r="M64" s="357" t="s">
        <v>34</v>
      </c>
      <c r="N64" s="357" t="s">
        <v>10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438</v>
      </c>
      <c r="U64" s="357" t="s">
        <v>294</v>
      </c>
      <c r="V64" s="357" t="s">
        <v>294</v>
      </c>
    </row>
    <row r="65" spans="1:22">
      <c r="A65" s="527"/>
      <c r="B65" s="607" t="s">
        <v>4055</v>
      </c>
      <c r="C65" s="611" t="s">
        <v>4056</v>
      </c>
      <c r="D65" s="609">
        <v>3</v>
      </c>
      <c r="E65" s="607">
        <v>4</v>
      </c>
      <c r="F65" s="767" t="s">
        <v>3701</v>
      </c>
      <c r="G65" s="494"/>
      <c r="H65" s="494" t="s">
        <v>3699</v>
      </c>
      <c r="I65" s="494" t="s">
        <v>294</v>
      </c>
      <c r="J65" s="494" t="s">
        <v>294</v>
      </c>
      <c r="K65" s="573">
        <v>0</v>
      </c>
      <c r="L65" s="358" t="s">
        <v>3707</v>
      </c>
      <c r="M65" s="357" t="s">
        <v>4055</v>
      </c>
      <c r="N65" s="357" t="s">
        <v>3699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3701</v>
      </c>
      <c r="U65" s="357" t="s">
        <v>294</v>
      </c>
      <c r="V65" s="357" t="s">
        <v>294</v>
      </c>
    </row>
    <row r="66" spans="1:22">
      <c r="A66" s="527"/>
      <c r="B66" s="607" t="s">
        <v>4057</v>
      </c>
      <c r="C66" s="611" t="s">
        <v>4058</v>
      </c>
      <c r="D66" s="609">
        <v>3</v>
      </c>
      <c r="E66" s="607">
        <v>4</v>
      </c>
      <c r="F66" s="617" t="s">
        <v>3692</v>
      </c>
      <c r="G66" s="494"/>
      <c r="H66" s="494" t="s">
        <v>4051</v>
      </c>
      <c r="I66" s="494" t="s">
        <v>294</v>
      </c>
      <c r="J66" s="494" t="s">
        <v>294</v>
      </c>
      <c r="K66" s="573">
        <v>0</v>
      </c>
      <c r="L66" s="358" t="s">
        <v>4059</v>
      </c>
      <c r="M66" s="357" t="s">
        <v>4057</v>
      </c>
      <c r="N66" s="357" t="s">
        <v>4051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3692</v>
      </c>
      <c r="U66" s="357" t="s">
        <v>294</v>
      </c>
      <c r="V66" s="357" t="s">
        <v>294</v>
      </c>
    </row>
    <row r="67" spans="1:22" ht="15" thickBot="1">
      <c r="A67" s="527"/>
      <c r="B67" s="619" t="s">
        <v>4060</v>
      </c>
      <c r="C67" s="611" t="s">
        <v>151</v>
      </c>
      <c r="D67" s="609">
        <v>6</v>
      </c>
      <c r="E67" s="607">
        <v>8</v>
      </c>
      <c r="F67" s="621" t="s">
        <v>147</v>
      </c>
      <c r="G67" s="494"/>
      <c r="H67" s="494" t="s">
        <v>4052</v>
      </c>
      <c r="I67" s="494" t="s">
        <v>294</v>
      </c>
      <c r="J67" s="494" t="s">
        <v>294</v>
      </c>
      <c r="K67" s="573">
        <v>0</v>
      </c>
      <c r="L67" s="358" t="s">
        <v>1182</v>
      </c>
      <c r="M67" s="357" t="s">
        <v>4060</v>
      </c>
      <c r="N67" s="357" t="s">
        <v>4052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1153</v>
      </c>
      <c r="U67" s="357" t="s">
        <v>294</v>
      </c>
      <c r="V67" s="357" t="s">
        <v>294</v>
      </c>
    </row>
    <row r="68" spans="1:22" ht="15" thickBot="1">
      <c r="A68" s="528"/>
      <c r="B68" s="612"/>
      <c r="C68" s="646" t="s">
        <v>22</v>
      </c>
      <c r="D68" s="614">
        <v>18</v>
      </c>
      <c r="E68" s="614">
        <v>26</v>
      </c>
      <c r="F68" s="64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 ht="15" thickBot="1">
      <c r="A69" s="526">
        <v>9</v>
      </c>
      <c r="B69" s="603" t="s">
        <v>4062</v>
      </c>
      <c r="C69" s="768" t="s">
        <v>4063</v>
      </c>
      <c r="D69" s="609">
        <v>20</v>
      </c>
      <c r="E69" s="607">
        <v>40</v>
      </c>
      <c r="F69" s="769" t="s">
        <v>4058</v>
      </c>
      <c r="G69" s="494"/>
      <c r="H69" s="494" t="s">
        <v>4057</v>
      </c>
      <c r="I69" s="494" t="s">
        <v>294</v>
      </c>
      <c r="J69" s="494" t="s">
        <v>294</v>
      </c>
      <c r="K69" s="573">
        <v>0</v>
      </c>
      <c r="L69" s="358" t="s">
        <v>4064</v>
      </c>
      <c r="M69" s="357" t="s">
        <v>4062</v>
      </c>
      <c r="N69" s="357" t="s">
        <v>4057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4059</v>
      </c>
      <c r="U69" s="357" t="s">
        <v>294</v>
      </c>
      <c r="V69" s="357" t="s">
        <v>294</v>
      </c>
    </row>
    <row r="70" spans="1:22" ht="15" thickBot="1">
      <c r="A70" s="528"/>
      <c r="B70" s="612"/>
      <c r="C70" s="646" t="s">
        <v>22</v>
      </c>
      <c r="D70" s="614">
        <v>20</v>
      </c>
      <c r="E70" s="614">
        <v>40</v>
      </c>
      <c r="F70" s="641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526">
        <v>10</v>
      </c>
      <c r="B71" s="607" t="s">
        <v>4078</v>
      </c>
      <c r="C71" s="611" t="s">
        <v>4066</v>
      </c>
      <c r="D71" s="609">
        <v>20</v>
      </c>
      <c r="E71" s="607">
        <v>40</v>
      </c>
      <c r="F71" s="617" t="s">
        <v>4063</v>
      </c>
      <c r="G71" s="494"/>
      <c r="H71" s="494" t="s">
        <v>4062</v>
      </c>
      <c r="I71" s="494" t="s">
        <v>294</v>
      </c>
      <c r="J71" s="494" t="s">
        <v>294</v>
      </c>
      <c r="K71" s="573">
        <v>0</v>
      </c>
      <c r="L71" s="358" t="s">
        <v>4067</v>
      </c>
      <c r="M71" s="357" t="s">
        <v>4078</v>
      </c>
      <c r="N71" s="357" t="s">
        <v>4062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4064</v>
      </c>
      <c r="U71" s="357" t="s">
        <v>294</v>
      </c>
      <c r="V71" s="357" t="s">
        <v>294</v>
      </c>
    </row>
    <row r="72" spans="1:22" ht="15" thickBot="1">
      <c r="A72" s="527"/>
      <c r="B72" s="607" t="s">
        <v>4068</v>
      </c>
      <c r="C72" s="611" t="s">
        <v>3394</v>
      </c>
      <c r="D72" s="609">
        <v>2</v>
      </c>
      <c r="E72" s="607">
        <v>2</v>
      </c>
      <c r="F72" s="617" t="s">
        <v>4069</v>
      </c>
      <c r="G72" s="494"/>
      <c r="H72" s="494" t="s">
        <v>4062</v>
      </c>
      <c r="I72" s="494" t="s">
        <v>4060</v>
      </c>
      <c r="J72" s="494" t="s">
        <v>294</v>
      </c>
      <c r="K72" s="573">
        <v>0</v>
      </c>
      <c r="L72" s="358" t="s">
        <v>3396</v>
      </c>
      <c r="M72" s="357" t="s">
        <v>4068</v>
      </c>
      <c r="N72" s="357" t="s">
        <v>4062</v>
      </c>
      <c r="O72" s="357" t="s">
        <v>4060</v>
      </c>
      <c r="P72" s="357" t="s">
        <v>294</v>
      </c>
      <c r="Q72" s="357">
        <v>0</v>
      </c>
      <c r="R72" s="357">
        <v>26</v>
      </c>
      <c r="S72" s="357">
        <v>0</v>
      </c>
      <c r="T72" s="357" t="s">
        <v>4064</v>
      </c>
      <c r="U72" s="357" t="s">
        <v>1182</v>
      </c>
      <c r="V72" s="357" t="s">
        <v>294</v>
      </c>
    </row>
    <row r="73" spans="1:22" ht="15" thickBot="1">
      <c r="A73" s="528"/>
      <c r="B73" s="622"/>
      <c r="C73" s="770" t="s">
        <v>22</v>
      </c>
      <c r="D73" s="614">
        <v>22</v>
      </c>
      <c r="E73" s="614">
        <v>42</v>
      </c>
      <c r="F73" s="641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771"/>
      <c r="B74" s="645"/>
      <c r="C74" s="646" t="s">
        <v>111</v>
      </c>
      <c r="D74" s="614">
        <v>200</v>
      </c>
      <c r="E74" s="614">
        <v>295</v>
      </c>
      <c r="F74" s="793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75232-1659-4001-9887-D1E2FCCCB3E5}">
  <sheetPr codeName="Sheet235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74">
        <v>1</v>
      </c>
      <c r="B9" s="775" t="s">
        <v>10</v>
      </c>
      <c r="C9" s="531" t="s">
        <v>11</v>
      </c>
      <c r="D9" s="498">
        <v>2</v>
      </c>
      <c r="E9" s="46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76"/>
      <c r="B10" s="47" t="s">
        <v>3397</v>
      </c>
      <c r="C10" s="523" t="s">
        <v>3906</v>
      </c>
      <c r="D10" s="499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76"/>
      <c r="B11" s="607" t="s">
        <v>4001</v>
      </c>
      <c r="C11" s="520" t="s">
        <v>4002</v>
      </c>
      <c r="D11" s="499">
        <v>3</v>
      </c>
      <c r="E11" s="47">
        <v>4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4003</v>
      </c>
      <c r="M11" s="357" t="s">
        <v>4001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76"/>
      <c r="B12" s="777" t="s">
        <v>4004</v>
      </c>
      <c r="C12" s="520" t="s">
        <v>4005</v>
      </c>
      <c r="D12" s="499">
        <v>3</v>
      </c>
      <c r="E12" s="47">
        <v>4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4006</v>
      </c>
      <c r="M12" s="357" t="s">
        <v>4004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76"/>
      <c r="B13" s="47" t="s">
        <v>3184</v>
      </c>
      <c r="C13" s="520" t="s">
        <v>4007</v>
      </c>
      <c r="D13" s="499">
        <v>3</v>
      </c>
      <c r="E13" s="47">
        <v>4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76"/>
      <c r="B14" s="778" t="s">
        <v>20</v>
      </c>
      <c r="C14" s="520" t="s">
        <v>21</v>
      </c>
      <c r="D14" s="499">
        <v>5</v>
      </c>
      <c r="E14" s="50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76"/>
      <c r="B15" s="776"/>
      <c r="C15" s="779" t="s">
        <v>22</v>
      </c>
      <c r="D15" s="780">
        <v>21</v>
      </c>
      <c r="E15" s="780">
        <v>26</v>
      </c>
      <c r="F15" s="78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774">
        <v>2</v>
      </c>
      <c r="B16" s="46" t="s">
        <v>3910</v>
      </c>
      <c r="C16" s="520" t="s">
        <v>3911</v>
      </c>
      <c r="D16" s="498">
        <v>4</v>
      </c>
      <c r="E16" s="46">
        <v>6</v>
      </c>
      <c r="F16" s="616" t="s">
        <v>4005</v>
      </c>
      <c r="G16" s="494"/>
      <c r="H16" s="494" t="s">
        <v>4004</v>
      </c>
      <c r="I16" s="494" t="s">
        <v>294</v>
      </c>
      <c r="J16" s="494" t="s">
        <v>294</v>
      </c>
      <c r="K16" s="573">
        <v>0</v>
      </c>
      <c r="L16" s="358" t="s">
        <v>3912</v>
      </c>
      <c r="M16" s="357" t="s">
        <v>3910</v>
      </c>
      <c r="N16" s="357" t="s">
        <v>4004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4006</v>
      </c>
      <c r="U16" s="357" t="s">
        <v>294</v>
      </c>
      <c r="V16" s="357" t="s">
        <v>294</v>
      </c>
    </row>
    <row r="17" spans="1:22">
      <c r="A17" s="776"/>
      <c r="B17" s="47" t="s">
        <v>3643</v>
      </c>
      <c r="C17" s="520" t="s">
        <v>4008</v>
      </c>
      <c r="D17" s="499">
        <v>2</v>
      </c>
      <c r="E17" s="47">
        <v>2</v>
      </c>
      <c r="F17" s="618" t="s">
        <v>4002</v>
      </c>
      <c r="G17" s="494"/>
      <c r="H17" s="494" t="s">
        <v>4001</v>
      </c>
      <c r="I17" s="494" t="s">
        <v>294</v>
      </c>
      <c r="J17" s="494" t="s">
        <v>294</v>
      </c>
      <c r="K17" s="573">
        <v>0</v>
      </c>
      <c r="L17" s="358" t="s">
        <v>3645</v>
      </c>
      <c r="M17" s="357" t="s">
        <v>3643</v>
      </c>
      <c r="N17" s="357" t="s">
        <v>4001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4003</v>
      </c>
      <c r="U17" s="357" t="s">
        <v>294</v>
      </c>
      <c r="V17" s="357" t="s">
        <v>294</v>
      </c>
    </row>
    <row r="18" spans="1:22">
      <c r="A18" s="776"/>
      <c r="B18" s="777" t="s">
        <v>3544</v>
      </c>
      <c r="C18" s="520" t="s">
        <v>3545</v>
      </c>
      <c r="D18" s="499">
        <v>5</v>
      </c>
      <c r="E18" s="47">
        <v>6</v>
      </c>
      <c r="F18" s="610" t="s">
        <v>3906</v>
      </c>
      <c r="G18" s="494"/>
      <c r="H18" s="494" t="s">
        <v>3397</v>
      </c>
      <c r="I18" s="494" t="s">
        <v>294</v>
      </c>
      <c r="J18" s="494" t="s">
        <v>294</v>
      </c>
      <c r="K18" s="573">
        <v>0</v>
      </c>
      <c r="L18" s="358" t="s">
        <v>593</v>
      </c>
      <c r="M18" s="357" t="s">
        <v>3544</v>
      </c>
      <c r="N18" s="357" t="s">
        <v>3397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3399</v>
      </c>
      <c r="U18" s="357" t="s">
        <v>294</v>
      </c>
      <c r="V18" s="357" t="s">
        <v>294</v>
      </c>
    </row>
    <row r="19" spans="1:22">
      <c r="A19" s="776"/>
      <c r="B19" s="777" t="s">
        <v>19</v>
      </c>
      <c r="C19" s="520" t="s">
        <v>872</v>
      </c>
      <c r="D19" s="499">
        <v>2</v>
      </c>
      <c r="E19" s="47">
        <v>2</v>
      </c>
      <c r="F19" s="676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335</v>
      </c>
      <c r="M19" s="357" t="s">
        <v>19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>
      <c r="A20" s="776"/>
      <c r="B20" s="47" t="s">
        <v>4009</v>
      </c>
      <c r="C20" s="520" t="s">
        <v>4010</v>
      </c>
      <c r="D20" s="499">
        <v>2</v>
      </c>
      <c r="E20" s="47">
        <v>4</v>
      </c>
      <c r="F20" s="618" t="s">
        <v>4005</v>
      </c>
      <c r="G20" s="494"/>
      <c r="H20" s="494" t="s">
        <v>4004</v>
      </c>
      <c r="I20" s="494" t="s">
        <v>294</v>
      </c>
      <c r="J20" s="494" t="s">
        <v>294</v>
      </c>
      <c r="K20" s="573">
        <v>0</v>
      </c>
      <c r="L20" s="358" t="s">
        <v>4011</v>
      </c>
      <c r="M20" s="357" t="s">
        <v>4009</v>
      </c>
      <c r="N20" s="357" t="s">
        <v>4004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4006</v>
      </c>
      <c r="U20" s="357" t="s">
        <v>294</v>
      </c>
      <c r="V20" s="357" t="s">
        <v>294</v>
      </c>
    </row>
    <row r="21" spans="1:22">
      <c r="A21" s="776"/>
      <c r="B21" s="47" t="s">
        <v>29</v>
      </c>
      <c r="C21" s="520" t="s">
        <v>53</v>
      </c>
      <c r="D21" s="499">
        <v>2</v>
      </c>
      <c r="E21" s="47">
        <v>2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776"/>
      <c r="B22" s="778" t="s">
        <v>26</v>
      </c>
      <c r="C22" s="520" t="s">
        <v>52</v>
      </c>
      <c r="D22" s="516">
        <v>5</v>
      </c>
      <c r="E22" s="50">
        <v>6</v>
      </c>
      <c r="F22" s="678" t="s">
        <v>21</v>
      </c>
      <c r="G22" s="494"/>
      <c r="H22" s="494" t="s">
        <v>20</v>
      </c>
      <c r="I22" s="494" t="s">
        <v>294</v>
      </c>
      <c r="J22" s="494" t="s">
        <v>294</v>
      </c>
      <c r="K22" s="573">
        <v>0</v>
      </c>
      <c r="L22" s="358" t="s">
        <v>3412</v>
      </c>
      <c r="M22" s="357" t="s">
        <v>26</v>
      </c>
      <c r="N22" s="357" t="s">
        <v>20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470</v>
      </c>
      <c r="U22" s="357" t="s">
        <v>294</v>
      </c>
      <c r="V22" s="357" t="s">
        <v>294</v>
      </c>
    </row>
    <row r="23" spans="1:22" ht="15" thickBot="1">
      <c r="A23" s="782"/>
      <c r="B23" s="776"/>
      <c r="C23" s="779" t="s">
        <v>22</v>
      </c>
      <c r="D23" s="780">
        <v>22</v>
      </c>
      <c r="E23" s="780">
        <v>28</v>
      </c>
      <c r="F23" s="781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774">
        <v>3</v>
      </c>
      <c r="B24" s="46" t="s">
        <v>3200</v>
      </c>
      <c r="C24" s="520" t="s">
        <v>3201</v>
      </c>
      <c r="D24" s="498">
        <v>3</v>
      </c>
      <c r="E24" s="46">
        <v>4</v>
      </c>
      <c r="F24" s="616" t="s">
        <v>4010</v>
      </c>
      <c r="G24" s="494"/>
      <c r="H24" s="494" t="s">
        <v>4009</v>
      </c>
      <c r="I24" s="494" t="s">
        <v>294</v>
      </c>
      <c r="J24" s="494" t="s">
        <v>294</v>
      </c>
      <c r="K24" s="573">
        <v>0</v>
      </c>
      <c r="L24" s="358" t="s">
        <v>3202</v>
      </c>
      <c r="M24" s="357" t="s">
        <v>3200</v>
      </c>
      <c r="N24" s="357" t="s">
        <v>4009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4011</v>
      </c>
      <c r="U24" s="357" t="s">
        <v>294</v>
      </c>
      <c r="V24" s="357" t="s">
        <v>294</v>
      </c>
    </row>
    <row r="25" spans="1:22">
      <c r="A25" s="776"/>
      <c r="B25" s="47" t="s">
        <v>4012</v>
      </c>
      <c r="C25" s="520" t="s">
        <v>4013</v>
      </c>
      <c r="D25" s="499">
        <v>3</v>
      </c>
      <c r="E25" s="47">
        <v>4</v>
      </c>
      <c r="F25" s="618" t="s">
        <v>4010</v>
      </c>
      <c r="G25" s="494"/>
      <c r="H25" s="494" t="s">
        <v>4009</v>
      </c>
      <c r="I25" s="494" t="s">
        <v>294</v>
      </c>
      <c r="J25" s="494" t="s">
        <v>294</v>
      </c>
      <c r="K25" s="573">
        <v>0</v>
      </c>
      <c r="L25" s="358" t="s">
        <v>4013</v>
      </c>
      <c r="M25" s="357" t="s">
        <v>4012</v>
      </c>
      <c r="N25" s="357" t="s">
        <v>4009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4011</v>
      </c>
      <c r="U25" s="357" t="s">
        <v>294</v>
      </c>
      <c r="V25" s="357" t="s">
        <v>294</v>
      </c>
    </row>
    <row r="26" spans="1:22">
      <c r="A26" s="776"/>
      <c r="B26" s="47" t="s">
        <v>36</v>
      </c>
      <c r="C26" s="520" t="s">
        <v>247</v>
      </c>
      <c r="D26" s="499">
        <v>1</v>
      </c>
      <c r="E26" s="47">
        <v>1</v>
      </c>
      <c r="F26" s="618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1131</v>
      </c>
      <c r="M26" s="357" t="s">
        <v>36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776"/>
      <c r="B27" s="47" t="s">
        <v>4014</v>
      </c>
      <c r="C27" s="520" t="s">
        <v>4015</v>
      </c>
      <c r="D27" s="499">
        <v>2</v>
      </c>
      <c r="E27" s="47">
        <v>4</v>
      </c>
      <c r="F27" s="618" t="s">
        <v>3911</v>
      </c>
      <c r="G27" s="494"/>
      <c r="H27" s="494" t="s">
        <v>3910</v>
      </c>
      <c r="I27" s="494" t="s">
        <v>294</v>
      </c>
      <c r="J27" s="494" t="s">
        <v>294</v>
      </c>
      <c r="K27" s="573">
        <v>0</v>
      </c>
      <c r="L27" s="358" t="s">
        <v>4016</v>
      </c>
      <c r="M27" s="357" t="s">
        <v>4014</v>
      </c>
      <c r="N27" s="357" t="s">
        <v>3910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3912</v>
      </c>
      <c r="U27" s="357" t="s">
        <v>294</v>
      </c>
      <c r="V27" s="357" t="s">
        <v>294</v>
      </c>
    </row>
    <row r="28" spans="1:22">
      <c r="A28" s="776"/>
      <c r="B28" s="47" t="s">
        <v>3922</v>
      </c>
      <c r="C28" s="520" t="s">
        <v>3937</v>
      </c>
      <c r="D28" s="499">
        <v>4</v>
      </c>
      <c r="E28" s="47">
        <v>6</v>
      </c>
      <c r="F28" s="618" t="s">
        <v>3911</v>
      </c>
      <c r="G28" s="494"/>
      <c r="H28" s="494" t="s">
        <v>3910</v>
      </c>
      <c r="I28" s="494" t="s">
        <v>294</v>
      </c>
      <c r="J28" s="494" t="s">
        <v>294</v>
      </c>
      <c r="K28" s="573">
        <v>0</v>
      </c>
      <c r="L28" s="358" t="s">
        <v>3925</v>
      </c>
      <c r="M28" s="357" t="s">
        <v>3922</v>
      </c>
      <c r="N28" s="357" t="s">
        <v>3910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3912</v>
      </c>
      <c r="U28" s="357" t="s">
        <v>294</v>
      </c>
      <c r="V28" s="357" t="s">
        <v>294</v>
      </c>
    </row>
    <row r="29" spans="1:22" ht="15" thickBot="1">
      <c r="A29" s="776"/>
      <c r="B29" s="50" t="s">
        <v>33</v>
      </c>
      <c r="C29" s="520" t="s">
        <v>140</v>
      </c>
      <c r="D29" s="499">
        <v>5</v>
      </c>
      <c r="E29" s="50">
        <v>6</v>
      </c>
      <c r="F29" s="678" t="s">
        <v>52</v>
      </c>
      <c r="G29" s="494"/>
      <c r="H29" s="494" t="s">
        <v>26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33</v>
      </c>
      <c r="N29" s="357" t="s">
        <v>26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782"/>
      <c r="B30" s="782"/>
      <c r="C30" s="779" t="s">
        <v>22</v>
      </c>
      <c r="D30" s="780">
        <v>18</v>
      </c>
      <c r="E30" s="780">
        <v>25</v>
      </c>
      <c r="F30" s="781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774">
        <v>4</v>
      </c>
      <c r="B31" s="46" t="s">
        <v>40</v>
      </c>
      <c r="C31" s="520" t="s">
        <v>338</v>
      </c>
      <c r="D31" s="499">
        <v>1</v>
      </c>
      <c r="E31" s="499">
        <v>1</v>
      </c>
      <c r="F31" s="616" t="s">
        <v>247</v>
      </c>
      <c r="G31" s="494"/>
      <c r="H31" s="494" t="s">
        <v>36</v>
      </c>
      <c r="I31" s="494" t="s">
        <v>294</v>
      </c>
      <c r="J31" s="494" t="s">
        <v>294</v>
      </c>
      <c r="K31" s="573">
        <v>0</v>
      </c>
      <c r="L31" s="358" t="s">
        <v>1180</v>
      </c>
      <c r="M31" s="357" t="s">
        <v>40</v>
      </c>
      <c r="N31" s="357" t="s">
        <v>36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1131</v>
      </c>
      <c r="U31" s="357" t="s">
        <v>294</v>
      </c>
      <c r="V31" s="357" t="s">
        <v>294</v>
      </c>
    </row>
    <row r="32" spans="1:22">
      <c r="A32" s="776"/>
      <c r="B32" s="47" t="s">
        <v>1020</v>
      </c>
      <c r="C32" s="520" t="s">
        <v>3206</v>
      </c>
      <c r="D32" s="499">
        <v>2</v>
      </c>
      <c r="E32" s="47">
        <v>2</v>
      </c>
      <c r="F32" s="618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3207</v>
      </c>
      <c r="M32" s="357" t="s">
        <v>1020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776"/>
      <c r="B33" s="47" t="s">
        <v>4017</v>
      </c>
      <c r="C33" s="520" t="s">
        <v>4018</v>
      </c>
      <c r="D33" s="499">
        <v>3</v>
      </c>
      <c r="E33" s="47">
        <v>4</v>
      </c>
      <c r="F33" s="618" t="s">
        <v>4013</v>
      </c>
      <c r="G33" s="494"/>
      <c r="H33" s="494" t="s">
        <v>4012</v>
      </c>
      <c r="I33" s="494" t="s">
        <v>294</v>
      </c>
      <c r="J33" s="494" t="s">
        <v>294</v>
      </c>
      <c r="K33" s="573">
        <v>0</v>
      </c>
      <c r="L33" s="358" t="s">
        <v>4019</v>
      </c>
      <c r="M33" s="357" t="s">
        <v>4017</v>
      </c>
      <c r="N33" s="357" t="s">
        <v>4012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4013</v>
      </c>
      <c r="U33" s="357" t="s">
        <v>294</v>
      </c>
      <c r="V33" s="357" t="s">
        <v>294</v>
      </c>
    </row>
    <row r="34" spans="1:22">
      <c r="A34" s="776"/>
      <c r="B34" s="47" t="s">
        <v>30</v>
      </c>
      <c r="C34" s="520" t="s">
        <v>141</v>
      </c>
      <c r="D34" s="499">
        <v>5</v>
      </c>
      <c r="E34" s="47">
        <v>6</v>
      </c>
      <c r="F34" s="618" t="s">
        <v>3570</v>
      </c>
      <c r="G34" s="494"/>
      <c r="H34" s="494" t="s">
        <v>3544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</v>
      </c>
      <c r="N34" s="357" t="s">
        <v>3544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>
      <c r="A35" s="776"/>
      <c r="B35" s="47" t="s">
        <v>4020</v>
      </c>
      <c r="C35" s="520" t="s">
        <v>4021</v>
      </c>
      <c r="D35" s="499">
        <v>3</v>
      </c>
      <c r="E35" s="47">
        <v>4</v>
      </c>
      <c r="F35" s="618" t="s">
        <v>3937</v>
      </c>
      <c r="G35" s="494"/>
      <c r="H35" s="494" t="s">
        <v>3922</v>
      </c>
      <c r="I35" s="494" t="s">
        <v>294</v>
      </c>
      <c r="J35" s="494" t="s">
        <v>294</v>
      </c>
      <c r="K35" s="573">
        <v>0</v>
      </c>
      <c r="L35" s="358" t="s">
        <v>3575</v>
      </c>
      <c r="M35" s="357" t="s">
        <v>4020</v>
      </c>
      <c r="N35" s="357" t="s">
        <v>3922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3925</v>
      </c>
      <c r="U35" s="357" t="s">
        <v>294</v>
      </c>
      <c r="V35" s="357" t="s">
        <v>294</v>
      </c>
    </row>
    <row r="36" spans="1:22">
      <c r="A36" s="776"/>
      <c r="B36" s="47" t="s">
        <v>4022</v>
      </c>
      <c r="C36" s="520" t="s">
        <v>4023</v>
      </c>
      <c r="D36" s="499">
        <v>3</v>
      </c>
      <c r="E36" s="499">
        <v>4</v>
      </c>
      <c r="F36" s="618" t="s">
        <v>4013</v>
      </c>
      <c r="G36" s="494"/>
      <c r="H36" s="494" t="s">
        <v>4012</v>
      </c>
      <c r="I36" s="494" t="s">
        <v>294</v>
      </c>
      <c r="J36" s="494" t="s">
        <v>294</v>
      </c>
      <c r="K36" s="573">
        <v>0</v>
      </c>
      <c r="L36" s="358" t="s">
        <v>4024</v>
      </c>
      <c r="M36" s="357" t="s">
        <v>4022</v>
      </c>
      <c r="N36" s="357" t="s">
        <v>4012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4013</v>
      </c>
      <c r="U36" s="357" t="s">
        <v>294</v>
      </c>
      <c r="V36" s="357" t="s">
        <v>294</v>
      </c>
    </row>
    <row r="37" spans="1:22">
      <c r="A37" s="776"/>
      <c r="B37" s="47" t="s">
        <v>4025</v>
      </c>
      <c r="C37" s="520" t="s">
        <v>4026</v>
      </c>
      <c r="D37" s="499">
        <v>2</v>
      </c>
      <c r="E37" s="47">
        <v>2</v>
      </c>
      <c r="F37" s="618"/>
      <c r="G37" s="494" t="s">
        <v>241</v>
      </c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4027</v>
      </c>
      <c r="M37" s="357" t="s">
        <v>4025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</row>
    <row r="38" spans="1:22" ht="15" thickBot="1">
      <c r="A38" s="776"/>
      <c r="B38" s="47" t="s">
        <v>3658</v>
      </c>
      <c r="C38" s="520" t="s">
        <v>4028</v>
      </c>
      <c r="D38" s="516">
        <v>2</v>
      </c>
      <c r="E38" s="50">
        <v>2</v>
      </c>
      <c r="F38" s="678"/>
      <c r="G38" s="494" t="s">
        <v>241</v>
      </c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3660</v>
      </c>
      <c r="M38" s="357" t="s">
        <v>3658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 ht="15" thickBot="1">
      <c r="A39" s="782"/>
      <c r="B39" s="783"/>
      <c r="C39" s="779" t="s">
        <v>22</v>
      </c>
      <c r="D39" s="780">
        <v>19</v>
      </c>
      <c r="E39" s="780">
        <v>23</v>
      </c>
      <c r="F39" s="781"/>
      <c r="G39" s="494"/>
      <c r="H39" s="494" t="s">
        <v>294</v>
      </c>
      <c r="I39" s="494" t="s">
        <v>294</v>
      </c>
      <c r="J39" s="494" t="s">
        <v>294</v>
      </c>
      <c r="K39" s="573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774">
        <v>5</v>
      </c>
      <c r="B40" s="47" t="s">
        <v>4029</v>
      </c>
      <c r="C40" s="520" t="s">
        <v>3758</v>
      </c>
      <c r="D40" s="498">
        <v>2</v>
      </c>
      <c r="E40" s="46">
        <v>2</v>
      </c>
      <c r="F40" s="618" t="s">
        <v>141</v>
      </c>
      <c r="G40" s="494"/>
      <c r="H40" s="494" t="s">
        <v>30</v>
      </c>
      <c r="I40" s="494" t="s">
        <v>294</v>
      </c>
      <c r="J40" s="494" t="s">
        <v>294</v>
      </c>
      <c r="K40" s="574">
        <v>0</v>
      </c>
      <c r="L40" s="358" t="s">
        <v>3593</v>
      </c>
      <c r="M40" s="357" t="s">
        <v>4029</v>
      </c>
      <c r="N40" s="357" t="s">
        <v>30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776"/>
      <c r="B41" s="47" t="s">
        <v>4030</v>
      </c>
      <c r="C41" s="520" t="s">
        <v>4031</v>
      </c>
      <c r="D41" s="499">
        <v>3</v>
      </c>
      <c r="E41" s="499">
        <v>4</v>
      </c>
      <c r="F41" s="618" t="s">
        <v>4018</v>
      </c>
      <c r="G41" s="494"/>
      <c r="H41" s="494" t="s">
        <v>4017</v>
      </c>
      <c r="I41" s="494" t="s">
        <v>294</v>
      </c>
      <c r="J41" s="494" t="s">
        <v>294</v>
      </c>
      <c r="K41" s="573">
        <v>0</v>
      </c>
      <c r="L41" s="358" t="s">
        <v>4032</v>
      </c>
      <c r="M41" s="357" t="s">
        <v>4030</v>
      </c>
      <c r="N41" s="357" t="s">
        <v>4017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4019</v>
      </c>
      <c r="U41" s="357" t="s">
        <v>294</v>
      </c>
      <c r="V41" s="357" t="s">
        <v>294</v>
      </c>
    </row>
    <row r="42" spans="1:22">
      <c r="A42" s="776"/>
      <c r="B42" s="47" t="s">
        <v>4033</v>
      </c>
      <c r="C42" s="520" t="s">
        <v>3665</v>
      </c>
      <c r="D42" s="499">
        <v>5</v>
      </c>
      <c r="E42" s="499">
        <v>8</v>
      </c>
      <c r="F42" s="618" t="s">
        <v>4018</v>
      </c>
      <c r="G42" s="494"/>
      <c r="H42" s="494" t="s">
        <v>4017</v>
      </c>
      <c r="I42" s="494" t="s">
        <v>294</v>
      </c>
      <c r="J42" s="494" t="s">
        <v>294</v>
      </c>
      <c r="K42" s="573">
        <v>0</v>
      </c>
      <c r="L42" s="358" t="s">
        <v>3666</v>
      </c>
      <c r="M42" s="357" t="s">
        <v>4033</v>
      </c>
      <c r="N42" s="357" t="s">
        <v>4017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4019</v>
      </c>
      <c r="U42" s="357" t="s">
        <v>294</v>
      </c>
      <c r="V42" s="357" t="s">
        <v>294</v>
      </c>
    </row>
    <row r="43" spans="1:22">
      <c r="A43" s="776"/>
      <c r="B43" s="47" t="s">
        <v>4034</v>
      </c>
      <c r="C43" s="520" t="s">
        <v>4035</v>
      </c>
      <c r="D43" s="499">
        <v>3</v>
      </c>
      <c r="E43" s="499">
        <v>4</v>
      </c>
      <c r="F43" s="618" t="s">
        <v>141</v>
      </c>
      <c r="G43" s="494"/>
      <c r="H43" s="494" t="s">
        <v>30</v>
      </c>
      <c r="I43" s="494" t="s">
        <v>294</v>
      </c>
      <c r="J43" s="494" t="s">
        <v>294</v>
      </c>
      <c r="K43" s="573">
        <v>0</v>
      </c>
      <c r="L43" s="358" t="s">
        <v>4036</v>
      </c>
      <c r="M43" s="357" t="s">
        <v>4034</v>
      </c>
      <c r="N43" s="357" t="s">
        <v>30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604</v>
      </c>
      <c r="U43" s="357" t="s">
        <v>294</v>
      </c>
      <c r="V43" s="357" t="s">
        <v>294</v>
      </c>
    </row>
    <row r="44" spans="1:22">
      <c r="A44" s="776"/>
      <c r="B44" s="47" t="s">
        <v>4037</v>
      </c>
      <c r="C44" s="520" t="s">
        <v>4038</v>
      </c>
      <c r="D44" s="499">
        <v>2</v>
      </c>
      <c r="E44" s="499">
        <v>4</v>
      </c>
      <c r="F44" s="618" t="s">
        <v>4018</v>
      </c>
      <c r="G44" s="494"/>
      <c r="H44" s="494" t="s">
        <v>4017</v>
      </c>
      <c r="I44" s="494" t="s">
        <v>294</v>
      </c>
      <c r="J44" s="494" t="s">
        <v>294</v>
      </c>
      <c r="K44" s="573">
        <v>0</v>
      </c>
      <c r="L44" s="358" t="s">
        <v>4039</v>
      </c>
      <c r="M44" s="357" t="s">
        <v>4037</v>
      </c>
      <c r="N44" s="357" t="s">
        <v>4017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4019</v>
      </c>
      <c r="U44" s="357" t="s">
        <v>294</v>
      </c>
      <c r="V44" s="357" t="s">
        <v>294</v>
      </c>
    </row>
    <row r="45" spans="1:22">
      <c r="A45" s="776"/>
      <c r="B45" s="47" t="s">
        <v>3683</v>
      </c>
      <c r="C45" s="520" t="s">
        <v>3684</v>
      </c>
      <c r="D45" s="499">
        <v>3</v>
      </c>
      <c r="E45" s="47">
        <v>4</v>
      </c>
      <c r="F45" s="618" t="s">
        <v>4023</v>
      </c>
      <c r="G45" s="494"/>
      <c r="H45" s="494" t="s">
        <v>4022</v>
      </c>
      <c r="I45" s="494" t="s">
        <v>294</v>
      </c>
      <c r="J45" s="494" t="s">
        <v>294</v>
      </c>
      <c r="K45" s="573">
        <v>0</v>
      </c>
      <c r="L45" s="358" t="s">
        <v>3684</v>
      </c>
      <c r="M45" s="357" t="s">
        <v>3683</v>
      </c>
      <c r="N45" s="357" t="s">
        <v>4022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4024</v>
      </c>
      <c r="U45" s="357" t="s">
        <v>294</v>
      </c>
      <c r="V45" s="357" t="s">
        <v>294</v>
      </c>
    </row>
    <row r="46" spans="1:22">
      <c r="A46" s="776"/>
      <c r="B46" s="47" t="s">
        <v>4040</v>
      </c>
      <c r="C46" s="520" t="s">
        <v>4041</v>
      </c>
      <c r="D46" s="499">
        <v>2</v>
      </c>
      <c r="E46" s="499">
        <v>2</v>
      </c>
      <c r="F46" s="618"/>
      <c r="G46" s="494" t="s">
        <v>242</v>
      </c>
      <c r="H46" s="494"/>
      <c r="I46" s="494" t="s">
        <v>294</v>
      </c>
      <c r="J46" s="494" t="s">
        <v>294</v>
      </c>
      <c r="K46" s="573">
        <v>0</v>
      </c>
      <c r="L46" s="358" t="s">
        <v>4042</v>
      </c>
      <c r="M46" s="357" t="s">
        <v>4040</v>
      </c>
      <c r="N46" s="357" t="s">
        <v>241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</row>
    <row r="47" spans="1:22" ht="15" thickBot="1">
      <c r="A47" s="776"/>
      <c r="B47" s="47" t="s">
        <v>4043</v>
      </c>
      <c r="C47" s="520" t="s">
        <v>4044</v>
      </c>
      <c r="D47" s="516">
        <v>2</v>
      </c>
      <c r="E47" s="516">
        <v>2</v>
      </c>
      <c r="F47" s="618"/>
      <c r="G47" s="494" t="s">
        <v>242</v>
      </c>
      <c r="H47" s="494"/>
      <c r="I47" s="494" t="s">
        <v>294</v>
      </c>
      <c r="J47" s="494" t="s">
        <v>294</v>
      </c>
      <c r="K47" s="573">
        <v>0</v>
      </c>
      <c r="L47" s="358" t="s">
        <v>4045</v>
      </c>
      <c r="M47" s="357" t="s">
        <v>4043</v>
      </c>
      <c r="N47" s="357" t="s">
        <v>241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 ht="15" thickBot="1">
      <c r="A48" s="782"/>
      <c r="B48" s="783"/>
      <c r="C48" s="784" t="s">
        <v>22</v>
      </c>
      <c r="D48" s="785">
        <v>20</v>
      </c>
      <c r="E48" s="780">
        <v>28</v>
      </c>
      <c r="F48" s="781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22</v>
      </c>
      <c r="M48" s="357" t="s">
        <v>294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774">
        <v>6</v>
      </c>
      <c r="B49" s="47" t="s">
        <v>35</v>
      </c>
      <c r="C49" s="520" t="s">
        <v>145</v>
      </c>
      <c r="D49" s="498">
        <v>3</v>
      </c>
      <c r="E49" s="46">
        <v>4</v>
      </c>
      <c r="F49" s="618" t="s">
        <v>4007</v>
      </c>
      <c r="G49" s="494"/>
      <c r="H49" s="494" t="s">
        <v>3184</v>
      </c>
      <c r="I49" s="494" t="s">
        <v>294</v>
      </c>
      <c r="J49" s="494" t="s">
        <v>294</v>
      </c>
      <c r="K49" s="573">
        <v>0</v>
      </c>
      <c r="L49" s="358" t="s">
        <v>3259</v>
      </c>
      <c r="M49" s="357" t="s">
        <v>35</v>
      </c>
      <c r="N49" s="357" t="s">
        <v>3184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3187</v>
      </c>
      <c r="U49" s="357" t="s">
        <v>294</v>
      </c>
      <c r="V49" s="357" t="s">
        <v>294</v>
      </c>
    </row>
    <row r="50" spans="1:22">
      <c r="A50" s="776"/>
      <c r="B50" s="47" t="s">
        <v>3680</v>
      </c>
      <c r="C50" s="520" t="s">
        <v>4046</v>
      </c>
      <c r="D50" s="499">
        <v>4</v>
      </c>
      <c r="E50" s="47">
        <v>6</v>
      </c>
      <c r="F50" s="618" t="s">
        <v>4031</v>
      </c>
      <c r="G50" s="494"/>
      <c r="H50" s="494" t="s">
        <v>4030</v>
      </c>
      <c r="I50" s="494" t="s">
        <v>294</v>
      </c>
      <c r="J50" s="494" t="s">
        <v>294</v>
      </c>
      <c r="K50" s="573">
        <v>0</v>
      </c>
      <c r="L50" s="358" t="s">
        <v>3682</v>
      </c>
      <c r="M50" s="357" t="s">
        <v>3680</v>
      </c>
      <c r="N50" s="357" t="s">
        <v>4030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4032</v>
      </c>
      <c r="U50" s="357" t="s">
        <v>294</v>
      </c>
      <c r="V50" s="357" t="s">
        <v>294</v>
      </c>
    </row>
    <row r="51" spans="1:22">
      <c r="A51" s="776"/>
      <c r="B51" s="47" t="s">
        <v>3950</v>
      </c>
      <c r="C51" s="520" t="s">
        <v>4047</v>
      </c>
      <c r="D51" s="499">
        <v>2</v>
      </c>
      <c r="E51" s="47">
        <v>2</v>
      </c>
      <c r="F51" s="618" t="s">
        <v>4038</v>
      </c>
      <c r="G51" s="494"/>
      <c r="H51" s="494" t="s">
        <v>4037</v>
      </c>
      <c r="I51" s="494" t="s">
        <v>294</v>
      </c>
      <c r="J51" s="494" t="s">
        <v>294</v>
      </c>
      <c r="K51" s="573">
        <v>0</v>
      </c>
      <c r="L51" s="358" t="s">
        <v>3952</v>
      </c>
      <c r="M51" s="357" t="s">
        <v>3950</v>
      </c>
      <c r="N51" s="357" t="s">
        <v>4037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4039</v>
      </c>
      <c r="U51" s="357" t="s">
        <v>294</v>
      </c>
      <c r="V51" s="357" t="s">
        <v>294</v>
      </c>
    </row>
    <row r="52" spans="1:22">
      <c r="A52" s="776"/>
      <c r="B52" s="47" t="s">
        <v>3699</v>
      </c>
      <c r="C52" s="520" t="s">
        <v>3700</v>
      </c>
      <c r="D52" s="499">
        <v>3</v>
      </c>
      <c r="E52" s="47">
        <v>4</v>
      </c>
      <c r="F52" s="618" t="s">
        <v>3684</v>
      </c>
      <c r="G52" s="494"/>
      <c r="H52" s="494" t="s">
        <v>3683</v>
      </c>
      <c r="I52" s="494" t="s">
        <v>294</v>
      </c>
      <c r="J52" s="494" t="s">
        <v>294</v>
      </c>
      <c r="K52" s="573">
        <v>0</v>
      </c>
      <c r="L52" s="358" t="s">
        <v>3701</v>
      </c>
      <c r="M52" s="357" t="s">
        <v>3699</v>
      </c>
      <c r="N52" s="357" t="s">
        <v>3683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3684</v>
      </c>
      <c r="U52" s="357" t="s">
        <v>294</v>
      </c>
      <c r="V52" s="357" t="s">
        <v>294</v>
      </c>
    </row>
    <row r="53" spans="1:22">
      <c r="A53" s="776"/>
      <c r="B53" s="47" t="s">
        <v>3688</v>
      </c>
      <c r="C53" s="520" t="s">
        <v>4048</v>
      </c>
      <c r="D53" s="499">
        <v>3</v>
      </c>
      <c r="E53" s="47">
        <v>4</v>
      </c>
      <c r="F53" s="618" t="s">
        <v>4031</v>
      </c>
      <c r="G53" s="494"/>
      <c r="H53" s="494" t="s">
        <v>4030</v>
      </c>
      <c r="I53" s="494" t="s">
        <v>294</v>
      </c>
      <c r="J53" s="494" t="s">
        <v>294</v>
      </c>
      <c r="K53" s="573">
        <v>0</v>
      </c>
      <c r="L53" s="358" t="s">
        <v>3690</v>
      </c>
      <c r="M53" s="357" t="s">
        <v>3688</v>
      </c>
      <c r="N53" s="357" t="s">
        <v>4030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4032</v>
      </c>
      <c r="U53" s="357" t="s">
        <v>294</v>
      </c>
      <c r="V53" s="357" t="s">
        <v>294</v>
      </c>
    </row>
    <row r="54" spans="1:22">
      <c r="A54" s="776"/>
      <c r="B54" s="47" t="s">
        <v>3685</v>
      </c>
      <c r="C54" s="520" t="s">
        <v>3686</v>
      </c>
      <c r="D54" s="499">
        <v>4</v>
      </c>
      <c r="E54" s="47">
        <v>6</v>
      </c>
      <c r="F54" s="618" t="s">
        <v>4031</v>
      </c>
      <c r="G54" s="494"/>
      <c r="H54" s="494" t="s">
        <v>4030</v>
      </c>
      <c r="I54" s="494" t="s">
        <v>294</v>
      </c>
      <c r="J54" s="494" t="s">
        <v>294</v>
      </c>
      <c r="K54" s="573">
        <v>0</v>
      </c>
      <c r="L54" s="358" t="s">
        <v>3687</v>
      </c>
      <c r="M54" s="357" t="s">
        <v>3685</v>
      </c>
      <c r="N54" s="357" t="s">
        <v>4030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4032</v>
      </c>
      <c r="U54" s="357" t="s">
        <v>294</v>
      </c>
      <c r="V54" s="357" t="s">
        <v>294</v>
      </c>
    </row>
    <row r="55" spans="1:22" ht="15" thickBot="1">
      <c r="A55" s="776"/>
      <c r="B55" s="50" t="s">
        <v>4049</v>
      </c>
      <c r="C55" s="520" t="s">
        <v>4050</v>
      </c>
      <c r="D55" s="499">
        <v>2</v>
      </c>
      <c r="E55" s="47">
        <v>4</v>
      </c>
      <c r="F55" s="618" t="s">
        <v>4008</v>
      </c>
      <c r="G55" s="494"/>
      <c r="H55" s="494" t="s">
        <v>3643</v>
      </c>
      <c r="I55" s="494" t="s">
        <v>294</v>
      </c>
      <c r="J55" s="494" t="s">
        <v>294</v>
      </c>
      <c r="K55" s="573">
        <v>0</v>
      </c>
      <c r="L55" s="358" t="s">
        <v>3651</v>
      </c>
      <c r="M55" s="357" t="s">
        <v>4049</v>
      </c>
      <c r="N55" s="357" t="s">
        <v>3643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3645</v>
      </c>
      <c r="U55" s="357" t="s">
        <v>294</v>
      </c>
      <c r="V55" s="357" t="s">
        <v>294</v>
      </c>
    </row>
    <row r="56" spans="1:22" ht="15" thickBot="1">
      <c r="A56" s="782"/>
      <c r="B56" s="782"/>
      <c r="C56" s="779" t="s">
        <v>22</v>
      </c>
      <c r="D56" s="780">
        <v>21</v>
      </c>
      <c r="E56" s="780">
        <v>30</v>
      </c>
      <c r="F56" s="781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22</v>
      </c>
      <c r="M56" s="357" t="s">
        <v>294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774">
        <v>7</v>
      </c>
      <c r="B57" s="46" t="s">
        <v>4051</v>
      </c>
      <c r="C57" s="520" t="s">
        <v>3692</v>
      </c>
      <c r="D57" s="498">
        <v>4</v>
      </c>
      <c r="E57" s="46">
        <v>6</v>
      </c>
      <c r="F57" s="616" t="s">
        <v>3686</v>
      </c>
      <c r="G57" s="494"/>
      <c r="H57" s="494" t="s">
        <v>3685</v>
      </c>
      <c r="I57" s="494" t="s">
        <v>294</v>
      </c>
      <c r="J57" s="494" t="s">
        <v>294</v>
      </c>
      <c r="K57" s="573">
        <v>0</v>
      </c>
      <c r="L57" s="358" t="s">
        <v>3692</v>
      </c>
      <c r="M57" s="357" t="s">
        <v>4051</v>
      </c>
      <c r="N57" s="357" t="s">
        <v>3685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3687</v>
      </c>
      <c r="U57" s="357" t="s">
        <v>294</v>
      </c>
      <c r="V57" s="357" t="s">
        <v>294</v>
      </c>
    </row>
    <row r="58" spans="1:22">
      <c r="A58" s="776"/>
      <c r="B58" s="47" t="s">
        <v>38</v>
      </c>
      <c r="C58" s="520" t="s">
        <v>3607</v>
      </c>
      <c r="D58" s="499">
        <v>1</v>
      </c>
      <c r="E58" s="47">
        <v>1</v>
      </c>
      <c r="F58" s="618" t="s">
        <v>872</v>
      </c>
      <c r="G58" s="494"/>
      <c r="H58" s="494" t="s">
        <v>19</v>
      </c>
      <c r="I58" s="494" t="s">
        <v>294</v>
      </c>
      <c r="J58" s="494" t="s">
        <v>294</v>
      </c>
      <c r="K58" s="573">
        <v>0</v>
      </c>
      <c r="L58" s="358" t="s">
        <v>331</v>
      </c>
      <c r="M58" s="357" t="s">
        <v>38</v>
      </c>
      <c r="N58" s="357" t="s">
        <v>19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335</v>
      </c>
      <c r="U58" s="357" t="s">
        <v>294</v>
      </c>
      <c r="V58" s="357" t="s">
        <v>294</v>
      </c>
    </row>
    <row r="59" spans="1:22">
      <c r="A59" s="776"/>
      <c r="B59" s="47" t="s">
        <v>4052</v>
      </c>
      <c r="C59" s="520" t="s">
        <v>147</v>
      </c>
      <c r="D59" s="499">
        <v>8</v>
      </c>
      <c r="E59" s="47">
        <v>12</v>
      </c>
      <c r="F59" s="618" t="s">
        <v>145</v>
      </c>
      <c r="G59" s="494"/>
      <c r="H59" s="494" t="s">
        <v>35</v>
      </c>
      <c r="I59" s="494" t="s">
        <v>294</v>
      </c>
      <c r="J59" s="494" t="s">
        <v>294</v>
      </c>
      <c r="K59" s="573">
        <v>0</v>
      </c>
      <c r="L59" s="358" t="s">
        <v>1153</v>
      </c>
      <c r="M59" s="357" t="s">
        <v>4052</v>
      </c>
      <c r="N59" s="357" t="s">
        <v>35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3259</v>
      </c>
      <c r="U59" s="357" t="s">
        <v>294</v>
      </c>
      <c r="V59" s="357" t="s">
        <v>294</v>
      </c>
    </row>
    <row r="60" spans="1:22">
      <c r="A60" s="776"/>
      <c r="B60" s="47" t="s">
        <v>3693</v>
      </c>
      <c r="C60" s="520" t="s">
        <v>3694</v>
      </c>
      <c r="D60" s="499">
        <v>3</v>
      </c>
      <c r="E60" s="47">
        <v>4</v>
      </c>
      <c r="F60" s="618" t="s">
        <v>3684</v>
      </c>
      <c r="G60" s="494"/>
      <c r="H60" s="494" t="s">
        <v>3683</v>
      </c>
      <c r="I60" s="494" t="s">
        <v>294</v>
      </c>
      <c r="J60" s="494" t="s">
        <v>294</v>
      </c>
      <c r="K60" s="573">
        <v>0</v>
      </c>
      <c r="L60" s="358" t="s">
        <v>3695</v>
      </c>
      <c r="M60" s="357" t="s">
        <v>3693</v>
      </c>
      <c r="N60" s="357" t="s">
        <v>3683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3684</v>
      </c>
      <c r="U60" s="357" t="s">
        <v>294</v>
      </c>
      <c r="V60" s="357" t="s">
        <v>294</v>
      </c>
    </row>
    <row r="61" spans="1:22" ht="15" thickBot="1">
      <c r="A61" s="776"/>
      <c r="B61" s="50" t="s">
        <v>3702</v>
      </c>
      <c r="C61" s="520" t="s">
        <v>3703</v>
      </c>
      <c r="D61" s="516">
        <v>3</v>
      </c>
      <c r="E61" s="50">
        <v>4</v>
      </c>
      <c r="F61" s="678" t="s">
        <v>3686</v>
      </c>
      <c r="G61" s="494"/>
      <c r="H61" s="494" t="s">
        <v>3685</v>
      </c>
      <c r="I61" s="494" t="s">
        <v>294</v>
      </c>
      <c r="J61" s="494" t="s">
        <v>294</v>
      </c>
      <c r="K61" s="573">
        <v>0</v>
      </c>
      <c r="L61" s="358" t="s">
        <v>3703</v>
      </c>
      <c r="M61" s="357" t="s">
        <v>3702</v>
      </c>
      <c r="N61" s="357" t="s">
        <v>3685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3687</v>
      </c>
      <c r="U61" s="357" t="s">
        <v>294</v>
      </c>
      <c r="V61" s="357" t="s">
        <v>294</v>
      </c>
    </row>
    <row r="62" spans="1:22" ht="15" thickBot="1">
      <c r="A62" s="782"/>
      <c r="B62" s="782"/>
      <c r="C62" s="779" t="s">
        <v>22</v>
      </c>
      <c r="D62" s="780">
        <v>19</v>
      </c>
      <c r="E62" s="780">
        <v>27</v>
      </c>
      <c r="F62" s="786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774">
        <v>8</v>
      </c>
      <c r="B63" s="46" t="s">
        <v>4053</v>
      </c>
      <c r="C63" s="531" t="s">
        <v>4054</v>
      </c>
      <c r="D63" s="498">
        <v>2</v>
      </c>
      <c r="E63" s="498">
        <v>4</v>
      </c>
      <c r="F63" s="618" t="s">
        <v>3692</v>
      </c>
      <c r="G63" s="494"/>
      <c r="H63" s="494" t="s">
        <v>4051</v>
      </c>
      <c r="I63" s="494" t="s">
        <v>294</v>
      </c>
      <c r="J63" s="494" t="s">
        <v>294</v>
      </c>
      <c r="K63" s="573">
        <v>0</v>
      </c>
      <c r="L63" s="358" t="s">
        <v>4054</v>
      </c>
      <c r="M63" s="357" t="s">
        <v>4053</v>
      </c>
      <c r="N63" s="357" t="s">
        <v>4051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3692</v>
      </c>
      <c r="U63" s="357" t="s">
        <v>294</v>
      </c>
      <c r="V63" s="357" t="s">
        <v>294</v>
      </c>
    </row>
    <row r="64" spans="1:22">
      <c r="A64" s="776"/>
      <c r="B64" s="47" t="s">
        <v>34</v>
      </c>
      <c r="C64" s="520" t="s">
        <v>142</v>
      </c>
      <c r="D64" s="499">
        <v>4</v>
      </c>
      <c r="E64" s="499">
        <v>6</v>
      </c>
      <c r="F64" s="618" t="s">
        <v>11</v>
      </c>
      <c r="G64" s="494"/>
      <c r="H64" s="494" t="s">
        <v>10</v>
      </c>
      <c r="I64" s="494" t="s">
        <v>294</v>
      </c>
      <c r="J64" s="494" t="s">
        <v>294</v>
      </c>
      <c r="K64" s="573">
        <v>0</v>
      </c>
      <c r="L64" s="358" t="s">
        <v>1181</v>
      </c>
      <c r="M64" s="357" t="s">
        <v>34</v>
      </c>
      <c r="N64" s="357" t="s">
        <v>10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438</v>
      </c>
      <c r="U64" s="357" t="s">
        <v>294</v>
      </c>
      <c r="V64" s="357" t="s">
        <v>294</v>
      </c>
    </row>
    <row r="65" spans="1:22">
      <c r="A65" s="776"/>
      <c r="B65" s="47" t="s">
        <v>4055</v>
      </c>
      <c r="C65" s="533" t="s">
        <v>4056</v>
      </c>
      <c r="D65" s="499">
        <v>3</v>
      </c>
      <c r="E65" s="499">
        <v>4</v>
      </c>
      <c r="F65" s="618" t="s">
        <v>3701</v>
      </c>
      <c r="G65" s="494"/>
      <c r="H65" s="494" t="s">
        <v>3699</v>
      </c>
      <c r="I65" s="494" t="s">
        <v>294</v>
      </c>
      <c r="J65" s="494" t="s">
        <v>294</v>
      </c>
      <c r="K65" s="573">
        <v>0</v>
      </c>
      <c r="L65" s="358" t="s">
        <v>3707</v>
      </c>
      <c r="M65" s="357" t="s">
        <v>4055</v>
      </c>
      <c r="N65" s="357" t="s">
        <v>3699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3701</v>
      </c>
      <c r="U65" s="357" t="s">
        <v>294</v>
      </c>
      <c r="V65" s="357" t="s">
        <v>294</v>
      </c>
    </row>
    <row r="66" spans="1:22">
      <c r="A66" s="776"/>
      <c r="B66" s="47" t="s">
        <v>4057</v>
      </c>
      <c r="C66" s="520" t="s">
        <v>4058</v>
      </c>
      <c r="D66" s="499">
        <v>3</v>
      </c>
      <c r="E66" s="499">
        <v>4</v>
      </c>
      <c r="F66" s="618" t="s">
        <v>3692</v>
      </c>
      <c r="G66" s="494"/>
      <c r="H66" s="494" t="s">
        <v>4051</v>
      </c>
      <c r="I66" s="494" t="s">
        <v>294</v>
      </c>
      <c r="J66" s="494" t="s">
        <v>294</v>
      </c>
      <c r="K66" s="573">
        <v>0</v>
      </c>
      <c r="L66" s="358" t="s">
        <v>4059</v>
      </c>
      <c r="M66" s="357" t="s">
        <v>4057</v>
      </c>
      <c r="N66" s="357" t="s">
        <v>4051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3692</v>
      </c>
      <c r="U66" s="357" t="s">
        <v>294</v>
      </c>
      <c r="V66" s="357" t="s">
        <v>294</v>
      </c>
    </row>
    <row r="67" spans="1:22" ht="15" thickBot="1">
      <c r="A67" s="776"/>
      <c r="B67" s="47" t="s">
        <v>4060</v>
      </c>
      <c r="C67" s="520" t="s">
        <v>151</v>
      </c>
      <c r="D67" s="499">
        <v>6</v>
      </c>
      <c r="E67" s="499">
        <v>8</v>
      </c>
      <c r="F67" s="618" t="s">
        <v>4061</v>
      </c>
      <c r="G67" s="494"/>
      <c r="H67" s="494" t="s">
        <v>4052</v>
      </c>
      <c r="I67" s="494" t="s">
        <v>294</v>
      </c>
      <c r="J67" s="494" t="s">
        <v>294</v>
      </c>
      <c r="K67" s="573">
        <v>0</v>
      </c>
      <c r="L67" s="358" t="s">
        <v>1182</v>
      </c>
      <c r="M67" s="357" t="s">
        <v>4060</v>
      </c>
      <c r="N67" s="357" t="s">
        <v>4052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1153</v>
      </c>
      <c r="U67" s="357" t="s">
        <v>294</v>
      </c>
      <c r="V67" s="357" t="s">
        <v>294</v>
      </c>
    </row>
    <row r="68" spans="1:22" ht="15" thickBot="1">
      <c r="A68" s="782"/>
      <c r="B68" s="783"/>
      <c r="C68" s="779" t="s">
        <v>22</v>
      </c>
      <c r="D68" s="780">
        <v>18</v>
      </c>
      <c r="E68" s="780">
        <v>26</v>
      </c>
      <c r="F68" s="781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 ht="15" thickBot="1">
      <c r="A69" s="774">
        <v>9</v>
      </c>
      <c r="B69" s="612" t="s">
        <v>4062</v>
      </c>
      <c r="C69" s="520" t="s">
        <v>4063</v>
      </c>
      <c r="D69" s="516">
        <v>20</v>
      </c>
      <c r="E69" s="516">
        <v>40</v>
      </c>
      <c r="F69" s="693" t="s">
        <v>4058</v>
      </c>
      <c r="G69" s="494"/>
      <c r="H69" s="494" t="s">
        <v>4057</v>
      </c>
      <c r="I69" s="494" t="s">
        <v>294</v>
      </c>
      <c r="J69" s="494" t="s">
        <v>294</v>
      </c>
      <c r="K69" s="573">
        <v>0</v>
      </c>
      <c r="L69" s="358" t="s">
        <v>4064</v>
      </c>
      <c r="M69" s="357" t="s">
        <v>4062</v>
      </c>
      <c r="N69" s="357" t="s">
        <v>4057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4059</v>
      </c>
      <c r="U69" s="357" t="s">
        <v>294</v>
      </c>
      <c r="V69" s="357" t="s">
        <v>294</v>
      </c>
    </row>
    <row r="70" spans="1:22" ht="15" thickBot="1">
      <c r="A70" s="782"/>
      <c r="B70" s="782"/>
      <c r="C70" s="779" t="s">
        <v>22</v>
      </c>
      <c r="D70" s="780">
        <v>20</v>
      </c>
      <c r="E70" s="785">
        <v>40</v>
      </c>
      <c r="F70" s="781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774">
        <v>10</v>
      </c>
      <c r="B71" s="46" t="s">
        <v>4065</v>
      </c>
      <c r="C71" s="520" t="s">
        <v>4066</v>
      </c>
      <c r="D71" s="499">
        <v>20</v>
      </c>
      <c r="E71" s="46">
        <v>40</v>
      </c>
      <c r="F71" s="618" t="s">
        <v>4063</v>
      </c>
      <c r="G71" s="494"/>
      <c r="H71" s="494" t="s">
        <v>4062</v>
      </c>
      <c r="I71" s="494" t="s">
        <v>294</v>
      </c>
      <c r="J71" s="494" t="s">
        <v>294</v>
      </c>
      <c r="K71" s="573">
        <v>0</v>
      </c>
      <c r="L71" s="358" t="s">
        <v>4067</v>
      </c>
      <c r="M71" s="357" t="s">
        <v>4065</v>
      </c>
      <c r="N71" s="357" t="s">
        <v>4062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4064</v>
      </c>
      <c r="U71" s="357" t="s">
        <v>294</v>
      </c>
      <c r="V71" s="357" t="s">
        <v>294</v>
      </c>
    </row>
    <row r="72" spans="1:22" ht="15" thickBot="1">
      <c r="A72" s="776"/>
      <c r="B72" s="50" t="s">
        <v>4068</v>
      </c>
      <c r="C72" s="520" t="s">
        <v>3394</v>
      </c>
      <c r="D72" s="499">
        <v>2</v>
      </c>
      <c r="E72" s="619">
        <v>2</v>
      </c>
      <c r="F72" s="618" t="s">
        <v>4069</v>
      </c>
      <c r="G72" s="494"/>
      <c r="H72" s="494" t="s">
        <v>4062</v>
      </c>
      <c r="I72" s="494" t="s">
        <v>4060</v>
      </c>
      <c r="J72" s="494" t="s">
        <v>294</v>
      </c>
      <c r="K72" s="573">
        <v>0</v>
      </c>
      <c r="L72" s="358" t="s">
        <v>3396</v>
      </c>
      <c r="M72" s="357" t="s">
        <v>4068</v>
      </c>
      <c r="N72" s="357" t="s">
        <v>4062</v>
      </c>
      <c r="O72" s="357" t="s">
        <v>4060</v>
      </c>
      <c r="P72" s="357" t="s">
        <v>294</v>
      </c>
      <c r="Q72" s="357">
        <v>0</v>
      </c>
      <c r="R72" s="357">
        <v>26</v>
      </c>
      <c r="S72" s="357">
        <v>0</v>
      </c>
      <c r="T72" s="357" t="s">
        <v>4064</v>
      </c>
      <c r="U72" s="357" t="s">
        <v>1182</v>
      </c>
      <c r="V72" s="357" t="s">
        <v>294</v>
      </c>
    </row>
    <row r="73" spans="1:22" ht="15" thickBot="1">
      <c r="A73" s="782"/>
      <c r="B73" s="782"/>
      <c r="C73" s="787" t="s">
        <v>22</v>
      </c>
      <c r="D73" s="783">
        <v>22</v>
      </c>
      <c r="E73" s="782">
        <v>42</v>
      </c>
      <c r="F73" s="78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789"/>
      <c r="B74" s="790"/>
      <c r="C74" s="791" t="s">
        <v>111</v>
      </c>
      <c r="D74" s="782">
        <v>200</v>
      </c>
      <c r="E74" s="782">
        <v>295</v>
      </c>
      <c r="F74" s="792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9A8D6-902E-41BD-99EC-53729EEB49E7}">
  <sheetPr codeName="Sheet236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2205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603" t="s">
        <v>10</v>
      </c>
      <c r="C9" s="604" t="s">
        <v>11</v>
      </c>
      <c r="D9" s="605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607" t="s">
        <v>3397</v>
      </c>
      <c r="C10" s="608" t="s">
        <v>3398</v>
      </c>
      <c r="D10" s="609">
        <v>5</v>
      </c>
      <c r="E10" s="607">
        <v>6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607" t="s">
        <v>3907</v>
      </c>
      <c r="C11" s="611" t="s">
        <v>3915</v>
      </c>
      <c r="D11" s="609">
        <v>3</v>
      </c>
      <c r="E11" s="607">
        <v>4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3909</v>
      </c>
      <c r="M11" s="357" t="s">
        <v>3907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607" t="s">
        <v>3537</v>
      </c>
      <c r="C12" s="611" t="s">
        <v>3538</v>
      </c>
      <c r="D12" s="609">
        <v>3</v>
      </c>
      <c r="E12" s="607">
        <v>4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3539</v>
      </c>
      <c r="M12" s="357" t="s">
        <v>3537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607" t="s">
        <v>3184</v>
      </c>
      <c r="C13" s="611" t="s">
        <v>3185</v>
      </c>
      <c r="D13" s="609">
        <v>3</v>
      </c>
      <c r="E13" s="607">
        <v>4</v>
      </c>
      <c r="F13" s="633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619" t="s">
        <v>20</v>
      </c>
      <c r="C14" s="611" t="s">
        <v>21</v>
      </c>
      <c r="D14" s="609">
        <v>5</v>
      </c>
      <c r="E14" s="607">
        <v>6</v>
      </c>
      <c r="F14" s="617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619"/>
      <c r="C15" s="646" t="s">
        <v>22</v>
      </c>
      <c r="D15" s="614">
        <v>21</v>
      </c>
      <c r="E15" s="614">
        <v>26</v>
      </c>
      <c r="F15" s="625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603" t="s">
        <v>3544</v>
      </c>
      <c r="C16" s="611" t="s">
        <v>3545</v>
      </c>
      <c r="D16" s="609">
        <v>5</v>
      </c>
      <c r="E16" s="607">
        <v>6</v>
      </c>
      <c r="F16" s="626" t="s">
        <v>3989</v>
      </c>
      <c r="G16" s="494"/>
      <c r="H16" s="494" t="s">
        <v>3397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3397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3399</v>
      </c>
      <c r="U16" s="357" t="s">
        <v>294</v>
      </c>
      <c r="V16" s="357" t="s">
        <v>294</v>
      </c>
    </row>
    <row r="17" spans="1:22">
      <c r="A17" s="527"/>
      <c r="B17" s="607" t="s">
        <v>3910</v>
      </c>
      <c r="C17" s="611" t="s">
        <v>3911</v>
      </c>
      <c r="D17" s="609">
        <v>4</v>
      </c>
      <c r="E17" s="607">
        <v>6</v>
      </c>
      <c r="F17" s="617" t="s">
        <v>3538</v>
      </c>
      <c r="G17" s="494"/>
      <c r="H17" s="494" t="s">
        <v>3537</v>
      </c>
      <c r="I17" s="494" t="s">
        <v>294</v>
      </c>
      <c r="J17" s="494" t="s">
        <v>294</v>
      </c>
      <c r="K17" s="573">
        <v>0</v>
      </c>
      <c r="L17" s="358" t="s">
        <v>3912</v>
      </c>
      <c r="M17" s="357" t="s">
        <v>3910</v>
      </c>
      <c r="N17" s="357" t="s">
        <v>3537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3539</v>
      </c>
      <c r="U17" s="357" t="s">
        <v>294</v>
      </c>
      <c r="V17" s="357" t="s">
        <v>294</v>
      </c>
    </row>
    <row r="18" spans="1:22">
      <c r="A18" s="527"/>
      <c r="B18" s="607" t="s">
        <v>3913</v>
      </c>
      <c r="C18" s="611" t="s">
        <v>3928</v>
      </c>
      <c r="D18" s="609">
        <v>3</v>
      </c>
      <c r="E18" s="607">
        <v>4</v>
      </c>
      <c r="F18" s="633" t="s">
        <v>3915</v>
      </c>
      <c r="G18" s="494"/>
      <c r="H18" s="494" t="s">
        <v>3907</v>
      </c>
      <c r="I18" s="494" t="s">
        <v>294</v>
      </c>
      <c r="J18" s="494" t="s">
        <v>294</v>
      </c>
      <c r="K18" s="573">
        <v>0</v>
      </c>
      <c r="L18" s="358" t="s">
        <v>3916</v>
      </c>
      <c r="M18" s="357" t="s">
        <v>3913</v>
      </c>
      <c r="N18" s="357" t="s">
        <v>3907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3909</v>
      </c>
      <c r="U18" s="357" t="s">
        <v>294</v>
      </c>
      <c r="V18" s="357" t="s">
        <v>294</v>
      </c>
    </row>
    <row r="19" spans="1:22">
      <c r="A19" s="527"/>
      <c r="B19" s="607" t="s">
        <v>3917</v>
      </c>
      <c r="C19" s="611" t="s">
        <v>3990</v>
      </c>
      <c r="D19" s="609">
        <v>2</v>
      </c>
      <c r="E19" s="607">
        <v>2</v>
      </c>
      <c r="F19" s="617" t="s">
        <v>3915</v>
      </c>
      <c r="G19" s="494"/>
      <c r="H19" s="494" t="s">
        <v>3907</v>
      </c>
      <c r="I19" s="494" t="s">
        <v>294</v>
      </c>
      <c r="J19" s="494" t="s">
        <v>294</v>
      </c>
      <c r="K19" s="573">
        <v>0</v>
      </c>
      <c r="L19" s="358" t="s">
        <v>3919</v>
      </c>
      <c r="M19" s="357" t="s">
        <v>3917</v>
      </c>
      <c r="N19" s="357" t="s">
        <v>3907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3909</v>
      </c>
      <c r="U19" s="357" t="s">
        <v>294</v>
      </c>
      <c r="V19" s="357" t="s">
        <v>294</v>
      </c>
    </row>
    <row r="20" spans="1:22">
      <c r="A20" s="527"/>
      <c r="B20" s="607" t="s">
        <v>19</v>
      </c>
      <c r="C20" s="611" t="s">
        <v>3226</v>
      </c>
      <c r="D20" s="609">
        <v>2</v>
      </c>
      <c r="E20" s="607">
        <v>2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19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527"/>
      <c r="B21" s="619" t="s">
        <v>26</v>
      </c>
      <c r="C21" s="611" t="s">
        <v>52</v>
      </c>
      <c r="D21" s="609">
        <v>5</v>
      </c>
      <c r="E21" s="607">
        <v>6</v>
      </c>
      <c r="F21" s="765" t="s">
        <v>3543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528"/>
      <c r="B22" s="622"/>
      <c r="C22" s="646" t="s">
        <v>22</v>
      </c>
      <c r="D22" s="614">
        <v>21</v>
      </c>
      <c r="E22" s="614">
        <v>26</v>
      </c>
      <c r="F22" s="641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7">
        <v>3</v>
      </c>
      <c r="B23" s="603" t="s">
        <v>3200</v>
      </c>
      <c r="C23" s="611" t="s">
        <v>3920</v>
      </c>
      <c r="D23" s="609">
        <v>3</v>
      </c>
      <c r="E23" s="607">
        <v>4</v>
      </c>
      <c r="F23" s="626" t="s">
        <v>3538</v>
      </c>
      <c r="G23" s="494"/>
      <c r="H23" s="494" t="s">
        <v>3537</v>
      </c>
      <c r="I23" s="494" t="s">
        <v>294</v>
      </c>
      <c r="J23" s="494" t="s">
        <v>294</v>
      </c>
      <c r="K23" s="573">
        <v>0</v>
      </c>
      <c r="L23" s="358" t="s">
        <v>3921</v>
      </c>
      <c r="M23" s="357" t="s">
        <v>3200</v>
      </c>
      <c r="N23" s="357" t="s">
        <v>3537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3539</v>
      </c>
      <c r="U23" s="357" t="s">
        <v>294</v>
      </c>
      <c r="V23" s="357" t="s">
        <v>294</v>
      </c>
    </row>
    <row r="24" spans="1:22">
      <c r="A24" s="527"/>
      <c r="B24" s="607" t="s">
        <v>3922</v>
      </c>
      <c r="C24" s="611" t="s">
        <v>3923</v>
      </c>
      <c r="D24" s="609">
        <v>4</v>
      </c>
      <c r="E24" s="607">
        <v>6</v>
      </c>
      <c r="F24" s="633" t="s">
        <v>3924</v>
      </c>
      <c r="G24" s="494"/>
      <c r="H24" s="494" t="s">
        <v>3910</v>
      </c>
      <c r="I24" s="494" t="s">
        <v>294</v>
      </c>
      <c r="J24" s="494" t="s">
        <v>294</v>
      </c>
      <c r="K24" s="573">
        <v>0</v>
      </c>
      <c r="L24" s="358" t="s">
        <v>3925</v>
      </c>
      <c r="M24" s="357" t="s">
        <v>3922</v>
      </c>
      <c r="N24" s="357" t="s">
        <v>3910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3912</v>
      </c>
      <c r="U24" s="357" t="s">
        <v>294</v>
      </c>
      <c r="V24" s="357" t="s">
        <v>294</v>
      </c>
    </row>
    <row r="25" spans="1:22">
      <c r="A25" s="527"/>
      <c r="B25" s="607" t="s">
        <v>3926</v>
      </c>
      <c r="C25" s="611" t="s">
        <v>3927</v>
      </c>
      <c r="D25" s="609">
        <v>4</v>
      </c>
      <c r="E25" s="607">
        <v>6</v>
      </c>
      <c r="F25" s="633" t="s">
        <v>3928</v>
      </c>
      <c r="G25" s="494"/>
      <c r="H25" s="494" t="s">
        <v>3913</v>
      </c>
      <c r="I25" s="494" t="s">
        <v>294</v>
      </c>
      <c r="J25" s="494" t="s">
        <v>294</v>
      </c>
      <c r="K25" s="573">
        <v>0</v>
      </c>
      <c r="L25" s="358" t="s">
        <v>3929</v>
      </c>
      <c r="M25" s="357" t="s">
        <v>3926</v>
      </c>
      <c r="N25" s="357" t="s">
        <v>3913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3916</v>
      </c>
      <c r="U25" s="357" t="s">
        <v>294</v>
      </c>
      <c r="V25" s="357" t="s">
        <v>294</v>
      </c>
    </row>
    <row r="26" spans="1:22">
      <c r="A26" s="527"/>
      <c r="B26" s="607" t="s">
        <v>3930</v>
      </c>
      <c r="C26" s="611" t="s">
        <v>3931</v>
      </c>
      <c r="D26" s="609">
        <v>2</v>
      </c>
      <c r="E26" s="607">
        <v>2</v>
      </c>
      <c r="F26" s="617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3932</v>
      </c>
      <c r="M26" s="357" t="s">
        <v>3930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27"/>
      <c r="B27" s="607" t="s">
        <v>29</v>
      </c>
      <c r="C27" s="611" t="s">
        <v>53</v>
      </c>
      <c r="D27" s="609">
        <v>2</v>
      </c>
      <c r="E27" s="607">
        <v>2</v>
      </c>
      <c r="F27" s="617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27"/>
      <c r="B28" s="607" t="s">
        <v>36</v>
      </c>
      <c r="C28" s="611" t="s">
        <v>247</v>
      </c>
      <c r="D28" s="609">
        <v>1</v>
      </c>
      <c r="E28" s="607">
        <v>1</v>
      </c>
      <c r="F28" s="61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527"/>
      <c r="B29" s="607" t="s">
        <v>33</v>
      </c>
      <c r="C29" s="611" t="s">
        <v>140</v>
      </c>
      <c r="D29" s="609">
        <v>5</v>
      </c>
      <c r="E29" s="607">
        <v>6</v>
      </c>
      <c r="F29" s="629" t="s">
        <v>471</v>
      </c>
      <c r="G29" s="494"/>
      <c r="H29" s="494" t="s">
        <v>26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33</v>
      </c>
      <c r="N29" s="357" t="s">
        <v>26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528"/>
      <c r="B30" s="612"/>
      <c r="C30" s="646" t="s">
        <v>22</v>
      </c>
      <c r="D30" s="614">
        <v>21</v>
      </c>
      <c r="E30" s="614">
        <v>27</v>
      </c>
      <c r="F30" s="641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6">
        <v>4</v>
      </c>
      <c r="B31" s="607" t="s">
        <v>1020</v>
      </c>
      <c r="C31" s="611" t="s">
        <v>3206</v>
      </c>
      <c r="D31" s="609">
        <v>2</v>
      </c>
      <c r="E31" s="607">
        <v>2</v>
      </c>
      <c r="F31" s="617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3207</v>
      </c>
      <c r="M31" s="357" t="s">
        <v>1020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27"/>
      <c r="B32" s="607" t="s">
        <v>30</v>
      </c>
      <c r="C32" s="611" t="s">
        <v>141</v>
      </c>
      <c r="D32" s="609">
        <v>5</v>
      </c>
      <c r="E32" s="607">
        <v>6</v>
      </c>
      <c r="F32" s="617" t="s">
        <v>3991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527"/>
      <c r="B33" s="607" t="s">
        <v>3935</v>
      </c>
      <c r="C33" s="611" t="s">
        <v>3936</v>
      </c>
      <c r="D33" s="609">
        <v>4</v>
      </c>
      <c r="E33" s="607">
        <v>6</v>
      </c>
      <c r="F33" s="617" t="s">
        <v>3937</v>
      </c>
      <c r="G33" s="494"/>
      <c r="H33" s="494" t="s">
        <v>3922</v>
      </c>
      <c r="I33" s="494" t="s">
        <v>294</v>
      </c>
      <c r="J33" s="494" t="s">
        <v>294</v>
      </c>
      <c r="K33" s="573">
        <v>0</v>
      </c>
      <c r="L33" s="358" t="s">
        <v>3938</v>
      </c>
      <c r="M33" s="357" t="s">
        <v>3935</v>
      </c>
      <c r="N33" s="357" t="s">
        <v>3922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3925</v>
      </c>
      <c r="U33" s="357" t="s">
        <v>294</v>
      </c>
      <c r="V33" s="357" t="s">
        <v>294</v>
      </c>
    </row>
    <row r="34" spans="1:22">
      <c r="A34" s="527"/>
      <c r="B34" s="607" t="s">
        <v>3939</v>
      </c>
      <c r="C34" s="611" t="s">
        <v>3574</v>
      </c>
      <c r="D34" s="609">
        <v>3</v>
      </c>
      <c r="E34" s="607">
        <v>4</v>
      </c>
      <c r="F34" s="617" t="s">
        <v>3937</v>
      </c>
      <c r="G34" s="494"/>
      <c r="H34" s="494" t="s">
        <v>3922</v>
      </c>
      <c r="I34" s="494" t="s">
        <v>294</v>
      </c>
      <c r="J34" s="494" t="s">
        <v>294</v>
      </c>
      <c r="K34" s="573">
        <v>0</v>
      </c>
      <c r="L34" s="358" t="s">
        <v>3575</v>
      </c>
      <c r="M34" s="357" t="s">
        <v>3939</v>
      </c>
      <c r="N34" s="357" t="s">
        <v>3922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3925</v>
      </c>
      <c r="U34" s="357" t="s">
        <v>294</v>
      </c>
      <c r="V34" s="357" t="s">
        <v>294</v>
      </c>
    </row>
    <row r="35" spans="1:22">
      <c r="A35" s="527"/>
      <c r="B35" s="607" t="s">
        <v>3940</v>
      </c>
      <c r="C35" s="611" t="s">
        <v>3941</v>
      </c>
      <c r="D35" s="609">
        <v>5</v>
      </c>
      <c r="E35" s="607">
        <v>8</v>
      </c>
      <c r="F35" s="617" t="s">
        <v>3927</v>
      </c>
      <c r="G35" s="494"/>
      <c r="H35" s="494" t="s">
        <v>3926</v>
      </c>
      <c r="I35" s="494" t="s">
        <v>294</v>
      </c>
      <c r="J35" s="494" t="s">
        <v>294</v>
      </c>
      <c r="K35" s="573">
        <v>0</v>
      </c>
      <c r="L35" s="358" t="s">
        <v>3941</v>
      </c>
      <c r="M35" s="357" t="s">
        <v>3940</v>
      </c>
      <c r="N35" s="357" t="s">
        <v>3926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3929</v>
      </c>
      <c r="U35" s="357" t="s">
        <v>294</v>
      </c>
      <c r="V35" s="357" t="s">
        <v>294</v>
      </c>
    </row>
    <row r="36" spans="1:22" ht="15" thickBot="1">
      <c r="A36" s="527"/>
      <c r="B36" s="607" t="s">
        <v>40</v>
      </c>
      <c r="C36" s="611" t="s">
        <v>338</v>
      </c>
      <c r="D36" s="609">
        <v>1</v>
      </c>
      <c r="E36" s="607">
        <v>1</v>
      </c>
      <c r="F36" s="617" t="s">
        <v>1131</v>
      </c>
      <c r="G36" s="494"/>
      <c r="H36" s="494" t="s">
        <v>36</v>
      </c>
      <c r="I36" s="494" t="s">
        <v>294</v>
      </c>
      <c r="J36" s="494" t="s">
        <v>294</v>
      </c>
      <c r="K36" s="573">
        <v>0</v>
      </c>
      <c r="L36" s="358" t="s">
        <v>1180</v>
      </c>
      <c r="M36" s="357" t="s">
        <v>40</v>
      </c>
      <c r="N36" s="357" t="s">
        <v>36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1131</v>
      </c>
      <c r="U36" s="357" t="s">
        <v>294</v>
      </c>
      <c r="V36" s="357" t="s">
        <v>294</v>
      </c>
    </row>
    <row r="37" spans="1:22" ht="15" thickBot="1">
      <c r="A37" s="528"/>
      <c r="B37" s="612"/>
      <c r="C37" s="646" t="s">
        <v>22</v>
      </c>
      <c r="D37" s="614">
        <v>20</v>
      </c>
      <c r="E37" s="614">
        <v>27</v>
      </c>
      <c r="F37" s="641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27">
        <v>5</v>
      </c>
      <c r="B38" s="607" t="s">
        <v>3944</v>
      </c>
      <c r="C38" s="611" t="s">
        <v>3945</v>
      </c>
      <c r="D38" s="609">
        <v>3</v>
      </c>
      <c r="E38" s="607">
        <v>4</v>
      </c>
      <c r="F38" s="617" t="s">
        <v>3946</v>
      </c>
      <c r="G38" s="494"/>
      <c r="H38" s="494" t="s">
        <v>3935</v>
      </c>
      <c r="I38" s="494" t="s">
        <v>294</v>
      </c>
      <c r="J38" s="494" t="s">
        <v>294</v>
      </c>
      <c r="K38" s="573">
        <v>0</v>
      </c>
      <c r="L38" s="358" t="s">
        <v>3947</v>
      </c>
      <c r="M38" s="357" t="s">
        <v>3944</v>
      </c>
      <c r="N38" s="357" t="s">
        <v>3935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3938</v>
      </c>
      <c r="U38" s="357" t="s">
        <v>294</v>
      </c>
      <c r="V38" s="357" t="s">
        <v>294</v>
      </c>
    </row>
    <row r="39" spans="1:22">
      <c r="A39" s="527"/>
      <c r="B39" s="607" t="s">
        <v>3948</v>
      </c>
      <c r="C39" s="611" t="s">
        <v>3949</v>
      </c>
      <c r="D39" s="609">
        <v>5</v>
      </c>
      <c r="E39" s="607">
        <v>8</v>
      </c>
      <c r="F39" s="617" t="s">
        <v>3941</v>
      </c>
      <c r="G39" s="494"/>
      <c r="H39" s="494" t="s">
        <v>3940</v>
      </c>
      <c r="I39" s="494" t="s">
        <v>294</v>
      </c>
      <c r="J39" s="494" t="s">
        <v>294</v>
      </c>
      <c r="K39" s="574">
        <v>0</v>
      </c>
      <c r="L39" s="358" t="s">
        <v>3949</v>
      </c>
      <c r="M39" s="357" t="s">
        <v>3948</v>
      </c>
      <c r="N39" s="357" t="s">
        <v>3940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3941</v>
      </c>
      <c r="U39" s="357" t="s">
        <v>294</v>
      </c>
      <c r="V39" s="357" t="s">
        <v>294</v>
      </c>
    </row>
    <row r="40" spans="1:22">
      <c r="A40" s="527"/>
      <c r="B40" s="607" t="s">
        <v>3562</v>
      </c>
      <c r="C40" s="611" t="s">
        <v>3992</v>
      </c>
      <c r="D40" s="609">
        <v>3</v>
      </c>
      <c r="E40" s="607">
        <v>4</v>
      </c>
      <c r="F40" s="617" t="s">
        <v>3574</v>
      </c>
      <c r="G40" s="494"/>
      <c r="H40" s="494" t="s">
        <v>3939</v>
      </c>
      <c r="I40" s="494" t="s">
        <v>294</v>
      </c>
      <c r="J40" s="494" t="s">
        <v>294</v>
      </c>
      <c r="K40" s="573">
        <v>0</v>
      </c>
      <c r="L40" s="358" t="s">
        <v>3564</v>
      </c>
      <c r="M40" s="357" t="s">
        <v>3562</v>
      </c>
      <c r="N40" s="357" t="s">
        <v>3939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3575</v>
      </c>
      <c r="U40" s="357" t="s">
        <v>294</v>
      </c>
      <c r="V40" s="357" t="s">
        <v>294</v>
      </c>
    </row>
    <row r="41" spans="1:22">
      <c r="A41" s="527"/>
      <c r="B41" s="607" t="s">
        <v>3950</v>
      </c>
      <c r="C41" s="611" t="s">
        <v>3993</v>
      </c>
      <c r="D41" s="609">
        <v>2</v>
      </c>
      <c r="E41" s="607">
        <v>2</v>
      </c>
      <c r="F41" s="617" t="s">
        <v>3941</v>
      </c>
      <c r="G41" s="494"/>
      <c r="H41" s="494" t="s">
        <v>3940</v>
      </c>
      <c r="I41" s="494" t="s">
        <v>294</v>
      </c>
      <c r="J41" s="494" t="s">
        <v>294</v>
      </c>
      <c r="K41" s="573">
        <v>0</v>
      </c>
      <c r="L41" s="358" t="s">
        <v>3952</v>
      </c>
      <c r="M41" s="357" t="s">
        <v>3950</v>
      </c>
      <c r="N41" s="357" t="s">
        <v>3940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3941</v>
      </c>
      <c r="U41" s="357" t="s">
        <v>294</v>
      </c>
      <c r="V41" s="357" t="s">
        <v>294</v>
      </c>
    </row>
    <row r="42" spans="1:22">
      <c r="A42" s="527"/>
      <c r="B42" s="607" t="s">
        <v>3953</v>
      </c>
      <c r="C42" s="611" t="s">
        <v>3954</v>
      </c>
      <c r="D42" s="609">
        <v>2</v>
      </c>
      <c r="E42" s="607">
        <v>2</v>
      </c>
      <c r="F42" s="617"/>
      <c r="G42" s="494" t="s">
        <v>241</v>
      </c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3954</v>
      </c>
      <c r="M42" s="357" t="s">
        <v>3953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</row>
    <row r="43" spans="1:22">
      <c r="A43" s="527"/>
      <c r="B43" s="607" t="s">
        <v>3955</v>
      </c>
      <c r="C43" s="611" t="s">
        <v>3765</v>
      </c>
      <c r="D43" s="609">
        <v>2</v>
      </c>
      <c r="E43" s="607">
        <v>2</v>
      </c>
      <c r="F43" s="617"/>
      <c r="G43" s="494" t="s">
        <v>241</v>
      </c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3604</v>
      </c>
      <c r="M43" s="357" t="s">
        <v>3955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 ht="15" thickBot="1">
      <c r="A44" s="527"/>
      <c r="B44" s="607" t="s">
        <v>34</v>
      </c>
      <c r="C44" s="611" t="s">
        <v>142</v>
      </c>
      <c r="D44" s="609">
        <v>4</v>
      </c>
      <c r="E44" s="607">
        <v>6</v>
      </c>
      <c r="F44" s="617" t="s">
        <v>438</v>
      </c>
      <c r="G44" s="494"/>
      <c r="H44" s="494" t="s">
        <v>10</v>
      </c>
      <c r="I44" s="494" t="s">
        <v>294</v>
      </c>
      <c r="J44" s="494" t="s">
        <v>294</v>
      </c>
      <c r="K44" s="573">
        <v>0</v>
      </c>
      <c r="L44" s="358" t="s">
        <v>1181</v>
      </c>
      <c r="M44" s="357" t="s">
        <v>34</v>
      </c>
      <c r="N44" s="357" t="s">
        <v>10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438</v>
      </c>
      <c r="U44" s="357" t="s">
        <v>294</v>
      </c>
      <c r="V44" s="357" t="s">
        <v>294</v>
      </c>
    </row>
    <row r="45" spans="1:22" ht="15" thickBot="1">
      <c r="A45" s="528"/>
      <c r="B45" s="622"/>
      <c r="C45" s="646" t="s">
        <v>22</v>
      </c>
      <c r="D45" s="614">
        <v>19</v>
      </c>
      <c r="E45" s="614">
        <v>26</v>
      </c>
      <c r="F45" s="641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527">
        <v>6</v>
      </c>
      <c r="B46" s="607" t="s">
        <v>35</v>
      </c>
      <c r="C46" s="611" t="s">
        <v>3258</v>
      </c>
      <c r="D46" s="609">
        <v>3</v>
      </c>
      <c r="E46" s="607">
        <v>4</v>
      </c>
      <c r="F46" s="766" t="s">
        <v>3994</v>
      </c>
      <c r="G46" s="494"/>
      <c r="H46" s="494" t="s">
        <v>3184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35</v>
      </c>
      <c r="N46" s="357" t="s">
        <v>3184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3187</v>
      </c>
      <c r="U46" s="357" t="s">
        <v>294</v>
      </c>
      <c r="V46" s="357" t="s">
        <v>294</v>
      </c>
    </row>
    <row r="47" spans="1:22">
      <c r="A47" s="527"/>
      <c r="B47" s="607" t="s">
        <v>3957</v>
      </c>
      <c r="C47" s="611" t="s">
        <v>3958</v>
      </c>
      <c r="D47" s="609">
        <v>5</v>
      </c>
      <c r="E47" s="607">
        <v>8</v>
      </c>
      <c r="F47" s="766" t="s">
        <v>3949</v>
      </c>
      <c r="G47" s="494"/>
      <c r="H47" s="494" t="s">
        <v>3948</v>
      </c>
      <c r="I47" s="494" t="s">
        <v>294</v>
      </c>
      <c r="J47" s="494" t="s">
        <v>294</v>
      </c>
      <c r="K47" s="573">
        <v>0</v>
      </c>
      <c r="L47" s="358" t="s">
        <v>3958</v>
      </c>
      <c r="M47" s="357" t="s">
        <v>3957</v>
      </c>
      <c r="N47" s="357" t="s">
        <v>3948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3949</v>
      </c>
      <c r="U47" s="357" t="s">
        <v>294</v>
      </c>
      <c r="V47" s="357" t="s">
        <v>294</v>
      </c>
    </row>
    <row r="48" spans="1:22">
      <c r="A48" s="527"/>
      <c r="B48" s="607" t="s">
        <v>3959</v>
      </c>
      <c r="C48" s="611" t="s">
        <v>3960</v>
      </c>
      <c r="D48" s="609">
        <v>5</v>
      </c>
      <c r="E48" s="607">
        <v>8</v>
      </c>
      <c r="F48" s="766" t="s">
        <v>3949</v>
      </c>
      <c r="G48" s="494"/>
      <c r="H48" s="494" t="s">
        <v>3948</v>
      </c>
      <c r="I48" s="494" t="s">
        <v>294</v>
      </c>
      <c r="J48" s="494" t="s">
        <v>294</v>
      </c>
      <c r="K48" s="573">
        <v>0</v>
      </c>
      <c r="L48" s="358" t="s">
        <v>3961</v>
      </c>
      <c r="M48" s="357" t="s">
        <v>3959</v>
      </c>
      <c r="N48" s="357" t="s">
        <v>3948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3949</v>
      </c>
      <c r="U48" s="357" t="s">
        <v>294</v>
      </c>
      <c r="V48" s="357" t="s">
        <v>294</v>
      </c>
    </row>
    <row r="49" spans="1:22">
      <c r="A49" s="527"/>
      <c r="B49" s="607" t="s">
        <v>3962</v>
      </c>
      <c r="C49" s="611" t="s">
        <v>3995</v>
      </c>
      <c r="D49" s="609">
        <v>2</v>
      </c>
      <c r="E49" s="607">
        <v>2</v>
      </c>
      <c r="F49" s="766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3964</v>
      </c>
      <c r="M49" s="357" t="s">
        <v>3962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27"/>
      <c r="B50" s="607" t="s">
        <v>3965</v>
      </c>
      <c r="C50" s="611" t="s">
        <v>3996</v>
      </c>
      <c r="D50" s="609">
        <v>2</v>
      </c>
      <c r="E50" s="607">
        <v>2</v>
      </c>
      <c r="F50" s="766"/>
      <c r="G50" s="494" t="s">
        <v>242</v>
      </c>
      <c r="H50" s="494"/>
      <c r="I50" s="494" t="s">
        <v>294</v>
      </c>
      <c r="J50" s="494" t="s">
        <v>294</v>
      </c>
      <c r="K50" s="573">
        <v>0</v>
      </c>
      <c r="L50" s="358" t="s">
        <v>3967</v>
      </c>
      <c r="M50" s="357" t="s">
        <v>3965</v>
      </c>
      <c r="N50" s="357" t="s">
        <v>241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</row>
    <row r="51" spans="1:22">
      <c r="A51" s="527"/>
      <c r="B51" s="607" t="s">
        <v>3968</v>
      </c>
      <c r="C51" s="611" t="s">
        <v>3997</v>
      </c>
      <c r="D51" s="609">
        <v>2</v>
      </c>
      <c r="E51" s="607">
        <v>2</v>
      </c>
      <c r="F51" s="766"/>
      <c r="G51" s="494" t="s">
        <v>242</v>
      </c>
      <c r="H51" s="494"/>
      <c r="I51" s="494" t="s">
        <v>294</v>
      </c>
      <c r="J51" s="494" t="s">
        <v>294</v>
      </c>
      <c r="K51" s="573">
        <v>0</v>
      </c>
      <c r="L51" s="358" t="s">
        <v>3970</v>
      </c>
      <c r="M51" s="357" t="s">
        <v>3968</v>
      </c>
      <c r="N51" s="357" t="s">
        <v>241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 ht="15" thickBot="1">
      <c r="A52" s="527"/>
      <c r="B52" s="607" t="s">
        <v>3971</v>
      </c>
      <c r="C52" s="611" t="s">
        <v>3584</v>
      </c>
      <c r="D52" s="609">
        <v>2</v>
      </c>
      <c r="E52" s="607">
        <v>4</v>
      </c>
      <c r="F52" s="629" t="s">
        <v>3945</v>
      </c>
      <c r="G52" s="494"/>
      <c r="H52" s="494" t="s">
        <v>3944</v>
      </c>
      <c r="I52" s="494" t="s">
        <v>294</v>
      </c>
      <c r="J52" s="494" t="s">
        <v>294</v>
      </c>
      <c r="K52" s="573">
        <v>0</v>
      </c>
      <c r="L52" s="358" t="s">
        <v>3584</v>
      </c>
      <c r="M52" s="357" t="s">
        <v>3971</v>
      </c>
      <c r="N52" s="357" t="s">
        <v>3944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3947</v>
      </c>
      <c r="U52" s="357" t="s">
        <v>294</v>
      </c>
      <c r="V52" s="357" t="s">
        <v>294</v>
      </c>
    </row>
    <row r="53" spans="1:22" ht="15" thickBot="1">
      <c r="A53" s="528"/>
      <c r="B53" s="526"/>
      <c r="C53" s="646" t="s">
        <v>22</v>
      </c>
      <c r="D53" s="614">
        <v>19</v>
      </c>
      <c r="E53" s="614">
        <v>28</v>
      </c>
      <c r="F53" s="641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26">
        <v>7</v>
      </c>
      <c r="B54" s="603" t="s">
        <v>38</v>
      </c>
      <c r="C54" s="611" t="s">
        <v>146</v>
      </c>
      <c r="D54" s="609">
        <v>1</v>
      </c>
      <c r="E54" s="607">
        <v>1</v>
      </c>
      <c r="F54" s="617" t="s">
        <v>335</v>
      </c>
      <c r="G54" s="494"/>
      <c r="H54" s="494" t="s">
        <v>19</v>
      </c>
      <c r="I54" s="494" t="s">
        <v>294</v>
      </c>
      <c r="J54" s="494" t="s">
        <v>294</v>
      </c>
      <c r="K54" s="573">
        <v>0</v>
      </c>
      <c r="L54" s="358" t="s">
        <v>331</v>
      </c>
      <c r="M54" s="357" t="s">
        <v>38</v>
      </c>
      <c r="N54" s="357" t="s">
        <v>19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335</v>
      </c>
      <c r="U54" s="357" t="s">
        <v>294</v>
      </c>
      <c r="V54" s="357" t="s">
        <v>294</v>
      </c>
    </row>
    <row r="55" spans="1:22">
      <c r="A55" s="527"/>
      <c r="B55" s="607" t="s">
        <v>3972</v>
      </c>
      <c r="C55" s="611" t="s">
        <v>3973</v>
      </c>
      <c r="D55" s="609">
        <v>5</v>
      </c>
      <c r="E55" s="607">
        <v>8</v>
      </c>
      <c r="F55" s="617" t="s">
        <v>3958</v>
      </c>
      <c r="G55" s="494"/>
      <c r="H55" s="494" t="s">
        <v>3957</v>
      </c>
      <c r="I55" s="494" t="s">
        <v>294</v>
      </c>
      <c r="J55" s="494" t="s">
        <v>294</v>
      </c>
      <c r="K55" s="573">
        <v>0</v>
      </c>
      <c r="L55" s="358" t="s">
        <v>3973</v>
      </c>
      <c r="M55" s="357" t="s">
        <v>3972</v>
      </c>
      <c r="N55" s="357" t="s">
        <v>3957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3958</v>
      </c>
      <c r="U55" s="357" t="s">
        <v>294</v>
      </c>
      <c r="V55" s="357" t="s">
        <v>294</v>
      </c>
    </row>
    <row r="56" spans="1:22">
      <c r="A56" s="527"/>
      <c r="B56" s="607" t="s">
        <v>3974</v>
      </c>
      <c r="C56" s="611" t="s">
        <v>147</v>
      </c>
      <c r="D56" s="609">
        <v>8</v>
      </c>
      <c r="E56" s="607">
        <v>12</v>
      </c>
      <c r="F56" s="617" t="s">
        <v>3998</v>
      </c>
      <c r="G56" s="494"/>
      <c r="H56" s="494" t="s">
        <v>35</v>
      </c>
      <c r="I56" s="494" t="s">
        <v>294</v>
      </c>
      <c r="J56" s="494" t="s">
        <v>294</v>
      </c>
      <c r="K56" s="573">
        <v>0</v>
      </c>
      <c r="L56" s="358" t="s">
        <v>1153</v>
      </c>
      <c r="M56" s="357" t="s">
        <v>3974</v>
      </c>
      <c r="N56" s="357" t="s">
        <v>35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3259</v>
      </c>
      <c r="U56" s="357" t="s">
        <v>294</v>
      </c>
      <c r="V56" s="357" t="s">
        <v>294</v>
      </c>
    </row>
    <row r="57" spans="1:22">
      <c r="A57" s="527"/>
      <c r="B57" s="607" t="s">
        <v>3591</v>
      </c>
      <c r="C57" s="611" t="s">
        <v>3758</v>
      </c>
      <c r="D57" s="609">
        <v>3</v>
      </c>
      <c r="E57" s="607">
        <v>4</v>
      </c>
      <c r="F57" s="617" t="s">
        <v>3153</v>
      </c>
      <c r="G57" s="494"/>
      <c r="H57" s="494" t="s">
        <v>30</v>
      </c>
      <c r="I57" s="494" t="s">
        <v>294</v>
      </c>
      <c r="J57" s="494" t="s">
        <v>294</v>
      </c>
      <c r="K57" s="573">
        <v>0</v>
      </c>
      <c r="L57" s="358" t="s">
        <v>3593</v>
      </c>
      <c r="M57" s="357" t="s">
        <v>3591</v>
      </c>
      <c r="N57" s="357" t="s">
        <v>30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604</v>
      </c>
      <c r="U57" s="357" t="s">
        <v>294</v>
      </c>
      <c r="V57" s="357" t="s">
        <v>294</v>
      </c>
    </row>
    <row r="58" spans="1:22" ht="15" thickBot="1">
      <c r="A58" s="527"/>
      <c r="B58" s="619" t="s">
        <v>3623</v>
      </c>
      <c r="C58" s="611" t="s">
        <v>3975</v>
      </c>
      <c r="D58" s="609">
        <v>3</v>
      </c>
      <c r="E58" s="607">
        <v>4</v>
      </c>
      <c r="F58" s="617" t="s">
        <v>3999</v>
      </c>
      <c r="G58" s="494"/>
      <c r="H58" s="494" t="s">
        <v>3962</v>
      </c>
      <c r="I58" s="494" t="s">
        <v>294</v>
      </c>
      <c r="J58" s="494" t="s">
        <v>294</v>
      </c>
      <c r="K58" s="573">
        <v>0</v>
      </c>
      <c r="L58" s="358" t="s">
        <v>3625</v>
      </c>
      <c r="M58" s="357" t="s">
        <v>3623</v>
      </c>
      <c r="N58" s="357" t="s">
        <v>3962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3964</v>
      </c>
      <c r="U58" s="357" t="s">
        <v>294</v>
      </c>
      <c r="V58" s="357" t="s">
        <v>294</v>
      </c>
    </row>
    <row r="59" spans="1:22" ht="15" thickBot="1">
      <c r="A59" s="528"/>
      <c r="B59" s="619"/>
      <c r="C59" s="646" t="s">
        <v>22</v>
      </c>
      <c r="D59" s="614">
        <v>20</v>
      </c>
      <c r="E59" s="614">
        <v>29</v>
      </c>
      <c r="F59" s="64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526">
        <v>8</v>
      </c>
      <c r="B60" s="603" t="s">
        <v>3976</v>
      </c>
      <c r="C60" s="611" t="s">
        <v>3977</v>
      </c>
      <c r="D60" s="609">
        <v>5</v>
      </c>
      <c r="E60" s="607">
        <v>8</v>
      </c>
      <c r="F60" s="767" t="s">
        <v>3960</v>
      </c>
      <c r="G60" s="494"/>
      <c r="H60" s="494" t="s">
        <v>3959</v>
      </c>
      <c r="I60" s="494" t="s">
        <v>294</v>
      </c>
      <c r="J60" s="494" t="s">
        <v>294</v>
      </c>
      <c r="K60" s="573">
        <v>0</v>
      </c>
      <c r="L60" s="358" t="s">
        <v>3977</v>
      </c>
      <c r="M60" s="357" t="s">
        <v>3976</v>
      </c>
      <c r="N60" s="357" t="s">
        <v>3959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3961</v>
      </c>
      <c r="U60" s="357" t="s">
        <v>294</v>
      </c>
      <c r="V60" s="357" t="s">
        <v>294</v>
      </c>
    </row>
    <row r="61" spans="1:22">
      <c r="A61" s="527"/>
      <c r="B61" s="607" t="s">
        <v>3978</v>
      </c>
      <c r="C61" s="611" t="s">
        <v>3979</v>
      </c>
      <c r="D61" s="609">
        <v>4</v>
      </c>
      <c r="E61" s="607">
        <v>6</v>
      </c>
      <c r="F61" s="767" t="s">
        <v>3973</v>
      </c>
      <c r="G61" s="494"/>
      <c r="H61" s="494" t="s">
        <v>3972</v>
      </c>
      <c r="I61" s="494" t="s">
        <v>294</v>
      </c>
      <c r="J61" s="494" t="s">
        <v>294</v>
      </c>
      <c r="K61" s="573">
        <v>0</v>
      </c>
      <c r="L61" s="358" t="s">
        <v>3980</v>
      </c>
      <c r="M61" s="357" t="s">
        <v>3978</v>
      </c>
      <c r="N61" s="357" t="s">
        <v>3972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3973</v>
      </c>
      <c r="U61" s="357" t="s">
        <v>294</v>
      </c>
      <c r="V61" s="357" t="s">
        <v>294</v>
      </c>
    </row>
    <row r="62" spans="1:22">
      <c r="A62" s="527"/>
      <c r="B62" s="607" t="s">
        <v>3981</v>
      </c>
      <c r="C62" s="611" t="s">
        <v>151</v>
      </c>
      <c r="D62" s="609">
        <v>6</v>
      </c>
      <c r="E62" s="607">
        <v>8</v>
      </c>
      <c r="F62" s="617" t="s">
        <v>1153</v>
      </c>
      <c r="G62" s="494"/>
      <c r="H62" s="494" t="s">
        <v>3974</v>
      </c>
      <c r="I62" s="494" t="s">
        <v>294</v>
      </c>
      <c r="J62" s="494" t="s">
        <v>294</v>
      </c>
      <c r="K62" s="573">
        <v>0</v>
      </c>
      <c r="L62" s="358" t="s">
        <v>1182</v>
      </c>
      <c r="M62" s="357" t="s">
        <v>3981</v>
      </c>
      <c r="N62" s="357" t="s">
        <v>3974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1153</v>
      </c>
      <c r="U62" s="357" t="s">
        <v>294</v>
      </c>
      <c r="V62" s="357" t="s">
        <v>294</v>
      </c>
    </row>
    <row r="63" spans="1:22" ht="15" thickBot="1">
      <c r="A63" s="527"/>
      <c r="B63" s="619" t="s">
        <v>3982</v>
      </c>
      <c r="C63" s="611" t="s">
        <v>3983</v>
      </c>
      <c r="D63" s="609">
        <v>2</v>
      </c>
      <c r="E63" s="607">
        <v>4</v>
      </c>
      <c r="F63" s="621" t="s">
        <v>3973</v>
      </c>
      <c r="G63" s="494"/>
      <c r="H63" s="494" t="s">
        <v>3972</v>
      </c>
      <c r="I63" s="494" t="s">
        <v>294</v>
      </c>
      <c r="J63" s="494" t="s">
        <v>294</v>
      </c>
      <c r="K63" s="573">
        <v>0</v>
      </c>
      <c r="L63" s="358" t="s">
        <v>3984</v>
      </c>
      <c r="M63" s="357" t="s">
        <v>3982</v>
      </c>
      <c r="N63" s="357" t="s">
        <v>3972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3973</v>
      </c>
      <c r="U63" s="357" t="s">
        <v>294</v>
      </c>
      <c r="V63" s="357" t="s">
        <v>294</v>
      </c>
    </row>
    <row r="64" spans="1:22" ht="15" thickBot="1">
      <c r="A64" s="528"/>
      <c r="B64" s="612"/>
      <c r="C64" s="646" t="s">
        <v>22</v>
      </c>
      <c r="D64" s="614">
        <v>17</v>
      </c>
      <c r="E64" s="614">
        <v>26</v>
      </c>
      <c r="F64" s="641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22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 ht="15" thickBot="1">
      <c r="A65" s="526">
        <v>9</v>
      </c>
      <c r="B65" s="603" t="s">
        <v>3985</v>
      </c>
      <c r="C65" s="768" t="s">
        <v>3816</v>
      </c>
      <c r="D65" s="609">
        <v>20</v>
      </c>
      <c r="E65" s="607">
        <v>40</v>
      </c>
      <c r="F65" s="769" t="s">
        <v>3979</v>
      </c>
      <c r="G65" s="494"/>
      <c r="H65" s="494" t="s">
        <v>3978</v>
      </c>
      <c r="I65" s="494" t="s">
        <v>294</v>
      </c>
      <c r="J65" s="494" t="s">
        <v>294</v>
      </c>
      <c r="K65" s="573">
        <v>0</v>
      </c>
      <c r="L65" s="358" t="s">
        <v>3816</v>
      </c>
      <c r="M65" s="357" t="s">
        <v>3985</v>
      </c>
      <c r="N65" s="357" t="s">
        <v>3978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3980</v>
      </c>
      <c r="U65" s="357" t="s">
        <v>294</v>
      </c>
      <c r="V65" s="357" t="s">
        <v>294</v>
      </c>
    </row>
    <row r="66" spans="1:22" ht="15" thickBot="1">
      <c r="A66" s="528"/>
      <c r="B66" s="612"/>
      <c r="C66" s="646" t="s">
        <v>22</v>
      </c>
      <c r="D66" s="614">
        <v>20</v>
      </c>
      <c r="E66" s="614">
        <v>40</v>
      </c>
      <c r="F66" s="64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26">
        <v>10</v>
      </c>
      <c r="B67" s="607" t="s">
        <v>3986</v>
      </c>
      <c r="C67" s="611" t="s">
        <v>3827</v>
      </c>
      <c r="D67" s="609">
        <v>20</v>
      </c>
      <c r="E67" s="607">
        <v>40</v>
      </c>
      <c r="F67" s="617" t="s">
        <v>3816</v>
      </c>
      <c r="G67" s="494"/>
      <c r="H67" s="494" t="s">
        <v>3985</v>
      </c>
      <c r="I67" s="494" t="s">
        <v>294</v>
      </c>
      <c r="J67" s="494" t="s">
        <v>294</v>
      </c>
      <c r="K67" s="573">
        <v>0</v>
      </c>
      <c r="L67" s="358" t="s">
        <v>3827</v>
      </c>
      <c r="M67" s="357" t="s">
        <v>3986</v>
      </c>
      <c r="N67" s="357" t="s">
        <v>3985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3816</v>
      </c>
      <c r="U67" s="357" t="s">
        <v>294</v>
      </c>
      <c r="V67" s="357" t="s">
        <v>294</v>
      </c>
    </row>
    <row r="68" spans="1:22" ht="15" thickBot="1">
      <c r="A68" s="527"/>
      <c r="B68" s="619" t="s">
        <v>3987</v>
      </c>
      <c r="C68" s="611" t="s">
        <v>3394</v>
      </c>
      <c r="D68" s="609">
        <v>2</v>
      </c>
      <c r="E68" s="607">
        <v>2</v>
      </c>
      <c r="F68" s="617" t="s">
        <v>3988</v>
      </c>
      <c r="G68" s="494"/>
      <c r="H68" s="494" t="s">
        <v>3985</v>
      </c>
      <c r="I68" s="494" t="s">
        <v>3981</v>
      </c>
      <c r="J68" s="494" t="s">
        <v>294</v>
      </c>
      <c r="K68" s="573">
        <v>0</v>
      </c>
      <c r="L68" s="358" t="s">
        <v>3396</v>
      </c>
      <c r="M68" s="357" t="s">
        <v>3987</v>
      </c>
      <c r="N68" s="357" t="s">
        <v>3985</v>
      </c>
      <c r="O68" s="357" t="s">
        <v>3981</v>
      </c>
      <c r="P68" s="357" t="s">
        <v>294</v>
      </c>
      <c r="Q68" s="357">
        <v>0</v>
      </c>
      <c r="R68" s="357">
        <v>13</v>
      </c>
      <c r="S68" s="357">
        <v>0</v>
      </c>
      <c r="T68" s="357" t="s">
        <v>3816</v>
      </c>
      <c r="U68" s="357" t="s">
        <v>1182</v>
      </c>
      <c r="V68" s="357" t="s">
        <v>294</v>
      </c>
    </row>
    <row r="69" spans="1:22" ht="15" thickBot="1">
      <c r="A69" s="528"/>
      <c r="B69" s="622"/>
      <c r="C69" s="770" t="s">
        <v>22</v>
      </c>
      <c r="D69" s="614">
        <v>22</v>
      </c>
      <c r="E69" s="614">
        <v>42</v>
      </c>
      <c r="F69" s="64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771"/>
      <c r="B70" s="771"/>
      <c r="C70" s="772" t="s">
        <v>111</v>
      </c>
      <c r="D70" s="614">
        <v>200</v>
      </c>
      <c r="E70" s="614">
        <v>297</v>
      </c>
      <c r="F70" s="773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764"/>
      <c r="B71" s="764"/>
      <c r="C71" s="764"/>
      <c r="D71" s="764"/>
      <c r="E71" s="764"/>
      <c r="F71" s="684"/>
    </row>
    <row r="72" spans="1:22">
      <c r="A72" s="764"/>
      <c r="B72" s="764"/>
      <c r="C72" s="764"/>
      <c r="D72" s="764"/>
      <c r="E72" s="764"/>
      <c r="F72" s="684"/>
    </row>
    <row r="73" spans="1:22">
      <c r="A73" s="764"/>
      <c r="B73" s="764"/>
      <c r="C73" s="764"/>
      <c r="D73" s="764"/>
      <c r="E73" s="764"/>
      <c r="F73" s="684"/>
    </row>
    <row r="74" spans="1:22">
      <c r="A74" s="764"/>
      <c r="B74" s="764"/>
      <c r="C74" s="764"/>
      <c r="D74" s="764"/>
      <c r="E74" s="764"/>
      <c r="F74" s="684"/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8E29B-E143-48F5-86AD-5C273DAB4313}">
  <sheetPr codeName="Sheet237"/>
  <dimension ref="A1:V80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732">
        <v>1</v>
      </c>
      <c r="B9" s="706" t="s">
        <v>10</v>
      </c>
      <c r="C9" s="733" t="s">
        <v>11</v>
      </c>
      <c r="D9" s="718">
        <v>2</v>
      </c>
      <c r="E9" s="706">
        <v>2</v>
      </c>
      <c r="F9" s="65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734"/>
      <c r="B10" s="707" t="s">
        <v>3397</v>
      </c>
      <c r="C10" s="735" t="s">
        <v>3906</v>
      </c>
      <c r="D10" s="720">
        <v>5</v>
      </c>
      <c r="E10" s="736">
        <v>6</v>
      </c>
      <c r="F10" s="65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734"/>
      <c r="B11" s="707" t="s">
        <v>3907</v>
      </c>
      <c r="C11" s="717" t="s">
        <v>3908</v>
      </c>
      <c r="D11" s="720">
        <v>3</v>
      </c>
      <c r="E11" s="707">
        <v>4</v>
      </c>
      <c r="F11" s="657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3909</v>
      </c>
      <c r="M11" s="357" t="s">
        <v>3907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734"/>
      <c r="B12" s="707" t="s">
        <v>3537</v>
      </c>
      <c r="C12" s="717" t="s">
        <v>3538</v>
      </c>
      <c r="D12" s="720">
        <v>3</v>
      </c>
      <c r="E12" s="707">
        <v>4</v>
      </c>
      <c r="F12" s="65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3539</v>
      </c>
      <c r="M12" s="357" t="s">
        <v>3537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734"/>
      <c r="B13" s="707" t="s">
        <v>3184</v>
      </c>
      <c r="C13" s="717" t="s">
        <v>3185</v>
      </c>
      <c r="D13" s="720">
        <v>3</v>
      </c>
      <c r="E13" s="707">
        <v>4</v>
      </c>
      <c r="F13" s="6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734"/>
      <c r="B14" s="707" t="s">
        <v>20</v>
      </c>
      <c r="C14" s="717" t="s">
        <v>21</v>
      </c>
      <c r="D14" s="720">
        <v>5</v>
      </c>
      <c r="E14" s="708">
        <v>6</v>
      </c>
      <c r="F14" s="6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734"/>
      <c r="B15" s="737"/>
      <c r="C15" s="738" t="s">
        <v>22</v>
      </c>
      <c r="D15" s="737">
        <v>21</v>
      </c>
      <c r="E15" s="737">
        <v>26</v>
      </c>
      <c r="F15" s="739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732">
        <v>2</v>
      </c>
      <c r="B16" s="707" t="s">
        <v>3544</v>
      </c>
      <c r="C16" s="733" t="s">
        <v>3570</v>
      </c>
      <c r="D16" s="718">
        <v>5</v>
      </c>
      <c r="E16" s="718">
        <v>6</v>
      </c>
      <c r="F16" s="740" t="s">
        <v>3906</v>
      </c>
      <c r="G16" s="494"/>
      <c r="H16" s="494" t="s">
        <v>3397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3397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3399</v>
      </c>
      <c r="U16" s="357" t="s">
        <v>294</v>
      </c>
      <c r="V16" s="357" t="s">
        <v>294</v>
      </c>
    </row>
    <row r="17" spans="1:22">
      <c r="A17" s="734"/>
      <c r="B17" s="707" t="s">
        <v>3910</v>
      </c>
      <c r="C17" s="717" t="s">
        <v>3911</v>
      </c>
      <c r="D17" s="720">
        <v>4</v>
      </c>
      <c r="E17" s="720">
        <v>6</v>
      </c>
      <c r="F17" s="741" t="s">
        <v>3538</v>
      </c>
      <c r="G17" s="494"/>
      <c r="H17" s="494" t="s">
        <v>3537</v>
      </c>
      <c r="I17" s="494" t="s">
        <v>294</v>
      </c>
      <c r="J17" s="494" t="s">
        <v>294</v>
      </c>
      <c r="K17" s="573">
        <v>0</v>
      </c>
      <c r="L17" s="358" t="s">
        <v>3912</v>
      </c>
      <c r="M17" s="357" t="s">
        <v>3910</v>
      </c>
      <c r="N17" s="357" t="s">
        <v>3537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3539</v>
      </c>
      <c r="U17" s="357" t="s">
        <v>294</v>
      </c>
      <c r="V17" s="357" t="s">
        <v>294</v>
      </c>
    </row>
    <row r="18" spans="1:22">
      <c r="A18" s="734"/>
      <c r="B18" s="707" t="s">
        <v>3913</v>
      </c>
      <c r="C18" s="717" t="s">
        <v>3914</v>
      </c>
      <c r="D18" s="720">
        <v>3</v>
      </c>
      <c r="E18" s="720">
        <v>4</v>
      </c>
      <c r="F18" s="665" t="s">
        <v>3915</v>
      </c>
      <c r="G18" s="494"/>
      <c r="H18" s="494" t="s">
        <v>3907</v>
      </c>
      <c r="I18" s="494" t="s">
        <v>294</v>
      </c>
      <c r="J18" s="494" t="s">
        <v>294</v>
      </c>
      <c r="K18" s="573">
        <v>0</v>
      </c>
      <c r="L18" s="358" t="s">
        <v>3916</v>
      </c>
      <c r="M18" s="357" t="s">
        <v>3913</v>
      </c>
      <c r="N18" s="357" t="s">
        <v>3907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3909</v>
      </c>
      <c r="U18" s="357" t="s">
        <v>294</v>
      </c>
      <c r="V18" s="357" t="s">
        <v>294</v>
      </c>
    </row>
    <row r="19" spans="1:22">
      <c r="A19" s="734"/>
      <c r="B19" s="707" t="s">
        <v>3917</v>
      </c>
      <c r="C19" s="717" t="s">
        <v>3918</v>
      </c>
      <c r="D19" s="720">
        <v>2</v>
      </c>
      <c r="E19" s="720">
        <v>2</v>
      </c>
      <c r="F19" s="665" t="s">
        <v>3915</v>
      </c>
      <c r="G19" s="494"/>
      <c r="H19" s="494" t="s">
        <v>3907</v>
      </c>
      <c r="I19" s="494" t="s">
        <v>294</v>
      </c>
      <c r="J19" s="494" t="s">
        <v>294</v>
      </c>
      <c r="K19" s="573">
        <v>0</v>
      </c>
      <c r="L19" s="358" t="s">
        <v>3919</v>
      </c>
      <c r="M19" s="357" t="s">
        <v>3917</v>
      </c>
      <c r="N19" s="357" t="s">
        <v>3907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3909</v>
      </c>
      <c r="U19" s="357" t="s">
        <v>294</v>
      </c>
      <c r="V19" s="357" t="s">
        <v>294</v>
      </c>
    </row>
    <row r="20" spans="1:22">
      <c r="A20" s="734"/>
      <c r="B20" s="707" t="s">
        <v>19</v>
      </c>
      <c r="C20" s="717" t="s">
        <v>872</v>
      </c>
      <c r="D20" s="720">
        <v>2</v>
      </c>
      <c r="E20" s="707">
        <v>2</v>
      </c>
      <c r="F20" s="659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335</v>
      </c>
      <c r="M20" s="357" t="s">
        <v>19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 ht="15" thickBot="1">
      <c r="A21" s="734"/>
      <c r="B21" s="707" t="s">
        <v>26</v>
      </c>
      <c r="C21" s="717" t="s">
        <v>52</v>
      </c>
      <c r="D21" s="720">
        <v>5</v>
      </c>
      <c r="E21" s="707">
        <v>6</v>
      </c>
      <c r="F21" s="665" t="s">
        <v>21</v>
      </c>
      <c r="G21" s="494"/>
      <c r="H21" s="494" t="s">
        <v>20</v>
      </c>
      <c r="I21" s="494" t="s">
        <v>294</v>
      </c>
      <c r="J21" s="494" t="s">
        <v>294</v>
      </c>
      <c r="K21" s="573">
        <v>0</v>
      </c>
      <c r="L21" s="358" t="s">
        <v>3412</v>
      </c>
      <c r="M21" s="357" t="s">
        <v>26</v>
      </c>
      <c r="N21" s="357" t="s">
        <v>20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470</v>
      </c>
      <c r="U21" s="357" t="s">
        <v>294</v>
      </c>
      <c r="V21" s="357" t="s">
        <v>294</v>
      </c>
    </row>
    <row r="22" spans="1:22" ht="15" thickBot="1">
      <c r="A22" s="742"/>
      <c r="B22" s="737"/>
      <c r="C22" s="738" t="s">
        <v>22</v>
      </c>
      <c r="D22" s="737">
        <v>21</v>
      </c>
      <c r="E22" s="737">
        <v>26</v>
      </c>
      <c r="F22" s="739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732">
        <v>3</v>
      </c>
      <c r="B23" s="706" t="s">
        <v>3200</v>
      </c>
      <c r="C23" s="717" t="s">
        <v>3920</v>
      </c>
      <c r="D23" s="718">
        <v>3</v>
      </c>
      <c r="E23" s="718">
        <v>4</v>
      </c>
      <c r="F23" s="740" t="s">
        <v>3538</v>
      </c>
      <c r="G23" s="494"/>
      <c r="H23" s="494" t="s">
        <v>3537</v>
      </c>
      <c r="I23" s="494" t="s">
        <v>294</v>
      </c>
      <c r="J23" s="494" t="s">
        <v>294</v>
      </c>
      <c r="K23" s="573">
        <v>0</v>
      </c>
      <c r="L23" s="358" t="s">
        <v>3921</v>
      </c>
      <c r="M23" s="357" t="s">
        <v>3200</v>
      </c>
      <c r="N23" s="357" t="s">
        <v>3537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3539</v>
      </c>
      <c r="U23" s="357" t="s">
        <v>294</v>
      </c>
      <c r="V23" s="357" t="s">
        <v>294</v>
      </c>
    </row>
    <row r="24" spans="1:22">
      <c r="A24" s="734"/>
      <c r="B24" s="707" t="s">
        <v>3922</v>
      </c>
      <c r="C24" s="717" t="s">
        <v>3923</v>
      </c>
      <c r="D24" s="720">
        <v>4</v>
      </c>
      <c r="E24" s="720">
        <v>6</v>
      </c>
      <c r="F24" s="741" t="s">
        <v>3924</v>
      </c>
      <c r="G24" s="494"/>
      <c r="H24" s="494" t="s">
        <v>3910</v>
      </c>
      <c r="I24" s="494" t="s">
        <v>294</v>
      </c>
      <c r="J24" s="494" t="s">
        <v>294</v>
      </c>
      <c r="K24" s="573">
        <v>0</v>
      </c>
      <c r="L24" s="358" t="s">
        <v>3925</v>
      </c>
      <c r="M24" s="357" t="s">
        <v>3922</v>
      </c>
      <c r="N24" s="357" t="s">
        <v>3910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3912</v>
      </c>
      <c r="U24" s="357" t="s">
        <v>294</v>
      </c>
      <c r="V24" s="357" t="s">
        <v>294</v>
      </c>
    </row>
    <row r="25" spans="1:22">
      <c r="A25" s="734"/>
      <c r="B25" s="707" t="s">
        <v>3926</v>
      </c>
      <c r="C25" s="717" t="s">
        <v>3927</v>
      </c>
      <c r="D25" s="720">
        <v>4</v>
      </c>
      <c r="E25" s="720">
        <v>6</v>
      </c>
      <c r="F25" s="741" t="s">
        <v>3928</v>
      </c>
      <c r="G25" s="494"/>
      <c r="H25" s="494" t="s">
        <v>3913</v>
      </c>
      <c r="I25" s="494" t="s">
        <v>294</v>
      </c>
      <c r="J25" s="494" t="s">
        <v>294</v>
      </c>
      <c r="K25" s="573">
        <v>0</v>
      </c>
      <c r="L25" s="358" t="s">
        <v>3929</v>
      </c>
      <c r="M25" s="357" t="s">
        <v>3926</v>
      </c>
      <c r="N25" s="357" t="s">
        <v>3913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3916</v>
      </c>
      <c r="U25" s="357" t="s">
        <v>294</v>
      </c>
      <c r="V25" s="357" t="s">
        <v>294</v>
      </c>
    </row>
    <row r="26" spans="1:22">
      <c r="A26" s="734"/>
      <c r="B26" s="707" t="s">
        <v>3930</v>
      </c>
      <c r="C26" s="717" t="s">
        <v>3931</v>
      </c>
      <c r="D26" s="720">
        <v>2</v>
      </c>
      <c r="E26" s="720">
        <v>2</v>
      </c>
      <c r="F26" s="741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3932</v>
      </c>
      <c r="M26" s="357" t="s">
        <v>3930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734"/>
      <c r="B27" s="707" t="s">
        <v>29</v>
      </c>
      <c r="C27" s="717" t="s">
        <v>53</v>
      </c>
      <c r="D27" s="720">
        <v>2</v>
      </c>
      <c r="E27" s="720">
        <v>2</v>
      </c>
      <c r="F27" s="741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609</v>
      </c>
      <c r="M27" s="357" t="s">
        <v>29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734"/>
      <c r="B28" s="707" t="s">
        <v>36</v>
      </c>
      <c r="C28" s="717" t="s">
        <v>3933</v>
      </c>
      <c r="D28" s="720">
        <v>1</v>
      </c>
      <c r="E28" s="720">
        <v>1</v>
      </c>
      <c r="F28" s="66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1131</v>
      </c>
      <c r="M28" s="357" t="s">
        <v>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thickBot="1">
      <c r="A29" s="734"/>
      <c r="B29" s="707" t="s">
        <v>33</v>
      </c>
      <c r="C29" s="717" t="s">
        <v>140</v>
      </c>
      <c r="D29" s="720">
        <v>5</v>
      </c>
      <c r="E29" s="720">
        <v>6</v>
      </c>
      <c r="F29" s="743" t="s">
        <v>52</v>
      </c>
      <c r="G29" s="494"/>
      <c r="H29" s="494" t="s">
        <v>26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33</v>
      </c>
      <c r="N29" s="357" t="s">
        <v>26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742"/>
      <c r="B30" s="737"/>
      <c r="C30" s="738" t="s">
        <v>22</v>
      </c>
      <c r="D30" s="737">
        <v>21</v>
      </c>
      <c r="E30" s="737">
        <v>27</v>
      </c>
      <c r="F30" s="739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732">
        <v>4</v>
      </c>
      <c r="B31" s="706" t="s">
        <v>1020</v>
      </c>
      <c r="C31" s="717" t="s">
        <v>3934</v>
      </c>
      <c r="D31" s="718">
        <v>2</v>
      </c>
      <c r="E31" s="718">
        <v>2</v>
      </c>
      <c r="F31" s="668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3207</v>
      </c>
      <c r="M31" s="357" t="s">
        <v>1020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734"/>
      <c r="B32" s="707" t="s">
        <v>30</v>
      </c>
      <c r="C32" s="717" t="s">
        <v>141</v>
      </c>
      <c r="D32" s="720">
        <v>5</v>
      </c>
      <c r="E32" s="720">
        <v>6</v>
      </c>
      <c r="F32" s="665" t="s">
        <v>3570</v>
      </c>
      <c r="G32" s="494"/>
      <c r="H32" s="494" t="s">
        <v>3544</v>
      </c>
      <c r="I32" s="494" t="s">
        <v>294</v>
      </c>
      <c r="J32" s="494" t="s">
        <v>294</v>
      </c>
      <c r="K32" s="573">
        <v>0</v>
      </c>
      <c r="L32" s="358" t="s">
        <v>604</v>
      </c>
      <c r="M32" s="357" t="s">
        <v>30</v>
      </c>
      <c r="N32" s="357" t="s">
        <v>3544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593</v>
      </c>
      <c r="U32" s="357" t="s">
        <v>294</v>
      </c>
      <c r="V32" s="357" t="s">
        <v>294</v>
      </c>
    </row>
    <row r="33" spans="1:22">
      <c r="A33" s="734"/>
      <c r="B33" s="707" t="s">
        <v>3935</v>
      </c>
      <c r="C33" s="717" t="s">
        <v>3936</v>
      </c>
      <c r="D33" s="720">
        <v>4</v>
      </c>
      <c r="E33" s="720">
        <v>6</v>
      </c>
      <c r="F33" s="665" t="s">
        <v>3937</v>
      </c>
      <c r="G33" s="494"/>
      <c r="H33" s="494" t="s">
        <v>3922</v>
      </c>
      <c r="I33" s="494" t="s">
        <v>294</v>
      </c>
      <c r="J33" s="494" t="s">
        <v>294</v>
      </c>
      <c r="K33" s="573">
        <v>0</v>
      </c>
      <c r="L33" s="358" t="s">
        <v>3938</v>
      </c>
      <c r="M33" s="357" t="s">
        <v>3935</v>
      </c>
      <c r="N33" s="357" t="s">
        <v>3922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3925</v>
      </c>
      <c r="U33" s="357" t="s">
        <v>294</v>
      </c>
      <c r="V33" s="357" t="s">
        <v>294</v>
      </c>
    </row>
    <row r="34" spans="1:22">
      <c r="A34" s="734"/>
      <c r="B34" s="707" t="s">
        <v>3939</v>
      </c>
      <c r="C34" s="717" t="s">
        <v>3574</v>
      </c>
      <c r="D34" s="720">
        <v>3</v>
      </c>
      <c r="E34" s="720">
        <v>4</v>
      </c>
      <c r="F34" s="665" t="s">
        <v>3937</v>
      </c>
      <c r="G34" s="494"/>
      <c r="H34" s="494" t="s">
        <v>3922</v>
      </c>
      <c r="I34" s="494" t="s">
        <v>294</v>
      </c>
      <c r="J34" s="494" t="s">
        <v>294</v>
      </c>
      <c r="K34" s="573">
        <v>0</v>
      </c>
      <c r="L34" s="358" t="s">
        <v>3575</v>
      </c>
      <c r="M34" s="357" t="s">
        <v>3939</v>
      </c>
      <c r="N34" s="357" t="s">
        <v>3922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3925</v>
      </c>
      <c r="U34" s="357" t="s">
        <v>294</v>
      </c>
      <c r="V34" s="357" t="s">
        <v>294</v>
      </c>
    </row>
    <row r="35" spans="1:22">
      <c r="A35" s="734"/>
      <c r="B35" s="707" t="s">
        <v>3940</v>
      </c>
      <c r="C35" s="717" t="s">
        <v>3941</v>
      </c>
      <c r="D35" s="720">
        <v>5</v>
      </c>
      <c r="E35" s="720">
        <v>8</v>
      </c>
      <c r="F35" s="665" t="s">
        <v>3942</v>
      </c>
      <c r="G35" s="494"/>
      <c r="H35" s="494" t="s">
        <v>3926</v>
      </c>
      <c r="I35" s="494" t="s">
        <v>294</v>
      </c>
      <c r="J35" s="494" t="s">
        <v>294</v>
      </c>
      <c r="K35" s="573">
        <v>0</v>
      </c>
      <c r="L35" s="358" t="s">
        <v>3941</v>
      </c>
      <c r="M35" s="357" t="s">
        <v>3940</v>
      </c>
      <c r="N35" s="357" t="s">
        <v>3926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3929</v>
      </c>
      <c r="U35" s="357" t="s">
        <v>294</v>
      </c>
      <c r="V35" s="357" t="s">
        <v>294</v>
      </c>
    </row>
    <row r="36" spans="1:22" ht="15" thickBot="1">
      <c r="A36" s="734"/>
      <c r="B36" s="708" t="s">
        <v>40</v>
      </c>
      <c r="C36" s="717" t="s">
        <v>3943</v>
      </c>
      <c r="D36" s="720">
        <v>1</v>
      </c>
      <c r="E36" s="720">
        <v>1</v>
      </c>
      <c r="F36" s="670" t="s">
        <v>3933</v>
      </c>
      <c r="G36" s="494"/>
      <c r="H36" s="494" t="s">
        <v>36</v>
      </c>
      <c r="I36" s="494" t="s">
        <v>294</v>
      </c>
      <c r="J36" s="494" t="s">
        <v>294</v>
      </c>
      <c r="K36" s="573">
        <v>0</v>
      </c>
      <c r="L36" s="358" t="s">
        <v>1180</v>
      </c>
      <c r="M36" s="357" t="s">
        <v>40</v>
      </c>
      <c r="N36" s="357" t="s">
        <v>36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1131</v>
      </c>
      <c r="U36" s="357" t="s">
        <v>294</v>
      </c>
      <c r="V36" s="357" t="s">
        <v>294</v>
      </c>
    </row>
    <row r="37" spans="1:22" ht="15" thickBot="1">
      <c r="A37" s="742"/>
      <c r="B37" s="744"/>
      <c r="C37" s="745" t="s">
        <v>22</v>
      </c>
      <c r="D37" s="737">
        <v>20</v>
      </c>
      <c r="E37" s="737">
        <v>27</v>
      </c>
      <c r="F37" s="739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732">
        <v>5</v>
      </c>
      <c r="B38" s="706" t="s">
        <v>3944</v>
      </c>
      <c r="C38" s="733" t="s">
        <v>3945</v>
      </c>
      <c r="D38" s="706">
        <v>3</v>
      </c>
      <c r="E38" s="706">
        <v>4</v>
      </c>
      <c r="F38" s="668" t="s">
        <v>3946</v>
      </c>
      <c r="G38" s="494"/>
      <c r="H38" s="494" t="s">
        <v>3935</v>
      </c>
      <c r="I38" s="494" t="s">
        <v>294</v>
      </c>
      <c r="J38" s="494" t="s">
        <v>294</v>
      </c>
      <c r="K38" s="573">
        <v>0</v>
      </c>
      <c r="L38" s="358" t="s">
        <v>3947</v>
      </c>
      <c r="M38" s="357" t="s">
        <v>3944</v>
      </c>
      <c r="N38" s="357" t="s">
        <v>3935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3938</v>
      </c>
      <c r="U38" s="357" t="s">
        <v>294</v>
      </c>
      <c r="V38" s="357" t="s">
        <v>294</v>
      </c>
    </row>
    <row r="39" spans="1:22">
      <c r="A39" s="734"/>
      <c r="B39" s="707" t="s">
        <v>3948</v>
      </c>
      <c r="C39" s="717" t="s">
        <v>3949</v>
      </c>
      <c r="D39" s="707">
        <v>5</v>
      </c>
      <c r="E39" s="707">
        <v>8</v>
      </c>
      <c r="F39" s="665" t="s">
        <v>3941</v>
      </c>
      <c r="G39" s="494"/>
      <c r="H39" s="494" t="s">
        <v>3940</v>
      </c>
      <c r="I39" s="494" t="s">
        <v>294</v>
      </c>
      <c r="J39" s="494" t="s">
        <v>294</v>
      </c>
      <c r="K39" s="574">
        <v>0</v>
      </c>
      <c r="L39" s="358" t="s">
        <v>3949</v>
      </c>
      <c r="M39" s="357" t="s">
        <v>3948</v>
      </c>
      <c r="N39" s="357" t="s">
        <v>3940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3941</v>
      </c>
      <c r="U39" s="357" t="s">
        <v>294</v>
      </c>
      <c r="V39" s="357" t="s">
        <v>294</v>
      </c>
    </row>
    <row r="40" spans="1:22">
      <c r="A40" s="734"/>
      <c r="B40" s="707" t="s">
        <v>3562</v>
      </c>
      <c r="C40" s="717" t="s">
        <v>3563</v>
      </c>
      <c r="D40" s="707">
        <v>3</v>
      </c>
      <c r="E40" s="707">
        <v>4</v>
      </c>
      <c r="F40" s="665" t="s">
        <v>3574</v>
      </c>
      <c r="G40" s="494"/>
      <c r="H40" s="494" t="s">
        <v>3939</v>
      </c>
      <c r="I40" s="494" t="s">
        <v>294</v>
      </c>
      <c r="J40" s="494" t="s">
        <v>294</v>
      </c>
      <c r="K40" s="573">
        <v>0</v>
      </c>
      <c r="L40" s="358" t="s">
        <v>3564</v>
      </c>
      <c r="M40" s="357" t="s">
        <v>3562</v>
      </c>
      <c r="N40" s="357" t="s">
        <v>3939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3575</v>
      </c>
      <c r="U40" s="357" t="s">
        <v>294</v>
      </c>
      <c r="V40" s="357" t="s">
        <v>294</v>
      </c>
    </row>
    <row r="41" spans="1:22">
      <c r="A41" s="734"/>
      <c r="B41" s="707" t="s">
        <v>3950</v>
      </c>
      <c r="C41" s="717" t="s">
        <v>3951</v>
      </c>
      <c r="D41" s="707">
        <v>2</v>
      </c>
      <c r="E41" s="707">
        <v>2</v>
      </c>
      <c r="F41" s="746" t="s">
        <v>3941</v>
      </c>
      <c r="G41" s="494"/>
      <c r="H41" s="494" t="s">
        <v>3940</v>
      </c>
      <c r="I41" s="494" t="s">
        <v>294</v>
      </c>
      <c r="J41" s="494" t="s">
        <v>294</v>
      </c>
      <c r="K41" s="573">
        <v>0</v>
      </c>
      <c r="L41" s="358" t="s">
        <v>3952</v>
      </c>
      <c r="M41" s="357" t="s">
        <v>3950</v>
      </c>
      <c r="N41" s="357" t="s">
        <v>3940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3941</v>
      </c>
      <c r="U41" s="357" t="s">
        <v>294</v>
      </c>
      <c r="V41" s="357" t="s">
        <v>294</v>
      </c>
    </row>
    <row r="42" spans="1:22">
      <c r="A42" s="734"/>
      <c r="B42" s="707" t="s">
        <v>3953</v>
      </c>
      <c r="C42" s="717" t="s">
        <v>3954</v>
      </c>
      <c r="D42" s="707">
        <v>2</v>
      </c>
      <c r="E42" s="707">
        <v>2</v>
      </c>
      <c r="F42" s="665"/>
      <c r="G42" s="494" t="s">
        <v>241</v>
      </c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3954</v>
      </c>
      <c r="M42" s="357" t="s">
        <v>3953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</row>
    <row r="43" spans="1:22">
      <c r="A43" s="734"/>
      <c r="B43" s="707" t="s">
        <v>3955</v>
      </c>
      <c r="C43" s="717" t="s">
        <v>3603</v>
      </c>
      <c r="D43" s="707">
        <v>2</v>
      </c>
      <c r="E43" s="707">
        <v>2</v>
      </c>
      <c r="F43" s="665"/>
      <c r="G43" s="494" t="s">
        <v>241</v>
      </c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3604</v>
      </c>
      <c r="M43" s="357" t="s">
        <v>3955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 ht="15" thickBot="1">
      <c r="A44" s="734"/>
      <c r="B44" s="707" t="s">
        <v>34</v>
      </c>
      <c r="C44" s="747" t="s">
        <v>142</v>
      </c>
      <c r="D44" s="708">
        <v>4</v>
      </c>
      <c r="E44" s="708">
        <v>6</v>
      </c>
      <c r="F44" s="670" t="s">
        <v>438</v>
      </c>
      <c r="G44" s="494"/>
      <c r="H44" s="494" t="s">
        <v>10</v>
      </c>
      <c r="I44" s="494" t="s">
        <v>294</v>
      </c>
      <c r="J44" s="494" t="s">
        <v>294</v>
      </c>
      <c r="K44" s="573">
        <v>0</v>
      </c>
      <c r="L44" s="358" t="s">
        <v>1181</v>
      </c>
      <c r="M44" s="357" t="s">
        <v>34</v>
      </c>
      <c r="N44" s="357" t="s">
        <v>10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438</v>
      </c>
      <c r="U44" s="357" t="s">
        <v>294</v>
      </c>
      <c r="V44" s="357" t="s">
        <v>294</v>
      </c>
    </row>
    <row r="45" spans="1:22" ht="15" thickBot="1">
      <c r="A45" s="742"/>
      <c r="B45" s="737"/>
      <c r="C45" s="748" t="s">
        <v>22</v>
      </c>
      <c r="D45" s="749">
        <v>19</v>
      </c>
      <c r="E45" s="737">
        <v>26</v>
      </c>
      <c r="F45" s="739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732">
        <v>6</v>
      </c>
      <c r="B46" s="707" t="s">
        <v>35</v>
      </c>
      <c r="C46" s="750" t="s">
        <v>145</v>
      </c>
      <c r="D46" s="751">
        <v>3</v>
      </c>
      <c r="E46" s="751">
        <v>4</v>
      </c>
      <c r="F46" s="752" t="s">
        <v>3956</v>
      </c>
      <c r="G46" s="494"/>
      <c r="H46" s="494" t="s">
        <v>3184</v>
      </c>
      <c r="I46" s="494" t="s">
        <v>294</v>
      </c>
      <c r="J46" s="494" t="s">
        <v>294</v>
      </c>
      <c r="K46" s="573">
        <v>0</v>
      </c>
      <c r="L46" s="358" t="s">
        <v>3259</v>
      </c>
      <c r="M46" s="357" t="s">
        <v>35</v>
      </c>
      <c r="N46" s="357" t="s">
        <v>3184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3187</v>
      </c>
      <c r="U46" s="357" t="s">
        <v>294</v>
      </c>
      <c r="V46" s="357" t="s">
        <v>294</v>
      </c>
    </row>
    <row r="47" spans="1:22">
      <c r="A47" s="734"/>
      <c r="B47" s="707" t="s">
        <v>3957</v>
      </c>
      <c r="C47" s="717" t="s">
        <v>3958</v>
      </c>
      <c r="D47" s="720">
        <v>5</v>
      </c>
      <c r="E47" s="720">
        <v>8</v>
      </c>
      <c r="F47" s="665" t="s">
        <v>3949</v>
      </c>
      <c r="G47" s="494"/>
      <c r="H47" s="494" t="s">
        <v>3948</v>
      </c>
      <c r="I47" s="494" t="s">
        <v>294</v>
      </c>
      <c r="J47" s="494" t="s">
        <v>294</v>
      </c>
      <c r="K47" s="573">
        <v>0</v>
      </c>
      <c r="L47" s="358" t="s">
        <v>3958</v>
      </c>
      <c r="M47" s="357" t="s">
        <v>3957</v>
      </c>
      <c r="N47" s="357" t="s">
        <v>3948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3949</v>
      </c>
      <c r="U47" s="357" t="s">
        <v>294</v>
      </c>
      <c r="V47" s="357" t="s">
        <v>294</v>
      </c>
    </row>
    <row r="48" spans="1:22">
      <c r="A48" s="734"/>
      <c r="B48" s="707" t="s">
        <v>3959</v>
      </c>
      <c r="C48" s="717" t="s">
        <v>3960</v>
      </c>
      <c r="D48" s="720">
        <v>5</v>
      </c>
      <c r="E48" s="720">
        <v>8</v>
      </c>
      <c r="F48" s="665" t="s">
        <v>3949</v>
      </c>
      <c r="G48" s="494"/>
      <c r="H48" s="494" t="s">
        <v>3948</v>
      </c>
      <c r="I48" s="494" t="s">
        <v>294</v>
      </c>
      <c r="J48" s="494" t="s">
        <v>294</v>
      </c>
      <c r="K48" s="573">
        <v>0</v>
      </c>
      <c r="L48" s="358" t="s">
        <v>3961</v>
      </c>
      <c r="M48" s="357" t="s">
        <v>3959</v>
      </c>
      <c r="N48" s="357" t="s">
        <v>3948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3949</v>
      </c>
      <c r="U48" s="357" t="s">
        <v>294</v>
      </c>
      <c r="V48" s="357" t="s">
        <v>294</v>
      </c>
    </row>
    <row r="49" spans="1:22">
      <c r="A49" s="734"/>
      <c r="B49" s="707" t="s">
        <v>3962</v>
      </c>
      <c r="C49" s="717" t="s">
        <v>3963</v>
      </c>
      <c r="D49" s="720">
        <v>2</v>
      </c>
      <c r="E49" s="720">
        <v>2</v>
      </c>
      <c r="F49" s="665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3964</v>
      </c>
      <c r="M49" s="357" t="s">
        <v>3962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734"/>
      <c r="B50" s="707" t="s">
        <v>3965</v>
      </c>
      <c r="C50" s="717" t="s">
        <v>3966</v>
      </c>
      <c r="D50" s="720">
        <v>2</v>
      </c>
      <c r="E50" s="720">
        <v>2</v>
      </c>
      <c r="F50" s="665"/>
      <c r="G50" s="494" t="s">
        <v>242</v>
      </c>
      <c r="H50" s="494"/>
      <c r="I50" s="494" t="s">
        <v>294</v>
      </c>
      <c r="J50" s="494" t="s">
        <v>294</v>
      </c>
      <c r="K50" s="573">
        <v>0</v>
      </c>
      <c r="L50" s="358" t="s">
        <v>3967</v>
      </c>
      <c r="M50" s="357" t="s">
        <v>3965</v>
      </c>
      <c r="N50" s="357" t="s">
        <v>241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</row>
    <row r="51" spans="1:22">
      <c r="A51" s="734"/>
      <c r="B51" s="707" t="s">
        <v>3968</v>
      </c>
      <c r="C51" s="717" t="s">
        <v>3969</v>
      </c>
      <c r="D51" s="720">
        <v>2</v>
      </c>
      <c r="E51" s="720">
        <v>2</v>
      </c>
      <c r="F51" s="665"/>
      <c r="G51" s="494" t="s">
        <v>242</v>
      </c>
      <c r="H51" s="494"/>
      <c r="I51" s="494" t="s">
        <v>294</v>
      </c>
      <c r="J51" s="494" t="s">
        <v>294</v>
      </c>
      <c r="K51" s="573">
        <v>0</v>
      </c>
      <c r="L51" s="358" t="s">
        <v>3970</v>
      </c>
      <c r="M51" s="357" t="s">
        <v>3968</v>
      </c>
      <c r="N51" s="357" t="s">
        <v>241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 ht="15" thickBot="1">
      <c r="A52" s="734"/>
      <c r="B52" s="707" t="s">
        <v>3971</v>
      </c>
      <c r="C52" s="717" t="s">
        <v>3584</v>
      </c>
      <c r="D52" s="720">
        <v>2</v>
      </c>
      <c r="E52" s="720">
        <v>4</v>
      </c>
      <c r="F52" s="665" t="s">
        <v>3945</v>
      </c>
      <c r="G52" s="494"/>
      <c r="H52" s="494" t="s">
        <v>3944</v>
      </c>
      <c r="I52" s="494" t="s">
        <v>294</v>
      </c>
      <c r="J52" s="494" t="s">
        <v>294</v>
      </c>
      <c r="K52" s="573">
        <v>0</v>
      </c>
      <c r="L52" s="358" t="s">
        <v>3584</v>
      </c>
      <c r="M52" s="357" t="s">
        <v>3971</v>
      </c>
      <c r="N52" s="357" t="s">
        <v>3944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3947</v>
      </c>
      <c r="U52" s="357" t="s">
        <v>294</v>
      </c>
      <c r="V52" s="357" t="s">
        <v>294</v>
      </c>
    </row>
    <row r="53" spans="1:22" ht="15" thickBot="1">
      <c r="A53" s="742"/>
      <c r="B53" s="737"/>
      <c r="C53" s="738" t="s">
        <v>22</v>
      </c>
      <c r="D53" s="737">
        <v>19</v>
      </c>
      <c r="E53" s="737">
        <v>28</v>
      </c>
      <c r="F53" s="739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732">
        <v>7</v>
      </c>
      <c r="B54" s="706" t="s">
        <v>38</v>
      </c>
      <c r="C54" s="717" t="s">
        <v>3607</v>
      </c>
      <c r="D54" s="720">
        <v>1</v>
      </c>
      <c r="E54" s="720">
        <v>1</v>
      </c>
      <c r="F54" s="668" t="s">
        <v>3226</v>
      </c>
      <c r="G54" s="494"/>
      <c r="H54" s="494" t="s">
        <v>19</v>
      </c>
      <c r="I54" s="494" t="s">
        <v>294</v>
      </c>
      <c r="J54" s="494" t="s">
        <v>294</v>
      </c>
      <c r="K54" s="573">
        <v>0</v>
      </c>
      <c r="L54" s="358" t="s">
        <v>331</v>
      </c>
      <c r="M54" s="357" t="s">
        <v>38</v>
      </c>
      <c r="N54" s="357" t="s">
        <v>19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335</v>
      </c>
      <c r="U54" s="357" t="s">
        <v>294</v>
      </c>
      <c r="V54" s="357" t="s">
        <v>294</v>
      </c>
    </row>
    <row r="55" spans="1:22">
      <c r="A55" s="734"/>
      <c r="B55" s="707" t="s">
        <v>3972</v>
      </c>
      <c r="C55" s="717" t="s">
        <v>3973</v>
      </c>
      <c r="D55" s="720">
        <v>5</v>
      </c>
      <c r="E55" s="720">
        <v>8</v>
      </c>
      <c r="F55" s="665" t="s">
        <v>3958</v>
      </c>
      <c r="G55" s="494"/>
      <c r="H55" s="494" t="s">
        <v>3957</v>
      </c>
      <c r="I55" s="494" t="s">
        <v>294</v>
      </c>
      <c r="J55" s="494" t="s">
        <v>294</v>
      </c>
      <c r="K55" s="573">
        <v>0</v>
      </c>
      <c r="L55" s="358" t="s">
        <v>3973</v>
      </c>
      <c r="M55" s="357" t="s">
        <v>3972</v>
      </c>
      <c r="N55" s="357" t="s">
        <v>3957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3958</v>
      </c>
      <c r="U55" s="357" t="s">
        <v>294</v>
      </c>
      <c r="V55" s="357" t="s">
        <v>294</v>
      </c>
    </row>
    <row r="56" spans="1:22">
      <c r="A56" s="734"/>
      <c r="B56" s="753" t="s">
        <v>3974</v>
      </c>
      <c r="C56" s="717" t="s">
        <v>147</v>
      </c>
      <c r="D56" s="720">
        <v>8</v>
      </c>
      <c r="E56" s="720">
        <v>12</v>
      </c>
      <c r="F56" s="665" t="s">
        <v>145</v>
      </c>
      <c r="G56" s="494"/>
      <c r="H56" s="494" t="s">
        <v>35</v>
      </c>
      <c r="I56" s="494" t="s">
        <v>294</v>
      </c>
      <c r="J56" s="494" t="s">
        <v>294</v>
      </c>
      <c r="K56" s="573">
        <v>0</v>
      </c>
      <c r="L56" s="358" t="s">
        <v>1153</v>
      </c>
      <c r="M56" s="357" t="s">
        <v>3974</v>
      </c>
      <c r="N56" s="357" t="s">
        <v>35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3259</v>
      </c>
      <c r="U56" s="357" t="s">
        <v>294</v>
      </c>
      <c r="V56" s="357" t="s">
        <v>294</v>
      </c>
    </row>
    <row r="57" spans="1:22">
      <c r="A57" s="734"/>
      <c r="B57" s="753" t="s">
        <v>3591</v>
      </c>
      <c r="C57" s="717" t="s">
        <v>3592</v>
      </c>
      <c r="D57" s="720">
        <v>3</v>
      </c>
      <c r="E57" s="707">
        <v>4</v>
      </c>
      <c r="F57" s="665" t="s">
        <v>141</v>
      </c>
      <c r="G57" s="494"/>
      <c r="H57" s="494" t="s">
        <v>30</v>
      </c>
      <c r="I57" s="494" t="s">
        <v>294</v>
      </c>
      <c r="J57" s="494" t="s">
        <v>294</v>
      </c>
      <c r="K57" s="573">
        <v>0</v>
      </c>
      <c r="L57" s="358" t="s">
        <v>3593</v>
      </c>
      <c r="M57" s="357" t="s">
        <v>3591</v>
      </c>
      <c r="N57" s="357" t="s">
        <v>30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604</v>
      </c>
      <c r="U57" s="357" t="s">
        <v>294</v>
      </c>
      <c r="V57" s="357" t="s">
        <v>294</v>
      </c>
    </row>
    <row r="58" spans="1:22" ht="15" thickBot="1">
      <c r="A58" s="734"/>
      <c r="B58" s="753" t="s">
        <v>3623</v>
      </c>
      <c r="C58" s="717" t="s">
        <v>3975</v>
      </c>
      <c r="D58" s="720">
        <v>3</v>
      </c>
      <c r="E58" s="707">
        <v>4</v>
      </c>
      <c r="F58" s="665" t="s">
        <v>3963</v>
      </c>
      <c r="G58" s="494"/>
      <c r="H58" s="494" t="s">
        <v>3962</v>
      </c>
      <c r="I58" s="494" t="s">
        <v>294</v>
      </c>
      <c r="J58" s="494" t="s">
        <v>294</v>
      </c>
      <c r="K58" s="573">
        <v>0</v>
      </c>
      <c r="L58" s="358" t="s">
        <v>3625</v>
      </c>
      <c r="M58" s="357" t="s">
        <v>3623</v>
      </c>
      <c r="N58" s="357" t="s">
        <v>3962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3964</v>
      </c>
      <c r="U58" s="357" t="s">
        <v>294</v>
      </c>
      <c r="V58" s="357" t="s">
        <v>294</v>
      </c>
    </row>
    <row r="59" spans="1:22" ht="15" thickBot="1">
      <c r="A59" s="742"/>
      <c r="B59" s="754"/>
      <c r="C59" s="738" t="s">
        <v>22</v>
      </c>
      <c r="D59" s="737">
        <v>20</v>
      </c>
      <c r="E59" s="737">
        <v>29</v>
      </c>
      <c r="F59" s="755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732">
        <v>8</v>
      </c>
      <c r="B60" s="707" t="s">
        <v>3976</v>
      </c>
      <c r="C60" s="750" t="s">
        <v>3977</v>
      </c>
      <c r="D60" s="718">
        <v>5</v>
      </c>
      <c r="E60" s="718">
        <v>8</v>
      </c>
      <c r="F60" s="740" t="s">
        <v>3961</v>
      </c>
      <c r="G60" s="494"/>
      <c r="H60" s="494" t="s">
        <v>3959</v>
      </c>
      <c r="I60" s="494" t="s">
        <v>294</v>
      </c>
      <c r="J60" s="494" t="s">
        <v>294</v>
      </c>
      <c r="K60" s="573">
        <v>0</v>
      </c>
      <c r="L60" s="358" t="s">
        <v>3977</v>
      </c>
      <c r="M60" s="357" t="s">
        <v>3976</v>
      </c>
      <c r="N60" s="357" t="s">
        <v>3959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3961</v>
      </c>
      <c r="U60" s="357" t="s">
        <v>294</v>
      </c>
      <c r="V60" s="357" t="s">
        <v>294</v>
      </c>
    </row>
    <row r="61" spans="1:22">
      <c r="A61" s="734"/>
      <c r="B61" s="707" t="s">
        <v>3978</v>
      </c>
      <c r="C61" s="717" t="s">
        <v>3979</v>
      </c>
      <c r="D61" s="720">
        <v>4</v>
      </c>
      <c r="E61" s="720">
        <v>6</v>
      </c>
      <c r="F61" s="741" t="s">
        <v>3973</v>
      </c>
      <c r="G61" s="494"/>
      <c r="H61" s="494" t="s">
        <v>3972</v>
      </c>
      <c r="I61" s="494" t="s">
        <v>294</v>
      </c>
      <c r="J61" s="494" t="s">
        <v>294</v>
      </c>
      <c r="K61" s="573">
        <v>0</v>
      </c>
      <c r="L61" s="358" t="s">
        <v>3980</v>
      </c>
      <c r="M61" s="357" t="s">
        <v>3978</v>
      </c>
      <c r="N61" s="357" t="s">
        <v>3972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3973</v>
      </c>
      <c r="U61" s="357" t="s">
        <v>294</v>
      </c>
      <c r="V61" s="357" t="s">
        <v>294</v>
      </c>
    </row>
    <row r="62" spans="1:22">
      <c r="A62" s="734"/>
      <c r="B62" s="707" t="s">
        <v>3981</v>
      </c>
      <c r="C62" s="717" t="s">
        <v>151</v>
      </c>
      <c r="D62" s="707">
        <v>6</v>
      </c>
      <c r="E62" s="707">
        <v>8</v>
      </c>
      <c r="F62" s="657" t="s">
        <v>147</v>
      </c>
      <c r="G62" s="494"/>
      <c r="H62" s="494" t="s">
        <v>3974</v>
      </c>
      <c r="I62" s="494" t="s">
        <v>294</v>
      </c>
      <c r="J62" s="494" t="s">
        <v>294</v>
      </c>
      <c r="K62" s="573">
        <v>0</v>
      </c>
      <c r="L62" s="358" t="s">
        <v>1182</v>
      </c>
      <c r="M62" s="357" t="s">
        <v>3981</v>
      </c>
      <c r="N62" s="357" t="s">
        <v>3974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1153</v>
      </c>
      <c r="U62" s="357" t="s">
        <v>294</v>
      </c>
      <c r="V62" s="357" t="s">
        <v>294</v>
      </c>
    </row>
    <row r="63" spans="1:22" ht="15" thickBot="1">
      <c r="A63" s="734"/>
      <c r="B63" s="707" t="s">
        <v>3982</v>
      </c>
      <c r="C63" s="756" t="s">
        <v>3983</v>
      </c>
      <c r="D63" s="708">
        <v>2</v>
      </c>
      <c r="E63" s="708">
        <v>4</v>
      </c>
      <c r="F63" s="741" t="s">
        <v>3973</v>
      </c>
      <c r="G63" s="494"/>
      <c r="H63" s="494" t="s">
        <v>3972</v>
      </c>
      <c r="I63" s="494" t="s">
        <v>294</v>
      </c>
      <c r="J63" s="494" t="s">
        <v>294</v>
      </c>
      <c r="K63" s="573">
        <v>0</v>
      </c>
      <c r="L63" s="358" t="s">
        <v>3984</v>
      </c>
      <c r="M63" s="357" t="s">
        <v>3982</v>
      </c>
      <c r="N63" s="357" t="s">
        <v>3972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3973</v>
      </c>
      <c r="U63" s="357" t="s">
        <v>294</v>
      </c>
      <c r="V63" s="357" t="s">
        <v>294</v>
      </c>
    </row>
    <row r="64" spans="1:22" ht="15" thickBot="1">
      <c r="A64" s="742"/>
      <c r="B64" s="737"/>
      <c r="C64" s="738" t="s">
        <v>22</v>
      </c>
      <c r="D64" s="737">
        <v>17</v>
      </c>
      <c r="E64" s="737">
        <v>26</v>
      </c>
      <c r="F64" s="739"/>
      <c r="G64" s="494"/>
      <c r="H64" s="494" t="s">
        <v>294</v>
      </c>
      <c r="I64" s="494" t="s">
        <v>294</v>
      </c>
      <c r="J64" s="494" t="s">
        <v>294</v>
      </c>
      <c r="K64" s="573">
        <v>0</v>
      </c>
      <c r="L64" s="358" t="s">
        <v>22</v>
      </c>
      <c r="M64" s="357" t="s">
        <v>294</v>
      </c>
      <c r="N64" s="357" t="s">
        <v>294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294</v>
      </c>
      <c r="U64" s="357" t="s">
        <v>294</v>
      </c>
      <c r="V64" s="357" t="s">
        <v>294</v>
      </c>
    </row>
    <row r="65" spans="1:22" ht="15" thickBot="1">
      <c r="A65" s="732">
        <v>9</v>
      </c>
      <c r="B65" s="757" t="s">
        <v>3985</v>
      </c>
      <c r="C65" s="735" t="s">
        <v>3816</v>
      </c>
      <c r="D65" s="720">
        <v>20</v>
      </c>
      <c r="E65" s="707">
        <v>40</v>
      </c>
      <c r="F65" s="758" t="s">
        <v>3979</v>
      </c>
      <c r="G65" s="494"/>
      <c r="H65" s="494" t="s">
        <v>3978</v>
      </c>
      <c r="I65" s="494" t="s">
        <v>294</v>
      </c>
      <c r="J65" s="494" t="s">
        <v>294</v>
      </c>
      <c r="K65" s="573">
        <v>0</v>
      </c>
      <c r="L65" s="358" t="s">
        <v>3816</v>
      </c>
      <c r="M65" s="357" t="s">
        <v>3985</v>
      </c>
      <c r="N65" s="357" t="s">
        <v>3978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3980</v>
      </c>
      <c r="U65" s="357" t="s">
        <v>294</v>
      </c>
      <c r="V65" s="357" t="s">
        <v>294</v>
      </c>
    </row>
    <row r="66" spans="1:22" ht="15" thickBot="1">
      <c r="A66" s="742"/>
      <c r="B66" s="754"/>
      <c r="C66" s="738" t="s">
        <v>22</v>
      </c>
      <c r="D66" s="749">
        <v>20</v>
      </c>
      <c r="E66" s="749">
        <v>40</v>
      </c>
      <c r="F66" s="739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732">
        <v>10</v>
      </c>
      <c r="B67" s="706" t="s">
        <v>3986</v>
      </c>
      <c r="C67" s="717" t="s">
        <v>3827</v>
      </c>
      <c r="D67" s="718">
        <v>20</v>
      </c>
      <c r="E67" s="718">
        <v>40</v>
      </c>
      <c r="F67" s="668" t="s">
        <v>3816</v>
      </c>
      <c r="G67" s="494"/>
      <c r="H67" s="494" t="s">
        <v>3985</v>
      </c>
      <c r="I67" s="494" t="s">
        <v>294</v>
      </c>
      <c r="J67" s="494" t="s">
        <v>294</v>
      </c>
      <c r="K67" s="573">
        <v>0</v>
      </c>
      <c r="L67" s="358" t="s">
        <v>3827</v>
      </c>
      <c r="M67" s="357" t="s">
        <v>3986</v>
      </c>
      <c r="N67" s="357" t="s">
        <v>3985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3816</v>
      </c>
      <c r="U67" s="357" t="s">
        <v>294</v>
      </c>
      <c r="V67" s="357" t="s">
        <v>294</v>
      </c>
    </row>
    <row r="68" spans="1:22" ht="15" thickBot="1">
      <c r="A68" s="734"/>
      <c r="B68" s="708" t="s">
        <v>3987</v>
      </c>
      <c r="C68" s="717" t="s">
        <v>3394</v>
      </c>
      <c r="D68" s="759">
        <v>2</v>
      </c>
      <c r="E68" s="759">
        <v>2</v>
      </c>
      <c r="F68" s="670" t="s">
        <v>3988</v>
      </c>
      <c r="G68" s="494"/>
      <c r="H68" s="494" t="s">
        <v>3985</v>
      </c>
      <c r="I68" s="494" t="s">
        <v>3981</v>
      </c>
      <c r="J68" s="494" t="s">
        <v>294</v>
      </c>
      <c r="K68" s="573">
        <v>0</v>
      </c>
      <c r="L68" s="358" t="s">
        <v>3396</v>
      </c>
      <c r="M68" s="357" t="s">
        <v>3987</v>
      </c>
      <c r="N68" s="357" t="s">
        <v>3985</v>
      </c>
      <c r="O68" s="357" t="s">
        <v>3981</v>
      </c>
      <c r="P68" s="357" t="s">
        <v>294</v>
      </c>
      <c r="Q68" s="357">
        <v>0</v>
      </c>
      <c r="R68" s="357">
        <v>13</v>
      </c>
      <c r="S68" s="357">
        <v>0</v>
      </c>
      <c r="T68" s="357" t="s">
        <v>3816</v>
      </c>
      <c r="U68" s="357" t="s">
        <v>1182</v>
      </c>
      <c r="V68" s="357" t="s">
        <v>294</v>
      </c>
    </row>
    <row r="69" spans="1:22" ht="15" thickBot="1">
      <c r="A69" s="742"/>
      <c r="B69" s="754"/>
      <c r="C69" s="738" t="s">
        <v>22</v>
      </c>
      <c r="D69" s="754">
        <v>22</v>
      </c>
      <c r="E69" s="754">
        <v>42</v>
      </c>
      <c r="F69" s="739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thickBot="1">
      <c r="A70" s="760"/>
      <c r="B70" s="761"/>
      <c r="C70" s="762" t="s">
        <v>111</v>
      </c>
      <c r="D70" s="754">
        <v>200</v>
      </c>
      <c r="E70" s="754">
        <v>297</v>
      </c>
      <c r="F70" s="763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111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764"/>
      <c r="B71" s="764"/>
      <c r="C71" s="764"/>
      <c r="D71" s="764"/>
      <c r="E71" s="764"/>
      <c r="F71" s="684"/>
    </row>
    <row r="72" spans="1:22">
      <c r="A72" s="764"/>
      <c r="B72" s="764"/>
      <c r="C72" s="764"/>
      <c r="D72" s="764"/>
      <c r="E72" s="764"/>
      <c r="F72" s="684"/>
    </row>
    <row r="73" spans="1:22">
      <c r="A73" s="764"/>
      <c r="B73" s="764"/>
      <c r="C73" s="764"/>
      <c r="D73" s="764"/>
      <c r="E73" s="764"/>
      <c r="F73" s="684"/>
    </row>
    <row r="74" spans="1:22">
      <c r="A74" s="764"/>
      <c r="B74" s="764"/>
      <c r="C74" s="764"/>
      <c r="D74" s="764"/>
      <c r="E74" s="764"/>
      <c r="F74" s="684"/>
    </row>
    <row r="75" spans="1:22">
      <c r="A75" s="764"/>
      <c r="B75" s="764"/>
      <c r="C75" s="764"/>
      <c r="D75" s="764"/>
      <c r="E75" s="764"/>
      <c r="F75" s="684"/>
    </row>
    <row r="76" spans="1:22">
      <c r="A76" s="764"/>
      <c r="B76" s="764"/>
      <c r="C76" s="764"/>
      <c r="D76" s="764"/>
      <c r="E76" s="764"/>
      <c r="F76" s="684"/>
    </row>
    <row r="77" spans="1:22">
      <c r="A77" s="764"/>
      <c r="B77" s="764"/>
      <c r="C77" s="764"/>
      <c r="D77" s="764"/>
      <c r="E77" s="764"/>
      <c r="F77" s="684"/>
    </row>
    <row r="78" spans="1:22">
      <c r="A78" s="764"/>
      <c r="B78" s="764"/>
      <c r="C78" s="764"/>
      <c r="D78" s="764"/>
      <c r="E78" s="764"/>
      <c r="F78" s="684"/>
    </row>
    <row r="79" spans="1:22">
      <c r="F79" s="684"/>
    </row>
    <row r="80" spans="1:22">
      <c r="F80" s="684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8238-F5D5-4F35-9370-1279B92A25E4}">
  <sheetPr codeName="Sheet238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4.10937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838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 ht="15" customHeight="1">
      <c r="A9" s="602">
        <v>1</v>
      </c>
      <c r="B9" s="46" t="s">
        <v>10</v>
      </c>
      <c r="C9" s="531" t="s">
        <v>438</v>
      </c>
      <c r="D9" s="498">
        <v>2</v>
      </c>
      <c r="E9" s="46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 ht="15" customHeight="1">
      <c r="A10" s="515"/>
      <c r="B10" s="47" t="s">
        <v>3168</v>
      </c>
      <c r="C10" s="523" t="s">
        <v>3533</v>
      </c>
      <c r="D10" s="499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 ht="15" customHeight="1">
      <c r="A11" s="515"/>
      <c r="B11" s="47" t="s">
        <v>3831</v>
      </c>
      <c r="C11" s="520" t="s">
        <v>3832</v>
      </c>
      <c r="D11" s="499">
        <v>3</v>
      </c>
      <c r="E11" s="47">
        <v>4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3833</v>
      </c>
      <c r="M11" s="357" t="s">
        <v>3831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 ht="15" customHeight="1">
      <c r="A12" s="515"/>
      <c r="B12" s="47" t="s">
        <v>3537</v>
      </c>
      <c r="C12" s="520" t="s">
        <v>3538</v>
      </c>
      <c r="D12" s="499">
        <v>3</v>
      </c>
      <c r="E12" s="47">
        <v>4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3539</v>
      </c>
      <c r="M12" s="357" t="s">
        <v>3537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customHeight="1">
      <c r="A13" s="515"/>
      <c r="B13" s="47" t="s">
        <v>19</v>
      </c>
      <c r="C13" s="520" t="s">
        <v>335</v>
      </c>
      <c r="D13" s="499">
        <v>2</v>
      </c>
      <c r="E13" s="47">
        <v>2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335</v>
      </c>
      <c r="M13" s="357" t="s">
        <v>19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.75" customHeight="1" thickBot="1">
      <c r="A14" s="515"/>
      <c r="B14" s="50" t="s">
        <v>20</v>
      </c>
      <c r="C14" s="520" t="s">
        <v>3543</v>
      </c>
      <c r="D14" s="499">
        <v>5</v>
      </c>
      <c r="E14" s="50">
        <v>6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7"/>
      <c r="B15" s="48"/>
      <c r="C15" s="538" t="s">
        <v>22</v>
      </c>
      <c r="D15" s="49">
        <v>20</v>
      </c>
      <c r="E15" s="49">
        <v>24</v>
      </c>
      <c r="F15" s="67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 ht="15" customHeight="1">
      <c r="A16" s="602">
        <v>2</v>
      </c>
      <c r="B16" s="46" t="s">
        <v>3544</v>
      </c>
      <c r="C16" s="717" t="s">
        <v>3545</v>
      </c>
      <c r="D16" s="718">
        <v>5</v>
      </c>
      <c r="E16" s="718">
        <v>6</v>
      </c>
      <c r="F16" s="719" t="s">
        <v>3533</v>
      </c>
      <c r="G16" s="494"/>
      <c r="H16" s="494" t="s">
        <v>3168</v>
      </c>
      <c r="I16" s="494" t="s">
        <v>294</v>
      </c>
      <c r="J16" s="494" t="s">
        <v>294</v>
      </c>
      <c r="K16" s="573">
        <v>0</v>
      </c>
      <c r="L16" s="358" t="s">
        <v>593</v>
      </c>
      <c r="M16" s="357" t="s">
        <v>3544</v>
      </c>
      <c r="N16" s="357" t="s">
        <v>3168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3170</v>
      </c>
      <c r="U16" s="357" t="s">
        <v>294</v>
      </c>
      <c r="V16" s="357" t="s">
        <v>294</v>
      </c>
    </row>
    <row r="17" spans="1:22" ht="15" customHeight="1">
      <c r="A17" s="515"/>
      <c r="B17" s="47" t="s">
        <v>3546</v>
      </c>
      <c r="C17" s="717" t="s">
        <v>3547</v>
      </c>
      <c r="D17" s="720">
        <v>3</v>
      </c>
      <c r="E17" s="720">
        <v>4</v>
      </c>
      <c r="F17" s="721" t="s">
        <v>3538</v>
      </c>
      <c r="G17" s="494"/>
      <c r="H17" s="494" t="s">
        <v>3537</v>
      </c>
      <c r="I17" s="494" t="s">
        <v>294</v>
      </c>
      <c r="J17" s="494" t="s">
        <v>294</v>
      </c>
      <c r="K17" s="573">
        <v>0</v>
      </c>
      <c r="L17" s="358" t="s">
        <v>3548</v>
      </c>
      <c r="M17" s="357" t="s">
        <v>3546</v>
      </c>
      <c r="N17" s="357" t="s">
        <v>3537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3539</v>
      </c>
      <c r="U17" s="357" t="s">
        <v>294</v>
      </c>
      <c r="V17" s="357" t="s">
        <v>294</v>
      </c>
    </row>
    <row r="18" spans="1:22" ht="15" customHeight="1">
      <c r="A18" s="515"/>
      <c r="B18" s="47" t="s">
        <v>3834</v>
      </c>
      <c r="C18" s="717" t="s">
        <v>3835</v>
      </c>
      <c r="D18" s="720">
        <v>5</v>
      </c>
      <c r="E18" s="720">
        <v>6</v>
      </c>
      <c r="F18" s="721" t="s">
        <v>3538</v>
      </c>
      <c r="G18" s="494"/>
      <c r="H18" s="494" t="s">
        <v>3537</v>
      </c>
      <c r="I18" s="494" t="s">
        <v>294</v>
      </c>
      <c r="J18" s="494" t="s">
        <v>294</v>
      </c>
      <c r="K18" s="573">
        <v>0</v>
      </c>
      <c r="L18" s="358" t="s">
        <v>3836</v>
      </c>
      <c r="M18" s="357" t="s">
        <v>3834</v>
      </c>
      <c r="N18" s="357" t="s">
        <v>3537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3539</v>
      </c>
      <c r="U18" s="357" t="s">
        <v>294</v>
      </c>
      <c r="V18" s="357" t="s">
        <v>294</v>
      </c>
    </row>
    <row r="19" spans="1:22" ht="15" customHeight="1">
      <c r="A19" s="515"/>
      <c r="B19" s="47" t="s">
        <v>29</v>
      </c>
      <c r="C19" s="717" t="s">
        <v>3732</v>
      </c>
      <c r="D19" s="720">
        <v>2</v>
      </c>
      <c r="E19" s="720">
        <v>2</v>
      </c>
      <c r="F19" s="721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.75" customHeight="1" thickBot="1">
      <c r="A20" s="515"/>
      <c r="B20" s="50" t="s">
        <v>26</v>
      </c>
      <c r="C20" s="717" t="s">
        <v>417</v>
      </c>
      <c r="D20" s="722">
        <v>5</v>
      </c>
      <c r="E20" s="722">
        <v>6</v>
      </c>
      <c r="F20" s="723" t="s">
        <v>3543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17"/>
      <c r="B21" s="48"/>
      <c r="C21" s="724" t="s">
        <v>22</v>
      </c>
      <c r="D21" s="725">
        <v>20</v>
      </c>
      <c r="E21" s="726">
        <v>24</v>
      </c>
      <c r="F21" s="67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customHeight="1">
      <c r="A22" s="602">
        <v>3</v>
      </c>
      <c r="B22" s="47" t="s">
        <v>3837</v>
      </c>
      <c r="C22" s="717" t="s">
        <v>3838</v>
      </c>
      <c r="D22" s="720">
        <v>2</v>
      </c>
      <c r="E22" s="707">
        <v>2</v>
      </c>
      <c r="F22" s="616" t="s">
        <v>3547</v>
      </c>
      <c r="G22" s="494"/>
      <c r="H22" s="494" t="s">
        <v>3546</v>
      </c>
      <c r="I22" s="494" t="s">
        <v>294</v>
      </c>
      <c r="J22" s="494" t="s">
        <v>294</v>
      </c>
      <c r="K22" s="573">
        <v>0</v>
      </c>
      <c r="L22" s="358" t="s">
        <v>3839</v>
      </c>
      <c r="M22" s="357" t="s">
        <v>3837</v>
      </c>
      <c r="N22" s="357" t="s">
        <v>3546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3548</v>
      </c>
      <c r="U22" s="357" t="s">
        <v>294</v>
      </c>
      <c r="V22" s="357" t="s">
        <v>294</v>
      </c>
    </row>
    <row r="23" spans="1:22" ht="15" customHeight="1">
      <c r="A23" s="515"/>
      <c r="B23" s="47" t="s">
        <v>3413</v>
      </c>
      <c r="C23" s="717" t="s">
        <v>3415</v>
      </c>
      <c r="D23" s="720">
        <v>3</v>
      </c>
      <c r="E23" s="707">
        <v>4</v>
      </c>
      <c r="F23" s="618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3415</v>
      </c>
      <c r="M23" s="357" t="s">
        <v>3413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 ht="15" customHeight="1">
      <c r="A24" s="515"/>
      <c r="B24" s="47" t="s">
        <v>3559</v>
      </c>
      <c r="C24" s="717" t="s">
        <v>3560</v>
      </c>
      <c r="D24" s="720">
        <v>3</v>
      </c>
      <c r="E24" s="707">
        <v>4</v>
      </c>
      <c r="F24" s="618" t="s">
        <v>3840</v>
      </c>
      <c r="G24" s="494"/>
      <c r="H24" s="494" t="s">
        <v>3546</v>
      </c>
      <c r="I24" s="494" t="s">
        <v>294</v>
      </c>
      <c r="J24" s="494" t="s">
        <v>294</v>
      </c>
      <c r="K24" s="573">
        <v>0</v>
      </c>
      <c r="L24" s="358" t="s">
        <v>3561</v>
      </c>
      <c r="M24" s="357" t="s">
        <v>3559</v>
      </c>
      <c r="N24" s="357" t="s">
        <v>3546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3548</v>
      </c>
      <c r="U24" s="357" t="s">
        <v>294</v>
      </c>
      <c r="V24" s="357" t="s">
        <v>294</v>
      </c>
    </row>
    <row r="25" spans="1:22" ht="15" customHeight="1">
      <c r="A25" s="515"/>
      <c r="B25" s="47" t="s">
        <v>3841</v>
      </c>
      <c r="C25" s="717" t="s">
        <v>3842</v>
      </c>
      <c r="D25" s="720">
        <v>5</v>
      </c>
      <c r="E25" s="707">
        <v>6</v>
      </c>
      <c r="F25" s="618" t="s">
        <v>3547</v>
      </c>
      <c r="G25" s="494"/>
      <c r="H25" s="494" t="s">
        <v>3546</v>
      </c>
      <c r="I25" s="494" t="s">
        <v>294</v>
      </c>
      <c r="J25" s="494" t="s">
        <v>294</v>
      </c>
      <c r="K25" s="573">
        <v>0</v>
      </c>
      <c r="L25" s="358" t="s">
        <v>3843</v>
      </c>
      <c r="M25" s="357" t="s">
        <v>3841</v>
      </c>
      <c r="N25" s="357" t="s">
        <v>3546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3548</v>
      </c>
      <c r="U25" s="357" t="s">
        <v>294</v>
      </c>
      <c r="V25" s="357" t="s">
        <v>294</v>
      </c>
    </row>
    <row r="26" spans="1:22" ht="15" customHeight="1">
      <c r="A26" s="515"/>
      <c r="B26" s="47" t="s">
        <v>25</v>
      </c>
      <c r="C26" s="717" t="s">
        <v>258</v>
      </c>
      <c r="D26" s="720">
        <v>3</v>
      </c>
      <c r="E26" s="707">
        <v>4</v>
      </c>
      <c r="F26" s="676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25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 ht="15.75" customHeight="1" thickBot="1">
      <c r="A27" s="515"/>
      <c r="B27" s="47" t="s">
        <v>33</v>
      </c>
      <c r="C27" s="717" t="s">
        <v>140</v>
      </c>
      <c r="D27" s="720">
        <v>5</v>
      </c>
      <c r="E27" s="707">
        <v>6</v>
      </c>
      <c r="F27" s="618" t="s">
        <v>417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17"/>
      <c r="B28" s="48"/>
      <c r="C28" s="538" t="s">
        <v>22</v>
      </c>
      <c r="D28" s="49">
        <v>21</v>
      </c>
      <c r="E28" s="49">
        <v>26</v>
      </c>
      <c r="F28" s="615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 ht="15" customHeight="1">
      <c r="A29" s="515">
        <v>4</v>
      </c>
      <c r="B29" s="47" t="s">
        <v>18</v>
      </c>
      <c r="C29" s="520" t="s">
        <v>326</v>
      </c>
      <c r="D29" s="498">
        <v>2</v>
      </c>
      <c r="E29" s="46">
        <v>2</v>
      </c>
      <c r="F29" s="616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608</v>
      </c>
      <c r="M29" s="357" t="s">
        <v>18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 ht="15" customHeight="1">
      <c r="A30" s="515"/>
      <c r="B30" s="47" t="s">
        <v>3573</v>
      </c>
      <c r="C30" s="520" t="s">
        <v>3574</v>
      </c>
      <c r="D30" s="499">
        <v>4</v>
      </c>
      <c r="E30" s="47">
        <v>6</v>
      </c>
      <c r="F30" s="618" t="s">
        <v>3560</v>
      </c>
      <c r="G30" s="494"/>
      <c r="H30" s="494" t="s">
        <v>3559</v>
      </c>
      <c r="I30" s="494" t="s">
        <v>294</v>
      </c>
      <c r="J30" s="494" t="s">
        <v>294</v>
      </c>
      <c r="K30" s="573">
        <v>0</v>
      </c>
      <c r="L30" s="358" t="s">
        <v>3575</v>
      </c>
      <c r="M30" s="357" t="s">
        <v>3573</v>
      </c>
      <c r="N30" s="357" t="s">
        <v>3559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3561</v>
      </c>
      <c r="U30" s="357" t="s">
        <v>294</v>
      </c>
      <c r="V30" s="357" t="s">
        <v>294</v>
      </c>
    </row>
    <row r="31" spans="1:22" ht="15" customHeight="1">
      <c r="A31" s="515"/>
      <c r="B31" s="47" t="s">
        <v>30</v>
      </c>
      <c r="C31" s="520" t="s">
        <v>141</v>
      </c>
      <c r="D31" s="499">
        <v>5</v>
      </c>
      <c r="E31" s="47">
        <v>6</v>
      </c>
      <c r="F31" s="618" t="s">
        <v>3545</v>
      </c>
      <c r="G31" s="494"/>
      <c r="H31" s="494" t="s">
        <v>3544</v>
      </c>
      <c r="I31" s="494" t="s">
        <v>294</v>
      </c>
      <c r="J31" s="494" t="s">
        <v>294</v>
      </c>
      <c r="K31" s="573">
        <v>0</v>
      </c>
      <c r="L31" s="358" t="s">
        <v>604</v>
      </c>
      <c r="M31" s="357" t="s">
        <v>30</v>
      </c>
      <c r="N31" s="357" t="s">
        <v>3544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593</v>
      </c>
      <c r="U31" s="357" t="s">
        <v>294</v>
      </c>
      <c r="V31" s="357" t="s">
        <v>294</v>
      </c>
    </row>
    <row r="32" spans="1:22" ht="15" customHeight="1">
      <c r="A32" s="515"/>
      <c r="B32" s="47" t="s">
        <v>3844</v>
      </c>
      <c r="C32" s="520" t="s">
        <v>3845</v>
      </c>
      <c r="D32" s="499">
        <v>2</v>
      </c>
      <c r="E32" s="47">
        <v>2</v>
      </c>
      <c r="F32" s="618"/>
      <c r="G32" s="494" t="s">
        <v>241</v>
      </c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3846</v>
      </c>
      <c r="M32" s="357" t="s">
        <v>3844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</row>
    <row r="33" spans="1:22" ht="15" customHeight="1">
      <c r="A33" s="515"/>
      <c r="B33" s="47" t="s">
        <v>3847</v>
      </c>
      <c r="C33" s="520" t="s">
        <v>3848</v>
      </c>
      <c r="D33" s="499">
        <v>2</v>
      </c>
      <c r="E33" s="47">
        <v>2</v>
      </c>
      <c r="F33" s="618"/>
      <c r="G33" s="494" t="s">
        <v>241</v>
      </c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3848</v>
      </c>
      <c r="M33" s="357" t="s">
        <v>3847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 ht="15" customHeight="1">
      <c r="A34" s="515"/>
      <c r="B34" s="47" t="s">
        <v>3849</v>
      </c>
      <c r="C34" s="520" t="s">
        <v>3850</v>
      </c>
      <c r="D34" s="499">
        <v>3</v>
      </c>
      <c r="E34" s="47">
        <v>4</v>
      </c>
      <c r="F34" s="618" t="s">
        <v>3851</v>
      </c>
      <c r="G34" s="494"/>
      <c r="H34" s="494" t="s">
        <v>3559</v>
      </c>
      <c r="I34" s="494" t="s">
        <v>294</v>
      </c>
      <c r="J34" s="494" t="s">
        <v>294</v>
      </c>
      <c r="K34" s="573">
        <v>0</v>
      </c>
      <c r="L34" s="358" t="s">
        <v>3852</v>
      </c>
      <c r="M34" s="357" t="s">
        <v>3849</v>
      </c>
      <c r="N34" s="357" t="s">
        <v>3559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3561</v>
      </c>
      <c r="U34" s="357" t="s">
        <v>294</v>
      </c>
      <c r="V34" s="357" t="s">
        <v>294</v>
      </c>
    </row>
    <row r="35" spans="1:22" ht="15" customHeight="1">
      <c r="A35" s="515"/>
      <c r="B35" s="47" t="s">
        <v>3853</v>
      </c>
      <c r="C35" s="520" t="s">
        <v>3854</v>
      </c>
      <c r="D35" s="499">
        <v>2</v>
      </c>
      <c r="E35" s="47">
        <v>4</v>
      </c>
      <c r="F35" s="618" t="s">
        <v>3842</v>
      </c>
      <c r="G35" s="494"/>
      <c r="H35" s="494" t="s">
        <v>3841</v>
      </c>
      <c r="I35" s="494" t="s">
        <v>294</v>
      </c>
      <c r="J35" s="494" t="s">
        <v>294</v>
      </c>
      <c r="K35" s="573">
        <v>0</v>
      </c>
      <c r="L35" s="358" t="s">
        <v>3854</v>
      </c>
      <c r="M35" s="357" t="s">
        <v>3853</v>
      </c>
      <c r="N35" s="357" t="s">
        <v>3841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3843</v>
      </c>
      <c r="U35" s="357" t="s">
        <v>294</v>
      </c>
      <c r="V35" s="357" t="s">
        <v>294</v>
      </c>
    </row>
    <row r="36" spans="1:22" ht="15.75" customHeight="1" thickBot="1">
      <c r="A36" s="515"/>
      <c r="B36" s="47" t="s">
        <v>3855</v>
      </c>
      <c r="C36" s="520" t="s">
        <v>3856</v>
      </c>
      <c r="D36" s="516">
        <v>3</v>
      </c>
      <c r="E36" s="50">
        <v>4</v>
      </c>
      <c r="F36" s="678" t="s">
        <v>3842</v>
      </c>
      <c r="G36" s="494"/>
      <c r="H36" s="494" t="s">
        <v>3841</v>
      </c>
      <c r="I36" s="494" t="s">
        <v>294</v>
      </c>
      <c r="J36" s="494" t="s">
        <v>294</v>
      </c>
      <c r="K36" s="573">
        <v>0</v>
      </c>
      <c r="L36" s="358" t="s">
        <v>3857</v>
      </c>
      <c r="M36" s="357" t="s">
        <v>3855</v>
      </c>
      <c r="N36" s="357" t="s">
        <v>3841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3843</v>
      </c>
      <c r="U36" s="357" t="s">
        <v>294</v>
      </c>
      <c r="V36" s="357" t="s">
        <v>294</v>
      </c>
    </row>
    <row r="37" spans="1:22" ht="15" thickBot="1">
      <c r="A37" s="517"/>
      <c r="B37" s="48"/>
      <c r="C37" s="538" t="s">
        <v>22</v>
      </c>
      <c r="D37" s="49">
        <v>21</v>
      </c>
      <c r="E37" s="49">
        <v>28</v>
      </c>
      <c r="F37" s="679"/>
      <c r="G37" s="494"/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customHeight="1">
      <c r="A38" s="515">
        <v>5</v>
      </c>
      <c r="B38" s="47" t="s">
        <v>3581</v>
      </c>
      <c r="C38" s="520" t="s">
        <v>3582</v>
      </c>
      <c r="D38" s="498">
        <v>5</v>
      </c>
      <c r="E38" s="46">
        <v>6</v>
      </c>
      <c r="F38" s="616" t="s">
        <v>3415</v>
      </c>
      <c r="G38" s="494"/>
      <c r="H38" s="494" t="s">
        <v>3413</v>
      </c>
      <c r="I38" s="494" t="s">
        <v>294</v>
      </c>
      <c r="J38" s="494" t="s">
        <v>294</v>
      </c>
      <c r="K38" s="574">
        <v>0</v>
      </c>
      <c r="L38" s="358" t="s">
        <v>3582</v>
      </c>
      <c r="M38" s="357" t="s">
        <v>3581</v>
      </c>
      <c r="N38" s="357" t="s">
        <v>3413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3415</v>
      </c>
      <c r="U38" s="357" t="s">
        <v>294</v>
      </c>
      <c r="V38" s="357" t="s">
        <v>294</v>
      </c>
    </row>
    <row r="39" spans="1:22" ht="15" customHeight="1">
      <c r="A39" s="515"/>
      <c r="B39" s="47" t="s">
        <v>3858</v>
      </c>
      <c r="C39" s="520" t="s">
        <v>3859</v>
      </c>
      <c r="D39" s="499">
        <v>4</v>
      </c>
      <c r="E39" s="47">
        <v>6</v>
      </c>
      <c r="F39" s="618" t="s">
        <v>3560</v>
      </c>
      <c r="G39" s="494"/>
      <c r="H39" s="494" t="s">
        <v>3559</v>
      </c>
      <c r="I39" s="494" t="s">
        <v>294</v>
      </c>
      <c r="J39" s="494" t="s">
        <v>294</v>
      </c>
      <c r="K39" s="573">
        <v>0</v>
      </c>
      <c r="L39" s="358" t="s">
        <v>3860</v>
      </c>
      <c r="M39" s="357" t="s">
        <v>3858</v>
      </c>
      <c r="N39" s="357" t="s">
        <v>3559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3561</v>
      </c>
      <c r="U39" s="357" t="s">
        <v>294</v>
      </c>
      <c r="V39" s="357" t="s">
        <v>294</v>
      </c>
    </row>
    <row r="40" spans="1:22" ht="15" customHeight="1">
      <c r="A40" s="515"/>
      <c r="B40" s="47" t="s">
        <v>3861</v>
      </c>
      <c r="C40" s="520" t="s">
        <v>3862</v>
      </c>
      <c r="D40" s="499">
        <v>2</v>
      </c>
      <c r="E40" s="47">
        <v>2</v>
      </c>
      <c r="F40" s="618"/>
      <c r="G40" s="494" t="s">
        <v>242</v>
      </c>
      <c r="H40" s="494"/>
      <c r="I40" s="494" t="s">
        <v>294</v>
      </c>
      <c r="J40" s="494" t="s">
        <v>294</v>
      </c>
      <c r="K40" s="573">
        <v>0</v>
      </c>
      <c r="L40" s="358" t="s">
        <v>3863</v>
      </c>
      <c r="M40" s="357" t="s">
        <v>3861</v>
      </c>
      <c r="N40" s="357" t="s">
        <v>241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</row>
    <row r="41" spans="1:22" ht="15" customHeight="1">
      <c r="A41" s="515"/>
      <c r="B41" s="47" t="s">
        <v>3864</v>
      </c>
      <c r="C41" s="520" t="s">
        <v>3865</v>
      </c>
      <c r="D41" s="499">
        <v>2</v>
      </c>
      <c r="E41" s="47">
        <v>2</v>
      </c>
      <c r="F41" s="618"/>
      <c r="G41" s="494" t="s">
        <v>242</v>
      </c>
      <c r="H41" s="494"/>
      <c r="I41" s="494" t="s">
        <v>294</v>
      </c>
      <c r="J41" s="494" t="s">
        <v>294</v>
      </c>
      <c r="K41" s="574">
        <v>0</v>
      </c>
      <c r="L41" s="358" t="s">
        <v>3865</v>
      </c>
      <c r="M41" s="357" t="s">
        <v>3864</v>
      </c>
      <c r="N41" s="357" t="s">
        <v>241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 ht="15" customHeight="1">
      <c r="A42" s="515"/>
      <c r="B42" s="47" t="s">
        <v>3866</v>
      </c>
      <c r="C42" s="520" t="s">
        <v>3867</v>
      </c>
      <c r="D42" s="499">
        <v>5</v>
      </c>
      <c r="E42" s="47">
        <v>6</v>
      </c>
      <c r="F42" s="618" t="s">
        <v>3856</v>
      </c>
      <c r="G42" s="494"/>
      <c r="H42" s="494" t="s">
        <v>3855</v>
      </c>
      <c r="I42" s="494" t="s">
        <v>294</v>
      </c>
      <c r="J42" s="494" t="s">
        <v>294</v>
      </c>
      <c r="K42" s="573">
        <v>0</v>
      </c>
      <c r="L42" s="358" t="s">
        <v>3868</v>
      </c>
      <c r="M42" s="357" t="s">
        <v>3866</v>
      </c>
      <c r="N42" s="357" t="s">
        <v>3855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3857</v>
      </c>
      <c r="U42" s="357" t="s">
        <v>294</v>
      </c>
      <c r="V42" s="357" t="s">
        <v>294</v>
      </c>
    </row>
    <row r="43" spans="1:22" ht="15.75" customHeight="1" thickBot="1">
      <c r="A43" s="515"/>
      <c r="B43" s="47" t="s">
        <v>3591</v>
      </c>
      <c r="C43" s="520" t="s">
        <v>3758</v>
      </c>
      <c r="D43" s="499">
        <v>3</v>
      </c>
      <c r="E43" s="47">
        <v>4</v>
      </c>
      <c r="F43" s="618" t="s">
        <v>141</v>
      </c>
      <c r="G43" s="494"/>
      <c r="H43" s="494" t="s">
        <v>30</v>
      </c>
      <c r="I43" s="494" t="s">
        <v>294</v>
      </c>
      <c r="J43" s="494" t="s">
        <v>294</v>
      </c>
      <c r="K43" s="573">
        <v>0</v>
      </c>
      <c r="L43" s="358" t="s">
        <v>3593</v>
      </c>
      <c r="M43" s="357" t="s">
        <v>3591</v>
      </c>
      <c r="N43" s="357" t="s">
        <v>30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604</v>
      </c>
      <c r="U43" s="357" t="s">
        <v>294</v>
      </c>
      <c r="V43" s="357" t="s">
        <v>294</v>
      </c>
    </row>
    <row r="44" spans="1:22" ht="15" thickBot="1">
      <c r="A44" s="517"/>
      <c r="B44" s="48"/>
      <c r="C44" s="538" t="s">
        <v>22</v>
      </c>
      <c r="D44" s="49">
        <v>19</v>
      </c>
      <c r="E44" s="49">
        <v>24</v>
      </c>
      <c r="F44" s="615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 ht="15" customHeight="1">
      <c r="A45" s="602">
        <v>6</v>
      </c>
      <c r="B45" s="47" t="s">
        <v>3869</v>
      </c>
      <c r="C45" s="520" t="s">
        <v>3870</v>
      </c>
      <c r="D45" s="498">
        <v>3</v>
      </c>
      <c r="E45" s="46">
        <v>4</v>
      </c>
      <c r="F45" s="616" t="s">
        <v>3867</v>
      </c>
      <c r="G45" s="494"/>
      <c r="H45" s="494" t="s">
        <v>3866</v>
      </c>
      <c r="I45" s="494" t="s">
        <v>294</v>
      </c>
      <c r="J45" s="494" t="s">
        <v>294</v>
      </c>
      <c r="K45" s="573">
        <v>0</v>
      </c>
      <c r="L45" s="358" t="s">
        <v>3871</v>
      </c>
      <c r="M45" s="357" t="s">
        <v>3869</v>
      </c>
      <c r="N45" s="357" t="s">
        <v>3866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3868</v>
      </c>
      <c r="U45" s="357" t="s">
        <v>294</v>
      </c>
      <c r="V45" s="357" t="s">
        <v>294</v>
      </c>
    </row>
    <row r="46" spans="1:22" ht="15" customHeight="1">
      <c r="A46" s="515"/>
      <c r="B46" s="47" t="s">
        <v>3602</v>
      </c>
      <c r="C46" s="520" t="s">
        <v>3603</v>
      </c>
      <c r="D46" s="499">
        <v>3</v>
      </c>
      <c r="E46" s="47">
        <v>4</v>
      </c>
      <c r="F46" s="618" t="s">
        <v>3758</v>
      </c>
      <c r="G46" s="494"/>
      <c r="H46" s="494" t="s">
        <v>3591</v>
      </c>
      <c r="I46" s="494" t="s">
        <v>294</v>
      </c>
      <c r="J46" s="494" t="s">
        <v>294</v>
      </c>
      <c r="K46" s="573">
        <v>0</v>
      </c>
      <c r="L46" s="358" t="s">
        <v>3604</v>
      </c>
      <c r="M46" s="357" t="s">
        <v>3602</v>
      </c>
      <c r="N46" s="357" t="s">
        <v>3591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3593</v>
      </c>
      <c r="U46" s="357" t="s">
        <v>294</v>
      </c>
      <c r="V46" s="357" t="s">
        <v>294</v>
      </c>
    </row>
    <row r="47" spans="1:22" ht="15" customHeight="1">
      <c r="A47" s="515"/>
      <c r="B47" s="47" t="s">
        <v>36</v>
      </c>
      <c r="C47" s="520" t="s">
        <v>247</v>
      </c>
      <c r="D47" s="499">
        <v>1</v>
      </c>
      <c r="E47" s="47">
        <v>1</v>
      </c>
      <c r="F47" s="618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1131</v>
      </c>
      <c r="M47" s="357" t="s">
        <v>36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 ht="15" customHeight="1">
      <c r="A48" s="515"/>
      <c r="B48" s="47" t="s">
        <v>35</v>
      </c>
      <c r="C48" s="520" t="s">
        <v>145</v>
      </c>
      <c r="D48" s="499">
        <v>3</v>
      </c>
      <c r="E48" s="47">
        <v>4</v>
      </c>
      <c r="F48" s="610" t="s">
        <v>3733</v>
      </c>
      <c r="G48" s="494"/>
      <c r="H48" s="494" t="s">
        <v>25</v>
      </c>
      <c r="I48" s="494" t="s">
        <v>294</v>
      </c>
      <c r="J48" s="494" t="s">
        <v>294</v>
      </c>
      <c r="K48" s="573">
        <v>0</v>
      </c>
      <c r="L48" s="358" t="s">
        <v>3259</v>
      </c>
      <c r="M48" s="357" t="s">
        <v>35</v>
      </c>
      <c r="N48" s="357" t="s">
        <v>25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2100</v>
      </c>
      <c r="U48" s="357" t="s">
        <v>294</v>
      </c>
      <c r="V48" s="357" t="s">
        <v>294</v>
      </c>
    </row>
    <row r="49" spans="1:22" ht="15" customHeight="1">
      <c r="A49" s="515"/>
      <c r="B49" s="47" t="s">
        <v>3872</v>
      </c>
      <c r="C49" s="520" t="s">
        <v>3873</v>
      </c>
      <c r="D49" s="499">
        <v>4</v>
      </c>
      <c r="E49" s="47">
        <v>6</v>
      </c>
      <c r="F49" s="618" t="s">
        <v>3867</v>
      </c>
      <c r="G49" s="494"/>
      <c r="H49" s="494" t="s">
        <v>3866</v>
      </c>
      <c r="I49" s="494" t="s">
        <v>294</v>
      </c>
      <c r="J49" s="494" t="s">
        <v>294</v>
      </c>
      <c r="K49" s="573">
        <v>0</v>
      </c>
      <c r="L49" s="358" t="s">
        <v>3874</v>
      </c>
      <c r="M49" s="357" t="s">
        <v>3872</v>
      </c>
      <c r="N49" s="357" t="s">
        <v>3866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3868</v>
      </c>
      <c r="U49" s="357" t="s">
        <v>294</v>
      </c>
      <c r="V49" s="357" t="s">
        <v>294</v>
      </c>
    </row>
    <row r="50" spans="1:22" ht="15.75" customHeight="1" thickBot="1">
      <c r="A50" s="515"/>
      <c r="B50" s="47" t="s">
        <v>3875</v>
      </c>
      <c r="C50" s="520" t="s">
        <v>3876</v>
      </c>
      <c r="D50" s="499">
        <v>5</v>
      </c>
      <c r="E50" s="47">
        <v>6</v>
      </c>
      <c r="F50" s="678" t="s">
        <v>3856</v>
      </c>
      <c r="G50" s="494"/>
      <c r="H50" s="494" t="s">
        <v>3855</v>
      </c>
      <c r="I50" s="494" t="s">
        <v>294</v>
      </c>
      <c r="J50" s="494" t="s">
        <v>294</v>
      </c>
      <c r="K50" s="573">
        <v>0</v>
      </c>
      <c r="L50" s="358" t="s">
        <v>3877</v>
      </c>
      <c r="M50" s="357" t="s">
        <v>3875</v>
      </c>
      <c r="N50" s="357" t="s">
        <v>3855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3857</v>
      </c>
      <c r="U50" s="357" t="s">
        <v>294</v>
      </c>
      <c r="V50" s="357" t="s">
        <v>294</v>
      </c>
    </row>
    <row r="51" spans="1:22" ht="15" thickBot="1">
      <c r="A51" s="517"/>
      <c r="B51" s="48"/>
      <c r="C51" s="538" t="s">
        <v>22</v>
      </c>
      <c r="D51" s="49">
        <v>19</v>
      </c>
      <c r="E51" s="49">
        <v>25</v>
      </c>
      <c r="F51" s="679"/>
      <c r="G51" s="494"/>
      <c r="H51" s="494" t="s">
        <v>294</v>
      </c>
      <c r="I51" s="494" t="s">
        <v>294</v>
      </c>
      <c r="J51" s="494" t="s">
        <v>294</v>
      </c>
      <c r="K51" s="573">
        <v>0</v>
      </c>
      <c r="L51" s="358" t="s">
        <v>22</v>
      </c>
      <c r="M51" s="357" t="s">
        <v>294</v>
      </c>
      <c r="N51" s="357" t="s">
        <v>294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 ht="15" customHeight="1">
      <c r="A52" s="527">
        <v>7</v>
      </c>
      <c r="B52" s="607" t="s">
        <v>38</v>
      </c>
      <c r="C52" s="611" t="s">
        <v>3711</v>
      </c>
      <c r="D52" s="609">
        <v>1</v>
      </c>
      <c r="E52" s="607">
        <v>1</v>
      </c>
      <c r="F52" s="617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331</v>
      </c>
      <c r="M52" s="357" t="s">
        <v>38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 ht="15" customHeight="1">
      <c r="A53" s="527"/>
      <c r="B53" s="607" t="s">
        <v>40</v>
      </c>
      <c r="C53" s="611" t="s">
        <v>338</v>
      </c>
      <c r="D53" s="609">
        <v>1</v>
      </c>
      <c r="E53" s="607">
        <v>1</v>
      </c>
      <c r="F53" s="617" t="s">
        <v>247</v>
      </c>
      <c r="G53" s="494"/>
      <c r="H53" s="494" t="s">
        <v>36</v>
      </c>
      <c r="I53" s="494" t="s">
        <v>294</v>
      </c>
      <c r="J53" s="494" t="s">
        <v>294</v>
      </c>
      <c r="K53" s="573">
        <v>0</v>
      </c>
      <c r="L53" s="358" t="s">
        <v>1180</v>
      </c>
      <c r="M53" s="357" t="s">
        <v>40</v>
      </c>
      <c r="N53" s="357" t="s">
        <v>36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1131</v>
      </c>
      <c r="U53" s="357" t="s">
        <v>294</v>
      </c>
      <c r="V53" s="357" t="s">
        <v>294</v>
      </c>
    </row>
    <row r="54" spans="1:22" ht="15" customHeight="1">
      <c r="A54" s="527"/>
      <c r="B54" s="607" t="s">
        <v>3610</v>
      </c>
      <c r="C54" s="611" t="s">
        <v>3764</v>
      </c>
      <c r="D54" s="609">
        <v>4</v>
      </c>
      <c r="E54" s="607">
        <v>4</v>
      </c>
      <c r="F54" s="617" t="s">
        <v>3765</v>
      </c>
      <c r="G54" s="494"/>
      <c r="H54" s="494" t="s">
        <v>3602</v>
      </c>
      <c r="I54" s="494" t="s">
        <v>294</v>
      </c>
      <c r="J54" s="494" t="s">
        <v>294</v>
      </c>
      <c r="K54" s="573">
        <v>0</v>
      </c>
      <c r="L54" s="358" t="s">
        <v>3612</v>
      </c>
      <c r="M54" s="357" t="s">
        <v>3610</v>
      </c>
      <c r="N54" s="357" t="s">
        <v>3602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3604</v>
      </c>
      <c r="U54" s="357" t="s">
        <v>294</v>
      </c>
      <c r="V54" s="357" t="s">
        <v>294</v>
      </c>
    </row>
    <row r="55" spans="1:22" ht="15" customHeight="1">
      <c r="A55" s="527"/>
      <c r="B55" s="607" t="s">
        <v>3878</v>
      </c>
      <c r="C55" s="611" t="s">
        <v>3879</v>
      </c>
      <c r="D55" s="609">
        <v>4</v>
      </c>
      <c r="E55" s="607">
        <v>6</v>
      </c>
      <c r="F55" s="617" t="s">
        <v>3859</v>
      </c>
      <c r="G55" s="494"/>
      <c r="H55" s="494" t="s">
        <v>3858</v>
      </c>
      <c r="I55" s="494" t="s">
        <v>294</v>
      </c>
      <c r="J55" s="494" t="s">
        <v>294</v>
      </c>
      <c r="K55" s="573">
        <v>0</v>
      </c>
      <c r="L55" s="358" t="s">
        <v>3880</v>
      </c>
      <c r="M55" s="357" t="s">
        <v>3878</v>
      </c>
      <c r="N55" s="357" t="s">
        <v>3858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3860</v>
      </c>
      <c r="U55" s="357" t="s">
        <v>294</v>
      </c>
      <c r="V55" s="357" t="s">
        <v>294</v>
      </c>
    </row>
    <row r="56" spans="1:22" ht="15" customHeight="1">
      <c r="A56" s="527"/>
      <c r="B56" s="607" t="s">
        <v>3881</v>
      </c>
      <c r="C56" s="611" t="s">
        <v>3882</v>
      </c>
      <c r="D56" s="609">
        <v>5</v>
      </c>
      <c r="E56" s="607">
        <v>6</v>
      </c>
      <c r="F56" s="617" t="s">
        <v>3876</v>
      </c>
      <c r="G56" s="494"/>
      <c r="H56" s="494" t="s">
        <v>3875</v>
      </c>
      <c r="I56" s="494" t="s">
        <v>294</v>
      </c>
      <c r="J56" s="494" t="s">
        <v>294</v>
      </c>
      <c r="K56" s="573">
        <v>0</v>
      </c>
      <c r="L56" s="358" t="s">
        <v>3883</v>
      </c>
      <c r="M56" s="357" t="s">
        <v>3881</v>
      </c>
      <c r="N56" s="357" t="s">
        <v>3875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3877</v>
      </c>
      <c r="U56" s="357" t="s">
        <v>294</v>
      </c>
      <c r="V56" s="357" t="s">
        <v>294</v>
      </c>
    </row>
    <row r="57" spans="1:22" ht="15.75" customHeight="1" thickBot="1">
      <c r="A57" s="527"/>
      <c r="B57" s="607" t="s">
        <v>3884</v>
      </c>
      <c r="C57" s="611" t="s">
        <v>3885</v>
      </c>
      <c r="D57" s="609">
        <v>3</v>
      </c>
      <c r="E57" s="607">
        <v>4</v>
      </c>
      <c r="F57" s="617" t="s">
        <v>3886</v>
      </c>
      <c r="G57" s="494"/>
      <c r="H57" s="494" t="s">
        <v>3855</v>
      </c>
      <c r="I57" s="494" t="s">
        <v>3858</v>
      </c>
      <c r="J57" s="494" t="s">
        <v>294</v>
      </c>
      <c r="K57" s="573">
        <v>0</v>
      </c>
      <c r="L57" s="358" t="s">
        <v>3885</v>
      </c>
      <c r="M57" s="357" t="s">
        <v>3884</v>
      </c>
      <c r="N57" s="357" t="s">
        <v>294</v>
      </c>
      <c r="O57" s="357" t="s">
        <v>294</v>
      </c>
      <c r="P57" s="357" t="s">
        <v>294</v>
      </c>
      <c r="Q57" s="357">
        <v>0</v>
      </c>
      <c r="R57" s="357">
        <v>42</v>
      </c>
      <c r="S57" s="357">
        <v>0</v>
      </c>
      <c r="T57" s="357" t="s">
        <v>3887</v>
      </c>
      <c r="U57" s="357" t="s">
        <v>3888</v>
      </c>
      <c r="V57" s="357" t="s">
        <v>294</v>
      </c>
    </row>
    <row r="58" spans="1:22" ht="15" thickBot="1">
      <c r="A58" s="528"/>
      <c r="B58" s="612"/>
      <c r="C58" s="646" t="s">
        <v>22</v>
      </c>
      <c r="D58" s="614">
        <v>18</v>
      </c>
      <c r="E58" s="614">
        <v>22</v>
      </c>
      <c r="F58" s="641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22</v>
      </c>
      <c r="M58" s="357" t="s">
        <v>294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 ht="15" customHeight="1">
      <c r="A59" s="526">
        <v>8</v>
      </c>
      <c r="B59" s="607" t="s">
        <v>3626</v>
      </c>
      <c r="C59" s="611" t="s">
        <v>3889</v>
      </c>
      <c r="D59" s="605">
        <v>3</v>
      </c>
      <c r="E59" s="603">
        <v>4</v>
      </c>
      <c r="F59" s="617" t="s">
        <v>3611</v>
      </c>
      <c r="G59" s="494"/>
      <c r="H59" s="494" t="s">
        <v>3610</v>
      </c>
      <c r="I59" s="494" t="s">
        <v>294</v>
      </c>
      <c r="J59" s="494" t="s">
        <v>294</v>
      </c>
      <c r="K59" s="573">
        <v>0</v>
      </c>
      <c r="L59" s="358" t="s">
        <v>3628</v>
      </c>
      <c r="M59" s="357" t="s">
        <v>3626</v>
      </c>
      <c r="N59" s="357" t="s">
        <v>3610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3612</v>
      </c>
      <c r="U59" s="357" t="s">
        <v>294</v>
      </c>
      <c r="V59" s="357" t="s">
        <v>294</v>
      </c>
    </row>
    <row r="60" spans="1:22" ht="15" customHeight="1">
      <c r="A60" s="527"/>
      <c r="B60" s="607" t="s">
        <v>3619</v>
      </c>
      <c r="C60" s="611" t="s">
        <v>142</v>
      </c>
      <c r="D60" s="609">
        <v>6</v>
      </c>
      <c r="E60" s="607">
        <v>10</v>
      </c>
      <c r="F60" s="617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1181</v>
      </c>
      <c r="M60" s="357" t="s">
        <v>3619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 ht="21.6">
      <c r="A61" s="527"/>
      <c r="B61" s="607" t="s">
        <v>3890</v>
      </c>
      <c r="C61" s="727" t="s">
        <v>3891</v>
      </c>
      <c r="D61" s="609">
        <v>3</v>
      </c>
      <c r="E61" s="607">
        <v>4</v>
      </c>
      <c r="F61" s="728" t="s">
        <v>3892</v>
      </c>
      <c r="G61" s="494"/>
      <c r="H61" s="494" t="s">
        <v>3866</v>
      </c>
      <c r="I61" s="494" t="s">
        <v>3881</v>
      </c>
      <c r="J61" s="494" t="s">
        <v>294</v>
      </c>
      <c r="K61" s="573">
        <v>0</v>
      </c>
      <c r="L61" s="358" t="s">
        <v>3893</v>
      </c>
      <c r="M61" s="357" t="s">
        <v>3890</v>
      </c>
      <c r="N61" s="357" t="s">
        <v>3866</v>
      </c>
      <c r="O61" s="357" t="s">
        <v>3881</v>
      </c>
      <c r="P61" s="357" t="s">
        <v>294</v>
      </c>
      <c r="Q61" s="357">
        <v>0</v>
      </c>
      <c r="R61" s="357">
        <v>48</v>
      </c>
      <c r="S61" s="357">
        <v>0</v>
      </c>
      <c r="T61" s="357" t="s">
        <v>3868</v>
      </c>
      <c r="U61" s="357" t="s">
        <v>3883</v>
      </c>
      <c r="V61" s="357" t="s">
        <v>294</v>
      </c>
    </row>
    <row r="62" spans="1:22" ht="15" customHeight="1">
      <c r="A62" s="527"/>
      <c r="B62" s="607" t="s">
        <v>3894</v>
      </c>
      <c r="C62" s="611" t="s">
        <v>3595</v>
      </c>
      <c r="D62" s="609">
        <v>3</v>
      </c>
      <c r="E62" s="607">
        <v>4</v>
      </c>
      <c r="F62" s="617" t="s">
        <v>146</v>
      </c>
      <c r="G62" s="494"/>
      <c r="H62" s="494" t="s">
        <v>38</v>
      </c>
      <c r="I62" s="494" t="s">
        <v>294</v>
      </c>
      <c r="J62" s="494" t="s">
        <v>294</v>
      </c>
      <c r="K62" s="573">
        <v>0</v>
      </c>
      <c r="L62" s="358" t="s">
        <v>3596</v>
      </c>
      <c r="M62" s="357" t="s">
        <v>3894</v>
      </c>
      <c r="N62" s="357" t="s">
        <v>38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331</v>
      </c>
      <c r="U62" s="357" t="s">
        <v>294</v>
      </c>
      <c r="V62" s="357" t="s">
        <v>294</v>
      </c>
    </row>
    <row r="63" spans="1:22" ht="15" customHeight="1">
      <c r="A63" s="527"/>
      <c r="B63" s="607" t="s">
        <v>3623</v>
      </c>
      <c r="C63" s="611" t="s">
        <v>3895</v>
      </c>
      <c r="D63" s="609">
        <v>3</v>
      </c>
      <c r="E63" s="607">
        <v>4</v>
      </c>
      <c r="F63" s="617" t="s">
        <v>3611</v>
      </c>
      <c r="G63" s="494"/>
      <c r="H63" s="494" t="s">
        <v>3610</v>
      </c>
      <c r="I63" s="494" t="s">
        <v>294</v>
      </c>
      <c r="J63" s="494" t="s">
        <v>294</v>
      </c>
      <c r="K63" s="573">
        <v>0</v>
      </c>
      <c r="L63" s="358" t="s">
        <v>3625</v>
      </c>
      <c r="M63" s="357" t="s">
        <v>3623</v>
      </c>
      <c r="N63" s="357" t="s">
        <v>3610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3612</v>
      </c>
      <c r="U63" s="357" t="s">
        <v>294</v>
      </c>
      <c r="V63" s="357" t="s">
        <v>294</v>
      </c>
    </row>
    <row r="64" spans="1:22" ht="15.75" customHeight="1" thickBot="1">
      <c r="A64" s="527"/>
      <c r="B64" s="607" t="s">
        <v>3616</v>
      </c>
      <c r="C64" s="611" t="s">
        <v>3617</v>
      </c>
      <c r="D64" s="609">
        <v>3</v>
      </c>
      <c r="E64" s="607">
        <v>4</v>
      </c>
      <c r="F64" s="629" t="s">
        <v>3711</v>
      </c>
      <c r="G64" s="494"/>
      <c r="H64" s="494" t="s">
        <v>38</v>
      </c>
      <c r="I64" s="494" t="s">
        <v>294</v>
      </c>
      <c r="J64" s="494" t="s">
        <v>294</v>
      </c>
      <c r="K64" s="573">
        <v>0</v>
      </c>
      <c r="L64" s="358" t="s">
        <v>3618</v>
      </c>
      <c r="M64" s="357" t="s">
        <v>3616</v>
      </c>
      <c r="N64" s="357" t="s">
        <v>38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331</v>
      </c>
      <c r="U64" s="357" t="s">
        <v>294</v>
      </c>
      <c r="V64" s="357" t="s">
        <v>294</v>
      </c>
    </row>
    <row r="65" spans="1:22" ht="15" thickBot="1">
      <c r="A65" s="528"/>
      <c r="B65" s="612"/>
      <c r="C65" s="646" t="s">
        <v>22</v>
      </c>
      <c r="D65" s="614">
        <v>21</v>
      </c>
      <c r="E65" s="614">
        <v>30</v>
      </c>
      <c r="F65" s="641"/>
      <c r="G65" s="494"/>
      <c r="H65" s="494" t="s">
        <v>294</v>
      </c>
      <c r="I65" s="494" t="s">
        <v>294</v>
      </c>
      <c r="J65" s="494" t="s">
        <v>294</v>
      </c>
      <c r="K65" s="573">
        <v>0</v>
      </c>
      <c r="L65" s="358" t="s">
        <v>22</v>
      </c>
      <c r="M65" s="357" t="s">
        <v>294</v>
      </c>
      <c r="N65" s="357" t="s">
        <v>294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294</v>
      </c>
      <c r="U65" s="357" t="s">
        <v>294</v>
      </c>
      <c r="V65" s="357" t="s">
        <v>294</v>
      </c>
    </row>
    <row r="66" spans="1:22" ht="15" customHeight="1">
      <c r="A66" s="526">
        <v>9</v>
      </c>
      <c r="B66" s="607" t="s">
        <v>3629</v>
      </c>
      <c r="C66" s="611" t="s">
        <v>147</v>
      </c>
      <c r="D66" s="605">
        <v>6</v>
      </c>
      <c r="E66" s="603">
        <v>10</v>
      </c>
      <c r="F66" s="626" t="s">
        <v>3258</v>
      </c>
      <c r="G66" s="494"/>
      <c r="H66" s="494" t="s">
        <v>35</v>
      </c>
      <c r="I66" s="494" t="s">
        <v>294</v>
      </c>
      <c r="J66" s="494" t="s">
        <v>294</v>
      </c>
      <c r="K66" s="573">
        <v>0</v>
      </c>
      <c r="L66" s="358" t="s">
        <v>1153</v>
      </c>
      <c r="M66" s="357" t="s">
        <v>3629</v>
      </c>
      <c r="N66" s="357" t="s">
        <v>35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3259</v>
      </c>
      <c r="U66" s="357" t="s">
        <v>294</v>
      </c>
      <c r="V66" s="357" t="s">
        <v>294</v>
      </c>
    </row>
    <row r="67" spans="1:22" ht="15" customHeight="1">
      <c r="A67" s="527"/>
      <c r="B67" s="607" t="s">
        <v>3896</v>
      </c>
      <c r="C67" s="611" t="s">
        <v>3713</v>
      </c>
      <c r="D67" s="609">
        <v>2</v>
      </c>
      <c r="E67" s="607">
        <v>2</v>
      </c>
      <c r="F67" s="617" t="s">
        <v>146</v>
      </c>
      <c r="G67" s="494"/>
      <c r="H67" s="494" t="s">
        <v>38</v>
      </c>
      <c r="I67" s="494" t="s">
        <v>294</v>
      </c>
      <c r="J67" s="494" t="s">
        <v>294</v>
      </c>
      <c r="K67" s="573">
        <v>0</v>
      </c>
      <c r="L67" s="358" t="s">
        <v>3714</v>
      </c>
      <c r="M67" s="357" t="s">
        <v>3896</v>
      </c>
      <c r="N67" s="357" t="s">
        <v>38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331</v>
      </c>
      <c r="U67" s="357" t="s">
        <v>294</v>
      </c>
      <c r="V67" s="357" t="s">
        <v>294</v>
      </c>
    </row>
    <row r="68" spans="1:22" ht="25.5" customHeight="1" thickBot="1">
      <c r="A68" s="527"/>
      <c r="B68" s="607" t="s">
        <v>3897</v>
      </c>
      <c r="C68" s="611" t="s">
        <v>3898</v>
      </c>
      <c r="D68" s="681">
        <v>14</v>
      </c>
      <c r="E68" s="619">
        <v>24</v>
      </c>
      <c r="F68" s="729" t="s">
        <v>3899</v>
      </c>
      <c r="G68" s="494"/>
      <c r="H68" s="494" t="s">
        <v>3890</v>
      </c>
      <c r="I68" s="494" t="s">
        <v>3881</v>
      </c>
      <c r="J68" s="494" t="s">
        <v>294</v>
      </c>
      <c r="K68" s="573">
        <v>0</v>
      </c>
      <c r="L68" s="358" t="s">
        <v>3900</v>
      </c>
      <c r="M68" s="357" t="s">
        <v>3897</v>
      </c>
      <c r="N68" s="357" t="s">
        <v>3890</v>
      </c>
      <c r="O68" s="357" t="s">
        <v>3881</v>
      </c>
      <c r="P68" s="357" t="s">
        <v>294</v>
      </c>
      <c r="Q68" s="357">
        <v>0</v>
      </c>
      <c r="R68" s="357">
        <v>62</v>
      </c>
      <c r="S68" s="357">
        <v>0</v>
      </c>
      <c r="T68" s="357" t="s">
        <v>3893</v>
      </c>
      <c r="U68" s="357" t="s">
        <v>3883</v>
      </c>
      <c r="V68" s="357" t="s">
        <v>294</v>
      </c>
    </row>
    <row r="69" spans="1:22" ht="15" thickBot="1">
      <c r="A69" s="528"/>
      <c r="B69" s="612"/>
      <c r="C69" s="646" t="s">
        <v>22</v>
      </c>
      <c r="D69" s="614">
        <v>22</v>
      </c>
      <c r="E69" s="614">
        <v>36</v>
      </c>
      <c r="F69" s="641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 ht="15" customHeight="1">
      <c r="A70" s="515">
        <v>10</v>
      </c>
      <c r="B70" s="46" t="s">
        <v>3901</v>
      </c>
      <c r="C70" s="520" t="s">
        <v>3902</v>
      </c>
      <c r="D70" s="499">
        <v>12</v>
      </c>
      <c r="E70" s="47">
        <v>20</v>
      </c>
      <c r="F70" s="616" t="s">
        <v>3903</v>
      </c>
      <c r="G70" s="494"/>
      <c r="H70" s="494" t="s">
        <v>3897</v>
      </c>
      <c r="I70" s="494" t="s">
        <v>294</v>
      </c>
      <c r="J70" s="494" t="s">
        <v>294</v>
      </c>
      <c r="K70" s="573">
        <v>0</v>
      </c>
      <c r="L70" s="358" t="s">
        <v>3904</v>
      </c>
      <c r="M70" s="357" t="s">
        <v>3901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3905</v>
      </c>
      <c r="U70" s="357" t="s">
        <v>294</v>
      </c>
      <c r="V70" s="357" t="s">
        <v>294</v>
      </c>
    </row>
    <row r="71" spans="1:22" ht="15.75" customHeight="1" thickBot="1">
      <c r="A71" s="515"/>
      <c r="B71" s="50" t="s">
        <v>3639</v>
      </c>
      <c r="C71" s="537" t="s">
        <v>151</v>
      </c>
      <c r="D71" s="516">
        <v>7</v>
      </c>
      <c r="E71" s="50">
        <v>12</v>
      </c>
      <c r="F71" s="618" t="s">
        <v>147</v>
      </c>
      <c r="G71" s="494"/>
      <c r="H71" s="494" t="s">
        <v>3629</v>
      </c>
      <c r="I71" s="494" t="s">
        <v>294</v>
      </c>
      <c r="J71" s="494" t="s">
        <v>294</v>
      </c>
      <c r="K71" s="573">
        <v>0</v>
      </c>
      <c r="L71" s="358" t="s">
        <v>1182</v>
      </c>
      <c r="M71" s="357" t="s">
        <v>3639</v>
      </c>
      <c r="N71" s="357" t="s">
        <v>3629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1153</v>
      </c>
      <c r="U71" s="357" t="s">
        <v>294</v>
      </c>
      <c r="V71" s="357" t="s">
        <v>294</v>
      </c>
    </row>
    <row r="72" spans="1:22" ht="15" thickBot="1">
      <c r="A72" s="730"/>
      <c r="B72" s="206"/>
      <c r="C72" s="731" t="s">
        <v>22</v>
      </c>
      <c r="D72" s="49">
        <v>19</v>
      </c>
      <c r="E72" s="49">
        <v>32</v>
      </c>
      <c r="F72" s="67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45"/>
      <c r="B73" s="645"/>
      <c r="C73" s="538" t="s">
        <v>111</v>
      </c>
      <c r="D73" s="49">
        <v>200</v>
      </c>
      <c r="E73" s="49">
        <v>271</v>
      </c>
      <c r="F73" s="683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F74" s="684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  <row r="81" spans="6:6">
      <c r="F81" s="684"/>
    </row>
    <row r="82" spans="6:6">
      <c r="F82" s="684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EFDD3-60E8-4260-B1A3-CEFC9D02C377}">
  <sheetPr codeName="Sheet239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526">
        <v>1</v>
      </c>
      <c r="B9" s="706" t="s">
        <v>10</v>
      </c>
      <c r="C9" s="531" t="s">
        <v>438</v>
      </c>
      <c r="D9" s="498">
        <v>2</v>
      </c>
      <c r="E9" s="603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27"/>
      <c r="B10" s="707" t="s">
        <v>3168</v>
      </c>
      <c r="C10" s="523" t="s">
        <v>3533</v>
      </c>
      <c r="D10" s="499">
        <v>5</v>
      </c>
      <c r="E10" s="607">
        <v>6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27"/>
      <c r="B11" s="707" t="s">
        <v>3400</v>
      </c>
      <c r="C11" s="520" t="s">
        <v>3782</v>
      </c>
      <c r="D11" s="499">
        <v>3</v>
      </c>
      <c r="E11" s="607">
        <v>4</v>
      </c>
      <c r="F11" s="70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3402</v>
      </c>
      <c r="M11" s="357" t="s">
        <v>3400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27"/>
      <c r="B12" s="707" t="s">
        <v>3403</v>
      </c>
      <c r="C12" s="520" t="s">
        <v>3783</v>
      </c>
      <c r="D12" s="499">
        <v>3</v>
      </c>
      <c r="E12" s="607">
        <v>4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3405</v>
      </c>
      <c r="M12" s="357" t="s">
        <v>3403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27"/>
      <c r="B13" s="707" t="s">
        <v>19</v>
      </c>
      <c r="C13" s="520" t="s">
        <v>335</v>
      </c>
      <c r="D13" s="499">
        <v>2</v>
      </c>
      <c r="E13" s="607">
        <v>2</v>
      </c>
      <c r="F13" s="70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335</v>
      </c>
      <c r="M13" s="357" t="s">
        <v>19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27"/>
      <c r="B14" s="708" t="s">
        <v>20</v>
      </c>
      <c r="C14" s="520" t="s">
        <v>3543</v>
      </c>
      <c r="D14" s="499">
        <v>5</v>
      </c>
      <c r="E14" s="619">
        <v>6</v>
      </c>
      <c r="F14" s="70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28"/>
      <c r="B15" s="528"/>
      <c r="C15" s="541" t="s">
        <v>22</v>
      </c>
      <c r="D15" s="49">
        <v>20</v>
      </c>
      <c r="E15" s="49">
        <v>24</v>
      </c>
      <c r="F15" s="701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526">
        <v>2</v>
      </c>
      <c r="B16" s="706" t="s">
        <v>3406</v>
      </c>
      <c r="C16" s="520" t="s">
        <v>3784</v>
      </c>
      <c r="D16" s="498">
        <v>5</v>
      </c>
      <c r="E16" s="603">
        <v>6</v>
      </c>
      <c r="F16" s="699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3408</v>
      </c>
      <c r="M16" s="357" t="s">
        <v>3406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527"/>
      <c r="B17" s="707" t="s">
        <v>3785</v>
      </c>
      <c r="C17" s="520" t="s">
        <v>3786</v>
      </c>
      <c r="D17" s="499">
        <v>4</v>
      </c>
      <c r="E17" s="607">
        <v>4</v>
      </c>
      <c r="F17" s="633" t="s">
        <v>3787</v>
      </c>
      <c r="G17" s="494"/>
      <c r="H17" s="494" t="s">
        <v>3400</v>
      </c>
      <c r="I17" s="494" t="s">
        <v>294</v>
      </c>
      <c r="J17" s="494" t="s">
        <v>294</v>
      </c>
      <c r="K17" s="573">
        <v>0</v>
      </c>
      <c r="L17" s="358" t="s">
        <v>3788</v>
      </c>
      <c r="M17" s="357" t="s">
        <v>3785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3789</v>
      </c>
      <c r="U17" s="357" t="s">
        <v>294</v>
      </c>
      <c r="V17" s="357" t="s">
        <v>294</v>
      </c>
    </row>
    <row r="18" spans="1:22">
      <c r="A18" s="527"/>
      <c r="B18" s="707" t="s">
        <v>25</v>
      </c>
      <c r="C18" s="520" t="s">
        <v>3733</v>
      </c>
      <c r="D18" s="499">
        <v>3</v>
      </c>
      <c r="E18" s="607">
        <v>4</v>
      </c>
      <c r="F18" s="700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2100</v>
      </c>
      <c r="M18" s="357" t="s">
        <v>25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527"/>
      <c r="B19" s="707" t="s">
        <v>3422</v>
      </c>
      <c r="C19" s="520" t="s">
        <v>3790</v>
      </c>
      <c r="D19" s="499">
        <v>2</v>
      </c>
      <c r="E19" s="607">
        <v>2</v>
      </c>
      <c r="F19" s="617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3424</v>
      </c>
      <c r="M19" s="357" t="s">
        <v>3422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527"/>
      <c r="B20" s="708" t="s">
        <v>26</v>
      </c>
      <c r="C20" s="520" t="s">
        <v>417</v>
      </c>
      <c r="D20" s="499">
        <v>5</v>
      </c>
      <c r="E20" s="619">
        <v>6</v>
      </c>
      <c r="F20" s="617" t="s">
        <v>3543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528"/>
      <c r="B21" s="528"/>
      <c r="C21" s="541" t="s">
        <v>22</v>
      </c>
      <c r="D21" s="49">
        <v>19</v>
      </c>
      <c r="E21" s="49">
        <v>22</v>
      </c>
      <c r="F21" s="701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526">
        <v>3</v>
      </c>
      <c r="B22" s="709" t="s">
        <v>3413</v>
      </c>
      <c r="C22" s="520" t="s">
        <v>3791</v>
      </c>
      <c r="D22" s="499">
        <v>3</v>
      </c>
      <c r="E22" s="603">
        <v>4</v>
      </c>
      <c r="F22" s="633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3415</v>
      </c>
      <c r="M22" s="357" t="s">
        <v>3413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527"/>
      <c r="B23" s="710" t="s">
        <v>3416</v>
      </c>
      <c r="C23" s="520" t="s">
        <v>3792</v>
      </c>
      <c r="D23" s="499">
        <v>3</v>
      </c>
      <c r="E23" s="607">
        <v>4</v>
      </c>
      <c r="F23" s="617" t="s">
        <v>3786</v>
      </c>
      <c r="G23" s="494"/>
      <c r="H23" s="494" t="s">
        <v>3785</v>
      </c>
      <c r="I23" s="494" t="s">
        <v>294</v>
      </c>
      <c r="J23" s="494" t="s">
        <v>294</v>
      </c>
      <c r="K23" s="573">
        <v>0</v>
      </c>
      <c r="L23" s="358" t="s">
        <v>3418</v>
      </c>
      <c r="M23" s="357" t="s">
        <v>3416</v>
      </c>
      <c r="N23" s="357" t="s">
        <v>3785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3788</v>
      </c>
      <c r="U23" s="357" t="s">
        <v>294</v>
      </c>
      <c r="V23" s="357" t="s">
        <v>294</v>
      </c>
    </row>
    <row r="24" spans="1:22">
      <c r="A24" s="527"/>
      <c r="B24" s="710" t="s">
        <v>3419</v>
      </c>
      <c r="C24" s="520" t="s">
        <v>3793</v>
      </c>
      <c r="D24" s="499">
        <v>3</v>
      </c>
      <c r="E24" s="607">
        <v>4</v>
      </c>
      <c r="F24" s="617" t="s">
        <v>3784</v>
      </c>
      <c r="G24" s="494"/>
      <c r="H24" s="494" t="s">
        <v>3406</v>
      </c>
      <c r="I24" s="494" t="s">
        <v>294</v>
      </c>
      <c r="J24" s="494" t="s">
        <v>294</v>
      </c>
      <c r="K24" s="573">
        <v>0</v>
      </c>
      <c r="L24" s="358" t="s">
        <v>3421</v>
      </c>
      <c r="M24" s="357" t="s">
        <v>3419</v>
      </c>
      <c r="N24" s="357" t="s">
        <v>3406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3408</v>
      </c>
      <c r="U24" s="357" t="s">
        <v>294</v>
      </c>
      <c r="V24" s="357" t="s">
        <v>294</v>
      </c>
    </row>
    <row r="25" spans="1:22">
      <c r="A25" s="527"/>
      <c r="B25" s="710" t="s">
        <v>29</v>
      </c>
      <c r="C25" s="520" t="s">
        <v>3732</v>
      </c>
      <c r="D25" s="499">
        <v>2</v>
      </c>
      <c r="E25" s="607">
        <v>2</v>
      </c>
      <c r="F25" s="617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609</v>
      </c>
      <c r="M25" s="357" t="s">
        <v>29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27"/>
      <c r="B26" s="710" t="s">
        <v>30</v>
      </c>
      <c r="C26" s="520" t="s">
        <v>141</v>
      </c>
      <c r="D26" s="499">
        <v>5</v>
      </c>
      <c r="E26" s="607">
        <v>6</v>
      </c>
      <c r="F26" s="617" t="s">
        <v>3533</v>
      </c>
      <c r="G26" s="494"/>
      <c r="H26" s="494" t="s">
        <v>3168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</v>
      </c>
      <c r="N26" s="357" t="s">
        <v>3168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3170</v>
      </c>
      <c r="U26" s="357" t="s">
        <v>294</v>
      </c>
      <c r="V26" s="357" t="s">
        <v>294</v>
      </c>
    </row>
    <row r="27" spans="1:22" ht="15" thickBot="1">
      <c r="A27" s="527"/>
      <c r="B27" s="711" t="s">
        <v>33</v>
      </c>
      <c r="C27" s="520" t="s">
        <v>140</v>
      </c>
      <c r="D27" s="499">
        <v>5</v>
      </c>
      <c r="E27" s="619">
        <v>6</v>
      </c>
      <c r="F27" s="617" t="s">
        <v>417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528"/>
      <c r="B28" s="712"/>
      <c r="C28" s="541" t="s">
        <v>22</v>
      </c>
      <c r="D28" s="49">
        <v>21</v>
      </c>
      <c r="E28" s="49">
        <v>26</v>
      </c>
      <c r="F28" s="701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526">
        <v>4</v>
      </c>
      <c r="B29" s="709" t="s">
        <v>3426</v>
      </c>
      <c r="C29" s="520" t="s">
        <v>3794</v>
      </c>
      <c r="D29" s="498">
        <v>5</v>
      </c>
      <c r="E29" s="603">
        <v>6</v>
      </c>
      <c r="F29" s="626" t="s">
        <v>141</v>
      </c>
      <c r="G29" s="494"/>
      <c r="H29" s="494" t="s">
        <v>30</v>
      </c>
      <c r="I29" s="494" t="s">
        <v>294</v>
      </c>
      <c r="J29" s="494" t="s">
        <v>294</v>
      </c>
      <c r="K29" s="573">
        <v>0</v>
      </c>
      <c r="L29" s="358" t="s">
        <v>3428</v>
      </c>
      <c r="M29" s="357" t="s">
        <v>3426</v>
      </c>
      <c r="N29" s="357" t="s">
        <v>30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604</v>
      </c>
      <c r="U29" s="357" t="s">
        <v>294</v>
      </c>
      <c r="V29" s="357" t="s">
        <v>294</v>
      </c>
    </row>
    <row r="30" spans="1:22">
      <c r="A30" s="527"/>
      <c r="B30" s="710" t="s">
        <v>3429</v>
      </c>
      <c r="C30" s="520" t="s">
        <v>3795</v>
      </c>
      <c r="D30" s="499">
        <v>3</v>
      </c>
      <c r="E30" s="607">
        <v>4</v>
      </c>
      <c r="F30" s="617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3431</v>
      </c>
      <c r="M30" s="357" t="s">
        <v>3429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7"/>
      <c r="B31" s="710" t="s">
        <v>18</v>
      </c>
      <c r="C31" s="520" t="s">
        <v>3567</v>
      </c>
      <c r="D31" s="499">
        <v>2</v>
      </c>
      <c r="E31" s="607">
        <v>2</v>
      </c>
      <c r="F31" s="617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608</v>
      </c>
      <c r="M31" s="357" t="s">
        <v>18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27"/>
      <c r="B32" s="710" t="s">
        <v>3432</v>
      </c>
      <c r="C32" s="520" t="s">
        <v>3796</v>
      </c>
      <c r="D32" s="499">
        <v>3</v>
      </c>
      <c r="E32" s="607">
        <v>4</v>
      </c>
      <c r="F32" s="617" t="s">
        <v>3783</v>
      </c>
      <c r="G32" s="494"/>
      <c r="H32" s="494" t="s">
        <v>3403</v>
      </c>
      <c r="I32" s="494" t="s">
        <v>294</v>
      </c>
      <c r="J32" s="494" t="s">
        <v>294</v>
      </c>
      <c r="K32" s="573">
        <v>0</v>
      </c>
      <c r="L32" s="358" t="s">
        <v>3434</v>
      </c>
      <c r="M32" s="357" t="s">
        <v>3432</v>
      </c>
      <c r="N32" s="357" t="s">
        <v>3403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3405</v>
      </c>
      <c r="U32" s="357" t="s">
        <v>294</v>
      </c>
      <c r="V32" s="357" t="s">
        <v>294</v>
      </c>
    </row>
    <row r="33" spans="1:22">
      <c r="A33" s="527"/>
      <c r="B33" s="710" t="s">
        <v>3435</v>
      </c>
      <c r="C33" s="520" t="s">
        <v>3797</v>
      </c>
      <c r="D33" s="47">
        <v>4</v>
      </c>
      <c r="E33" s="607">
        <v>6</v>
      </c>
      <c r="F33" s="617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3437</v>
      </c>
      <c r="M33" s="357" t="s">
        <v>3435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527"/>
      <c r="B34" s="710" t="s">
        <v>3454</v>
      </c>
      <c r="C34" s="520" t="s">
        <v>3456</v>
      </c>
      <c r="D34" s="47">
        <v>2</v>
      </c>
      <c r="E34" s="607">
        <v>2</v>
      </c>
      <c r="F34" s="617"/>
      <c r="G34" s="494" t="s">
        <v>241</v>
      </c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3456</v>
      </c>
      <c r="M34" s="357" t="s">
        <v>3454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</row>
    <row r="35" spans="1:22">
      <c r="A35" s="527"/>
      <c r="B35" s="710" t="s">
        <v>3457</v>
      </c>
      <c r="C35" s="520" t="s">
        <v>3798</v>
      </c>
      <c r="D35" s="47">
        <v>2</v>
      </c>
      <c r="E35" s="607">
        <v>2</v>
      </c>
      <c r="F35" s="617"/>
      <c r="G35" s="494" t="s">
        <v>241</v>
      </c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3459</v>
      </c>
      <c r="M35" s="357" t="s">
        <v>3457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</row>
    <row r="36" spans="1:22">
      <c r="A36" s="527"/>
      <c r="B36" s="710" t="s">
        <v>3460</v>
      </c>
      <c r="C36" s="520" t="s">
        <v>3799</v>
      </c>
      <c r="D36" s="47">
        <v>2</v>
      </c>
      <c r="E36" s="607">
        <v>2</v>
      </c>
      <c r="F36" s="617"/>
      <c r="G36" s="494" t="s">
        <v>241</v>
      </c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3462</v>
      </c>
      <c r="M36" s="357" t="s">
        <v>3460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 ht="15" thickBot="1">
      <c r="A37" s="527"/>
      <c r="B37" s="713" t="s">
        <v>3438</v>
      </c>
      <c r="C37" s="520" t="s">
        <v>3800</v>
      </c>
      <c r="D37" s="516">
        <v>2</v>
      </c>
      <c r="E37" s="607">
        <v>2</v>
      </c>
      <c r="F37" s="617"/>
      <c r="G37" s="494"/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3440</v>
      </c>
      <c r="M37" s="357" t="s">
        <v>3438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 ht="15" thickBot="1">
      <c r="A38" s="528"/>
      <c r="B38" s="528"/>
      <c r="C38" s="541" t="s">
        <v>22</v>
      </c>
      <c r="D38" s="49">
        <v>21</v>
      </c>
      <c r="E38" s="49">
        <v>26</v>
      </c>
      <c r="F38" s="701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27">
        <v>5</v>
      </c>
      <c r="B39" s="603" t="s">
        <v>3441</v>
      </c>
      <c r="C39" s="520" t="s">
        <v>3801</v>
      </c>
      <c r="D39" s="499">
        <v>5</v>
      </c>
      <c r="E39" s="607">
        <v>6</v>
      </c>
      <c r="F39" s="626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3443</v>
      </c>
      <c r="M39" s="357" t="s">
        <v>3441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27"/>
      <c r="B40" s="607" t="s">
        <v>3444</v>
      </c>
      <c r="C40" s="520" t="s">
        <v>3802</v>
      </c>
      <c r="D40" s="499">
        <v>5</v>
      </c>
      <c r="E40" s="607">
        <v>6</v>
      </c>
      <c r="F40" s="617"/>
      <c r="G40" s="494"/>
      <c r="H40" s="494" t="s">
        <v>294</v>
      </c>
      <c r="I40" s="494" t="s">
        <v>294</v>
      </c>
      <c r="J40" s="494" t="s">
        <v>294</v>
      </c>
      <c r="K40" s="573">
        <v>0</v>
      </c>
      <c r="L40" s="358" t="s">
        <v>3446</v>
      </c>
      <c r="M40" s="357" t="s">
        <v>3444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294</v>
      </c>
      <c r="U40" s="357" t="s">
        <v>294</v>
      </c>
      <c r="V40" s="357" t="s">
        <v>294</v>
      </c>
    </row>
    <row r="41" spans="1:22">
      <c r="A41" s="527"/>
      <c r="B41" s="607" t="s">
        <v>3447</v>
      </c>
      <c r="C41" s="520" t="s">
        <v>3803</v>
      </c>
      <c r="D41" s="499">
        <v>5</v>
      </c>
      <c r="E41" s="607">
        <v>6</v>
      </c>
      <c r="F41" s="617"/>
      <c r="G41" s="494"/>
      <c r="H41" s="494" t="s">
        <v>294</v>
      </c>
      <c r="I41" s="494" t="s">
        <v>294</v>
      </c>
      <c r="J41" s="494" t="s">
        <v>294</v>
      </c>
      <c r="K41" s="574">
        <v>0</v>
      </c>
      <c r="L41" s="358" t="s">
        <v>3449</v>
      </c>
      <c r="M41" s="357" t="s">
        <v>3447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27"/>
      <c r="B42" s="607" t="s">
        <v>3450</v>
      </c>
      <c r="C42" s="520" t="s">
        <v>3804</v>
      </c>
      <c r="D42" s="499">
        <v>4</v>
      </c>
      <c r="E42" s="607">
        <v>4</v>
      </c>
      <c r="F42" s="617" t="s">
        <v>3794</v>
      </c>
      <c r="G42" s="494"/>
      <c r="H42" s="494" t="s">
        <v>3426</v>
      </c>
      <c r="I42" s="494" t="s">
        <v>294</v>
      </c>
      <c r="J42" s="494" t="s">
        <v>294</v>
      </c>
      <c r="K42" s="573">
        <v>0</v>
      </c>
      <c r="L42" s="358" t="s">
        <v>3452</v>
      </c>
      <c r="M42" s="357" t="s">
        <v>3450</v>
      </c>
      <c r="N42" s="357" t="s">
        <v>3426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3428</v>
      </c>
      <c r="U42" s="357" t="s">
        <v>294</v>
      </c>
      <c r="V42" s="357" t="s">
        <v>294</v>
      </c>
    </row>
    <row r="43" spans="1:22">
      <c r="A43" s="527"/>
      <c r="B43" s="607" t="s">
        <v>3471</v>
      </c>
      <c r="C43" s="520" t="s">
        <v>3473</v>
      </c>
      <c r="D43" s="499">
        <v>2</v>
      </c>
      <c r="E43" s="607">
        <v>2</v>
      </c>
      <c r="F43" s="617"/>
      <c r="G43" s="494" t="s">
        <v>242</v>
      </c>
      <c r="H43" s="494"/>
      <c r="I43" s="494" t="s">
        <v>294</v>
      </c>
      <c r="J43" s="494" t="s">
        <v>294</v>
      </c>
      <c r="K43" s="573">
        <v>0</v>
      </c>
      <c r="L43" s="358" t="s">
        <v>3473</v>
      </c>
      <c r="M43" s="357" t="s">
        <v>3471</v>
      </c>
      <c r="N43" s="357" t="s">
        <v>241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</row>
    <row r="44" spans="1:22">
      <c r="A44" s="527"/>
      <c r="B44" s="607" t="s">
        <v>3474</v>
      </c>
      <c r="C44" s="520" t="s">
        <v>3476</v>
      </c>
      <c r="D44" s="499">
        <v>2</v>
      </c>
      <c r="E44" s="607">
        <v>2</v>
      </c>
      <c r="F44" s="617"/>
      <c r="G44" s="494" t="s">
        <v>242</v>
      </c>
      <c r="H44" s="494"/>
      <c r="I44" s="494" t="s">
        <v>294</v>
      </c>
      <c r="J44" s="494" t="s">
        <v>294</v>
      </c>
      <c r="K44" s="573">
        <v>0</v>
      </c>
      <c r="L44" s="358" t="s">
        <v>3476</v>
      </c>
      <c r="M44" s="357" t="s">
        <v>3474</v>
      </c>
      <c r="N44" s="357" t="s">
        <v>241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</row>
    <row r="45" spans="1:22" ht="15" thickBot="1">
      <c r="A45" s="527"/>
      <c r="B45" s="607" t="s">
        <v>3477</v>
      </c>
      <c r="C45" s="520" t="s">
        <v>3805</v>
      </c>
      <c r="D45" s="499">
        <v>2</v>
      </c>
      <c r="E45" s="607">
        <v>2</v>
      </c>
      <c r="F45" s="617"/>
      <c r="G45" s="494" t="s">
        <v>242</v>
      </c>
      <c r="H45" s="494"/>
      <c r="I45" s="494" t="s">
        <v>294</v>
      </c>
      <c r="J45" s="494" t="s">
        <v>294</v>
      </c>
      <c r="K45" s="573">
        <v>0</v>
      </c>
      <c r="L45" s="358" t="s">
        <v>3479</v>
      </c>
      <c r="M45" s="357" t="s">
        <v>3477</v>
      </c>
      <c r="N45" s="357" t="s">
        <v>241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 ht="15" thickBot="1">
      <c r="A46" s="528"/>
      <c r="B46" s="528"/>
      <c r="C46" s="541" t="s">
        <v>22</v>
      </c>
      <c r="D46" s="49">
        <v>21</v>
      </c>
      <c r="E46" s="49">
        <v>24</v>
      </c>
      <c r="F46" s="701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26">
        <v>6</v>
      </c>
      <c r="B47" s="603" t="s">
        <v>3463</v>
      </c>
      <c r="C47" s="520" t="s">
        <v>3806</v>
      </c>
      <c r="D47" s="498">
        <v>3</v>
      </c>
      <c r="E47" s="603">
        <v>4</v>
      </c>
      <c r="F47" s="626" t="s">
        <v>3801</v>
      </c>
      <c r="G47" s="494"/>
      <c r="H47" s="494" t="s">
        <v>3441</v>
      </c>
      <c r="I47" s="494" t="s">
        <v>294</v>
      </c>
      <c r="J47" s="494" t="s">
        <v>294</v>
      </c>
      <c r="K47" s="573">
        <v>0</v>
      </c>
      <c r="L47" s="358" t="s">
        <v>3466</v>
      </c>
      <c r="M47" s="357" t="s">
        <v>3463</v>
      </c>
      <c r="N47" s="357" t="s">
        <v>3441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3443</v>
      </c>
      <c r="U47" s="357" t="s">
        <v>294</v>
      </c>
      <c r="V47" s="357" t="s">
        <v>294</v>
      </c>
    </row>
    <row r="48" spans="1:22">
      <c r="A48" s="527"/>
      <c r="B48" s="607" t="s">
        <v>35</v>
      </c>
      <c r="C48" s="520" t="s">
        <v>145</v>
      </c>
      <c r="D48" s="499">
        <v>3</v>
      </c>
      <c r="E48" s="607">
        <v>4</v>
      </c>
      <c r="F48" s="633" t="s">
        <v>3733</v>
      </c>
      <c r="G48" s="494"/>
      <c r="H48" s="494" t="s">
        <v>25</v>
      </c>
      <c r="I48" s="494" t="s">
        <v>294</v>
      </c>
      <c r="J48" s="494" t="s">
        <v>294</v>
      </c>
      <c r="K48" s="573">
        <v>0</v>
      </c>
      <c r="L48" s="358" t="s">
        <v>3259</v>
      </c>
      <c r="M48" s="357" t="s">
        <v>35</v>
      </c>
      <c r="N48" s="357" t="s">
        <v>25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2100</v>
      </c>
      <c r="U48" s="357" t="s">
        <v>294</v>
      </c>
      <c r="V48" s="357" t="s">
        <v>294</v>
      </c>
    </row>
    <row r="49" spans="1:22">
      <c r="A49" s="527"/>
      <c r="B49" s="607" t="s">
        <v>36</v>
      </c>
      <c r="C49" s="520" t="s">
        <v>247</v>
      </c>
      <c r="D49" s="499">
        <v>1</v>
      </c>
      <c r="E49" s="607">
        <v>1</v>
      </c>
      <c r="F49" s="633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1131</v>
      </c>
      <c r="M49" s="357" t="s">
        <v>36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27"/>
      <c r="B50" s="607" t="s">
        <v>3494</v>
      </c>
      <c r="C50" s="520" t="s">
        <v>3807</v>
      </c>
      <c r="D50" s="499">
        <v>4</v>
      </c>
      <c r="E50" s="607">
        <v>4</v>
      </c>
      <c r="F50" s="617" t="s">
        <v>3801</v>
      </c>
      <c r="G50" s="494"/>
      <c r="H50" s="494" t="s">
        <v>3441</v>
      </c>
      <c r="I50" s="494" t="s">
        <v>294</v>
      </c>
      <c r="J50" s="494" t="s">
        <v>294</v>
      </c>
      <c r="K50" s="573">
        <v>0</v>
      </c>
      <c r="L50" s="358" t="s">
        <v>3497</v>
      </c>
      <c r="M50" s="357" t="s">
        <v>3494</v>
      </c>
      <c r="N50" s="357" t="s">
        <v>3441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3443</v>
      </c>
      <c r="U50" s="357" t="s">
        <v>294</v>
      </c>
      <c r="V50" s="357" t="s">
        <v>294</v>
      </c>
    </row>
    <row r="51" spans="1:22">
      <c r="A51" s="527"/>
      <c r="B51" s="607" t="s">
        <v>3467</v>
      </c>
      <c r="C51" s="520" t="s">
        <v>3808</v>
      </c>
      <c r="D51" s="499">
        <v>4</v>
      </c>
      <c r="E51" s="607">
        <v>4</v>
      </c>
      <c r="F51" s="617" t="s">
        <v>3804</v>
      </c>
      <c r="G51" s="494"/>
      <c r="H51" s="494" t="s">
        <v>3450</v>
      </c>
      <c r="I51" s="494" t="s">
        <v>294</v>
      </c>
      <c r="J51" s="494" t="s">
        <v>294</v>
      </c>
      <c r="K51" s="573">
        <v>0</v>
      </c>
      <c r="L51" s="358" t="s">
        <v>3470</v>
      </c>
      <c r="M51" s="357" t="s">
        <v>3467</v>
      </c>
      <c r="N51" s="357" t="s">
        <v>3450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3452</v>
      </c>
      <c r="U51" s="357" t="s">
        <v>294</v>
      </c>
      <c r="V51" s="357" t="s">
        <v>294</v>
      </c>
    </row>
    <row r="52" spans="1:22">
      <c r="A52" s="527"/>
      <c r="B52" s="607" t="s">
        <v>3480</v>
      </c>
      <c r="C52" s="520" t="s">
        <v>3809</v>
      </c>
      <c r="D52" s="499">
        <v>3</v>
      </c>
      <c r="E52" s="607">
        <v>4</v>
      </c>
      <c r="F52" s="617" t="s">
        <v>3803</v>
      </c>
      <c r="G52" s="494"/>
      <c r="H52" s="494" t="s">
        <v>3447</v>
      </c>
      <c r="I52" s="494" t="s">
        <v>294</v>
      </c>
      <c r="J52" s="494" t="s">
        <v>294</v>
      </c>
      <c r="K52" s="573">
        <v>0</v>
      </c>
      <c r="L52" s="358" t="s">
        <v>3482</v>
      </c>
      <c r="M52" s="357" t="s">
        <v>3480</v>
      </c>
      <c r="N52" s="357" t="s">
        <v>3447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3449</v>
      </c>
      <c r="U52" s="357" t="s">
        <v>294</v>
      </c>
      <c r="V52" s="357" t="s">
        <v>294</v>
      </c>
    </row>
    <row r="53" spans="1:22" ht="15" thickBot="1">
      <c r="A53" s="527"/>
      <c r="B53" s="619" t="s">
        <v>3483</v>
      </c>
      <c r="C53" s="520" t="s">
        <v>3810</v>
      </c>
      <c r="D53" s="499">
        <v>3</v>
      </c>
      <c r="E53" s="607">
        <v>4</v>
      </c>
      <c r="F53" s="617" t="s">
        <v>3802</v>
      </c>
      <c r="G53" s="494"/>
      <c r="H53" s="494" t="s">
        <v>3444</v>
      </c>
      <c r="I53" s="494" t="s">
        <v>294</v>
      </c>
      <c r="J53" s="494" t="s">
        <v>294</v>
      </c>
      <c r="K53" s="573">
        <v>0</v>
      </c>
      <c r="L53" s="358" t="s">
        <v>3485</v>
      </c>
      <c r="M53" s="357" t="s">
        <v>3483</v>
      </c>
      <c r="N53" s="357" t="s">
        <v>3444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3446</v>
      </c>
      <c r="U53" s="357" t="s">
        <v>294</v>
      </c>
      <c r="V53" s="357" t="s">
        <v>294</v>
      </c>
    </row>
    <row r="54" spans="1:22" ht="15" thickBot="1">
      <c r="A54" s="528"/>
      <c r="B54" s="528"/>
      <c r="C54" s="541" t="s">
        <v>22</v>
      </c>
      <c r="D54" s="49">
        <v>21</v>
      </c>
      <c r="E54" s="49">
        <v>25</v>
      </c>
      <c r="F54" s="701"/>
      <c r="G54" s="494"/>
      <c r="H54" s="494" t="s">
        <v>294</v>
      </c>
      <c r="I54" s="494" t="s">
        <v>294</v>
      </c>
      <c r="J54" s="494" t="s">
        <v>294</v>
      </c>
      <c r="K54" s="573">
        <v>0</v>
      </c>
      <c r="L54" s="358" t="s">
        <v>22</v>
      </c>
      <c r="M54" s="357" t="s">
        <v>294</v>
      </c>
      <c r="N54" s="357" t="s">
        <v>294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294</v>
      </c>
      <c r="U54" s="357" t="s">
        <v>294</v>
      </c>
      <c r="V54" s="357" t="s">
        <v>294</v>
      </c>
    </row>
    <row r="55" spans="1:22">
      <c r="A55" s="526">
        <v>7</v>
      </c>
      <c r="B55" s="603" t="s">
        <v>3486</v>
      </c>
      <c r="C55" s="520" t="s">
        <v>3811</v>
      </c>
      <c r="D55" s="498">
        <v>3</v>
      </c>
      <c r="E55" s="603">
        <v>4</v>
      </c>
      <c r="F55" s="626" t="s">
        <v>3797</v>
      </c>
      <c r="G55" s="494"/>
      <c r="H55" s="494" t="s">
        <v>3435</v>
      </c>
      <c r="I55" s="494" t="s">
        <v>294</v>
      </c>
      <c r="J55" s="494" t="s">
        <v>294</v>
      </c>
      <c r="K55" s="573">
        <v>0</v>
      </c>
      <c r="L55" s="358" t="s">
        <v>3489</v>
      </c>
      <c r="M55" s="357" t="s">
        <v>3486</v>
      </c>
      <c r="N55" s="357" t="s">
        <v>3435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3437</v>
      </c>
      <c r="U55" s="357" t="s">
        <v>294</v>
      </c>
      <c r="V55" s="357" t="s">
        <v>294</v>
      </c>
    </row>
    <row r="56" spans="1:22">
      <c r="A56" s="527"/>
      <c r="B56" s="607" t="s">
        <v>40</v>
      </c>
      <c r="C56" s="520" t="s">
        <v>338</v>
      </c>
      <c r="D56" s="499">
        <v>1</v>
      </c>
      <c r="E56" s="607">
        <v>1</v>
      </c>
      <c r="F56" s="617" t="s">
        <v>247</v>
      </c>
      <c r="G56" s="494"/>
      <c r="H56" s="494" t="s">
        <v>36</v>
      </c>
      <c r="I56" s="494" t="s">
        <v>294</v>
      </c>
      <c r="J56" s="494" t="s">
        <v>294</v>
      </c>
      <c r="K56" s="573">
        <v>0</v>
      </c>
      <c r="L56" s="358" t="s">
        <v>1180</v>
      </c>
      <c r="M56" s="357" t="s">
        <v>40</v>
      </c>
      <c r="N56" s="357" t="s">
        <v>36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1131</v>
      </c>
      <c r="U56" s="357" t="s">
        <v>294</v>
      </c>
      <c r="V56" s="357" t="s">
        <v>294</v>
      </c>
    </row>
    <row r="57" spans="1:22">
      <c r="A57" s="527"/>
      <c r="B57" s="607" t="s">
        <v>3490</v>
      </c>
      <c r="C57" s="520" t="s">
        <v>3812</v>
      </c>
      <c r="D57" s="499">
        <v>3</v>
      </c>
      <c r="E57" s="607">
        <v>4</v>
      </c>
      <c r="F57" s="617" t="s">
        <v>3806</v>
      </c>
      <c r="G57" s="494"/>
      <c r="H57" s="494" t="s">
        <v>3463</v>
      </c>
      <c r="I57" s="494" t="s">
        <v>294</v>
      </c>
      <c r="J57" s="494" t="s">
        <v>294</v>
      </c>
      <c r="K57" s="573">
        <v>0</v>
      </c>
      <c r="L57" s="358" t="s">
        <v>3493</v>
      </c>
      <c r="M57" s="357" t="s">
        <v>3490</v>
      </c>
      <c r="N57" s="357" t="s">
        <v>3463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3466</v>
      </c>
      <c r="U57" s="357" t="s">
        <v>294</v>
      </c>
      <c r="V57" s="357" t="s">
        <v>294</v>
      </c>
    </row>
    <row r="58" spans="1:22">
      <c r="A58" s="527"/>
      <c r="B58" s="607" t="s">
        <v>38</v>
      </c>
      <c r="C58" s="520" t="s">
        <v>3607</v>
      </c>
      <c r="D58" s="499">
        <v>1</v>
      </c>
      <c r="E58" s="607">
        <v>1</v>
      </c>
      <c r="F58" s="617"/>
      <c r="G58" s="494"/>
      <c r="H58" s="494" t="s">
        <v>294</v>
      </c>
      <c r="I58" s="494" t="s">
        <v>294</v>
      </c>
      <c r="J58" s="494" t="s">
        <v>294</v>
      </c>
      <c r="K58" s="573">
        <v>0</v>
      </c>
      <c r="L58" s="358" t="s">
        <v>331</v>
      </c>
      <c r="M58" s="357" t="s">
        <v>38</v>
      </c>
      <c r="N58" s="357" t="s">
        <v>294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294</v>
      </c>
      <c r="U58" s="357" t="s">
        <v>294</v>
      </c>
      <c r="V58" s="357" t="s">
        <v>294</v>
      </c>
    </row>
    <row r="59" spans="1:22">
      <c r="A59" s="527"/>
      <c r="B59" s="607" t="s">
        <v>3498</v>
      </c>
      <c r="C59" s="520" t="s">
        <v>3813</v>
      </c>
      <c r="D59" s="499">
        <v>3</v>
      </c>
      <c r="E59" s="607">
        <v>4</v>
      </c>
      <c r="F59" s="617" t="s">
        <v>3801</v>
      </c>
      <c r="G59" s="494"/>
      <c r="H59" s="494" t="s">
        <v>3441</v>
      </c>
      <c r="I59" s="494" t="s">
        <v>294</v>
      </c>
      <c r="J59" s="494" t="s">
        <v>294</v>
      </c>
      <c r="K59" s="573">
        <v>0</v>
      </c>
      <c r="L59" s="358" t="s">
        <v>3500</v>
      </c>
      <c r="M59" s="357" t="s">
        <v>3498</v>
      </c>
      <c r="N59" s="357" t="s">
        <v>3441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3443</v>
      </c>
      <c r="U59" s="357" t="s">
        <v>294</v>
      </c>
      <c r="V59" s="357" t="s">
        <v>294</v>
      </c>
    </row>
    <row r="60" spans="1:22">
      <c r="A60" s="527"/>
      <c r="B60" s="607" t="s">
        <v>3501</v>
      </c>
      <c r="C60" s="520" t="s">
        <v>3503</v>
      </c>
      <c r="D60" s="499">
        <v>5</v>
      </c>
      <c r="E60" s="607">
        <v>6</v>
      </c>
      <c r="F60" s="617" t="s">
        <v>3801</v>
      </c>
      <c r="G60" s="494"/>
      <c r="H60" s="494" t="s">
        <v>3441</v>
      </c>
      <c r="I60" s="494" t="s">
        <v>294</v>
      </c>
      <c r="J60" s="494" t="s">
        <v>294</v>
      </c>
      <c r="K60" s="573">
        <v>0</v>
      </c>
      <c r="L60" s="358" t="s">
        <v>3503</v>
      </c>
      <c r="M60" s="357" t="s">
        <v>3501</v>
      </c>
      <c r="N60" s="357" t="s">
        <v>3441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3443</v>
      </c>
      <c r="U60" s="357" t="s">
        <v>294</v>
      </c>
      <c r="V60" s="357" t="s">
        <v>294</v>
      </c>
    </row>
    <row r="61" spans="1:22" ht="15" thickBot="1">
      <c r="A61" s="527"/>
      <c r="B61" s="619" t="s">
        <v>3504</v>
      </c>
      <c r="C61" s="520" t="s">
        <v>3814</v>
      </c>
      <c r="D61" s="499">
        <v>3</v>
      </c>
      <c r="E61" s="607">
        <v>4</v>
      </c>
      <c r="F61" s="617" t="s">
        <v>3809</v>
      </c>
      <c r="G61" s="494"/>
      <c r="H61" s="494" t="s">
        <v>3480</v>
      </c>
      <c r="I61" s="494" t="s">
        <v>294</v>
      </c>
      <c r="J61" s="494" t="s">
        <v>294</v>
      </c>
      <c r="K61" s="573">
        <v>0</v>
      </c>
      <c r="L61" s="358" t="s">
        <v>3506</v>
      </c>
      <c r="M61" s="357" t="s">
        <v>3504</v>
      </c>
      <c r="N61" s="357" t="s">
        <v>3480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3482</v>
      </c>
      <c r="U61" s="357" t="s">
        <v>294</v>
      </c>
      <c r="V61" s="357" t="s">
        <v>294</v>
      </c>
    </row>
    <row r="62" spans="1:22" ht="15" thickBot="1">
      <c r="A62" s="528"/>
      <c r="B62" s="528"/>
      <c r="C62" s="541" t="s">
        <v>22</v>
      </c>
      <c r="D62" s="49">
        <v>19</v>
      </c>
      <c r="E62" s="49">
        <v>24</v>
      </c>
      <c r="F62" s="701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526">
        <v>8</v>
      </c>
      <c r="B63" s="603" t="s">
        <v>3507</v>
      </c>
      <c r="C63" s="611" t="s">
        <v>3510</v>
      </c>
      <c r="D63" s="605">
        <v>3</v>
      </c>
      <c r="E63" s="603">
        <v>4</v>
      </c>
      <c r="F63" s="626" t="s">
        <v>3503</v>
      </c>
      <c r="G63" s="494"/>
      <c r="H63" s="494" t="s">
        <v>3501</v>
      </c>
      <c r="I63" s="494" t="s">
        <v>294</v>
      </c>
      <c r="J63" s="494" t="s">
        <v>294</v>
      </c>
      <c r="K63" s="573">
        <v>0</v>
      </c>
      <c r="L63" s="358" t="s">
        <v>3510</v>
      </c>
      <c r="M63" s="357" t="s">
        <v>3507</v>
      </c>
      <c r="N63" s="357" t="s">
        <v>3501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3503</v>
      </c>
      <c r="U63" s="357" t="s">
        <v>294</v>
      </c>
      <c r="V63" s="357" t="s">
        <v>294</v>
      </c>
    </row>
    <row r="64" spans="1:22">
      <c r="A64" s="527"/>
      <c r="B64" s="607" t="s">
        <v>3815</v>
      </c>
      <c r="C64" s="611" t="s">
        <v>3816</v>
      </c>
      <c r="D64" s="609">
        <v>7</v>
      </c>
      <c r="E64" s="607">
        <v>10</v>
      </c>
      <c r="F64" s="617" t="s">
        <v>3503</v>
      </c>
      <c r="G64" s="494"/>
      <c r="H64" s="494" t="s">
        <v>3501</v>
      </c>
      <c r="I64" s="494" t="s">
        <v>294</v>
      </c>
      <c r="J64" s="494" t="s">
        <v>294</v>
      </c>
      <c r="K64" s="573">
        <v>0</v>
      </c>
      <c r="L64" s="358" t="s">
        <v>3816</v>
      </c>
      <c r="M64" s="357" t="s">
        <v>3815</v>
      </c>
      <c r="N64" s="357" t="s">
        <v>3501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3503</v>
      </c>
      <c r="U64" s="357" t="s">
        <v>294</v>
      </c>
      <c r="V64" s="357" t="s">
        <v>294</v>
      </c>
    </row>
    <row r="65" spans="1:22">
      <c r="A65" s="527"/>
      <c r="B65" s="607" t="s">
        <v>3817</v>
      </c>
      <c r="C65" s="611" t="s">
        <v>3818</v>
      </c>
      <c r="D65" s="609">
        <v>5</v>
      </c>
      <c r="E65" s="607">
        <v>6</v>
      </c>
      <c r="F65" s="617" t="s">
        <v>3814</v>
      </c>
      <c r="G65" s="494"/>
      <c r="H65" s="494" t="s">
        <v>3504</v>
      </c>
      <c r="I65" s="494" t="s">
        <v>294</v>
      </c>
      <c r="J65" s="494" t="s">
        <v>294</v>
      </c>
      <c r="K65" s="573">
        <v>0</v>
      </c>
      <c r="L65" s="358" t="s">
        <v>3819</v>
      </c>
      <c r="M65" s="357" t="s">
        <v>3817</v>
      </c>
      <c r="N65" s="357" t="s">
        <v>3504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3506</v>
      </c>
      <c r="U65" s="357" t="s">
        <v>294</v>
      </c>
      <c r="V65" s="357" t="s">
        <v>294</v>
      </c>
    </row>
    <row r="66" spans="1:22" ht="15" thickBot="1">
      <c r="A66" s="527"/>
      <c r="B66" s="619" t="s">
        <v>3519</v>
      </c>
      <c r="C66" s="611" t="s">
        <v>3820</v>
      </c>
      <c r="D66" s="609">
        <v>4</v>
      </c>
      <c r="E66" s="607">
        <v>4</v>
      </c>
      <c r="F66" s="617" t="s">
        <v>3810</v>
      </c>
      <c r="G66" s="494"/>
      <c r="H66" s="494" t="s">
        <v>3483</v>
      </c>
      <c r="I66" s="494" t="s">
        <v>294</v>
      </c>
      <c r="J66" s="494" t="s">
        <v>294</v>
      </c>
      <c r="K66" s="573">
        <v>0</v>
      </c>
      <c r="L66" s="358" t="s">
        <v>3821</v>
      </c>
      <c r="M66" s="357" t="s">
        <v>3519</v>
      </c>
      <c r="N66" s="357" t="s">
        <v>3483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3485</v>
      </c>
      <c r="U66" s="357" t="s">
        <v>294</v>
      </c>
      <c r="V66" s="357" t="s">
        <v>294</v>
      </c>
    </row>
    <row r="67" spans="1:22" ht="15" thickBot="1">
      <c r="A67" s="528"/>
      <c r="B67" s="528"/>
      <c r="C67" s="541" t="s">
        <v>22</v>
      </c>
      <c r="D67" s="49">
        <v>19</v>
      </c>
      <c r="E67" s="49">
        <v>24</v>
      </c>
      <c r="F67" s="701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527">
        <v>9</v>
      </c>
      <c r="B68" s="603" t="s">
        <v>3822</v>
      </c>
      <c r="C68" s="611" t="s">
        <v>147</v>
      </c>
      <c r="D68" s="609">
        <v>6</v>
      </c>
      <c r="E68" s="607">
        <v>10</v>
      </c>
      <c r="F68" s="617" t="s">
        <v>3823</v>
      </c>
      <c r="G68" s="494"/>
      <c r="H68" s="494" t="s">
        <v>35</v>
      </c>
      <c r="I68" s="494" t="s">
        <v>3486</v>
      </c>
      <c r="J68" s="494" t="s">
        <v>294</v>
      </c>
      <c r="K68" s="573">
        <v>0</v>
      </c>
      <c r="L68" s="358" t="s">
        <v>1153</v>
      </c>
      <c r="M68" s="357" t="s">
        <v>3822</v>
      </c>
      <c r="N68" s="357" t="s">
        <v>35</v>
      </c>
      <c r="O68" s="357" t="s">
        <v>3486</v>
      </c>
      <c r="P68" s="357" t="s">
        <v>294</v>
      </c>
      <c r="Q68" s="357">
        <v>0</v>
      </c>
      <c r="R68" s="357">
        <v>36</v>
      </c>
      <c r="S68" s="357">
        <v>0</v>
      </c>
      <c r="T68" s="357" t="s">
        <v>3259</v>
      </c>
      <c r="U68" s="357" t="s">
        <v>3489</v>
      </c>
      <c r="V68" s="357" t="s">
        <v>294</v>
      </c>
    </row>
    <row r="69" spans="1:22">
      <c r="A69" s="527"/>
      <c r="B69" s="607" t="s">
        <v>3522</v>
      </c>
      <c r="C69" s="611" t="s">
        <v>3824</v>
      </c>
      <c r="D69" s="609">
        <v>4</v>
      </c>
      <c r="E69" s="607">
        <v>4</v>
      </c>
      <c r="F69" s="617" t="s">
        <v>3820</v>
      </c>
      <c r="G69" s="494"/>
      <c r="H69" s="494" t="s">
        <v>3519</v>
      </c>
      <c r="I69" s="494" t="s">
        <v>294</v>
      </c>
      <c r="J69" s="494" t="s">
        <v>294</v>
      </c>
      <c r="K69" s="573">
        <v>0</v>
      </c>
      <c r="L69" s="358" t="s">
        <v>3825</v>
      </c>
      <c r="M69" s="357" t="s">
        <v>3522</v>
      </c>
      <c r="N69" s="357" t="s">
        <v>3519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3821</v>
      </c>
      <c r="U69" s="357" t="s">
        <v>294</v>
      </c>
      <c r="V69" s="357" t="s">
        <v>294</v>
      </c>
    </row>
    <row r="70" spans="1:22" ht="15" thickBot="1">
      <c r="A70" s="527"/>
      <c r="B70" s="619" t="s">
        <v>3826</v>
      </c>
      <c r="C70" s="611" t="s">
        <v>3827</v>
      </c>
      <c r="D70" s="609">
        <v>10</v>
      </c>
      <c r="E70" s="607">
        <v>16</v>
      </c>
      <c r="F70" s="617" t="s">
        <v>3816</v>
      </c>
      <c r="G70" s="494"/>
      <c r="H70" s="494" t="s">
        <v>3815</v>
      </c>
      <c r="I70" s="494" t="s">
        <v>294</v>
      </c>
      <c r="J70" s="494" t="s">
        <v>294</v>
      </c>
      <c r="K70" s="573">
        <v>0</v>
      </c>
      <c r="L70" s="358" t="s">
        <v>3827</v>
      </c>
      <c r="M70" s="357" t="s">
        <v>3826</v>
      </c>
      <c r="N70" s="357" t="s">
        <v>3815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3816</v>
      </c>
      <c r="U70" s="357" t="s">
        <v>294</v>
      </c>
      <c r="V70" s="357" t="s">
        <v>294</v>
      </c>
    </row>
    <row r="71" spans="1:22" ht="15" thickBot="1">
      <c r="A71" s="528"/>
      <c r="B71" s="528"/>
      <c r="C71" s="541" t="s">
        <v>22</v>
      </c>
      <c r="D71" s="49">
        <v>20</v>
      </c>
      <c r="E71" s="49">
        <v>30</v>
      </c>
      <c r="F71" s="701"/>
      <c r="G71" s="494"/>
      <c r="H71" s="494" t="s">
        <v>294</v>
      </c>
      <c r="I71" s="494" t="s">
        <v>294</v>
      </c>
      <c r="J71" s="494" t="s">
        <v>294</v>
      </c>
      <c r="K71" s="573">
        <v>0</v>
      </c>
      <c r="L71" s="358" t="s">
        <v>22</v>
      </c>
      <c r="M71" s="357" t="s">
        <v>294</v>
      </c>
      <c r="N71" s="357" t="s">
        <v>294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294</v>
      </c>
      <c r="U71" s="357" t="s">
        <v>294</v>
      </c>
      <c r="V71" s="357" t="s">
        <v>294</v>
      </c>
    </row>
    <row r="72" spans="1:22">
      <c r="A72" s="526">
        <v>10</v>
      </c>
      <c r="B72" s="603" t="s">
        <v>3828</v>
      </c>
      <c r="C72" s="520" t="s">
        <v>3829</v>
      </c>
      <c r="D72" s="498">
        <v>12</v>
      </c>
      <c r="E72" s="603">
        <v>20</v>
      </c>
      <c r="F72" s="617" t="s">
        <v>3827</v>
      </c>
      <c r="G72" s="494"/>
      <c r="H72" s="494" t="s">
        <v>3826</v>
      </c>
      <c r="I72" s="494" t="s">
        <v>294</v>
      </c>
      <c r="J72" s="494" t="s">
        <v>294</v>
      </c>
      <c r="K72" s="573">
        <v>0</v>
      </c>
      <c r="L72" s="358" t="s">
        <v>3829</v>
      </c>
      <c r="M72" s="357" t="s">
        <v>3828</v>
      </c>
      <c r="N72" s="357" t="s">
        <v>3826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3827</v>
      </c>
      <c r="U72" s="357" t="s">
        <v>294</v>
      </c>
      <c r="V72" s="357" t="s">
        <v>294</v>
      </c>
    </row>
    <row r="73" spans="1:22" ht="15" thickBot="1">
      <c r="A73" s="527"/>
      <c r="B73" s="619" t="s">
        <v>3830</v>
      </c>
      <c r="C73" s="520" t="s">
        <v>151</v>
      </c>
      <c r="D73" s="499">
        <v>7</v>
      </c>
      <c r="E73" s="607">
        <v>12</v>
      </c>
      <c r="F73" s="617" t="s">
        <v>147</v>
      </c>
      <c r="G73" s="494"/>
      <c r="H73" s="494" t="s">
        <v>3822</v>
      </c>
      <c r="I73" s="494" t="s">
        <v>294</v>
      </c>
      <c r="J73" s="494" t="s">
        <v>294</v>
      </c>
      <c r="K73" s="573">
        <v>0</v>
      </c>
      <c r="L73" s="358" t="s">
        <v>1182</v>
      </c>
      <c r="M73" s="357" t="s">
        <v>3830</v>
      </c>
      <c r="N73" s="357" t="s">
        <v>3822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1153</v>
      </c>
      <c r="U73" s="357" t="s">
        <v>294</v>
      </c>
      <c r="V73" s="357" t="s">
        <v>294</v>
      </c>
    </row>
    <row r="74" spans="1:22" ht="15" thickBot="1">
      <c r="A74" s="528"/>
      <c r="B74" s="528"/>
      <c r="C74" s="714" t="s">
        <v>22</v>
      </c>
      <c r="D74" s="49">
        <v>19</v>
      </c>
      <c r="E74" s="49">
        <v>32</v>
      </c>
      <c r="F74" s="70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 ht="15" thickBot="1">
      <c r="A75" s="715"/>
      <c r="B75" s="715"/>
      <c r="C75" s="525" t="s">
        <v>111</v>
      </c>
      <c r="D75" s="49">
        <v>200</v>
      </c>
      <c r="E75" s="49">
        <v>257</v>
      </c>
      <c r="F75" s="716"/>
      <c r="G75" s="494"/>
      <c r="H75" s="494" t="s">
        <v>294</v>
      </c>
      <c r="I75" s="494" t="s">
        <v>294</v>
      </c>
      <c r="J75" s="494" t="s">
        <v>294</v>
      </c>
      <c r="K75" s="573">
        <v>0</v>
      </c>
      <c r="L75" s="358" t="s">
        <v>111</v>
      </c>
      <c r="M75" s="357" t="s">
        <v>294</v>
      </c>
      <c r="N75" s="357" t="s">
        <v>294</v>
      </c>
      <c r="O75" s="357" t="s">
        <v>294</v>
      </c>
      <c r="P75" s="357" t="s">
        <v>294</v>
      </c>
      <c r="Q75" s="357">
        <v>0</v>
      </c>
      <c r="R75" s="357">
        <v>0</v>
      </c>
      <c r="S75" s="357">
        <v>0</v>
      </c>
      <c r="T75" s="357" t="s">
        <v>294</v>
      </c>
      <c r="U75" s="357" t="s">
        <v>294</v>
      </c>
      <c r="V75" s="357" t="s">
        <v>294</v>
      </c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  <row r="81" spans="6:6">
      <c r="F81" s="684"/>
    </row>
    <row r="82" spans="6:6">
      <c r="F82" s="684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05F00-C624-4DD2-8ED6-3EF7D769944F}">
  <sheetPr codeName="Sheet240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2.44140625" style="357" customWidth="1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836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31" t="s">
        <v>438</v>
      </c>
      <c r="D9" s="498">
        <v>2</v>
      </c>
      <c r="E9" s="46">
        <v>2</v>
      </c>
      <c r="F9" s="699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23" t="s">
        <v>3533</v>
      </c>
      <c r="D10" s="499">
        <v>5</v>
      </c>
      <c r="E10" s="47">
        <v>6</v>
      </c>
      <c r="F10" s="633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3725</v>
      </c>
      <c r="C11" s="520" t="s">
        <v>3726</v>
      </c>
      <c r="D11" s="499">
        <v>3</v>
      </c>
      <c r="E11" s="47">
        <v>4</v>
      </c>
      <c r="F11" s="633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3727</v>
      </c>
      <c r="M11" s="357" t="s">
        <v>3725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3537</v>
      </c>
      <c r="C12" s="520" t="s">
        <v>3538</v>
      </c>
      <c r="D12" s="499">
        <v>3</v>
      </c>
      <c r="E12" s="47">
        <v>4</v>
      </c>
      <c r="F12" s="70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3539</v>
      </c>
      <c r="M12" s="357" t="s">
        <v>3537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3540</v>
      </c>
      <c r="C13" s="520" t="s">
        <v>3541</v>
      </c>
      <c r="D13" s="499">
        <v>2</v>
      </c>
      <c r="E13" s="47">
        <v>2</v>
      </c>
      <c r="F13" s="70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3542</v>
      </c>
      <c r="M13" s="357" t="s">
        <v>3540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>
      <c r="A14" s="515"/>
      <c r="B14" s="47" t="s">
        <v>19</v>
      </c>
      <c r="C14" s="520" t="s">
        <v>335</v>
      </c>
      <c r="D14" s="499">
        <v>2</v>
      </c>
      <c r="E14" s="47">
        <v>2</v>
      </c>
      <c r="F14" s="700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335</v>
      </c>
      <c r="M14" s="357" t="s">
        <v>19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5"/>
      <c r="B15" s="47" t="s">
        <v>20</v>
      </c>
      <c r="C15" s="520" t="s">
        <v>3543</v>
      </c>
      <c r="D15" s="499">
        <v>5</v>
      </c>
      <c r="E15" s="50">
        <v>6</v>
      </c>
      <c r="F15" s="700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470</v>
      </c>
      <c r="M15" s="357" t="s">
        <v>20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 ht="15" thickBot="1">
      <c r="A16" s="517"/>
      <c r="B16" s="48"/>
      <c r="C16" s="541" t="s">
        <v>22</v>
      </c>
      <c r="D16" s="49">
        <v>22</v>
      </c>
      <c r="E16" s="49">
        <v>26</v>
      </c>
      <c r="F16" s="701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22</v>
      </c>
      <c r="M16" s="357" t="s">
        <v>294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602">
        <v>2</v>
      </c>
      <c r="B17" s="47" t="s">
        <v>3546</v>
      </c>
      <c r="C17" s="520" t="s">
        <v>3547</v>
      </c>
      <c r="D17" s="498">
        <v>3</v>
      </c>
      <c r="E17" s="46">
        <v>4</v>
      </c>
      <c r="F17" s="626" t="s">
        <v>3538</v>
      </c>
      <c r="G17" s="494"/>
      <c r="H17" s="494" t="s">
        <v>3537</v>
      </c>
      <c r="I17" s="494" t="s">
        <v>294</v>
      </c>
      <c r="J17" s="494" t="s">
        <v>294</v>
      </c>
      <c r="K17" s="573">
        <v>0</v>
      </c>
      <c r="L17" s="358" t="s">
        <v>3548</v>
      </c>
      <c r="M17" s="357" t="s">
        <v>3546</v>
      </c>
      <c r="N17" s="357" t="s">
        <v>3537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3539</v>
      </c>
      <c r="U17" s="357" t="s">
        <v>294</v>
      </c>
      <c r="V17" s="357" t="s">
        <v>294</v>
      </c>
    </row>
    <row r="18" spans="1:22">
      <c r="A18" s="515"/>
      <c r="B18" s="47" t="s">
        <v>3728</v>
      </c>
      <c r="C18" s="520" t="s">
        <v>3729</v>
      </c>
      <c r="D18" s="499">
        <v>2</v>
      </c>
      <c r="E18" s="47">
        <v>4</v>
      </c>
      <c r="F18" s="617" t="s">
        <v>3730</v>
      </c>
      <c r="G18" s="494"/>
      <c r="H18" s="494" t="s">
        <v>3725</v>
      </c>
      <c r="I18" s="494" t="s">
        <v>294</v>
      </c>
      <c r="J18" s="494" t="s">
        <v>294</v>
      </c>
      <c r="K18" s="573">
        <v>0</v>
      </c>
      <c r="L18" s="358" t="s">
        <v>3729</v>
      </c>
      <c r="M18" s="357" t="s">
        <v>3728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3731</v>
      </c>
      <c r="U18" s="357" t="s">
        <v>294</v>
      </c>
      <c r="V18" s="357" t="s">
        <v>294</v>
      </c>
    </row>
    <row r="19" spans="1:22">
      <c r="A19" s="515"/>
      <c r="B19" s="47" t="s">
        <v>3544</v>
      </c>
      <c r="C19" s="520" t="s">
        <v>3545</v>
      </c>
      <c r="D19" s="499">
        <v>5</v>
      </c>
      <c r="E19" s="47">
        <v>6</v>
      </c>
      <c r="F19" s="617" t="s">
        <v>3533</v>
      </c>
      <c r="G19" s="494"/>
      <c r="H19" s="494" t="s">
        <v>3168</v>
      </c>
      <c r="I19" s="494" t="s">
        <v>294</v>
      </c>
      <c r="J19" s="494" t="s">
        <v>294</v>
      </c>
      <c r="K19" s="573">
        <v>0</v>
      </c>
      <c r="L19" s="358" t="s">
        <v>593</v>
      </c>
      <c r="M19" s="357" t="s">
        <v>3544</v>
      </c>
      <c r="N19" s="357" t="s">
        <v>3168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>
      <c r="A20" s="515"/>
      <c r="B20" s="47" t="s">
        <v>3413</v>
      </c>
      <c r="C20" s="520" t="s">
        <v>3415</v>
      </c>
      <c r="D20" s="499">
        <v>3</v>
      </c>
      <c r="E20" s="47">
        <v>4</v>
      </c>
      <c r="F20" s="617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3415</v>
      </c>
      <c r="M20" s="357" t="s">
        <v>3413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515"/>
      <c r="B21" s="47" t="s">
        <v>29</v>
      </c>
      <c r="C21" s="520" t="s">
        <v>3732</v>
      </c>
      <c r="D21" s="499">
        <v>2</v>
      </c>
      <c r="E21" s="47">
        <v>2</v>
      </c>
      <c r="F21" s="61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5"/>
      <c r="B22" s="47" t="s">
        <v>26</v>
      </c>
      <c r="C22" s="520" t="s">
        <v>417</v>
      </c>
      <c r="D22" s="516">
        <v>5</v>
      </c>
      <c r="E22" s="50">
        <v>6</v>
      </c>
      <c r="F22" s="629" t="s">
        <v>3543</v>
      </c>
      <c r="G22" s="494"/>
      <c r="H22" s="494" t="s">
        <v>20</v>
      </c>
      <c r="I22" s="494" t="s">
        <v>294</v>
      </c>
      <c r="J22" s="494" t="s">
        <v>294</v>
      </c>
      <c r="K22" s="573">
        <v>0</v>
      </c>
      <c r="L22" s="358" t="s">
        <v>3412</v>
      </c>
      <c r="M22" s="357" t="s">
        <v>26</v>
      </c>
      <c r="N22" s="357" t="s">
        <v>20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470</v>
      </c>
      <c r="U22" s="357" t="s">
        <v>294</v>
      </c>
      <c r="V22" s="357" t="s">
        <v>294</v>
      </c>
    </row>
    <row r="23" spans="1:22" ht="15" thickBot="1">
      <c r="A23" s="517"/>
      <c r="B23" s="48"/>
      <c r="C23" s="541" t="s">
        <v>22</v>
      </c>
      <c r="D23" s="545">
        <v>20</v>
      </c>
      <c r="E23" s="545">
        <v>26</v>
      </c>
      <c r="F23" s="702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602">
        <v>3</v>
      </c>
      <c r="B24" s="47" t="s">
        <v>3556</v>
      </c>
      <c r="C24" s="520" t="s">
        <v>3557</v>
      </c>
      <c r="D24" s="499">
        <v>3</v>
      </c>
      <c r="E24" s="47">
        <v>4</v>
      </c>
      <c r="F24" s="617" t="s">
        <v>3538</v>
      </c>
      <c r="G24" s="494"/>
      <c r="H24" s="494" t="s">
        <v>3537</v>
      </c>
      <c r="I24" s="494" t="s">
        <v>294</v>
      </c>
      <c r="J24" s="494" t="s">
        <v>294</v>
      </c>
      <c r="K24" s="573">
        <v>0</v>
      </c>
      <c r="L24" s="358" t="s">
        <v>3558</v>
      </c>
      <c r="M24" s="357" t="s">
        <v>3556</v>
      </c>
      <c r="N24" s="357" t="s">
        <v>3537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3539</v>
      </c>
      <c r="U24" s="357" t="s">
        <v>294</v>
      </c>
      <c r="V24" s="357" t="s">
        <v>294</v>
      </c>
    </row>
    <row r="25" spans="1:22">
      <c r="A25" s="515"/>
      <c r="B25" s="47" t="s">
        <v>3559</v>
      </c>
      <c r="C25" s="520" t="s">
        <v>3560</v>
      </c>
      <c r="D25" s="499">
        <v>3</v>
      </c>
      <c r="E25" s="47">
        <v>4</v>
      </c>
      <c r="F25" s="617" t="s">
        <v>3547</v>
      </c>
      <c r="G25" s="494"/>
      <c r="H25" s="494" t="s">
        <v>3546</v>
      </c>
      <c r="I25" s="494" t="s">
        <v>294</v>
      </c>
      <c r="J25" s="494" t="s">
        <v>294</v>
      </c>
      <c r="K25" s="573">
        <v>0</v>
      </c>
      <c r="L25" s="358" t="s">
        <v>3561</v>
      </c>
      <c r="M25" s="357" t="s">
        <v>3559</v>
      </c>
      <c r="N25" s="357" t="s">
        <v>3546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3548</v>
      </c>
      <c r="U25" s="357" t="s">
        <v>294</v>
      </c>
      <c r="V25" s="357" t="s">
        <v>294</v>
      </c>
    </row>
    <row r="26" spans="1:22">
      <c r="A26" s="515"/>
      <c r="B26" s="47" t="s">
        <v>25</v>
      </c>
      <c r="C26" s="520" t="s">
        <v>3733</v>
      </c>
      <c r="D26" s="499">
        <v>3</v>
      </c>
      <c r="E26" s="47">
        <v>4</v>
      </c>
      <c r="F26" s="700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2100</v>
      </c>
      <c r="M26" s="357" t="s">
        <v>25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47" t="s">
        <v>3734</v>
      </c>
      <c r="C27" s="520" t="s">
        <v>3735</v>
      </c>
      <c r="D27" s="499">
        <v>3</v>
      </c>
      <c r="E27" s="47">
        <v>4</v>
      </c>
      <c r="F27" s="617" t="s">
        <v>3547</v>
      </c>
      <c r="G27" s="494"/>
      <c r="H27" s="494" t="s">
        <v>3546</v>
      </c>
      <c r="I27" s="494" t="s">
        <v>294</v>
      </c>
      <c r="J27" s="494" t="s">
        <v>294</v>
      </c>
      <c r="K27" s="573">
        <v>0</v>
      </c>
      <c r="L27" s="358" t="s">
        <v>3735</v>
      </c>
      <c r="M27" s="357" t="s">
        <v>3734</v>
      </c>
      <c r="N27" s="357" t="s">
        <v>3546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3548</v>
      </c>
      <c r="U27" s="357" t="s">
        <v>294</v>
      </c>
      <c r="V27" s="357" t="s">
        <v>294</v>
      </c>
    </row>
    <row r="28" spans="1:22">
      <c r="A28" s="515"/>
      <c r="B28" s="47" t="s">
        <v>3736</v>
      </c>
      <c r="C28" s="520" t="s">
        <v>3737</v>
      </c>
      <c r="D28" s="499">
        <v>4</v>
      </c>
      <c r="E28" s="47">
        <v>6</v>
      </c>
      <c r="F28" s="617" t="s">
        <v>3730</v>
      </c>
      <c r="G28" s="494"/>
      <c r="H28" s="494" t="s">
        <v>3725</v>
      </c>
      <c r="I28" s="494" t="s">
        <v>294</v>
      </c>
      <c r="J28" s="494" t="s">
        <v>294</v>
      </c>
      <c r="K28" s="573">
        <v>0</v>
      </c>
      <c r="L28" s="358" t="s">
        <v>3738</v>
      </c>
      <c r="M28" s="357" t="s">
        <v>3736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3731</v>
      </c>
      <c r="U28" s="357" t="s">
        <v>294</v>
      </c>
      <c r="V28" s="357" t="s">
        <v>294</v>
      </c>
    </row>
    <row r="29" spans="1:22" ht="15" thickBot="1">
      <c r="A29" s="515"/>
      <c r="B29" s="47" t="s">
        <v>33</v>
      </c>
      <c r="C29" s="520" t="s">
        <v>140</v>
      </c>
      <c r="D29" s="499">
        <v>5</v>
      </c>
      <c r="E29" s="50">
        <v>6</v>
      </c>
      <c r="F29" s="617" t="s">
        <v>417</v>
      </c>
      <c r="G29" s="494"/>
      <c r="H29" s="494" t="s">
        <v>26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33</v>
      </c>
      <c r="N29" s="357" t="s">
        <v>26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517"/>
      <c r="B30" s="48"/>
      <c r="C30" s="541" t="s">
        <v>22</v>
      </c>
      <c r="D30" s="49">
        <v>21</v>
      </c>
      <c r="E30" s="49">
        <v>28</v>
      </c>
      <c r="F30" s="701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602">
        <v>4</v>
      </c>
      <c r="B31" s="47" t="s">
        <v>18</v>
      </c>
      <c r="C31" s="520" t="s">
        <v>3739</v>
      </c>
      <c r="D31" s="499">
        <v>2</v>
      </c>
      <c r="E31" s="46">
        <v>2</v>
      </c>
      <c r="F31" s="626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608</v>
      </c>
      <c r="M31" s="357" t="s">
        <v>18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15"/>
      <c r="B32" s="47" t="s">
        <v>3562</v>
      </c>
      <c r="C32" s="520" t="s">
        <v>3563</v>
      </c>
      <c r="D32" s="499">
        <v>3</v>
      </c>
      <c r="E32" s="47">
        <v>4</v>
      </c>
      <c r="F32" s="617" t="s">
        <v>3547</v>
      </c>
      <c r="G32" s="494"/>
      <c r="H32" s="494" t="s">
        <v>3546</v>
      </c>
      <c r="I32" s="494" t="s">
        <v>294</v>
      </c>
      <c r="J32" s="494" t="s">
        <v>294</v>
      </c>
      <c r="K32" s="573">
        <v>0</v>
      </c>
      <c r="L32" s="358" t="s">
        <v>3564</v>
      </c>
      <c r="M32" s="357" t="s">
        <v>3562</v>
      </c>
      <c r="N32" s="357" t="s">
        <v>3546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3548</v>
      </c>
      <c r="U32" s="357" t="s">
        <v>294</v>
      </c>
      <c r="V32" s="357" t="s">
        <v>294</v>
      </c>
    </row>
    <row r="33" spans="1:22">
      <c r="A33" s="515"/>
      <c r="B33" s="47" t="s">
        <v>30</v>
      </c>
      <c r="C33" s="520" t="s">
        <v>3669</v>
      </c>
      <c r="D33" s="499">
        <v>5</v>
      </c>
      <c r="E33" s="47">
        <v>6</v>
      </c>
      <c r="F33" s="617" t="s">
        <v>3545</v>
      </c>
      <c r="G33" s="494"/>
      <c r="H33" s="494" t="s">
        <v>3544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3544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>
      <c r="A34" s="515"/>
      <c r="B34" s="47" t="s">
        <v>3454</v>
      </c>
      <c r="C34" s="520" t="s">
        <v>3456</v>
      </c>
      <c r="D34" s="499">
        <v>2</v>
      </c>
      <c r="E34" s="47">
        <v>2</v>
      </c>
      <c r="F34" s="617"/>
      <c r="G34" s="494" t="s">
        <v>241</v>
      </c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3456</v>
      </c>
      <c r="M34" s="357" t="s">
        <v>3454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</row>
    <row r="35" spans="1:22">
      <c r="A35" s="515"/>
      <c r="B35" s="47" t="s">
        <v>3740</v>
      </c>
      <c r="C35" s="520" t="s">
        <v>3741</v>
      </c>
      <c r="D35" s="499">
        <v>2</v>
      </c>
      <c r="E35" s="47">
        <v>2</v>
      </c>
      <c r="F35" s="617"/>
      <c r="G35" s="494" t="s">
        <v>241</v>
      </c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3741</v>
      </c>
      <c r="M35" s="357" t="s">
        <v>3740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>
      <c r="A36" s="515"/>
      <c r="B36" s="47" t="s">
        <v>3742</v>
      </c>
      <c r="C36" s="520" t="s">
        <v>3743</v>
      </c>
      <c r="D36" s="499">
        <v>4</v>
      </c>
      <c r="E36" s="47">
        <v>6</v>
      </c>
      <c r="F36" s="617" t="s">
        <v>3744</v>
      </c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3743</v>
      </c>
      <c r="M36" s="357" t="s">
        <v>3742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3744</v>
      </c>
      <c r="U36" s="357" t="s">
        <v>294</v>
      </c>
      <c r="V36" s="357" t="s">
        <v>294</v>
      </c>
    </row>
    <row r="37" spans="1:22" ht="15" thickBot="1">
      <c r="A37" s="515"/>
      <c r="B37" s="47" t="s">
        <v>3573</v>
      </c>
      <c r="C37" s="520" t="s">
        <v>3745</v>
      </c>
      <c r="D37" s="516">
        <v>4</v>
      </c>
      <c r="E37" s="50">
        <v>6</v>
      </c>
      <c r="F37" s="629" t="s">
        <v>3560</v>
      </c>
      <c r="G37" s="494"/>
      <c r="H37" s="494" t="s">
        <v>3559</v>
      </c>
      <c r="I37" s="494" t="s">
        <v>294</v>
      </c>
      <c r="J37" s="494" t="s">
        <v>294</v>
      </c>
      <c r="K37" s="573">
        <v>0</v>
      </c>
      <c r="L37" s="358" t="s">
        <v>3746</v>
      </c>
      <c r="M37" s="357" t="s">
        <v>3573</v>
      </c>
      <c r="N37" s="357" t="s">
        <v>3559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3561</v>
      </c>
      <c r="U37" s="357" t="s">
        <v>294</v>
      </c>
      <c r="V37" s="357" t="s">
        <v>294</v>
      </c>
    </row>
    <row r="38" spans="1:22" ht="15" thickBot="1">
      <c r="A38" s="517"/>
      <c r="B38" s="48"/>
      <c r="C38" s="541" t="s">
        <v>22</v>
      </c>
      <c r="D38" s="49">
        <v>20</v>
      </c>
      <c r="E38" s="49">
        <v>26</v>
      </c>
      <c r="F38" s="701"/>
      <c r="G38" s="494"/>
      <c r="H38" s="494" t="s">
        <v>294</v>
      </c>
      <c r="I38" s="494" t="s">
        <v>294</v>
      </c>
      <c r="J38" s="494" t="s">
        <v>294</v>
      </c>
      <c r="K38" s="574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15">
        <v>5</v>
      </c>
      <c r="B39" s="47" t="s">
        <v>3747</v>
      </c>
      <c r="C39" s="520" t="s">
        <v>3748</v>
      </c>
      <c r="D39" s="499">
        <v>4</v>
      </c>
      <c r="E39" s="47">
        <v>6</v>
      </c>
      <c r="F39" s="617" t="s">
        <v>3743</v>
      </c>
      <c r="G39" s="494"/>
      <c r="H39" s="494" t="s">
        <v>3742</v>
      </c>
      <c r="I39" s="494" t="s">
        <v>294</v>
      </c>
      <c r="J39" s="494" t="s">
        <v>294</v>
      </c>
      <c r="K39" s="573">
        <v>0</v>
      </c>
      <c r="L39" s="358" t="s">
        <v>3748</v>
      </c>
      <c r="M39" s="357" t="s">
        <v>3747</v>
      </c>
      <c r="N39" s="357" t="s">
        <v>3742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3743</v>
      </c>
      <c r="U39" s="357" t="s">
        <v>294</v>
      </c>
      <c r="V39" s="357" t="s">
        <v>294</v>
      </c>
    </row>
    <row r="40" spans="1:22">
      <c r="A40" s="515"/>
      <c r="B40" s="47" t="s">
        <v>3749</v>
      </c>
      <c r="C40" s="520" t="s">
        <v>3750</v>
      </c>
      <c r="D40" s="499">
        <v>4</v>
      </c>
      <c r="E40" s="47">
        <v>6</v>
      </c>
      <c r="F40" s="617" t="s">
        <v>3743</v>
      </c>
      <c r="G40" s="494"/>
      <c r="H40" s="494" t="s">
        <v>3742</v>
      </c>
      <c r="I40" s="494" t="s">
        <v>294</v>
      </c>
      <c r="J40" s="494" t="s">
        <v>294</v>
      </c>
      <c r="K40" s="574">
        <v>0</v>
      </c>
      <c r="L40" s="358" t="s">
        <v>3751</v>
      </c>
      <c r="M40" s="357" t="s">
        <v>3749</v>
      </c>
      <c r="N40" s="357" t="s">
        <v>3742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3743</v>
      </c>
      <c r="U40" s="357" t="s">
        <v>294</v>
      </c>
      <c r="V40" s="357" t="s">
        <v>294</v>
      </c>
    </row>
    <row r="41" spans="1:22">
      <c r="A41" s="515"/>
      <c r="B41" s="47" t="s">
        <v>3581</v>
      </c>
      <c r="C41" s="520" t="s">
        <v>3582</v>
      </c>
      <c r="D41" s="499">
        <v>5</v>
      </c>
      <c r="E41" s="47">
        <v>6</v>
      </c>
      <c r="F41" s="617" t="s">
        <v>3415</v>
      </c>
      <c r="G41" s="494"/>
      <c r="H41" s="494" t="s">
        <v>3413</v>
      </c>
      <c r="I41" s="494" t="s">
        <v>294</v>
      </c>
      <c r="J41" s="494" t="s">
        <v>294</v>
      </c>
      <c r="K41" s="573">
        <v>0</v>
      </c>
      <c r="L41" s="358" t="s">
        <v>3582</v>
      </c>
      <c r="M41" s="357" t="s">
        <v>3581</v>
      </c>
      <c r="N41" s="357" t="s">
        <v>3413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3415</v>
      </c>
      <c r="U41" s="357" t="s">
        <v>294</v>
      </c>
      <c r="V41" s="357" t="s">
        <v>294</v>
      </c>
    </row>
    <row r="42" spans="1:22">
      <c r="A42" s="515"/>
      <c r="B42" s="47" t="s">
        <v>3591</v>
      </c>
      <c r="C42" s="520" t="s">
        <v>3752</v>
      </c>
      <c r="D42" s="499">
        <v>3</v>
      </c>
      <c r="E42" s="47">
        <v>4</v>
      </c>
      <c r="F42" s="617" t="s">
        <v>141</v>
      </c>
      <c r="G42" s="494"/>
      <c r="H42" s="494" t="s">
        <v>30</v>
      </c>
      <c r="I42" s="494" t="s">
        <v>294</v>
      </c>
      <c r="J42" s="494" t="s">
        <v>294</v>
      </c>
      <c r="K42" s="573">
        <v>0</v>
      </c>
      <c r="L42" s="358" t="s">
        <v>3593</v>
      </c>
      <c r="M42" s="357" t="s">
        <v>3591</v>
      </c>
      <c r="N42" s="357" t="s">
        <v>30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604</v>
      </c>
      <c r="U42" s="357" t="s">
        <v>294</v>
      </c>
      <c r="V42" s="357" t="s">
        <v>294</v>
      </c>
    </row>
    <row r="43" spans="1:22">
      <c r="A43" s="515"/>
      <c r="B43" s="47" t="s">
        <v>3753</v>
      </c>
      <c r="C43" s="520" t="s">
        <v>3754</v>
      </c>
      <c r="D43" s="499">
        <v>2</v>
      </c>
      <c r="E43" s="47">
        <v>2</v>
      </c>
      <c r="F43" s="617"/>
      <c r="G43" s="494" t="s">
        <v>242</v>
      </c>
      <c r="H43" s="494"/>
      <c r="I43" s="494" t="s">
        <v>294</v>
      </c>
      <c r="J43" s="494" t="s">
        <v>294</v>
      </c>
      <c r="K43" s="573">
        <v>0</v>
      </c>
      <c r="L43" s="358" t="s">
        <v>3754</v>
      </c>
      <c r="M43" s="357" t="s">
        <v>3753</v>
      </c>
      <c r="N43" s="357" t="s">
        <v>241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</row>
    <row r="44" spans="1:22" ht="15" thickBot="1">
      <c r="A44" s="515"/>
      <c r="B44" s="47" t="s">
        <v>3588</v>
      </c>
      <c r="C44" s="520" t="s">
        <v>3589</v>
      </c>
      <c r="D44" s="499">
        <v>2</v>
      </c>
      <c r="E44" s="47">
        <v>2</v>
      </c>
      <c r="F44" s="617"/>
      <c r="G44" s="494" t="s">
        <v>242</v>
      </c>
      <c r="H44" s="494"/>
      <c r="I44" s="494" t="s">
        <v>294</v>
      </c>
      <c r="J44" s="494" t="s">
        <v>294</v>
      </c>
      <c r="K44" s="573">
        <v>0</v>
      </c>
      <c r="L44" s="358" t="s">
        <v>3590</v>
      </c>
      <c r="M44" s="357" t="s">
        <v>3588</v>
      </c>
      <c r="N44" s="357" t="s">
        <v>241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 ht="15" thickBot="1">
      <c r="A45" s="517"/>
      <c r="B45" s="48"/>
      <c r="C45" s="541" t="s">
        <v>22</v>
      </c>
      <c r="D45" s="49">
        <v>18</v>
      </c>
      <c r="E45" s="49">
        <v>24</v>
      </c>
      <c r="F45" s="701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602">
        <v>6</v>
      </c>
      <c r="B46" s="47" t="s">
        <v>3755</v>
      </c>
      <c r="C46" s="520" t="s">
        <v>3756</v>
      </c>
      <c r="D46" s="498">
        <v>5</v>
      </c>
      <c r="E46" s="46">
        <v>8</v>
      </c>
      <c r="F46" s="626" t="s">
        <v>3748</v>
      </c>
      <c r="G46" s="494"/>
      <c r="H46" s="494" t="s">
        <v>3747</v>
      </c>
      <c r="I46" s="494" t="s">
        <v>294</v>
      </c>
      <c r="J46" s="494" t="s">
        <v>294</v>
      </c>
      <c r="K46" s="573">
        <v>0</v>
      </c>
      <c r="L46" s="358" t="s">
        <v>3757</v>
      </c>
      <c r="M46" s="357" t="s">
        <v>3755</v>
      </c>
      <c r="N46" s="357" t="s">
        <v>3747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3748</v>
      </c>
      <c r="U46" s="357" t="s">
        <v>294</v>
      </c>
      <c r="V46" s="357" t="s">
        <v>294</v>
      </c>
    </row>
    <row r="47" spans="1:22">
      <c r="A47" s="515"/>
      <c r="B47" s="47" t="s">
        <v>35</v>
      </c>
      <c r="C47" s="520" t="s">
        <v>145</v>
      </c>
      <c r="D47" s="499">
        <v>3</v>
      </c>
      <c r="E47" s="47">
        <v>4</v>
      </c>
      <c r="F47" s="633" t="s">
        <v>138</v>
      </c>
      <c r="G47" s="494"/>
      <c r="H47" s="494" t="s">
        <v>25</v>
      </c>
      <c r="I47" s="494" t="s">
        <v>294</v>
      </c>
      <c r="J47" s="494" t="s">
        <v>294</v>
      </c>
      <c r="K47" s="573">
        <v>0</v>
      </c>
      <c r="L47" s="358" t="s">
        <v>3259</v>
      </c>
      <c r="M47" s="357" t="s">
        <v>35</v>
      </c>
      <c r="N47" s="357" t="s">
        <v>25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2100</v>
      </c>
      <c r="U47" s="357" t="s">
        <v>294</v>
      </c>
      <c r="V47" s="357" t="s">
        <v>294</v>
      </c>
    </row>
    <row r="48" spans="1:22">
      <c r="A48" s="515"/>
      <c r="B48" s="47" t="s">
        <v>3594</v>
      </c>
      <c r="C48" s="520" t="s">
        <v>3595</v>
      </c>
      <c r="D48" s="499">
        <v>2</v>
      </c>
      <c r="E48" s="47">
        <v>2</v>
      </c>
      <c r="F48" s="617" t="s">
        <v>3582</v>
      </c>
      <c r="G48" s="494"/>
      <c r="H48" s="494" t="s">
        <v>3581</v>
      </c>
      <c r="I48" s="494" t="s">
        <v>294</v>
      </c>
      <c r="J48" s="494" t="s">
        <v>294</v>
      </c>
      <c r="K48" s="573">
        <v>0</v>
      </c>
      <c r="L48" s="358" t="s">
        <v>3596</v>
      </c>
      <c r="M48" s="357" t="s">
        <v>3594</v>
      </c>
      <c r="N48" s="357" t="s">
        <v>3581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3582</v>
      </c>
      <c r="U48" s="357" t="s">
        <v>294</v>
      </c>
      <c r="V48" s="357" t="s">
        <v>294</v>
      </c>
    </row>
    <row r="49" spans="1:22">
      <c r="A49" s="515"/>
      <c r="B49" s="47" t="s">
        <v>36</v>
      </c>
      <c r="C49" s="520" t="s">
        <v>247</v>
      </c>
      <c r="D49" s="499">
        <v>1</v>
      </c>
      <c r="E49" s="47">
        <v>1</v>
      </c>
      <c r="F49" s="617"/>
      <c r="G49" s="494"/>
      <c r="H49" s="494" t="s">
        <v>294</v>
      </c>
      <c r="I49" s="494" t="s">
        <v>294</v>
      </c>
      <c r="J49" s="494" t="s">
        <v>294</v>
      </c>
      <c r="K49" s="573">
        <v>0</v>
      </c>
      <c r="L49" s="358" t="s">
        <v>1131</v>
      </c>
      <c r="M49" s="357" t="s">
        <v>36</v>
      </c>
      <c r="N49" s="357" t="s">
        <v>294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  <c r="U49" s="357" t="s">
        <v>294</v>
      </c>
      <c r="V49" s="357" t="s">
        <v>294</v>
      </c>
    </row>
    <row r="50" spans="1:22">
      <c r="A50" s="515"/>
      <c r="B50" s="47" t="s">
        <v>3602</v>
      </c>
      <c r="C50" s="520" t="s">
        <v>3603</v>
      </c>
      <c r="D50" s="499">
        <v>3</v>
      </c>
      <c r="E50" s="47">
        <v>4</v>
      </c>
      <c r="F50" s="617" t="s">
        <v>3758</v>
      </c>
      <c r="G50" s="494"/>
      <c r="H50" s="494" t="s">
        <v>3591</v>
      </c>
      <c r="I50" s="494" t="s">
        <v>294</v>
      </c>
      <c r="J50" s="494" t="s">
        <v>294</v>
      </c>
      <c r="K50" s="573">
        <v>0</v>
      </c>
      <c r="L50" s="358" t="s">
        <v>3604</v>
      </c>
      <c r="M50" s="357" t="s">
        <v>3602</v>
      </c>
      <c r="N50" s="357" t="s">
        <v>3591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3593</v>
      </c>
      <c r="U50" s="357" t="s">
        <v>294</v>
      </c>
      <c r="V50" s="357" t="s">
        <v>294</v>
      </c>
    </row>
    <row r="51" spans="1:22" ht="15" thickBot="1">
      <c r="A51" s="515"/>
      <c r="B51" s="47" t="s">
        <v>3759</v>
      </c>
      <c r="C51" s="520" t="s">
        <v>3760</v>
      </c>
      <c r="D51" s="499">
        <v>5</v>
      </c>
      <c r="E51" s="50">
        <v>8</v>
      </c>
      <c r="F51" s="617" t="s">
        <v>3750</v>
      </c>
      <c r="G51" s="494"/>
      <c r="H51" s="494" t="s">
        <v>3749</v>
      </c>
      <c r="I51" s="494" t="s">
        <v>294</v>
      </c>
      <c r="J51" s="494" t="s">
        <v>294</v>
      </c>
      <c r="K51" s="573">
        <v>0</v>
      </c>
      <c r="L51" s="358" t="s">
        <v>3760</v>
      </c>
      <c r="M51" s="357" t="s">
        <v>3759</v>
      </c>
      <c r="N51" s="357" t="s">
        <v>3749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3751</v>
      </c>
      <c r="U51" s="357" t="s">
        <v>294</v>
      </c>
      <c r="V51" s="357" t="s">
        <v>294</v>
      </c>
    </row>
    <row r="52" spans="1:22" ht="15" thickBot="1">
      <c r="A52" s="517"/>
      <c r="B52" s="48"/>
      <c r="C52" s="541" t="s">
        <v>22</v>
      </c>
      <c r="D52" s="49">
        <v>19</v>
      </c>
      <c r="E52" s="49">
        <v>27</v>
      </c>
      <c r="F52" s="701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7</v>
      </c>
      <c r="B53" s="47" t="s">
        <v>3605</v>
      </c>
      <c r="C53" s="520" t="s">
        <v>3606</v>
      </c>
      <c r="D53" s="498">
        <v>3</v>
      </c>
      <c r="E53" s="46">
        <v>4</v>
      </c>
      <c r="F53" s="626" t="s">
        <v>145</v>
      </c>
      <c r="G53" s="494"/>
      <c r="H53" s="494" t="s">
        <v>35</v>
      </c>
      <c r="I53" s="494" t="s">
        <v>294</v>
      </c>
      <c r="J53" s="494" t="s">
        <v>294</v>
      </c>
      <c r="K53" s="573">
        <v>0</v>
      </c>
      <c r="L53" s="358" t="s">
        <v>3606</v>
      </c>
      <c r="M53" s="357" t="s">
        <v>3605</v>
      </c>
      <c r="N53" s="357" t="s">
        <v>35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3259</v>
      </c>
      <c r="U53" s="357" t="s">
        <v>294</v>
      </c>
      <c r="V53" s="357" t="s">
        <v>294</v>
      </c>
    </row>
    <row r="54" spans="1:22">
      <c r="A54" s="515"/>
      <c r="B54" s="47" t="s">
        <v>3761</v>
      </c>
      <c r="C54" s="520" t="s">
        <v>3762</v>
      </c>
      <c r="D54" s="499">
        <v>5</v>
      </c>
      <c r="E54" s="47">
        <v>8</v>
      </c>
      <c r="F54" s="617" t="s">
        <v>3748</v>
      </c>
      <c r="G54" s="494"/>
      <c r="H54" s="494" t="s">
        <v>3747</v>
      </c>
      <c r="I54" s="494" t="s">
        <v>294</v>
      </c>
      <c r="J54" s="494" t="s">
        <v>294</v>
      </c>
      <c r="K54" s="573">
        <v>0</v>
      </c>
      <c r="L54" s="358" t="s">
        <v>3763</v>
      </c>
      <c r="M54" s="357" t="s">
        <v>3761</v>
      </c>
      <c r="N54" s="357" t="s">
        <v>3747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3748</v>
      </c>
      <c r="U54" s="357" t="s">
        <v>294</v>
      </c>
      <c r="V54" s="357" t="s">
        <v>294</v>
      </c>
    </row>
    <row r="55" spans="1:22">
      <c r="A55" s="515"/>
      <c r="B55" s="47" t="s">
        <v>40</v>
      </c>
      <c r="C55" s="520" t="s">
        <v>338</v>
      </c>
      <c r="D55" s="499">
        <v>1</v>
      </c>
      <c r="E55" s="47">
        <v>1</v>
      </c>
      <c r="F55" s="617" t="s">
        <v>247</v>
      </c>
      <c r="G55" s="494"/>
      <c r="H55" s="494" t="s">
        <v>36</v>
      </c>
      <c r="I55" s="494" t="s">
        <v>294</v>
      </c>
      <c r="J55" s="494" t="s">
        <v>294</v>
      </c>
      <c r="K55" s="573">
        <v>0</v>
      </c>
      <c r="L55" s="358" t="s">
        <v>1180</v>
      </c>
      <c r="M55" s="357" t="s">
        <v>40</v>
      </c>
      <c r="N55" s="357" t="s">
        <v>36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1131</v>
      </c>
      <c r="U55" s="357" t="s">
        <v>294</v>
      </c>
      <c r="V55" s="357" t="s">
        <v>294</v>
      </c>
    </row>
    <row r="56" spans="1:22">
      <c r="A56" s="515"/>
      <c r="B56" s="607" t="s">
        <v>38</v>
      </c>
      <c r="C56" s="611" t="s">
        <v>146</v>
      </c>
      <c r="D56" s="609">
        <v>1</v>
      </c>
      <c r="E56" s="607">
        <v>1</v>
      </c>
      <c r="F56" s="61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331</v>
      </c>
      <c r="M56" s="357" t="s">
        <v>38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15"/>
      <c r="B57" s="607" t="s">
        <v>3610</v>
      </c>
      <c r="C57" s="611" t="s">
        <v>3764</v>
      </c>
      <c r="D57" s="609">
        <v>4</v>
      </c>
      <c r="E57" s="607">
        <v>4</v>
      </c>
      <c r="F57" s="617" t="s">
        <v>3765</v>
      </c>
      <c r="G57" s="494"/>
      <c r="H57" s="494" t="s">
        <v>3602</v>
      </c>
      <c r="I57" s="494" t="s">
        <v>294</v>
      </c>
      <c r="J57" s="494" t="s">
        <v>294</v>
      </c>
      <c r="K57" s="573">
        <v>0</v>
      </c>
      <c r="L57" s="358" t="s">
        <v>3612</v>
      </c>
      <c r="M57" s="357" t="s">
        <v>3610</v>
      </c>
      <c r="N57" s="357" t="s">
        <v>3602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3604</v>
      </c>
      <c r="U57" s="357" t="s">
        <v>294</v>
      </c>
      <c r="V57" s="357" t="s">
        <v>294</v>
      </c>
    </row>
    <row r="58" spans="1:22" ht="15" thickBot="1">
      <c r="A58" s="515"/>
      <c r="B58" s="607" t="s">
        <v>3766</v>
      </c>
      <c r="C58" s="611" t="s">
        <v>3767</v>
      </c>
      <c r="D58" s="609">
        <v>4</v>
      </c>
      <c r="E58" s="607">
        <v>6</v>
      </c>
      <c r="F58" s="629" t="s">
        <v>3748</v>
      </c>
      <c r="G58" s="494"/>
      <c r="H58" s="494" t="s">
        <v>3747</v>
      </c>
      <c r="I58" s="494" t="s">
        <v>294</v>
      </c>
      <c r="J58" s="494" t="s">
        <v>294</v>
      </c>
      <c r="K58" s="573">
        <v>0</v>
      </c>
      <c r="L58" s="358" t="s">
        <v>3767</v>
      </c>
      <c r="M58" s="357" t="s">
        <v>3766</v>
      </c>
      <c r="N58" s="357" t="s">
        <v>3747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3748</v>
      </c>
      <c r="U58" s="357" t="s">
        <v>294</v>
      </c>
      <c r="V58" s="357" t="s">
        <v>294</v>
      </c>
    </row>
    <row r="59" spans="1:22" ht="15" thickBot="1">
      <c r="A59" s="517"/>
      <c r="B59" s="612"/>
      <c r="C59" s="703" t="s">
        <v>22</v>
      </c>
      <c r="D59" s="614">
        <v>18</v>
      </c>
      <c r="E59" s="614">
        <v>24</v>
      </c>
      <c r="F59" s="701"/>
      <c r="G59" s="494"/>
      <c r="H59" s="494" t="s">
        <v>294</v>
      </c>
      <c r="I59" s="494" t="s">
        <v>294</v>
      </c>
      <c r="J59" s="494" t="s">
        <v>294</v>
      </c>
      <c r="K59" s="573">
        <v>0</v>
      </c>
      <c r="L59" s="358" t="s">
        <v>22</v>
      </c>
      <c r="M59" s="357" t="s">
        <v>294</v>
      </c>
      <c r="N59" s="357" t="s">
        <v>294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294</v>
      </c>
      <c r="U59" s="357" t="s">
        <v>294</v>
      </c>
      <c r="V59" s="357" t="s">
        <v>294</v>
      </c>
    </row>
    <row r="60" spans="1:22">
      <c r="A60" s="602">
        <v>8</v>
      </c>
      <c r="B60" s="607" t="s">
        <v>3616</v>
      </c>
      <c r="C60" s="611" t="s">
        <v>3768</v>
      </c>
      <c r="D60" s="609">
        <v>3</v>
      </c>
      <c r="E60" s="603">
        <v>4</v>
      </c>
      <c r="F60" s="626" t="s">
        <v>146</v>
      </c>
      <c r="G60" s="494"/>
      <c r="H60" s="494" t="s">
        <v>38</v>
      </c>
      <c r="I60" s="494" t="s">
        <v>294</v>
      </c>
      <c r="J60" s="494" t="s">
        <v>294</v>
      </c>
      <c r="K60" s="573">
        <v>0</v>
      </c>
      <c r="L60" s="358" t="s">
        <v>3618</v>
      </c>
      <c r="M60" s="357" t="s">
        <v>3616</v>
      </c>
      <c r="N60" s="357" t="s">
        <v>38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331</v>
      </c>
      <c r="U60" s="357" t="s">
        <v>294</v>
      </c>
      <c r="V60" s="357" t="s">
        <v>294</v>
      </c>
    </row>
    <row r="61" spans="1:22">
      <c r="A61" s="515"/>
      <c r="B61" s="607" t="s">
        <v>3619</v>
      </c>
      <c r="C61" s="611" t="s">
        <v>328</v>
      </c>
      <c r="D61" s="609">
        <v>6</v>
      </c>
      <c r="E61" s="607">
        <v>10</v>
      </c>
      <c r="F61" s="617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1181</v>
      </c>
      <c r="M61" s="357" t="s">
        <v>3619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515"/>
      <c r="B62" s="607" t="s">
        <v>3623</v>
      </c>
      <c r="C62" s="611" t="s">
        <v>3624</v>
      </c>
      <c r="D62" s="609">
        <v>3</v>
      </c>
      <c r="E62" s="607">
        <v>4</v>
      </c>
      <c r="F62" s="617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3625</v>
      </c>
      <c r="M62" s="357" t="s">
        <v>3623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515"/>
      <c r="B63" s="607" t="s">
        <v>3626</v>
      </c>
      <c r="C63" s="611" t="s">
        <v>3627</v>
      </c>
      <c r="D63" s="609">
        <v>3</v>
      </c>
      <c r="E63" s="607">
        <v>4</v>
      </c>
      <c r="F63" s="617" t="s">
        <v>3611</v>
      </c>
      <c r="G63" s="494"/>
      <c r="H63" s="494" t="s">
        <v>3610</v>
      </c>
      <c r="I63" s="494" t="s">
        <v>294</v>
      </c>
      <c r="J63" s="494" t="s">
        <v>294</v>
      </c>
      <c r="K63" s="573">
        <v>0</v>
      </c>
      <c r="L63" s="358" t="s">
        <v>3628</v>
      </c>
      <c r="M63" s="357" t="s">
        <v>3626</v>
      </c>
      <c r="N63" s="357" t="s">
        <v>3610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3612</v>
      </c>
      <c r="U63" s="357" t="s">
        <v>294</v>
      </c>
      <c r="V63" s="357" t="s">
        <v>294</v>
      </c>
    </row>
    <row r="64" spans="1:22">
      <c r="A64" s="515"/>
      <c r="B64" s="607" t="s">
        <v>3769</v>
      </c>
      <c r="C64" s="611" t="s">
        <v>3770</v>
      </c>
      <c r="D64" s="609">
        <v>3</v>
      </c>
      <c r="E64" s="607">
        <v>4</v>
      </c>
      <c r="F64" s="617" t="s">
        <v>3762</v>
      </c>
      <c r="G64" s="494"/>
      <c r="H64" s="494" t="s">
        <v>3761</v>
      </c>
      <c r="I64" s="494" t="s">
        <v>294</v>
      </c>
      <c r="J64" s="494" t="s">
        <v>294</v>
      </c>
      <c r="K64" s="573">
        <v>0</v>
      </c>
      <c r="L64" s="358" t="s">
        <v>3771</v>
      </c>
      <c r="M64" s="357" t="s">
        <v>3769</v>
      </c>
      <c r="N64" s="357" t="s">
        <v>3761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3763</v>
      </c>
      <c r="U64" s="357" t="s">
        <v>294</v>
      </c>
      <c r="V64" s="357" t="s">
        <v>294</v>
      </c>
    </row>
    <row r="65" spans="1:22" ht="15" thickBot="1">
      <c r="A65" s="515"/>
      <c r="B65" s="607" t="s">
        <v>3772</v>
      </c>
      <c r="C65" s="611" t="s">
        <v>3773</v>
      </c>
      <c r="D65" s="609">
        <v>3</v>
      </c>
      <c r="E65" s="619">
        <v>4</v>
      </c>
      <c r="F65" s="617" t="s">
        <v>3606</v>
      </c>
      <c r="G65" s="494"/>
      <c r="H65" s="494" t="s">
        <v>3605</v>
      </c>
      <c r="I65" s="494" t="s">
        <v>294</v>
      </c>
      <c r="J65" s="494" t="s">
        <v>294</v>
      </c>
      <c r="K65" s="573">
        <v>0</v>
      </c>
      <c r="L65" s="358" t="s">
        <v>3773</v>
      </c>
      <c r="M65" s="357" t="s">
        <v>3772</v>
      </c>
      <c r="N65" s="357" t="s">
        <v>3605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3606</v>
      </c>
      <c r="U65" s="357" t="s">
        <v>294</v>
      </c>
      <c r="V65" s="357" t="s">
        <v>294</v>
      </c>
    </row>
    <row r="66" spans="1:22" ht="15" thickBot="1">
      <c r="A66" s="517"/>
      <c r="B66" s="612"/>
      <c r="C66" s="703" t="s">
        <v>22</v>
      </c>
      <c r="D66" s="624">
        <v>21</v>
      </c>
      <c r="E66" s="624">
        <v>30</v>
      </c>
      <c r="F66" s="704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602">
        <v>9</v>
      </c>
      <c r="B67" s="47" t="s">
        <v>3629</v>
      </c>
      <c r="C67" s="520" t="s">
        <v>147</v>
      </c>
      <c r="D67" s="498">
        <v>6</v>
      </c>
      <c r="E67" s="46">
        <v>10</v>
      </c>
      <c r="F67" s="626" t="s">
        <v>3258</v>
      </c>
      <c r="G67" s="494"/>
      <c r="H67" s="494" t="s">
        <v>35</v>
      </c>
      <c r="I67" s="494" t="s">
        <v>294</v>
      </c>
      <c r="J67" s="494" t="s">
        <v>294</v>
      </c>
      <c r="K67" s="573">
        <v>0</v>
      </c>
      <c r="L67" s="358" t="s">
        <v>1153</v>
      </c>
      <c r="M67" s="357" t="s">
        <v>3629</v>
      </c>
      <c r="N67" s="357" t="s">
        <v>35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3259</v>
      </c>
      <c r="U67" s="357" t="s">
        <v>294</v>
      </c>
      <c r="V67" s="357" t="s">
        <v>294</v>
      </c>
    </row>
    <row r="68" spans="1:22" ht="21" thickBot="1">
      <c r="A68" s="515"/>
      <c r="B68" s="47" t="s">
        <v>3774</v>
      </c>
      <c r="C68" s="520" t="s">
        <v>3775</v>
      </c>
      <c r="D68" s="516">
        <v>15</v>
      </c>
      <c r="E68" s="50">
        <v>26</v>
      </c>
      <c r="F68" s="682" t="s">
        <v>3776</v>
      </c>
      <c r="G68" s="494"/>
      <c r="H68" s="494" t="s">
        <v>3769</v>
      </c>
      <c r="I68" s="494" t="s">
        <v>3772</v>
      </c>
      <c r="J68" s="494" t="s">
        <v>294</v>
      </c>
      <c r="K68" s="573">
        <v>0</v>
      </c>
      <c r="L68" s="358" t="s">
        <v>3777</v>
      </c>
      <c r="M68" s="357" t="s">
        <v>3774</v>
      </c>
      <c r="N68" s="357" t="s">
        <v>294</v>
      </c>
      <c r="O68" s="357" t="s">
        <v>3772</v>
      </c>
      <c r="P68" s="357" t="s">
        <v>294</v>
      </c>
      <c r="Q68" s="357">
        <v>0</v>
      </c>
      <c r="R68" s="357">
        <v>41</v>
      </c>
      <c r="S68" s="357">
        <v>0</v>
      </c>
      <c r="T68" s="357" t="s">
        <v>3778</v>
      </c>
      <c r="U68" s="357" t="s">
        <v>3773</v>
      </c>
      <c r="V68" s="357" t="s">
        <v>294</v>
      </c>
    </row>
    <row r="69" spans="1:22" ht="15" thickBot="1">
      <c r="A69" s="517"/>
      <c r="B69" s="48"/>
      <c r="C69" s="541" t="s">
        <v>22</v>
      </c>
      <c r="D69" s="545">
        <v>21</v>
      </c>
      <c r="E69" s="545">
        <v>36</v>
      </c>
      <c r="F69" s="702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>
      <c r="A70" s="602">
        <v>10</v>
      </c>
      <c r="B70" s="47" t="s">
        <v>3779</v>
      </c>
      <c r="C70" s="520" t="s">
        <v>3780</v>
      </c>
      <c r="D70" s="498">
        <v>13</v>
      </c>
      <c r="E70" s="46">
        <v>22</v>
      </c>
      <c r="F70" s="626" t="s">
        <v>3775</v>
      </c>
      <c r="G70" s="494"/>
      <c r="H70" s="494" t="s">
        <v>3774</v>
      </c>
      <c r="I70" s="494" t="s">
        <v>294</v>
      </c>
      <c r="J70" s="494" t="s">
        <v>294</v>
      </c>
      <c r="K70" s="573">
        <v>0</v>
      </c>
      <c r="L70" s="358" t="s">
        <v>3781</v>
      </c>
      <c r="M70" s="357" t="s">
        <v>3779</v>
      </c>
      <c r="N70" s="357" t="s">
        <v>3774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3777</v>
      </c>
      <c r="U70" s="357" t="s">
        <v>294</v>
      </c>
      <c r="V70" s="357" t="s">
        <v>294</v>
      </c>
    </row>
    <row r="71" spans="1:22" ht="15" thickBot="1">
      <c r="A71" s="515"/>
      <c r="B71" s="47" t="s">
        <v>3639</v>
      </c>
      <c r="C71" s="520" t="s">
        <v>151</v>
      </c>
      <c r="D71" s="499">
        <v>7</v>
      </c>
      <c r="E71" s="47">
        <v>12</v>
      </c>
      <c r="F71" s="682" t="s">
        <v>147</v>
      </c>
      <c r="G71" s="494"/>
      <c r="H71" s="494" t="s">
        <v>3629</v>
      </c>
      <c r="I71" s="494" t="s">
        <v>294</v>
      </c>
      <c r="J71" s="494" t="s">
        <v>294</v>
      </c>
      <c r="K71" s="573">
        <v>0</v>
      </c>
      <c r="L71" s="358" t="s">
        <v>1182</v>
      </c>
      <c r="M71" s="357" t="s">
        <v>3639</v>
      </c>
      <c r="N71" s="357" t="s">
        <v>3629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1153</v>
      </c>
      <c r="U71" s="357" t="s">
        <v>294</v>
      </c>
      <c r="V71" s="357" t="s">
        <v>294</v>
      </c>
    </row>
    <row r="72" spans="1:22" ht="15" thickBot="1">
      <c r="A72" s="517"/>
      <c r="B72" s="206"/>
      <c r="C72" s="541" t="s">
        <v>22</v>
      </c>
      <c r="D72" s="49">
        <v>20</v>
      </c>
      <c r="E72" s="49">
        <v>34</v>
      </c>
      <c r="F72" s="70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97"/>
      <c r="B73" s="697"/>
      <c r="C73" s="525" t="s">
        <v>111</v>
      </c>
      <c r="D73" s="49">
        <v>200</v>
      </c>
      <c r="E73" s="49">
        <v>281</v>
      </c>
      <c r="F73" s="705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F74" s="684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  <row r="81" spans="6:6">
      <c r="F81" s="684"/>
    </row>
    <row r="82" spans="6:6">
      <c r="F82" s="684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5478F-473D-4159-9647-F2D46F213339}">
  <sheetPr codeName="Sheet241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835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31" t="s">
        <v>438</v>
      </c>
      <c r="D9" s="498">
        <v>2</v>
      </c>
      <c r="E9" s="46">
        <v>2</v>
      </c>
      <c r="F9" s="685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23" t="s">
        <v>3533</v>
      </c>
      <c r="D10" s="499">
        <v>5</v>
      </c>
      <c r="E10" s="47">
        <v>6</v>
      </c>
      <c r="F10" s="686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3640</v>
      </c>
      <c r="C11" s="520" t="s">
        <v>3641</v>
      </c>
      <c r="D11" s="499">
        <v>3</v>
      </c>
      <c r="E11" s="47">
        <v>4</v>
      </c>
      <c r="F11" s="676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3642</v>
      </c>
      <c r="M11" s="357" t="s">
        <v>3640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3537</v>
      </c>
      <c r="C12" s="520" t="s">
        <v>3538</v>
      </c>
      <c r="D12" s="499">
        <v>3</v>
      </c>
      <c r="E12" s="47">
        <v>4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3539</v>
      </c>
      <c r="M12" s="357" t="s">
        <v>3537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3540</v>
      </c>
      <c r="C13" s="520" t="s">
        <v>3541</v>
      </c>
      <c r="D13" s="499">
        <v>2</v>
      </c>
      <c r="E13" s="47">
        <v>2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3542</v>
      </c>
      <c r="M13" s="357" t="s">
        <v>3540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>
      <c r="A14" s="515"/>
      <c r="B14" s="47" t="s">
        <v>19</v>
      </c>
      <c r="C14" s="520" t="s">
        <v>335</v>
      </c>
      <c r="D14" s="499">
        <v>2</v>
      </c>
      <c r="E14" s="47">
        <v>2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335</v>
      </c>
      <c r="M14" s="357" t="s">
        <v>19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5"/>
      <c r="B15" s="47" t="s">
        <v>20</v>
      </c>
      <c r="C15" s="520" t="s">
        <v>3543</v>
      </c>
      <c r="D15" s="499">
        <v>5</v>
      </c>
      <c r="E15" s="50">
        <v>6</v>
      </c>
      <c r="F15" s="687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470</v>
      </c>
      <c r="M15" s="357" t="s">
        <v>20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 ht="15" thickBot="1">
      <c r="A16" s="517"/>
      <c r="B16" s="206"/>
      <c r="C16" s="541" t="s">
        <v>22</v>
      </c>
      <c r="D16" s="49">
        <v>22</v>
      </c>
      <c r="E16" s="49">
        <v>26</v>
      </c>
      <c r="F16" s="688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22</v>
      </c>
      <c r="M16" s="357" t="s">
        <v>294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602">
        <v>2</v>
      </c>
      <c r="B17" s="47" t="s">
        <v>3546</v>
      </c>
      <c r="C17" s="520" t="s">
        <v>3547</v>
      </c>
      <c r="D17" s="498">
        <v>3</v>
      </c>
      <c r="E17" s="46">
        <v>4</v>
      </c>
      <c r="F17" s="616" t="s">
        <v>3538</v>
      </c>
      <c r="G17" s="494"/>
      <c r="H17" s="494" t="s">
        <v>3537</v>
      </c>
      <c r="I17" s="494" t="s">
        <v>294</v>
      </c>
      <c r="J17" s="494" t="s">
        <v>294</v>
      </c>
      <c r="K17" s="573">
        <v>0</v>
      </c>
      <c r="L17" s="358" t="s">
        <v>3548</v>
      </c>
      <c r="M17" s="357" t="s">
        <v>3546</v>
      </c>
      <c r="N17" s="357" t="s">
        <v>3537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3539</v>
      </c>
      <c r="U17" s="357" t="s">
        <v>294</v>
      </c>
      <c r="V17" s="357" t="s">
        <v>294</v>
      </c>
    </row>
    <row r="18" spans="1:22">
      <c r="A18" s="515"/>
      <c r="B18" s="47" t="s">
        <v>3643</v>
      </c>
      <c r="C18" s="520" t="s">
        <v>3644</v>
      </c>
      <c r="D18" s="499">
        <v>2</v>
      </c>
      <c r="E18" s="47">
        <v>2</v>
      </c>
      <c r="F18" s="618" t="s">
        <v>3641</v>
      </c>
      <c r="G18" s="494"/>
      <c r="H18" s="494" t="s">
        <v>3640</v>
      </c>
      <c r="I18" s="494" t="s">
        <v>294</v>
      </c>
      <c r="J18" s="494" t="s">
        <v>294</v>
      </c>
      <c r="K18" s="573">
        <v>0</v>
      </c>
      <c r="L18" s="358" t="s">
        <v>3645</v>
      </c>
      <c r="M18" s="357" t="s">
        <v>3643</v>
      </c>
      <c r="N18" s="357" t="s">
        <v>3640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3642</v>
      </c>
      <c r="U18" s="357" t="s">
        <v>294</v>
      </c>
      <c r="V18" s="357" t="s">
        <v>294</v>
      </c>
    </row>
    <row r="19" spans="1:22">
      <c r="A19" s="515"/>
      <c r="B19" s="47" t="s">
        <v>3544</v>
      </c>
      <c r="C19" s="520" t="s">
        <v>3545</v>
      </c>
      <c r="D19" s="499">
        <v>5</v>
      </c>
      <c r="E19" s="47">
        <v>6</v>
      </c>
      <c r="F19" s="618" t="s">
        <v>3533</v>
      </c>
      <c r="G19" s="494"/>
      <c r="H19" s="494" t="s">
        <v>3168</v>
      </c>
      <c r="I19" s="494" t="s">
        <v>294</v>
      </c>
      <c r="J19" s="494" t="s">
        <v>294</v>
      </c>
      <c r="K19" s="573">
        <v>0</v>
      </c>
      <c r="L19" s="358" t="s">
        <v>593</v>
      </c>
      <c r="M19" s="357" t="s">
        <v>3544</v>
      </c>
      <c r="N19" s="357" t="s">
        <v>3168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3170</v>
      </c>
      <c r="U19" s="357" t="s">
        <v>294</v>
      </c>
      <c r="V19" s="357" t="s">
        <v>294</v>
      </c>
    </row>
    <row r="20" spans="1:22">
      <c r="A20" s="515"/>
      <c r="B20" s="47" t="s">
        <v>3646</v>
      </c>
      <c r="C20" s="520" t="s">
        <v>3647</v>
      </c>
      <c r="D20" s="499">
        <v>3</v>
      </c>
      <c r="E20" s="47">
        <v>4</v>
      </c>
      <c r="F20" s="618" t="s">
        <v>3541</v>
      </c>
      <c r="G20" s="494"/>
      <c r="H20" s="494" t="s">
        <v>3540</v>
      </c>
      <c r="I20" s="494" t="s">
        <v>294</v>
      </c>
      <c r="J20" s="494" t="s">
        <v>294</v>
      </c>
      <c r="K20" s="573">
        <v>0</v>
      </c>
      <c r="L20" s="358" t="s">
        <v>3648</v>
      </c>
      <c r="M20" s="357" t="s">
        <v>3646</v>
      </c>
      <c r="N20" s="357" t="s">
        <v>3540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3542</v>
      </c>
      <c r="U20" s="357" t="s">
        <v>294</v>
      </c>
      <c r="V20" s="357" t="s">
        <v>294</v>
      </c>
    </row>
    <row r="21" spans="1:22">
      <c r="A21" s="515"/>
      <c r="B21" s="47" t="s">
        <v>29</v>
      </c>
      <c r="C21" s="520" t="s">
        <v>53</v>
      </c>
      <c r="D21" s="499">
        <v>2</v>
      </c>
      <c r="E21" s="47">
        <v>2</v>
      </c>
      <c r="F21" s="618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609</v>
      </c>
      <c r="M21" s="357" t="s">
        <v>29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 ht="15" thickBot="1">
      <c r="A22" s="515"/>
      <c r="B22" s="47" t="s">
        <v>26</v>
      </c>
      <c r="C22" s="520" t="s">
        <v>52</v>
      </c>
      <c r="D22" s="516">
        <v>5</v>
      </c>
      <c r="E22" s="50">
        <v>6</v>
      </c>
      <c r="F22" s="678" t="s">
        <v>3543</v>
      </c>
      <c r="G22" s="494"/>
      <c r="H22" s="494" t="s">
        <v>20</v>
      </c>
      <c r="I22" s="494" t="s">
        <v>294</v>
      </c>
      <c r="J22" s="494" t="s">
        <v>294</v>
      </c>
      <c r="K22" s="573">
        <v>0</v>
      </c>
      <c r="L22" s="358" t="s">
        <v>3412</v>
      </c>
      <c r="M22" s="357" t="s">
        <v>26</v>
      </c>
      <c r="N22" s="357" t="s">
        <v>20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470</v>
      </c>
      <c r="U22" s="357" t="s">
        <v>294</v>
      </c>
      <c r="V22" s="357" t="s">
        <v>294</v>
      </c>
    </row>
    <row r="23" spans="1:22" ht="15" thickBot="1">
      <c r="A23" s="517"/>
      <c r="B23" s="206"/>
      <c r="C23" s="541" t="s">
        <v>22</v>
      </c>
      <c r="D23" s="49">
        <v>20</v>
      </c>
      <c r="E23" s="49">
        <v>24</v>
      </c>
      <c r="F23" s="689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602">
        <v>3</v>
      </c>
      <c r="B24" s="46" t="s">
        <v>3556</v>
      </c>
      <c r="C24" s="520" t="s">
        <v>3557</v>
      </c>
      <c r="D24" s="498">
        <v>3</v>
      </c>
      <c r="E24" s="46">
        <v>4</v>
      </c>
      <c r="F24" s="616" t="s">
        <v>3538</v>
      </c>
      <c r="G24" s="494"/>
      <c r="H24" s="494" t="s">
        <v>3537</v>
      </c>
      <c r="I24" s="494" t="s">
        <v>294</v>
      </c>
      <c r="J24" s="494" t="s">
        <v>294</v>
      </c>
      <c r="K24" s="573">
        <v>0</v>
      </c>
      <c r="L24" s="358" t="s">
        <v>3558</v>
      </c>
      <c r="M24" s="357" t="s">
        <v>3556</v>
      </c>
      <c r="N24" s="357" t="s">
        <v>3537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3539</v>
      </c>
      <c r="U24" s="357" t="s">
        <v>294</v>
      </c>
      <c r="V24" s="357" t="s">
        <v>294</v>
      </c>
    </row>
    <row r="25" spans="1:22">
      <c r="A25" s="515"/>
      <c r="B25" s="47" t="s">
        <v>25</v>
      </c>
      <c r="C25" s="520" t="s">
        <v>138</v>
      </c>
      <c r="D25" s="499">
        <v>3</v>
      </c>
      <c r="E25" s="47">
        <v>4</v>
      </c>
      <c r="F25" s="618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2100</v>
      </c>
      <c r="M25" s="357" t="s">
        <v>25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515"/>
      <c r="B26" s="47" t="s">
        <v>3649</v>
      </c>
      <c r="C26" s="520" t="s">
        <v>3650</v>
      </c>
      <c r="D26" s="499">
        <v>4</v>
      </c>
      <c r="E26" s="47">
        <v>4</v>
      </c>
      <c r="F26" s="618" t="s">
        <v>3644</v>
      </c>
      <c r="G26" s="494"/>
      <c r="H26" s="494" t="s">
        <v>3643</v>
      </c>
      <c r="I26" s="494" t="s">
        <v>294</v>
      </c>
      <c r="J26" s="494" t="s">
        <v>294</v>
      </c>
      <c r="K26" s="573">
        <v>0</v>
      </c>
      <c r="L26" s="358" t="s">
        <v>3651</v>
      </c>
      <c r="M26" s="357" t="s">
        <v>3649</v>
      </c>
      <c r="N26" s="357" t="s">
        <v>3643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3645</v>
      </c>
      <c r="U26" s="357" t="s">
        <v>294</v>
      </c>
      <c r="V26" s="357" t="s">
        <v>294</v>
      </c>
    </row>
    <row r="27" spans="1:22">
      <c r="A27" s="515"/>
      <c r="B27" s="47" t="s">
        <v>3413</v>
      </c>
      <c r="C27" s="520" t="s">
        <v>3415</v>
      </c>
      <c r="D27" s="499">
        <v>3</v>
      </c>
      <c r="E27" s="47">
        <v>4</v>
      </c>
      <c r="F27" s="618"/>
      <c r="G27" s="494"/>
      <c r="H27" s="494" t="s">
        <v>294</v>
      </c>
      <c r="I27" s="494" t="s">
        <v>294</v>
      </c>
      <c r="J27" s="494" t="s">
        <v>294</v>
      </c>
      <c r="K27" s="573">
        <v>0</v>
      </c>
      <c r="L27" s="358" t="s">
        <v>3415</v>
      </c>
      <c r="M27" s="357" t="s">
        <v>3413</v>
      </c>
      <c r="N27" s="357" t="s">
        <v>294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294</v>
      </c>
      <c r="U27" s="357" t="s">
        <v>294</v>
      </c>
      <c r="V27" s="357" t="s">
        <v>294</v>
      </c>
    </row>
    <row r="28" spans="1:22">
      <c r="A28" s="515"/>
      <c r="B28" s="47" t="s">
        <v>3559</v>
      </c>
      <c r="C28" s="520" t="s">
        <v>3560</v>
      </c>
      <c r="D28" s="499">
        <v>3</v>
      </c>
      <c r="E28" s="47">
        <v>4</v>
      </c>
      <c r="F28" s="618" t="s">
        <v>3547</v>
      </c>
      <c r="G28" s="494"/>
      <c r="H28" s="494" t="s">
        <v>3546</v>
      </c>
      <c r="I28" s="494" t="s">
        <v>294</v>
      </c>
      <c r="J28" s="494" t="s">
        <v>294</v>
      </c>
      <c r="K28" s="573">
        <v>0</v>
      </c>
      <c r="L28" s="358" t="s">
        <v>3561</v>
      </c>
      <c r="M28" s="357" t="s">
        <v>3559</v>
      </c>
      <c r="N28" s="357" t="s">
        <v>3546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3548</v>
      </c>
      <c r="U28" s="357" t="s">
        <v>294</v>
      </c>
      <c r="V28" s="357" t="s">
        <v>294</v>
      </c>
    </row>
    <row r="29" spans="1:22" ht="15" thickBot="1">
      <c r="A29" s="515"/>
      <c r="B29" s="50" t="s">
        <v>33</v>
      </c>
      <c r="C29" s="520" t="s">
        <v>140</v>
      </c>
      <c r="D29" s="499">
        <v>5</v>
      </c>
      <c r="E29" s="47">
        <v>6</v>
      </c>
      <c r="F29" s="678" t="s">
        <v>52</v>
      </c>
      <c r="G29" s="494"/>
      <c r="H29" s="494" t="s">
        <v>26</v>
      </c>
      <c r="I29" s="494" t="s">
        <v>294</v>
      </c>
      <c r="J29" s="494" t="s">
        <v>294</v>
      </c>
      <c r="K29" s="573">
        <v>0</v>
      </c>
      <c r="L29" s="358" t="s">
        <v>602</v>
      </c>
      <c r="M29" s="357" t="s">
        <v>33</v>
      </c>
      <c r="N29" s="357" t="s">
        <v>26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3412</v>
      </c>
      <c r="U29" s="357" t="s">
        <v>294</v>
      </c>
      <c r="V29" s="357" t="s">
        <v>294</v>
      </c>
    </row>
    <row r="30" spans="1:22" ht="15" thickBot="1">
      <c r="A30" s="517"/>
      <c r="B30" s="206"/>
      <c r="C30" s="541" t="s">
        <v>22</v>
      </c>
      <c r="D30" s="49">
        <v>21</v>
      </c>
      <c r="E30" s="49">
        <v>26</v>
      </c>
      <c r="F30" s="690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602">
        <v>4</v>
      </c>
      <c r="B31" s="47" t="s">
        <v>18</v>
      </c>
      <c r="C31" s="520" t="s">
        <v>3567</v>
      </c>
      <c r="D31" s="498">
        <v>2</v>
      </c>
      <c r="E31" s="46">
        <v>2</v>
      </c>
      <c r="F31" s="618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608</v>
      </c>
      <c r="M31" s="357" t="s">
        <v>18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15"/>
      <c r="B32" s="47" t="s">
        <v>3652</v>
      </c>
      <c r="C32" s="520" t="s">
        <v>3653</v>
      </c>
      <c r="D32" s="499">
        <v>5</v>
      </c>
      <c r="E32" s="47">
        <v>6</v>
      </c>
      <c r="F32" s="618" t="s">
        <v>3647</v>
      </c>
      <c r="G32" s="494"/>
      <c r="H32" s="494" t="s">
        <v>3646</v>
      </c>
      <c r="I32" s="494" t="s">
        <v>294</v>
      </c>
      <c r="J32" s="494" t="s">
        <v>294</v>
      </c>
      <c r="K32" s="573">
        <v>0</v>
      </c>
      <c r="L32" s="358" t="s">
        <v>3654</v>
      </c>
      <c r="M32" s="357" t="s">
        <v>3652</v>
      </c>
      <c r="N32" s="357" t="s">
        <v>3646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3648</v>
      </c>
      <c r="U32" s="357" t="s">
        <v>294</v>
      </c>
      <c r="V32" s="357" t="s">
        <v>294</v>
      </c>
    </row>
    <row r="33" spans="1:22">
      <c r="A33" s="515"/>
      <c r="B33" s="47" t="s">
        <v>30</v>
      </c>
      <c r="C33" s="520" t="s">
        <v>141</v>
      </c>
      <c r="D33" s="499">
        <v>5</v>
      </c>
      <c r="E33" s="47">
        <v>6</v>
      </c>
      <c r="F33" s="618" t="s">
        <v>3545</v>
      </c>
      <c r="G33" s="494"/>
      <c r="H33" s="494" t="s">
        <v>3544</v>
      </c>
      <c r="I33" s="494" t="s">
        <v>294</v>
      </c>
      <c r="J33" s="494" t="s">
        <v>294</v>
      </c>
      <c r="K33" s="573">
        <v>0</v>
      </c>
      <c r="L33" s="358" t="s">
        <v>604</v>
      </c>
      <c r="M33" s="357" t="s">
        <v>30</v>
      </c>
      <c r="N33" s="357" t="s">
        <v>3544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593</v>
      </c>
      <c r="U33" s="357" t="s">
        <v>294</v>
      </c>
      <c r="V33" s="357" t="s">
        <v>294</v>
      </c>
    </row>
    <row r="34" spans="1:22">
      <c r="A34" s="515"/>
      <c r="B34" s="47" t="s">
        <v>3573</v>
      </c>
      <c r="C34" s="520" t="s">
        <v>3574</v>
      </c>
      <c r="D34" s="499">
        <v>4</v>
      </c>
      <c r="E34" s="47">
        <v>6</v>
      </c>
      <c r="F34" s="618" t="s">
        <v>3560</v>
      </c>
      <c r="G34" s="494"/>
      <c r="H34" s="494" t="s">
        <v>3559</v>
      </c>
      <c r="I34" s="494" t="s">
        <v>294</v>
      </c>
      <c r="J34" s="494" t="s">
        <v>294</v>
      </c>
      <c r="K34" s="573">
        <v>0</v>
      </c>
      <c r="L34" s="358" t="s">
        <v>3575</v>
      </c>
      <c r="M34" s="357" t="s">
        <v>3573</v>
      </c>
      <c r="N34" s="357" t="s">
        <v>3559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3561</v>
      </c>
      <c r="U34" s="357" t="s">
        <v>294</v>
      </c>
      <c r="V34" s="357" t="s">
        <v>294</v>
      </c>
    </row>
    <row r="35" spans="1:22">
      <c r="A35" s="515"/>
      <c r="B35" s="47" t="s">
        <v>3655</v>
      </c>
      <c r="C35" s="520" t="s">
        <v>3656</v>
      </c>
      <c r="D35" s="499">
        <v>2</v>
      </c>
      <c r="E35" s="47">
        <v>2</v>
      </c>
      <c r="F35" s="618"/>
      <c r="G35" s="494" t="s">
        <v>241</v>
      </c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3657</v>
      </c>
      <c r="M35" s="357" t="s">
        <v>3655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</row>
    <row r="36" spans="1:22" ht="15" thickBot="1">
      <c r="A36" s="515"/>
      <c r="B36" s="47" t="s">
        <v>3658</v>
      </c>
      <c r="C36" s="520" t="s">
        <v>3659</v>
      </c>
      <c r="D36" s="516">
        <v>2</v>
      </c>
      <c r="E36" s="50">
        <v>2</v>
      </c>
      <c r="F36" s="618"/>
      <c r="G36" s="494" t="s">
        <v>241</v>
      </c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3660</v>
      </c>
      <c r="M36" s="357" t="s">
        <v>3658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 ht="15" thickBot="1">
      <c r="A37" s="517"/>
      <c r="B37" s="206"/>
      <c r="C37" s="541" t="s">
        <v>22</v>
      </c>
      <c r="D37" s="49">
        <v>18</v>
      </c>
      <c r="E37" s="49">
        <v>22</v>
      </c>
      <c r="F37" s="691"/>
      <c r="G37" s="494"/>
      <c r="H37" s="494" t="s">
        <v>294</v>
      </c>
      <c r="I37" s="494" t="s">
        <v>294</v>
      </c>
      <c r="J37" s="494" t="s">
        <v>294</v>
      </c>
      <c r="K37" s="573">
        <v>0</v>
      </c>
      <c r="L37" s="358" t="s">
        <v>22</v>
      </c>
      <c r="M37" s="357" t="s">
        <v>294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515">
        <v>5</v>
      </c>
      <c r="B38" s="47" t="s">
        <v>3661</v>
      </c>
      <c r="C38" s="520" t="s">
        <v>3662</v>
      </c>
      <c r="D38" s="499">
        <v>5</v>
      </c>
      <c r="E38" s="499">
        <v>8</v>
      </c>
      <c r="F38" s="618" t="s">
        <v>3653</v>
      </c>
      <c r="G38" s="494"/>
      <c r="H38" s="494" t="s">
        <v>3652</v>
      </c>
      <c r="I38" s="494" t="s">
        <v>294</v>
      </c>
      <c r="J38" s="494" t="s">
        <v>294</v>
      </c>
      <c r="K38" s="574">
        <v>0</v>
      </c>
      <c r="L38" s="358" t="s">
        <v>3663</v>
      </c>
      <c r="M38" s="357" t="s">
        <v>3661</v>
      </c>
      <c r="N38" s="357" t="s">
        <v>3652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3654</v>
      </c>
      <c r="U38" s="357" t="s">
        <v>294</v>
      </c>
      <c r="V38" s="357" t="s">
        <v>294</v>
      </c>
    </row>
    <row r="39" spans="1:22">
      <c r="A39" s="515"/>
      <c r="B39" s="47" t="s">
        <v>3664</v>
      </c>
      <c r="C39" s="520" t="s">
        <v>3665</v>
      </c>
      <c r="D39" s="499">
        <v>6</v>
      </c>
      <c r="E39" s="499">
        <v>8</v>
      </c>
      <c r="F39" s="618"/>
      <c r="G39" s="494"/>
      <c r="H39" s="494" t="s">
        <v>294</v>
      </c>
      <c r="I39" s="494" t="s">
        <v>294</v>
      </c>
      <c r="J39" s="494" t="s">
        <v>294</v>
      </c>
      <c r="K39" s="573">
        <v>0</v>
      </c>
      <c r="L39" s="358" t="s">
        <v>3666</v>
      </c>
      <c r="M39" s="357" t="s">
        <v>3664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15"/>
      <c r="B40" s="47" t="s">
        <v>3667</v>
      </c>
      <c r="C40" s="520" t="s">
        <v>3668</v>
      </c>
      <c r="D40" s="499">
        <v>3</v>
      </c>
      <c r="E40" s="499">
        <v>4</v>
      </c>
      <c r="F40" s="618" t="s">
        <v>3669</v>
      </c>
      <c r="G40" s="494"/>
      <c r="H40" s="494" t="s">
        <v>30</v>
      </c>
      <c r="I40" s="494" t="s">
        <v>294</v>
      </c>
      <c r="J40" s="494" t="s">
        <v>294</v>
      </c>
      <c r="K40" s="574">
        <v>0</v>
      </c>
      <c r="L40" s="358" t="s">
        <v>3670</v>
      </c>
      <c r="M40" s="357" t="s">
        <v>3667</v>
      </c>
      <c r="N40" s="357" t="s">
        <v>30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604</v>
      </c>
      <c r="U40" s="357" t="s">
        <v>294</v>
      </c>
      <c r="V40" s="357" t="s">
        <v>294</v>
      </c>
    </row>
    <row r="41" spans="1:22">
      <c r="A41" s="515"/>
      <c r="B41" s="47" t="s">
        <v>3671</v>
      </c>
      <c r="C41" s="520" t="s">
        <v>3672</v>
      </c>
      <c r="D41" s="499">
        <v>3</v>
      </c>
      <c r="E41" s="499">
        <v>4</v>
      </c>
      <c r="F41" s="618" t="s">
        <v>3647</v>
      </c>
      <c r="G41" s="494"/>
      <c r="H41" s="494" t="s">
        <v>3646</v>
      </c>
      <c r="I41" s="494" t="s">
        <v>294</v>
      </c>
      <c r="J41" s="494" t="s">
        <v>294</v>
      </c>
      <c r="K41" s="573">
        <v>0</v>
      </c>
      <c r="L41" s="358" t="s">
        <v>3673</v>
      </c>
      <c r="M41" s="357" t="s">
        <v>3671</v>
      </c>
      <c r="N41" s="357" t="s">
        <v>3646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3648</v>
      </c>
      <c r="U41" s="357" t="s">
        <v>294</v>
      </c>
      <c r="V41" s="357" t="s">
        <v>294</v>
      </c>
    </row>
    <row r="42" spans="1:22">
      <c r="A42" s="515"/>
      <c r="B42" s="47" t="s">
        <v>3674</v>
      </c>
      <c r="C42" s="520" t="s">
        <v>3675</v>
      </c>
      <c r="D42" s="499">
        <v>2</v>
      </c>
      <c r="E42" s="499">
        <v>2</v>
      </c>
      <c r="F42" s="618"/>
      <c r="G42" s="494" t="s">
        <v>242</v>
      </c>
      <c r="H42" s="494"/>
      <c r="I42" s="494" t="s">
        <v>294</v>
      </c>
      <c r="J42" s="494" t="s">
        <v>294</v>
      </c>
      <c r="K42" s="573">
        <v>0</v>
      </c>
      <c r="L42" s="358" t="s">
        <v>3676</v>
      </c>
      <c r="M42" s="357" t="s">
        <v>3674</v>
      </c>
      <c r="N42" s="357" t="s">
        <v>241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</row>
    <row r="43" spans="1:22" ht="15" thickBot="1">
      <c r="A43" s="515"/>
      <c r="B43" s="47" t="s">
        <v>3677</v>
      </c>
      <c r="C43" s="520" t="s">
        <v>3678</v>
      </c>
      <c r="D43" s="516">
        <v>2</v>
      </c>
      <c r="E43" s="516">
        <v>2</v>
      </c>
      <c r="F43" s="618"/>
      <c r="G43" s="494" t="s">
        <v>242</v>
      </c>
      <c r="H43" s="494"/>
      <c r="I43" s="494" t="s">
        <v>294</v>
      </c>
      <c r="J43" s="494" t="s">
        <v>294</v>
      </c>
      <c r="K43" s="573">
        <v>0</v>
      </c>
      <c r="L43" s="358" t="s">
        <v>3679</v>
      </c>
      <c r="M43" s="357" t="s">
        <v>3677</v>
      </c>
      <c r="N43" s="357" t="s">
        <v>241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  <c r="U43" s="357" t="s">
        <v>294</v>
      </c>
      <c r="V43" s="357" t="s">
        <v>294</v>
      </c>
    </row>
    <row r="44" spans="1:22" ht="15" thickBot="1">
      <c r="A44" s="517"/>
      <c r="B44" s="206"/>
      <c r="C44" s="541" t="s">
        <v>22</v>
      </c>
      <c r="D44" s="545">
        <v>19</v>
      </c>
      <c r="E44" s="49">
        <v>26</v>
      </c>
      <c r="F44" s="691"/>
      <c r="G44" s="494"/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22</v>
      </c>
      <c r="M44" s="357" t="s">
        <v>294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>
      <c r="A45" s="515">
        <v>6</v>
      </c>
      <c r="B45" s="47" t="s">
        <v>35</v>
      </c>
      <c r="C45" s="520" t="s">
        <v>145</v>
      </c>
      <c r="D45" s="498">
        <v>3</v>
      </c>
      <c r="E45" s="46">
        <v>4</v>
      </c>
      <c r="F45" s="610" t="s">
        <v>138</v>
      </c>
      <c r="G45" s="494"/>
      <c r="H45" s="494" t="s">
        <v>25</v>
      </c>
      <c r="I45" s="494" t="s">
        <v>294</v>
      </c>
      <c r="J45" s="494" t="s">
        <v>294</v>
      </c>
      <c r="K45" s="573">
        <v>0</v>
      </c>
      <c r="L45" s="358" t="s">
        <v>3259</v>
      </c>
      <c r="M45" s="357" t="s">
        <v>35</v>
      </c>
      <c r="N45" s="357" t="s">
        <v>25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2100</v>
      </c>
      <c r="U45" s="357" t="s">
        <v>294</v>
      </c>
      <c r="V45" s="357" t="s">
        <v>294</v>
      </c>
    </row>
    <row r="46" spans="1:22">
      <c r="A46" s="515"/>
      <c r="B46" s="47" t="s">
        <v>3680</v>
      </c>
      <c r="C46" s="520" t="s">
        <v>3681</v>
      </c>
      <c r="D46" s="499">
        <v>4</v>
      </c>
      <c r="E46" s="47">
        <v>6</v>
      </c>
      <c r="F46" s="618" t="s">
        <v>3662</v>
      </c>
      <c r="G46" s="494"/>
      <c r="H46" s="494" t="s">
        <v>3661</v>
      </c>
      <c r="I46" s="494" t="s">
        <v>294</v>
      </c>
      <c r="J46" s="494" t="s">
        <v>294</v>
      </c>
      <c r="K46" s="573">
        <v>0</v>
      </c>
      <c r="L46" s="358" t="s">
        <v>3682</v>
      </c>
      <c r="M46" s="357" t="s">
        <v>3680</v>
      </c>
      <c r="N46" s="357" t="s">
        <v>3661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3663</v>
      </c>
      <c r="U46" s="357" t="s">
        <v>294</v>
      </c>
      <c r="V46" s="357" t="s">
        <v>294</v>
      </c>
    </row>
    <row r="47" spans="1:22">
      <c r="A47" s="515"/>
      <c r="B47" s="47" t="s">
        <v>3602</v>
      </c>
      <c r="C47" s="520" t="s">
        <v>3603</v>
      </c>
      <c r="D47" s="499">
        <v>3</v>
      </c>
      <c r="E47" s="47">
        <v>4</v>
      </c>
      <c r="F47" s="618" t="s">
        <v>3662</v>
      </c>
      <c r="G47" s="494"/>
      <c r="H47" s="494" t="s">
        <v>3661</v>
      </c>
      <c r="I47" s="494" t="s">
        <v>294</v>
      </c>
      <c r="J47" s="494" t="s">
        <v>294</v>
      </c>
      <c r="K47" s="573">
        <v>0</v>
      </c>
      <c r="L47" s="358" t="s">
        <v>3604</v>
      </c>
      <c r="M47" s="357" t="s">
        <v>3602</v>
      </c>
      <c r="N47" s="357" t="s">
        <v>3661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3663</v>
      </c>
      <c r="U47" s="357" t="s">
        <v>294</v>
      </c>
      <c r="V47" s="357" t="s">
        <v>294</v>
      </c>
    </row>
    <row r="48" spans="1:22">
      <c r="A48" s="515"/>
      <c r="B48" s="47" t="s">
        <v>36</v>
      </c>
      <c r="C48" s="520" t="s">
        <v>247</v>
      </c>
      <c r="D48" s="499">
        <v>1</v>
      </c>
      <c r="E48" s="47">
        <v>1</v>
      </c>
      <c r="F48" s="618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1131</v>
      </c>
      <c r="M48" s="357" t="s">
        <v>36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47" t="s">
        <v>3683</v>
      </c>
      <c r="C49" s="520" t="s">
        <v>3684</v>
      </c>
      <c r="D49" s="499">
        <v>3</v>
      </c>
      <c r="E49" s="47">
        <v>4</v>
      </c>
      <c r="F49" s="618" t="s">
        <v>3672</v>
      </c>
      <c r="G49" s="494"/>
      <c r="H49" s="494" t="s">
        <v>3671</v>
      </c>
      <c r="I49" s="494" t="s">
        <v>294</v>
      </c>
      <c r="J49" s="494" t="s">
        <v>294</v>
      </c>
      <c r="K49" s="573">
        <v>0</v>
      </c>
      <c r="L49" s="358" t="s">
        <v>3684</v>
      </c>
      <c r="M49" s="357" t="s">
        <v>3683</v>
      </c>
      <c r="N49" s="357" t="s">
        <v>3671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3673</v>
      </c>
      <c r="U49" s="357" t="s">
        <v>294</v>
      </c>
      <c r="V49" s="357" t="s">
        <v>294</v>
      </c>
    </row>
    <row r="50" spans="1:22">
      <c r="A50" s="515"/>
      <c r="B50" s="47" t="s">
        <v>3685</v>
      </c>
      <c r="C50" s="520" t="s">
        <v>3686</v>
      </c>
      <c r="D50" s="499">
        <v>4</v>
      </c>
      <c r="E50" s="47">
        <v>6</v>
      </c>
      <c r="F50" s="618" t="s">
        <v>3662</v>
      </c>
      <c r="G50" s="494"/>
      <c r="H50" s="494" t="s">
        <v>3661</v>
      </c>
      <c r="I50" s="494" t="s">
        <v>294</v>
      </c>
      <c r="J50" s="494" t="s">
        <v>294</v>
      </c>
      <c r="K50" s="573">
        <v>0</v>
      </c>
      <c r="L50" s="358" t="s">
        <v>3687</v>
      </c>
      <c r="M50" s="357" t="s">
        <v>3685</v>
      </c>
      <c r="N50" s="357" t="s">
        <v>3661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3663</v>
      </c>
      <c r="U50" s="357" t="s">
        <v>294</v>
      </c>
      <c r="V50" s="357" t="s">
        <v>294</v>
      </c>
    </row>
    <row r="51" spans="1:22" ht="15" thickBot="1">
      <c r="A51" s="515"/>
      <c r="B51" s="47" t="s">
        <v>3688</v>
      </c>
      <c r="C51" s="520" t="s">
        <v>3689</v>
      </c>
      <c r="D51" s="499">
        <v>3</v>
      </c>
      <c r="E51" s="47">
        <v>4</v>
      </c>
      <c r="F51" s="618" t="s">
        <v>3653</v>
      </c>
      <c r="G51" s="494"/>
      <c r="H51" s="494" t="s">
        <v>3652</v>
      </c>
      <c r="I51" s="494" t="s">
        <v>294</v>
      </c>
      <c r="J51" s="494" t="s">
        <v>294</v>
      </c>
      <c r="K51" s="573">
        <v>0</v>
      </c>
      <c r="L51" s="358" t="s">
        <v>3690</v>
      </c>
      <c r="M51" s="357" t="s">
        <v>3688</v>
      </c>
      <c r="N51" s="357" t="s">
        <v>3652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3654</v>
      </c>
      <c r="U51" s="357" t="s">
        <v>294</v>
      </c>
      <c r="V51" s="357" t="s">
        <v>294</v>
      </c>
    </row>
    <row r="52" spans="1:22" ht="15" thickBot="1">
      <c r="A52" s="517"/>
      <c r="B52" s="206"/>
      <c r="C52" s="541" t="s">
        <v>22</v>
      </c>
      <c r="D52" s="692">
        <v>21</v>
      </c>
      <c r="E52" s="692">
        <v>29</v>
      </c>
      <c r="F52" s="688"/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22</v>
      </c>
      <c r="M52" s="357" t="s">
        <v>294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294</v>
      </c>
      <c r="U52" s="357" t="s">
        <v>294</v>
      </c>
      <c r="V52" s="357" t="s">
        <v>294</v>
      </c>
    </row>
    <row r="53" spans="1:22">
      <c r="A53" s="602">
        <v>7</v>
      </c>
      <c r="B53" s="47" t="s">
        <v>3691</v>
      </c>
      <c r="C53" s="520" t="s">
        <v>3692</v>
      </c>
      <c r="D53" s="498">
        <v>5</v>
      </c>
      <c r="E53" s="46">
        <v>6</v>
      </c>
      <c r="F53" s="616" t="s">
        <v>3686</v>
      </c>
      <c r="G53" s="494"/>
      <c r="H53" s="494" t="s">
        <v>3685</v>
      </c>
      <c r="I53" s="494" t="s">
        <v>294</v>
      </c>
      <c r="J53" s="494" t="s">
        <v>294</v>
      </c>
      <c r="K53" s="573">
        <v>0</v>
      </c>
      <c r="L53" s="358" t="s">
        <v>3692</v>
      </c>
      <c r="M53" s="357" t="s">
        <v>3691</v>
      </c>
      <c r="N53" s="357" t="s">
        <v>3685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3687</v>
      </c>
      <c r="U53" s="357" t="s">
        <v>294</v>
      </c>
      <c r="V53" s="357" t="s">
        <v>294</v>
      </c>
    </row>
    <row r="54" spans="1:22">
      <c r="A54" s="515"/>
      <c r="B54" s="47" t="s">
        <v>3693</v>
      </c>
      <c r="C54" s="520" t="s">
        <v>3694</v>
      </c>
      <c r="D54" s="499">
        <v>3</v>
      </c>
      <c r="E54" s="47">
        <v>4</v>
      </c>
      <c r="F54" s="618" t="s">
        <v>3684</v>
      </c>
      <c r="G54" s="494"/>
      <c r="H54" s="494" t="s">
        <v>3683</v>
      </c>
      <c r="I54" s="494" t="s">
        <v>294</v>
      </c>
      <c r="J54" s="494" t="s">
        <v>294</v>
      </c>
      <c r="K54" s="573">
        <v>0</v>
      </c>
      <c r="L54" s="358" t="s">
        <v>3695</v>
      </c>
      <c r="M54" s="357" t="s">
        <v>3693</v>
      </c>
      <c r="N54" s="357" t="s">
        <v>3683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3684</v>
      </c>
      <c r="U54" s="357" t="s">
        <v>294</v>
      </c>
      <c r="V54" s="357" t="s">
        <v>294</v>
      </c>
    </row>
    <row r="55" spans="1:22">
      <c r="A55" s="515"/>
      <c r="B55" s="47" t="s">
        <v>40</v>
      </c>
      <c r="C55" s="520" t="s">
        <v>338</v>
      </c>
      <c r="D55" s="499">
        <v>1</v>
      </c>
      <c r="E55" s="499">
        <v>1</v>
      </c>
      <c r="F55" s="618" t="s">
        <v>247</v>
      </c>
      <c r="G55" s="494"/>
      <c r="H55" s="494" t="s">
        <v>36</v>
      </c>
      <c r="I55" s="494" t="s">
        <v>294</v>
      </c>
      <c r="J55" s="494" t="s">
        <v>294</v>
      </c>
      <c r="K55" s="573">
        <v>0</v>
      </c>
      <c r="L55" s="358" t="s">
        <v>1180</v>
      </c>
      <c r="M55" s="357" t="s">
        <v>40</v>
      </c>
      <c r="N55" s="357" t="s">
        <v>36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1131</v>
      </c>
      <c r="U55" s="357" t="s">
        <v>294</v>
      </c>
      <c r="V55" s="357" t="s">
        <v>294</v>
      </c>
    </row>
    <row r="56" spans="1:22">
      <c r="A56" s="515"/>
      <c r="B56" s="47" t="s">
        <v>38</v>
      </c>
      <c r="C56" s="520" t="s">
        <v>3607</v>
      </c>
      <c r="D56" s="499">
        <v>1</v>
      </c>
      <c r="E56" s="47">
        <v>1</v>
      </c>
      <c r="F56" s="618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331</v>
      </c>
      <c r="M56" s="357" t="s">
        <v>38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15"/>
      <c r="B57" s="47" t="s">
        <v>3696</v>
      </c>
      <c r="C57" s="520" t="s">
        <v>3697</v>
      </c>
      <c r="D57" s="499">
        <v>3</v>
      </c>
      <c r="E57" s="47">
        <v>4</v>
      </c>
      <c r="F57" s="618" t="s">
        <v>3686</v>
      </c>
      <c r="G57" s="494"/>
      <c r="H57" s="494" t="s">
        <v>3685</v>
      </c>
      <c r="I57" s="494" t="s">
        <v>294</v>
      </c>
      <c r="J57" s="494" t="s">
        <v>294</v>
      </c>
      <c r="K57" s="573">
        <v>0</v>
      </c>
      <c r="L57" s="358" t="s">
        <v>3698</v>
      </c>
      <c r="M57" s="357" t="s">
        <v>3696</v>
      </c>
      <c r="N57" s="357" t="s">
        <v>3685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3687</v>
      </c>
      <c r="U57" s="357" t="s">
        <v>294</v>
      </c>
      <c r="V57" s="357" t="s">
        <v>294</v>
      </c>
    </row>
    <row r="58" spans="1:22">
      <c r="A58" s="515"/>
      <c r="B58" s="47" t="s">
        <v>3699</v>
      </c>
      <c r="C58" s="520" t="s">
        <v>3700</v>
      </c>
      <c r="D58" s="499">
        <v>3</v>
      </c>
      <c r="E58" s="47">
        <v>4</v>
      </c>
      <c r="F58" s="618" t="s">
        <v>3684</v>
      </c>
      <c r="G58" s="494"/>
      <c r="H58" s="494" t="s">
        <v>3683</v>
      </c>
      <c r="I58" s="494" t="s">
        <v>294</v>
      </c>
      <c r="J58" s="494" t="s">
        <v>294</v>
      </c>
      <c r="K58" s="573">
        <v>0</v>
      </c>
      <c r="L58" s="358" t="s">
        <v>3701</v>
      </c>
      <c r="M58" s="357" t="s">
        <v>3699</v>
      </c>
      <c r="N58" s="357" t="s">
        <v>3683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3684</v>
      </c>
      <c r="U58" s="357" t="s">
        <v>294</v>
      </c>
      <c r="V58" s="357" t="s">
        <v>294</v>
      </c>
    </row>
    <row r="59" spans="1:22" ht="15" thickBot="1">
      <c r="A59" s="515"/>
      <c r="B59" s="47" t="s">
        <v>3702</v>
      </c>
      <c r="C59" s="520" t="s">
        <v>3703</v>
      </c>
      <c r="D59" s="516">
        <v>3</v>
      </c>
      <c r="E59" s="50">
        <v>4</v>
      </c>
      <c r="F59" s="678" t="s">
        <v>3686</v>
      </c>
      <c r="G59" s="494"/>
      <c r="H59" s="494" t="s">
        <v>3685</v>
      </c>
      <c r="I59" s="494" t="s">
        <v>294</v>
      </c>
      <c r="J59" s="494" t="s">
        <v>294</v>
      </c>
      <c r="K59" s="573">
        <v>0</v>
      </c>
      <c r="L59" s="358" t="s">
        <v>3703</v>
      </c>
      <c r="M59" s="357" t="s">
        <v>3702</v>
      </c>
      <c r="N59" s="357" t="s">
        <v>3685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3687</v>
      </c>
      <c r="U59" s="357" t="s">
        <v>294</v>
      </c>
      <c r="V59" s="357" t="s">
        <v>294</v>
      </c>
    </row>
    <row r="60" spans="1:22" ht="15" thickBot="1">
      <c r="A60" s="517"/>
      <c r="B60" s="206"/>
      <c r="C60" s="541" t="s">
        <v>22</v>
      </c>
      <c r="D60" s="547">
        <v>19</v>
      </c>
      <c r="E60" s="547">
        <v>24</v>
      </c>
      <c r="F60" s="690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8</v>
      </c>
      <c r="B61" s="47" t="s">
        <v>3619</v>
      </c>
      <c r="C61" s="520" t="s">
        <v>142</v>
      </c>
      <c r="D61" s="498">
        <v>6</v>
      </c>
      <c r="E61" s="498">
        <v>10</v>
      </c>
      <c r="F61" s="618"/>
      <c r="G61" s="494"/>
      <c r="H61" s="494" t="s">
        <v>294</v>
      </c>
      <c r="I61" s="494" t="s">
        <v>294</v>
      </c>
      <c r="J61" s="494" t="s">
        <v>294</v>
      </c>
      <c r="K61" s="573">
        <v>0</v>
      </c>
      <c r="L61" s="358" t="s">
        <v>1181</v>
      </c>
      <c r="M61" s="357" t="s">
        <v>3619</v>
      </c>
      <c r="N61" s="357" t="s">
        <v>294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294</v>
      </c>
      <c r="U61" s="357" t="s">
        <v>294</v>
      </c>
      <c r="V61" s="357" t="s">
        <v>294</v>
      </c>
    </row>
    <row r="62" spans="1:22">
      <c r="A62" s="515"/>
      <c r="B62" s="47" t="s">
        <v>3704</v>
      </c>
      <c r="C62" s="533" t="s">
        <v>3705</v>
      </c>
      <c r="D62" s="499">
        <v>4</v>
      </c>
      <c r="E62" s="499">
        <v>6</v>
      </c>
      <c r="F62" s="618" t="s">
        <v>3706</v>
      </c>
      <c r="G62" s="494"/>
      <c r="H62" s="494" t="s">
        <v>3699</v>
      </c>
      <c r="I62" s="494" t="s">
        <v>294</v>
      </c>
      <c r="J62" s="494" t="s">
        <v>294</v>
      </c>
      <c r="K62" s="573">
        <v>0</v>
      </c>
      <c r="L62" s="358" t="s">
        <v>3707</v>
      </c>
      <c r="M62" s="357" t="s">
        <v>3704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3706</v>
      </c>
      <c r="U62" s="357" t="s">
        <v>294</v>
      </c>
      <c r="V62" s="357" t="s">
        <v>294</v>
      </c>
    </row>
    <row r="63" spans="1:22">
      <c r="A63" s="515"/>
      <c r="B63" s="47" t="s">
        <v>3708</v>
      </c>
      <c r="C63" s="520" t="s">
        <v>3709</v>
      </c>
      <c r="D63" s="499">
        <v>3</v>
      </c>
      <c r="E63" s="499">
        <v>4</v>
      </c>
      <c r="F63" s="618" t="s">
        <v>3692</v>
      </c>
      <c r="G63" s="494"/>
      <c r="H63" s="494" t="s">
        <v>3691</v>
      </c>
      <c r="I63" s="494" t="s">
        <v>294</v>
      </c>
      <c r="J63" s="494" t="s">
        <v>294</v>
      </c>
      <c r="K63" s="573">
        <v>0</v>
      </c>
      <c r="L63" s="358" t="s">
        <v>3710</v>
      </c>
      <c r="M63" s="357" t="s">
        <v>3708</v>
      </c>
      <c r="N63" s="357" t="s">
        <v>3691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3692</v>
      </c>
      <c r="U63" s="357" t="s">
        <v>294</v>
      </c>
      <c r="V63" s="357" t="s">
        <v>294</v>
      </c>
    </row>
    <row r="64" spans="1:22">
      <c r="A64" s="515"/>
      <c r="B64" s="47" t="s">
        <v>3616</v>
      </c>
      <c r="C64" s="520" t="s">
        <v>3617</v>
      </c>
      <c r="D64" s="499">
        <v>3</v>
      </c>
      <c r="E64" s="499">
        <v>4</v>
      </c>
      <c r="F64" s="618" t="s">
        <v>3711</v>
      </c>
      <c r="G64" s="494"/>
      <c r="H64" s="494" t="s">
        <v>38</v>
      </c>
      <c r="I64" s="494" t="s">
        <v>294</v>
      </c>
      <c r="J64" s="494" t="s">
        <v>294</v>
      </c>
      <c r="K64" s="573">
        <v>0</v>
      </c>
      <c r="L64" s="358" t="s">
        <v>3618</v>
      </c>
      <c r="M64" s="357" t="s">
        <v>3616</v>
      </c>
      <c r="N64" s="357" t="s">
        <v>38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331</v>
      </c>
      <c r="U64" s="357" t="s">
        <v>294</v>
      </c>
      <c r="V64" s="357" t="s">
        <v>294</v>
      </c>
    </row>
    <row r="65" spans="1:22" ht="15" thickBot="1">
      <c r="A65" s="515"/>
      <c r="B65" s="47" t="s">
        <v>3712</v>
      </c>
      <c r="C65" s="520" t="s">
        <v>3713</v>
      </c>
      <c r="D65" s="516">
        <v>3</v>
      </c>
      <c r="E65" s="516">
        <v>4</v>
      </c>
      <c r="F65" s="618" t="s">
        <v>146</v>
      </c>
      <c r="G65" s="494"/>
      <c r="H65" s="494" t="s">
        <v>38</v>
      </c>
      <c r="I65" s="494" t="s">
        <v>294</v>
      </c>
      <c r="J65" s="494" t="s">
        <v>294</v>
      </c>
      <c r="K65" s="573">
        <v>0</v>
      </c>
      <c r="L65" s="358" t="s">
        <v>3714</v>
      </c>
      <c r="M65" s="357" t="s">
        <v>3712</v>
      </c>
      <c r="N65" s="357" t="s">
        <v>38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331</v>
      </c>
      <c r="U65" s="357" t="s">
        <v>294</v>
      </c>
      <c r="V65" s="357" t="s">
        <v>294</v>
      </c>
    </row>
    <row r="66" spans="1:22" ht="15" thickBot="1">
      <c r="A66" s="517"/>
      <c r="B66" s="206"/>
      <c r="C66" s="541" t="s">
        <v>22</v>
      </c>
      <c r="D66" s="49">
        <v>19</v>
      </c>
      <c r="E66" s="49">
        <v>28</v>
      </c>
      <c r="F66" s="691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15">
        <v>9</v>
      </c>
      <c r="B67" s="47" t="s">
        <v>3629</v>
      </c>
      <c r="C67" s="520" t="s">
        <v>147</v>
      </c>
      <c r="D67" s="499">
        <v>6</v>
      </c>
      <c r="E67" s="499">
        <v>10</v>
      </c>
      <c r="F67" s="618" t="s">
        <v>3715</v>
      </c>
      <c r="G67" s="494"/>
      <c r="H67" s="494" t="s">
        <v>35</v>
      </c>
      <c r="I67" s="494" t="s">
        <v>3712</v>
      </c>
      <c r="J67" s="494" t="s">
        <v>294</v>
      </c>
      <c r="K67" s="573">
        <v>0</v>
      </c>
      <c r="L67" s="358" t="s">
        <v>1153</v>
      </c>
      <c r="M67" s="357" t="s">
        <v>3629</v>
      </c>
      <c r="N67" s="357" t="s">
        <v>35</v>
      </c>
      <c r="O67" s="357" t="s">
        <v>3712</v>
      </c>
      <c r="P67" s="357" t="s">
        <v>294</v>
      </c>
      <c r="Q67" s="357">
        <v>0</v>
      </c>
      <c r="R67" s="357">
        <v>36</v>
      </c>
      <c r="S67" s="357">
        <v>0</v>
      </c>
      <c r="T67" s="357" t="s">
        <v>3259</v>
      </c>
      <c r="U67" s="357" t="s">
        <v>3714</v>
      </c>
      <c r="V67" s="357" t="s">
        <v>294</v>
      </c>
    </row>
    <row r="68" spans="1:22" ht="21" thickBot="1">
      <c r="A68" s="515"/>
      <c r="B68" s="47" t="s">
        <v>3716</v>
      </c>
      <c r="C68" s="520" t="s">
        <v>3717</v>
      </c>
      <c r="D68" s="516">
        <v>15</v>
      </c>
      <c r="E68" s="516">
        <v>26</v>
      </c>
      <c r="F68" s="693" t="s">
        <v>3718</v>
      </c>
      <c r="G68" s="494"/>
      <c r="H68" s="494" t="s">
        <v>3704</v>
      </c>
      <c r="I68" s="494" t="s">
        <v>3708</v>
      </c>
      <c r="J68" s="494" t="s">
        <v>294</v>
      </c>
      <c r="K68" s="573">
        <v>0</v>
      </c>
      <c r="L68" s="358" t="s">
        <v>3719</v>
      </c>
      <c r="M68" s="357" t="s">
        <v>3716</v>
      </c>
      <c r="N68" s="357" t="s">
        <v>3704</v>
      </c>
      <c r="O68" s="357" t="s">
        <v>3708</v>
      </c>
      <c r="P68" s="357" t="s">
        <v>294</v>
      </c>
      <c r="Q68" s="357">
        <v>0</v>
      </c>
      <c r="R68" s="357">
        <v>48</v>
      </c>
      <c r="S68" s="357">
        <v>0</v>
      </c>
      <c r="T68" s="357" t="s">
        <v>3707</v>
      </c>
      <c r="U68" s="357" t="s">
        <v>3710</v>
      </c>
      <c r="V68" s="357" t="s">
        <v>294</v>
      </c>
    </row>
    <row r="69" spans="1:22" ht="15" thickBot="1">
      <c r="A69" s="517"/>
      <c r="B69" s="206"/>
      <c r="C69" s="541" t="s">
        <v>22</v>
      </c>
      <c r="D69" s="545">
        <v>21</v>
      </c>
      <c r="E69" s="545">
        <v>36</v>
      </c>
      <c r="F69" s="690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>
      <c r="A70" s="602">
        <v>10</v>
      </c>
      <c r="B70" s="544" t="s">
        <v>3720</v>
      </c>
      <c r="C70" s="532" t="s">
        <v>3721</v>
      </c>
      <c r="D70" s="694">
        <v>13</v>
      </c>
      <c r="E70" s="535">
        <v>22</v>
      </c>
      <c r="F70" s="496" t="s">
        <v>3722</v>
      </c>
      <c r="G70" s="494"/>
      <c r="H70" s="494" t="s">
        <v>3716</v>
      </c>
      <c r="I70" s="494" t="s">
        <v>294</v>
      </c>
      <c r="J70" s="494" t="s">
        <v>294</v>
      </c>
      <c r="K70" s="573">
        <v>0</v>
      </c>
      <c r="L70" s="358" t="s">
        <v>3723</v>
      </c>
      <c r="M70" s="357" t="s">
        <v>3720</v>
      </c>
      <c r="N70" s="357" t="s">
        <v>3716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3719</v>
      </c>
      <c r="U70" s="357" t="s">
        <v>294</v>
      </c>
      <c r="V70" s="357" t="s">
        <v>294</v>
      </c>
    </row>
    <row r="71" spans="1:22" ht="15" thickBot="1">
      <c r="A71" s="515"/>
      <c r="B71" s="544" t="s">
        <v>3724</v>
      </c>
      <c r="C71" s="532" t="s">
        <v>151</v>
      </c>
      <c r="D71" s="695">
        <v>7</v>
      </c>
      <c r="E71" s="544">
        <v>12</v>
      </c>
      <c r="F71" s="496" t="s">
        <v>147</v>
      </c>
      <c r="G71" s="494"/>
      <c r="H71" s="494" t="s">
        <v>3629</v>
      </c>
      <c r="I71" s="494" t="s">
        <v>294</v>
      </c>
      <c r="J71" s="494" t="s">
        <v>294</v>
      </c>
      <c r="K71" s="573">
        <v>0</v>
      </c>
      <c r="L71" s="358" t="s">
        <v>1182</v>
      </c>
      <c r="M71" s="357" t="s">
        <v>3724</v>
      </c>
      <c r="N71" s="357" t="s">
        <v>3629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1153</v>
      </c>
      <c r="U71" s="357" t="s">
        <v>294</v>
      </c>
      <c r="V71" s="357" t="s">
        <v>294</v>
      </c>
    </row>
    <row r="72" spans="1:22" ht="15" thickBot="1">
      <c r="A72" s="517"/>
      <c r="B72" s="206"/>
      <c r="C72" s="541" t="s">
        <v>22</v>
      </c>
      <c r="D72" s="49">
        <v>20</v>
      </c>
      <c r="E72" s="696">
        <v>34</v>
      </c>
      <c r="F72" s="691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697"/>
      <c r="B73" s="697"/>
      <c r="C73" s="525" t="s">
        <v>111</v>
      </c>
      <c r="D73" s="49">
        <v>200</v>
      </c>
      <c r="E73" s="696">
        <v>275</v>
      </c>
      <c r="F73" s="698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F74" s="684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  <row r="81" spans="6:6">
      <c r="F81" s="684"/>
    </row>
    <row r="82" spans="6:6">
      <c r="F82" s="684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D7E7-FF8C-45B0-BFAF-7E2F32B94822}">
  <sheetPr codeName="Sheet242"/>
  <dimension ref="A1:V82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722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840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46" t="s">
        <v>10</v>
      </c>
      <c r="C9" s="531" t="s">
        <v>438</v>
      </c>
      <c r="D9" s="498">
        <v>2</v>
      </c>
      <c r="E9" s="46">
        <v>2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47" t="s">
        <v>3168</v>
      </c>
      <c r="C10" s="523" t="s">
        <v>3533</v>
      </c>
      <c r="D10" s="499">
        <v>5</v>
      </c>
      <c r="E10" s="47">
        <v>6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3170</v>
      </c>
      <c r="M10" s="357" t="s">
        <v>3168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47" t="s">
        <v>3534</v>
      </c>
      <c r="C11" s="520" t="s">
        <v>3535</v>
      </c>
      <c r="D11" s="499">
        <v>3</v>
      </c>
      <c r="E11" s="47">
        <v>4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3536</v>
      </c>
      <c r="M11" s="357" t="s">
        <v>3534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47" t="s">
        <v>3537</v>
      </c>
      <c r="C12" s="520" t="s">
        <v>3538</v>
      </c>
      <c r="D12" s="499">
        <v>3</v>
      </c>
      <c r="E12" s="47">
        <v>4</v>
      </c>
      <c r="F12" s="676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3539</v>
      </c>
      <c r="M12" s="357" t="s">
        <v>3537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515"/>
      <c r="B13" s="47" t="s">
        <v>3540</v>
      </c>
      <c r="C13" s="520" t="s">
        <v>3541</v>
      </c>
      <c r="D13" s="499">
        <v>2</v>
      </c>
      <c r="E13" s="47">
        <v>2</v>
      </c>
      <c r="F13" s="676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3542</v>
      </c>
      <c r="M13" s="357" t="s">
        <v>3540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>
      <c r="A14" s="515"/>
      <c r="B14" s="47" t="s">
        <v>19</v>
      </c>
      <c r="C14" s="520" t="s">
        <v>335</v>
      </c>
      <c r="D14" s="499">
        <v>2</v>
      </c>
      <c r="E14" s="47">
        <v>2</v>
      </c>
      <c r="F14" s="676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335</v>
      </c>
      <c r="M14" s="357" t="s">
        <v>19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515"/>
      <c r="B15" s="50" t="s">
        <v>20</v>
      </c>
      <c r="C15" s="520" t="s">
        <v>3543</v>
      </c>
      <c r="D15" s="499">
        <v>5</v>
      </c>
      <c r="E15" s="50">
        <v>6</v>
      </c>
      <c r="F15" s="676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470</v>
      </c>
      <c r="M15" s="357" t="s">
        <v>20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 ht="15" thickBot="1">
      <c r="A16" s="517"/>
      <c r="B16" s="48"/>
      <c r="C16" s="538" t="s">
        <v>22</v>
      </c>
      <c r="D16" s="49">
        <v>22</v>
      </c>
      <c r="E16" s="49">
        <v>26</v>
      </c>
      <c r="F16" s="615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22</v>
      </c>
      <c r="M16" s="357" t="s">
        <v>294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602">
        <v>2</v>
      </c>
      <c r="B17" s="47" t="s">
        <v>3544</v>
      </c>
      <c r="C17" s="520" t="s">
        <v>3545</v>
      </c>
      <c r="D17" s="498">
        <v>5</v>
      </c>
      <c r="E17" s="46">
        <v>6</v>
      </c>
      <c r="F17" s="616" t="s">
        <v>3533</v>
      </c>
      <c r="G17" s="494"/>
      <c r="H17" s="494" t="s">
        <v>3168</v>
      </c>
      <c r="I17" s="494" t="s">
        <v>294</v>
      </c>
      <c r="J17" s="494" t="s">
        <v>294</v>
      </c>
      <c r="K17" s="573">
        <v>0</v>
      </c>
      <c r="L17" s="358" t="s">
        <v>593</v>
      </c>
      <c r="M17" s="357" t="s">
        <v>3544</v>
      </c>
      <c r="N17" s="357" t="s">
        <v>3168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3170</v>
      </c>
      <c r="U17" s="357" t="s">
        <v>294</v>
      </c>
      <c r="V17" s="357" t="s">
        <v>294</v>
      </c>
    </row>
    <row r="18" spans="1:22">
      <c r="A18" s="515"/>
      <c r="B18" s="47" t="s">
        <v>3546</v>
      </c>
      <c r="C18" s="520" t="s">
        <v>3547</v>
      </c>
      <c r="D18" s="499">
        <v>3</v>
      </c>
      <c r="E18" s="47">
        <v>4</v>
      </c>
      <c r="F18" s="618" t="s">
        <v>3538</v>
      </c>
      <c r="G18" s="494"/>
      <c r="H18" s="494" t="s">
        <v>3537</v>
      </c>
      <c r="I18" s="494" t="s">
        <v>294</v>
      </c>
      <c r="J18" s="494" t="s">
        <v>294</v>
      </c>
      <c r="K18" s="573">
        <v>0</v>
      </c>
      <c r="L18" s="358" t="s">
        <v>3548</v>
      </c>
      <c r="M18" s="357" t="s">
        <v>3546</v>
      </c>
      <c r="N18" s="357" t="s">
        <v>3537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3539</v>
      </c>
      <c r="U18" s="357" t="s">
        <v>294</v>
      </c>
      <c r="V18" s="357" t="s">
        <v>294</v>
      </c>
    </row>
    <row r="19" spans="1:22">
      <c r="A19" s="515"/>
      <c r="B19" s="47" t="s">
        <v>3549</v>
      </c>
      <c r="C19" s="520" t="s">
        <v>3550</v>
      </c>
      <c r="D19" s="499">
        <v>3</v>
      </c>
      <c r="E19" s="47">
        <v>4</v>
      </c>
      <c r="F19" s="618" t="s">
        <v>3551</v>
      </c>
      <c r="G19" s="494"/>
      <c r="H19" s="494" t="s">
        <v>3534</v>
      </c>
      <c r="I19" s="494" t="s">
        <v>294</v>
      </c>
      <c r="J19" s="494" t="s">
        <v>294</v>
      </c>
      <c r="K19" s="573">
        <v>0</v>
      </c>
      <c r="L19" s="358" t="s">
        <v>3550</v>
      </c>
      <c r="M19" s="357" t="s">
        <v>3549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3552</v>
      </c>
      <c r="U19" s="357" t="s">
        <v>294</v>
      </c>
      <c r="V19" s="357" t="s">
        <v>294</v>
      </c>
    </row>
    <row r="20" spans="1:22">
      <c r="A20" s="515"/>
      <c r="B20" s="47" t="s">
        <v>25</v>
      </c>
      <c r="C20" s="520" t="s">
        <v>138</v>
      </c>
      <c r="D20" s="499">
        <v>3</v>
      </c>
      <c r="E20" s="47">
        <v>4</v>
      </c>
      <c r="F20" s="676"/>
      <c r="G20" s="494"/>
      <c r="H20" s="494" t="s">
        <v>294</v>
      </c>
      <c r="I20" s="494" t="s">
        <v>294</v>
      </c>
      <c r="J20" s="494" t="s">
        <v>294</v>
      </c>
      <c r="K20" s="573">
        <v>0</v>
      </c>
      <c r="L20" s="358" t="s">
        <v>2100</v>
      </c>
      <c r="M20" s="357" t="s">
        <v>25</v>
      </c>
      <c r="N20" s="357" t="s">
        <v>294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294</v>
      </c>
      <c r="U20" s="357" t="s">
        <v>294</v>
      </c>
      <c r="V20" s="357" t="s">
        <v>294</v>
      </c>
    </row>
    <row r="21" spans="1:22">
      <c r="A21" s="515"/>
      <c r="B21" s="47" t="s">
        <v>3553</v>
      </c>
      <c r="C21" s="520" t="s">
        <v>3554</v>
      </c>
      <c r="D21" s="499">
        <v>2</v>
      </c>
      <c r="E21" s="47">
        <v>2</v>
      </c>
      <c r="F21" s="618" t="s">
        <v>3551</v>
      </c>
      <c r="G21" s="494"/>
      <c r="H21" s="494" t="s">
        <v>3534</v>
      </c>
      <c r="I21" s="494" t="s">
        <v>294</v>
      </c>
      <c r="J21" s="494" t="s">
        <v>294</v>
      </c>
      <c r="K21" s="573">
        <v>0</v>
      </c>
      <c r="L21" s="358" t="s">
        <v>3555</v>
      </c>
      <c r="M21" s="357" t="s">
        <v>3553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3552</v>
      </c>
      <c r="U21" s="357" t="s">
        <v>294</v>
      </c>
      <c r="V21" s="357" t="s">
        <v>294</v>
      </c>
    </row>
    <row r="22" spans="1:22" ht="15" thickBot="1">
      <c r="A22" s="515"/>
      <c r="B22" s="47" t="s">
        <v>26</v>
      </c>
      <c r="C22" s="520" t="s">
        <v>52</v>
      </c>
      <c r="D22" s="499">
        <v>5</v>
      </c>
      <c r="E22" s="50">
        <v>6</v>
      </c>
      <c r="F22" s="618" t="s">
        <v>3543</v>
      </c>
      <c r="G22" s="494"/>
      <c r="H22" s="494" t="s">
        <v>20</v>
      </c>
      <c r="I22" s="494" t="s">
        <v>294</v>
      </c>
      <c r="J22" s="494" t="s">
        <v>294</v>
      </c>
      <c r="K22" s="573">
        <v>0</v>
      </c>
      <c r="L22" s="358" t="s">
        <v>3412</v>
      </c>
      <c r="M22" s="357" t="s">
        <v>26</v>
      </c>
      <c r="N22" s="357" t="s">
        <v>20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470</v>
      </c>
      <c r="U22" s="357" t="s">
        <v>294</v>
      </c>
      <c r="V22" s="357" t="s">
        <v>294</v>
      </c>
    </row>
    <row r="23" spans="1:22" ht="15" thickBot="1">
      <c r="A23" s="517"/>
      <c r="B23" s="48"/>
      <c r="C23" s="538" t="s">
        <v>22</v>
      </c>
      <c r="D23" s="49">
        <v>21</v>
      </c>
      <c r="E23" s="49">
        <v>26</v>
      </c>
      <c r="F23" s="677"/>
      <c r="G23" s="494"/>
      <c r="H23" s="494" t="s">
        <v>294</v>
      </c>
      <c r="I23" s="494" t="s">
        <v>294</v>
      </c>
      <c r="J23" s="494" t="s">
        <v>294</v>
      </c>
      <c r="K23" s="573">
        <v>0</v>
      </c>
      <c r="L23" s="358" t="s">
        <v>22</v>
      </c>
      <c r="M23" s="357" t="s">
        <v>294</v>
      </c>
      <c r="N23" s="357" t="s">
        <v>294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294</v>
      </c>
      <c r="U23" s="357" t="s">
        <v>294</v>
      </c>
      <c r="V23" s="357" t="s">
        <v>294</v>
      </c>
    </row>
    <row r="24" spans="1:22">
      <c r="A24" s="602">
        <v>3</v>
      </c>
      <c r="B24" s="47" t="s">
        <v>3556</v>
      </c>
      <c r="C24" s="520" t="s">
        <v>3557</v>
      </c>
      <c r="D24" s="498">
        <v>3</v>
      </c>
      <c r="E24" s="46">
        <v>4</v>
      </c>
      <c r="F24" s="616" t="s">
        <v>3538</v>
      </c>
      <c r="G24" s="494"/>
      <c r="H24" s="494" t="s">
        <v>3537</v>
      </c>
      <c r="I24" s="494" t="s">
        <v>294</v>
      </c>
      <c r="J24" s="494" t="s">
        <v>294</v>
      </c>
      <c r="K24" s="573">
        <v>0</v>
      </c>
      <c r="L24" s="358" t="s">
        <v>3558</v>
      </c>
      <c r="M24" s="357" t="s">
        <v>3556</v>
      </c>
      <c r="N24" s="357" t="s">
        <v>3537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3539</v>
      </c>
      <c r="U24" s="357" t="s">
        <v>294</v>
      </c>
      <c r="V24" s="357" t="s">
        <v>294</v>
      </c>
    </row>
    <row r="25" spans="1:22">
      <c r="A25" s="515"/>
      <c r="B25" s="47" t="s">
        <v>3559</v>
      </c>
      <c r="C25" s="520" t="s">
        <v>3560</v>
      </c>
      <c r="D25" s="499">
        <v>3</v>
      </c>
      <c r="E25" s="47">
        <v>4</v>
      </c>
      <c r="F25" s="618" t="s">
        <v>3547</v>
      </c>
      <c r="G25" s="494"/>
      <c r="H25" s="494" t="s">
        <v>3546</v>
      </c>
      <c r="I25" s="494" t="s">
        <v>294</v>
      </c>
      <c r="J25" s="494" t="s">
        <v>294</v>
      </c>
      <c r="K25" s="573">
        <v>0</v>
      </c>
      <c r="L25" s="358" t="s">
        <v>3561</v>
      </c>
      <c r="M25" s="357" t="s">
        <v>3559</v>
      </c>
      <c r="N25" s="357" t="s">
        <v>3546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3548</v>
      </c>
      <c r="U25" s="357" t="s">
        <v>294</v>
      </c>
      <c r="V25" s="357" t="s">
        <v>294</v>
      </c>
    </row>
    <row r="26" spans="1:22">
      <c r="A26" s="515"/>
      <c r="B26" s="47" t="s">
        <v>3413</v>
      </c>
      <c r="C26" s="520" t="s">
        <v>3415</v>
      </c>
      <c r="D26" s="499">
        <v>3</v>
      </c>
      <c r="E26" s="47">
        <v>4</v>
      </c>
      <c r="F26" s="618"/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3415</v>
      </c>
      <c r="M26" s="357" t="s">
        <v>3413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294</v>
      </c>
      <c r="U26" s="357" t="s">
        <v>294</v>
      </c>
      <c r="V26" s="357" t="s">
        <v>294</v>
      </c>
    </row>
    <row r="27" spans="1:22">
      <c r="A27" s="515"/>
      <c r="B27" s="47" t="s">
        <v>3562</v>
      </c>
      <c r="C27" s="520" t="s">
        <v>3563</v>
      </c>
      <c r="D27" s="499">
        <v>3</v>
      </c>
      <c r="E27" s="47">
        <v>4</v>
      </c>
      <c r="F27" s="618" t="s">
        <v>3547</v>
      </c>
      <c r="G27" s="494"/>
      <c r="H27" s="494" t="s">
        <v>3546</v>
      </c>
      <c r="I27" s="494" t="s">
        <v>294</v>
      </c>
      <c r="J27" s="494" t="s">
        <v>294</v>
      </c>
      <c r="K27" s="573">
        <v>0</v>
      </c>
      <c r="L27" s="358" t="s">
        <v>3564</v>
      </c>
      <c r="M27" s="357" t="s">
        <v>3562</v>
      </c>
      <c r="N27" s="357" t="s">
        <v>3546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3548</v>
      </c>
      <c r="U27" s="357" t="s">
        <v>294</v>
      </c>
      <c r="V27" s="357" t="s">
        <v>294</v>
      </c>
    </row>
    <row r="28" spans="1:22">
      <c r="A28" s="515"/>
      <c r="B28" s="47" t="s">
        <v>33</v>
      </c>
      <c r="C28" s="520" t="s">
        <v>140</v>
      </c>
      <c r="D28" s="499">
        <v>5</v>
      </c>
      <c r="E28" s="47">
        <v>6</v>
      </c>
      <c r="F28" s="618" t="s">
        <v>52</v>
      </c>
      <c r="G28" s="494"/>
      <c r="H28" s="494" t="s">
        <v>26</v>
      </c>
      <c r="I28" s="494" t="s">
        <v>294</v>
      </c>
      <c r="J28" s="494" t="s">
        <v>294</v>
      </c>
      <c r="K28" s="573">
        <v>0</v>
      </c>
      <c r="L28" s="358" t="s">
        <v>602</v>
      </c>
      <c r="M28" s="357" t="s">
        <v>33</v>
      </c>
      <c r="N28" s="357" t="s">
        <v>26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3412</v>
      </c>
      <c r="U28" s="357" t="s">
        <v>294</v>
      </c>
      <c r="V28" s="357" t="s">
        <v>294</v>
      </c>
    </row>
    <row r="29" spans="1:22">
      <c r="A29" s="515"/>
      <c r="B29" s="47" t="s">
        <v>29</v>
      </c>
      <c r="C29" s="520" t="s">
        <v>53</v>
      </c>
      <c r="D29" s="499">
        <v>2</v>
      </c>
      <c r="E29" s="47">
        <v>2</v>
      </c>
      <c r="F29" s="618"/>
      <c r="G29" s="494"/>
      <c r="H29" s="494" t="s">
        <v>294</v>
      </c>
      <c r="I29" s="494" t="s">
        <v>294</v>
      </c>
      <c r="J29" s="494" t="s">
        <v>294</v>
      </c>
      <c r="K29" s="573">
        <v>0</v>
      </c>
      <c r="L29" s="358" t="s">
        <v>609</v>
      </c>
      <c r="M29" s="357" t="s">
        <v>29</v>
      </c>
      <c r="N29" s="357" t="s">
        <v>294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294</v>
      </c>
      <c r="U29" s="357" t="s">
        <v>294</v>
      </c>
      <c r="V29" s="357" t="s">
        <v>294</v>
      </c>
    </row>
    <row r="30" spans="1:22" ht="15" thickBot="1">
      <c r="A30" s="515"/>
      <c r="B30" s="47" t="s">
        <v>3565</v>
      </c>
      <c r="C30" s="520" t="s">
        <v>3566</v>
      </c>
      <c r="D30" s="499">
        <v>3</v>
      </c>
      <c r="E30" s="47">
        <v>4</v>
      </c>
      <c r="F30" s="618" t="s">
        <v>3550</v>
      </c>
      <c r="G30" s="494"/>
      <c r="H30" s="494" t="s">
        <v>3549</v>
      </c>
      <c r="I30" s="494" t="s">
        <v>294</v>
      </c>
      <c r="J30" s="494" t="s">
        <v>294</v>
      </c>
      <c r="K30" s="573">
        <v>0</v>
      </c>
      <c r="L30" s="358" t="s">
        <v>3566</v>
      </c>
      <c r="M30" s="357" t="s">
        <v>3565</v>
      </c>
      <c r="N30" s="357" t="s">
        <v>3549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3550</v>
      </c>
      <c r="U30" s="357" t="s">
        <v>294</v>
      </c>
      <c r="V30" s="357" t="s">
        <v>294</v>
      </c>
    </row>
    <row r="31" spans="1:22" ht="15" thickBot="1">
      <c r="A31" s="517"/>
      <c r="B31" s="48"/>
      <c r="C31" s="538" t="s">
        <v>22</v>
      </c>
      <c r="D31" s="49">
        <v>22</v>
      </c>
      <c r="E31" s="49">
        <v>28</v>
      </c>
      <c r="F31" s="615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22</v>
      </c>
      <c r="M31" s="357" t="s">
        <v>294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515">
        <v>4</v>
      </c>
      <c r="B32" s="47" t="s">
        <v>18</v>
      </c>
      <c r="C32" s="520" t="s">
        <v>3567</v>
      </c>
      <c r="D32" s="498">
        <v>2</v>
      </c>
      <c r="E32" s="46">
        <v>2</v>
      </c>
      <c r="F32" s="616"/>
      <c r="G32" s="494"/>
      <c r="H32" s="494" t="s">
        <v>294</v>
      </c>
      <c r="I32" s="494" t="s">
        <v>294</v>
      </c>
      <c r="J32" s="494" t="s">
        <v>294</v>
      </c>
      <c r="K32" s="573">
        <v>0</v>
      </c>
      <c r="L32" s="358" t="s">
        <v>608</v>
      </c>
      <c r="M32" s="357" t="s">
        <v>18</v>
      </c>
      <c r="N32" s="357" t="s">
        <v>294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294</v>
      </c>
      <c r="U32" s="357" t="s">
        <v>294</v>
      </c>
      <c r="V32" s="357" t="s">
        <v>294</v>
      </c>
    </row>
    <row r="33" spans="1:22">
      <c r="A33" s="515"/>
      <c r="B33" s="47" t="s">
        <v>3568</v>
      </c>
      <c r="C33" s="520" t="s">
        <v>3569</v>
      </c>
      <c r="D33" s="499">
        <v>2</v>
      </c>
      <c r="E33" s="47">
        <v>4</v>
      </c>
      <c r="F33" s="618" t="s">
        <v>3557</v>
      </c>
      <c r="G33" s="494"/>
      <c r="H33" s="494" t="s">
        <v>3556</v>
      </c>
      <c r="I33" s="494" t="s">
        <v>294</v>
      </c>
      <c r="J33" s="494" t="s">
        <v>294</v>
      </c>
      <c r="K33" s="573">
        <v>0</v>
      </c>
      <c r="L33" s="358" t="s">
        <v>3569</v>
      </c>
      <c r="M33" s="357" t="s">
        <v>3568</v>
      </c>
      <c r="N33" s="357" t="s">
        <v>3556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3558</v>
      </c>
      <c r="U33" s="357" t="s">
        <v>294</v>
      </c>
      <c r="V33" s="357" t="s">
        <v>294</v>
      </c>
    </row>
    <row r="34" spans="1:22">
      <c r="A34" s="515"/>
      <c r="B34" s="47" t="s">
        <v>30</v>
      </c>
      <c r="C34" s="520" t="s">
        <v>141</v>
      </c>
      <c r="D34" s="499">
        <v>5</v>
      </c>
      <c r="E34" s="47">
        <v>6</v>
      </c>
      <c r="F34" s="618" t="s">
        <v>3570</v>
      </c>
      <c r="G34" s="494"/>
      <c r="H34" s="494" t="s">
        <v>3544</v>
      </c>
      <c r="I34" s="494" t="s">
        <v>294</v>
      </c>
      <c r="J34" s="494" t="s">
        <v>294</v>
      </c>
      <c r="K34" s="573">
        <v>0</v>
      </c>
      <c r="L34" s="358" t="s">
        <v>604</v>
      </c>
      <c r="M34" s="357" t="s">
        <v>30</v>
      </c>
      <c r="N34" s="357" t="s">
        <v>3544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593</v>
      </c>
      <c r="U34" s="357" t="s">
        <v>294</v>
      </c>
      <c r="V34" s="357" t="s">
        <v>294</v>
      </c>
    </row>
    <row r="35" spans="1:22">
      <c r="A35" s="515"/>
      <c r="B35" s="47" t="s">
        <v>3454</v>
      </c>
      <c r="C35" s="520" t="s">
        <v>3456</v>
      </c>
      <c r="D35" s="499">
        <v>2</v>
      </c>
      <c r="E35" s="47">
        <v>2</v>
      </c>
      <c r="F35" s="618"/>
      <c r="G35" s="494" t="s">
        <v>241</v>
      </c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3456</v>
      </c>
      <c r="M35" s="357" t="s">
        <v>3454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</row>
    <row r="36" spans="1:22">
      <c r="A36" s="515"/>
      <c r="B36" s="47" t="s">
        <v>3571</v>
      </c>
      <c r="C36" s="520" t="s">
        <v>3572</v>
      </c>
      <c r="D36" s="499">
        <v>2</v>
      </c>
      <c r="E36" s="47">
        <v>2</v>
      </c>
      <c r="F36" s="618"/>
      <c r="G36" s="494" t="s">
        <v>241</v>
      </c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3572</v>
      </c>
      <c r="M36" s="357" t="s">
        <v>3571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515"/>
      <c r="B37" s="47" t="s">
        <v>3573</v>
      </c>
      <c r="C37" s="520" t="s">
        <v>3574</v>
      </c>
      <c r="D37" s="499">
        <v>4</v>
      </c>
      <c r="E37" s="47">
        <v>6</v>
      </c>
      <c r="F37" s="618" t="s">
        <v>3560</v>
      </c>
      <c r="G37" s="494"/>
      <c r="H37" s="494" t="s">
        <v>3559</v>
      </c>
      <c r="I37" s="494" t="s">
        <v>294</v>
      </c>
      <c r="J37" s="494" t="s">
        <v>294</v>
      </c>
      <c r="K37" s="573">
        <v>0</v>
      </c>
      <c r="L37" s="358" t="s">
        <v>3575</v>
      </c>
      <c r="M37" s="357" t="s">
        <v>3573</v>
      </c>
      <c r="N37" s="357" t="s">
        <v>3559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3561</v>
      </c>
      <c r="U37" s="357" t="s">
        <v>294</v>
      </c>
      <c r="V37" s="357" t="s">
        <v>294</v>
      </c>
    </row>
    <row r="38" spans="1:22" ht="15" thickBot="1">
      <c r="A38" s="515"/>
      <c r="B38" s="47" t="s">
        <v>3576</v>
      </c>
      <c r="C38" s="520" t="s">
        <v>3577</v>
      </c>
      <c r="D38" s="516">
        <v>5</v>
      </c>
      <c r="E38" s="50">
        <v>8</v>
      </c>
      <c r="F38" s="678" t="s">
        <v>3566</v>
      </c>
      <c r="G38" s="494"/>
      <c r="H38" s="494" t="s">
        <v>3565</v>
      </c>
      <c r="I38" s="494" t="s">
        <v>294</v>
      </c>
      <c r="J38" s="494" t="s">
        <v>294</v>
      </c>
      <c r="K38" s="574">
        <v>0</v>
      </c>
      <c r="L38" s="358" t="s">
        <v>3577</v>
      </c>
      <c r="M38" s="357" t="s">
        <v>3576</v>
      </c>
      <c r="N38" s="357" t="s">
        <v>3565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3566</v>
      </c>
      <c r="U38" s="357" t="s">
        <v>294</v>
      </c>
      <c r="V38" s="357" t="s">
        <v>294</v>
      </c>
    </row>
    <row r="39" spans="1:22" ht="15" thickBot="1">
      <c r="A39" s="517"/>
      <c r="B39" s="48"/>
      <c r="C39" s="538" t="s">
        <v>22</v>
      </c>
      <c r="D39" s="49">
        <v>20</v>
      </c>
      <c r="E39" s="49">
        <v>28</v>
      </c>
      <c r="F39" s="679"/>
      <c r="G39" s="494"/>
      <c r="H39" s="494" t="s">
        <v>294</v>
      </c>
      <c r="I39" s="494" t="s">
        <v>294</v>
      </c>
      <c r="J39" s="494" t="s">
        <v>294</v>
      </c>
      <c r="K39" s="573">
        <v>0</v>
      </c>
      <c r="L39" s="358" t="s">
        <v>22</v>
      </c>
      <c r="M39" s="357" t="s">
        <v>294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515">
        <v>5</v>
      </c>
      <c r="B40" s="47" t="s">
        <v>3578</v>
      </c>
      <c r="C40" s="520" t="s">
        <v>3579</v>
      </c>
      <c r="D40" s="498">
        <v>5</v>
      </c>
      <c r="E40" s="46">
        <v>8</v>
      </c>
      <c r="F40" s="616" t="s">
        <v>3577</v>
      </c>
      <c r="G40" s="494"/>
      <c r="H40" s="494" t="s">
        <v>3576</v>
      </c>
      <c r="I40" s="494" t="s">
        <v>294</v>
      </c>
      <c r="J40" s="494" t="s">
        <v>294</v>
      </c>
      <c r="K40" s="574">
        <v>0</v>
      </c>
      <c r="L40" s="358" t="s">
        <v>3580</v>
      </c>
      <c r="M40" s="357" t="s">
        <v>3578</v>
      </c>
      <c r="N40" s="357" t="s">
        <v>3576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3577</v>
      </c>
      <c r="U40" s="357" t="s">
        <v>294</v>
      </c>
      <c r="V40" s="357" t="s">
        <v>294</v>
      </c>
    </row>
    <row r="41" spans="1:22">
      <c r="A41" s="515"/>
      <c r="B41" s="47" t="s">
        <v>3581</v>
      </c>
      <c r="C41" s="520" t="s">
        <v>3582</v>
      </c>
      <c r="D41" s="499">
        <v>5</v>
      </c>
      <c r="E41" s="47">
        <v>6</v>
      </c>
      <c r="F41" s="618"/>
      <c r="G41" s="494"/>
      <c r="H41" s="494" t="s">
        <v>294</v>
      </c>
      <c r="I41" s="494" t="s">
        <v>294</v>
      </c>
      <c r="J41" s="494" t="s">
        <v>294</v>
      </c>
      <c r="K41" s="573">
        <v>0</v>
      </c>
      <c r="L41" s="358" t="s">
        <v>3582</v>
      </c>
      <c r="M41" s="357" t="s">
        <v>3581</v>
      </c>
      <c r="N41" s="357" t="s">
        <v>294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294</v>
      </c>
      <c r="U41" s="357" t="s">
        <v>294</v>
      </c>
      <c r="V41" s="357" t="s">
        <v>294</v>
      </c>
    </row>
    <row r="42" spans="1:22">
      <c r="A42" s="515"/>
      <c r="B42" s="47" t="s">
        <v>3583</v>
      </c>
      <c r="C42" s="520" t="s">
        <v>3584</v>
      </c>
      <c r="D42" s="499">
        <v>4</v>
      </c>
      <c r="E42" s="47">
        <v>6</v>
      </c>
      <c r="F42" s="618" t="s">
        <v>3574</v>
      </c>
      <c r="G42" s="494"/>
      <c r="H42" s="494" t="s">
        <v>3573</v>
      </c>
      <c r="I42" s="494" t="s">
        <v>294</v>
      </c>
      <c r="J42" s="494" t="s">
        <v>294</v>
      </c>
      <c r="K42" s="573">
        <v>0</v>
      </c>
      <c r="L42" s="358" t="s">
        <v>3584</v>
      </c>
      <c r="M42" s="357" t="s">
        <v>3583</v>
      </c>
      <c r="N42" s="357" t="s">
        <v>3573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3575</v>
      </c>
      <c r="U42" s="357" t="s">
        <v>294</v>
      </c>
      <c r="V42" s="357" t="s">
        <v>294</v>
      </c>
    </row>
    <row r="43" spans="1:22">
      <c r="A43" s="515"/>
      <c r="B43" s="47" t="s">
        <v>3585</v>
      </c>
      <c r="C43" s="520" t="s">
        <v>3586</v>
      </c>
      <c r="D43" s="499">
        <v>2</v>
      </c>
      <c r="E43" s="47">
        <v>2</v>
      </c>
      <c r="F43" s="618"/>
      <c r="G43" s="494" t="s">
        <v>242</v>
      </c>
      <c r="H43" s="494"/>
      <c r="I43" s="494" t="s">
        <v>294</v>
      </c>
      <c r="J43" s="494" t="s">
        <v>294</v>
      </c>
      <c r="K43" s="573">
        <v>0</v>
      </c>
      <c r="L43" s="358" t="s">
        <v>3587</v>
      </c>
      <c r="M43" s="357" t="s">
        <v>3585</v>
      </c>
      <c r="N43" s="357" t="s">
        <v>241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</row>
    <row r="44" spans="1:22">
      <c r="A44" s="515"/>
      <c r="B44" s="47" t="s">
        <v>3588</v>
      </c>
      <c r="C44" s="520" t="s">
        <v>3589</v>
      </c>
      <c r="D44" s="499">
        <v>2</v>
      </c>
      <c r="E44" s="47">
        <v>2</v>
      </c>
      <c r="F44" s="618"/>
      <c r="G44" s="494" t="s">
        <v>242</v>
      </c>
      <c r="H44" s="494"/>
      <c r="I44" s="494" t="s">
        <v>294</v>
      </c>
      <c r="J44" s="494" t="s">
        <v>294</v>
      </c>
      <c r="K44" s="573">
        <v>0</v>
      </c>
      <c r="L44" s="358" t="s">
        <v>3590</v>
      </c>
      <c r="M44" s="357" t="s">
        <v>3588</v>
      </c>
      <c r="N44" s="357" t="s">
        <v>241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 ht="15" thickBot="1">
      <c r="A45" s="515"/>
      <c r="B45" s="47" t="s">
        <v>3591</v>
      </c>
      <c r="C45" s="520" t="s">
        <v>3592</v>
      </c>
      <c r="D45" s="499">
        <v>3</v>
      </c>
      <c r="E45" s="47">
        <v>4</v>
      </c>
      <c r="F45" s="678" t="s">
        <v>141</v>
      </c>
      <c r="G45" s="494"/>
      <c r="H45" s="494" t="s">
        <v>30</v>
      </c>
      <c r="I45" s="494" t="s">
        <v>294</v>
      </c>
      <c r="J45" s="494" t="s">
        <v>294</v>
      </c>
      <c r="K45" s="573">
        <v>0</v>
      </c>
      <c r="L45" s="358" t="s">
        <v>3593</v>
      </c>
      <c r="M45" s="357" t="s">
        <v>3591</v>
      </c>
      <c r="N45" s="357" t="s">
        <v>30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604</v>
      </c>
      <c r="U45" s="357" t="s">
        <v>294</v>
      </c>
      <c r="V45" s="357" t="s">
        <v>294</v>
      </c>
    </row>
    <row r="46" spans="1:22" ht="15" thickBot="1">
      <c r="A46" s="517"/>
      <c r="B46" s="48"/>
      <c r="C46" s="538" t="s">
        <v>22</v>
      </c>
      <c r="D46" s="49">
        <v>19</v>
      </c>
      <c r="E46" s="49">
        <v>26</v>
      </c>
      <c r="F46" s="680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602">
        <v>6</v>
      </c>
      <c r="B47" s="47" t="s">
        <v>3594</v>
      </c>
      <c r="C47" s="520" t="s">
        <v>3595</v>
      </c>
      <c r="D47" s="498">
        <v>2</v>
      </c>
      <c r="E47" s="46">
        <v>2</v>
      </c>
      <c r="F47" s="616"/>
      <c r="G47" s="494"/>
      <c r="H47" s="494" t="s">
        <v>294</v>
      </c>
      <c r="I47" s="494" t="s">
        <v>294</v>
      </c>
      <c r="J47" s="494" t="s">
        <v>294</v>
      </c>
      <c r="K47" s="573">
        <v>0</v>
      </c>
      <c r="L47" s="358" t="s">
        <v>3596</v>
      </c>
      <c r="M47" s="357" t="s">
        <v>3594</v>
      </c>
      <c r="N47" s="357" t="s">
        <v>294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294</v>
      </c>
      <c r="U47" s="357" t="s">
        <v>294</v>
      </c>
      <c r="V47" s="357" t="s">
        <v>294</v>
      </c>
    </row>
    <row r="48" spans="1:22">
      <c r="A48" s="515"/>
      <c r="B48" s="47" t="s">
        <v>36</v>
      </c>
      <c r="C48" s="520" t="s">
        <v>247</v>
      </c>
      <c r="D48" s="499">
        <v>1</v>
      </c>
      <c r="E48" s="47">
        <v>1</v>
      </c>
      <c r="F48" s="618"/>
      <c r="G48" s="494"/>
      <c r="H48" s="494" t="s">
        <v>294</v>
      </c>
      <c r="I48" s="494" t="s">
        <v>294</v>
      </c>
      <c r="J48" s="494" t="s">
        <v>294</v>
      </c>
      <c r="K48" s="573">
        <v>0</v>
      </c>
      <c r="L48" s="358" t="s">
        <v>1131</v>
      </c>
      <c r="M48" s="357" t="s">
        <v>36</v>
      </c>
      <c r="N48" s="357" t="s">
        <v>294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294</v>
      </c>
      <c r="U48" s="357" t="s">
        <v>294</v>
      </c>
      <c r="V48" s="357" t="s">
        <v>294</v>
      </c>
    </row>
    <row r="49" spans="1:22">
      <c r="A49" s="515"/>
      <c r="B49" s="47" t="s">
        <v>35</v>
      </c>
      <c r="C49" s="520" t="s">
        <v>145</v>
      </c>
      <c r="D49" s="499">
        <v>3</v>
      </c>
      <c r="E49" s="47">
        <v>4</v>
      </c>
      <c r="F49" s="610" t="s">
        <v>258</v>
      </c>
      <c r="G49" s="494"/>
      <c r="H49" s="494" t="s">
        <v>25</v>
      </c>
      <c r="I49" s="494" t="s">
        <v>294</v>
      </c>
      <c r="J49" s="494" t="s">
        <v>294</v>
      </c>
      <c r="K49" s="573">
        <v>0</v>
      </c>
      <c r="L49" s="358" t="s">
        <v>3259</v>
      </c>
      <c r="M49" s="357" t="s">
        <v>35</v>
      </c>
      <c r="N49" s="357" t="s">
        <v>25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2100</v>
      </c>
      <c r="U49" s="357" t="s">
        <v>294</v>
      </c>
      <c r="V49" s="357" t="s">
        <v>294</v>
      </c>
    </row>
    <row r="50" spans="1:22">
      <c r="A50" s="515"/>
      <c r="B50" s="47" t="s">
        <v>3597</v>
      </c>
      <c r="C50" s="520" t="s">
        <v>3598</v>
      </c>
      <c r="D50" s="499">
        <v>6</v>
      </c>
      <c r="E50" s="47">
        <v>10</v>
      </c>
      <c r="F50" s="618" t="s">
        <v>3580</v>
      </c>
      <c r="G50" s="494"/>
      <c r="H50" s="494" t="s">
        <v>3578</v>
      </c>
      <c r="I50" s="494" t="s">
        <v>294</v>
      </c>
      <c r="J50" s="494" t="s">
        <v>294</v>
      </c>
      <c r="K50" s="573">
        <v>0</v>
      </c>
      <c r="L50" s="358" t="s">
        <v>3598</v>
      </c>
      <c r="M50" s="357" t="s">
        <v>3597</v>
      </c>
      <c r="N50" s="357" t="s">
        <v>3578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3580</v>
      </c>
      <c r="U50" s="357" t="s">
        <v>294</v>
      </c>
      <c r="V50" s="357" t="s">
        <v>294</v>
      </c>
    </row>
    <row r="51" spans="1:22">
      <c r="A51" s="515"/>
      <c r="B51" s="47" t="s">
        <v>3599</v>
      </c>
      <c r="C51" s="520" t="s">
        <v>3600</v>
      </c>
      <c r="D51" s="499">
        <v>5</v>
      </c>
      <c r="E51" s="47">
        <v>8</v>
      </c>
      <c r="F51" s="618" t="s">
        <v>3580</v>
      </c>
      <c r="G51" s="494"/>
      <c r="H51" s="494" t="s">
        <v>3578</v>
      </c>
      <c r="I51" s="494" t="s">
        <v>294</v>
      </c>
      <c r="J51" s="494" t="s">
        <v>294</v>
      </c>
      <c r="K51" s="573">
        <v>0</v>
      </c>
      <c r="L51" s="358" t="s">
        <v>3601</v>
      </c>
      <c r="M51" s="357" t="s">
        <v>3599</v>
      </c>
      <c r="N51" s="357" t="s">
        <v>3578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3580</v>
      </c>
      <c r="U51" s="357" t="s">
        <v>294</v>
      </c>
      <c r="V51" s="357" t="s">
        <v>294</v>
      </c>
    </row>
    <row r="52" spans="1:22" ht="15" thickBot="1">
      <c r="A52" s="515"/>
      <c r="B52" s="47" t="s">
        <v>3602</v>
      </c>
      <c r="C52" s="520" t="s">
        <v>3603</v>
      </c>
      <c r="D52" s="499">
        <v>3</v>
      </c>
      <c r="E52" s="47">
        <v>4</v>
      </c>
      <c r="F52" s="618" t="s">
        <v>3592</v>
      </c>
      <c r="G52" s="494"/>
      <c r="H52" s="494" t="s">
        <v>3591</v>
      </c>
      <c r="I52" s="494" t="s">
        <v>294</v>
      </c>
      <c r="J52" s="494" t="s">
        <v>294</v>
      </c>
      <c r="K52" s="573">
        <v>0</v>
      </c>
      <c r="L52" s="358" t="s">
        <v>3604</v>
      </c>
      <c r="M52" s="357" t="s">
        <v>3602</v>
      </c>
      <c r="N52" s="357" t="s">
        <v>3591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3593</v>
      </c>
      <c r="U52" s="357" t="s">
        <v>294</v>
      </c>
      <c r="V52" s="357" t="s">
        <v>294</v>
      </c>
    </row>
    <row r="53" spans="1:22" ht="15" thickBot="1">
      <c r="A53" s="517"/>
      <c r="B53" s="48"/>
      <c r="C53" s="538" t="s">
        <v>22</v>
      </c>
      <c r="D53" s="49">
        <v>20</v>
      </c>
      <c r="E53" s="49">
        <v>29</v>
      </c>
      <c r="F53" s="677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602">
        <v>7</v>
      </c>
      <c r="B54" s="607" t="s">
        <v>3605</v>
      </c>
      <c r="C54" s="611" t="s">
        <v>3606</v>
      </c>
      <c r="D54" s="609">
        <v>3</v>
      </c>
      <c r="E54" s="607">
        <v>4</v>
      </c>
      <c r="F54" s="617" t="s">
        <v>3584</v>
      </c>
      <c r="G54" s="494"/>
      <c r="H54" s="494" t="s">
        <v>3583</v>
      </c>
      <c r="I54" s="494" t="s">
        <v>294</v>
      </c>
      <c r="J54" s="494" t="s">
        <v>294</v>
      </c>
      <c r="K54" s="573">
        <v>0</v>
      </c>
      <c r="L54" s="358" t="s">
        <v>3606</v>
      </c>
      <c r="M54" s="357" t="s">
        <v>3605</v>
      </c>
      <c r="N54" s="357" t="s">
        <v>3583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3584</v>
      </c>
      <c r="U54" s="357" t="s">
        <v>294</v>
      </c>
      <c r="V54" s="357" t="s">
        <v>294</v>
      </c>
    </row>
    <row r="55" spans="1:22">
      <c r="A55" s="515"/>
      <c r="B55" s="607" t="s">
        <v>40</v>
      </c>
      <c r="C55" s="611" t="s">
        <v>338</v>
      </c>
      <c r="D55" s="609">
        <v>1</v>
      </c>
      <c r="E55" s="607">
        <v>1</v>
      </c>
      <c r="F55" s="617" t="s">
        <v>247</v>
      </c>
      <c r="G55" s="494"/>
      <c r="H55" s="494" t="s">
        <v>36</v>
      </c>
      <c r="I55" s="494" t="s">
        <v>294</v>
      </c>
      <c r="J55" s="494" t="s">
        <v>294</v>
      </c>
      <c r="K55" s="573">
        <v>0</v>
      </c>
      <c r="L55" s="358" t="s">
        <v>1180</v>
      </c>
      <c r="M55" s="357" t="s">
        <v>40</v>
      </c>
      <c r="N55" s="357" t="s">
        <v>36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1131</v>
      </c>
      <c r="U55" s="357" t="s">
        <v>294</v>
      </c>
      <c r="V55" s="357" t="s">
        <v>294</v>
      </c>
    </row>
    <row r="56" spans="1:22">
      <c r="A56" s="515"/>
      <c r="B56" s="607" t="s">
        <v>38</v>
      </c>
      <c r="C56" s="611" t="s">
        <v>3607</v>
      </c>
      <c r="D56" s="609">
        <v>1</v>
      </c>
      <c r="E56" s="607">
        <v>1</v>
      </c>
      <c r="F56" s="617"/>
      <c r="G56" s="494"/>
      <c r="H56" s="494" t="s">
        <v>294</v>
      </c>
      <c r="I56" s="494" t="s">
        <v>294</v>
      </c>
      <c r="J56" s="494" t="s">
        <v>294</v>
      </c>
      <c r="K56" s="573">
        <v>0</v>
      </c>
      <c r="L56" s="358" t="s">
        <v>331</v>
      </c>
      <c r="M56" s="357" t="s">
        <v>38</v>
      </c>
      <c r="N56" s="357" t="s">
        <v>294</v>
      </c>
      <c r="O56" s="357" t="s">
        <v>294</v>
      </c>
      <c r="P56" s="357" t="s">
        <v>294</v>
      </c>
      <c r="Q56" s="357">
        <v>0</v>
      </c>
      <c r="R56" s="357">
        <v>0</v>
      </c>
      <c r="S56" s="357">
        <v>0</v>
      </c>
      <c r="T56" s="357" t="s">
        <v>294</v>
      </c>
      <c r="U56" s="357" t="s">
        <v>294</v>
      </c>
      <c r="V56" s="357" t="s">
        <v>294</v>
      </c>
    </row>
    <row r="57" spans="1:22">
      <c r="A57" s="515"/>
      <c r="B57" s="607" t="s">
        <v>3608</v>
      </c>
      <c r="C57" s="611" t="s">
        <v>3609</v>
      </c>
      <c r="D57" s="609">
        <v>4</v>
      </c>
      <c r="E57" s="607">
        <v>6</v>
      </c>
      <c r="F57" s="617" t="s">
        <v>3598</v>
      </c>
      <c r="G57" s="494"/>
      <c r="H57" s="494" t="s">
        <v>3597</v>
      </c>
      <c r="I57" s="494" t="s">
        <v>294</v>
      </c>
      <c r="J57" s="494" t="s">
        <v>294</v>
      </c>
      <c r="K57" s="573">
        <v>0</v>
      </c>
      <c r="L57" s="358" t="s">
        <v>3609</v>
      </c>
      <c r="M57" s="357" t="s">
        <v>3608</v>
      </c>
      <c r="N57" s="357" t="s">
        <v>3597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3598</v>
      </c>
      <c r="U57" s="357" t="s">
        <v>294</v>
      </c>
      <c r="V57" s="357" t="s">
        <v>294</v>
      </c>
    </row>
    <row r="58" spans="1:22">
      <c r="A58" s="515"/>
      <c r="B58" s="607" t="s">
        <v>3610</v>
      </c>
      <c r="C58" s="611" t="s">
        <v>3611</v>
      </c>
      <c r="D58" s="609">
        <v>4</v>
      </c>
      <c r="E58" s="607">
        <v>4</v>
      </c>
      <c r="F58" s="617" t="s">
        <v>3603</v>
      </c>
      <c r="G58" s="494"/>
      <c r="H58" s="494" t="s">
        <v>3602</v>
      </c>
      <c r="I58" s="494" t="s">
        <v>294</v>
      </c>
      <c r="J58" s="494" t="s">
        <v>294</v>
      </c>
      <c r="K58" s="573">
        <v>0</v>
      </c>
      <c r="L58" s="358" t="s">
        <v>3612</v>
      </c>
      <c r="M58" s="357" t="s">
        <v>3610</v>
      </c>
      <c r="N58" s="357" t="s">
        <v>3602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3604</v>
      </c>
      <c r="U58" s="357" t="s">
        <v>294</v>
      </c>
      <c r="V58" s="357" t="s">
        <v>294</v>
      </c>
    </row>
    <row r="59" spans="1:22" ht="15" thickBot="1">
      <c r="A59" s="515"/>
      <c r="B59" s="607" t="s">
        <v>3613</v>
      </c>
      <c r="C59" s="611" t="s">
        <v>3614</v>
      </c>
      <c r="D59" s="609">
        <v>5</v>
      </c>
      <c r="E59" s="607">
        <v>8</v>
      </c>
      <c r="F59" s="617" t="s">
        <v>3598</v>
      </c>
      <c r="G59" s="494"/>
      <c r="H59" s="494" t="s">
        <v>3597</v>
      </c>
      <c r="I59" s="494" t="s">
        <v>294</v>
      </c>
      <c r="J59" s="494" t="s">
        <v>294</v>
      </c>
      <c r="K59" s="573">
        <v>0</v>
      </c>
      <c r="L59" s="358" t="s">
        <v>3615</v>
      </c>
      <c r="M59" s="357" t="s">
        <v>3613</v>
      </c>
      <c r="N59" s="357" t="s">
        <v>3597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3598</v>
      </c>
      <c r="U59" s="357" t="s">
        <v>294</v>
      </c>
      <c r="V59" s="357" t="s">
        <v>294</v>
      </c>
    </row>
    <row r="60" spans="1:22" ht="15" thickBot="1">
      <c r="A60" s="517"/>
      <c r="B60" s="48"/>
      <c r="C60" s="538" t="s">
        <v>22</v>
      </c>
      <c r="D60" s="49">
        <v>18</v>
      </c>
      <c r="E60" s="49">
        <v>24</v>
      </c>
      <c r="F60" s="615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602">
        <v>8</v>
      </c>
      <c r="B61" s="607" t="s">
        <v>3616</v>
      </c>
      <c r="C61" s="611" t="s">
        <v>3617</v>
      </c>
      <c r="D61" s="605">
        <v>3</v>
      </c>
      <c r="E61" s="603">
        <v>4</v>
      </c>
      <c r="F61" s="626" t="s">
        <v>3606</v>
      </c>
      <c r="G61" s="494"/>
      <c r="H61" s="494" t="s">
        <v>3605</v>
      </c>
      <c r="I61" s="494" t="s">
        <v>294</v>
      </c>
      <c r="J61" s="494" t="s">
        <v>294</v>
      </c>
      <c r="K61" s="573">
        <v>0</v>
      </c>
      <c r="L61" s="358" t="s">
        <v>3618</v>
      </c>
      <c r="M61" s="357" t="s">
        <v>3616</v>
      </c>
      <c r="N61" s="357" t="s">
        <v>3605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3606</v>
      </c>
      <c r="U61" s="357" t="s">
        <v>294</v>
      </c>
      <c r="V61" s="357" t="s">
        <v>294</v>
      </c>
    </row>
    <row r="62" spans="1:22">
      <c r="A62" s="515"/>
      <c r="B62" s="607" t="s">
        <v>3619</v>
      </c>
      <c r="C62" s="611" t="s">
        <v>142</v>
      </c>
      <c r="D62" s="609">
        <v>6</v>
      </c>
      <c r="E62" s="607">
        <v>10</v>
      </c>
      <c r="F62" s="617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1181</v>
      </c>
      <c r="M62" s="357" t="s">
        <v>3619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515"/>
      <c r="B63" s="607" t="s">
        <v>3620</v>
      </c>
      <c r="C63" s="611" t="s">
        <v>3621</v>
      </c>
      <c r="D63" s="609">
        <v>4</v>
      </c>
      <c r="E63" s="607">
        <v>6</v>
      </c>
      <c r="F63" s="617" t="s">
        <v>3609</v>
      </c>
      <c r="G63" s="494"/>
      <c r="H63" s="494" t="s">
        <v>3608</v>
      </c>
      <c r="I63" s="494" t="s">
        <v>294</v>
      </c>
      <c r="J63" s="494" t="s">
        <v>294</v>
      </c>
      <c r="K63" s="573">
        <v>0</v>
      </c>
      <c r="L63" s="358" t="s">
        <v>3622</v>
      </c>
      <c r="M63" s="357" t="s">
        <v>3620</v>
      </c>
      <c r="N63" s="357" t="s">
        <v>3608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3609</v>
      </c>
      <c r="U63" s="357" t="s">
        <v>294</v>
      </c>
      <c r="V63" s="357" t="s">
        <v>294</v>
      </c>
    </row>
    <row r="64" spans="1:22">
      <c r="A64" s="515"/>
      <c r="B64" s="607" t="s">
        <v>3623</v>
      </c>
      <c r="C64" s="611" t="s">
        <v>3624</v>
      </c>
      <c r="D64" s="609">
        <v>3</v>
      </c>
      <c r="E64" s="607">
        <v>4</v>
      </c>
      <c r="F64" s="617" t="s">
        <v>3609</v>
      </c>
      <c r="G64" s="494"/>
      <c r="H64" s="494" t="s">
        <v>3608</v>
      </c>
      <c r="I64" s="494" t="s">
        <v>294</v>
      </c>
      <c r="J64" s="494" t="s">
        <v>294</v>
      </c>
      <c r="K64" s="573">
        <v>0</v>
      </c>
      <c r="L64" s="358" t="s">
        <v>3625</v>
      </c>
      <c r="M64" s="357" t="s">
        <v>3623</v>
      </c>
      <c r="N64" s="357" t="s">
        <v>3608</v>
      </c>
      <c r="O64" s="357" t="s">
        <v>294</v>
      </c>
      <c r="P64" s="357" t="s">
        <v>294</v>
      </c>
      <c r="Q64" s="357">
        <v>0</v>
      </c>
      <c r="R64" s="357">
        <v>0</v>
      </c>
      <c r="S64" s="357">
        <v>0</v>
      </c>
      <c r="T64" s="357" t="s">
        <v>3609</v>
      </c>
      <c r="U64" s="357" t="s">
        <v>294</v>
      </c>
      <c r="V64" s="357" t="s">
        <v>294</v>
      </c>
    </row>
    <row r="65" spans="1:22" ht="15" thickBot="1">
      <c r="A65" s="515"/>
      <c r="B65" s="607" t="s">
        <v>3626</v>
      </c>
      <c r="C65" s="611" t="s">
        <v>3627</v>
      </c>
      <c r="D65" s="609">
        <v>3</v>
      </c>
      <c r="E65" s="607">
        <v>4</v>
      </c>
      <c r="F65" s="629" t="s">
        <v>3611</v>
      </c>
      <c r="G65" s="494"/>
      <c r="H65" s="494" t="s">
        <v>3610</v>
      </c>
      <c r="I65" s="494" t="s">
        <v>294</v>
      </c>
      <c r="J65" s="494" t="s">
        <v>294</v>
      </c>
      <c r="K65" s="573">
        <v>0</v>
      </c>
      <c r="L65" s="358" t="s">
        <v>3628</v>
      </c>
      <c r="M65" s="357" t="s">
        <v>3626</v>
      </c>
      <c r="N65" s="357" t="s">
        <v>3610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3612</v>
      </c>
      <c r="U65" s="357" t="s">
        <v>294</v>
      </c>
      <c r="V65" s="357" t="s">
        <v>294</v>
      </c>
    </row>
    <row r="66" spans="1:22" ht="15" thickBot="1">
      <c r="A66" s="517"/>
      <c r="B66" s="48"/>
      <c r="C66" s="538" t="s">
        <v>22</v>
      </c>
      <c r="D66" s="49">
        <v>19</v>
      </c>
      <c r="E66" s="49">
        <v>28</v>
      </c>
      <c r="F66" s="680"/>
      <c r="G66" s="494"/>
      <c r="H66" s="494" t="s">
        <v>294</v>
      </c>
      <c r="I66" s="494" t="s">
        <v>294</v>
      </c>
      <c r="J66" s="494" t="s">
        <v>294</v>
      </c>
      <c r="K66" s="573">
        <v>0</v>
      </c>
      <c r="L66" s="358" t="s">
        <v>22</v>
      </c>
      <c r="M66" s="357" t="s">
        <v>294</v>
      </c>
      <c r="N66" s="357" t="s">
        <v>294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294</v>
      </c>
      <c r="U66" s="357" t="s">
        <v>294</v>
      </c>
      <c r="V66" s="357" t="s">
        <v>294</v>
      </c>
    </row>
    <row r="67" spans="1:22">
      <c r="A67" s="515">
        <v>9</v>
      </c>
      <c r="B67" s="607" t="s">
        <v>3629</v>
      </c>
      <c r="C67" s="611" t="s">
        <v>147</v>
      </c>
      <c r="D67" s="605">
        <v>6</v>
      </c>
      <c r="E67" s="603">
        <v>10</v>
      </c>
      <c r="F67" s="626" t="s">
        <v>145</v>
      </c>
      <c r="G67" s="494"/>
      <c r="H67" s="494" t="s">
        <v>35</v>
      </c>
      <c r="I67" s="494" t="s">
        <v>294</v>
      </c>
      <c r="J67" s="494" t="s">
        <v>294</v>
      </c>
      <c r="K67" s="573">
        <v>0</v>
      </c>
      <c r="L67" s="358" t="s">
        <v>1153</v>
      </c>
      <c r="M67" s="357" t="s">
        <v>3629</v>
      </c>
      <c r="N67" s="357" t="s">
        <v>35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3259</v>
      </c>
      <c r="U67" s="357" t="s">
        <v>294</v>
      </c>
      <c r="V67" s="357" t="s">
        <v>294</v>
      </c>
    </row>
    <row r="68" spans="1:22" ht="21" thickBot="1">
      <c r="A68" s="515"/>
      <c r="B68" s="607" t="s">
        <v>3630</v>
      </c>
      <c r="C68" s="608" t="s">
        <v>3631</v>
      </c>
      <c r="D68" s="681">
        <v>14</v>
      </c>
      <c r="E68" s="619">
        <v>24</v>
      </c>
      <c r="F68" s="682" t="s">
        <v>3632</v>
      </c>
      <c r="G68" s="494"/>
      <c r="H68" s="494" t="s">
        <v>3620</v>
      </c>
      <c r="I68" s="494" t="s">
        <v>3623</v>
      </c>
      <c r="J68" s="494" t="s">
        <v>294</v>
      </c>
      <c r="K68" s="573">
        <v>0</v>
      </c>
      <c r="L68" s="358" t="s">
        <v>3633</v>
      </c>
      <c r="M68" s="357" t="s">
        <v>3630</v>
      </c>
      <c r="N68" s="357" t="s">
        <v>3620</v>
      </c>
      <c r="O68" s="357" t="s">
        <v>3623</v>
      </c>
      <c r="P68" s="357" t="s">
        <v>294</v>
      </c>
      <c r="Q68" s="357">
        <v>0</v>
      </c>
      <c r="R68" s="357">
        <v>44</v>
      </c>
      <c r="S68" s="357">
        <v>0</v>
      </c>
      <c r="T68" s="357" t="s">
        <v>3622</v>
      </c>
      <c r="U68" s="357" t="s">
        <v>3625</v>
      </c>
      <c r="V68" s="357" t="s">
        <v>294</v>
      </c>
    </row>
    <row r="69" spans="1:22" ht="15" thickBot="1">
      <c r="A69" s="517"/>
      <c r="B69" s="48"/>
      <c r="C69" s="538" t="s">
        <v>22</v>
      </c>
      <c r="D69" s="49">
        <v>20</v>
      </c>
      <c r="E69" s="49">
        <v>34</v>
      </c>
      <c r="F69" s="679"/>
      <c r="G69" s="494"/>
      <c r="H69" s="494" t="s">
        <v>294</v>
      </c>
      <c r="I69" s="494" t="s">
        <v>294</v>
      </c>
      <c r="J69" s="494" t="s">
        <v>294</v>
      </c>
      <c r="K69" s="573">
        <v>0</v>
      </c>
      <c r="L69" s="358" t="s">
        <v>22</v>
      </c>
      <c r="M69" s="357" t="s">
        <v>294</v>
      </c>
      <c r="N69" s="357" t="s">
        <v>294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294</v>
      </c>
      <c r="U69" s="357" t="s">
        <v>294</v>
      </c>
      <c r="V69" s="357" t="s">
        <v>294</v>
      </c>
    </row>
    <row r="70" spans="1:22">
      <c r="A70" s="602">
        <v>10</v>
      </c>
      <c r="B70" s="607" t="s">
        <v>3634</v>
      </c>
      <c r="C70" s="611" t="s">
        <v>3635</v>
      </c>
      <c r="D70" s="605">
        <v>12</v>
      </c>
      <c r="E70" s="603">
        <v>20</v>
      </c>
      <c r="F70" s="626" t="s">
        <v>3636</v>
      </c>
      <c r="G70" s="494"/>
      <c r="H70" s="494" t="s">
        <v>3630</v>
      </c>
      <c r="I70" s="494" t="s">
        <v>294</v>
      </c>
      <c r="J70" s="494" t="s">
        <v>294</v>
      </c>
      <c r="K70" s="573">
        <v>0</v>
      </c>
      <c r="L70" s="358" t="s">
        <v>3637</v>
      </c>
      <c r="M70" s="357" t="s">
        <v>3634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3638</v>
      </c>
      <c r="U70" s="357" t="s">
        <v>294</v>
      </c>
      <c r="V70" s="357" t="s">
        <v>294</v>
      </c>
    </row>
    <row r="71" spans="1:22" ht="15" thickBot="1">
      <c r="A71" s="515"/>
      <c r="B71" s="607" t="s">
        <v>3639</v>
      </c>
      <c r="C71" s="611" t="s">
        <v>151</v>
      </c>
      <c r="D71" s="609">
        <v>7</v>
      </c>
      <c r="E71" s="607">
        <v>12</v>
      </c>
      <c r="F71" s="617" t="s">
        <v>147</v>
      </c>
      <c r="G71" s="494"/>
      <c r="H71" s="494" t="s">
        <v>3629</v>
      </c>
      <c r="I71" s="494" t="s">
        <v>294</v>
      </c>
      <c r="J71" s="494" t="s">
        <v>294</v>
      </c>
      <c r="K71" s="573">
        <v>0</v>
      </c>
      <c r="L71" s="358" t="s">
        <v>1182</v>
      </c>
      <c r="M71" s="357" t="s">
        <v>3639</v>
      </c>
      <c r="N71" s="357" t="s">
        <v>3629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1153</v>
      </c>
      <c r="U71" s="357" t="s">
        <v>294</v>
      </c>
      <c r="V71" s="357" t="s">
        <v>294</v>
      </c>
    </row>
    <row r="72" spans="1:22" ht="15" thickBot="1">
      <c r="A72" s="517"/>
      <c r="B72" s="206"/>
      <c r="C72" s="538" t="s">
        <v>22</v>
      </c>
      <c r="D72" s="49">
        <v>19</v>
      </c>
      <c r="E72" s="49">
        <v>32</v>
      </c>
      <c r="F72" s="677"/>
      <c r="G72" s="494"/>
      <c r="H72" s="494" t="s">
        <v>294</v>
      </c>
      <c r="I72" s="494" t="s">
        <v>294</v>
      </c>
      <c r="J72" s="494" t="s">
        <v>294</v>
      </c>
      <c r="K72" s="573">
        <v>0</v>
      </c>
      <c r="L72" s="358" t="s">
        <v>22</v>
      </c>
      <c r="M72" s="357" t="s">
        <v>294</v>
      </c>
      <c r="N72" s="357" t="s">
        <v>294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294</v>
      </c>
      <c r="U72" s="357" t="s">
        <v>294</v>
      </c>
      <c r="V72" s="357" t="s">
        <v>294</v>
      </c>
    </row>
    <row r="73" spans="1:22" ht="15" thickBot="1">
      <c r="A73" s="522"/>
      <c r="B73" s="522"/>
      <c r="C73" s="538" t="s">
        <v>111</v>
      </c>
      <c r="D73" s="49">
        <v>200</v>
      </c>
      <c r="E73" s="49">
        <v>281</v>
      </c>
      <c r="F73" s="683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111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>
      <c r="F74" s="684"/>
    </row>
    <row r="75" spans="1:22">
      <c r="F75" s="684"/>
    </row>
    <row r="76" spans="1:22">
      <c r="F76" s="684"/>
    </row>
    <row r="77" spans="1:22">
      <c r="F77" s="684"/>
    </row>
    <row r="78" spans="1:22">
      <c r="F78" s="684"/>
    </row>
    <row r="79" spans="1:22">
      <c r="F79" s="684"/>
    </row>
    <row r="80" spans="1:22">
      <c r="F80" s="684"/>
    </row>
    <row r="81" spans="6:6">
      <c r="F81" s="684"/>
    </row>
    <row r="82" spans="6:6">
      <c r="F82" s="684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A9404-0872-4E79-91AA-DFF36710E705}">
  <sheetPr codeName="Sheet243"/>
  <dimension ref="A1:V74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793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1183</v>
      </c>
      <c r="D4" s="394" t="s">
        <v>234</v>
      </c>
      <c r="E4" s="393"/>
      <c r="F4" s="392" t="s">
        <v>2387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48">
        <v>1</v>
      </c>
      <c r="B9" s="649" t="s">
        <v>10</v>
      </c>
      <c r="C9" s="650" t="s">
        <v>11</v>
      </c>
      <c r="D9" s="651">
        <v>2</v>
      </c>
      <c r="E9" s="649">
        <v>2</v>
      </c>
      <c r="F9" s="652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438</v>
      </c>
      <c r="M9" s="357" t="s">
        <v>10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653"/>
      <c r="B10" s="654" t="s">
        <v>3397</v>
      </c>
      <c r="C10" s="655" t="s">
        <v>3398</v>
      </c>
      <c r="D10" s="656">
        <v>5</v>
      </c>
      <c r="E10" s="654">
        <v>7</v>
      </c>
      <c r="F10" s="657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3399</v>
      </c>
      <c r="M10" s="357" t="s">
        <v>3397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653"/>
      <c r="B11" s="654" t="s">
        <v>3400</v>
      </c>
      <c r="C11" s="658" t="s">
        <v>3401</v>
      </c>
      <c r="D11" s="656">
        <v>3</v>
      </c>
      <c r="E11" s="654">
        <v>3</v>
      </c>
      <c r="F11" s="659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3402</v>
      </c>
      <c r="M11" s="357" t="s">
        <v>3400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653"/>
      <c r="B12" s="654" t="s">
        <v>3403</v>
      </c>
      <c r="C12" s="658" t="s">
        <v>3404</v>
      </c>
      <c r="D12" s="656">
        <v>3</v>
      </c>
      <c r="E12" s="654">
        <v>3</v>
      </c>
      <c r="F12" s="659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3405</v>
      </c>
      <c r="M12" s="357" t="s">
        <v>3403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>
      <c r="A13" s="653"/>
      <c r="B13" s="654" t="s">
        <v>3184</v>
      </c>
      <c r="C13" s="658" t="s">
        <v>3185</v>
      </c>
      <c r="D13" s="656">
        <v>3</v>
      </c>
      <c r="E13" s="654">
        <v>4</v>
      </c>
      <c r="F13" s="659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3187</v>
      </c>
      <c r="M13" s="357" t="s">
        <v>3184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653"/>
      <c r="B14" s="660" t="s">
        <v>20</v>
      </c>
      <c r="C14" s="658" t="s">
        <v>21</v>
      </c>
      <c r="D14" s="656">
        <v>5</v>
      </c>
      <c r="E14" s="654">
        <v>6</v>
      </c>
      <c r="F14" s="659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470</v>
      </c>
      <c r="M14" s="357" t="s">
        <v>20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 ht="15" thickBot="1">
      <c r="A15" s="661"/>
      <c r="B15" s="661"/>
      <c r="C15" s="662" t="s">
        <v>22</v>
      </c>
      <c r="D15" s="663">
        <v>21</v>
      </c>
      <c r="E15" s="663">
        <v>25</v>
      </c>
      <c r="F15" s="664"/>
      <c r="G15" s="494"/>
      <c r="H15" s="494" t="s">
        <v>294</v>
      </c>
      <c r="I15" s="494" t="s">
        <v>294</v>
      </c>
      <c r="J15" s="494" t="s">
        <v>294</v>
      </c>
      <c r="K15" s="573">
        <v>0</v>
      </c>
      <c r="L15" s="358" t="s">
        <v>22</v>
      </c>
      <c r="M15" s="357" t="s">
        <v>294</v>
      </c>
      <c r="N15" s="357" t="s">
        <v>294</v>
      </c>
      <c r="O15" s="357" t="s">
        <v>294</v>
      </c>
      <c r="P15" s="357" t="s">
        <v>294</v>
      </c>
      <c r="Q15" s="357">
        <v>0</v>
      </c>
      <c r="R15" s="357">
        <v>0</v>
      </c>
      <c r="S15" s="357">
        <v>0</v>
      </c>
      <c r="T15" s="357" t="s">
        <v>294</v>
      </c>
      <c r="U15" s="357" t="s">
        <v>294</v>
      </c>
      <c r="V15" s="357" t="s">
        <v>294</v>
      </c>
    </row>
    <row r="16" spans="1:22">
      <c r="A16" s="648">
        <v>2</v>
      </c>
      <c r="B16" s="649" t="s">
        <v>3406</v>
      </c>
      <c r="C16" s="650" t="s">
        <v>3407</v>
      </c>
      <c r="D16" s="656">
        <v>5</v>
      </c>
      <c r="E16" s="649">
        <v>8</v>
      </c>
      <c r="F16" s="652"/>
      <c r="G16" s="494"/>
      <c r="H16" s="494" t="s">
        <v>294</v>
      </c>
      <c r="I16" s="494" t="s">
        <v>294</v>
      </c>
      <c r="J16" s="494" t="s">
        <v>294</v>
      </c>
      <c r="K16" s="573">
        <v>0</v>
      </c>
      <c r="L16" s="358" t="s">
        <v>3408</v>
      </c>
      <c r="M16" s="357" t="s">
        <v>3406</v>
      </c>
      <c r="N16" s="357" t="s">
        <v>294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294</v>
      </c>
      <c r="U16" s="357" t="s">
        <v>294</v>
      </c>
      <c r="V16" s="357" t="s">
        <v>294</v>
      </c>
    </row>
    <row r="17" spans="1:22">
      <c r="A17" s="653"/>
      <c r="B17" s="654" t="s">
        <v>3409</v>
      </c>
      <c r="C17" s="658" t="s">
        <v>3410</v>
      </c>
      <c r="D17" s="656">
        <v>3</v>
      </c>
      <c r="E17" s="654">
        <v>3</v>
      </c>
      <c r="F17" s="665" t="s">
        <v>3401</v>
      </c>
      <c r="G17" s="494"/>
      <c r="H17" s="494" t="s">
        <v>3400</v>
      </c>
      <c r="I17" s="494" t="s">
        <v>294</v>
      </c>
      <c r="J17" s="494" t="s">
        <v>294</v>
      </c>
      <c r="K17" s="573">
        <v>0</v>
      </c>
      <c r="L17" s="358" t="s">
        <v>3411</v>
      </c>
      <c r="M17" s="357" t="s">
        <v>3409</v>
      </c>
      <c r="N17" s="357" t="s">
        <v>3400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3402</v>
      </c>
      <c r="U17" s="357" t="s">
        <v>294</v>
      </c>
      <c r="V17" s="357" t="s">
        <v>294</v>
      </c>
    </row>
    <row r="18" spans="1:22">
      <c r="A18" s="653"/>
      <c r="B18" s="654" t="s">
        <v>1020</v>
      </c>
      <c r="C18" s="658" t="s">
        <v>3206</v>
      </c>
      <c r="D18" s="656">
        <v>2</v>
      </c>
      <c r="E18" s="654">
        <v>2</v>
      </c>
      <c r="F18" s="659"/>
      <c r="G18" s="494"/>
      <c r="H18" s="494" t="s">
        <v>294</v>
      </c>
      <c r="I18" s="494" t="s">
        <v>294</v>
      </c>
      <c r="J18" s="494" t="s">
        <v>294</v>
      </c>
      <c r="K18" s="573">
        <v>0</v>
      </c>
      <c r="L18" s="358" t="s">
        <v>3207</v>
      </c>
      <c r="M18" s="357" t="s">
        <v>1020</v>
      </c>
      <c r="N18" s="357" t="s">
        <v>294</v>
      </c>
      <c r="O18" s="357" t="s">
        <v>294</v>
      </c>
      <c r="P18" s="357" t="s">
        <v>294</v>
      </c>
      <c r="Q18" s="357">
        <v>0</v>
      </c>
      <c r="R18" s="357">
        <v>0</v>
      </c>
      <c r="S18" s="357">
        <v>0</v>
      </c>
      <c r="T18" s="357" t="s">
        <v>294</v>
      </c>
      <c r="U18" s="357" t="s">
        <v>294</v>
      </c>
      <c r="V18" s="357" t="s">
        <v>294</v>
      </c>
    </row>
    <row r="19" spans="1:22">
      <c r="A19" s="653"/>
      <c r="B19" s="654" t="s">
        <v>29</v>
      </c>
      <c r="C19" s="658" t="s">
        <v>53</v>
      </c>
      <c r="D19" s="656">
        <v>2</v>
      </c>
      <c r="E19" s="654">
        <v>2</v>
      </c>
      <c r="F19" s="665"/>
      <c r="G19" s="494"/>
      <c r="H19" s="494" t="s">
        <v>294</v>
      </c>
      <c r="I19" s="494" t="s">
        <v>294</v>
      </c>
      <c r="J19" s="494" t="s">
        <v>294</v>
      </c>
      <c r="K19" s="573">
        <v>0</v>
      </c>
      <c r="L19" s="358" t="s">
        <v>609</v>
      </c>
      <c r="M19" s="357" t="s">
        <v>29</v>
      </c>
      <c r="N19" s="357" t="s">
        <v>294</v>
      </c>
      <c r="O19" s="357" t="s">
        <v>294</v>
      </c>
      <c r="P19" s="357" t="s">
        <v>294</v>
      </c>
      <c r="Q19" s="357">
        <v>0</v>
      </c>
      <c r="R19" s="357">
        <v>0</v>
      </c>
      <c r="S19" s="357">
        <v>0</v>
      </c>
      <c r="T19" s="357" t="s">
        <v>294</v>
      </c>
      <c r="U19" s="357" t="s">
        <v>294</v>
      </c>
      <c r="V19" s="357" t="s">
        <v>294</v>
      </c>
    </row>
    <row r="20" spans="1:22" ht="15" thickBot="1">
      <c r="A20" s="653"/>
      <c r="B20" s="660" t="s">
        <v>26</v>
      </c>
      <c r="C20" s="666" t="s">
        <v>417</v>
      </c>
      <c r="D20" s="656">
        <v>5</v>
      </c>
      <c r="E20" s="654">
        <v>6</v>
      </c>
      <c r="F20" s="665" t="s">
        <v>21</v>
      </c>
      <c r="G20" s="494"/>
      <c r="H20" s="494" t="s">
        <v>20</v>
      </c>
      <c r="I20" s="494" t="s">
        <v>294</v>
      </c>
      <c r="J20" s="494" t="s">
        <v>294</v>
      </c>
      <c r="K20" s="573">
        <v>0</v>
      </c>
      <c r="L20" s="358" t="s">
        <v>3412</v>
      </c>
      <c r="M20" s="357" t="s">
        <v>26</v>
      </c>
      <c r="N20" s="357" t="s">
        <v>20</v>
      </c>
      <c r="O20" s="357" t="s">
        <v>294</v>
      </c>
      <c r="P20" s="357" t="s">
        <v>294</v>
      </c>
      <c r="Q20" s="357">
        <v>0</v>
      </c>
      <c r="R20" s="357">
        <v>0</v>
      </c>
      <c r="S20" s="357">
        <v>0</v>
      </c>
      <c r="T20" s="357" t="s">
        <v>470</v>
      </c>
      <c r="U20" s="357" t="s">
        <v>294</v>
      </c>
      <c r="V20" s="357" t="s">
        <v>294</v>
      </c>
    </row>
    <row r="21" spans="1:22" ht="15" thickBot="1">
      <c r="A21" s="661"/>
      <c r="B21" s="661"/>
      <c r="C21" s="662" t="s">
        <v>22</v>
      </c>
      <c r="D21" s="663">
        <v>17</v>
      </c>
      <c r="E21" s="663">
        <v>21</v>
      </c>
      <c r="F21" s="667"/>
      <c r="G21" s="494"/>
      <c r="H21" s="494" t="s">
        <v>294</v>
      </c>
      <c r="I21" s="494" t="s">
        <v>294</v>
      </c>
      <c r="J21" s="494" t="s">
        <v>294</v>
      </c>
      <c r="K21" s="573">
        <v>0</v>
      </c>
      <c r="L21" s="358" t="s">
        <v>22</v>
      </c>
      <c r="M21" s="357" t="s">
        <v>294</v>
      </c>
      <c r="N21" s="357" t="s">
        <v>294</v>
      </c>
      <c r="O21" s="357" t="s">
        <v>294</v>
      </c>
      <c r="P21" s="357" t="s">
        <v>294</v>
      </c>
      <c r="Q21" s="357">
        <v>0</v>
      </c>
      <c r="R21" s="357">
        <v>0</v>
      </c>
      <c r="S21" s="357">
        <v>0</v>
      </c>
      <c r="T21" s="357" t="s">
        <v>294</v>
      </c>
      <c r="U21" s="357" t="s">
        <v>294</v>
      </c>
      <c r="V21" s="357" t="s">
        <v>294</v>
      </c>
    </row>
    <row r="22" spans="1:22">
      <c r="A22" s="648">
        <v>3</v>
      </c>
      <c r="B22" s="649" t="s">
        <v>3413</v>
      </c>
      <c r="C22" s="658" t="s">
        <v>3414</v>
      </c>
      <c r="D22" s="656">
        <v>3</v>
      </c>
      <c r="E22" s="654">
        <v>4</v>
      </c>
      <c r="F22" s="657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3415</v>
      </c>
      <c r="M22" s="357" t="s">
        <v>3413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53"/>
      <c r="B23" s="654" t="s">
        <v>3416</v>
      </c>
      <c r="C23" s="658" t="s">
        <v>3417</v>
      </c>
      <c r="D23" s="656">
        <v>3</v>
      </c>
      <c r="E23" s="654">
        <v>3</v>
      </c>
      <c r="F23" s="665" t="s">
        <v>3410</v>
      </c>
      <c r="G23" s="494"/>
      <c r="H23" s="494" t="s">
        <v>3409</v>
      </c>
      <c r="I23" s="494" t="s">
        <v>294</v>
      </c>
      <c r="J23" s="494" t="s">
        <v>294</v>
      </c>
      <c r="K23" s="573">
        <v>0</v>
      </c>
      <c r="L23" s="358" t="s">
        <v>3418</v>
      </c>
      <c r="M23" s="357" t="s">
        <v>3416</v>
      </c>
      <c r="N23" s="357" t="s">
        <v>3409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3411</v>
      </c>
      <c r="U23" s="357" t="s">
        <v>294</v>
      </c>
      <c r="V23" s="357" t="s">
        <v>294</v>
      </c>
    </row>
    <row r="24" spans="1:22">
      <c r="A24" s="653"/>
      <c r="B24" s="654" t="s">
        <v>3419</v>
      </c>
      <c r="C24" s="658" t="s">
        <v>3420</v>
      </c>
      <c r="D24" s="656">
        <v>3</v>
      </c>
      <c r="E24" s="654">
        <v>3</v>
      </c>
      <c r="F24" s="665" t="s">
        <v>3407</v>
      </c>
      <c r="G24" s="494"/>
      <c r="H24" s="494" t="s">
        <v>3406</v>
      </c>
      <c r="I24" s="494" t="s">
        <v>294</v>
      </c>
      <c r="J24" s="494" t="s">
        <v>294</v>
      </c>
      <c r="K24" s="573">
        <v>0</v>
      </c>
      <c r="L24" s="358" t="s">
        <v>3421</v>
      </c>
      <c r="M24" s="357" t="s">
        <v>3419</v>
      </c>
      <c r="N24" s="357" t="s">
        <v>3406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3408</v>
      </c>
      <c r="U24" s="357" t="s">
        <v>294</v>
      </c>
      <c r="V24" s="357" t="s">
        <v>294</v>
      </c>
    </row>
    <row r="25" spans="1:22">
      <c r="A25" s="653"/>
      <c r="B25" s="654" t="s">
        <v>3422</v>
      </c>
      <c r="C25" s="658" t="s">
        <v>3423</v>
      </c>
      <c r="D25" s="656">
        <v>2</v>
      </c>
      <c r="E25" s="654">
        <v>2</v>
      </c>
      <c r="F25" s="657"/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3424</v>
      </c>
      <c r="M25" s="357" t="s">
        <v>3422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294</v>
      </c>
      <c r="U25" s="357" t="s">
        <v>294</v>
      </c>
      <c r="V25" s="357" t="s">
        <v>294</v>
      </c>
    </row>
    <row r="26" spans="1:22">
      <c r="A26" s="653"/>
      <c r="B26" s="654" t="s">
        <v>30</v>
      </c>
      <c r="C26" s="658" t="s">
        <v>141</v>
      </c>
      <c r="D26" s="656">
        <v>5</v>
      </c>
      <c r="E26" s="654">
        <v>6</v>
      </c>
      <c r="F26" s="665" t="s">
        <v>3398</v>
      </c>
      <c r="G26" s="494"/>
      <c r="H26" s="494" t="s">
        <v>3397</v>
      </c>
      <c r="I26" s="494" t="s">
        <v>294</v>
      </c>
      <c r="J26" s="494" t="s">
        <v>294</v>
      </c>
      <c r="K26" s="573">
        <v>0</v>
      </c>
      <c r="L26" s="358" t="s">
        <v>604</v>
      </c>
      <c r="M26" s="357" t="s">
        <v>30</v>
      </c>
      <c r="N26" s="357" t="s">
        <v>3397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3399</v>
      </c>
      <c r="U26" s="357" t="s">
        <v>294</v>
      </c>
      <c r="V26" s="357" t="s">
        <v>294</v>
      </c>
    </row>
    <row r="27" spans="1:22" ht="15" thickBot="1">
      <c r="A27" s="653"/>
      <c r="B27" s="660" t="s">
        <v>33</v>
      </c>
      <c r="C27" s="658" t="s">
        <v>3425</v>
      </c>
      <c r="D27" s="656">
        <v>5</v>
      </c>
      <c r="E27" s="654">
        <v>7</v>
      </c>
      <c r="F27" s="665" t="s">
        <v>417</v>
      </c>
      <c r="G27" s="494"/>
      <c r="H27" s="494" t="s">
        <v>26</v>
      </c>
      <c r="I27" s="494" t="s">
        <v>294</v>
      </c>
      <c r="J27" s="494" t="s">
        <v>294</v>
      </c>
      <c r="K27" s="573">
        <v>0</v>
      </c>
      <c r="L27" s="358" t="s">
        <v>602</v>
      </c>
      <c r="M27" s="357" t="s">
        <v>33</v>
      </c>
      <c r="N27" s="357" t="s">
        <v>26</v>
      </c>
      <c r="O27" s="357" t="s">
        <v>294</v>
      </c>
      <c r="P27" s="357" t="s">
        <v>294</v>
      </c>
      <c r="Q27" s="357">
        <v>0</v>
      </c>
      <c r="R27" s="357">
        <v>0</v>
      </c>
      <c r="S27" s="357">
        <v>0</v>
      </c>
      <c r="T27" s="357" t="s">
        <v>3412</v>
      </c>
      <c r="U27" s="357" t="s">
        <v>294</v>
      </c>
      <c r="V27" s="357" t="s">
        <v>294</v>
      </c>
    </row>
    <row r="28" spans="1:22" ht="15" thickBot="1">
      <c r="A28" s="661"/>
      <c r="B28" s="661"/>
      <c r="C28" s="662" t="s">
        <v>22</v>
      </c>
      <c r="D28" s="663">
        <v>21</v>
      </c>
      <c r="E28" s="663">
        <v>25</v>
      </c>
      <c r="F28" s="667"/>
      <c r="G28" s="494"/>
      <c r="H28" s="494" t="s">
        <v>294</v>
      </c>
      <c r="I28" s="494" t="s">
        <v>294</v>
      </c>
      <c r="J28" s="494" t="s">
        <v>294</v>
      </c>
      <c r="K28" s="573">
        <v>0</v>
      </c>
      <c r="L28" s="358" t="s">
        <v>22</v>
      </c>
      <c r="M28" s="357" t="s">
        <v>294</v>
      </c>
      <c r="N28" s="357" t="s">
        <v>294</v>
      </c>
      <c r="O28" s="357" t="s">
        <v>294</v>
      </c>
      <c r="P28" s="357" t="s">
        <v>294</v>
      </c>
      <c r="Q28" s="357">
        <v>0</v>
      </c>
      <c r="R28" s="357">
        <v>0</v>
      </c>
      <c r="S28" s="357">
        <v>0</v>
      </c>
      <c r="T28" s="357" t="s">
        <v>294</v>
      </c>
      <c r="U28" s="357" t="s">
        <v>294</v>
      </c>
      <c r="V28" s="357" t="s">
        <v>294</v>
      </c>
    </row>
    <row r="29" spans="1:22">
      <c r="A29" s="648">
        <v>4</v>
      </c>
      <c r="B29" s="649" t="s">
        <v>3426</v>
      </c>
      <c r="C29" s="650" t="s">
        <v>3427</v>
      </c>
      <c r="D29" s="656">
        <v>5</v>
      </c>
      <c r="E29" s="649">
        <v>7</v>
      </c>
      <c r="F29" s="668" t="s">
        <v>141</v>
      </c>
      <c r="G29" s="494"/>
      <c r="H29" s="494" t="s">
        <v>30</v>
      </c>
      <c r="I29" s="494" t="s">
        <v>294</v>
      </c>
      <c r="J29" s="494" t="s">
        <v>294</v>
      </c>
      <c r="K29" s="573">
        <v>0</v>
      </c>
      <c r="L29" s="358" t="s">
        <v>3428</v>
      </c>
      <c r="M29" s="357" t="s">
        <v>3426</v>
      </c>
      <c r="N29" s="357" t="s">
        <v>30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604</v>
      </c>
      <c r="U29" s="357" t="s">
        <v>294</v>
      </c>
      <c r="V29" s="357" t="s">
        <v>294</v>
      </c>
    </row>
    <row r="30" spans="1:22">
      <c r="A30" s="653"/>
      <c r="B30" s="654" t="s">
        <v>3429</v>
      </c>
      <c r="C30" s="658" t="s">
        <v>3430</v>
      </c>
      <c r="D30" s="656">
        <v>3</v>
      </c>
      <c r="E30" s="654">
        <v>4</v>
      </c>
      <c r="F30" s="665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3431</v>
      </c>
      <c r="M30" s="357" t="s">
        <v>3429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653"/>
      <c r="B31" s="654" t="s">
        <v>19</v>
      </c>
      <c r="C31" s="658" t="s">
        <v>872</v>
      </c>
      <c r="D31" s="656">
        <v>2</v>
      </c>
      <c r="E31" s="654">
        <v>2</v>
      </c>
      <c r="F31" s="665"/>
      <c r="G31" s="494"/>
      <c r="H31" s="494" t="s">
        <v>294</v>
      </c>
      <c r="I31" s="494" t="s">
        <v>294</v>
      </c>
      <c r="J31" s="494" t="s">
        <v>294</v>
      </c>
      <c r="K31" s="573">
        <v>0</v>
      </c>
      <c r="L31" s="358" t="s">
        <v>335</v>
      </c>
      <c r="M31" s="357" t="s">
        <v>19</v>
      </c>
      <c r="N31" s="357" t="s">
        <v>294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294</v>
      </c>
      <c r="U31" s="357" t="s">
        <v>294</v>
      </c>
      <c r="V31" s="357" t="s">
        <v>294</v>
      </c>
    </row>
    <row r="32" spans="1:22">
      <c r="A32" s="653"/>
      <c r="B32" s="654" t="s">
        <v>3432</v>
      </c>
      <c r="C32" s="658" t="s">
        <v>3433</v>
      </c>
      <c r="D32" s="656">
        <v>3</v>
      </c>
      <c r="E32" s="654">
        <v>3</v>
      </c>
      <c r="F32" s="665" t="s">
        <v>3404</v>
      </c>
      <c r="G32" s="494"/>
      <c r="H32" s="494" t="s">
        <v>3403</v>
      </c>
      <c r="I32" s="494" t="s">
        <v>294</v>
      </c>
      <c r="J32" s="494" t="s">
        <v>294</v>
      </c>
      <c r="K32" s="573">
        <v>0</v>
      </c>
      <c r="L32" s="358" t="s">
        <v>3434</v>
      </c>
      <c r="M32" s="357" t="s">
        <v>3432</v>
      </c>
      <c r="N32" s="357" t="s">
        <v>3403</v>
      </c>
      <c r="O32" s="357" t="s">
        <v>294</v>
      </c>
      <c r="P32" s="357" t="s">
        <v>294</v>
      </c>
      <c r="Q32" s="357">
        <v>0</v>
      </c>
      <c r="R32" s="357">
        <v>0</v>
      </c>
      <c r="S32" s="357">
        <v>0</v>
      </c>
      <c r="T32" s="357" t="s">
        <v>3405</v>
      </c>
      <c r="U32" s="357" t="s">
        <v>294</v>
      </c>
      <c r="V32" s="357" t="s">
        <v>294</v>
      </c>
    </row>
    <row r="33" spans="1:22">
      <c r="A33" s="653"/>
      <c r="B33" s="654" t="s">
        <v>36</v>
      </c>
      <c r="C33" s="658" t="s">
        <v>247</v>
      </c>
      <c r="D33" s="656">
        <v>1</v>
      </c>
      <c r="E33" s="654">
        <v>1</v>
      </c>
      <c r="F33" s="665"/>
      <c r="G33" s="494"/>
      <c r="H33" s="494" t="s">
        <v>294</v>
      </c>
      <c r="I33" s="494" t="s">
        <v>294</v>
      </c>
      <c r="J33" s="494" t="s">
        <v>294</v>
      </c>
      <c r="K33" s="573">
        <v>0</v>
      </c>
      <c r="L33" s="358" t="s">
        <v>1131</v>
      </c>
      <c r="M33" s="357" t="s">
        <v>36</v>
      </c>
      <c r="N33" s="357" t="s">
        <v>294</v>
      </c>
      <c r="O33" s="357" t="s">
        <v>294</v>
      </c>
      <c r="P33" s="357" t="s">
        <v>294</v>
      </c>
      <c r="Q33" s="357">
        <v>0</v>
      </c>
      <c r="R33" s="357">
        <v>0</v>
      </c>
      <c r="S33" s="357">
        <v>0</v>
      </c>
      <c r="T33" s="357" t="s">
        <v>294</v>
      </c>
      <c r="U33" s="357" t="s">
        <v>294</v>
      </c>
      <c r="V33" s="357" t="s">
        <v>294</v>
      </c>
    </row>
    <row r="34" spans="1:22">
      <c r="A34" s="653"/>
      <c r="B34" s="654" t="s">
        <v>3435</v>
      </c>
      <c r="C34" s="658" t="s">
        <v>3436</v>
      </c>
      <c r="D34" s="656">
        <v>4</v>
      </c>
      <c r="E34" s="654">
        <v>5</v>
      </c>
      <c r="F34" s="665"/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3437</v>
      </c>
      <c r="M34" s="357" t="s">
        <v>3435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294</v>
      </c>
      <c r="U34" s="357" t="s">
        <v>294</v>
      </c>
      <c r="V34" s="357" t="s">
        <v>294</v>
      </c>
    </row>
    <row r="35" spans="1:22" ht="15" thickBot="1">
      <c r="A35" s="653"/>
      <c r="B35" s="654" t="s">
        <v>3438</v>
      </c>
      <c r="C35" s="666" t="s">
        <v>3439</v>
      </c>
      <c r="D35" s="656">
        <v>2</v>
      </c>
      <c r="E35" s="660">
        <v>2</v>
      </c>
      <c r="F35" s="665"/>
      <c r="G35" s="494"/>
      <c r="H35" s="494" t="s">
        <v>294</v>
      </c>
      <c r="I35" s="494" t="s">
        <v>294</v>
      </c>
      <c r="J35" s="494" t="s">
        <v>294</v>
      </c>
      <c r="K35" s="573">
        <v>0</v>
      </c>
      <c r="L35" s="358" t="s">
        <v>3440</v>
      </c>
      <c r="M35" s="357" t="s">
        <v>3438</v>
      </c>
      <c r="N35" s="357" t="s">
        <v>294</v>
      </c>
      <c r="O35" s="357" t="s">
        <v>294</v>
      </c>
      <c r="P35" s="357" t="s">
        <v>294</v>
      </c>
      <c r="Q35" s="357">
        <v>0</v>
      </c>
      <c r="R35" s="357">
        <v>0</v>
      </c>
      <c r="S35" s="357">
        <v>0</v>
      </c>
      <c r="T35" s="357" t="s">
        <v>294</v>
      </c>
      <c r="U35" s="357" t="s">
        <v>294</v>
      </c>
      <c r="V35" s="357" t="s">
        <v>294</v>
      </c>
    </row>
    <row r="36" spans="1:22" ht="15" thickBot="1">
      <c r="A36" s="661"/>
      <c r="B36" s="653"/>
      <c r="C36" s="662" t="s">
        <v>22</v>
      </c>
      <c r="D36" s="663">
        <v>20</v>
      </c>
      <c r="E36" s="663">
        <v>24</v>
      </c>
      <c r="F36" s="667"/>
      <c r="G36" s="494"/>
      <c r="H36" s="494" t="s">
        <v>294</v>
      </c>
      <c r="I36" s="494" t="s">
        <v>294</v>
      </c>
      <c r="J36" s="494" t="s">
        <v>294</v>
      </c>
      <c r="K36" s="573">
        <v>0</v>
      </c>
      <c r="L36" s="358" t="s">
        <v>22</v>
      </c>
      <c r="M36" s="357" t="s">
        <v>294</v>
      </c>
      <c r="N36" s="357" t="s">
        <v>294</v>
      </c>
      <c r="O36" s="357" t="s">
        <v>294</v>
      </c>
      <c r="P36" s="357" t="s">
        <v>294</v>
      </c>
      <c r="Q36" s="357">
        <v>0</v>
      </c>
      <c r="R36" s="357">
        <v>0</v>
      </c>
      <c r="S36" s="357">
        <v>0</v>
      </c>
      <c r="T36" s="357" t="s">
        <v>294</v>
      </c>
      <c r="U36" s="357" t="s">
        <v>294</v>
      </c>
      <c r="V36" s="357" t="s">
        <v>294</v>
      </c>
    </row>
    <row r="37" spans="1:22">
      <c r="A37" s="653">
        <v>5</v>
      </c>
      <c r="B37" s="649" t="s">
        <v>3441</v>
      </c>
      <c r="C37" s="658" t="s">
        <v>3442</v>
      </c>
      <c r="D37" s="656">
        <v>5</v>
      </c>
      <c r="E37" s="654">
        <v>7</v>
      </c>
      <c r="F37" s="668"/>
      <c r="G37" s="494"/>
      <c r="H37" s="494" t="s">
        <v>294</v>
      </c>
      <c r="I37" s="494" t="s">
        <v>294</v>
      </c>
      <c r="J37" s="494" t="s">
        <v>294</v>
      </c>
      <c r="K37" s="574">
        <v>0</v>
      </c>
      <c r="L37" s="358" t="s">
        <v>3443</v>
      </c>
      <c r="M37" s="357" t="s">
        <v>3441</v>
      </c>
      <c r="N37" s="357" t="s">
        <v>294</v>
      </c>
      <c r="O37" s="357" t="s">
        <v>294</v>
      </c>
      <c r="P37" s="357" t="s">
        <v>294</v>
      </c>
      <c r="Q37" s="357">
        <v>0</v>
      </c>
      <c r="R37" s="357">
        <v>0</v>
      </c>
      <c r="S37" s="357">
        <v>0</v>
      </c>
      <c r="T37" s="357" t="s">
        <v>294</v>
      </c>
      <c r="U37" s="357" t="s">
        <v>294</v>
      </c>
      <c r="V37" s="357" t="s">
        <v>294</v>
      </c>
    </row>
    <row r="38" spans="1:22">
      <c r="A38" s="653"/>
      <c r="B38" s="654" t="s">
        <v>3444</v>
      </c>
      <c r="C38" s="658" t="s">
        <v>3445</v>
      </c>
      <c r="D38" s="656">
        <v>5</v>
      </c>
      <c r="E38" s="654">
        <v>7</v>
      </c>
      <c r="F38" s="665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3446</v>
      </c>
      <c r="M38" s="357" t="s">
        <v>3444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653"/>
      <c r="B39" s="654" t="s">
        <v>3447</v>
      </c>
      <c r="C39" s="658" t="s">
        <v>3448</v>
      </c>
      <c r="D39" s="656">
        <v>5</v>
      </c>
      <c r="E39" s="654">
        <v>6</v>
      </c>
      <c r="F39" s="665"/>
      <c r="G39" s="494"/>
      <c r="H39" s="494" t="s">
        <v>294</v>
      </c>
      <c r="I39" s="494" t="s">
        <v>294</v>
      </c>
      <c r="J39" s="494" t="s">
        <v>294</v>
      </c>
      <c r="K39" s="574">
        <v>0</v>
      </c>
      <c r="L39" s="358" t="s">
        <v>3449</v>
      </c>
      <c r="M39" s="357" t="s">
        <v>3447</v>
      </c>
      <c r="N39" s="357" t="s">
        <v>294</v>
      </c>
      <c r="O39" s="357" t="s">
        <v>294</v>
      </c>
      <c r="P39" s="357" t="s">
        <v>294</v>
      </c>
      <c r="Q39" s="357">
        <v>0</v>
      </c>
      <c r="R39" s="357">
        <v>0</v>
      </c>
      <c r="S39" s="357">
        <v>0</v>
      </c>
      <c r="T39" s="357" t="s">
        <v>294</v>
      </c>
      <c r="U39" s="357" t="s">
        <v>294</v>
      </c>
      <c r="V39" s="357" t="s">
        <v>294</v>
      </c>
    </row>
    <row r="40" spans="1:22">
      <c r="A40" s="653"/>
      <c r="B40" s="654" t="s">
        <v>3450</v>
      </c>
      <c r="C40" s="658" t="s">
        <v>3451</v>
      </c>
      <c r="D40" s="656">
        <v>4</v>
      </c>
      <c r="E40" s="654">
        <v>5</v>
      </c>
      <c r="F40" s="665" t="s">
        <v>3427</v>
      </c>
      <c r="G40" s="494"/>
      <c r="H40" s="494" t="s">
        <v>3426</v>
      </c>
      <c r="I40" s="494" t="s">
        <v>294</v>
      </c>
      <c r="J40" s="494" t="s">
        <v>294</v>
      </c>
      <c r="K40" s="573">
        <v>0</v>
      </c>
      <c r="L40" s="358" t="s">
        <v>3452</v>
      </c>
      <c r="M40" s="357" t="s">
        <v>3450</v>
      </c>
      <c r="N40" s="357" t="s">
        <v>3426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3428</v>
      </c>
      <c r="U40" s="357" t="s">
        <v>294</v>
      </c>
      <c r="V40" s="357" t="s">
        <v>294</v>
      </c>
    </row>
    <row r="41" spans="1:22">
      <c r="A41" s="653"/>
      <c r="B41" s="654" t="s">
        <v>40</v>
      </c>
      <c r="C41" s="658" t="s">
        <v>3453</v>
      </c>
      <c r="D41" s="656">
        <v>1</v>
      </c>
      <c r="E41" s="654">
        <v>1</v>
      </c>
      <c r="F41" s="665" t="s">
        <v>247</v>
      </c>
      <c r="G41" s="494"/>
      <c r="H41" s="494" t="s">
        <v>36</v>
      </c>
      <c r="I41" s="494" t="s">
        <v>294</v>
      </c>
      <c r="J41" s="494" t="s">
        <v>294</v>
      </c>
      <c r="K41" s="573">
        <v>0</v>
      </c>
      <c r="L41" s="358" t="s">
        <v>1180</v>
      </c>
      <c r="M41" s="357" t="s">
        <v>40</v>
      </c>
      <c r="N41" s="357" t="s">
        <v>36</v>
      </c>
      <c r="O41" s="357" t="s">
        <v>294</v>
      </c>
      <c r="P41" s="357" t="s">
        <v>294</v>
      </c>
      <c r="Q41" s="357">
        <v>0</v>
      </c>
      <c r="R41" s="357">
        <v>0</v>
      </c>
      <c r="S41" s="357">
        <v>0</v>
      </c>
      <c r="T41" s="357" t="s">
        <v>1131</v>
      </c>
      <c r="U41" s="357" t="s">
        <v>294</v>
      </c>
      <c r="V41" s="357" t="s">
        <v>294</v>
      </c>
    </row>
    <row r="42" spans="1:22">
      <c r="A42" s="653"/>
      <c r="B42" s="654" t="s">
        <v>3454</v>
      </c>
      <c r="C42" s="658" t="s">
        <v>3455</v>
      </c>
      <c r="D42" s="656">
        <v>2</v>
      </c>
      <c r="E42" s="654">
        <v>2</v>
      </c>
      <c r="F42" s="665"/>
      <c r="G42" s="494" t="s">
        <v>241</v>
      </c>
      <c r="H42" s="494" t="s">
        <v>294</v>
      </c>
      <c r="I42" s="494" t="s">
        <v>294</v>
      </c>
      <c r="J42" s="494" t="s">
        <v>294</v>
      </c>
      <c r="K42" s="573">
        <v>0</v>
      </c>
      <c r="L42" s="358" t="s">
        <v>3456</v>
      </c>
      <c r="M42" s="357" t="s">
        <v>3454</v>
      </c>
      <c r="N42" s="357" t="s">
        <v>294</v>
      </c>
      <c r="O42" s="357" t="s">
        <v>294</v>
      </c>
      <c r="P42" s="357" t="s">
        <v>294</v>
      </c>
      <c r="Q42" s="357">
        <v>0</v>
      </c>
      <c r="R42" s="357">
        <v>0</v>
      </c>
      <c r="S42" s="357">
        <v>0</v>
      </c>
      <c r="T42" s="357" t="s">
        <v>294</v>
      </c>
    </row>
    <row r="43" spans="1:22">
      <c r="A43" s="653"/>
      <c r="B43" s="654" t="s">
        <v>3457</v>
      </c>
      <c r="C43" s="658" t="s">
        <v>3458</v>
      </c>
      <c r="D43" s="656">
        <v>2</v>
      </c>
      <c r="E43" s="654">
        <v>2</v>
      </c>
      <c r="F43" s="665"/>
      <c r="G43" s="494" t="s">
        <v>241</v>
      </c>
      <c r="H43" s="494" t="s">
        <v>294</v>
      </c>
      <c r="I43" s="494" t="s">
        <v>294</v>
      </c>
      <c r="J43" s="494" t="s">
        <v>294</v>
      </c>
      <c r="K43" s="573">
        <v>0</v>
      </c>
      <c r="L43" s="358" t="s">
        <v>3459</v>
      </c>
      <c r="M43" s="357" t="s">
        <v>3457</v>
      </c>
      <c r="N43" s="357" t="s">
        <v>294</v>
      </c>
      <c r="O43" s="357" t="s">
        <v>294</v>
      </c>
      <c r="P43" s="357" t="s">
        <v>294</v>
      </c>
      <c r="Q43" s="357">
        <v>0</v>
      </c>
      <c r="R43" s="357">
        <v>0</v>
      </c>
      <c r="S43" s="357">
        <v>0</v>
      </c>
      <c r="T43" s="357" t="s">
        <v>294</v>
      </c>
    </row>
    <row r="44" spans="1:22" ht="15" thickBot="1">
      <c r="A44" s="653"/>
      <c r="B44" s="654" t="s">
        <v>3460</v>
      </c>
      <c r="C44" s="658" t="s">
        <v>3461</v>
      </c>
      <c r="D44" s="656">
        <v>2</v>
      </c>
      <c r="E44" s="654">
        <v>2</v>
      </c>
      <c r="F44" s="665"/>
      <c r="G44" s="494" t="s">
        <v>241</v>
      </c>
      <c r="H44" s="494" t="s">
        <v>294</v>
      </c>
      <c r="I44" s="494" t="s">
        <v>294</v>
      </c>
      <c r="J44" s="494" t="s">
        <v>294</v>
      </c>
      <c r="K44" s="573">
        <v>0</v>
      </c>
      <c r="L44" s="358" t="s">
        <v>3462</v>
      </c>
      <c r="M44" s="357" t="s">
        <v>3460</v>
      </c>
      <c r="N44" s="357" t="s">
        <v>294</v>
      </c>
      <c r="O44" s="357" t="s">
        <v>294</v>
      </c>
      <c r="P44" s="357" t="s">
        <v>294</v>
      </c>
      <c r="Q44" s="357">
        <v>0</v>
      </c>
      <c r="R44" s="357">
        <v>0</v>
      </c>
      <c r="S44" s="357">
        <v>0</v>
      </c>
      <c r="T44" s="357" t="s">
        <v>294</v>
      </c>
      <c r="U44" s="357" t="s">
        <v>294</v>
      </c>
      <c r="V44" s="357" t="s">
        <v>294</v>
      </c>
    </row>
    <row r="45" spans="1:22" ht="15" thickBot="1">
      <c r="A45" s="661"/>
      <c r="B45" s="661"/>
      <c r="C45" s="662" t="s">
        <v>22</v>
      </c>
      <c r="D45" s="663">
        <v>22</v>
      </c>
      <c r="E45" s="663">
        <v>28</v>
      </c>
      <c r="F45" s="667"/>
      <c r="G45" s="494"/>
      <c r="H45" s="494" t="s">
        <v>294</v>
      </c>
      <c r="I45" s="494" t="s">
        <v>294</v>
      </c>
      <c r="J45" s="494" t="s">
        <v>294</v>
      </c>
      <c r="K45" s="573">
        <v>0</v>
      </c>
      <c r="L45" s="358" t="s">
        <v>22</v>
      </c>
      <c r="M45" s="357" t="s">
        <v>294</v>
      </c>
      <c r="N45" s="357" t="s">
        <v>294</v>
      </c>
      <c r="O45" s="357" t="s">
        <v>294</v>
      </c>
      <c r="P45" s="357" t="s">
        <v>294</v>
      </c>
      <c r="Q45" s="357">
        <v>0</v>
      </c>
      <c r="R45" s="357">
        <v>0</v>
      </c>
      <c r="S45" s="357">
        <v>0</v>
      </c>
      <c r="T45" s="357" t="s">
        <v>294</v>
      </c>
      <c r="U45" s="357" t="s">
        <v>294</v>
      </c>
      <c r="V45" s="357" t="s">
        <v>294</v>
      </c>
    </row>
    <row r="46" spans="1:22">
      <c r="A46" s="648">
        <v>6</v>
      </c>
      <c r="B46" s="649" t="s">
        <v>3463</v>
      </c>
      <c r="C46" s="658" t="s">
        <v>3464</v>
      </c>
      <c r="D46" s="656">
        <v>3</v>
      </c>
      <c r="E46" s="649">
        <v>3</v>
      </c>
      <c r="F46" s="668" t="s">
        <v>3465</v>
      </c>
      <c r="G46" s="494"/>
      <c r="H46" s="494" t="s">
        <v>3441</v>
      </c>
      <c r="I46" s="494" t="s">
        <v>294</v>
      </c>
      <c r="J46" s="494" t="s">
        <v>294</v>
      </c>
      <c r="K46" s="573">
        <v>0</v>
      </c>
      <c r="L46" s="358" t="s">
        <v>3466</v>
      </c>
      <c r="M46" s="357" t="s">
        <v>3463</v>
      </c>
      <c r="N46" s="357" t="s">
        <v>3441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3443</v>
      </c>
      <c r="U46" s="357" t="s">
        <v>294</v>
      </c>
      <c r="V46" s="357" t="s">
        <v>294</v>
      </c>
    </row>
    <row r="47" spans="1:22">
      <c r="A47" s="653"/>
      <c r="B47" s="654" t="s">
        <v>35</v>
      </c>
      <c r="C47" s="658" t="s">
        <v>3258</v>
      </c>
      <c r="D47" s="656">
        <v>3</v>
      </c>
      <c r="E47" s="654">
        <v>4</v>
      </c>
      <c r="F47" s="657" t="s">
        <v>3185</v>
      </c>
      <c r="G47" s="494"/>
      <c r="H47" s="494" t="s">
        <v>3184</v>
      </c>
      <c r="I47" s="494" t="s">
        <v>294</v>
      </c>
      <c r="J47" s="494" t="s">
        <v>294</v>
      </c>
      <c r="K47" s="573">
        <v>0</v>
      </c>
      <c r="L47" s="358" t="s">
        <v>3259</v>
      </c>
      <c r="M47" s="357" t="s">
        <v>35</v>
      </c>
      <c r="N47" s="357" t="s">
        <v>3184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3187</v>
      </c>
      <c r="U47" s="357" t="s">
        <v>294</v>
      </c>
      <c r="V47" s="357" t="s">
        <v>294</v>
      </c>
    </row>
    <row r="48" spans="1:22">
      <c r="A48" s="653"/>
      <c r="B48" s="654" t="s">
        <v>3467</v>
      </c>
      <c r="C48" s="658" t="s">
        <v>3468</v>
      </c>
      <c r="D48" s="656">
        <v>4</v>
      </c>
      <c r="E48" s="654">
        <v>5</v>
      </c>
      <c r="F48" s="665" t="s">
        <v>3469</v>
      </c>
      <c r="G48" s="494"/>
      <c r="H48" s="494" t="s">
        <v>3450</v>
      </c>
      <c r="I48" s="494" t="s">
        <v>294</v>
      </c>
      <c r="J48" s="494" t="s">
        <v>294</v>
      </c>
      <c r="K48" s="573">
        <v>0</v>
      </c>
      <c r="L48" s="358" t="s">
        <v>3470</v>
      </c>
      <c r="M48" s="357" t="s">
        <v>3467</v>
      </c>
      <c r="N48" s="357" t="s">
        <v>3450</v>
      </c>
      <c r="O48" s="357" t="s">
        <v>294</v>
      </c>
      <c r="P48" s="357" t="s">
        <v>294</v>
      </c>
      <c r="Q48" s="357">
        <v>0</v>
      </c>
      <c r="R48" s="357">
        <v>0</v>
      </c>
      <c r="S48" s="357">
        <v>0</v>
      </c>
      <c r="T48" s="357" t="s">
        <v>3452</v>
      </c>
      <c r="U48" s="357" t="s">
        <v>294</v>
      </c>
      <c r="V48" s="357" t="s">
        <v>294</v>
      </c>
    </row>
    <row r="49" spans="1:22">
      <c r="A49" s="653"/>
      <c r="B49" s="654" t="s">
        <v>3471</v>
      </c>
      <c r="C49" s="658" t="s">
        <v>3472</v>
      </c>
      <c r="D49" s="656">
        <v>2</v>
      </c>
      <c r="E49" s="654">
        <v>2</v>
      </c>
      <c r="F49" s="665"/>
      <c r="G49" s="494" t="s">
        <v>242</v>
      </c>
      <c r="H49" s="494"/>
      <c r="I49" s="494" t="s">
        <v>294</v>
      </c>
      <c r="J49" s="494" t="s">
        <v>294</v>
      </c>
      <c r="K49" s="573">
        <v>0</v>
      </c>
      <c r="L49" s="358" t="s">
        <v>3473</v>
      </c>
      <c r="M49" s="357" t="s">
        <v>3471</v>
      </c>
      <c r="N49" s="357" t="s">
        <v>241</v>
      </c>
      <c r="O49" s="357" t="s">
        <v>294</v>
      </c>
      <c r="P49" s="357" t="s">
        <v>294</v>
      </c>
      <c r="Q49" s="357">
        <v>0</v>
      </c>
      <c r="R49" s="357">
        <v>0</v>
      </c>
      <c r="S49" s="357">
        <v>0</v>
      </c>
      <c r="T49" s="357" t="s">
        <v>294</v>
      </c>
    </row>
    <row r="50" spans="1:22">
      <c r="A50" s="653"/>
      <c r="B50" s="654" t="s">
        <v>3474</v>
      </c>
      <c r="C50" s="658" t="s">
        <v>3475</v>
      </c>
      <c r="D50" s="656">
        <v>2</v>
      </c>
      <c r="E50" s="654">
        <v>2</v>
      </c>
      <c r="F50" s="665"/>
      <c r="G50" s="494" t="s">
        <v>242</v>
      </c>
      <c r="H50" s="494"/>
      <c r="I50" s="494" t="s">
        <v>294</v>
      </c>
      <c r="J50" s="494" t="s">
        <v>294</v>
      </c>
      <c r="K50" s="573">
        <v>0</v>
      </c>
      <c r="L50" s="358" t="s">
        <v>3476</v>
      </c>
      <c r="M50" s="357" t="s">
        <v>3474</v>
      </c>
      <c r="N50" s="357" t="s">
        <v>241</v>
      </c>
      <c r="O50" s="357" t="s">
        <v>294</v>
      </c>
      <c r="P50" s="357" t="s">
        <v>294</v>
      </c>
      <c r="Q50" s="357">
        <v>0</v>
      </c>
      <c r="R50" s="357">
        <v>0</v>
      </c>
      <c r="S50" s="357">
        <v>0</v>
      </c>
      <c r="T50" s="357" t="s">
        <v>294</v>
      </c>
    </row>
    <row r="51" spans="1:22">
      <c r="A51" s="653"/>
      <c r="B51" s="654" t="s">
        <v>3477</v>
      </c>
      <c r="C51" s="658" t="s">
        <v>3478</v>
      </c>
      <c r="D51" s="656">
        <v>2</v>
      </c>
      <c r="E51" s="654">
        <v>2</v>
      </c>
      <c r="F51" s="665"/>
      <c r="G51" s="494" t="s">
        <v>242</v>
      </c>
      <c r="H51" s="494"/>
      <c r="I51" s="494" t="s">
        <v>294</v>
      </c>
      <c r="J51" s="494" t="s">
        <v>294</v>
      </c>
      <c r="K51" s="573">
        <v>0</v>
      </c>
      <c r="L51" s="358" t="s">
        <v>3479</v>
      </c>
      <c r="M51" s="357" t="s">
        <v>3477</v>
      </c>
      <c r="N51" s="357" t="s">
        <v>241</v>
      </c>
      <c r="O51" s="357" t="s">
        <v>294</v>
      </c>
      <c r="P51" s="357" t="s">
        <v>294</v>
      </c>
      <c r="Q51" s="357">
        <v>0</v>
      </c>
      <c r="R51" s="357">
        <v>0</v>
      </c>
      <c r="S51" s="357">
        <v>0</v>
      </c>
      <c r="T51" s="357" t="s">
        <v>294</v>
      </c>
      <c r="U51" s="357" t="s">
        <v>294</v>
      </c>
      <c r="V51" s="357" t="s">
        <v>294</v>
      </c>
    </row>
    <row r="52" spans="1:22">
      <c r="A52" s="653"/>
      <c r="B52" s="654" t="s">
        <v>3480</v>
      </c>
      <c r="C52" s="658" t="s">
        <v>3481</v>
      </c>
      <c r="D52" s="656">
        <v>3</v>
      </c>
      <c r="E52" s="654">
        <v>3</v>
      </c>
      <c r="F52" s="665" t="s">
        <v>3448</v>
      </c>
      <c r="G52" s="494"/>
      <c r="H52" s="494" t="s">
        <v>3447</v>
      </c>
      <c r="I52" s="494" t="s">
        <v>294</v>
      </c>
      <c r="J52" s="494" t="s">
        <v>294</v>
      </c>
      <c r="K52" s="573">
        <v>0</v>
      </c>
      <c r="L52" s="358" t="s">
        <v>3482</v>
      </c>
      <c r="M52" s="357" t="s">
        <v>3480</v>
      </c>
      <c r="N52" s="357" t="s">
        <v>3447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3449</v>
      </c>
      <c r="U52" s="357" t="s">
        <v>294</v>
      </c>
      <c r="V52" s="357" t="s">
        <v>294</v>
      </c>
    </row>
    <row r="53" spans="1:22">
      <c r="A53" s="653"/>
      <c r="B53" s="654" t="s">
        <v>38</v>
      </c>
      <c r="C53" s="658" t="s">
        <v>146</v>
      </c>
      <c r="D53" s="656">
        <v>1</v>
      </c>
      <c r="E53" s="654">
        <v>1</v>
      </c>
      <c r="F53" s="665" t="s">
        <v>872</v>
      </c>
      <c r="G53" s="494"/>
      <c r="H53" s="494" t="s">
        <v>19</v>
      </c>
      <c r="I53" s="494" t="s">
        <v>294</v>
      </c>
      <c r="J53" s="494" t="s">
        <v>294</v>
      </c>
      <c r="K53" s="573">
        <v>0</v>
      </c>
      <c r="L53" s="358" t="s">
        <v>331</v>
      </c>
      <c r="M53" s="357" t="s">
        <v>38</v>
      </c>
      <c r="N53" s="357" t="s">
        <v>19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335</v>
      </c>
      <c r="U53" s="357" t="s">
        <v>294</v>
      </c>
      <c r="V53" s="357" t="s">
        <v>294</v>
      </c>
    </row>
    <row r="54" spans="1:22" ht="15" thickBot="1">
      <c r="A54" s="653"/>
      <c r="B54" s="660" t="s">
        <v>3483</v>
      </c>
      <c r="C54" s="658" t="s">
        <v>3484</v>
      </c>
      <c r="D54" s="656">
        <v>3</v>
      </c>
      <c r="E54" s="654">
        <v>4</v>
      </c>
      <c r="F54" s="665" t="s">
        <v>3445</v>
      </c>
      <c r="G54" s="494"/>
      <c r="H54" s="494" t="s">
        <v>3444</v>
      </c>
      <c r="I54" s="494" t="s">
        <v>294</v>
      </c>
      <c r="J54" s="494" t="s">
        <v>294</v>
      </c>
      <c r="K54" s="573">
        <v>0</v>
      </c>
      <c r="L54" s="358" t="s">
        <v>3485</v>
      </c>
      <c r="M54" s="357" t="s">
        <v>3483</v>
      </c>
      <c r="N54" s="357" t="s">
        <v>3444</v>
      </c>
      <c r="O54" s="357" t="s">
        <v>294</v>
      </c>
      <c r="P54" s="357" t="s">
        <v>294</v>
      </c>
      <c r="Q54" s="357">
        <v>0</v>
      </c>
      <c r="R54" s="357">
        <v>0</v>
      </c>
      <c r="S54" s="357">
        <v>0</v>
      </c>
      <c r="T54" s="357" t="s">
        <v>3446</v>
      </c>
      <c r="U54" s="357" t="s">
        <v>294</v>
      </c>
      <c r="V54" s="357" t="s">
        <v>294</v>
      </c>
    </row>
    <row r="55" spans="1:22" ht="15" thickBot="1">
      <c r="A55" s="661"/>
      <c r="B55" s="661"/>
      <c r="C55" s="662" t="s">
        <v>22</v>
      </c>
      <c r="D55" s="663">
        <v>19</v>
      </c>
      <c r="E55" s="663">
        <v>22</v>
      </c>
      <c r="F55" s="667"/>
      <c r="G55" s="494"/>
      <c r="H55" s="494" t="s">
        <v>294</v>
      </c>
      <c r="I55" s="494" t="s">
        <v>294</v>
      </c>
      <c r="J55" s="494" t="s">
        <v>294</v>
      </c>
      <c r="K55" s="573">
        <v>0</v>
      </c>
      <c r="L55" s="358" t="s">
        <v>22</v>
      </c>
      <c r="M55" s="357" t="s">
        <v>294</v>
      </c>
      <c r="N55" s="357" t="s">
        <v>294</v>
      </c>
      <c r="O55" s="357" t="s">
        <v>294</v>
      </c>
      <c r="P55" s="357" t="s">
        <v>294</v>
      </c>
      <c r="Q55" s="357">
        <v>0</v>
      </c>
      <c r="R55" s="357">
        <v>0</v>
      </c>
      <c r="S55" s="357">
        <v>0</v>
      </c>
      <c r="T55" s="357" t="s">
        <v>294</v>
      </c>
      <c r="U55" s="357" t="s">
        <v>294</v>
      </c>
      <c r="V55" s="357" t="s">
        <v>294</v>
      </c>
    </row>
    <row r="56" spans="1:22">
      <c r="A56" s="648">
        <v>7</v>
      </c>
      <c r="B56" s="649" t="s">
        <v>3486</v>
      </c>
      <c r="C56" s="658" t="s">
        <v>3487</v>
      </c>
      <c r="D56" s="656">
        <v>3</v>
      </c>
      <c r="E56" s="649">
        <v>4</v>
      </c>
      <c r="F56" s="668" t="s">
        <v>3488</v>
      </c>
      <c r="G56" s="494"/>
      <c r="H56" s="494" t="s">
        <v>3435</v>
      </c>
      <c r="I56" s="494" t="s">
        <v>3463</v>
      </c>
      <c r="J56" s="494" t="s">
        <v>294</v>
      </c>
      <c r="K56" s="573">
        <v>0</v>
      </c>
      <c r="L56" s="358" t="s">
        <v>3489</v>
      </c>
      <c r="M56" s="357" t="s">
        <v>3486</v>
      </c>
      <c r="N56" s="357" t="s">
        <v>3435</v>
      </c>
      <c r="O56" s="357" t="s">
        <v>3463</v>
      </c>
      <c r="P56" s="357" t="s">
        <v>294</v>
      </c>
      <c r="Q56" s="357">
        <v>0</v>
      </c>
      <c r="R56" s="357">
        <v>28</v>
      </c>
      <c r="S56" s="357">
        <v>0</v>
      </c>
      <c r="T56" s="357" t="s">
        <v>3437</v>
      </c>
      <c r="U56" s="357" t="s">
        <v>3466</v>
      </c>
      <c r="V56" s="357" t="s">
        <v>294</v>
      </c>
    </row>
    <row r="57" spans="1:22">
      <c r="A57" s="653"/>
      <c r="B57" s="654" t="s">
        <v>3490</v>
      </c>
      <c r="C57" s="658" t="s">
        <v>3491</v>
      </c>
      <c r="D57" s="656">
        <v>3</v>
      </c>
      <c r="E57" s="654">
        <v>3</v>
      </c>
      <c r="F57" s="665" t="s">
        <v>3492</v>
      </c>
      <c r="G57" s="494"/>
      <c r="H57" s="494" t="s">
        <v>3463</v>
      </c>
      <c r="I57" s="494" t="s">
        <v>294</v>
      </c>
      <c r="J57" s="494" t="s">
        <v>294</v>
      </c>
      <c r="K57" s="573">
        <v>0</v>
      </c>
      <c r="L57" s="358" t="s">
        <v>3493</v>
      </c>
      <c r="M57" s="357" t="s">
        <v>3490</v>
      </c>
      <c r="N57" s="357" t="s">
        <v>3463</v>
      </c>
      <c r="O57" s="357" t="s">
        <v>294</v>
      </c>
      <c r="P57" s="357" t="s">
        <v>294</v>
      </c>
      <c r="Q57" s="357">
        <v>0</v>
      </c>
      <c r="R57" s="357">
        <v>0</v>
      </c>
      <c r="S57" s="357">
        <v>0</v>
      </c>
      <c r="T57" s="357" t="s">
        <v>3466</v>
      </c>
      <c r="U57" s="357" t="s">
        <v>294</v>
      </c>
      <c r="V57" s="357" t="s">
        <v>294</v>
      </c>
    </row>
    <row r="58" spans="1:22">
      <c r="A58" s="653"/>
      <c r="B58" s="654" t="s">
        <v>3494</v>
      </c>
      <c r="C58" s="658" t="s">
        <v>3495</v>
      </c>
      <c r="D58" s="656">
        <v>4</v>
      </c>
      <c r="E58" s="654">
        <v>4</v>
      </c>
      <c r="F58" s="665" t="s">
        <v>3496</v>
      </c>
      <c r="G58" s="494"/>
      <c r="H58" s="494" t="s">
        <v>3441</v>
      </c>
      <c r="I58" s="494" t="s">
        <v>294</v>
      </c>
      <c r="J58" s="494" t="s">
        <v>294</v>
      </c>
      <c r="K58" s="573">
        <v>0</v>
      </c>
      <c r="L58" s="358" t="s">
        <v>3497</v>
      </c>
      <c r="M58" s="357" t="s">
        <v>3494</v>
      </c>
      <c r="N58" s="357" t="s">
        <v>3441</v>
      </c>
      <c r="O58" s="357" t="s">
        <v>294</v>
      </c>
      <c r="P58" s="357" t="s">
        <v>294</v>
      </c>
      <c r="Q58" s="357">
        <v>0</v>
      </c>
      <c r="R58" s="357">
        <v>0</v>
      </c>
      <c r="S58" s="357">
        <v>0</v>
      </c>
      <c r="T58" s="357" t="s">
        <v>3443</v>
      </c>
      <c r="U58" s="357" t="s">
        <v>294</v>
      </c>
      <c r="V58" s="357" t="s">
        <v>294</v>
      </c>
    </row>
    <row r="59" spans="1:22">
      <c r="A59" s="653"/>
      <c r="B59" s="654" t="s">
        <v>3498</v>
      </c>
      <c r="C59" s="658" t="s">
        <v>3499</v>
      </c>
      <c r="D59" s="656">
        <v>3</v>
      </c>
      <c r="E59" s="654">
        <v>4</v>
      </c>
      <c r="F59" s="665" t="s">
        <v>3496</v>
      </c>
      <c r="G59" s="494"/>
      <c r="H59" s="494" t="s">
        <v>3441</v>
      </c>
      <c r="I59" s="494" t="s">
        <v>294</v>
      </c>
      <c r="J59" s="494" t="s">
        <v>294</v>
      </c>
      <c r="K59" s="573">
        <v>0</v>
      </c>
      <c r="L59" s="358" t="s">
        <v>3500</v>
      </c>
      <c r="M59" s="357" t="s">
        <v>3498</v>
      </c>
      <c r="N59" s="357" t="s">
        <v>3441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3443</v>
      </c>
      <c r="U59" s="357" t="s">
        <v>294</v>
      </c>
      <c r="V59" s="357" t="s">
        <v>294</v>
      </c>
    </row>
    <row r="60" spans="1:22">
      <c r="A60" s="653"/>
      <c r="B60" s="654" t="s">
        <v>3501</v>
      </c>
      <c r="C60" s="658" t="s">
        <v>3502</v>
      </c>
      <c r="D60" s="656">
        <v>5</v>
      </c>
      <c r="E60" s="654">
        <v>7</v>
      </c>
      <c r="F60" s="665" t="s">
        <v>3496</v>
      </c>
      <c r="G60" s="494"/>
      <c r="H60" s="494" t="s">
        <v>3441</v>
      </c>
      <c r="I60" s="494" t="s">
        <v>294</v>
      </c>
      <c r="J60" s="494" t="s">
        <v>294</v>
      </c>
      <c r="K60" s="573">
        <v>0</v>
      </c>
      <c r="L60" s="358" t="s">
        <v>3503</v>
      </c>
      <c r="M60" s="357" t="s">
        <v>3501</v>
      </c>
      <c r="N60" s="357" t="s">
        <v>3441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3443</v>
      </c>
      <c r="U60" s="357" t="s">
        <v>294</v>
      </c>
      <c r="V60" s="357" t="s">
        <v>294</v>
      </c>
    </row>
    <row r="61" spans="1:22" ht="15" thickBot="1">
      <c r="A61" s="653"/>
      <c r="B61" s="660" t="s">
        <v>3504</v>
      </c>
      <c r="C61" s="658" t="s">
        <v>3505</v>
      </c>
      <c r="D61" s="656">
        <v>3</v>
      </c>
      <c r="E61" s="654">
        <v>4</v>
      </c>
      <c r="F61" s="665" t="s">
        <v>3481</v>
      </c>
      <c r="G61" s="494"/>
      <c r="H61" s="494" t="s">
        <v>3480</v>
      </c>
      <c r="I61" s="494" t="s">
        <v>294</v>
      </c>
      <c r="J61" s="494" t="s">
        <v>294</v>
      </c>
      <c r="K61" s="573">
        <v>0</v>
      </c>
      <c r="L61" s="358" t="s">
        <v>3506</v>
      </c>
      <c r="M61" s="357" t="s">
        <v>3504</v>
      </c>
      <c r="N61" s="357" t="s">
        <v>3480</v>
      </c>
      <c r="O61" s="357" t="s">
        <v>294</v>
      </c>
      <c r="P61" s="357" t="s">
        <v>294</v>
      </c>
      <c r="Q61" s="357">
        <v>0</v>
      </c>
      <c r="R61" s="357">
        <v>0</v>
      </c>
      <c r="S61" s="357">
        <v>0</v>
      </c>
      <c r="T61" s="357" t="s">
        <v>3482</v>
      </c>
      <c r="U61" s="357" t="s">
        <v>294</v>
      </c>
      <c r="V61" s="357" t="s">
        <v>294</v>
      </c>
    </row>
    <row r="62" spans="1:22" ht="15" thickBot="1">
      <c r="A62" s="661"/>
      <c r="B62" s="661"/>
      <c r="C62" s="662" t="s">
        <v>22</v>
      </c>
      <c r="D62" s="663">
        <v>21</v>
      </c>
      <c r="E62" s="663">
        <v>26</v>
      </c>
      <c r="F62" s="667"/>
      <c r="G62" s="494"/>
      <c r="H62" s="494" t="s">
        <v>294</v>
      </c>
      <c r="I62" s="494" t="s">
        <v>294</v>
      </c>
      <c r="J62" s="494" t="s">
        <v>294</v>
      </c>
      <c r="K62" s="573">
        <v>0</v>
      </c>
      <c r="L62" s="358" t="s">
        <v>22</v>
      </c>
      <c r="M62" s="357" t="s">
        <v>294</v>
      </c>
      <c r="N62" s="357" t="s">
        <v>294</v>
      </c>
      <c r="O62" s="357" t="s">
        <v>294</v>
      </c>
      <c r="P62" s="357" t="s">
        <v>294</v>
      </c>
      <c r="Q62" s="357">
        <v>0</v>
      </c>
      <c r="R62" s="357">
        <v>0</v>
      </c>
      <c r="S62" s="357">
        <v>0</v>
      </c>
      <c r="T62" s="357" t="s">
        <v>294</v>
      </c>
      <c r="U62" s="357" t="s">
        <v>294</v>
      </c>
      <c r="V62" s="357" t="s">
        <v>294</v>
      </c>
    </row>
    <row r="63" spans="1:22">
      <c r="A63" s="648">
        <v>8</v>
      </c>
      <c r="B63" s="649" t="s">
        <v>3507</v>
      </c>
      <c r="C63" s="658" t="s">
        <v>3508</v>
      </c>
      <c r="D63" s="656">
        <v>3</v>
      </c>
      <c r="E63" s="649">
        <v>4</v>
      </c>
      <c r="F63" s="668" t="s">
        <v>3509</v>
      </c>
      <c r="G63" s="494"/>
      <c r="H63" s="494" t="s">
        <v>3501</v>
      </c>
      <c r="I63" s="494" t="s">
        <v>294</v>
      </c>
      <c r="J63" s="494" t="s">
        <v>294</v>
      </c>
      <c r="K63" s="573">
        <v>0</v>
      </c>
      <c r="L63" s="358" t="s">
        <v>3510</v>
      </c>
      <c r="M63" s="357" t="s">
        <v>3507</v>
      </c>
      <c r="N63" s="357" t="s">
        <v>3501</v>
      </c>
      <c r="O63" s="357" t="s">
        <v>294</v>
      </c>
      <c r="P63" s="357" t="s">
        <v>294</v>
      </c>
      <c r="Q63" s="357">
        <v>0</v>
      </c>
      <c r="R63" s="357">
        <v>0</v>
      </c>
      <c r="S63" s="357">
        <v>0</v>
      </c>
      <c r="T63" s="357" t="s">
        <v>3503</v>
      </c>
      <c r="U63" s="357" t="s">
        <v>294</v>
      </c>
      <c r="V63" s="357" t="s">
        <v>294</v>
      </c>
    </row>
    <row r="64" spans="1:22">
      <c r="A64" s="653"/>
      <c r="B64" s="654" t="s">
        <v>3511</v>
      </c>
      <c r="C64" s="658" t="s">
        <v>3512</v>
      </c>
      <c r="D64" s="609">
        <v>10</v>
      </c>
      <c r="E64" s="607">
        <v>17</v>
      </c>
      <c r="F64" s="665" t="s">
        <v>3513</v>
      </c>
      <c r="G64" s="494"/>
      <c r="H64" s="494" t="s">
        <v>3501</v>
      </c>
      <c r="I64" s="494" t="s">
        <v>3486</v>
      </c>
      <c r="J64" s="494" t="s">
        <v>294</v>
      </c>
      <c r="K64" s="573">
        <v>0</v>
      </c>
      <c r="L64" s="358" t="s">
        <v>3514</v>
      </c>
      <c r="M64" s="357" t="s">
        <v>3511</v>
      </c>
      <c r="N64" s="357" t="s">
        <v>3501</v>
      </c>
      <c r="O64" s="357" t="s">
        <v>3486</v>
      </c>
      <c r="P64" s="357" t="s">
        <v>294</v>
      </c>
      <c r="Q64" s="357">
        <v>0</v>
      </c>
      <c r="R64" s="357">
        <v>21</v>
      </c>
      <c r="S64" s="357">
        <v>0</v>
      </c>
      <c r="T64" s="357" t="s">
        <v>3503</v>
      </c>
      <c r="U64" s="357" t="s">
        <v>3489</v>
      </c>
      <c r="V64" s="357" t="s">
        <v>294</v>
      </c>
    </row>
    <row r="65" spans="1:22">
      <c r="A65" s="653"/>
      <c r="B65" s="654" t="s">
        <v>3515</v>
      </c>
      <c r="C65" s="658" t="s">
        <v>3516</v>
      </c>
      <c r="D65" s="656">
        <v>3</v>
      </c>
      <c r="E65" s="654">
        <v>3</v>
      </c>
      <c r="F65" s="665" t="s">
        <v>3517</v>
      </c>
      <c r="G65" s="494"/>
      <c r="H65" s="494" t="s">
        <v>3504</v>
      </c>
      <c r="I65" s="494" t="s">
        <v>294</v>
      </c>
      <c r="J65" s="494" t="s">
        <v>294</v>
      </c>
      <c r="K65" s="573">
        <v>0</v>
      </c>
      <c r="L65" s="358" t="s">
        <v>3518</v>
      </c>
      <c r="M65" s="357" t="s">
        <v>3515</v>
      </c>
      <c r="N65" s="357" t="s">
        <v>3504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3506</v>
      </c>
      <c r="U65" s="357" t="s">
        <v>294</v>
      </c>
      <c r="V65" s="357" t="s">
        <v>294</v>
      </c>
    </row>
    <row r="66" spans="1:22" ht="15" thickBot="1">
      <c r="A66" s="653"/>
      <c r="B66" s="660" t="s">
        <v>3519</v>
      </c>
      <c r="C66" s="658" t="s">
        <v>3520</v>
      </c>
      <c r="D66" s="656">
        <v>4</v>
      </c>
      <c r="E66" s="654">
        <v>5</v>
      </c>
      <c r="F66" s="665" t="s">
        <v>3484</v>
      </c>
      <c r="G66" s="494"/>
      <c r="H66" s="494" t="s">
        <v>3483</v>
      </c>
      <c r="I66" s="494" t="s">
        <v>294</v>
      </c>
      <c r="J66" s="494" t="s">
        <v>294</v>
      </c>
      <c r="K66" s="573">
        <v>0</v>
      </c>
      <c r="L66" s="358" t="s">
        <v>3521</v>
      </c>
      <c r="M66" s="357" t="s">
        <v>3519</v>
      </c>
      <c r="N66" s="357" t="s">
        <v>3483</v>
      </c>
      <c r="O66" s="357" t="s">
        <v>294</v>
      </c>
      <c r="P66" s="357" t="s">
        <v>294</v>
      </c>
      <c r="Q66" s="357">
        <v>0</v>
      </c>
      <c r="R66" s="357">
        <v>0</v>
      </c>
      <c r="S66" s="357">
        <v>0</v>
      </c>
      <c r="T66" s="357" t="s">
        <v>3485</v>
      </c>
      <c r="U66" s="357" t="s">
        <v>294</v>
      </c>
      <c r="V66" s="357" t="s">
        <v>294</v>
      </c>
    </row>
    <row r="67" spans="1:22" ht="15" thickBot="1">
      <c r="A67" s="661"/>
      <c r="B67" s="661"/>
      <c r="C67" s="662" t="s">
        <v>22</v>
      </c>
      <c r="D67" s="663">
        <v>20</v>
      </c>
      <c r="E67" s="663">
        <v>29</v>
      </c>
      <c r="F67" s="667"/>
      <c r="G67" s="494"/>
      <c r="H67" s="494" t="s">
        <v>294</v>
      </c>
      <c r="I67" s="494" t="s">
        <v>294</v>
      </c>
      <c r="J67" s="494" t="s">
        <v>294</v>
      </c>
      <c r="K67" s="573">
        <v>0</v>
      </c>
      <c r="L67" s="358" t="s">
        <v>22</v>
      </c>
      <c r="M67" s="357" t="s">
        <v>294</v>
      </c>
      <c r="N67" s="357" t="s">
        <v>294</v>
      </c>
      <c r="O67" s="357" t="s">
        <v>294</v>
      </c>
      <c r="P67" s="357" t="s">
        <v>294</v>
      </c>
      <c r="Q67" s="357">
        <v>0</v>
      </c>
      <c r="R67" s="357">
        <v>0</v>
      </c>
      <c r="S67" s="357">
        <v>0</v>
      </c>
      <c r="T67" s="357" t="s">
        <v>294</v>
      </c>
      <c r="U67" s="357" t="s">
        <v>294</v>
      </c>
      <c r="V67" s="357" t="s">
        <v>294</v>
      </c>
    </row>
    <row r="68" spans="1:22">
      <c r="A68" s="653">
        <v>9</v>
      </c>
      <c r="B68" s="654" t="s">
        <v>3522</v>
      </c>
      <c r="C68" s="658" t="s">
        <v>3523</v>
      </c>
      <c r="D68" s="656">
        <v>4</v>
      </c>
      <c r="E68" s="654">
        <v>5</v>
      </c>
      <c r="F68" s="665" t="s">
        <v>3520</v>
      </c>
      <c r="G68" s="494"/>
      <c r="H68" s="494" t="s">
        <v>3519</v>
      </c>
      <c r="I68" s="494" t="s">
        <v>294</v>
      </c>
      <c r="J68" s="494" t="s">
        <v>294</v>
      </c>
      <c r="K68" s="573">
        <v>0</v>
      </c>
      <c r="L68" s="358" t="s">
        <v>3524</v>
      </c>
      <c r="M68" s="357" t="s">
        <v>3522</v>
      </c>
      <c r="N68" s="357" t="s">
        <v>3519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3521</v>
      </c>
      <c r="U68" s="357" t="s">
        <v>294</v>
      </c>
      <c r="V68" s="357" t="s">
        <v>294</v>
      </c>
    </row>
    <row r="69" spans="1:22" ht="15" thickBot="1">
      <c r="A69" s="653"/>
      <c r="B69" s="669" t="s">
        <v>3525</v>
      </c>
      <c r="C69" s="658" t="s">
        <v>3526</v>
      </c>
      <c r="D69" s="609">
        <v>18</v>
      </c>
      <c r="E69" s="607">
        <v>33</v>
      </c>
      <c r="F69" s="670" t="s">
        <v>3512</v>
      </c>
      <c r="G69" s="494"/>
      <c r="H69" s="494" t="s">
        <v>3511</v>
      </c>
      <c r="I69" s="494" t="s">
        <v>294</v>
      </c>
      <c r="J69" s="494" t="s">
        <v>294</v>
      </c>
      <c r="K69" s="573">
        <v>0</v>
      </c>
      <c r="L69" s="358" t="s">
        <v>3527</v>
      </c>
      <c r="M69" s="357" t="s">
        <v>3525</v>
      </c>
      <c r="N69" s="357" t="s">
        <v>3511</v>
      </c>
      <c r="O69" s="357" t="s">
        <v>294</v>
      </c>
      <c r="P69" s="357" t="s">
        <v>294</v>
      </c>
      <c r="Q69" s="357">
        <v>0</v>
      </c>
      <c r="R69" s="357">
        <v>0</v>
      </c>
      <c r="S69" s="357">
        <v>0</v>
      </c>
      <c r="T69" s="357" t="s">
        <v>3514</v>
      </c>
      <c r="U69" s="357" t="s">
        <v>294</v>
      </c>
      <c r="V69" s="357" t="s">
        <v>294</v>
      </c>
    </row>
    <row r="70" spans="1:22" ht="15" thickBot="1">
      <c r="A70" s="661"/>
      <c r="B70" s="671"/>
      <c r="C70" s="662" t="s">
        <v>22</v>
      </c>
      <c r="D70" s="663">
        <v>22</v>
      </c>
      <c r="E70" s="663">
        <v>38</v>
      </c>
      <c r="F70" s="672"/>
      <c r="G70" s="494"/>
      <c r="H70" s="494" t="s">
        <v>294</v>
      </c>
      <c r="I70" s="494" t="s">
        <v>294</v>
      </c>
      <c r="J70" s="494" t="s">
        <v>294</v>
      </c>
      <c r="K70" s="573">
        <v>0</v>
      </c>
      <c r="L70" s="358" t="s">
        <v>22</v>
      </c>
      <c r="M70" s="357" t="s">
        <v>294</v>
      </c>
      <c r="N70" s="357" t="s">
        <v>294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294</v>
      </c>
      <c r="U70" s="357" t="s">
        <v>294</v>
      </c>
      <c r="V70" s="357" t="s">
        <v>294</v>
      </c>
    </row>
    <row r="71" spans="1:22">
      <c r="A71" s="648">
        <v>10</v>
      </c>
      <c r="B71" s="654" t="s">
        <v>3528</v>
      </c>
      <c r="C71" s="658" t="s">
        <v>3529</v>
      </c>
      <c r="D71" s="656">
        <v>20</v>
      </c>
      <c r="E71" s="654">
        <v>39</v>
      </c>
      <c r="F71" s="665" t="s">
        <v>3526</v>
      </c>
      <c r="G71" s="494"/>
      <c r="H71" s="494" t="s">
        <v>3525</v>
      </c>
      <c r="I71" s="494" t="s">
        <v>294</v>
      </c>
      <c r="J71" s="494" t="s">
        <v>294</v>
      </c>
      <c r="K71" s="573">
        <v>0</v>
      </c>
      <c r="L71" s="358" t="s">
        <v>3530</v>
      </c>
      <c r="M71" s="357" t="s">
        <v>3528</v>
      </c>
      <c r="N71" s="357" t="s">
        <v>3525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3527</v>
      </c>
      <c r="U71" s="357" t="s">
        <v>294</v>
      </c>
      <c r="V71" s="357" t="s">
        <v>294</v>
      </c>
    </row>
    <row r="72" spans="1:22" ht="15" thickBot="1">
      <c r="A72" s="653"/>
      <c r="B72" s="669" t="s">
        <v>3531</v>
      </c>
      <c r="C72" s="658" t="s">
        <v>3394</v>
      </c>
      <c r="D72" s="609">
        <v>2</v>
      </c>
      <c r="E72" s="607">
        <v>0</v>
      </c>
      <c r="F72" s="665" t="s">
        <v>3526</v>
      </c>
      <c r="G72" s="494"/>
      <c r="H72" s="494" t="s">
        <v>3525</v>
      </c>
      <c r="I72" s="494" t="s">
        <v>294</v>
      </c>
      <c r="J72" s="494" t="s">
        <v>294</v>
      </c>
      <c r="K72" s="573">
        <v>0</v>
      </c>
      <c r="L72" s="358" t="s">
        <v>3396</v>
      </c>
      <c r="M72" s="357" t="s">
        <v>3531</v>
      </c>
      <c r="N72" s="357" t="s">
        <v>3525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3527</v>
      </c>
      <c r="U72" s="357" t="s">
        <v>294</v>
      </c>
      <c r="V72" s="357" t="s">
        <v>294</v>
      </c>
    </row>
    <row r="73" spans="1:22" ht="15" thickBot="1">
      <c r="A73" s="661"/>
      <c r="B73" s="671"/>
      <c r="C73" s="662" t="s">
        <v>22</v>
      </c>
      <c r="D73" s="663">
        <v>22</v>
      </c>
      <c r="E73" s="663">
        <v>39</v>
      </c>
      <c r="F73" s="667"/>
      <c r="G73" s="494"/>
      <c r="H73" s="494" t="s">
        <v>294</v>
      </c>
      <c r="I73" s="494" t="s">
        <v>294</v>
      </c>
      <c r="J73" s="494" t="s">
        <v>294</v>
      </c>
      <c r="K73" s="573">
        <v>0</v>
      </c>
      <c r="L73" s="358" t="s">
        <v>22</v>
      </c>
      <c r="M73" s="357" t="s">
        <v>294</v>
      </c>
      <c r="N73" s="357" t="s">
        <v>294</v>
      </c>
      <c r="O73" s="357" t="s">
        <v>294</v>
      </c>
      <c r="P73" s="357" t="s">
        <v>294</v>
      </c>
      <c r="Q73" s="357">
        <v>0</v>
      </c>
      <c r="R73" s="357">
        <v>0</v>
      </c>
      <c r="S73" s="357">
        <v>0</v>
      </c>
      <c r="T73" s="357" t="s">
        <v>294</v>
      </c>
      <c r="U73" s="357" t="s">
        <v>294</v>
      </c>
      <c r="V73" s="357" t="s">
        <v>294</v>
      </c>
    </row>
    <row r="74" spans="1:22" ht="15" thickBot="1">
      <c r="A74" s="673"/>
      <c r="B74" s="673"/>
      <c r="C74" s="674" t="s">
        <v>111</v>
      </c>
      <c r="D74" s="675">
        <v>205</v>
      </c>
      <c r="E74" s="663">
        <v>277</v>
      </c>
      <c r="F74" s="658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111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D6D61-9A87-4C84-934C-4392076685F4}">
  <sheetPr codeName="Sheet244"/>
  <dimension ref="A1:V99"/>
  <sheetViews>
    <sheetView workbookViewId="0">
      <selection sqref="A1:XFD1048576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1" width="12.6640625" style="357" customWidth="1"/>
    <col min="12" max="12" width="40.6640625" style="357" bestFit="1" customWidth="1"/>
    <col min="13" max="19" width="11.44140625" style="357"/>
    <col min="20" max="20" width="57" style="357" bestFit="1" customWidth="1"/>
    <col min="21" max="21" width="45" style="357" bestFit="1" customWidth="1"/>
    <col min="22" max="22" width="33.5546875" style="357" customWidth="1"/>
    <col min="23" max="16384" width="11.44140625" style="357"/>
  </cols>
  <sheetData>
    <row r="1" spans="1:22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  <c r="K1" s="396"/>
    </row>
    <row r="2" spans="1:22">
      <c r="A2" s="395" t="s">
        <v>231</v>
      </c>
      <c r="B2" s="389"/>
      <c r="C2" s="394" t="s">
        <v>721</v>
      </c>
      <c r="D2" s="396"/>
      <c r="E2" s="396"/>
      <c r="F2" s="397"/>
      <c r="G2" s="396"/>
      <c r="H2" s="396"/>
      <c r="I2" s="396"/>
      <c r="J2" s="396"/>
      <c r="K2" s="396"/>
    </row>
    <row r="3" spans="1:22">
      <c r="A3" s="395" t="s">
        <v>232</v>
      </c>
      <c r="B3" s="389"/>
      <c r="C3" s="389" t="s">
        <v>3030</v>
      </c>
      <c r="D3" s="396"/>
      <c r="E3" s="396"/>
      <c r="F3" s="397"/>
      <c r="G3" s="396"/>
      <c r="H3" s="396"/>
      <c r="I3" s="396"/>
      <c r="J3" s="396"/>
      <c r="K3" s="396"/>
    </row>
    <row r="4" spans="1:22">
      <c r="A4" s="395" t="s">
        <v>233</v>
      </c>
      <c r="B4" s="389"/>
      <c r="C4" s="389" t="s">
        <v>155</v>
      </c>
      <c r="D4" s="394" t="s">
        <v>234</v>
      </c>
      <c r="E4" s="393"/>
      <c r="F4" s="392" t="s">
        <v>1017</v>
      </c>
      <c r="G4" s="389"/>
      <c r="H4" s="389"/>
      <c r="I4" s="389"/>
      <c r="J4" s="389"/>
      <c r="K4" s="389"/>
    </row>
    <row r="5" spans="1:22">
      <c r="A5" s="391"/>
      <c r="B5" s="390"/>
      <c r="C5" s="491"/>
      <c r="D5" s="491"/>
      <c r="E5" s="491"/>
      <c r="F5" s="492"/>
      <c r="G5" s="387"/>
      <c r="H5" s="387"/>
      <c r="I5" s="387"/>
      <c r="J5" s="387"/>
      <c r="K5" s="387"/>
    </row>
    <row r="6" spans="1:22">
      <c r="A6" s="389"/>
      <c r="B6" s="388"/>
      <c r="C6" s="387"/>
      <c r="D6" s="387"/>
      <c r="E6" s="387"/>
      <c r="F6" s="387"/>
      <c r="G6" s="387"/>
      <c r="H6" s="387"/>
      <c r="I6" s="387"/>
      <c r="J6" s="387"/>
      <c r="K6" s="387"/>
    </row>
    <row r="7" spans="1:22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</row>
    <row r="8" spans="1:22" ht="36.6" thickBot="1">
      <c r="A8" s="559" t="s">
        <v>1</v>
      </c>
      <c r="B8" s="560" t="s">
        <v>2</v>
      </c>
      <c r="C8" s="561" t="s">
        <v>44</v>
      </c>
      <c r="D8" s="562" t="s">
        <v>47</v>
      </c>
      <c r="E8" s="563" t="s">
        <v>46</v>
      </c>
      <c r="F8" s="564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554" t="s">
        <v>2098</v>
      </c>
      <c r="L8" s="376" t="s">
        <v>402</v>
      </c>
      <c r="M8" s="376" t="s">
        <v>246</v>
      </c>
      <c r="N8" s="377" t="s">
        <v>248</v>
      </c>
      <c r="O8" s="377" t="s">
        <v>249</v>
      </c>
      <c r="P8" s="377" t="s">
        <v>250</v>
      </c>
      <c r="Q8" s="377" t="s">
        <v>2099</v>
      </c>
      <c r="R8" s="376" t="s">
        <v>859</v>
      </c>
      <c r="S8" s="376" t="s">
        <v>858</v>
      </c>
      <c r="T8" s="376" t="s">
        <v>857</v>
      </c>
      <c r="U8" s="376" t="s">
        <v>856</v>
      </c>
      <c r="V8" s="376" t="s">
        <v>855</v>
      </c>
    </row>
    <row r="9" spans="1:22">
      <c r="A9" s="602">
        <v>1</v>
      </c>
      <c r="B9" s="603" t="s">
        <v>3168</v>
      </c>
      <c r="C9" s="604" t="s">
        <v>3169</v>
      </c>
      <c r="D9" s="605">
        <v>5</v>
      </c>
      <c r="E9" s="603">
        <v>6</v>
      </c>
      <c r="F9" s="606"/>
      <c r="G9" s="494"/>
      <c r="H9" s="494" t="s">
        <v>294</v>
      </c>
      <c r="I9" s="494" t="s">
        <v>294</v>
      </c>
      <c r="J9" s="494" t="s">
        <v>294</v>
      </c>
      <c r="K9" s="573">
        <v>0</v>
      </c>
      <c r="L9" s="358" t="s">
        <v>3170</v>
      </c>
      <c r="M9" s="357" t="s">
        <v>3168</v>
      </c>
      <c r="N9" s="357" t="s">
        <v>294</v>
      </c>
      <c r="O9" s="357" t="s">
        <v>294</v>
      </c>
      <c r="P9" s="357" t="s">
        <v>294</v>
      </c>
      <c r="Q9" s="357">
        <v>0</v>
      </c>
      <c r="R9" s="357">
        <v>0</v>
      </c>
      <c r="S9" s="357">
        <v>0</v>
      </c>
      <c r="T9" s="357" t="s">
        <v>294</v>
      </c>
      <c r="U9" s="357" t="s">
        <v>294</v>
      </c>
      <c r="V9" s="357" t="s">
        <v>294</v>
      </c>
    </row>
    <row r="10" spans="1:22">
      <c r="A10" s="515"/>
      <c r="B10" s="607" t="s">
        <v>10</v>
      </c>
      <c r="C10" s="608" t="s">
        <v>11</v>
      </c>
      <c r="D10" s="609">
        <v>2</v>
      </c>
      <c r="E10" s="607">
        <v>2</v>
      </c>
      <c r="F10" s="610"/>
      <c r="G10" s="494"/>
      <c r="H10" s="494" t="s">
        <v>294</v>
      </c>
      <c r="I10" s="494" t="s">
        <v>294</v>
      </c>
      <c r="J10" s="494" t="s">
        <v>294</v>
      </c>
      <c r="K10" s="573">
        <v>0</v>
      </c>
      <c r="L10" s="358" t="s">
        <v>438</v>
      </c>
      <c r="M10" s="357" t="s">
        <v>10</v>
      </c>
      <c r="N10" s="357" t="s">
        <v>294</v>
      </c>
      <c r="O10" s="357" t="s">
        <v>294</v>
      </c>
      <c r="P10" s="357" t="s">
        <v>294</v>
      </c>
      <c r="Q10" s="357">
        <v>0</v>
      </c>
      <c r="R10" s="357">
        <v>0</v>
      </c>
      <c r="S10" s="357">
        <v>0</v>
      </c>
      <c r="T10" s="357" t="s">
        <v>294</v>
      </c>
      <c r="U10" s="357" t="s">
        <v>294</v>
      </c>
      <c r="V10" s="357" t="s">
        <v>294</v>
      </c>
    </row>
    <row r="11" spans="1:22">
      <c r="A11" s="515"/>
      <c r="B11" s="607" t="s">
        <v>3171</v>
      </c>
      <c r="C11" s="611" t="s">
        <v>3172</v>
      </c>
      <c r="D11" s="609">
        <v>5</v>
      </c>
      <c r="E11" s="607">
        <v>7</v>
      </c>
      <c r="F11" s="610"/>
      <c r="G11" s="494"/>
      <c r="H11" s="494" t="s">
        <v>294</v>
      </c>
      <c r="I11" s="494" t="s">
        <v>294</v>
      </c>
      <c r="J11" s="494" t="s">
        <v>294</v>
      </c>
      <c r="K11" s="573">
        <v>0</v>
      </c>
      <c r="L11" s="358" t="s">
        <v>3173</v>
      </c>
      <c r="M11" s="357" t="s">
        <v>3171</v>
      </c>
      <c r="N11" s="357" t="s">
        <v>294</v>
      </c>
      <c r="O11" s="357" t="s">
        <v>294</v>
      </c>
      <c r="P11" s="357" t="s">
        <v>294</v>
      </c>
      <c r="Q11" s="357">
        <v>0</v>
      </c>
      <c r="R11" s="357">
        <v>0</v>
      </c>
      <c r="S11" s="357">
        <v>0</v>
      </c>
      <c r="T11" s="357" t="s">
        <v>294</v>
      </c>
      <c r="U11" s="357" t="s">
        <v>294</v>
      </c>
      <c r="V11" s="357" t="s">
        <v>294</v>
      </c>
    </row>
    <row r="12" spans="1:22">
      <c r="A12" s="515"/>
      <c r="B12" s="607" t="s">
        <v>3174</v>
      </c>
      <c r="C12" s="608" t="s">
        <v>3175</v>
      </c>
      <c r="D12" s="609">
        <v>4</v>
      </c>
      <c r="E12" s="607">
        <v>5</v>
      </c>
      <c r="F12" s="610"/>
      <c r="G12" s="494"/>
      <c r="H12" s="494" t="s">
        <v>294</v>
      </c>
      <c r="I12" s="494" t="s">
        <v>294</v>
      </c>
      <c r="J12" s="494" t="s">
        <v>294</v>
      </c>
      <c r="K12" s="573">
        <v>0</v>
      </c>
      <c r="L12" s="358" t="s">
        <v>3176</v>
      </c>
      <c r="M12" s="357" t="s">
        <v>3174</v>
      </c>
      <c r="N12" s="357" t="s">
        <v>294</v>
      </c>
      <c r="O12" s="357" t="s">
        <v>294</v>
      </c>
      <c r="P12" s="357" t="s">
        <v>294</v>
      </c>
      <c r="Q12" s="357">
        <v>0</v>
      </c>
      <c r="R12" s="357">
        <v>0</v>
      </c>
      <c r="S12" s="357">
        <v>0</v>
      </c>
      <c r="T12" s="357" t="s">
        <v>294</v>
      </c>
      <c r="U12" s="357" t="s">
        <v>294</v>
      </c>
      <c r="V12" s="357" t="s">
        <v>294</v>
      </c>
    </row>
    <row r="13" spans="1:22" ht="15" thickBot="1">
      <c r="A13" s="515"/>
      <c r="B13" s="607" t="s">
        <v>20</v>
      </c>
      <c r="C13" s="611" t="s">
        <v>21</v>
      </c>
      <c r="D13" s="609">
        <v>5</v>
      </c>
      <c r="E13" s="607">
        <v>6</v>
      </c>
      <c r="F13" s="610"/>
      <c r="G13" s="494"/>
      <c r="H13" s="494" t="s">
        <v>294</v>
      </c>
      <c r="I13" s="494" t="s">
        <v>294</v>
      </c>
      <c r="J13" s="494" t="s">
        <v>294</v>
      </c>
      <c r="K13" s="573">
        <v>0</v>
      </c>
      <c r="L13" s="358" t="s">
        <v>470</v>
      </c>
      <c r="M13" s="357" t="s">
        <v>20</v>
      </c>
      <c r="N13" s="357" t="s">
        <v>294</v>
      </c>
      <c r="O13" s="357" t="s">
        <v>294</v>
      </c>
      <c r="P13" s="357" t="s">
        <v>294</v>
      </c>
      <c r="Q13" s="357">
        <v>0</v>
      </c>
      <c r="R13" s="357">
        <v>0</v>
      </c>
      <c r="S13" s="357">
        <v>0</v>
      </c>
      <c r="T13" s="357" t="s">
        <v>294</v>
      </c>
      <c r="U13" s="357" t="s">
        <v>294</v>
      </c>
      <c r="V13" s="357" t="s">
        <v>294</v>
      </c>
    </row>
    <row r="14" spans="1:22" ht="15" thickBot="1">
      <c r="A14" s="517"/>
      <c r="B14" s="612"/>
      <c r="C14" s="613" t="s">
        <v>22</v>
      </c>
      <c r="D14" s="614">
        <v>21</v>
      </c>
      <c r="E14" s="614">
        <v>26</v>
      </c>
      <c r="F14" s="615"/>
      <c r="G14" s="494"/>
      <c r="H14" s="494" t="s">
        <v>294</v>
      </c>
      <c r="I14" s="494" t="s">
        <v>294</v>
      </c>
      <c r="J14" s="494" t="s">
        <v>294</v>
      </c>
      <c r="K14" s="573">
        <v>0</v>
      </c>
      <c r="L14" s="358" t="s">
        <v>22</v>
      </c>
      <c r="M14" s="357" t="s">
        <v>294</v>
      </c>
      <c r="N14" s="357" t="s">
        <v>294</v>
      </c>
      <c r="O14" s="357" t="s">
        <v>294</v>
      </c>
      <c r="P14" s="357" t="s">
        <v>294</v>
      </c>
      <c r="Q14" s="357">
        <v>0</v>
      </c>
      <c r="R14" s="357">
        <v>0</v>
      </c>
      <c r="S14" s="357">
        <v>0</v>
      </c>
      <c r="T14" s="357" t="s">
        <v>294</v>
      </c>
      <c r="U14" s="357" t="s">
        <v>294</v>
      </c>
      <c r="V14" s="357" t="s">
        <v>294</v>
      </c>
    </row>
    <row r="15" spans="1:22">
      <c r="A15" s="602">
        <v>2</v>
      </c>
      <c r="B15" s="603" t="s">
        <v>3177</v>
      </c>
      <c r="C15" s="611" t="s">
        <v>3178</v>
      </c>
      <c r="D15" s="609">
        <v>2</v>
      </c>
      <c r="E15" s="603">
        <v>3</v>
      </c>
      <c r="F15" s="616" t="s">
        <v>3179</v>
      </c>
      <c r="G15" s="494"/>
      <c r="H15" s="494" t="s">
        <v>3171</v>
      </c>
      <c r="I15" s="494" t="s">
        <v>3174</v>
      </c>
      <c r="J15" s="494" t="s">
        <v>20</v>
      </c>
      <c r="K15" s="573">
        <v>0</v>
      </c>
      <c r="L15" s="358" t="s">
        <v>3180</v>
      </c>
      <c r="M15" s="357" t="s">
        <v>3177</v>
      </c>
      <c r="N15" s="357" t="s">
        <v>3171</v>
      </c>
      <c r="O15" s="357" t="s">
        <v>294</v>
      </c>
      <c r="P15" s="357" t="s">
        <v>20</v>
      </c>
      <c r="Q15" s="357">
        <v>0</v>
      </c>
      <c r="R15" s="357">
        <v>25</v>
      </c>
      <c r="S15" s="357">
        <v>58</v>
      </c>
      <c r="T15" s="357" t="s">
        <v>3173</v>
      </c>
      <c r="U15" s="357" t="s">
        <v>3181</v>
      </c>
      <c r="V15" s="357" t="s">
        <v>470</v>
      </c>
    </row>
    <row r="16" spans="1:22">
      <c r="A16" s="515"/>
      <c r="B16" s="607" t="s">
        <v>3182</v>
      </c>
      <c r="C16" s="611" t="s">
        <v>3183</v>
      </c>
      <c r="D16" s="609">
        <v>4</v>
      </c>
      <c r="E16" s="607">
        <v>5</v>
      </c>
      <c r="F16" s="617" t="s">
        <v>21</v>
      </c>
      <c r="G16" s="494"/>
      <c r="H16" s="494" t="s">
        <v>20</v>
      </c>
      <c r="I16" s="494" t="s">
        <v>294</v>
      </c>
      <c r="J16" s="494" t="s">
        <v>294</v>
      </c>
      <c r="K16" s="573">
        <v>0</v>
      </c>
      <c r="L16" s="358" t="s">
        <v>3183</v>
      </c>
      <c r="M16" s="357" t="s">
        <v>3182</v>
      </c>
      <c r="N16" s="357" t="s">
        <v>20</v>
      </c>
      <c r="O16" s="357" t="s">
        <v>294</v>
      </c>
      <c r="P16" s="357" t="s">
        <v>294</v>
      </c>
      <c r="Q16" s="357">
        <v>0</v>
      </c>
      <c r="R16" s="357">
        <v>0</v>
      </c>
      <c r="S16" s="357">
        <v>0</v>
      </c>
      <c r="T16" s="357" t="s">
        <v>470</v>
      </c>
      <c r="U16" s="357" t="s">
        <v>294</v>
      </c>
      <c r="V16" s="357" t="s">
        <v>294</v>
      </c>
    </row>
    <row r="17" spans="1:22">
      <c r="A17" s="515"/>
      <c r="B17" s="607" t="s">
        <v>3184</v>
      </c>
      <c r="C17" s="608" t="s">
        <v>3185</v>
      </c>
      <c r="D17" s="609">
        <v>3</v>
      </c>
      <c r="E17" s="607">
        <v>4</v>
      </c>
      <c r="F17" s="618" t="s">
        <v>3186</v>
      </c>
      <c r="G17" s="494"/>
      <c r="H17" s="494" t="s">
        <v>294</v>
      </c>
      <c r="I17" s="494" t="s">
        <v>294</v>
      </c>
      <c r="J17" s="494" t="s">
        <v>294</v>
      </c>
      <c r="K17" s="573">
        <v>0</v>
      </c>
      <c r="L17" s="358" t="s">
        <v>3187</v>
      </c>
      <c r="M17" s="357" t="s">
        <v>3184</v>
      </c>
      <c r="N17" s="357" t="s">
        <v>294</v>
      </c>
      <c r="O17" s="357" t="s">
        <v>294</v>
      </c>
      <c r="P17" s="357" t="s">
        <v>294</v>
      </c>
      <c r="Q17" s="357">
        <v>0</v>
      </c>
      <c r="R17" s="357">
        <v>0</v>
      </c>
      <c r="S17" s="357">
        <v>0</v>
      </c>
      <c r="T17" s="357" t="s">
        <v>3186</v>
      </c>
      <c r="U17" s="357" t="s">
        <v>294</v>
      </c>
      <c r="V17" s="357" t="s">
        <v>294</v>
      </c>
    </row>
    <row r="18" spans="1:22">
      <c r="A18" s="515"/>
      <c r="B18" s="607" t="s">
        <v>3188</v>
      </c>
      <c r="C18" s="611" t="s">
        <v>3189</v>
      </c>
      <c r="D18" s="609">
        <v>4</v>
      </c>
      <c r="E18" s="607">
        <v>5</v>
      </c>
      <c r="F18" s="618" t="s">
        <v>3190</v>
      </c>
      <c r="G18" s="494"/>
      <c r="H18" s="494" t="s">
        <v>3168</v>
      </c>
      <c r="I18" s="494" t="s">
        <v>3171</v>
      </c>
      <c r="J18" s="494" t="s">
        <v>294</v>
      </c>
      <c r="K18" s="573">
        <v>0</v>
      </c>
      <c r="L18" s="358" t="s">
        <v>3191</v>
      </c>
      <c r="M18" s="357" t="s">
        <v>3188</v>
      </c>
      <c r="N18" s="357" t="s">
        <v>3168</v>
      </c>
      <c r="O18" s="357" t="s">
        <v>3171</v>
      </c>
      <c r="P18" s="357" t="s">
        <v>294</v>
      </c>
      <c r="Q18" s="357">
        <v>0</v>
      </c>
      <c r="R18" s="357">
        <v>32</v>
      </c>
      <c r="S18" s="357">
        <v>0</v>
      </c>
      <c r="T18" s="357" t="s">
        <v>3170</v>
      </c>
      <c r="U18" s="357" t="s">
        <v>3173</v>
      </c>
      <c r="V18" s="357" t="s">
        <v>294</v>
      </c>
    </row>
    <row r="19" spans="1:22">
      <c r="A19" s="515"/>
      <c r="B19" s="607" t="s">
        <v>3192</v>
      </c>
      <c r="C19" s="611" t="s">
        <v>3193</v>
      </c>
      <c r="D19" s="609">
        <v>3</v>
      </c>
      <c r="E19" s="607">
        <v>4</v>
      </c>
      <c r="F19" s="618" t="s">
        <v>3194</v>
      </c>
      <c r="G19" s="494"/>
      <c r="H19" s="494" t="s">
        <v>3171</v>
      </c>
      <c r="I19" s="494" t="s">
        <v>3174</v>
      </c>
      <c r="J19" s="494" t="s">
        <v>294</v>
      </c>
      <c r="K19" s="573">
        <v>0</v>
      </c>
      <c r="L19" s="358" t="s">
        <v>3193</v>
      </c>
      <c r="M19" s="357" t="s">
        <v>3192</v>
      </c>
      <c r="N19" s="357" t="s">
        <v>3171</v>
      </c>
      <c r="O19" s="357" t="s">
        <v>3174</v>
      </c>
      <c r="P19" s="357" t="s">
        <v>294</v>
      </c>
      <c r="Q19" s="357">
        <v>0</v>
      </c>
      <c r="R19" s="357">
        <v>27</v>
      </c>
      <c r="S19" s="357">
        <v>0</v>
      </c>
      <c r="T19" s="357" t="s">
        <v>3173</v>
      </c>
      <c r="U19" s="357" t="s">
        <v>3176</v>
      </c>
      <c r="V19" s="357" t="s">
        <v>294</v>
      </c>
    </row>
    <row r="20" spans="1:22">
      <c r="A20" s="515"/>
      <c r="B20" s="607" t="s">
        <v>3195</v>
      </c>
      <c r="C20" s="611" t="s">
        <v>3196</v>
      </c>
      <c r="D20" s="609">
        <v>3</v>
      </c>
      <c r="E20" s="607">
        <v>4</v>
      </c>
      <c r="F20" s="618" t="s">
        <v>3194</v>
      </c>
      <c r="G20" s="494"/>
      <c r="H20" s="494" t="s">
        <v>3171</v>
      </c>
      <c r="I20" s="494" t="s">
        <v>3174</v>
      </c>
      <c r="J20" s="494" t="s">
        <v>294</v>
      </c>
      <c r="K20" s="573">
        <v>0</v>
      </c>
      <c r="L20" s="358" t="s">
        <v>3196</v>
      </c>
      <c r="M20" s="357" t="s">
        <v>3195</v>
      </c>
      <c r="N20" s="357" t="s">
        <v>3171</v>
      </c>
      <c r="O20" s="357" t="s">
        <v>3174</v>
      </c>
      <c r="P20" s="357" t="s">
        <v>294</v>
      </c>
      <c r="Q20" s="357">
        <v>0</v>
      </c>
      <c r="R20" s="357">
        <v>27</v>
      </c>
      <c r="S20" s="357">
        <v>0</v>
      </c>
      <c r="T20" s="357" t="s">
        <v>3173</v>
      </c>
      <c r="U20" s="357" t="s">
        <v>3176</v>
      </c>
      <c r="V20" s="357" t="s">
        <v>294</v>
      </c>
    </row>
    <row r="21" spans="1:22" ht="15" thickBot="1">
      <c r="A21" s="515"/>
      <c r="B21" s="619" t="s">
        <v>3197</v>
      </c>
      <c r="C21" s="611" t="s">
        <v>3198</v>
      </c>
      <c r="D21" s="609">
        <v>3</v>
      </c>
      <c r="E21" s="607">
        <v>4</v>
      </c>
      <c r="F21" s="618" t="s">
        <v>3194</v>
      </c>
      <c r="G21" s="494"/>
      <c r="H21" s="494" t="s">
        <v>3171</v>
      </c>
      <c r="I21" s="494" t="s">
        <v>3174</v>
      </c>
      <c r="J21" s="494" t="s">
        <v>294</v>
      </c>
      <c r="K21" s="573">
        <v>0</v>
      </c>
      <c r="L21" s="358" t="s">
        <v>3199</v>
      </c>
      <c r="M21" s="357" t="s">
        <v>3197</v>
      </c>
      <c r="N21" s="357" t="s">
        <v>3171</v>
      </c>
      <c r="O21" s="357" t="s">
        <v>3174</v>
      </c>
      <c r="P21" s="357" t="s">
        <v>294</v>
      </c>
      <c r="Q21" s="357">
        <v>0</v>
      </c>
      <c r="R21" s="357">
        <v>27</v>
      </c>
      <c r="S21" s="357">
        <v>0</v>
      </c>
      <c r="T21" s="357" t="s">
        <v>3173</v>
      </c>
      <c r="U21" s="357" t="s">
        <v>3176</v>
      </c>
      <c r="V21" s="357" t="s">
        <v>294</v>
      </c>
    </row>
    <row r="22" spans="1:22" ht="15" thickBot="1">
      <c r="A22" s="517"/>
      <c r="B22" s="612"/>
      <c r="C22" s="613" t="s">
        <v>22</v>
      </c>
      <c r="D22" s="614">
        <v>22</v>
      </c>
      <c r="E22" s="614">
        <v>29</v>
      </c>
      <c r="F22" s="615"/>
      <c r="G22" s="494"/>
      <c r="H22" s="494" t="s">
        <v>294</v>
      </c>
      <c r="I22" s="494" t="s">
        <v>294</v>
      </c>
      <c r="J22" s="494" t="s">
        <v>294</v>
      </c>
      <c r="K22" s="573">
        <v>0</v>
      </c>
      <c r="L22" s="358" t="s">
        <v>22</v>
      </c>
      <c r="M22" s="357" t="s">
        <v>294</v>
      </c>
      <c r="N22" s="357" t="s">
        <v>294</v>
      </c>
      <c r="O22" s="357" t="s">
        <v>294</v>
      </c>
      <c r="P22" s="357" t="s">
        <v>294</v>
      </c>
      <c r="Q22" s="357">
        <v>0</v>
      </c>
      <c r="R22" s="357">
        <v>0</v>
      </c>
      <c r="S22" s="357">
        <v>0</v>
      </c>
      <c r="T22" s="357" t="s">
        <v>294</v>
      </c>
      <c r="U22" s="357" t="s">
        <v>294</v>
      </c>
      <c r="V22" s="357" t="s">
        <v>294</v>
      </c>
    </row>
    <row r="23" spans="1:22">
      <c r="A23" s="602">
        <v>3</v>
      </c>
      <c r="B23" s="603" t="s">
        <v>3200</v>
      </c>
      <c r="C23" s="611" t="s">
        <v>3201</v>
      </c>
      <c r="D23" s="609">
        <v>3</v>
      </c>
      <c r="E23" s="603">
        <v>5</v>
      </c>
      <c r="F23" s="620" t="s">
        <v>3189</v>
      </c>
      <c r="G23" s="494"/>
      <c r="H23" s="494" t="s">
        <v>3188</v>
      </c>
      <c r="I23" s="494" t="s">
        <v>294</v>
      </c>
      <c r="J23" s="494" t="s">
        <v>294</v>
      </c>
      <c r="K23" s="573">
        <v>0</v>
      </c>
      <c r="L23" s="358" t="s">
        <v>3202</v>
      </c>
      <c r="M23" s="357" t="s">
        <v>3200</v>
      </c>
      <c r="N23" s="357" t="s">
        <v>3188</v>
      </c>
      <c r="O23" s="357" t="s">
        <v>294</v>
      </c>
      <c r="P23" s="357" t="s">
        <v>294</v>
      </c>
      <c r="Q23" s="357">
        <v>0</v>
      </c>
      <c r="R23" s="357">
        <v>0</v>
      </c>
      <c r="S23" s="357">
        <v>0</v>
      </c>
      <c r="T23" s="357" t="s">
        <v>3191</v>
      </c>
      <c r="U23" s="357" t="s">
        <v>294</v>
      </c>
      <c r="V23" s="357" t="s">
        <v>294</v>
      </c>
    </row>
    <row r="24" spans="1:22">
      <c r="A24" s="515"/>
      <c r="B24" s="607" t="s">
        <v>3203</v>
      </c>
      <c r="C24" s="611" t="s">
        <v>3204</v>
      </c>
      <c r="D24" s="609">
        <v>4</v>
      </c>
      <c r="E24" s="607">
        <v>6</v>
      </c>
      <c r="F24" s="621" t="s">
        <v>3205</v>
      </c>
      <c r="G24" s="494"/>
      <c r="H24" s="494" t="s">
        <v>3182</v>
      </c>
      <c r="I24" s="494" t="s">
        <v>294</v>
      </c>
      <c r="J24" s="494" t="s">
        <v>294</v>
      </c>
      <c r="K24" s="573">
        <v>0</v>
      </c>
      <c r="L24" s="358" t="s">
        <v>3204</v>
      </c>
      <c r="M24" s="357" t="s">
        <v>3203</v>
      </c>
      <c r="N24" s="357" t="s">
        <v>294</v>
      </c>
      <c r="O24" s="357" t="s">
        <v>294</v>
      </c>
      <c r="P24" s="357" t="s">
        <v>294</v>
      </c>
      <c r="Q24" s="357">
        <v>0</v>
      </c>
      <c r="R24" s="357">
        <v>0</v>
      </c>
      <c r="S24" s="357">
        <v>0</v>
      </c>
      <c r="T24" s="357" t="s">
        <v>3205</v>
      </c>
      <c r="U24" s="357" t="s">
        <v>294</v>
      </c>
      <c r="V24" s="357" t="s">
        <v>294</v>
      </c>
    </row>
    <row r="25" spans="1:22">
      <c r="A25" s="515"/>
      <c r="B25" s="607" t="s">
        <v>1020</v>
      </c>
      <c r="C25" s="608" t="s">
        <v>3206</v>
      </c>
      <c r="D25" s="609">
        <v>2</v>
      </c>
      <c r="E25" s="607">
        <v>2</v>
      </c>
      <c r="F25" s="618" t="s">
        <v>3186</v>
      </c>
      <c r="G25" s="494"/>
      <c r="H25" s="494" t="s">
        <v>294</v>
      </c>
      <c r="I25" s="494" t="s">
        <v>294</v>
      </c>
      <c r="J25" s="494" t="s">
        <v>294</v>
      </c>
      <c r="K25" s="573">
        <v>0</v>
      </c>
      <c r="L25" s="358" t="s">
        <v>3207</v>
      </c>
      <c r="M25" s="357" t="s">
        <v>1020</v>
      </c>
      <c r="N25" s="357" t="s">
        <v>294</v>
      </c>
      <c r="O25" s="357" t="s">
        <v>294</v>
      </c>
      <c r="P25" s="357" t="s">
        <v>294</v>
      </c>
      <c r="Q25" s="357">
        <v>0</v>
      </c>
      <c r="R25" s="357">
        <v>0</v>
      </c>
      <c r="S25" s="357">
        <v>0</v>
      </c>
      <c r="T25" s="357" t="s">
        <v>3186</v>
      </c>
      <c r="U25" s="357" t="s">
        <v>294</v>
      </c>
      <c r="V25" s="357" t="s">
        <v>294</v>
      </c>
    </row>
    <row r="26" spans="1:22">
      <c r="A26" s="527"/>
      <c r="B26" s="607" t="s">
        <v>29</v>
      </c>
      <c r="C26" s="611" t="s">
        <v>53</v>
      </c>
      <c r="D26" s="609">
        <v>2</v>
      </c>
      <c r="E26" s="607">
        <v>2</v>
      </c>
      <c r="F26" s="617" t="s">
        <v>3186</v>
      </c>
      <c r="G26" s="494"/>
      <c r="H26" s="494" t="s">
        <v>294</v>
      </c>
      <c r="I26" s="494" t="s">
        <v>294</v>
      </c>
      <c r="J26" s="494" t="s">
        <v>294</v>
      </c>
      <c r="K26" s="573">
        <v>0</v>
      </c>
      <c r="L26" s="358" t="s">
        <v>609</v>
      </c>
      <c r="M26" s="357" t="s">
        <v>29</v>
      </c>
      <c r="N26" s="357" t="s">
        <v>294</v>
      </c>
      <c r="O26" s="357" t="s">
        <v>294</v>
      </c>
      <c r="P26" s="357" t="s">
        <v>294</v>
      </c>
      <c r="Q26" s="357">
        <v>0</v>
      </c>
      <c r="R26" s="357">
        <v>0</v>
      </c>
      <c r="S26" s="357">
        <v>0</v>
      </c>
      <c r="T26" s="357" t="s">
        <v>3186</v>
      </c>
      <c r="U26" s="357" t="s">
        <v>294</v>
      </c>
      <c r="V26" s="357" t="s">
        <v>294</v>
      </c>
    </row>
    <row r="27" spans="1:22">
      <c r="A27" s="527"/>
      <c r="B27" s="607" t="s">
        <v>3208</v>
      </c>
      <c r="C27" s="611" t="s">
        <v>3209</v>
      </c>
      <c r="D27" s="609">
        <v>3</v>
      </c>
      <c r="E27" s="607">
        <v>4</v>
      </c>
      <c r="F27" s="617" t="s">
        <v>3210</v>
      </c>
      <c r="G27" s="494"/>
      <c r="H27" s="494" t="s">
        <v>3192</v>
      </c>
      <c r="I27" s="494" t="s">
        <v>3195</v>
      </c>
      <c r="J27" s="494" t="s">
        <v>3197</v>
      </c>
      <c r="K27" s="573">
        <v>0</v>
      </c>
      <c r="L27" s="358" t="s">
        <v>3209</v>
      </c>
      <c r="M27" s="357" t="s">
        <v>3208</v>
      </c>
      <c r="N27" s="357" t="s">
        <v>3192</v>
      </c>
      <c r="O27" s="357" t="s">
        <v>3195</v>
      </c>
      <c r="P27" s="357" t="s">
        <v>3197</v>
      </c>
      <c r="Q27" s="357">
        <v>0</v>
      </c>
      <c r="R27" s="357">
        <v>22</v>
      </c>
      <c r="S27" s="357">
        <v>41</v>
      </c>
      <c r="T27" s="357" t="s">
        <v>3193</v>
      </c>
      <c r="U27" s="357" t="s">
        <v>3196</v>
      </c>
      <c r="V27" s="357" t="s">
        <v>3199</v>
      </c>
    </row>
    <row r="28" spans="1:22">
      <c r="A28" s="527"/>
      <c r="B28" s="607" t="s">
        <v>3211</v>
      </c>
      <c r="C28" s="611" t="s">
        <v>3212</v>
      </c>
      <c r="D28" s="609">
        <v>3</v>
      </c>
      <c r="E28" s="607">
        <v>4</v>
      </c>
      <c r="F28" s="617" t="s">
        <v>3210</v>
      </c>
      <c r="G28" s="494"/>
      <c r="H28" s="494" t="s">
        <v>3192</v>
      </c>
      <c r="I28" s="494" t="s">
        <v>3195</v>
      </c>
      <c r="J28" s="494" t="s">
        <v>3197</v>
      </c>
      <c r="K28" s="573">
        <v>0</v>
      </c>
      <c r="L28" s="358" t="s">
        <v>3212</v>
      </c>
      <c r="M28" s="357" t="s">
        <v>3211</v>
      </c>
      <c r="N28" s="357" t="s">
        <v>3192</v>
      </c>
      <c r="O28" s="357" t="s">
        <v>3195</v>
      </c>
      <c r="P28" s="357" t="s">
        <v>3197</v>
      </c>
      <c r="Q28" s="357">
        <v>0</v>
      </c>
      <c r="R28" s="357">
        <v>22</v>
      </c>
      <c r="S28" s="357">
        <v>41</v>
      </c>
      <c r="T28" s="357" t="s">
        <v>3193</v>
      </c>
      <c r="U28" s="357" t="s">
        <v>3196</v>
      </c>
      <c r="V28" s="357" t="s">
        <v>3199</v>
      </c>
    </row>
    <row r="29" spans="1:22" ht="15" thickBot="1">
      <c r="A29" s="527"/>
      <c r="B29" s="619" t="s">
        <v>3213</v>
      </c>
      <c r="C29" s="611" t="s">
        <v>3214</v>
      </c>
      <c r="D29" s="609">
        <v>3</v>
      </c>
      <c r="E29" s="607">
        <v>5</v>
      </c>
      <c r="F29" s="617" t="s">
        <v>3198</v>
      </c>
      <c r="G29" s="494"/>
      <c r="H29" s="494" t="s">
        <v>3197</v>
      </c>
      <c r="I29" s="494" t="s">
        <v>294</v>
      </c>
      <c r="J29" s="494" t="s">
        <v>294</v>
      </c>
      <c r="K29" s="573">
        <v>0</v>
      </c>
      <c r="L29" s="358" t="s">
        <v>3215</v>
      </c>
      <c r="M29" s="357" t="s">
        <v>3213</v>
      </c>
      <c r="N29" s="357" t="s">
        <v>3197</v>
      </c>
      <c r="O29" s="357" t="s">
        <v>294</v>
      </c>
      <c r="P29" s="357" t="s">
        <v>294</v>
      </c>
      <c r="Q29" s="357">
        <v>0</v>
      </c>
      <c r="R29" s="357">
        <v>0</v>
      </c>
      <c r="S29" s="357">
        <v>0</v>
      </c>
      <c r="T29" s="357" t="s">
        <v>3199</v>
      </c>
      <c r="U29" s="357" t="s">
        <v>294</v>
      </c>
      <c r="V29" s="357" t="s">
        <v>294</v>
      </c>
    </row>
    <row r="30" spans="1:22" ht="15" thickBot="1">
      <c r="A30" s="528"/>
      <c r="B30" s="622"/>
      <c r="C30" s="623" t="s">
        <v>22</v>
      </c>
      <c r="D30" s="614">
        <v>20</v>
      </c>
      <c r="E30" s="624">
        <v>28</v>
      </c>
      <c r="F30" s="625"/>
      <c r="G30" s="494"/>
      <c r="H30" s="494" t="s">
        <v>294</v>
      </c>
      <c r="I30" s="494" t="s">
        <v>294</v>
      </c>
      <c r="J30" s="494" t="s">
        <v>294</v>
      </c>
      <c r="K30" s="573">
        <v>0</v>
      </c>
      <c r="L30" s="358" t="s">
        <v>22</v>
      </c>
      <c r="M30" s="357" t="s">
        <v>294</v>
      </c>
      <c r="N30" s="357" t="s">
        <v>294</v>
      </c>
      <c r="O30" s="357" t="s">
        <v>294</v>
      </c>
      <c r="P30" s="357" t="s">
        <v>294</v>
      </c>
      <c r="Q30" s="357">
        <v>0</v>
      </c>
      <c r="R30" s="357">
        <v>0</v>
      </c>
      <c r="S30" s="357">
        <v>0</v>
      </c>
      <c r="T30" s="357" t="s">
        <v>294</v>
      </c>
      <c r="U30" s="357" t="s">
        <v>294</v>
      </c>
      <c r="V30" s="357" t="s">
        <v>294</v>
      </c>
    </row>
    <row r="31" spans="1:22">
      <c r="A31" s="526">
        <v>4</v>
      </c>
      <c r="B31" s="603" t="s">
        <v>3216</v>
      </c>
      <c r="C31" s="604" t="s">
        <v>3217</v>
      </c>
      <c r="D31" s="609">
        <v>5</v>
      </c>
      <c r="E31" s="603">
        <v>7</v>
      </c>
      <c r="F31" s="626" t="s">
        <v>3169</v>
      </c>
      <c r="G31" s="494"/>
      <c r="H31" s="494" t="s">
        <v>3168</v>
      </c>
      <c r="I31" s="494" t="s">
        <v>294</v>
      </c>
      <c r="J31" s="494" t="s">
        <v>294</v>
      </c>
      <c r="K31" s="573">
        <v>0</v>
      </c>
      <c r="L31" s="358" t="s">
        <v>3218</v>
      </c>
      <c r="M31" s="357" t="s">
        <v>3216</v>
      </c>
      <c r="N31" s="357" t="s">
        <v>3168</v>
      </c>
      <c r="O31" s="357" t="s">
        <v>294</v>
      </c>
      <c r="P31" s="357" t="s">
        <v>294</v>
      </c>
      <c r="Q31" s="357">
        <v>0</v>
      </c>
      <c r="R31" s="357">
        <v>0</v>
      </c>
      <c r="S31" s="357">
        <v>0</v>
      </c>
      <c r="T31" s="357" t="s">
        <v>3170</v>
      </c>
      <c r="U31" s="357" t="s">
        <v>294</v>
      </c>
      <c r="V31" s="357" t="s">
        <v>294</v>
      </c>
    </row>
    <row r="32" spans="1:22">
      <c r="A32" s="527"/>
      <c r="B32" s="607" t="s">
        <v>3219</v>
      </c>
      <c r="C32" s="611" t="s">
        <v>3220</v>
      </c>
      <c r="D32" s="609">
        <v>3</v>
      </c>
      <c r="E32" s="607">
        <v>4</v>
      </c>
      <c r="F32" s="617" t="s">
        <v>3221</v>
      </c>
      <c r="G32" s="494"/>
      <c r="H32" s="494" t="s">
        <v>3188</v>
      </c>
      <c r="I32" s="494" t="s">
        <v>3200</v>
      </c>
      <c r="J32" s="494" t="s">
        <v>294</v>
      </c>
      <c r="K32" s="573">
        <v>0</v>
      </c>
      <c r="L32" s="358" t="s">
        <v>3222</v>
      </c>
      <c r="M32" s="357" t="s">
        <v>3219</v>
      </c>
      <c r="N32" s="357" t="s">
        <v>3188</v>
      </c>
      <c r="O32" s="357" t="s">
        <v>3200</v>
      </c>
      <c r="P32" s="357" t="s">
        <v>294</v>
      </c>
      <c r="Q32" s="357">
        <v>0</v>
      </c>
      <c r="R32" s="357">
        <v>26</v>
      </c>
      <c r="S32" s="357">
        <v>0</v>
      </c>
      <c r="T32" s="357" t="s">
        <v>3191</v>
      </c>
      <c r="U32" s="357" t="s">
        <v>3202</v>
      </c>
      <c r="V32" s="357" t="s">
        <v>294</v>
      </c>
    </row>
    <row r="33" spans="1:22">
      <c r="A33" s="527"/>
      <c r="B33" s="607" t="s">
        <v>3223</v>
      </c>
      <c r="C33" s="611" t="s">
        <v>3224</v>
      </c>
      <c r="D33" s="609">
        <v>3</v>
      </c>
      <c r="E33" s="607">
        <v>4</v>
      </c>
      <c r="F33" s="617" t="s">
        <v>3221</v>
      </c>
      <c r="G33" s="494"/>
      <c r="H33" s="494" t="s">
        <v>3188</v>
      </c>
      <c r="I33" s="494" t="s">
        <v>3200</v>
      </c>
      <c r="J33" s="494" t="s">
        <v>294</v>
      </c>
      <c r="K33" s="573">
        <v>0</v>
      </c>
      <c r="L33" s="358" t="s">
        <v>3225</v>
      </c>
      <c r="M33" s="357" t="s">
        <v>3223</v>
      </c>
      <c r="N33" s="357" t="s">
        <v>3188</v>
      </c>
      <c r="O33" s="357" t="s">
        <v>3200</v>
      </c>
      <c r="P33" s="357" t="s">
        <v>294</v>
      </c>
      <c r="Q33" s="357">
        <v>0</v>
      </c>
      <c r="R33" s="357">
        <v>26</v>
      </c>
      <c r="S33" s="357">
        <v>0</v>
      </c>
      <c r="T33" s="357" t="s">
        <v>3191</v>
      </c>
      <c r="U33" s="357" t="s">
        <v>3202</v>
      </c>
      <c r="V33" s="357" t="s">
        <v>294</v>
      </c>
    </row>
    <row r="34" spans="1:22">
      <c r="A34" s="527"/>
      <c r="B34" s="607" t="s">
        <v>19</v>
      </c>
      <c r="C34" s="611" t="s">
        <v>3226</v>
      </c>
      <c r="D34" s="609">
        <v>2</v>
      </c>
      <c r="E34" s="607">
        <v>2</v>
      </c>
      <c r="F34" s="617" t="s">
        <v>3186</v>
      </c>
      <c r="G34" s="494"/>
      <c r="H34" s="494" t="s">
        <v>294</v>
      </c>
      <c r="I34" s="494" t="s">
        <v>294</v>
      </c>
      <c r="J34" s="494" t="s">
        <v>294</v>
      </c>
      <c r="K34" s="573">
        <v>0</v>
      </c>
      <c r="L34" s="358" t="s">
        <v>335</v>
      </c>
      <c r="M34" s="357" t="s">
        <v>19</v>
      </c>
      <c r="N34" s="357" t="s">
        <v>294</v>
      </c>
      <c r="O34" s="357" t="s">
        <v>294</v>
      </c>
      <c r="P34" s="357" t="s">
        <v>294</v>
      </c>
      <c r="Q34" s="357">
        <v>0</v>
      </c>
      <c r="R34" s="357">
        <v>0</v>
      </c>
      <c r="S34" s="357">
        <v>0</v>
      </c>
      <c r="T34" s="357" t="s">
        <v>3186</v>
      </c>
      <c r="U34" s="357" t="s">
        <v>294</v>
      </c>
      <c r="V34" s="357" t="s">
        <v>294</v>
      </c>
    </row>
    <row r="35" spans="1:22">
      <c r="A35" s="527"/>
      <c r="B35" s="607" t="s">
        <v>3227</v>
      </c>
      <c r="C35" s="627" t="s">
        <v>3228</v>
      </c>
      <c r="D35" s="609">
        <v>3</v>
      </c>
      <c r="E35" s="607">
        <v>4</v>
      </c>
      <c r="F35" s="617" t="s">
        <v>3229</v>
      </c>
      <c r="G35" s="494"/>
      <c r="H35" s="494" t="s">
        <v>3208</v>
      </c>
      <c r="I35" s="494" t="s">
        <v>3211</v>
      </c>
      <c r="J35" s="494" t="s">
        <v>3213</v>
      </c>
      <c r="K35" s="573">
        <v>0</v>
      </c>
      <c r="L35" s="358" t="s">
        <v>3228</v>
      </c>
      <c r="M35" s="357" t="s">
        <v>3227</v>
      </c>
      <c r="N35" s="357" t="s">
        <v>3208</v>
      </c>
      <c r="O35" s="357" t="s">
        <v>3211</v>
      </c>
      <c r="P35" s="357" t="s">
        <v>3213</v>
      </c>
      <c r="Q35" s="357">
        <v>0</v>
      </c>
      <c r="R35" s="357">
        <v>22</v>
      </c>
      <c r="S35" s="357">
        <v>45</v>
      </c>
      <c r="T35" s="357" t="s">
        <v>3209</v>
      </c>
      <c r="U35" s="357" t="s">
        <v>3212</v>
      </c>
      <c r="V35" s="357" t="s">
        <v>3215</v>
      </c>
    </row>
    <row r="36" spans="1:22">
      <c r="A36" s="527"/>
      <c r="B36" s="607" t="s">
        <v>3230</v>
      </c>
      <c r="C36" s="611" t="s">
        <v>3231</v>
      </c>
      <c r="D36" s="609">
        <v>3</v>
      </c>
      <c r="E36" s="607">
        <v>4</v>
      </c>
      <c r="F36" s="617" t="s">
        <v>3229</v>
      </c>
      <c r="G36" s="494"/>
      <c r="H36" s="494" t="s">
        <v>3208</v>
      </c>
      <c r="I36" s="494" t="s">
        <v>3211</v>
      </c>
      <c r="J36" s="494" t="s">
        <v>3213</v>
      </c>
      <c r="K36" s="573">
        <v>0</v>
      </c>
      <c r="L36" s="358" t="s">
        <v>3231</v>
      </c>
      <c r="M36" s="357" t="s">
        <v>3230</v>
      </c>
      <c r="N36" s="357" t="s">
        <v>3208</v>
      </c>
      <c r="O36" s="357" t="s">
        <v>3211</v>
      </c>
      <c r="P36" s="357" t="s">
        <v>3213</v>
      </c>
      <c r="Q36" s="357">
        <v>0</v>
      </c>
      <c r="R36" s="357">
        <v>22</v>
      </c>
      <c r="S36" s="357">
        <v>45</v>
      </c>
      <c r="T36" s="357" t="s">
        <v>3209</v>
      </c>
      <c r="U36" s="357" t="s">
        <v>3212</v>
      </c>
      <c r="V36" s="357" t="s">
        <v>3215</v>
      </c>
    </row>
    <row r="37" spans="1:22" ht="15" thickBot="1">
      <c r="A37" s="527"/>
      <c r="B37" s="619" t="s">
        <v>3232</v>
      </c>
      <c r="C37" s="628" t="s">
        <v>3233</v>
      </c>
      <c r="D37" s="609">
        <v>3</v>
      </c>
      <c r="E37" s="619">
        <v>5</v>
      </c>
      <c r="F37" s="629" t="s">
        <v>3229</v>
      </c>
      <c r="G37" s="494"/>
      <c r="H37" s="494" t="s">
        <v>3208</v>
      </c>
      <c r="I37" s="494" t="s">
        <v>3211</v>
      </c>
      <c r="J37" s="494" t="s">
        <v>3213</v>
      </c>
      <c r="K37" s="574">
        <v>0</v>
      </c>
      <c r="L37" s="358" t="s">
        <v>3234</v>
      </c>
      <c r="M37" s="357" t="s">
        <v>3232</v>
      </c>
      <c r="N37" s="357" t="s">
        <v>3208</v>
      </c>
      <c r="O37" s="357" t="s">
        <v>3211</v>
      </c>
      <c r="P37" s="357" t="s">
        <v>3213</v>
      </c>
      <c r="Q37" s="357">
        <v>0</v>
      </c>
      <c r="R37" s="357">
        <v>22</v>
      </c>
      <c r="S37" s="357">
        <v>45</v>
      </c>
      <c r="T37" s="357" t="s">
        <v>3209</v>
      </c>
      <c r="U37" s="357" t="s">
        <v>3212</v>
      </c>
      <c r="V37" s="357" t="s">
        <v>3215</v>
      </c>
    </row>
    <row r="38" spans="1:22" ht="15" thickBot="1">
      <c r="A38" s="528"/>
      <c r="B38" s="622"/>
      <c r="C38" s="630" t="s">
        <v>22</v>
      </c>
      <c r="D38" s="614">
        <v>22</v>
      </c>
      <c r="E38" s="631">
        <v>30</v>
      </c>
      <c r="F38" s="632"/>
      <c r="G38" s="494"/>
      <c r="H38" s="494" t="s">
        <v>294</v>
      </c>
      <c r="I38" s="494" t="s">
        <v>294</v>
      </c>
      <c r="J38" s="494" t="s">
        <v>294</v>
      </c>
      <c r="K38" s="573">
        <v>0</v>
      </c>
      <c r="L38" s="358" t="s">
        <v>22</v>
      </c>
      <c r="M38" s="357" t="s">
        <v>294</v>
      </c>
      <c r="N38" s="357" t="s">
        <v>294</v>
      </c>
      <c r="O38" s="357" t="s">
        <v>294</v>
      </c>
      <c r="P38" s="357" t="s">
        <v>294</v>
      </c>
      <c r="Q38" s="357">
        <v>0</v>
      </c>
      <c r="R38" s="357">
        <v>0</v>
      </c>
      <c r="S38" s="357">
        <v>0</v>
      </c>
      <c r="T38" s="357" t="s">
        <v>294</v>
      </c>
      <c r="U38" s="357" t="s">
        <v>294</v>
      </c>
      <c r="V38" s="357" t="s">
        <v>294</v>
      </c>
    </row>
    <row r="39" spans="1:22">
      <c r="A39" s="527">
        <v>5</v>
      </c>
      <c r="B39" s="603" t="s">
        <v>3235</v>
      </c>
      <c r="C39" s="611" t="s">
        <v>3236</v>
      </c>
      <c r="D39" s="609">
        <v>3</v>
      </c>
      <c r="E39" s="607">
        <v>5</v>
      </c>
      <c r="F39" s="617" t="s">
        <v>3237</v>
      </c>
      <c r="G39" s="494"/>
      <c r="H39" s="494" t="s">
        <v>3227</v>
      </c>
      <c r="I39" s="494" t="s">
        <v>3230</v>
      </c>
      <c r="J39" s="494" t="s">
        <v>3232</v>
      </c>
      <c r="K39" s="574">
        <v>0</v>
      </c>
      <c r="L39" s="358" t="s">
        <v>3238</v>
      </c>
      <c r="M39" s="357" t="s">
        <v>3235</v>
      </c>
      <c r="N39" s="357" t="s">
        <v>3227</v>
      </c>
      <c r="O39" s="357" t="s">
        <v>3230</v>
      </c>
      <c r="P39" s="357" t="s">
        <v>3232</v>
      </c>
      <c r="Q39" s="357">
        <v>0</v>
      </c>
      <c r="R39" s="357">
        <v>33</v>
      </c>
      <c r="S39" s="357">
        <v>52</v>
      </c>
      <c r="T39" s="357" t="s">
        <v>3228</v>
      </c>
      <c r="U39" s="357" t="s">
        <v>3231</v>
      </c>
      <c r="V39" s="357" t="s">
        <v>3234</v>
      </c>
    </row>
    <row r="40" spans="1:22">
      <c r="A40" s="527"/>
      <c r="B40" s="607" t="s">
        <v>3239</v>
      </c>
      <c r="C40" s="611" t="s">
        <v>3240</v>
      </c>
      <c r="D40" s="609">
        <v>3</v>
      </c>
      <c r="E40" s="607">
        <v>4</v>
      </c>
      <c r="F40" s="617" t="s">
        <v>3241</v>
      </c>
      <c r="G40" s="494"/>
      <c r="H40" s="494" t="s">
        <v>3216</v>
      </c>
      <c r="I40" s="494" t="s">
        <v>294</v>
      </c>
      <c r="J40" s="494" t="s">
        <v>294</v>
      </c>
      <c r="K40" s="573">
        <v>0</v>
      </c>
      <c r="L40" s="358" t="s">
        <v>3242</v>
      </c>
      <c r="M40" s="357" t="s">
        <v>3239</v>
      </c>
      <c r="N40" s="357" t="s">
        <v>294</v>
      </c>
      <c r="O40" s="357" t="s">
        <v>294</v>
      </c>
      <c r="P40" s="357" t="s">
        <v>294</v>
      </c>
      <c r="Q40" s="357">
        <v>0</v>
      </c>
      <c r="R40" s="357">
        <v>0</v>
      </c>
      <c r="S40" s="357">
        <v>0</v>
      </c>
      <c r="T40" s="357" t="s">
        <v>3243</v>
      </c>
      <c r="U40" s="357" t="s">
        <v>294</v>
      </c>
      <c r="V40" s="357" t="s">
        <v>294</v>
      </c>
    </row>
    <row r="41" spans="1:22">
      <c r="A41" s="527"/>
      <c r="B41" s="607" t="s">
        <v>3244</v>
      </c>
      <c r="C41" s="611" t="s">
        <v>3245</v>
      </c>
      <c r="D41" s="609">
        <v>3</v>
      </c>
      <c r="E41" s="607">
        <v>4</v>
      </c>
      <c r="F41" s="617" t="s">
        <v>3237</v>
      </c>
      <c r="G41" s="494"/>
      <c r="H41" s="494" t="s">
        <v>3227</v>
      </c>
      <c r="I41" s="494" t="s">
        <v>3230</v>
      </c>
      <c r="J41" s="494" t="s">
        <v>3232</v>
      </c>
      <c r="K41" s="573">
        <v>0</v>
      </c>
      <c r="L41" s="358" t="s">
        <v>3245</v>
      </c>
      <c r="M41" s="357" t="s">
        <v>3244</v>
      </c>
      <c r="N41" s="357" t="s">
        <v>3227</v>
      </c>
      <c r="O41" s="357" t="s">
        <v>3230</v>
      </c>
      <c r="P41" s="357" t="s">
        <v>3232</v>
      </c>
      <c r="Q41" s="357">
        <v>0</v>
      </c>
      <c r="R41" s="357">
        <v>33</v>
      </c>
      <c r="S41" s="357">
        <v>52</v>
      </c>
      <c r="T41" s="357" t="s">
        <v>3228</v>
      </c>
      <c r="U41" s="357" t="s">
        <v>3231</v>
      </c>
      <c r="V41" s="357" t="s">
        <v>3234</v>
      </c>
    </row>
    <row r="42" spans="1:22">
      <c r="A42" s="527"/>
      <c r="B42" s="607" t="s">
        <v>3246</v>
      </c>
      <c r="C42" s="611" t="s">
        <v>3247</v>
      </c>
      <c r="D42" s="609">
        <v>3</v>
      </c>
      <c r="E42" s="607">
        <v>4</v>
      </c>
      <c r="F42" s="617" t="s">
        <v>3237</v>
      </c>
      <c r="G42" s="494"/>
      <c r="H42" s="494" t="s">
        <v>3227</v>
      </c>
      <c r="I42" s="494" t="s">
        <v>3230</v>
      </c>
      <c r="J42" s="494" t="s">
        <v>3232</v>
      </c>
      <c r="K42" s="573">
        <v>0</v>
      </c>
      <c r="L42" s="358" t="s">
        <v>3247</v>
      </c>
      <c r="M42" s="357" t="s">
        <v>3246</v>
      </c>
      <c r="N42" s="357" t="s">
        <v>3227</v>
      </c>
      <c r="O42" s="357" t="s">
        <v>3230</v>
      </c>
      <c r="P42" s="357" t="s">
        <v>3232</v>
      </c>
      <c r="Q42" s="357">
        <v>0</v>
      </c>
      <c r="R42" s="357">
        <v>33</v>
      </c>
      <c r="S42" s="357">
        <v>52</v>
      </c>
      <c r="T42" s="357" t="s">
        <v>3228</v>
      </c>
      <c r="U42" s="357" t="s">
        <v>3231</v>
      </c>
      <c r="V42" s="357" t="s">
        <v>3234</v>
      </c>
    </row>
    <row r="43" spans="1:22">
      <c r="A43" s="527"/>
      <c r="B43" s="607" t="s">
        <v>3248</v>
      </c>
      <c r="C43" s="611" t="s">
        <v>3249</v>
      </c>
      <c r="D43" s="609">
        <v>3</v>
      </c>
      <c r="E43" s="607">
        <v>4</v>
      </c>
      <c r="F43" s="617" t="s">
        <v>3237</v>
      </c>
      <c r="G43" s="494"/>
      <c r="H43" s="494" t="s">
        <v>3227</v>
      </c>
      <c r="I43" s="494" t="s">
        <v>3230</v>
      </c>
      <c r="J43" s="494" t="s">
        <v>3232</v>
      </c>
      <c r="K43" s="573">
        <v>0</v>
      </c>
      <c r="L43" s="358" t="s">
        <v>3249</v>
      </c>
      <c r="M43" s="357" t="s">
        <v>3248</v>
      </c>
      <c r="N43" s="357" t="s">
        <v>3227</v>
      </c>
      <c r="O43" s="357" t="s">
        <v>3230</v>
      </c>
      <c r="P43" s="357" t="s">
        <v>3232</v>
      </c>
      <c r="Q43" s="357">
        <v>0</v>
      </c>
      <c r="R43" s="357">
        <v>33</v>
      </c>
      <c r="S43" s="357">
        <v>52</v>
      </c>
      <c r="T43" s="357" t="s">
        <v>3228</v>
      </c>
      <c r="U43" s="357" t="s">
        <v>3231</v>
      </c>
      <c r="V43" s="357" t="s">
        <v>3234</v>
      </c>
    </row>
    <row r="44" spans="1:22">
      <c r="A44" s="527"/>
      <c r="B44" s="607" t="s">
        <v>3250</v>
      </c>
      <c r="C44" s="608" t="s">
        <v>3251</v>
      </c>
      <c r="D44" s="609">
        <v>3</v>
      </c>
      <c r="E44" s="607">
        <v>4</v>
      </c>
      <c r="F44" s="617" t="s">
        <v>3252</v>
      </c>
      <c r="G44" s="494"/>
      <c r="H44" s="494" t="s">
        <v>3219</v>
      </c>
      <c r="I44" s="494" t="s">
        <v>3227</v>
      </c>
      <c r="J44" s="494" t="s">
        <v>3230</v>
      </c>
      <c r="K44" s="573">
        <v>0</v>
      </c>
      <c r="L44" s="358" t="s">
        <v>3253</v>
      </c>
      <c r="M44" s="357" t="s">
        <v>3250</v>
      </c>
      <c r="N44" s="357" t="s">
        <v>3219</v>
      </c>
      <c r="O44" s="357" t="s">
        <v>3227</v>
      </c>
      <c r="P44" s="357" t="s">
        <v>294</v>
      </c>
      <c r="Q44" s="357">
        <v>0</v>
      </c>
      <c r="R44" s="357">
        <v>23</v>
      </c>
      <c r="S44" s="357">
        <v>57</v>
      </c>
      <c r="T44" s="357" t="s">
        <v>3222</v>
      </c>
      <c r="U44" s="357" t="s">
        <v>3228</v>
      </c>
      <c r="V44" s="357" t="s">
        <v>3254</v>
      </c>
    </row>
    <row r="45" spans="1:22" ht="15" thickBot="1">
      <c r="A45" s="527"/>
      <c r="B45" s="619" t="s">
        <v>3255</v>
      </c>
      <c r="C45" s="611" t="s">
        <v>3256</v>
      </c>
      <c r="D45" s="609">
        <v>3</v>
      </c>
      <c r="E45" s="607">
        <v>5</v>
      </c>
      <c r="F45" s="617" t="s">
        <v>3237</v>
      </c>
      <c r="G45" s="494"/>
      <c r="H45" s="494" t="s">
        <v>3227</v>
      </c>
      <c r="I45" s="494" t="s">
        <v>3230</v>
      </c>
      <c r="J45" s="494" t="s">
        <v>3232</v>
      </c>
      <c r="K45" s="573">
        <v>0</v>
      </c>
      <c r="L45" s="358" t="s">
        <v>3257</v>
      </c>
      <c r="M45" s="357" t="s">
        <v>3255</v>
      </c>
      <c r="N45" s="357" t="s">
        <v>3227</v>
      </c>
      <c r="O45" s="357" t="s">
        <v>3230</v>
      </c>
      <c r="P45" s="357" t="s">
        <v>3232</v>
      </c>
      <c r="Q45" s="357">
        <v>0</v>
      </c>
      <c r="R45" s="357">
        <v>33</v>
      </c>
      <c r="S45" s="357">
        <v>52</v>
      </c>
      <c r="T45" s="357" t="s">
        <v>3228</v>
      </c>
      <c r="U45" s="357" t="s">
        <v>3231</v>
      </c>
      <c r="V45" s="357" t="s">
        <v>3234</v>
      </c>
    </row>
    <row r="46" spans="1:22" ht="15" thickBot="1">
      <c r="A46" s="528"/>
      <c r="B46" s="622"/>
      <c r="C46" s="623" t="s">
        <v>22</v>
      </c>
      <c r="D46" s="614">
        <v>21</v>
      </c>
      <c r="E46" s="624">
        <v>30</v>
      </c>
      <c r="F46" s="625"/>
      <c r="G46" s="494"/>
      <c r="H46" s="494" t="s">
        <v>294</v>
      </c>
      <c r="I46" s="494" t="s">
        <v>294</v>
      </c>
      <c r="J46" s="494" t="s">
        <v>294</v>
      </c>
      <c r="K46" s="573">
        <v>0</v>
      </c>
      <c r="L46" s="358" t="s">
        <v>22</v>
      </c>
      <c r="M46" s="357" t="s">
        <v>294</v>
      </c>
      <c r="N46" s="357" t="s">
        <v>294</v>
      </c>
      <c r="O46" s="357" t="s">
        <v>294</v>
      </c>
      <c r="P46" s="357" t="s">
        <v>294</v>
      </c>
      <c r="Q46" s="357">
        <v>0</v>
      </c>
      <c r="R46" s="357">
        <v>0</v>
      </c>
      <c r="S46" s="357">
        <v>0</v>
      </c>
      <c r="T46" s="357" t="s">
        <v>294</v>
      </c>
      <c r="U46" s="357" t="s">
        <v>294</v>
      </c>
      <c r="V46" s="357" t="s">
        <v>294</v>
      </c>
    </row>
    <row r="47" spans="1:22">
      <c r="A47" s="526">
        <v>6</v>
      </c>
      <c r="B47" s="607" t="s">
        <v>35</v>
      </c>
      <c r="C47" s="604" t="s">
        <v>3258</v>
      </c>
      <c r="D47" s="609">
        <v>3</v>
      </c>
      <c r="E47" s="603">
        <v>4</v>
      </c>
      <c r="F47" s="626" t="s">
        <v>3185</v>
      </c>
      <c r="G47" s="494"/>
      <c r="H47" s="494" t="s">
        <v>3184</v>
      </c>
      <c r="I47" s="494" t="s">
        <v>294</v>
      </c>
      <c r="J47" s="494" t="s">
        <v>294</v>
      </c>
      <c r="K47" s="573">
        <v>0</v>
      </c>
      <c r="L47" s="358" t="s">
        <v>3259</v>
      </c>
      <c r="M47" s="357" t="s">
        <v>35</v>
      </c>
      <c r="N47" s="357" t="s">
        <v>3184</v>
      </c>
      <c r="O47" s="357" t="s">
        <v>294</v>
      </c>
      <c r="P47" s="357" t="s">
        <v>294</v>
      </c>
      <c r="Q47" s="357">
        <v>0</v>
      </c>
      <c r="R47" s="357">
        <v>0</v>
      </c>
      <c r="S47" s="357">
        <v>0</v>
      </c>
      <c r="T47" s="357" t="s">
        <v>3187</v>
      </c>
      <c r="U47" s="357" t="s">
        <v>294</v>
      </c>
      <c r="V47" s="357" t="s">
        <v>294</v>
      </c>
    </row>
    <row r="48" spans="1:22">
      <c r="A48" s="527"/>
      <c r="B48" s="607" t="s">
        <v>3260</v>
      </c>
      <c r="C48" s="611" t="s">
        <v>3261</v>
      </c>
      <c r="D48" s="609">
        <v>3</v>
      </c>
      <c r="E48" s="607">
        <v>4</v>
      </c>
      <c r="F48" s="633" t="s">
        <v>3262</v>
      </c>
      <c r="G48" s="494"/>
      <c r="H48" s="494" t="s">
        <v>3244</v>
      </c>
      <c r="I48" s="494" t="s">
        <v>3246</v>
      </c>
      <c r="J48" s="494" t="s">
        <v>3248</v>
      </c>
      <c r="K48" s="573">
        <v>0</v>
      </c>
      <c r="L48" s="358" t="s">
        <v>3263</v>
      </c>
      <c r="M48" s="357" t="s">
        <v>3260</v>
      </c>
      <c r="N48" s="357" t="s">
        <v>3244</v>
      </c>
      <c r="O48" s="357" t="s">
        <v>3246</v>
      </c>
      <c r="P48" s="357" t="s">
        <v>294</v>
      </c>
      <c r="Q48" s="357">
        <v>0</v>
      </c>
      <c r="R48" s="357">
        <v>24</v>
      </c>
      <c r="S48" s="357">
        <v>44</v>
      </c>
      <c r="T48" s="357" t="s">
        <v>3245</v>
      </c>
      <c r="U48" s="357" t="s">
        <v>3247</v>
      </c>
      <c r="V48" s="357" t="s">
        <v>3264</v>
      </c>
    </row>
    <row r="49" spans="1:22">
      <c r="A49" s="527"/>
      <c r="B49" s="607" t="s">
        <v>3265</v>
      </c>
      <c r="C49" s="611" t="s">
        <v>3266</v>
      </c>
      <c r="D49" s="609">
        <v>3</v>
      </c>
      <c r="E49" s="607">
        <v>3</v>
      </c>
      <c r="F49" s="617" t="s">
        <v>3267</v>
      </c>
      <c r="G49" s="494"/>
      <c r="H49" s="494" t="s">
        <v>3239</v>
      </c>
      <c r="I49" s="494" t="s">
        <v>3250</v>
      </c>
      <c r="J49" s="494" t="s">
        <v>294</v>
      </c>
      <c r="K49" s="573">
        <v>0</v>
      </c>
      <c r="L49" s="358" t="s">
        <v>3268</v>
      </c>
      <c r="M49" s="357" t="s">
        <v>3265</v>
      </c>
      <c r="N49" s="357" t="s">
        <v>3239</v>
      </c>
      <c r="O49" s="357" t="s">
        <v>3250</v>
      </c>
      <c r="P49" s="357" t="s">
        <v>294</v>
      </c>
      <c r="Q49" s="357">
        <v>0</v>
      </c>
      <c r="R49" s="357">
        <v>28</v>
      </c>
      <c r="S49" s="357">
        <v>0</v>
      </c>
      <c r="T49" s="357" t="s">
        <v>3242</v>
      </c>
      <c r="U49" s="357" t="s">
        <v>3253</v>
      </c>
      <c r="V49" s="357" t="s">
        <v>294</v>
      </c>
    </row>
    <row r="50" spans="1:22">
      <c r="A50" s="527"/>
      <c r="B50" s="607" t="s">
        <v>3269</v>
      </c>
      <c r="C50" s="611" t="s">
        <v>3270</v>
      </c>
      <c r="D50" s="609">
        <v>3</v>
      </c>
      <c r="E50" s="607">
        <v>5</v>
      </c>
      <c r="F50" s="617" t="s">
        <v>3271</v>
      </c>
      <c r="G50" s="494"/>
      <c r="H50" s="494" t="s">
        <v>3244</v>
      </c>
      <c r="I50" s="494" t="s">
        <v>3246</v>
      </c>
      <c r="J50" s="494" t="s">
        <v>3248</v>
      </c>
      <c r="K50" s="573">
        <v>0</v>
      </c>
      <c r="L50" s="358" t="s">
        <v>3272</v>
      </c>
      <c r="M50" s="357" t="s">
        <v>3269</v>
      </c>
      <c r="N50" s="357" t="s">
        <v>3244</v>
      </c>
      <c r="O50" s="357" t="s">
        <v>3246</v>
      </c>
      <c r="P50" s="357" t="s">
        <v>294</v>
      </c>
      <c r="Q50" s="357">
        <v>0</v>
      </c>
      <c r="R50" s="357">
        <v>24</v>
      </c>
      <c r="S50" s="357">
        <v>44</v>
      </c>
      <c r="T50" s="357" t="s">
        <v>3245</v>
      </c>
      <c r="U50" s="357" t="s">
        <v>3247</v>
      </c>
      <c r="V50" s="357" t="s">
        <v>3273</v>
      </c>
    </row>
    <row r="51" spans="1:22">
      <c r="A51" s="527"/>
      <c r="B51" s="607" t="s">
        <v>3274</v>
      </c>
      <c r="C51" s="611" t="s">
        <v>3275</v>
      </c>
      <c r="D51" s="609">
        <v>7</v>
      </c>
      <c r="E51" s="607">
        <v>13</v>
      </c>
      <c r="F51" s="617" t="s">
        <v>3276</v>
      </c>
      <c r="G51" s="494"/>
      <c r="H51" s="494" t="s">
        <v>3235</v>
      </c>
      <c r="I51" s="494" t="s">
        <v>3244</v>
      </c>
      <c r="J51" s="494" t="s">
        <v>3246</v>
      </c>
      <c r="K51" s="573">
        <v>0</v>
      </c>
      <c r="L51" s="358" t="s">
        <v>3277</v>
      </c>
      <c r="M51" s="357" t="s">
        <v>3274</v>
      </c>
      <c r="N51" s="357" t="s">
        <v>3235</v>
      </c>
      <c r="O51" s="357" t="s">
        <v>3244</v>
      </c>
      <c r="P51" s="357" t="s">
        <v>294</v>
      </c>
      <c r="Q51" s="357">
        <v>0</v>
      </c>
      <c r="R51" s="357">
        <v>34</v>
      </c>
      <c r="S51" s="357">
        <v>59</v>
      </c>
      <c r="T51" s="357" t="s">
        <v>3238</v>
      </c>
      <c r="U51" s="357" t="s">
        <v>3245</v>
      </c>
      <c r="V51" s="357" t="s">
        <v>3278</v>
      </c>
    </row>
    <row r="52" spans="1:22" ht="15" thickBot="1">
      <c r="A52" s="527"/>
      <c r="B52" s="607" t="s">
        <v>36</v>
      </c>
      <c r="C52" s="634" t="s">
        <v>247</v>
      </c>
      <c r="D52" s="609">
        <v>1</v>
      </c>
      <c r="E52" s="619">
        <v>1</v>
      </c>
      <c r="F52" s="629" t="s">
        <v>3186</v>
      </c>
      <c r="G52" s="494"/>
      <c r="H52" s="494" t="s">
        <v>294</v>
      </c>
      <c r="I52" s="494" t="s">
        <v>294</v>
      </c>
      <c r="J52" s="494" t="s">
        <v>294</v>
      </c>
      <c r="K52" s="573">
        <v>0</v>
      </c>
      <c r="L52" s="358" t="s">
        <v>1131</v>
      </c>
      <c r="M52" s="357" t="s">
        <v>36</v>
      </c>
      <c r="N52" s="357" t="s">
        <v>294</v>
      </c>
      <c r="O52" s="357" t="s">
        <v>294</v>
      </c>
      <c r="P52" s="357" t="s">
        <v>294</v>
      </c>
      <c r="Q52" s="357">
        <v>0</v>
      </c>
      <c r="R52" s="357">
        <v>0</v>
      </c>
      <c r="S52" s="357">
        <v>0</v>
      </c>
      <c r="T52" s="357" t="s">
        <v>3186</v>
      </c>
      <c r="U52" s="357" t="s">
        <v>294</v>
      </c>
      <c r="V52" s="357" t="s">
        <v>294</v>
      </c>
    </row>
    <row r="53" spans="1:22" ht="15" thickBot="1">
      <c r="A53" s="528"/>
      <c r="B53" s="622"/>
      <c r="C53" s="630" t="s">
        <v>22</v>
      </c>
      <c r="D53" s="614">
        <v>20</v>
      </c>
      <c r="E53" s="631">
        <v>30</v>
      </c>
      <c r="F53" s="635"/>
      <c r="G53" s="494"/>
      <c r="H53" s="494" t="s">
        <v>294</v>
      </c>
      <c r="I53" s="494" t="s">
        <v>294</v>
      </c>
      <c r="J53" s="494" t="s">
        <v>294</v>
      </c>
      <c r="K53" s="573">
        <v>0</v>
      </c>
      <c r="L53" s="358" t="s">
        <v>22</v>
      </c>
      <c r="M53" s="357" t="s">
        <v>294</v>
      </c>
      <c r="N53" s="357" t="s">
        <v>294</v>
      </c>
      <c r="O53" s="357" t="s">
        <v>294</v>
      </c>
      <c r="P53" s="357" t="s">
        <v>294</v>
      </c>
      <c r="Q53" s="357">
        <v>0</v>
      </c>
      <c r="R53" s="357">
        <v>0</v>
      </c>
      <c r="S53" s="357">
        <v>0</v>
      </c>
      <c r="T53" s="357" t="s">
        <v>294</v>
      </c>
      <c r="U53" s="357" t="s">
        <v>294</v>
      </c>
      <c r="V53" s="357" t="s">
        <v>294</v>
      </c>
    </row>
    <row r="54" spans="1:22">
      <c r="A54" s="526">
        <v>7</v>
      </c>
      <c r="B54" s="607" t="s">
        <v>3279</v>
      </c>
      <c r="C54" s="611" t="s">
        <v>3280</v>
      </c>
      <c r="D54" s="609">
        <v>3</v>
      </c>
      <c r="E54" s="603">
        <v>4</v>
      </c>
      <c r="F54" s="636" t="s">
        <v>3281</v>
      </c>
      <c r="G54" s="494"/>
      <c r="H54" s="494" t="s">
        <v>35</v>
      </c>
      <c r="I54" s="494" t="s">
        <v>3265</v>
      </c>
      <c r="J54" s="494" t="s">
        <v>294</v>
      </c>
      <c r="K54" s="573">
        <v>0</v>
      </c>
      <c r="L54" s="358" t="s">
        <v>3280</v>
      </c>
      <c r="M54" s="357" t="s">
        <v>3279</v>
      </c>
      <c r="N54" s="357" t="s">
        <v>35</v>
      </c>
      <c r="O54" s="357" t="s">
        <v>3265</v>
      </c>
      <c r="P54" s="357" t="s">
        <v>294</v>
      </c>
      <c r="Q54" s="357">
        <v>0</v>
      </c>
      <c r="R54" s="357">
        <v>37</v>
      </c>
      <c r="S54" s="357">
        <v>0</v>
      </c>
      <c r="T54" s="357" t="s">
        <v>3259</v>
      </c>
      <c r="U54" s="357" t="s">
        <v>3268</v>
      </c>
      <c r="V54" s="357" t="s">
        <v>294</v>
      </c>
    </row>
    <row r="55" spans="1:22">
      <c r="A55" s="527"/>
      <c r="B55" s="607" t="s">
        <v>3282</v>
      </c>
      <c r="C55" s="611" t="s">
        <v>3283</v>
      </c>
      <c r="D55" s="609">
        <v>4</v>
      </c>
      <c r="E55" s="607">
        <v>7</v>
      </c>
      <c r="F55" s="637" t="s">
        <v>3284</v>
      </c>
      <c r="G55" s="494"/>
      <c r="H55" s="494" t="s">
        <v>3269</v>
      </c>
      <c r="I55" s="494" t="s">
        <v>3274</v>
      </c>
      <c r="J55" s="494" t="s">
        <v>294</v>
      </c>
      <c r="K55" s="573">
        <v>0</v>
      </c>
      <c r="L55" s="358" t="s">
        <v>3285</v>
      </c>
      <c r="M55" s="357" t="s">
        <v>3282</v>
      </c>
      <c r="N55" s="357" t="s">
        <v>3269</v>
      </c>
      <c r="O55" s="357" t="s">
        <v>3274</v>
      </c>
      <c r="P55" s="357" t="s">
        <v>294</v>
      </c>
      <c r="Q55" s="357">
        <v>0</v>
      </c>
      <c r="R55" s="357">
        <v>34</v>
      </c>
      <c r="S55" s="357">
        <v>0</v>
      </c>
      <c r="T55" s="357" t="s">
        <v>3272</v>
      </c>
      <c r="U55" s="357" t="s">
        <v>3277</v>
      </c>
      <c r="V55" s="357" t="s">
        <v>294</v>
      </c>
    </row>
    <row r="56" spans="1:22">
      <c r="A56" s="527"/>
      <c r="B56" s="607" t="s">
        <v>3286</v>
      </c>
      <c r="C56" s="611" t="s">
        <v>3287</v>
      </c>
      <c r="D56" s="609">
        <v>3</v>
      </c>
      <c r="E56" s="607">
        <v>5</v>
      </c>
      <c r="F56" s="637" t="s">
        <v>3284</v>
      </c>
      <c r="G56" s="494"/>
      <c r="H56" s="494" t="s">
        <v>3269</v>
      </c>
      <c r="I56" s="494" t="s">
        <v>3274</v>
      </c>
      <c r="J56" s="494" t="s">
        <v>294</v>
      </c>
      <c r="K56" s="573">
        <v>0</v>
      </c>
      <c r="L56" s="358" t="s">
        <v>3288</v>
      </c>
      <c r="M56" s="357" t="s">
        <v>3286</v>
      </c>
      <c r="N56" s="357" t="s">
        <v>3269</v>
      </c>
      <c r="O56" s="357" t="s">
        <v>3274</v>
      </c>
      <c r="P56" s="357" t="s">
        <v>294</v>
      </c>
      <c r="Q56" s="357">
        <v>0</v>
      </c>
      <c r="R56" s="357">
        <v>34</v>
      </c>
      <c r="S56" s="357">
        <v>0</v>
      </c>
      <c r="T56" s="357" t="s">
        <v>3272</v>
      </c>
      <c r="U56" s="357" t="s">
        <v>3277</v>
      </c>
      <c r="V56" s="357" t="s">
        <v>294</v>
      </c>
    </row>
    <row r="57" spans="1:22">
      <c r="A57" s="527"/>
      <c r="B57" s="607" t="s">
        <v>3289</v>
      </c>
      <c r="C57" s="611" t="s">
        <v>3290</v>
      </c>
      <c r="D57" s="609">
        <v>3</v>
      </c>
      <c r="E57" s="607">
        <v>4</v>
      </c>
      <c r="F57" s="637" t="s">
        <v>3284</v>
      </c>
      <c r="G57" s="494"/>
      <c r="H57" s="494" t="s">
        <v>3269</v>
      </c>
      <c r="I57" s="494" t="s">
        <v>3274</v>
      </c>
      <c r="J57" s="494" t="s">
        <v>294</v>
      </c>
      <c r="K57" s="573">
        <v>0</v>
      </c>
      <c r="L57" s="358" t="s">
        <v>3291</v>
      </c>
      <c r="M57" s="357" t="s">
        <v>3289</v>
      </c>
      <c r="N57" s="357" t="s">
        <v>3269</v>
      </c>
      <c r="O57" s="357" t="s">
        <v>3274</v>
      </c>
      <c r="P57" s="357" t="s">
        <v>294</v>
      </c>
      <c r="Q57" s="357">
        <v>0</v>
      </c>
      <c r="R57" s="357">
        <v>34</v>
      </c>
      <c r="S57" s="357">
        <v>0</v>
      </c>
      <c r="T57" s="357" t="s">
        <v>3272</v>
      </c>
      <c r="U57" s="357" t="s">
        <v>3277</v>
      </c>
      <c r="V57" s="357" t="s">
        <v>294</v>
      </c>
    </row>
    <row r="58" spans="1:22">
      <c r="A58" s="527"/>
      <c r="B58" s="607" t="s">
        <v>3292</v>
      </c>
      <c r="C58" s="611" t="s">
        <v>3293</v>
      </c>
      <c r="D58" s="609">
        <v>7</v>
      </c>
      <c r="E58" s="607">
        <v>13</v>
      </c>
      <c r="F58" s="637" t="s">
        <v>3284</v>
      </c>
      <c r="G58" s="494"/>
      <c r="H58" s="494" t="s">
        <v>3269</v>
      </c>
      <c r="I58" s="494" t="s">
        <v>3274</v>
      </c>
      <c r="J58" s="494" t="s">
        <v>294</v>
      </c>
      <c r="K58" s="573">
        <v>0</v>
      </c>
      <c r="L58" s="358" t="s">
        <v>3294</v>
      </c>
      <c r="M58" s="357" t="s">
        <v>3292</v>
      </c>
      <c r="N58" s="357" t="s">
        <v>3269</v>
      </c>
      <c r="O58" s="357" t="s">
        <v>3274</v>
      </c>
      <c r="P58" s="357" t="s">
        <v>294</v>
      </c>
      <c r="Q58" s="357">
        <v>0</v>
      </c>
      <c r="R58" s="357">
        <v>34</v>
      </c>
      <c r="S58" s="357">
        <v>0</v>
      </c>
      <c r="T58" s="357" t="s">
        <v>3272</v>
      </c>
      <c r="U58" s="357" t="s">
        <v>3277</v>
      </c>
      <c r="V58" s="357" t="s">
        <v>294</v>
      </c>
    </row>
    <row r="59" spans="1:22" ht="15" thickBot="1">
      <c r="A59" s="527"/>
      <c r="B59" s="607" t="s">
        <v>40</v>
      </c>
      <c r="C59" s="611" t="s">
        <v>338</v>
      </c>
      <c r="D59" s="609">
        <v>1</v>
      </c>
      <c r="E59" s="607">
        <v>1</v>
      </c>
      <c r="F59" s="638" t="s">
        <v>247</v>
      </c>
      <c r="G59" s="494"/>
      <c r="H59" s="494" t="s">
        <v>36</v>
      </c>
      <c r="I59" s="494" t="s">
        <v>294</v>
      </c>
      <c r="J59" s="494" t="s">
        <v>294</v>
      </c>
      <c r="K59" s="573">
        <v>0</v>
      </c>
      <c r="L59" s="358" t="s">
        <v>1180</v>
      </c>
      <c r="M59" s="357" t="s">
        <v>40</v>
      </c>
      <c r="N59" s="357" t="s">
        <v>36</v>
      </c>
      <c r="O59" s="357" t="s">
        <v>294</v>
      </c>
      <c r="P59" s="357" t="s">
        <v>294</v>
      </c>
      <c r="Q59" s="357">
        <v>0</v>
      </c>
      <c r="R59" s="357">
        <v>0</v>
      </c>
      <c r="S59" s="357">
        <v>0</v>
      </c>
      <c r="T59" s="357" t="s">
        <v>1131</v>
      </c>
      <c r="U59" s="357" t="s">
        <v>294</v>
      </c>
      <c r="V59" s="357" t="s">
        <v>294</v>
      </c>
    </row>
    <row r="60" spans="1:22" ht="15" thickBot="1">
      <c r="A60" s="528"/>
      <c r="B60" s="622"/>
      <c r="C60" s="623" t="s">
        <v>22</v>
      </c>
      <c r="D60" s="614">
        <v>21</v>
      </c>
      <c r="E60" s="614">
        <v>34</v>
      </c>
      <c r="F60" s="635"/>
      <c r="G60" s="494"/>
      <c r="H60" s="494" t="s">
        <v>294</v>
      </c>
      <c r="I60" s="494" t="s">
        <v>294</v>
      </c>
      <c r="J60" s="494" t="s">
        <v>294</v>
      </c>
      <c r="K60" s="573">
        <v>0</v>
      </c>
      <c r="L60" s="358" t="s">
        <v>22</v>
      </c>
      <c r="M60" s="357" t="s">
        <v>294</v>
      </c>
      <c r="N60" s="357" t="s">
        <v>294</v>
      </c>
      <c r="O60" s="357" t="s">
        <v>294</v>
      </c>
      <c r="P60" s="357" t="s">
        <v>294</v>
      </c>
      <c r="Q60" s="357">
        <v>0</v>
      </c>
      <c r="R60" s="357">
        <v>0</v>
      </c>
      <c r="S60" s="357">
        <v>0</v>
      </c>
      <c r="T60" s="357" t="s">
        <v>294</v>
      </c>
      <c r="U60" s="357" t="s">
        <v>294</v>
      </c>
      <c r="V60" s="357" t="s">
        <v>294</v>
      </c>
    </row>
    <row r="61" spans="1:22">
      <c r="A61" s="526">
        <v>8</v>
      </c>
      <c r="B61" s="603" t="s">
        <v>3295</v>
      </c>
      <c r="C61" s="604" t="s">
        <v>3296</v>
      </c>
      <c r="D61" s="609">
        <v>5</v>
      </c>
      <c r="E61" s="607">
        <v>8</v>
      </c>
      <c r="F61" s="636" t="s">
        <v>3297</v>
      </c>
      <c r="G61" s="494"/>
      <c r="H61" s="494" t="s">
        <v>19</v>
      </c>
      <c r="I61" s="494" t="s">
        <v>3279</v>
      </c>
      <c r="J61" s="494" t="s">
        <v>294</v>
      </c>
      <c r="K61" s="573">
        <v>0</v>
      </c>
      <c r="L61" s="358" t="s">
        <v>3298</v>
      </c>
      <c r="M61" s="357" t="s">
        <v>3295</v>
      </c>
      <c r="N61" s="357" t="s">
        <v>19</v>
      </c>
      <c r="O61" s="357" t="s">
        <v>294</v>
      </c>
      <c r="P61" s="357" t="s">
        <v>294</v>
      </c>
      <c r="Q61" s="357">
        <v>0</v>
      </c>
      <c r="R61" s="357">
        <v>28</v>
      </c>
      <c r="S61" s="357">
        <v>0</v>
      </c>
      <c r="T61" s="357" t="s">
        <v>335</v>
      </c>
      <c r="U61" s="357" t="s">
        <v>3299</v>
      </c>
      <c r="V61" s="357" t="s">
        <v>294</v>
      </c>
    </row>
    <row r="62" spans="1:22">
      <c r="A62" s="527"/>
      <c r="B62" s="607" t="s">
        <v>3300</v>
      </c>
      <c r="C62" s="611" t="s">
        <v>3301</v>
      </c>
      <c r="D62" s="609">
        <v>5</v>
      </c>
      <c r="E62" s="607">
        <v>8</v>
      </c>
      <c r="F62" s="637" t="s">
        <v>3302</v>
      </c>
      <c r="G62" s="494"/>
      <c r="H62" s="494" t="s">
        <v>3282</v>
      </c>
      <c r="I62" s="494" t="s">
        <v>3292</v>
      </c>
      <c r="J62" s="494" t="s">
        <v>294</v>
      </c>
      <c r="K62" s="573">
        <v>0</v>
      </c>
      <c r="L62" s="358" t="s">
        <v>3303</v>
      </c>
      <c r="M62" s="357" t="s">
        <v>3300</v>
      </c>
      <c r="N62" s="357" t="s">
        <v>3282</v>
      </c>
      <c r="O62" s="357" t="s">
        <v>3292</v>
      </c>
      <c r="P62" s="357" t="s">
        <v>294</v>
      </c>
      <c r="Q62" s="357">
        <v>0</v>
      </c>
      <c r="R62" s="357">
        <v>23</v>
      </c>
      <c r="S62" s="357">
        <v>0</v>
      </c>
      <c r="T62" s="357" t="s">
        <v>3285</v>
      </c>
      <c r="U62" s="357" t="s">
        <v>3294</v>
      </c>
      <c r="V62" s="357" t="s">
        <v>294</v>
      </c>
    </row>
    <row r="63" spans="1:22">
      <c r="A63" s="527"/>
      <c r="B63" s="607" t="s">
        <v>3304</v>
      </c>
      <c r="C63" s="611" t="s">
        <v>3305</v>
      </c>
      <c r="D63" s="609">
        <v>3</v>
      </c>
      <c r="E63" s="607">
        <v>4</v>
      </c>
      <c r="F63" s="637" t="s">
        <v>3297</v>
      </c>
      <c r="G63" s="494"/>
      <c r="H63" s="494" t="s">
        <v>19</v>
      </c>
      <c r="I63" s="494" t="s">
        <v>3279</v>
      </c>
      <c r="J63" s="494" t="s">
        <v>294</v>
      </c>
      <c r="K63" s="573">
        <v>0</v>
      </c>
      <c r="L63" s="358" t="s">
        <v>3306</v>
      </c>
      <c r="M63" s="357" t="s">
        <v>3304</v>
      </c>
      <c r="N63" s="357" t="s">
        <v>19</v>
      </c>
      <c r="O63" s="357" t="s">
        <v>294</v>
      </c>
      <c r="P63" s="357" t="s">
        <v>294</v>
      </c>
      <c r="Q63" s="357">
        <v>0</v>
      </c>
      <c r="R63" s="357">
        <v>28</v>
      </c>
      <c r="S63" s="357">
        <v>0</v>
      </c>
      <c r="T63" s="357" t="s">
        <v>335</v>
      </c>
      <c r="U63" s="357" t="s">
        <v>3299</v>
      </c>
      <c r="V63" s="357" t="s">
        <v>294</v>
      </c>
    </row>
    <row r="64" spans="1:22" ht="20.399999999999999">
      <c r="A64" s="527"/>
      <c r="B64" s="607" t="s">
        <v>3307</v>
      </c>
      <c r="C64" s="611" t="s">
        <v>3308</v>
      </c>
      <c r="D64" s="609">
        <v>3</v>
      </c>
      <c r="E64" s="607">
        <v>5</v>
      </c>
      <c r="F64" s="637" t="s">
        <v>3309</v>
      </c>
      <c r="G64" s="494"/>
      <c r="H64" s="494" t="s">
        <v>3282</v>
      </c>
      <c r="I64" s="494" t="s">
        <v>3286</v>
      </c>
      <c r="J64" s="494" t="s">
        <v>3292</v>
      </c>
      <c r="K64" s="573">
        <v>0</v>
      </c>
      <c r="L64" s="358" t="s">
        <v>3310</v>
      </c>
      <c r="M64" s="357" t="s">
        <v>3307</v>
      </c>
      <c r="N64" s="357" t="s">
        <v>3282</v>
      </c>
      <c r="O64" s="357" t="s">
        <v>3286</v>
      </c>
      <c r="P64" s="357" t="s">
        <v>3292</v>
      </c>
      <c r="Q64" s="357">
        <v>0</v>
      </c>
      <c r="R64" s="357">
        <v>23</v>
      </c>
      <c r="S64" s="357">
        <v>58</v>
      </c>
      <c r="T64" s="357" t="s">
        <v>3285</v>
      </c>
      <c r="U64" s="357" t="s">
        <v>3288</v>
      </c>
      <c r="V64" s="357" t="s">
        <v>3294</v>
      </c>
    </row>
    <row r="65" spans="1:22">
      <c r="A65" s="527"/>
      <c r="B65" s="607" t="s">
        <v>38</v>
      </c>
      <c r="C65" s="611" t="s">
        <v>146</v>
      </c>
      <c r="D65" s="609">
        <v>1</v>
      </c>
      <c r="E65" s="607">
        <v>1</v>
      </c>
      <c r="F65" s="637" t="s">
        <v>3226</v>
      </c>
      <c r="G65" s="494"/>
      <c r="H65" s="494" t="s">
        <v>19</v>
      </c>
      <c r="I65" s="494" t="s">
        <v>294</v>
      </c>
      <c r="J65" s="494" t="s">
        <v>294</v>
      </c>
      <c r="K65" s="573">
        <v>0</v>
      </c>
      <c r="L65" s="358" t="s">
        <v>331</v>
      </c>
      <c r="M65" s="357" t="s">
        <v>38</v>
      </c>
      <c r="N65" s="357" t="s">
        <v>19</v>
      </c>
      <c r="O65" s="357" t="s">
        <v>294</v>
      </c>
      <c r="P65" s="357" t="s">
        <v>294</v>
      </c>
      <c r="Q65" s="357">
        <v>0</v>
      </c>
      <c r="R65" s="357">
        <v>0</v>
      </c>
      <c r="S65" s="357">
        <v>0</v>
      </c>
      <c r="T65" s="357" t="s">
        <v>335</v>
      </c>
      <c r="U65" s="357" t="s">
        <v>294</v>
      </c>
      <c r="V65" s="357" t="s">
        <v>294</v>
      </c>
    </row>
    <row r="66" spans="1:22" ht="20.399999999999999">
      <c r="A66" s="527"/>
      <c r="B66" s="607" t="s">
        <v>3311</v>
      </c>
      <c r="C66" s="611" t="s">
        <v>3312</v>
      </c>
      <c r="D66" s="609">
        <v>2</v>
      </c>
      <c r="E66" s="607">
        <v>4</v>
      </c>
      <c r="F66" s="637" t="s">
        <v>3313</v>
      </c>
      <c r="G66" s="494"/>
      <c r="H66" s="494" t="s">
        <v>3282</v>
      </c>
      <c r="I66" s="494" t="s">
        <v>3286</v>
      </c>
      <c r="J66" s="494" t="s">
        <v>3289</v>
      </c>
      <c r="K66" s="573">
        <v>0</v>
      </c>
      <c r="L66" s="358" t="s">
        <v>3312</v>
      </c>
      <c r="M66" s="357" t="s">
        <v>3311</v>
      </c>
      <c r="N66" s="357" t="s">
        <v>3282</v>
      </c>
      <c r="O66" s="357" t="s">
        <v>3286</v>
      </c>
      <c r="P66" s="357" t="s">
        <v>294</v>
      </c>
      <c r="Q66" s="357">
        <v>0</v>
      </c>
      <c r="R66" s="357">
        <v>23</v>
      </c>
      <c r="S66" s="357">
        <v>58</v>
      </c>
      <c r="T66" s="357" t="s">
        <v>3285</v>
      </c>
      <c r="U66" s="357" t="s">
        <v>3288</v>
      </c>
      <c r="V66" s="357" t="s">
        <v>3314</v>
      </c>
    </row>
    <row r="67" spans="1:22" ht="21" thickBot="1">
      <c r="A67" s="527"/>
      <c r="B67" s="607" t="s">
        <v>3315</v>
      </c>
      <c r="C67" s="634" t="s">
        <v>3316</v>
      </c>
      <c r="D67" s="609">
        <v>3</v>
      </c>
      <c r="E67" s="607">
        <v>4</v>
      </c>
      <c r="F67" s="638" t="s">
        <v>3313</v>
      </c>
      <c r="G67" s="494"/>
      <c r="H67" s="494" t="s">
        <v>3282</v>
      </c>
      <c r="I67" s="494" t="s">
        <v>3286</v>
      </c>
      <c r="J67" s="494" t="s">
        <v>3289</v>
      </c>
      <c r="K67" s="573">
        <v>0</v>
      </c>
      <c r="L67" s="358" t="s">
        <v>3317</v>
      </c>
      <c r="M67" s="357" t="s">
        <v>3315</v>
      </c>
      <c r="N67" s="357" t="s">
        <v>3282</v>
      </c>
      <c r="O67" s="357" t="s">
        <v>3286</v>
      </c>
      <c r="P67" s="357" t="s">
        <v>294</v>
      </c>
      <c r="Q67" s="357">
        <v>0</v>
      </c>
      <c r="R67" s="357">
        <v>23</v>
      </c>
      <c r="S67" s="357">
        <v>58</v>
      </c>
      <c r="T67" s="357" t="s">
        <v>3285</v>
      </c>
      <c r="U67" s="357" t="s">
        <v>3288</v>
      </c>
      <c r="V67" s="357" t="s">
        <v>3314</v>
      </c>
    </row>
    <row r="68" spans="1:22" ht="15" thickBot="1">
      <c r="A68" s="528"/>
      <c r="B68" s="526"/>
      <c r="C68" s="630" t="s">
        <v>22</v>
      </c>
      <c r="D68" s="614">
        <v>22</v>
      </c>
      <c r="E68" s="614">
        <v>34</v>
      </c>
      <c r="F68" s="632"/>
      <c r="G68" s="494"/>
      <c r="H68" s="494" t="s">
        <v>294</v>
      </c>
      <c r="I68" s="494" t="s">
        <v>294</v>
      </c>
      <c r="J68" s="494" t="s">
        <v>294</v>
      </c>
      <c r="K68" s="573">
        <v>0</v>
      </c>
      <c r="L68" s="358" t="s">
        <v>22</v>
      </c>
      <c r="M68" s="357" t="s">
        <v>294</v>
      </c>
      <c r="N68" s="357" t="s">
        <v>294</v>
      </c>
      <c r="O68" s="357" t="s">
        <v>294</v>
      </c>
      <c r="P68" s="357" t="s">
        <v>294</v>
      </c>
      <c r="Q68" s="357">
        <v>0</v>
      </c>
      <c r="R68" s="357">
        <v>0</v>
      </c>
      <c r="S68" s="357">
        <v>0</v>
      </c>
      <c r="T68" s="357" t="s">
        <v>294</v>
      </c>
      <c r="U68" s="357" t="s">
        <v>294</v>
      </c>
      <c r="V68" s="357" t="s">
        <v>294</v>
      </c>
    </row>
    <row r="69" spans="1:22">
      <c r="A69" s="526">
        <v>9</v>
      </c>
      <c r="B69" s="639" t="s">
        <v>3318</v>
      </c>
      <c r="C69" s="611" t="s">
        <v>3319</v>
      </c>
      <c r="D69" s="609">
        <v>4</v>
      </c>
      <c r="E69" s="603">
        <v>7</v>
      </c>
      <c r="F69" s="617" t="s">
        <v>3320</v>
      </c>
      <c r="G69" s="494"/>
      <c r="H69" s="494" t="s">
        <v>3295</v>
      </c>
      <c r="I69" s="494" t="s">
        <v>3304</v>
      </c>
      <c r="J69" s="494" t="s">
        <v>38</v>
      </c>
      <c r="K69" s="573">
        <v>0</v>
      </c>
      <c r="L69" s="358" t="s">
        <v>3321</v>
      </c>
      <c r="M69" s="357" t="s">
        <v>3318</v>
      </c>
      <c r="N69" s="357" t="s">
        <v>3295</v>
      </c>
      <c r="O69" s="357" t="s">
        <v>3304</v>
      </c>
      <c r="P69" s="357" t="s">
        <v>38</v>
      </c>
      <c r="Q69" s="357">
        <v>0</v>
      </c>
      <c r="R69" s="357">
        <v>31</v>
      </c>
      <c r="S69" s="357">
        <v>70</v>
      </c>
      <c r="T69" s="357" t="s">
        <v>3298</v>
      </c>
      <c r="U69" s="357" t="s">
        <v>3306</v>
      </c>
      <c r="V69" s="357" t="s">
        <v>331</v>
      </c>
    </row>
    <row r="70" spans="1:22">
      <c r="A70" s="527"/>
      <c r="B70" s="607" t="s">
        <v>3322</v>
      </c>
      <c r="C70" s="611" t="s">
        <v>3323</v>
      </c>
      <c r="D70" s="609">
        <v>3</v>
      </c>
      <c r="E70" s="607">
        <v>3</v>
      </c>
      <c r="F70" s="617" t="s">
        <v>3312</v>
      </c>
      <c r="G70" s="494"/>
      <c r="H70" s="494" t="s">
        <v>3311</v>
      </c>
      <c r="I70" s="494" t="s">
        <v>294</v>
      </c>
      <c r="J70" s="494" t="s">
        <v>294</v>
      </c>
      <c r="K70" s="573">
        <v>0</v>
      </c>
      <c r="L70" s="358" t="s">
        <v>3323</v>
      </c>
      <c r="M70" s="357" t="s">
        <v>3322</v>
      </c>
      <c r="N70" s="357" t="s">
        <v>3311</v>
      </c>
      <c r="O70" s="357" t="s">
        <v>294</v>
      </c>
      <c r="P70" s="357" t="s">
        <v>294</v>
      </c>
      <c r="Q70" s="357">
        <v>0</v>
      </c>
      <c r="R70" s="357">
        <v>0</v>
      </c>
      <c r="S70" s="357">
        <v>0</v>
      </c>
      <c r="T70" s="357" t="s">
        <v>3312</v>
      </c>
      <c r="U70" s="357" t="s">
        <v>294</v>
      </c>
      <c r="V70" s="357" t="s">
        <v>294</v>
      </c>
    </row>
    <row r="71" spans="1:22">
      <c r="A71" s="527"/>
      <c r="B71" s="607" t="s">
        <v>3324</v>
      </c>
      <c r="C71" s="611" t="s">
        <v>3325</v>
      </c>
      <c r="D71" s="609">
        <v>7</v>
      </c>
      <c r="E71" s="607">
        <v>12</v>
      </c>
      <c r="F71" s="617" t="s">
        <v>3312</v>
      </c>
      <c r="G71" s="494"/>
      <c r="H71" s="494" t="s">
        <v>3311</v>
      </c>
      <c r="I71" s="494" t="s">
        <v>294</v>
      </c>
      <c r="J71" s="494" t="s">
        <v>294</v>
      </c>
      <c r="K71" s="573">
        <v>0</v>
      </c>
      <c r="L71" s="358" t="s">
        <v>3326</v>
      </c>
      <c r="M71" s="357" t="s">
        <v>3324</v>
      </c>
      <c r="N71" s="357" t="s">
        <v>3311</v>
      </c>
      <c r="O71" s="357" t="s">
        <v>294</v>
      </c>
      <c r="P71" s="357" t="s">
        <v>294</v>
      </c>
      <c r="Q71" s="357">
        <v>0</v>
      </c>
      <c r="R71" s="357">
        <v>0</v>
      </c>
      <c r="S71" s="357">
        <v>0</v>
      </c>
      <c r="T71" s="357" t="s">
        <v>3312</v>
      </c>
      <c r="U71" s="357" t="s">
        <v>294</v>
      </c>
      <c r="V71" s="357" t="s">
        <v>294</v>
      </c>
    </row>
    <row r="72" spans="1:22">
      <c r="A72" s="527"/>
      <c r="B72" s="607" t="s">
        <v>3327</v>
      </c>
      <c r="C72" s="611" t="s">
        <v>3328</v>
      </c>
      <c r="D72" s="609">
        <v>2</v>
      </c>
      <c r="E72" s="607">
        <v>4</v>
      </c>
      <c r="F72" s="617" t="s">
        <v>3312</v>
      </c>
      <c r="G72" s="494"/>
      <c r="H72" s="494" t="s">
        <v>3311</v>
      </c>
      <c r="I72" s="494" t="s">
        <v>294</v>
      </c>
      <c r="J72" s="494" t="s">
        <v>294</v>
      </c>
      <c r="K72" s="573">
        <v>0</v>
      </c>
      <c r="L72" s="358" t="s">
        <v>3328</v>
      </c>
      <c r="M72" s="357" t="s">
        <v>3327</v>
      </c>
      <c r="N72" s="357" t="s">
        <v>3311</v>
      </c>
      <c r="O72" s="357" t="s">
        <v>294</v>
      </c>
      <c r="P72" s="357" t="s">
        <v>294</v>
      </c>
      <c r="Q72" s="357">
        <v>0</v>
      </c>
      <c r="R72" s="357">
        <v>0</v>
      </c>
      <c r="S72" s="357">
        <v>0</v>
      </c>
      <c r="T72" s="357" t="s">
        <v>3312</v>
      </c>
      <c r="U72" s="357" t="s">
        <v>294</v>
      </c>
      <c r="V72" s="357" t="s">
        <v>294</v>
      </c>
    </row>
    <row r="73" spans="1:22" ht="15" thickBot="1">
      <c r="A73" s="527"/>
      <c r="B73" s="640" t="s">
        <v>3329</v>
      </c>
      <c r="C73" s="611" t="s">
        <v>3330</v>
      </c>
      <c r="D73" s="609">
        <v>4</v>
      </c>
      <c r="E73" s="619">
        <v>6</v>
      </c>
      <c r="F73" s="617" t="s">
        <v>3331</v>
      </c>
      <c r="G73" s="494"/>
      <c r="H73" s="494" t="s">
        <v>3295</v>
      </c>
      <c r="I73" s="494" t="s">
        <v>3304</v>
      </c>
      <c r="J73" s="494" t="s">
        <v>294</v>
      </c>
      <c r="K73" s="573">
        <v>0</v>
      </c>
      <c r="L73" s="358" t="s">
        <v>3332</v>
      </c>
      <c r="M73" s="357" t="s">
        <v>3329</v>
      </c>
      <c r="N73" s="357" t="s">
        <v>3295</v>
      </c>
      <c r="O73" s="357" t="s">
        <v>3304</v>
      </c>
      <c r="P73" s="357" t="s">
        <v>294</v>
      </c>
      <c r="Q73" s="357">
        <v>0</v>
      </c>
      <c r="R73" s="357">
        <v>31</v>
      </c>
      <c r="S73" s="357">
        <v>0</v>
      </c>
      <c r="T73" s="357" t="s">
        <v>3298</v>
      </c>
      <c r="U73" s="357" t="s">
        <v>3306</v>
      </c>
      <c r="V73" s="357" t="s">
        <v>294</v>
      </c>
    </row>
    <row r="74" spans="1:22" ht="15" thickBot="1">
      <c r="A74" s="528"/>
      <c r="B74" s="528"/>
      <c r="C74" s="613" t="s">
        <v>22</v>
      </c>
      <c r="D74" s="614">
        <v>20</v>
      </c>
      <c r="E74" s="614">
        <v>32</v>
      </c>
      <c r="F74" s="641"/>
      <c r="G74" s="494"/>
      <c r="H74" s="494" t="s">
        <v>294</v>
      </c>
      <c r="I74" s="494" t="s">
        <v>294</v>
      </c>
      <c r="J74" s="494" t="s">
        <v>294</v>
      </c>
      <c r="K74" s="573">
        <v>0</v>
      </c>
      <c r="L74" s="358" t="s">
        <v>22</v>
      </c>
      <c r="M74" s="357" t="s">
        <v>294</v>
      </c>
      <c r="N74" s="357" t="s">
        <v>294</v>
      </c>
      <c r="O74" s="357" t="s">
        <v>294</v>
      </c>
      <c r="P74" s="357" t="s">
        <v>294</v>
      </c>
      <c r="Q74" s="357">
        <v>0</v>
      </c>
      <c r="R74" s="357">
        <v>0</v>
      </c>
      <c r="S74" s="357">
        <v>0</v>
      </c>
      <c r="T74" s="357" t="s">
        <v>294</v>
      </c>
      <c r="U74" s="357" t="s">
        <v>294</v>
      </c>
      <c r="V74" s="357" t="s">
        <v>294</v>
      </c>
    </row>
    <row r="75" spans="1:22">
      <c r="A75" s="526">
        <v>10</v>
      </c>
      <c r="B75" s="607" t="s">
        <v>3333</v>
      </c>
      <c r="C75" s="611" t="s">
        <v>3334</v>
      </c>
      <c r="D75" s="609">
        <v>7</v>
      </c>
      <c r="E75" s="603">
        <v>12</v>
      </c>
      <c r="F75" s="617" t="s">
        <v>3335</v>
      </c>
      <c r="G75" s="494"/>
      <c r="H75" s="494" t="s">
        <v>3315</v>
      </c>
      <c r="I75" s="494" t="s">
        <v>3322</v>
      </c>
      <c r="J75" s="494" t="s">
        <v>3324</v>
      </c>
      <c r="K75" s="573">
        <v>0</v>
      </c>
      <c r="L75" s="358" t="s">
        <v>3336</v>
      </c>
      <c r="M75" s="357" t="s">
        <v>3333</v>
      </c>
      <c r="N75" s="357" t="s">
        <v>3315</v>
      </c>
      <c r="O75" s="357" t="s">
        <v>3322</v>
      </c>
      <c r="P75" s="357" t="s">
        <v>294</v>
      </c>
      <c r="Q75" s="357">
        <v>0</v>
      </c>
      <c r="R75" s="357">
        <v>21</v>
      </c>
      <c r="S75" s="357">
        <v>47</v>
      </c>
      <c r="T75" s="357" t="s">
        <v>3317</v>
      </c>
      <c r="U75" s="357" t="s">
        <v>3323</v>
      </c>
      <c r="V75" s="357" t="s">
        <v>3337</v>
      </c>
    </row>
    <row r="76" spans="1:22">
      <c r="A76" s="527"/>
      <c r="B76" s="607" t="s">
        <v>3338</v>
      </c>
      <c r="C76" s="611" t="s">
        <v>3339</v>
      </c>
      <c r="D76" s="609">
        <v>7</v>
      </c>
      <c r="E76" s="607">
        <v>12</v>
      </c>
      <c r="F76" s="617" t="s">
        <v>3335</v>
      </c>
      <c r="G76" s="494"/>
      <c r="H76" s="494" t="s">
        <v>3315</v>
      </c>
      <c r="I76" s="494" t="s">
        <v>3322</v>
      </c>
      <c r="J76" s="494" t="s">
        <v>3324</v>
      </c>
      <c r="K76" s="642">
        <v>0</v>
      </c>
      <c r="L76" s="358" t="s">
        <v>3340</v>
      </c>
      <c r="M76" s="357" t="s">
        <v>3338</v>
      </c>
      <c r="N76" s="357" t="s">
        <v>3315</v>
      </c>
      <c r="O76" s="357" t="s">
        <v>3322</v>
      </c>
      <c r="P76" s="357" t="s">
        <v>294</v>
      </c>
      <c r="Q76" s="357">
        <v>0</v>
      </c>
      <c r="R76" s="357">
        <v>21</v>
      </c>
      <c r="S76" s="357">
        <v>47</v>
      </c>
      <c r="T76" s="357" t="s">
        <v>3317</v>
      </c>
      <c r="U76" s="357" t="s">
        <v>3323</v>
      </c>
      <c r="V76" s="357" t="s">
        <v>3337</v>
      </c>
    </row>
    <row r="77" spans="1:22">
      <c r="A77" s="527"/>
      <c r="B77" s="607" t="s">
        <v>3341</v>
      </c>
      <c r="C77" s="611" t="s">
        <v>3342</v>
      </c>
      <c r="D77" s="609">
        <v>2</v>
      </c>
      <c r="E77" s="607">
        <v>4</v>
      </c>
      <c r="F77" s="617" t="s">
        <v>3328</v>
      </c>
      <c r="G77" s="494"/>
      <c r="H77" s="494" t="s">
        <v>3327</v>
      </c>
      <c r="I77" s="494" t="s">
        <v>294</v>
      </c>
      <c r="J77" s="494" t="s">
        <v>294</v>
      </c>
      <c r="K77" s="642">
        <v>0</v>
      </c>
      <c r="L77" s="358" t="s">
        <v>3342</v>
      </c>
      <c r="M77" s="357" t="s">
        <v>3341</v>
      </c>
      <c r="N77" s="357" t="s">
        <v>3327</v>
      </c>
      <c r="O77" s="357" t="s">
        <v>294</v>
      </c>
      <c r="P77" s="357" t="s">
        <v>294</v>
      </c>
      <c r="Q77" s="357">
        <v>0</v>
      </c>
      <c r="R77" s="357">
        <v>0</v>
      </c>
      <c r="S77" s="357">
        <v>0</v>
      </c>
      <c r="T77" s="357" t="s">
        <v>3328</v>
      </c>
      <c r="U77" s="357" t="s">
        <v>294</v>
      </c>
      <c r="V77" s="357" t="s">
        <v>294</v>
      </c>
    </row>
    <row r="78" spans="1:22" ht="15" thickBot="1">
      <c r="A78" s="527"/>
      <c r="B78" s="607" t="s">
        <v>3343</v>
      </c>
      <c r="C78" s="611" t="s">
        <v>3344</v>
      </c>
      <c r="D78" s="609">
        <v>6</v>
      </c>
      <c r="E78" s="619">
        <v>10</v>
      </c>
      <c r="F78" s="617" t="s">
        <v>3335</v>
      </c>
      <c r="G78" s="494"/>
      <c r="H78" s="494" t="s">
        <v>3315</v>
      </c>
      <c r="I78" s="494" t="s">
        <v>3322</v>
      </c>
      <c r="J78" s="494" t="s">
        <v>3324</v>
      </c>
      <c r="K78" s="642">
        <v>0</v>
      </c>
      <c r="L78" s="358" t="s">
        <v>3345</v>
      </c>
      <c r="M78" s="357" t="s">
        <v>3343</v>
      </c>
      <c r="N78" s="357" t="s">
        <v>3315</v>
      </c>
      <c r="O78" s="357" t="s">
        <v>3322</v>
      </c>
      <c r="P78" s="357" t="s">
        <v>294</v>
      </c>
      <c r="Q78" s="357">
        <v>0</v>
      </c>
      <c r="R78" s="357">
        <v>21</v>
      </c>
      <c r="S78" s="357">
        <v>47</v>
      </c>
      <c r="T78" s="357" t="s">
        <v>3317</v>
      </c>
      <c r="U78" s="357" t="s">
        <v>3323</v>
      </c>
      <c r="V78" s="357" t="s">
        <v>3337</v>
      </c>
    </row>
    <row r="79" spans="1:22" ht="15" thickBot="1">
      <c r="A79" s="528"/>
      <c r="B79" s="622"/>
      <c r="C79" s="613" t="s">
        <v>22</v>
      </c>
      <c r="D79" s="614">
        <v>22</v>
      </c>
      <c r="E79" s="614">
        <v>38</v>
      </c>
      <c r="F79" s="641"/>
      <c r="G79" s="494"/>
      <c r="H79" s="494" t="s">
        <v>294</v>
      </c>
      <c r="I79" s="494" t="s">
        <v>294</v>
      </c>
      <c r="J79" s="494" t="s">
        <v>294</v>
      </c>
      <c r="K79" s="642">
        <v>0</v>
      </c>
      <c r="L79" s="358" t="s">
        <v>22</v>
      </c>
      <c r="M79" s="357" t="s">
        <v>294</v>
      </c>
      <c r="N79" s="357" t="s">
        <v>294</v>
      </c>
      <c r="O79" s="357" t="s">
        <v>294</v>
      </c>
      <c r="P79" s="357" t="s">
        <v>294</v>
      </c>
      <c r="Q79" s="357">
        <v>0</v>
      </c>
      <c r="R79" s="357">
        <v>0</v>
      </c>
      <c r="S79" s="357">
        <v>0</v>
      </c>
      <c r="T79" s="357" t="s">
        <v>294</v>
      </c>
      <c r="U79" s="357" t="s">
        <v>294</v>
      </c>
      <c r="V79" s="357" t="s">
        <v>294</v>
      </c>
    </row>
    <row r="80" spans="1:22">
      <c r="A80" s="526">
        <v>11</v>
      </c>
      <c r="B80" s="607" t="s">
        <v>3346</v>
      </c>
      <c r="C80" s="611" t="s">
        <v>3347</v>
      </c>
      <c r="D80" s="609">
        <v>2</v>
      </c>
      <c r="E80" s="603">
        <v>4</v>
      </c>
      <c r="F80" s="617" t="s">
        <v>3348</v>
      </c>
      <c r="G80" s="494"/>
      <c r="H80" s="494" t="s">
        <v>3333</v>
      </c>
      <c r="I80" s="494" t="s">
        <v>3338</v>
      </c>
      <c r="J80" s="494" t="s">
        <v>3341</v>
      </c>
      <c r="K80" s="642">
        <v>0</v>
      </c>
      <c r="L80" s="358" t="s">
        <v>3347</v>
      </c>
      <c r="M80" s="357" t="s">
        <v>3346</v>
      </c>
      <c r="N80" s="357" t="s">
        <v>3333</v>
      </c>
      <c r="O80" s="357" t="s">
        <v>3338</v>
      </c>
      <c r="P80" s="357" t="s">
        <v>3341</v>
      </c>
      <c r="Q80" s="357">
        <v>0</v>
      </c>
      <c r="R80" s="357">
        <v>32</v>
      </c>
      <c r="S80" s="357">
        <v>63</v>
      </c>
      <c r="T80" s="357" t="s">
        <v>3336</v>
      </c>
      <c r="U80" s="357" t="s">
        <v>3340</v>
      </c>
      <c r="V80" s="357" t="s">
        <v>3342</v>
      </c>
    </row>
    <row r="81" spans="1:22">
      <c r="A81" s="527"/>
      <c r="B81" s="607" t="s">
        <v>3349</v>
      </c>
      <c r="C81" s="611" t="s">
        <v>3350</v>
      </c>
      <c r="D81" s="609">
        <v>7</v>
      </c>
      <c r="E81" s="607">
        <v>12</v>
      </c>
      <c r="F81" s="617" t="s">
        <v>3348</v>
      </c>
      <c r="G81" s="494"/>
      <c r="H81" s="494" t="s">
        <v>3333</v>
      </c>
      <c r="I81" s="494" t="s">
        <v>3338</v>
      </c>
      <c r="J81" s="494" t="s">
        <v>3341</v>
      </c>
      <c r="K81" s="642">
        <v>0</v>
      </c>
      <c r="L81" s="358" t="s">
        <v>3351</v>
      </c>
      <c r="M81" s="357" t="s">
        <v>3349</v>
      </c>
      <c r="N81" s="357" t="s">
        <v>3333</v>
      </c>
      <c r="O81" s="357" t="s">
        <v>3338</v>
      </c>
      <c r="P81" s="357" t="s">
        <v>3341</v>
      </c>
      <c r="Q81" s="357">
        <v>0</v>
      </c>
      <c r="R81" s="357">
        <v>32</v>
      </c>
      <c r="S81" s="357">
        <v>63</v>
      </c>
      <c r="T81" s="357" t="s">
        <v>3336</v>
      </c>
      <c r="U81" s="357" t="s">
        <v>3340</v>
      </c>
      <c r="V81" s="357" t="s">
        <v>3342</v>
      </c>
    </row>
    <row r="82" spans="1:22">
      <c r="A82" s="527"/>
      <c r="B82" s="607" t="s">
        <v>3352</v>
      </c>
      <c r="C82" s="611" t="s">
        <v>3353</v>
      </c>
      <c r="D82" s="609">
        <v>7</v>
      </c>
      <c r="E82" s="607">
        <v>12</v>
      </c>
      <c r="F82" s="617" t="s">
        <v>3348</v>
      </c>
      <c r="G82" s="494"/>
      <c r="H82" s="494" t="s">
        <v>3333</v>
      </c>
      <c r="I82" s="494" t="s">
        <v>3338</v>
      </c>
      <c r="J82" s="494" t="s">
        <v>3341</v>
      </c>
      <c r="K82" s="642">
        <v>0</v>
      </c>
      <c r="L82" s="358" t="s">
        <v>3354</v>
      </c>
      <c r="M82" s="357" t="s">
        <v>3352</v>
      </c>
      <c r="N82" s="357" t="s">
        <v>3333</v>
      </c>
      <c r="O82" s="357" t="s">
        <v>3338</v>
      </c>
      <c r="P82" s="357" t="s">
        <v>3341</v>
      </c>
      <c r="Q82" s="357">
        <v>0</v>
      </c>
      <c r="R82" s="357">
        <v>32</v>
      </c>
      <c r="S82" s="357">
        <v>63</v>
      </c>
      <c r="T82" s="357" t="s">
        <v>3336</v>
      </c>
      <c r="U82" s="357" t="s">
        <v>3340</v>
      </c>
      <c r="V82" s="357" t="s">
        <v>3342</v>
      </c>
    </row>
    <row r="83" spans="1:22" ht="15" thickBot="1">
      <c r="A83" s="527"/>
      <c r="B83" s="607" t="s">
        <v>3355</v>
      </c>
      <c r="C83" s="611" t="s">
        <v>3356</v>
      </c>
      <c r="D83" s="609">
        <v>6</v>
      </c>
      <c r="E83" s="619">
        <v>8</v>
      </c>
      <c r="F83" s="617" t="s">
        <v>3342</v>
      </c>
      <c r="G83" s="494"/>
      <c r="H83" s="494" t="s">
        <v>3341</v>
      </c>
      <c r="I83" s="494" t="s">
        <v>294</v>
      </c>
      <c r="J83" s="494" t="s">
        <v>294</v>
      </c>
      <c r="K83" s="642">
        <v>0</v>
      </c>
      <c r="L83" s="358" t="s">
        <v>3357</v>
      </c>
      <c r="M83" s="357" t="s">
        <v>3355</v>
      </c>
      <c r="N83" s="357" t="s">
        <v>3341</v>
      </c>
      <c r="O83" s="357" t="s">
        <v>294</v>
      </c>
      <c r="P83" s="357" t="s">
        <v>294</v>
      </c>
      <c r="Q83" s="357">
        <v>0</v>
      </c>
      <c r="R83" s="357">
        <v>0</v>
      </c>
      <c r="S83" s="357">
        <v>0</v>
      </c>
      <c r="T83" s="357" t="s">
        <v>3342</v>
      </c>
      <c r="U83" s="357" t="s">
        <v>294</v>
      </c>
      <c r="V83" s="357" t="s">
        <v>294</v>
      </c>
    </row>
    <row r="84" spans="1:22" ht="15" thickBot="1">
      <c r="A84" s="528"/>
      <c r="B84" s="622"/>
      <c r="C84" s="613" t="s">
        <v>22</v>
      </c>
      <c r="D84" s="614">
        <v>22</v>
      </c>
      <c r="E84" s="614">
        <v>36</v>
      </c>
      <c r="F84" s="641"/>
      <c r="G84" s="494"/>
      <c r="H84" s="494" t="s">
        <v>294</v>
      </c>
      <c r="I84" s="494" t="s">
        <v>294</v>
      </c>
      <c r="J84" s="494" t="s">
        <v>294</v>
      </c>
      <c r="K84" s="642">
        <v>0</v>
      </c>
      <c r="L84" s="358" t="s">
        <v>22</v>
      </c>
      <c r="M84" s="357" t="s">
        <v>294</v>
      </c>
      <c r="N84" s="357" t="s">
        <v>294</v>
      </c>
      <c r="O84" s="357" t="s">
        <v>294</v>
      </c>
      <c r="P84" s="357" t="s">
        <v>294</v>
      </c>
      <c r="Q84" s="357">
        <v>0</v>
      </c>
      <c r="R84" s="357">
        <v>0</v>
      </c>
      <c r="S84" s="357">
        <v>0</v>
      </c>
      <c r="T84" s="357" t="s">
        <v>294</v>
      </c>
      <c r="U84" s="357" t="s">
        <v>294</v>
      </c>
      <c r="V84" s="357" t="s">
        <v>294</v>
      </c>
    </row>
    <row r="85" spans="1:22">
      <c r="A85" s="526">
        <v>12</v>
      </c>
      <c r="B85" s="607" t="s">
        <v>3358</v>
      </c>
      <c r="C85" s="611" t="s">
        <v>3359</v>
      </c>
      <c r="D85" s="609">
        <v>3</v>
      </c>
      <c r="E85" s="603">
        <v>4</v>
      </c>
      <c r="F85" s="617" t="s">
        <v>3360</v>
      </c>
      <c r="G85" s="494"/>
      <c r="H85" s="494" t="s">
        <v>3346</v>
      </c>
      <c r="I85" s="494" t="s">
        <v>3349</v>
      </c>
      <c r="J85" s="494" t="s">
        <v>3352</v>
      </c>
      <c r="K85" s="642">
        <v>0</v>
      </c>
      <c r="L85" s="358" t="s">
        <v>3361</v>
      </c>
      <c r="M85" s="357" t="s">
        <v>3358</v>
      </c>
      <c r="N85" s="357" t="s">
        <v>294</v>
      </c>
      <c r="O85" s="357" t="s">
        <v>294</v>
      </c>
      <c r="P85" s="357" t="s">
        <v>294</v>
      </c>
      <c r="Q85" s="357">
        <v>0</v>
      </c>
      <c r="R85" s="357">
        <v>24</v>
      </c>
      <c r="S85" s="357">
        <v>53</v>
      </c>
      <c r="T85" s="357" t="s">
        <v>3347</v>
      </c>
      <c r="U85" s="357" t="s">
        <v>3351</v>
      </c>
      <c r="V85" s="357" t="s">
        <v>3354</v>
      </c>
    </row>
    <row r="86" spans="1:22">
      <c r="A86" s="527"/>
      <c r="B86" s="607" t="s">
        <v>3362</v>
      </c>
      <c r="C86" s="611" t="s">
        <v>3363</v>
      </c>
      <c r="D86" s="609">
        <v>6</v>
      </c>
      <c r="E86" s="607">
        <v>10</v>
      </c>
      <c r="F86" s="617" t="s">
        <v>3364</v>
      </c>
      <c r="G86" s="494"/>
      <c r="H86" s="494" t="s">
        <v>3300</v>
      </c>
      <c r="I86" s="494" t="s">
        <v>3349</v>
      </c>
      <c r="J86" s="494" t="s">
        <v>3352</v>
      </c>
      <c r="K86" s="642">
        <v>0</v>
      </c>
      <c r="L86" s="358" t="s">
        <v>3365</v>
      </c>
      <c r="M86" s="357" t="s">
        <v>3362</v>
      </c>
      <c r="N86" s="357" t="s">
        <v>3300</v>
      </c>
      <c r="O86" s="357" t="s">
        <v>294</v>
      </c>
      <c r="P86" s="357" t="s">
        <v>294</v>
      </c>
      <c r="Q86" s="357">
        <v>0</v>
      </c>
      <c r="R86" s="357">
        <v>19</v>
      </c>
      <c r="S86" s="357">
        <v>48</v>
      </c>
      <c r="T86" s="357" t="s">
        <v>3303</v>
      </c>
      <c r="U86" s="357" t="s">
        <v>3351</v>
      </c>
      <c r="V86" s="357" t="s">
        <v>3366</v>
      </c>
    </row>
    <row r="87" spans="1:22">
      <c r="A87" s="527"/>
      <c r="B87" s="607" t="s">
        <v>3367</v>
      </c>
      <c r="C87" s="611" t="s">
        <v>3368</v>
      </c>
      <c r="D87" s="609">
        <v>4</v>
      </c>
      <c r="E87" s="607">
        <v>7</v>
      </c>
      <c r="F87" s="617" t="s">
        <v>3369</v>
      </c>
      <c r="G87" s="494"/>
      <c r="H87" s="494" t="s">
        <v>3349</v>
      </c>
      <c r="I87" s="494" t="s">
        <v>3352</v>
      </c>
      <c r="J87" s="494" t="s">
        <v>3346</v>
      </c>
      <c r="K87" s="642">
        <v>0</v>
      </c>
      <c r="L87" s="358" t="s">
        <v>3368</v>
      </c>
      <c r="M87" s="357" t="s">
        <v>3367</v>
      </c>
      <c r="N87" s="357" t="s">
        <v>294</v>
      </c>
      <c r="O87" s="357" t="s">
        <v>294</v>
      </c>
      <c r="P87" s="357" t="s">
        <v>294</v>
      </c>
      <c r="Q87" s="357">
        <v>0</v>
      </c>
      <c r="R87" s="357">
        <v>28</v>
      </c>
      <c r="S87" s="357">
        <v>61</v>
      </c>
      <c r="T87" s="357" t="s">
        <v>3351</v>
      </c>
      <c r="U87" s="357" t="s">
        <v>3354</v>
      </c>
      <c r="V87" s="357" t="s">
        <v>3347</v>
      </c>
    </row>
    <row r="88" spans="1:22">
      <c r="A88" s="527"/>
      <c r="B88" s="607" t="s">
        <v>3370</v>
      </c>
      <c r="C88" s="611" t="s">
        <v>3371</v>
      </c>
      <c r="D88" s="609">
        <v>4</v>
      </c>
      <c r="E88" s="607">
        <v>4</v>
      </c>
      <c r="F88" s="617" t="s">
        <v>3356</v>
      </c>
      <c r="G88" s="494"/>
      <c r="H88" s="494" t="s">
        <v>3355</v>
      </c>
      <c r="I88" s="494" t="s">
        <v>294</v>
      </c>
      <c r="J88" s="494" t="s">
        <v>294</v>
      </c>
      <c r="K88" s="642">
        <v>0</v>
      </c>
      <c r="L88" s="358" t="s">
        <v>3372</v>
      </c>
      <c r="M88" s="357" t="s">
        <v>3370</v>
      </c>
      <c r="N88" s="357" t="s">
        <v>294</v>
      </c>
      <c r="O88" s="357" t="s">
        <v>294</v>
      </c>
      <c r="P88" s="357" t="s">
        <v>294</v>
      </c>
      <c r="Q88" s="357">
        <v>0</v>
      </c>
      <c r="R88" s="357">
        <v>0</v>
      </c>
      <c r="S88" s="357">
        <v>0</v>
      </c>
      <c r="T88" s="357" t="s">
        <v>3357</v>
      </c>
      <c r="U88" s="357" t="s">
        <v>294</v>
      </c>
      <c r="V88" s="357" t="s">
        <v>294</v>
      </c>
    </row>
    <row r="89" spans="1:22">
      <c r="A89" s="527"/>
      <c r="B89" s="607" t="s">
        <v>3373</v>
      </c>
      <c r="C89" s="611" t="s">
        <v>3374</v>
      </c>
      <c r="D89" s="609">
        <v>3</v>
      </c>
      <c r="E89" s="607">
        <v>3</v>
      </c>
      <c r="F89" s="617" t="s">
        <v>3375</v>
      </c>
      <c r="G89" s="494" t="s">
        <v>241</v>
      </c>
      <c r="H89" s="494" t="s">
        <v>294</v>
      </c>
      <c r="I89" s="494" t="s">
        <v>294</v>
      </c>
      <c r="J89" s="494" t="s">
        <v>294</v>
      </c>
      <c r="K89" s="642">
        <v>200</v>
      </c>
      <c r="L89" s="358" t="s">
        <v>3374</v>
      </c>
      <c r="M89" s="357" t="s">
        <v>3373</v>
      </c>
      <c r="N89" s="357" t="s">
        <v>294</v>
      </c>
      <c r="O89" s="357" t="s">
        <v>294</v>
      </c>
      <c r="P89" s="357" t="s">
        <v>294</v>
      </c>
      <c r="Q89" s="357">
        <v>200</v>
      </c>
      <c r="R89" s="357">
        <v>0</v>
      </c>
      <c r="S89" s="357">
        <v>0</v>
      </c>
      <c r="T89" s="357" t="s">
        <v>3376</v>
      </c>
      <c r="U89" s="357" t="s">
        <v>294</v>
      </c>
      <c r="V89" s="357" t="s">
        <v>294</v>
      </c>
    </row>
    <row r="90" spans="1:22" ht="15" thickBot="1">
      <c r="A90" s="527"/>
      <c r="B90" s="607" t="s">
        <v>3377</v>
      </c>
      <c r="C90" s="611" t="s">
        <v>3378</v>
      </c>
      <c r="D90" s="609">
        <v>3</v>
      </c>
      <c r="E90" s="607">
        <v>3</v>
      </c>
      <c r="F90" s="617" t="s">
        <v>3375</v>
      </c>
      <c r="G90" s="494" t="s">
        <v>241</v>
      </c>
      <c r="H90" s="494" t="s">
        <v>294</v>
      </c>
      <c r="I90" s="494" t="s">
        <v>294</v>
      </c>
      <c r="J90" s="494" t="s">
        <v>294</v>
      </c>
      <c r="K90" s="642">
        <v>200</v>
      </c>
      <c r="L90" s="358" t="s">
        <v>3378</v>
      </c>
      <c r="M90" s="357" t="s">
        <v>3377</v>
      </c>
      <c r="N90" s="357" t="s">
        <v>294</v>
      </c>
      <c r="O90" s="357" t="s">
        <v>294</v>
      </c>
      <c r="P90" s="357" t="s">
        <v>294</v>
      </c>
      <c r="Q90" s="357">
        <v>200</v>
      </c>
      <c r="R90" s="357">
        <v>0</v>
      </c>
      <c r="S90" s="357">
        <v>0</v>
      </c>
      <c r="T90" s="357" t="s">
        <v>3376</v>
      </c>
      <c r="U90" s="357" t="s">
        <v>294</v>
      </c>
      <c r="V90" s="357" t="s">
        <v>294</v>
      </c>
    </row>
    <row r="91" spans="1:22" ht="15" thickBot="1">
      <c r="A91" s="528"/>
      <c r="B91" s="622"/>
      <c r="C91" s="613" t="s">
        <v>22</v>
      </c>
      <c r="D91" s="614">
        <v>20</v>
      </c>
      <c r="E91" s="614">
        <v>28</v>
      </c>
      <c r="F91" s="641"/>
      <c r="G91" s="494"/>
      <c r="H91" s="494" t="s">
        <v>294</v>
      </c>
      <c r="I91" s="494" t="s">
        <v>294</v>
      </c>
      <c r="J91" s="494" t="s">
        <v>294</v>
      </c>
      <c r="K91" s="642">
        <v>0</v>
      </c>
      <c r="L91" s="358" t="s">
        <v>22</v>
      </c>
      <c r="M91" s="357" t="s">
        <v>294</v>
      </c>
      <c r="N91" s="357" t="s">
        <v>294</v>
      </c>
      <c r="O91" s="357" t="s">
        <v>294</v>
      </c>
      <c r="P91" s="357" t="s">
        <v>294</v>
      </c>
      <c r="Q91" s="357">
        <v>0</v>
      </c>
      <c r="R91" s="357">
        <v>0</v>
      </c>
      <c r="S91" s="357">
        <v>0</v>
      </c>
      <c r="T91" s="357" t="s">
        <v>294</v>
      </c>
      <c r="U91" s="357" t="s">
        <v>294</v>
      </c>
      <c r="V91" s="357" t="s">
        <v>294</v>
      </c>
    </row>
    <row r="92" spans="1:22">
      <c r="A92" s="526">
        <v>13</v>
      </c>
      <c r="B92" s="607" t="s">
        <v>3379</v>
      </c>
      <c r="C92" s="611" t="s">
        <v>3380</v>
      </c>
      <c r="D92" s="609">
        <v>10</v>
      </c>
      <c r="E92" s="603">
        <v>25</v>
      </c>
      <c r="F92" s="617" t="s">
        <v>3381</v>
      </c>
      <c r="G92" s="494"/>
      <c r="H92" s="494" t="s">
        <v>294</v>
      </c>
      <c r="I92" s="494"/>
      <c r="J92" s="494"/>
      <c r="K92" s="642">
        <v>255</v>
      </c>
      <c r="L92" s="358" t="s">
        <v>3382</v>
      </c>
      <c r="M92" s="357" t="s">
        <v>3379</v>
      </c>
      <c r="N92" s="357" t="s">
        <v>294</v>
      </c>
      <c r="T92" s="357" t="s">
        <v>3383</v>
      </c>
      <c r="U92" s="357" t="s">
        <v>294</v>
      </c>
      <c r="V92" s="357" t="s">
        <v>294</v>
      </c>
    </row>
    <row r="93" spans="1:22" ht="15" thickBot="1">
      <c r="A93" s="527"/>
      <c r="B93" s="607" t="s">
        <v>3384</v>
      </c>
      <c r="C93" s="611" t="s">
        <v>3385</v>
      </c>
      <c r="D93" s="609">
        <v>10</v>
      </c>
      <c r="E93" s="619">
        <v>25</v>
      </c>
      <c r="F93" s="617" t="s">
        <v>3381</v>
      </c>
      <c r="G93" s="494"/>
      <c r="H93" s="494" t="s">
        <v>294</v>
      </c>
      <c r="I93" s="494"/>
      <c r="J93" s="494"/>
      <c r="K93" s="642">
        <v>255</v>
      </c>
      <c r="L93" s="358" t="s">
        <v>3386</v>
      </c>
      <c r="M93" s="357" t="s">
        <v>3384</v>
      </c>
      <c r="N93" s="357" t="s">
        <v>294</v>
      </c>
      <c r="T93" s="357" t="s">
        <v>3383</v>
      </c>
      <c r="U93" s="357" t="s">
        <v>294</v>
      </c>
      <c r="V93" s="357" t="s">
        <v>294</v>
      </c>
    </row>
    <row r="94" spans="1:22" ht="15" thickBot="1">
      <c r="A94" s="528"/>
      <c r="B94" s="622"/>
      <c r="C94" s="613" t="s">
        <v>22</v>
      </c>
      <c r="D94" s="614">
        <v>20</v>
      </c>
      <c r="E94" s="614">
        <v>50</v>
      </c>
      <c r="F94" s="641"/>
      <c r="G94" s="494"/>
      <c r="H94" s="494" t="s">
        <v>294</v>
      </c>
      <c r="I94" s="494"/>
      <c r="J94" s="494"/>
      <c r="K94" s="642">
        <v>0</v>
      </c>
      <c r="L94" s="358" t="s">
        <v>22</v>
      </c>
      <c r="M94" s="357" t="s">
        <v>294</v>
      </c>
      <c r="N94" s="357" t="s">
        <v>294</v>
      </c>
      <c r="T94" s="357" t="s">
        <v>294</v>
      </c>
      <c r="U94" s="357" t="s">
        <v>294</v>
      </c>
      <c r="V94" s="357" t="s">
        <v>294</v>
      </c>
    </row>
    <row r="95" spans="1:22">
      <c r="A95" s="526">
        <v>14</v>
      </c>
      <c r="B95" s="607" t="s">
        <v>3387</v>
      </c>
      <c r="C95" s="611" t="s">
        <v>3388</v>
      </c>
      <c r="D95" s="609">
        <v>10</v>
      </c>
      <c r="E95" s="603">
        <v>25</v>
      </c>
      <c r="F95" s="626" t="s">
        <v>3381</v>
      </c>
      <c r="G95" s="494"/>
      <c r="H95" s="494" t="s">
        <v>294</v>
      </c>
      <c r="I95" s="494"/>
      <c r="J95" s="494"/>
      <c r="K95" s="642">
        <v>255</v>
      </c>
      <c r="L95" s="358" t="s">
        <v>3389</v>
      </c>
      <c r="M95" s="357" t="s">
        <v>3387</v>
      </c>
      <c r="N95" s="357" t="s">
        <v>294</v>
      </c>
      <c r="T95" s="357" t="s">
        <v>3383</v>
      </c>
      <c r="U95" s="357" t="s">
        <v>294</v>
      </c>
      <c r="V95" s="357" t="s">
        <v>294</v>
      </c>
    </row>
    <row r="96" spans="1:22">
      <c r="A96" s="527"/>
      <c r="B96" s="607" t="s">
        <v>3390</v>
      </c>
      <c r="C96" s="611" t="s">
        <v>3391</v>
      </c>
      <c r="D96" s="609">
        <v>10</v>
      </c>
      <c r="E96" s="607">
        <v>25</v>
      </c>
      <c r="F96" s="617" t="s">
        <v>3381</v>
      </c>
      <c r="G96" s="494"/>
      <c r="H96" s="494" t="s">
        <v>294</v>
      </c>
      <c r="I96" s="494"/>
      <c r="J96" s="494"/>
      <c r="K96" s="642">
        <v>255</v>
      </c>
      <c r="L96" s="358" t="s">
        <v>3392</v>
      </c>
      <c r="M96" s="357" t="s">
        <v>3390</v>
      </c>
      <c r="N96" s="357" t="s">
        <v>294</v>
      </c>
      <c r="T96" s="357" t="s">
        <v>3383</v>
      </c>
      <c r="U96" s="357" t="s">
        <v>294</v>
      </c>
      <c r="V96" s="357" t="s">
        <v>294</v>
      </c>
    </row>
    <row r="97" spans="1:22" ht="15" thickBot="1">
      <c r="A97" s="527"/>
      <c r="B97" s="607" t="s">
        <v>3393</v>
      </c>
      <c r="C97" s="611" t="s">
        <v>3394</v>
      </c>
      <c r="D97" s="609">
        <v>2</v>
      </c>
      <c r="E97" s="607">
        <v>0</v>
      </c>
      <c r="F97" s="617" t="s">
        <v>3395</v>
      </c>
      <c r="G97" s="494"/>
      <c r="H97" s="494" t="s">
        <v>3370</v>
      </c>
      <c r="I97" s="494"/>
      <c r="J97" s="494"/>
      <c r="K97" s="642">
        <v>0</v>
      </c>
      <c r="L97" s="358" t="s">
        <v>3396</v>
      </c>
      <c r="M97" s="357" t="s">
        <v>3393</v>
      </c>
      <c r="N97" s="357" t="s">
        <v>294</v>
      </c>
      <c r="T97" s="357" t="s">
        <v>3372</v>
      </c>
      <c r="U97" s="357" t="s">
        <v>294</v>
      </c>
      <c r="V97" s="357" t="s">
        <v>294</v>
      </c>
    </row>
    <row r="98" spans="1:22" ht="15" thickBot="1">
      <c r="A98" s="528"/>
      <c r="B98" s="622"/>
      <c r="C98" s="643" t="s">
        <v>22</v>
      </c>
      <c r="D98" s="644">
        <v>22</v>
      </c>
      <c r="E98" s="614">
        <v>50</v>
      </c>
      <c r="F98" s="641"/>
      <c r="G98" s="494"/>
      <c r="H98" s="494" t="s">
        <v>294</v>
      </c>
      <c r="I98" s="494"/>
      <c r="J98" s="494"/>
      <c r="L98" s="358" t="s">
        <v>22</v>
      </c>
      <c r="M98" s="357" t="s">
        <v>294</v>
      </c>
      <c r="N98" s="357" t="s">
        <v>294</v>
      </c>
      <c r="T98" s="357" t="s">
        <v>294</v>
      </c>
      <c r="U98" s="357" t="s">
        <v>294</v>
      </c>
      <c r="V98" s="357" t="s">
        <v>294</v>
      </c>
    </row>
    <row r="99" spans="1:22" ht="15" thickBot="1">
      <c r="A99" s="645"/>
      <c r="B99" s="645"/>
      <c r="C99" s="646" t="s">
        <v>111</v>
      </c>
      <c r="D99" s="647">
        <v>295</v>
      </c>
      <c r="E99" s="614">
        <v>475</v>
      </c>
      <c r="F99" s="645"/>
      <c r="G99" s="494"/>
      <c r="H99" s="494" t="s">
        <v>294</v>
      </c>
      <c r="I99" s="494"/>
      <c r="J99" s="494"/>
      <c r="L99" s="358" t="s">
        <v>111</v>
      </c>
      <c r="M99" s="357" t="s">
        <v>294</v>
      </c>
      <c r="N99" s="357" t="s">
        <v>294</v>
      </c>
      <c r="T99" s="357" t="s">
        <v>294</v>
      </c>
      <c r="U99" s="357" t="s">
        <v>294</v>
      </c>
      <c r="V99" s="357" t="s">
        <v>294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4405-B84C-41F1-870B-DC16AF4FB979}">
  <sheetPr codeName="Aplic15"/>
  <dimension ref="A1:U120"/>
  <sheetViews>
    <sheetView workbookViewId="0">
      <selection activeCell="C10" sqref="C10"/>
    </sheetView>
  </sheetViews>
  <sheetFormatPr baseColWidth="10" defaultColWidth="11.44140625" defaultRowHeight="14.4"/>
  <cols>
    <col min="1" max="1" width="6.88671875" style="357" customWidth="1"/>
    <col min="2" max="2" width="11.44140625" style="357"/>
    <col min="3" max="3" width="64.33203125" style="357" customWidth="1"/>
    <col min="4" max="4" width="6.44140625" style="357" customWidth="1"/>
    <col min="5" max="5" width="8" style="357" bestFit="1" customWidth="1"/>
    <col min="6" max="6" width="54.6640625" style="357" customWidth="1"/>
    <col min="7" max="7" width="11.44140625" style="357"/>
    <col min="8" max="10" width="12.6640625" style="357" customWidth="1"/>
    <col min="11" max="11" width="40.6640625" style="357" bestFit="1" customWidth="1"/>
    <col min="12" max="17" width="11.44140625" style="357"/>
    <col min="18" max="18" width="57" style="357" bestFit="1" customWidth="1"/>
    <col min="19" max="19" width="45" style="357" bestFit="1" customWidth="1"/>
    <col min="20" max="20" width="33.5546875" style="357" customWidth="1"/>
    <col min="21" max="16384" width="11.44140625" style="357"/>
  </cols>
  <sheetData>
    <row r="1" spans="1:20">
      <c r="A1" s="402"/>
      <c r="B1" s="401"/>
      <c r="C1" s="400" t="s">
        <v>235</v>
      </c>
      <c r="D1" s="399"/>
      <c r="E1" s="399"/>
      <c r="F1" s="398"/>
      <c r="G1" s="396"/>
      <c r="H1" s="396"/>
      <c r="I1" s="396"/>
      <c r="J1" s="396"/>
    </row>
    <row r="2" spans="1:20">
      <c r="A2" s="395" t="s">
        <v>231</v>
      </c>
      <c r="B2" s="389"/>
      <c r="C2" s="394" t="str">
        <f>VLOOKUP(C3,carreras,3,FALSE)</f>
        <v>CIENCIAS DE LA SALUD</v>
      </c>
      <c r="D2" s="396"/>
      <c r="E2" s="396"/>
      <c r="F2" s="397"/>
      <c r="G2" s="396"/>
      <c r="H2" s="396"/>
      <c r="I2" s="396"/>
      <c r="J2" s="396"/>
    </row>
    <row r="3" spans="1:20">
      <c r="A3" s="395" t="s">
        <v>232</v>
      </c>
      <c r="B3" s="389"/>
      <c r="C3" s="389" t="s">
        <v>835</v>
      </c>
      <c r="D3" s="396"/>
      <c r="E3" s="396"/>
      <c r="F3" s="397"/>
      <c r="G3" s="396"/>
      <c r="H3" s="396"/>
      <c r="I3" s="396"/>
      <c r="J3" s="396"/>
    </row>
    <row r="4" spans="1:20">
      <c r="A4" s="395" t="s">
        <v>233</v>
      </c>
      <c r="B4" s="389"/>
      <c r="C4" s="389" t="s">
        <v>174</v>
      </c>
      <c r="D4" s="394" t="s">
        <v>234</v>
      </c>
      <c r="E4" s="393"/>
      <c r="F4" s="392" t="s">
        <v>172</v>
      </c>
      <c r="G4" s="389"/>
      <c r="H4" s="389"/>
      <c r="I4" s="389"/>
      <c r="J4" s="389"/>
    </row>
    <row r="5" spans="1:20">
      <c r="A5" s="391"/>
      <c r="B5" s="390"/>
      <c r="C5" s="2336"/>
      <c r="D5" s="2336"/>
      <c r="E5" s="2336"/>
      <c r="F5" s="2337"/>
      <c r="G5" s="387"/>
      <c r="H5" s="387"/>
      <c r="I5" s="387"/>
      <c r="J5" s="387"/>
    </row>
    <row r="6" spans="1:20">
      <c r="A6" s="389"/>
      <c r="B6" s="388"/>
      <c r="C6" s="387"/>
      <c r="D6" s="387"/>
      <c r="E6" s="387"/>
      <c r="F6" s="387"/>
      <c r="G6" s="387"/>
      <c r="H6" s="387"/>
      <c r="I6" s="387"/>
      <c r="J6" s="387"/>
    </row>
    <row r="7" spans="1:20" ht="15" thickBot="1">
      <c r="A7" s="386"/>
      <c r="B7" s="386"/>
      <c r="C7" s="386"/>
      <c r="D7" s="386"/>
      <c r="E7" s="386"/>
      <c r="F7" s="386"/>
      <c r="G7" s="386"/>
      <c r="H7" s="386"/>
      <c r="I7" s="386"/>
      <c r="J7" s="386"/>
    </row>
    <row r="8" spans="1:20" ht="36.6" thickBot="1">
      <c r="A8" s="385" t="s">
        <v>1</v>
      </c>
      <c r="B8" s="384" t="s">
        <v>2</v>
      </c>
      <c r="C8" s="383" t="s">
        <v>44</v>
      </c>
      <c r="D8" s="382" t="s">
        <v>47</v>
      </c>
      <c r="E8" s="381" t="s">
        <v>46</v>
      </c>
      <c r="F8" s="380" t="s">
        <v>3</v>
      </c>
      <c r="G8" s="379" t="s">
        <v>240</v>
      </c>
      <c r="H8" s="379" t="s">
        <v>237</v>
      </c>
      <c r="I8" s="379" t="s">
        <v>238</v>
      </c>
      <c r="J8" s="378" t="s">
        <v>239</v>
      </c>
      <c r="K8" s="376" t="s">
        <v>402</v>
      </c>
      <c r="L8" s="376" t="s">
        <v>246</v>
      </c>
      <c r="M8" s="377" t="s">
        <v>248</v>
      </c>
      <c r="N8" s="377" t="s">
        <v>249</v>
      </c>
      <c r="O8" s="377" t="s">
        <v>250</v>
      </c>
      <c r="P8" s="376" t="s">
        <v>859</v>
      </c>
      <c r="Q8" s="376" t="s">
        <v>858</v>
      </c>
      <c r="R8" s="376" t="s">
        <v>857</v>
      </c>
      <c r="S8" s="376" t="s">
        <v>856</v>
      </c>
      <c r="T8" s="376" t="s">
        <v>855</v>
      </c>
    </row>
    <row r="9" spans="1:20">
      <c r="A9" s="407"/>
      <c r="B9" s="466"/>
      <c r="C9" s="465"/>
      <c r="D9" s="442"/>
      <c r="E9" s="417"/>
      <c r="F9" s="426"/>
      <c r="G9" s="359"/>
      <c r="H9" s="359"/>
      <c r="I9" s="359"/>
      <c r="J9" s="359"/>
      <c r="K9" s="358" t="str">
        <f>TRIM(SUBSTITUTE(SUBSTITUTE(SUBSTITUTE(NoAccentString(C9), "(*)", ""), "(**)", ""), "(***)", ""))</f>
        <v/>
      </c>
      <c r="L9" s="357" t="str">
        <f>""&amp;B9</f>
        <v/>
      </c>
      <c r="M9" s="357" t="str">
        <f>IFERROR(VLOOKUP(TRIM(R9),$K$9:$L$79,2,FALSE),"")</f>
        <v/>
      </c>
      <c r="N9" s="357" t="str">
        <f>IFERROR(VLOOKUP(TRIM(S9),$K$9:$L$79,2,FALSE),"")</f>
        <v/>
      </c>
      <c r="O9" s="357" t="str">
        <f>IFERROR(VLOOKUP(TRIM(T9),$K$9:$L$79,2,FALSE),"")</f>
        <v/>
      </c>
      <c r="P9" s="357">
        <f>IFERROR(SEARCH("+",F9,1),0)</f>
        <v>0</v>
      </c>
      <c r="Q9" s="357">
        <f>IFERROR(SEARCH("+",F9,P9+1),0)</f>
        <v>0</v>
      </c>
      <c r="R9" s="357" t="str">
        <f>TRIM(SUBSTITUTE(SUBSTITUTE(SUBSTITUTE(NoAccentString(IF(P9=0,F9,MID(F9,1,P9-1))), "(*)", ""), "(**)", ""), "(***)", ""))</f>
        <v/>
      </c>
      <c r="S9" s="357" t="str">
        <f>TRIM(SUBSTITUTE(SUBSTITUTE(SUBSTITUTE(NoAccentString(IF(P9&gt;0,IF(Q9=0,MID(F9,P9+1,LEN(F9)),MID(F9,P9+1,Q9-1-(P9+1))),"")), "(*)", ""), "(**)", ""), "(***)", ""))</f>
        <v/>
      </c>
      <c r="T9" s="357" t="str">
        <f>TRIM(SUBSTITUTE(SUBSTITUTE(SUBSTITUTE(NoAccentString(IF(Q9&gt;0,MID(F9,Q9+1,LEN(F9)-Q9),"")), "(*)", ""), "(**)", ""), "(***)", ""))</f>
        <v/>
      </c>
    </row>
    <row r="10" spans="1:20">
      <c r="A10" s="361"/>
      <c r="B10" s="464"/>
      <c r="C10" s="456"/>
      <c r="D10" s="438"/>
      <c r="E10" s="416"/>
      <c r="F10" s="375"/>
      <c r="G10" s="359"/>
      <c r="H10" s="359"/>
      <c r="I10" s="359"/>
      <c r="J10" s="359"/>
      <c r="K10" s="358" t="str">
        <f t="shared" ref="K10:K73" si="0">TRIM(SUBSTITUTE(SUBSTITUTE(SUBSTITUTE(NoAccentString(C10), "(*)", ""), "(**)", ""), "(***)", ""))</f>
        <v/>
      </c>
      <c r="L10" s="357" t="str">
        <f t="shared" ref="L10:L73" si="1">""&amp;B10</f>
        <v/>
      </c>
      <c r="M10" s="357" t="str">
        <f t="shared" ref="M10:M73" si="2">IFERROR(VLOOKUP(TRIM(R10),$K$9:$L$79,2,FALSE),"")</f>
        <v/>
      </c>
      <c r="N10" s="357" t="str">
        <f t="shared" ref="N10:N73" si="3">IFERROR(VLOOKUP(TRIM(S10),$K$9:$L$79,2,FALSE),"")</f>
        <v/>
      </c>
      <c r="O10" s="357" t="str">
        <f t="shared" ref="O10:O73" si="4">IFERROR(VLOOKUP(TRIM(T10),$K$9:$L$79,2,FALSE),"")</f>
        <v/>
      </c>
      <c r="P10" s="357">
        <f t="shared" ref="P10:P73" si="5">IFERROR(SEARCH("+",F10,1),0)</f>
        <v>0</v>
      </c>
      <c r="Q10" s="357">
        <f t="shared" ref="Q10:Q73" si="6">IFERROR(SEARCH("+",F10,P10+1),0)</f>
        <v>0</v>
      </c>
      <c r="R10" s="357" t="str">
        <f t="shared" ref="R10:R73" si="7">TRIM(SUBSTITUTE(SUBSTITUTE(SUBSTITUTE(NoAccentString(IF(P10=0,F10,MID(F10,1,P10-1))), "(*)", ""), "(**)", ""), "(***)", ""))</f>
        <v/>
      </c>
      <c r="S10" s="357" t="str">
        <f t="shared" ref="S10:S73" si="8">TRIM(SUBSTITUTE(SUBSTITUTE(SUBSTITUTE(NoAccentString(IF(P10&gt;0,IF(Q10=0,MID(F10,P10+1,LEN(F10)),MID(F10,P10+1,Q10-1-(P10+1))),"")), "(*)", ""), "(**)", ""), "(***)", ""))</f>
        <v/>
      </c>
      <c r="T10" s="357" t="str">
        <f t="shared" ref="T10:T73" si="9">TRIM(SUBSTITUTE(SUBSTITUTE(SUBSTITUTE(NoAccentString(IF(Q10&gt;0,MID(F10,Q10+1,LEN(F10)-Q10),"")), "(*)", ""), "(**)", ""), "(***)", ""))</f>
        <v/>
      </c>
    </row>
    <row r="11" spans="1:20">
      <c r="A11" s="361"/>
      <c r="B11" s="464"/>
      <c r="C11" s="456"/>
      <c r="D11" s="444"/>
      <c r="E11" s="424"/>
      <c r="F11" s="375"/>
      <c r="G11" s="359"/>
      <c r="H11" s="359"/>
      <c r="I11" s="359"/>
      <c r="J11" s="359"/>
      <c r="K11" s="358" t="str">
        <f t="shared" si="0"/>
        <v/>
      </c>
      <c r="L11" s="357" t="str">
        <f t="shared" si="1"/>
        <v/>
      </c>
      <c r="M11" s="357" t="str">
        <f t="shared" si="2"/>
        <v/>
      </c>
      <c r="N11" s="357" t="str">
        <f t="shared" si="3"/>
        <v/>
      </c>
      <c r="O11" s="357" t="str">
        <f t="shared" si="4"/>
        <v/>
      </c>
      <c r="P11" s="357">
        <f t="shared" si="5"/>
        <v>0</v>
      </c>
      <c r="Q11" s="357">
        <f t="shared" si="6"/>
        <v>0</v>
      </c>
      <c r="R11" s="357" t="str">
        <f t="shared" si="7"/>
        <v/>
      </c>
      <c r="S11" s="357" t="str">
        <f t="shared" si="8"/>
        <v/>
      </c>
      <c r="T11" s="357" t="str">
        <f t="shared" si="9"/>
        <v/>
      </c>
    </row>
    <row r="12" spans="1:20">
      <c r="A12" s="361"/>
      <c r="B12" s="464"/>
      <c r="C12" s="456"/>
      <c r="D12" s="444"/>
      <c r="E12" s="424"/>
      <c r="F12" s="371"/>
      <c r="G12" s="359"/>
      <c r="H12" s="359"/>
      <c r="I12" s="359"/>
      <c r="J12" s="359"/>
      <c r="K12" s="358" t="str">
        <f t="shared" si="0"/>
        <v/>
      </c>
      <c r="L12" s="357" t="str">
        <f t="shared" si="1"/>
        <v/>
      </c>
      <c r="M12" s="357" t="str">
        <f t="shared" si="2"/>
        <v/>
      </c>
      <c r="N12" s="357" t="str">
        <f t="shared" si="3"/>
        <v/>
      </c>
      <c r="O12" s="357" t="str">
        <f t="shared" si="4"/>
        <v/>
      </c>
      <c r="P12" s="357">
        <f t="shared" si="5"/>
        <v>0</v>
      </c>
      <c r="Q12" s="357">
        <f t="shared" si="6"/>
        <v>0</v>
      </c>
      <c r="R12" s="357" t="str">
        <f t="shared" si="7"/>
        <v/>
      </c>
      <c r="S12" s="357" t="str">
        <f t="shared" si="8"/>
        <v/>
      </c>
      <c r="T12" s="357" t="str">
        <f t="shared" si="9"/>
        <v/>
      </c>
    </row>
    <row r="13" spans="1:20">
      <c r="A13" s="361"/>
      <c r="B13" s="464"/>
      <c r="C13" s="456"/>
      <c r="D13" s="438"/>
      <c r="E13" s="416"/>
      <c r="F13" s="371"/>
      <c r="G13" s="359"/>
      <c r="H13" s="359"/>
      <c r="I13" s="359"/>
      <c r="J13" s="359"/>
      <c r="K13" s="358" t="str">
        <f t="shared" si="0"/>
        <v/>
      </c>
      <c r="L13" s="357" t="str">
        <f t="shared" si="1"/>
        <v/>
      </c>
      <c r="M13" s="357" t="str">
        <f t="shared" si="2"/>
        <v/>
      </c>
      <c r="N13" s="357" t="str">
        <f t="shared" si="3"/>
        <v/>
      </c>
      <c r="O13" s="357" t="str">
        <f t="shared" si="4"/>
        <v/>
      </c>
      <c r="P13" s="357">
        <f t="shared" si="5"/>
        <v>0</v>
      </c>
      <c r="Q13" s="357">
        <f t="shared" si="6"/>
        <v>0</v>
      </c>
      <c r="R13" s="357" t="str">
        <f t="shared" si="7"/>
        <v/>
      </c>
      <c r="S13" s="357" t="str">
        <f t="shared" si="8"/>
        <v/>
      </c>
      <c r="T13" s="357" t="str">
        <f t="shared" si="9"/>
        <v/>
      </c>
    </row>
    <row r="14" spans="1:20" ht="15" thickBot="1">
      <c r="A14" s="361"/>
      <c r="B14" s="463"/>
      <c r="C14" s="462"/>
      <c r="D14" s="438"/>
      <c r="E14" s="415"/>
      <c r="F14" s="369"/>
      <c r="G14" s="359"/>
      <c r="H14" s="359"/>
      <c r="I14" s="359"/>
      <c r="J14" s="359"/>
      <c r="K14" s="358" t="str">
        <f t="shared" si="0"/>
        <v/>
      </c>
      <c r="L14" s="357" t="str">
        <f t="shared" si="1"/>
        <v/>
      </c>
      <c r="M14" s="357" t="str">
        <f t="shared" si="2"/>
        <v/>
      </c>
      <c r="N14" s="357" t="str">
        <f t="shared" si="3"/>
        <v/>
      </c>
      <c r="O14" s="357" t="str">
        <f t="shared" si="4"/>
        <v/>
      </c>
      <c r="P14" s="357">
        <f t="shared" si="5"/>
        <v>0</v>
      </c>
      <c r="Q14" s="357">
        <f t="shared" si="6"/>
        <v>0</v>
      </c>
      <c r="R14" s="357" t="str">
        <f t="shared" si="7"/>
        <v/>
      </c>
      <c r="S14" s="357" t="str">
        <f t="shared" si="8"/>
        <v/>
      </c>
      <c r="T14" s="357" t="str">
        <f t="shared" si="9"/>
        <v/>
      </c>
    </row>
    <row r="15" spans="1:20" ht="15" thickBot="1">
      <c r="A15" s="370"/>
      <c r="B15" s="361"/>
      <c r="C15" s="413"/>
      <c r="D15" s="410"/>
      <c r="E15" s="427"/>
      <c r="F15" s="429"/>
      <c r="G15" s="359"/>
      <c r="H15" s="359"/>
      <c r="I15" s="359"/>
      <c r="J15" s="359"/>
      <c r="K15" s="358" t="str">
        <f t="shared" si="0"/>
        <v/>
      </c>
      <c r="L15" s="357" t="str">
        <f t="shared" si="1"/>
        <v/>
      </c>
      <c r="M15" s="357" t="str">
        <f t="shared" si="2"/>
        <v/>
      </c>
      <c r="N15" s="357" t="str">
        <f t="shared" si="3"/>
        <v/>
      </c>
      <c r="O15" s="357" t="str">
        <f t="shared" si="4"/>
        <v/>
      </c>
      <c r="P15" s="357">
        <f t="shared" si="5"/>
        <v>0</v>
      </c>
      <c r="Q15" s="357">
        <f t="shared" si="6"/>
        <v>0</v>
      </c>
      <c r="R15" s="357" t="str">
        <f t="shared" si="7"/>
        <v/>
      </c>
      <c r="S15" s="357" t="str">
        <f t="shared" si="8"/>
        <v/>
      </c>
      <c r="T15" s="357" t="str">
        <f t="shared" si="9"/>
        <v/>
      </c>
    </row>
    <row r="16" spans="1:20">
      <c r="A16" s="407"/>
      <c r="B16" s="466"/>
      <c r="C16" s="465"/>
      <c r="D16" s="442"/>
      <c r="E16" s="417"/>
      <c r="F16" s="445"/>
      <c r="G16" s="359"/>
      <c r="H16" s="359"/>
      <c r="I16" s="359"/>
      <c r="J16" s="359"/>
      <c r="K16" s="358" t="str">
        <f t="shared" si="0"/>
        <v/>
      </c>
      <c r="L16" s="357" t="str">
        <f t="shared" si="1"/>
        <v/>
      </c>
      <c r="M16" s="357" t="str">
        <f t="shared" si="2"/>
        <v/>
      </c>
      <c r="N16" s="357" t="str">
        <f t="shared" si="3"/>
        <v/>
      </c>
      <c r="O16" s="357" t="str">
        <f t="shared" si="4"/>
        <v/>
      </c>
      <c r="P16" s="357">
        <f t="shared" si="5"/>
        <v>0</v>
      </c>
      <c r="Q16" s="357">
        <f t="shared" si="6"/>
        <v>0</v>
      </c>
      <c r="R16" s="357" t="str">
        <f t="shared" si="7"/>
        <v/>
      </c>
      <c r="S16" s="357" t="str">
        <f t="shared" si="8"/>
        <v/>
      </c>
      <c r="T16" s="357" t="str">
        <f t="shared" si="9"/>
        <v/>
      </c>
    </row>
    <row r="17" spans="1:20">
      <c r="A17" s="361"/>
      <c r="B17" s="464"/>
      <c r="C17" s="456"/>
      <c r="D17" s="438"/>
      <c r="E17" s="416"/>
      <c r="F17" s="437"/>
      <c r="G17" s="359"/>
      <c r="H17" s="359"/>
      <c r="I17" s="359"/>
      <c r="J17" s="359"/>
      <c r="K17" s="358" t="str">
        <f t="shared" si="0"/>
        <v/>
      </c>
      <c r="L17" s="357" t="str">
        <f t="shared" si="1"/>
        <v/>
      </c>
      <c r="M17" s="357" t="str">
        <f t="shared" si="2"/>
        <v/>
      </c>
      <c r="N17" s="357" t="str">
        <f t="shared" si="3"/>
        <v/>
      </c>
      <c r="O17" s="357" t="str">
        <f t="shared" si="4"/>
        <v/>
      </c>
      <c r="P17" s="357">
        <f t="shared" si="5"/>
        <v>0</v>
      </c>
      <c r="Q17" s="357">
        <f t="shared" si="6"/>
        <v>0</v>
      </c>
      <c r="R17" s="357" t="str">
        <f t="shared" si="7"/>
        <v/>
      </c>
      <c r="S17" s="357" t="str">
        <f t="shared" si="8"/>
        <v/>
      </c>
      <c r="T17" s="357" t="str">
        <f t="shared" si="9"/>
        <v/>
      </c>
    </row>
    <row r="18" spans="1:20">
      <c r="A18" s="361"/>
      <c r="B18" s="464"/>
      <c r="C18" s="456"/>
      <c r="D18" s="438"/>
      <c r="E18" s="424"/>
      <c r="F18" s="437"/>
      <c r="G18" s="359"/>
      <c r="H18" s="359"/>
      <c r="I18" s="359"/>
      <c r="J18" s="359"/>
      <c r="K18" s="358" t="str">
        <f t="shared" si="0"/>
        <v/>
      </c>
      <c r="L18" s="357" t="str">
        <f t="shared" si="1"/>
        <v/>
      </c>
      <c r="M18" s="357" t="str">
        <f t="shared" si="2"/>
        <v/>
      </c>
      <c r="N18" s="357" t="str">
        <f t="shared" si="3"/>
        <v/>
      </c>
      <c r="O18" s="357" t="str">
        <f t="shared" si="4"/>
        <v/>
      </c>
      <c r="P18" s="357">
        <f t="shared" si="5"/>
        <v>0</v>
      </c>
      <c r="Q18" s="357">
        <f t="shared" si="6"/>
        <v>0</v>
      </c>
      <c r="R18" s="357" t="str">
        <f t="shared" si="7"/>
        <v/>
      </c>
      <c r="S18" s="357" t="str">
        <f t="shared" si="8"/>
        <v/>
      </c>
      <c r="T18" s="357" t="str">
        <f t="shared" si="9"/>
        <v/>
      </c>
    </row>
    <row r="19" spans="1:20">
      <c r="A19" s="361"/>
      <c r="B19" s="464"/>
      <c r="C19" s="456"/>
      <c r="D19" s="438"/>
      <c r="E19" s="424"/>
      <c r="F19" s="437"/>
      <c r="G19" s="359"/>
      <c r="H19" s="359"/>
      <c r="I19" s="359"/>
      <c r="J19" s="359"/>
      <c r="K19" s="358" t="str">
        <f t="shared" si="0"/>
        <v/>
      </c>
      <c r="L19" s="357" t="str">
        <f t="shared" si="1"/>
        <v/>
      </c>
      <c r="M19" s="357" t="str">
        <f t="shared" si="2"/>
        <v/>
      </c>
      <c r="N19" s="357" t="str">
        <f t="shared" si="3"/>
        <v/>
      </c>
      <c r="O19" s="357" t="str">
        <f t="shared" si="4"/>
        <v/>
      </c>
      <c r="P19" s="357">
        <f t="shared" si="5"/>
        <v>0</v>
      </c>
      <c r="Q19" s="357">
        <f t="shared" si="6"/>
        <v>0</v>
      </c>
      <c r="R19" s="357" t="str">
        <f t="shared" si="7"/>
        <v/>
      </c>
      <c r="S19" s="357" t="str">
        <f t="shared" si="8"/>
        <v/>
      </c>
      <c r="T19" s="357" t="str">
        <f t="shared" si="9"/>
        <v/>
      </c>
    </row>
    <row r="20" spans="1:20">
      <c r="A20" s="361"/>
      <c r="B20" s="464"/>
      <c r="C20" s="456"/>
      <c r="D20" s="438"/>
      <c r="E20" s="416"/>
      <c r="F20" s="437"/>
      <c r="G20" s="359"/>
      <c r="H20" s="359"/>
      <c r="I20" s="359"/>
      <c r="J20" s="359"/>
      <c r="K20" s="358" t="str">
        <f t="shared" si="0"/>
        <v/>
      </c>
      <c r="L20" s="357" t="str">
        <f t="shared" si="1"/>
        <v/>
      </c>
      <c r="M20" s="357" t="str">
        <f t="shared" si="2"/>
        <v/>
      </c>
      <c r="N20" s="357" t="str">
        <f t="shared" si="3"/>
        <v/>
      </c>
      <c r="O20" s="357" t="str">
        <f t="shared" si="4"/>
        <v/>
      </c>
      <c r="P20" s="357">
        <f t="shared" si="5"/>
        <v>0</v>
      </c>
      <c r="Q20" s="357">
        <f t="shared" si="6"/>
        <v>0</v>
      </c>
      <c r="R20" s="357" t="str">
        <f t="shared" si="7"/>
        <v/>
      </c>
      <c r="S20" s="357" t="str">
        <f t="shared" si="8"/>
        <v/>
      </c>
      <c r="T20" s="357" t="str">
        <f t="shared" si="9"/>
        <v/>
      </c>
    </row>
    <row r="21" spans="1:20" ht="15" thickBot="1">
      <c r="A21" s="361"/>
      <c r="B21" s="463"/>
      <c r="C21" s="462"/>
      <c r="D21" s="428"/>
      <c r="E21" s="415"/>
      <c r="F21" s="461"/>
      <c r="G21" s="359"/>
      <c r="H21" s="359"/>
      <c r="I21" s="359"/>
      <c r="J21" s="359"/>
      <c r="K21" s="358" t="str">
        <f t="shared" si="0"/>
        <v/>
      </c>
      <c r="L21" s="357" t="str">
        <f t="shared" si="1"/>
        <v/>
      </c>
      <c r="M21" s="357" t="str">
        <f t="shared" si="2"/>
        <v/>
      </c>
      <c r="N21" s="357" t="str">
        <f t="shared" si="3"/>
        <v/>
      </c>
      <c r="O21" s="357" t="str">
        <f t="shared" si="4"/>
        <v/>
      </c>
      <c r="P21" s="357">
        <f t="shared" si="5"/>
        <v>0</v>
      </c>
      <c r="Q21" s="357">
        <f t="shared" si="6"/>
        <v>0</v>
      </c>
      <c r="R21" s="357" t="str">
        <f t="shared" si="7"/>
        <v/>
      </c>
      <c r="S21" s="357" t="str">
        <f t="shared" si="8"/>
        <v/>
      </c>
      <c r="T21" s="357" t="str">
        <f t="shared" si="9"/>
        <v/>
      </c>
    </row>
    <row r="22" spans="1:20" ht="15" thickBot="1">
      <c r="A22" s="370"/>
      <c r="B22" s="361"/>
      <c r="C22" s="412"/>
      <c r="D22" s="410"/>
      <c r="E22" s="360"/>
      <c r="F22" s="458"/>
      <c r="G22" s="359"/>
      <c r="H22" s="359"/>
      <c r="I22" s="359"/>
      <c r="J22" s="359"/>
      <c r="K22" s="358" t="str">
        <f t="shared" si="0"/>
        <v/>
      </c>
      <c r="L22" s="357" t="str">
        <f t="shared" si="1"/>
        <v/>
      </c>
      <c r="M22" s="357" t="str">
        <f t="shared" si="2"/>
        <v/>
      </c>
      <c r="N22" s="357" t="str">
        <f t="shared" si="3"/>
        <v/>
      </c>
      <c r="O22" s="357" t="str">
        <f t="shared" si="4"/>
        <v/>
      </c>
      <c r="P22" s="357">
        <f t="shared" si="5"/>
        <v>0</v>
      </c>
      <c r="Q22" s="357">
        <f t="shared" si="6"/>
        <v>0</v>
      </c>
      <c r="R22" s="357" t="str">
        <f t="shared" si="7"/>
        <v/>
      </c>
      <c r="S22" s="357" t="str">
        <f t="shared" si="8"/>
        <v/>
      </c>
      <c r="T22" s="357" t="str">
        <f t="shared" si="9"/>
        <v/>
      </c>
    </row>
    <row r="23" spans="1:20">
      <c r="A23" s="407"/>
      <c r="B23" s="460"/>
      <c r="C23" s="459"/>
      <c r="D23" s="442"/>
      <c r="E23" s="433"/>
      <c r="F23" s="458"/>
      <c r="G23" s="359"/>
      <c r="H23" s="359"/>
      <c r="I23" s="359"/>
      <c r="J23" s="359"/>
      <c r="K23" s="358" t="str">
        <f t="shared" si="0"/>
        <v/>
      </c>
      <c r="L23" s="357" t="str">
        <f t="shared" si="1"/>
        <v/>
      </c>
      <c r="M23" s="357" t="str">
        <f t="shared" si="2"/>
        <v/>
      </c>
      <c r="N23" s="357" t="str">
        <f t="shared" si="3"/>
        <v/>
      </c>
      <c r="O23" s="357" t="str">
        <f t="shared" si="4"/>
        <v/>
      </c>
      <c r="P23" s="357">
        <f t="shared" si="5"/>
        <v>0</v>
      </c>
      <c r="Q23" s="357">
        <f t="shared" si="6"/>
        <v>0</v>
      </c>
      <c r="R23" s="357" t="str">
        <f t="shared" si="7"/>
        <v/>
      </c>
      <c r="S23" s="357" t="str">
        <f t="shared" si="8"/>
        <v/>
      </c>
      <c r="T23" s="357" t="str">
        <f t="shared" si="9"/>
        <v/>
      </c>
    </row>
    <row r="24" spans="1:20">
      <c r="A24" s="361"/>
      <c r="B24" s="457"/>
      <c r="C24" s="456"/>
      <c r="D24" s="438"/>
      <c r="E24" s="438"/>
      <c r="F24" s="453"/>
      <c r="G24" s="359"/>
      <c r="H24" s="359"/>
      <c r="I24" s="359"/>
      <c r="J24" s="359"/>
      <c r="K24" s="358" t="str">
        <f t="shared" si="0"/>
        <v/>
      </c>
      <c r="L24" s="357" t="str">
        <f t="shared" si="1"/>
        <v/>
      </c>
      <c r="M24" s="357" t="str">
        <f t="shared" si="2"/>
        <v/>
      </c>
      <c r="N24" s="357" t="str">
        <f t="shared" si="3"/>
        <v/>
      </c>
      <c r="O24" s="357" t="str">
        <f t="shared" si="4"/>
        <v/>
      </c>
      <c r="P24" s="357">
        <f t="shared" si="5"/>
        <v>0</v>
      </c>
      <c r="Q24" s="357">
        <f t="shared" si="6"/>
        <v>0</v>
      </c>
      <c r="R24" s="357" t="str">
        <f t="shared" si="7"/>
        <v/>
      </c>
      <c r="S24" s="357" t="str">
        <f t="shared" si="8"/>
        <v/>
      </c>
      <c r="T24" s="357" t="str">
        <f t="shared" si="9"/>
        <v/>
      </c>
    </row>
    <row r="25" spans="1:20">
      <c r="A25" s="361"/>
      <c r="B25" s="457"/>
      <c r="C25" s="456"/>
      <c r="D25" s="444"/>
      <c r="E25" s="438"/>
      <c r="F25" s="453"/>
      <c r="G25" s="359"/>
      <c r="H25" s="359"/>
      <c r="I25" s="359"/>
      <c r="J25" s="359"/>
      <c r="K25" s="358" t="str">
        <f t="shared" si="0"/>
        <v/>
      </c>
      <c r="L25" s="357" t="str">
        <f t="shared" si="1"/>
        <v/>
      </c>
      <c r="M25" s="357" t="str">
        <f t="shared" si="2"/>
        <v/>
      </c>
      <c r="N25" s="357" t="str">
        <f t="shared" si="3"/>
        <v/>
      </c>
      <c r="O25" s="357" t="str">
        <f t="shared" si="4"/>
        <v/>
      </c>
      <c r="P25" s="357">
        <f t="shared" si="5"/>
        <v>0</v>
      </c>
      <c r="Q25" s="357">
        <f t="shared" si="6"/>
        <v>0</v>
      </c>
      <c r="R25" s="357" t="str">
        <f t="shared" si="7"/>
        <v/>
      </c>
      <c r="S25" s="357" t="str">
        <f t="shared" si="8"/>
        <v/>
      </c>
      <c r="T25" s="357" t="str">
        <f t="shared" si="9"/>
        <v/>
      </c>
    </row>
    <row r="26" spans="1:20">
      <c r="A26" s="361"/>
      <c r="B26" s="457"/>
      <c r="C26" s="456"/>
      <c r="D26" s="438"/>
      <c r="E26" s="438"/>
      <c r="F26" s="453"/>
      <c r="G26" s="359"/>
      <c r="H26" s="359"/>
      <c r="I26" s="359"/>
      <c r="J26" s="359"/>
      <c r="K26" s="358" t="str">
        <f t="shared" si="0"/>
        <v/>
      </c>
      <c r="L26" s="357" t="str">
        <f t="shared" si="1"/>
        <v/>
      </c>
      <c r="M26" s="357" t="str">
        <f t="shared" si="2"/>
        <v/>
      </c>
      <c r="N26" s="357" t="str">
        <f t="shared" si="3"/>
        <v/>
      </c>
      <c r="O26" s="357" t="str">
        <f t="shared" si="4"/>
        <v/>
      </c>
      <c r="P26" s="357">
        <f t="shared" si="5"/>
        <v>0</v>
      </c>
      <c r="Q26" s="357">
        <f t="shared" si="6"/>
        <v>0</v>
      </c>
      <c r="R26" s="357" t="str">
        <f t="shared" si="7"/>
        <v/>
      </c>
      <c r="S26" s="357" t="str">
        <f t="shared" si="8"/>
        <v/>
      </c>
      <c r="T26" s="357" t="str">
        <f t="shared" si="9"/>
        <v/>
      </c>
    </row>
    <row r="27" spans="1:20">
      <c r="A27" s="361"/>
      <c r="B27" s="457"/>
      <c r="C27" s="456"/>
      <c r="D27" s="438"/>
      <c r="E27" s="438"/>
      <c r="F27" s="453"/>
      <c r="G27" s="359"/>
      <c r="H27" s="359"/>
      <c r="I27" s="359"/>
      <c r="J27" s="359"/>
      <c r="K27" s="358" t="str">
        <f t="shared" si="0"/>
        <v/>
      </c>
      <c r="L27" s="357" t="str">
        <f t="shared" si="1"/>
        <v/>
      </c>
      <c r="M27" s="357" t="str">
        <f t="shared" si="2"/>
        <v/>
      </c>
      <c r="N27" s="357" t="str">
        <f t="shared" si="3"/>
        <v/>
      </c>
      <c r="O27" s="357" t="str">
        <f t="shared" si="4"/>
        <v/>
      </c>
      <c r="P27" s="357">
        <f t="shared" si="5"/>
        <v>0</v>
      </c>
      <c r="Q27" s="357">
        <f t="shared" si="6"/>
        <v>0</v>
      </c>
      <c r="R27" s="357" t="str">
        <f t="shared" si="7"/>
        <v/>
      </c>
      <c r="S27" s="357" t="str">
        <f t="shared" si="8"/>
        <v/>
      </c>
      <c r="T27" s="357" t="str">
        <f t="shared" si="9"/>
        <v/>
      </c>
    </row>
    <row r="28" spans="1:20">
      <c r="A28" s="361"/>
      <c r="B28" s="457"/>
      <c r="C28" s="456"/>
      <c r="D28" s="438"/>
      <c r="E28" s="438"/>
      <c r="F28" s="453"/>
      <c r="G28" s="359"/>
      <c r="H28" s="359"/>
      <c r="I28" s="359"/>
      <c r="J28" s="359"/>
      <c r="K28" s="358" t="str">
        <f t="shared" si="0"/>
        <v/>
      </c>
      <c r="L28" s="357" t="str">
        <f t="shared" si="1"/>
        <v/>
      </c>
      <c r="M28" s="357" t="str">
        <f t="shared" si="2"/>
        <v/>
      </c>
      <c r="N28" s="357" t="str">
        <f t="shared" si="3"/>
        <v/>
      </c>
      <c r="O28" s="357" t="str">
        <f t="shared" si="4"/>
        <v/>
      </c>
      <c r="P28" s="357">
        <f t="shared" si="5"/>
        <v>0</v>
      </c>
      <c r="Q28" s="357">
        <f t="shared" si="6"/>
        <v>0</v>
      </c>
      <c r="R28" s="357" t="str">
        <f t="shared" si="7"/>
        <v/>
      </c>
      <c r="S28" s="357" t="str">
        <f t="shared" si="8"/>
        <v/>
      </c>
      <c r="T28" s="357" t="str">
        <f t="shared" si="9"/>
        <v/>
      </c>
    </row>
    <row r="29" spans="1:20" ht="15" thickBot="1">
      <c r="A29" s="361"/>
      <c r="B29" s="455"/>
      <c r="C29" s="454"/>
      <c r="D29" s="428"/>
      <c r="E29" s="447"/>
      <c r="F29" s="453"/>
      <c r="G29" s="359"/>
      <c r="H29" s="359"/>
      <c r="I29" s="359"/>
      <c r="J29" s="359"/>
      <c r="K29" s="358" t="str">
        <f t="shared" si="0"/>
        <v/>
      </c>
      <c r="L29" s="357" t="str">
        <f t="shared" si="1"/>
        <v/>
      </c>
      <c r="M29" s="357" t="str">
        <f t="shared" si="2"/>
        <v/>
      </c>
      <c r="N29" s="357" t="str">
        <f t="shared" si="3"/>
        <v/>
      </c>
      <c r="O29" s="357" t="str">
        <f t="shared" si="4"/>
        <v/>
      </c>
      <c r="P29" s="357">
        <f t="shared" si="5"/>
        <v>0</v>
      </c>
      <c r="Q29" s="357">
        <f t="shared" si="6"/>
        <v>0</v>
      </c>
      <c r="R29" s="357" t="str">
        <f t="shared" si="7"/>
        <v/>
      </c>
      <c r="S29" s="357" t="str">
        <f t="shared" si="8"/>
        <v/>
      </c>
      <c r="T29" s="357" t="str">
        <f t="shared" si="9"/>
        <v/>
      </c>
    </row>
    <row r="30" spans="1:20" ht="15" thickBot="1">
      <c r="A30" s="370"/>
      <c r="B30" s="365"/>
      <c r="C30" s="412"/>
      <c r="D30" s="360"/>
      <c r="E30" s="408"/>
      <c r="F30" s="485"/>
      <c r="G30" s="359"/>
      <c r="H30" s="359"/>
      <c r="I30" s="359"/>
      <c r="J30" s="359"/>
      <c r="K30" s="358" t="str">
        <f t="shared" si="0"/>
        <v/>
      </c>
      <c r="L30" s="357" t="str">
        <f t="shared" si="1"/>
        <v/>
      </c>
      <c r="M30" s="357" t="str">
        <f t="shared" si="2"/>
        <v/>
      </c>
      <c r="N30" s="357" t="str">
        <f t="shared" si="3"/>
        <v/>
      </c>
      <c r="O30" s="357" t="str">
        <f t="shared" si="4"/>
        <v/>
      </c>
      <c r="P30" s="357">
        <f t="shared" si="5"/>
        <v>0</v>
      </c>
      <c r="Q30" s="357">
        <f t="shared" si="6"/>
        <v>0</v>
      </c>
      <c r="R30" s="357" t="str">
        <f t="shared" si="7"/>
        <v/>
      </c>
      <c r="S30" s="357" t="str">
        <f t="shared" si="8"/>
        <v/>
      </c>
      <c r="T30" s="357" t="str">
        <f t="shared" si="9"/>
        <v/>
      </c>
    </row>
    <row r="31" spans="1:20">
      <c r="A31" s="364"/>
      <c r="B31" s="374"/>
      <c r="C31" s="443"/>
      <c r="D31" s="442"/>
      <c r="E31" s="422"/>
      <c r="F31" s="453"/>
      <c r="G31" s="359"/>
      <c r="H31" s="359"/>
      <c r="I31" s="359"/>
      <c r="J31" s="359"/>
      <c r="K31" s="358" t="str">
        <f t="shared" si="0"/>
        <v/>
      </c>
      <c r="L31" s="357" t="str">
        <f t="shared" si="1"/>
        <v/>
      </c>
      <c r="M31" s="357" t="str">
        <f t="shared" si="2"/>
        <v/>
      </c>
      <c r="N31" s="357" t="str">
        <f t="shared" si="3"/>
        <v/>
      </c>
      <c r="O31" s="357" t="str">
        <f t="shared" si="4"/>
        <v/>
      </c>
      <c r="P31" s="357">
        <f t="shared" si="5"/>
        <v>0</v>
      </c>
      <c r="Q31" s="357">
        <f t="shared" si="6"/>
        <v>0</v>
      </c>
      <c r="R31" s="357" t="str">
        <f t="shared" si="7"/>
        <v/>
      </c>
      <c r="S31" s="357" t="str">
        <f t="shared" si="8"/>
        <v/>
      </c>
      <c r="T31" s="357" t="str">
        <f t="shared" si="9"/>
        <v/>
      </c>
    </row>
    <row r="32" spans="1:20">
      <c r="A32" s="363"/>
      <c r="B32" s="367"/>
      <c r="C32" s="434"/>
      <c r="D32" s="438"/>
      <c r="E32" s="418"/>
      <c r="F32" s="453"/>
      <c r="G32" s="359"/>
      <c r="H32" s="359"/>
      <c r="I32" s="359"/>
      <c r="J32" s="359"/>
      <c r="K32" s="358" t="str">
        <f t="shared" si="0"/>
        <v/>
      </c>
      <c r="L32" s="357" t="str">
        <f t="shared" si="1"/>
        <v/>
      </c>
      <c r="M32" s="357" t="str">
        <f t="shared" si="2"/>
        <v/>
      </c>
      <c r="N32" s="357" t="str">
        <f t="shared" si="3"/>
        <v/>
      </c>
      <c r="O32" s="357" t="str">
        <f t="shared" si="4"/>
        <v/>
      </c>
      <c r="P32" s="357">
        <f t="shared" si="5"/>
        <v>0</v>
      </c>
      <c r="Q32" s="357">
        <f t="shared" si="6"/>
        <v>0</v>
      </c>
      <c r="R32" s="357" t="str">
        <f t="shared" si="7"/>
        <v/>
      </c>
      <c r="S32" s="357" t="str">
        <f t="shared" si="8"/>
        <v/>
      </c>
      <c r="T32" s="357" t="str">
        <f t="shared" si="9"/>
        <v/>
      </c>
    </row>
    <row r="33" spans="1:20">
      <c r="A33" s="363"/>
      <c r="B33" s="367"/>
      <c r="C33" s="434"/>
      <c r="D33" s="444"/>
      <c r="E33" s="418"/>
      <c r="F33" s="453"/>
      <c r="G33" s="359"/>
      <c r="H33" s="359"/>
      <c r="I33" s="359"/>
      <c r="J33" s="359"/>
      <c r="K33" s="358" t="str">
        <f t="shared" si="0"/>
        <v/>
      </c>
      <c r="L33" s="357" t="str">
        <f t="shared" si="1"/>
        <v/>
      </c>
      <c r="M33" s="357" t="str">
        <f t="shared" si="2"/>
        <v/>
      </c>
      <c r="N33" s="357" t="str">
        <f t="shared" si="3"/>
        <v/>
      </c>
      <c r="O33" s="357" t="str">
        <f t="shared" si="4"/>
        <v/>
      </c>
      <c r="P33" s="357">
        <f t="shared" si="5"/>
        <v>0</v>
      </c>
      <c r="Q33" s="357">
        <f t="shared" si="6"/>
        <v>0</v>
      </c>
      <c r="R33" s="357" t="str">
        <f t="shared" si="7"/>
        <v/>
      </c>
      <c r="S33" s="357" t="str">
        <f t="shared" si="8"/>
        <v/>
      </c>
      <c r="T33" s="357" t="str">
        <f t="shared" si="9"/>
        <v/>
      </c>
    </row>
    <row r="34" spans="1:20">
      <c r="A34" s="363"/>
      <c r="B34" s="367"/>
      <c r="C34" s="434"/>
      <c r="D34" s="438"/>
      <c r="E34" s="418"/>
      <c r="F34" s="453"/>
      <c r="G34" s="359"/>
      <c r="H34" s="359"/>
      <c r="I34" s="359"/>
      <c r="J34" s="359"/>
      <c r="K34" s="358" t="str">
        <f t="shared" si="0"/>
        <v/>
      </c>
      <c r="L34" s="357" t="str">
        <f t="shared" si="1"/>
        <v/>
      </c>
      <c r="M34" s="357" t="str">
        <f t="shared" si="2"/>
        <v/>
      </c>
      <c r="N34" s="357" t="str">
        <f t="shared" si="3"/>
        <v/>
      </c>
      <c r="O34" s="357" t="str">
        <f t="shared" si="4"/>
        <v/>
      </c>
      <c r="P34" s="357">
        <f t="shared" si="5"/>
        <v>0</v>
      </c>
      <c r="Q34" s="357">
        <f t="shared" si="6"/>
        <v>0</v>
      </c>
      <c r="R34" s="357" t="str">
        <f t="shared" si="7"/>
        <v/>
      </c>
      <c r="S34" s="357" t="str">
        <f t="shared" si="8"/>
        <v/>
      </c>
      <c r="T34" s="357" t="str">
        <f t="shared" si="9"/>
        <v/>
      </c>
    </row>
    <row r="35" spans="1:20">
      <c r="A35" s="363"/>
      <c r="B35" s="367"/>
      <c r="C35" s="434"/>
      <c r="D35" s="438"/>
      <c r="E35" s="418"/>
      <c r="F35" s="453"/>
      <c r="G35" s="359"/>
      <c r="H35" s="359"/>
      <c r="I35" s="359"/>
      <c r="J35" s="359"/>
      <c r="K35" s="358" t="str">
        <f t="shared" si="0"/>
        <v/>
      </c>
      <c r="L35" s="357" t="str">
        <f t="shared" si="1"/>
        <v/>
      </c>
      <c r="M35" s="357" t="str">
        <f t="shared" si="2"/>
        <v/>
      </c>
      <c r="N35" s="357" t="str">
        <f t="shared" si="3"/>
        <v/>
      </c>
      <c r="O35" s="357" t="str">
        <f t="shared" si="4"/>
        <v/>
      </c>
      <c r="P35" s="357">
        <f t="shared" si="5"/>
        <v>0</v>
      </c>
      <c r="Q35" s="357">
        <f t="shared" si="6"/>
        <v>0</v>
      </c>
      <c r="R35" s="357" t="str">
        <f t="shared" si="7"/>
        <v/>
      </c>
      <c r="S35" s="357" t="str">
        <f t="shared" si="8"/>
        <v/>
      </c>
      <c r="T35" s="357" t="str">
        <f t="shared" si="9"/>
        <v/>
      </c>
    </row>
    <row r="36" spans="1:20">
      <c r="A36" s="363"/>
      <c r="B36" s="367"/>
      <c r="C36" s="434"/>
      <c r="D36" s="438"/>
      <c r="E36" s="418"/>
      <c r="F36" s="453"/>
      <c r="G36" s="359"/>
      <c r="H36" s="359"/>
      <c r="I36" s="359"/>
      <c r="J36" s="359"/>
      <c r="K36" s="358" t="str">
        <f t="shared" si="0"/>
        <v/>
      </c>
      <c r="L36" s="357" t="str">
        <f t="shared" si="1"/>
        <v/>
      </c>
      <c r="M36" s="357" t="str">
        <f t="shared" si="2"/>
        <v/>
      </c>
      <c r="N36" s="357" t="str">
        <f t="shared" si="3"/>
        <v/>
      </c>
      <c r="O36" s="357" t="str">
        <f t="shared" si="4"/>
        <v/>
      </c>
      <c r="P36" s="357">
        <f t="shared" si="5"/>
        <v>0</v>
      </c>
      <c r="Q36" s="357">
        <f t="shared" si="6"/>
        <v>0</v>
      </c>
      <c r="R36" s="357" t="str">
        <f t="shared" si="7"/>
        <v/>
      </c>
      <c r="S36" s="357" t="str">
        <f t="shared" si="8"/>
        <v/>
      </c>
      <c r="T36" s="357" t="str">
        <f t="shared" si="9"/>
        <v/>
      </c>
    </row>
    <row r="37" spans="1:20">
      <c r="A37" s="363"/>
      <c r="B37" s="367"/>
      <c r="C37" s="434"/>
      <c r="D37" s="438"/>
      <c r="E37" s="418"/>
      <c r="F37" s="453"/>
      <c r="G37" s="359"/>
      <c r="H37" s="359"/>
      <c r="I37" s="359"/>
      <c r="J37" s="359"/>
      <c r="K37" s="358" t="str">
        <f t="shared" si="0"/>
        <v/>
      </c>
      <c r="L37" s="357" t="str">
        <f t="shared" si="1"/>
        <v/>
      </c>
      <c r="M37" s="357" t="str">
        <f t="shared" si="2"/>
        <v/>
      </c>
      <c r="N37" s="357" t="str">
        <f t="shared" si="3"/>
        <v/>
      </c>
      <c r="O37" s="357" t="str">
        <f t="shared" si="4"/>
        <v/>
      </c>
      <c r="P37" s="357">
        <f t="shared" si="5"/>
        <v>0</v>
      </c>
      <c r="Q37" s="357">
        <f t="shared" si="6"/>
        <v>0</v>
      </c>
      <c r="R37" s="357" t="str">
        <f t="shared" si="7"/>
        <v/>
      </c>
      <c r="S37" s="357" t="str">
        <f t="shared" si="8"/>
        <v/>
      </c>
      <c r="T37" s="357" t="str">
        <f t="shared" si="9"/>
        <v/>
      </c>
    </row>
    <row r="38" spans="1:20" ht="15" thickBot="1">
      <c r="A38" s="363"/>
      <c r="B38" s="367"/>
      <c r="C38" s="446"/>
      <c r="D38" s="447"/>
      <c r="E38" s="419"/>
      <c r="F38" s="453"/>
      <c r="G38" s="359"/>
      <c r="H38" s="359"/>
      <c r="I38" s="359"/>
      <c r="J38" s="359"/>
      <c r="K38" s="358" t="str">
        <f t="shared" si="0"/>
        <v/>
      </c>
      <c r="L38" s="357" t="str">
        <f t="shared" si="1"/>
        <v/>
      </c>
      <c r="M38" s="357" t="str">
        <f t="shared" si="2"/>
        <v/>
      </c>
      <c r="N38" s="357" t="str">
        <f t="shared" si="3"/>
        <v/>
      </c>
      <c r="O38" s="357" t="str">
        <f t="shared" si="4"/>
        <v/>
      </c>
      <c r="P38" s="357">
        <f t="shared" si="5"/>
        <v>0</v>
      </c>
      <c r="Q38" s="357">
        <f t="shared" si="6"/>
        <v>0</v>
      </c>
      <c r="R38" s="357" t="str">
        <f t="shared" si="7"/>
        <v/>
      </c>
      <c r="S38" s="357" t="str">
        <f t="shared" si="8"/>
        <v/>
      </c>
      <c r="T38" s="357" t="str">
        <f t="shared" si="9"/>
        <v/>
      </c>
    </row>
    <row r="39" spans="1:20" ht="15" thickBot="1">
      <c r="A39" s="370"/>
      <c r="B39" s="367"/>
      <c r="C39" s="413"/>
      <c r="D39" s="409"/>
      <c r="E39" s="408"/>
      <c r="F39" s="458"/>
      <c r="G39" s="359"/>
      <c r="H39" s="359"/>
      <c r="I39" s="359"/>
      <c r="J39" s="359"/>
      <c r="K39" s="358" t="str">
        <f t="shared" si="0"/>
        <v/>
      </c>
      <c r="L39" s="357" t="str">
        <f t="shared" si="1"/>
        <v/>
      </c>
      <c r="M39" s="357" t="str">
        <f t="shared" si="2"/>
        <v/>
      </c>
      <c r="N39" s="357" t="str">
        <f t="shared" si="3"/>
        <v/>
      </c>
      <c r="O39" s="357" t="str">
        <f t="shared" si="4"/>
        <v/>
      </c>
      <c r="P39" s="357">
        <f t="shared" si="5"/>
        <v>0</v>
      </c>
      <c r="Q39" s="357">
        <f t="shared" si="6"/>
        <v>0</v>
      </c>
      <c r="R39" s="357" t="str">
        <f t="shared" si="7"/>
        <v/>
      </c>
      <c r="S39" s="357" t="str">
        <f t="shared" si="8"/>
        <v/>
      </c>
      <c r="T39" s="357" t="str">
        <f t="shared" si="9"/>
        <v/>
      </c>
    </row>
    <row r="40" spans="1:20">
      <c r="A40" s="364"/>
      <c r="B40" s="374"/>
      <c r="C40" s="452"/>
      <c r="D40" s="451"/>
      <c r="E40" s="450"/>
      <c r="F40" s="368"/>
      <c r="G40" s="359"/>
      <c r="H40" s="359"/>
      <c r="I40" s="359"/>
      <c r="J40" s="359"/>
      <c r="K40" s="358" t="str">
        <f t="shared" si="0"/>
        <v/>
      </c>
      <c r="L40" s="357" t="str">
        <f t="shared" si="1"/>
        <v/>
      </c>
      <c r="M40" s="357" t="str">
        <f t="shared" si="2"/>
        <v/>
      </c>
      <c r="N40" s="357" t="str">
        <f t="shared" si="3"/>
        <v/>
      </c>
      <c r="O40" s="357" t="str">
        <f t="shared" si="4"/>
        <v/>
      </c>
      <c r="P40" s="357">
        <f t="shared" si="5"/>
        <v>0</v>
      </c>
      <c r="Q40" s="357">
        <f t="shared" si="6"/>
        <v>0</v>
      </c>
      <c r="R40" s="357" t="str">
        <f t="shared" si="7"/>
        <v/>
      </c>
      <c r="S40" s="357" t="str">
        <f t="shared" si="8"/>
        <v/>
      </c>
      <c r="T40" s="357" t="str">
        <f t="shared" si="9"/>
        <v/>
      </c>
    </row>
    <row r="41" spans="1:20">
      <c r="A41" s="363"/>
      <c r="B41" s="367"/>
      <c r="C41" s="449"/>
      <c r="D41" s="444"/>
      <c r="E41" s="424"/>
      <c r="F41" s="362"/>
      <c r="G41" s="359"/>
      <c r="H41" s="359"/>
      <c r="I41" s="359"/>
      <c r="J41" s="359"/>
      <c r="K41" s="358" t="str">
        <f t="shared" si="0"/>
        <v/>
      </c>
      <c r="L41" s="357" t="str">
        <f t="shared" si="1"/>
        <v/>
      </c>
      <c r="M41" s="357" t="str">
        <f t="shared" si="2"/>
        <v/>
      </c>
      <c r="N41" s="357" t="str">
        <f t="shared" si="3"/>
        <v/>
      </c>
      <c r="O41" s="357" t="str">
        <f t="shared" si="4"/>
        <v/>
      </c>
      <c r="P41" s="357">
        <f t="shared" si="5"/>
        <v>0</v>
      </c>
      <c r="Q41" s="357">
        <f t="shared" si="6"/>
        <v>0</v>
      </c>
      <c r="R41" s="357" t="str">
        <f t="shared" si="7"/>
        <v/>
      </c>
      <c r="S41" s="357" t="str">
        <f t="shared" si="8"/>
        <v/>
      </c>
      <c r="T41" s="357" t="str">
        <f t="shared" si="9"/>
        <v/>
      </c>
    </row>
    <row r="42" spans="1:20">
      <c r="A42" s="363"/>
      <c r="B42" s="367"/>
      <c r="C42" s="449"/>
      <c r="D42" s="444"/>
      <c r="E42" s="424"/>
      <c r="F42" s="362"/>
      <c r="G42" s="359"/>
      <c r="H42" s="359"/>
      <c r="I42" s="359"/>
      <c r="J42" s="359"/>
      <c r="K42" s="358" t="str">
        <f t="shared" si="0"/>
        <v/>
      </c>
      <c r="L42" s="357" t="str">
        <f t="shared" si="1"/>
        <v/>
      </c>
      <c r="M42" s="357" t="str">
        <f t="shared" si="2"/>
        <v/>
      </c>
      <c r="N42" s="357" t="str">
        <f t="shared" si="3"/>
        <v/>
      </c>
      <c r="O42" s="357" t="str">
        <f t="shared" si="4"/>
        <v/>
      </c>
      <c r="P42" s="357">
        <f t="shared" si="5"/>
        <v>0</v>
      </c>
      <c r="Q42" s="357">
        <f t="shared" si="6"/>
        <v>0</v>
      </c>
      <c r="R42" s="357" t="str">
        <f t="shared" si="7"/>
        <v/>
      </c>
      <c r="S42" s="357" t="str">
        <f t="shared" si="8"/>
        <v/>
      </c>
      <c r="T42" s="357" t="str">
        <f t="shared" si="9"/>
        <v/>
      </c>
    </row>
    <row r="43" spans="1:20">
      <c r="A43" s="363"/>
      <c r="B43" s="367"/>
      <c r="C43" s="449"/>
      <c r="D43" s="438"/>
      <c r="E43" s="416"/>
      <c r="F43" s="437"/>
      <c r="G43" s="359"/>
      <c r="H43" s="359"/>
      <c r="I43" s="359"/>
      <c r="J43" s="359"/>
      <c r="K43" s="358" t="str">
        <f t="shared" si="0"/>
        <v/>
      </c>
      <c r="L43" s="357" t="str">
        <f t="shared" si="1"/>
        <v/>
      </c>
      <c r="M43" s="357" t="str">
        <f t="shared" si="2"/>
        <v/>
      </c>
      <c r="N43" s="357" t="str">
        <f t="shared" si="3"/>
        <v/>
      </c>
      <c r="O43" s="357" t="str">
        <f t="shared" si="4"/>
        <v/>
      </c>
      <c r="P43" s="357">
        <f t="shared" si="5"/>
        <v>0</v>
      </c>
      <c r="Q43" s="357">
        <f t="shared" si="6"/>
        <v>0</v>
      </c>
      <c r="R43" s="357" t="str">
        <f t="shared" si="7"/>
        <v/>
      </c>
      <c r="S43" s="357" t="str">
        <f t="shared" si="8"/>
        <v/>
      </c>
      <c r="T43" s="357" t="str">
        <f t="shared" si="9"/>
        <v/>
      </c>
    </row>
    <row r="44" spans="1:20">
      <c r="A44" s="363"/>
      <c r="B44" s="367"/>
      <c r="C44" s="449"/>
      <c r="D44" s="438"/>
      <c r="E44" s="416"/>
      <c r="F44" s="437"/>
      <c r="G44" s="359"/>
      <c r="H44" s="359"/>
      <c r="I44" s="359"/>
      <c r="J44" s="359"/>
      <c r="K44" s="358" t="str">
        <f t="shared" si="0"/>
        <v/>
      </c>
      <c r="L44" s="357" t="str">
        <f t="shared" si="1"/>
        <v/>
      </c>
      <c r="M44" s="357" t="str">
        <f t="shared" si="2"/>
        <v/>
      </c>
      <c r="N44" s="357" t="str">
        <f t="shared" si="3"/>
        <v/>
      </c>
      <c r="O44" s="357" t="str">
        <f t="shared" si="4"/>
        <v/>
      </c>
      <c r="P44" s="357">
        <f t="shared" si="5"/>
        <v>0</v>
      </c>
      <c r="Q44" s="357">
        <f t="shared" si="6"/>
        <v>0</v>
      </c>
      <c r="R44" s="357" t="str">
        <f t="shared" si="7"/>
        <v/>
      </c>
      <c r="S44" s="357" t="str">
        <f t="shared" si="8"/>
        <v/>
      </c>
      <c r="T44" s="357" t="str">
        <f t="shared" si="9"/>
        <v/>
      </c>
    </row>
    <row r="45" spans="1:20">
      <c r="A45" s="363"/>
      <c r="B45" s="367"/>
      <c r="C45" s="449"/>
      <c r="D45" s="438"/>
      <c r="E45" s="421"/>
      <c r="F45" s="362"/>
      <c r="G45" s="359"/>
      <c r="H45" s="359"/>
      <c r="I45" s="359"/>
      <c r="J45" s="359"/>
      <c r="K45" s="358" t="str">
        <f t="shared" si="0"/>
        <v/>
      </c>
      <c r="L45" s="357" t="str">
        <f t="shared" si="1"/>
        <v/>
      </c>
      <c r="M45" s="357" t="str">
        <f t="shared" si="2"/>
        <v/>
      </c>
      <c r="N45" s="357" t="str">
        <f t="shared" si="3"/>
        <v/>
      </c>
      <c r="O45" s="357" t="str">
        <f t="shared" si="4"/>
        <v/>
      </c>
      <c r="P45" s="357">
        <f t="shared" si="5"/>
        <v>0</v>
      </c>
      <c r="Q45" s="357">
        <f t="shared" si="6"/>
        <v>0</v>
      </c>
      <c r="R45" s="357" t="str">
        <f t="shared" si="7"/>
        <v/>
      </c>
      <c r="S45" s="357" t="str">
        <f t="shared" si="8"/>
        <v/>
      </c>
      <c r="T45" s="357" t="str">
        <f t="shared" si="9"/>
        <v/>
      </c>
    </row>
    <row r="46" spans="1:20">
      <c r="A46" s="363"/>
      <c r="B46" s="367"/>
      <c r="C46" s="449"/>
      <c r="D46" s="438"/>
      <c r="E46" s="416"/>
      <c r="F46" s="362"/>
      <c r="G46" s="359"/>
      <c r="H46" s="359"/>
      <c r="I46" s="359"/>
      <c r="J46" s="359"/>
      <c r="K46" s="358" t="str">
        <f t="shared" si="0"/>
        <v/>
      </c>
      <c r="L46" s="357" t="str">
        <f t="shared" si="1"/>
        <v/>
      </c>
      <c r="M46" s="357" t="str">
        <f t="shared" si="2"/>
        <v/>
      </c>
      <c r="N46" s="357" t="str">
        <f t="shared" si="3"/>
        <v/>
      </c>
      <c r="O46" s="357" t="str">
        <f t="shared" si="4"/>
        <v/>
      </c>
      <c r="P46" s="357">
        <f t="shared" si="5"/>
        <v>0</v>
      </c>
      <c r="Q46" s="357">
        <f t="shared" si="6"/>
        <v>0</v>
      </c>
      <c r="R46" s="357" t="str">
        <f t="shared" si="7"/>
        <v/>
      </c>
      <c r="S46" s="357" t="str">
        <f t="shared" si="8"/>
        <v/>
      </c>
      <c r="T46" s="357" t="str">
        <f t="shared" si="9"/>
        <v/>
      </c>
    </row>
    <row r="47" spans="1:20" ht="15" thickBot="1">
      <c r="A47" s="363"/>
      <c r="B47" s="367"/>
      <c r="C47" s="448"/>
      <c r="D47" s="447"/>
      <c r="E47" s="420"/>
      <c r="F47" s="366"/>
      <c r="G47" s="359"/>
      <c r="H47" s="359"/>
      <c r="I47" s="359"/>
      <c r="J47" s="359"/>
      <c r="K47" s="358" t="str">
        <f t="shared" si="0"/>
        <v/>
      </c>
      <c r="L47" s="357" t="str">
        <f t="shared" si="1"/>
        <v/>
      </c>
      <c r="M47" s="357" t="str">
        <f t="shared" si="2"/>
        <v/>
      </c>
      <c r="N47" s="357" t="str">
        <f t="shared" si="3"/>
        <v/>
      </c>
      <c r="O47" s="357" t="str">
        <f t="shared" si="4"/>
        <v/>
      </c>
      <c r="P47" s="357">
        <f t="shared" si="5"/>
        <v>0</v>
      </c>
      <c r="Q47" s="357">
        <f t="shared" si="6"/>
        <v>0</v>
      </c>
      <c r="R47" s="357" t="str">
        <f t="shared" si="7"/>
        <v/>
      </c>
      <c r="S47" s="357" t="str">
        <f t="shared" si="8"/>
        <v/>
      </c>
      <c r="T47" s="357" t="str">
        <f t="shared" si="9"/>
        <v/>
      </c>
    </row>
    <row r="48" spans="1:20" ht="15" thickBot="1">
      <c r="A48" s="370"/>
      <c r="B48" s="361"/>
      <c r="C48" s="413"/>
      <c r="D48" s="360"/>
      <c r="E48" s="411"/>
      <c r="F48" s="437"/>
      <c r="G48" s="359"/>
      <c r="H48" s="359"/>
      <c r="I48" s="359"/>
      <c r="J48" s="359"/>
      <c r="K48" s="358" t="str">
        <f t="shared" si="0"/>
        <v/>
      </c>
      <c r="L48" s="357" t="str">
        <f t="shared" si="1"/>
        <v/>
      </c>
      <c r="M48" s="357" t="str">
        <f t="shared" si="2"/>
        <v/>
      </c>
      <c r="N48" s="357" t="str">
        <f t="shared" si="3"/>
        <v/>
      </c>
      <c r="O48" s="357" t="str">
        <f t="shared" si="4"/>
        <v/>
      </c>
      <c r="P48" s="357">
        <f t="shared" si="5"/>
        <v>0</v>
      </c>
      <c r="Q48" s="357">
        <f t="shared" si="6"/>
        <v>0</v>
      </c>
      <c r="R48" s="357" t="str">
        <f t="shared" si="7"/>
        <v/>
      </c>
      <c r="S48" s="357" t="str">
        <f t="shared" si="8"/>
        <v/>
      </c>
      <c r="T48" s="357" t="str">
        <f t="shared" si="9"/>
        <v/>
      </c>
    </row>
    <row r="49" spans="1:21">
      <c r="A49" s="364"/>
      <c r="B49" s="406"/>
      <c r="C49" s="443"/>
      <c r="D49" s="433"/>
      <c r="E49" s="432"/>
      <c r="F49" s="368"/>
      <c r="G49" s="359"/>
      <c r="H49" s="359"/>
      <c r="I49" s="359"/>
      <c r="J49" s="359"/>
      <c r="K49" s="358" t="str">
        <f t="shared" si="0"/>
        <v/>
      </c>
      <c r="L49" s="357" t="str">
        <f t="shared" si="1"/>
        <v/>
      </c>
      <c r="M49" s="357" t="str">
        <f t="shared" si="2"/>
        <v/>
      </c>
      <c r="N49" s="357" t="str">
        <f t="shared" si="3"/>
        <v/>
      </c>
      <c r="O49" s="357" t="str">
        <f t="shared" si="4"/>
        <v/>
      </c>
      <c r="P49" s="357">
        <f t="shared" si="5"/>
        <v>0</v>
      </c>
      <c r="Q49" s="357">
        <f t="shared" si="6"/>
        <v>0</v>
      </c>
      <c r="R49" s="357" t="str">
        <f t="shared" si="7"/>
        <v/>
      </c>
      <c r="S49" s="357" t="str">
        <f t="shared" si="8"/>
        <v/>
      </c>
      <c r="T49" s="357" t="str">
        <f t="shared" si="9"/>
        <v/>
      </c>
    </row>
    <row r="50" spans="1:21">
      <c r="A50" s="363"/>
      <c r="B50" s="372"/>
      <c r="C50" s="434"/>
      <c r="D50" s="438"/>
      <c r="E50" s="421"/>
      <c r="F50" s="371"/>
      <c r="G50" s="359"/>
      <c r="H50" s="359"/>
      <c r="I50" s="359"/>
      <c r="J50" s="359"/>
      <c r="K50" s="358" t="str">
        <f t="shared" si="0"/>
        <v/>
      </c>
      <c r="L50" s="357" t="str">
        <f t="shared" si="1"/>
        <v/>
      </c>
      <c r="M50" s="357" t="str">
        <f t="shared" si="2"/>
        <v/>
      </c>
      <c r="N50" s="357" t="str">
        <f t="shared" si="3"/>
        <v/>
      </c>
      <c r="O50" s="357" t="str">
        <f t="shared" si="4"/>
        <v/>
      </c>
      <c r="P50" s="357">
        <f t="shared" si="5"/>
        <v>0</v>
      </c>
      <c r="Q50" s="357">
        <f t="shared" si="6"/>
        <v>0</v>
      </c>
      <c r="R50" s="357" t="str">
        <f t="shared" si="7"/>
        <v/>
      </c>
      <c r="S50" s="357" t="str">
        <f t="shared" si="8"/>
        <v/>
      </c>
      <c r="T50" s="357" t="str">
        <f t="shared" si="9"/>
        <v/>
      </c>
    </row>
    <row r="51" spans="1:21">
      <c r="A51" s="363"/>
      <c r="B51" s="372"/>
      <c r="C51" s="434"/>
      <c r="D51" s="438"/>
      <c r="E51" s="421"/>
      <c r="F51" s="437"/>
      <c r="G51" s="359"/>
      <c r="H51" s="359"/>
      <c r="I51" s="359"/>
      <c r="J51" s="359"/>
      <c r="K51" s="358" t="str">
        <f t="shared" si="0"/>
        <v/>
      </c>
      <c r="L51" s="357" t="str">
        <f t="shared" si="1"/>
        <v/>
      </c>
      <c r="M51" s="357" t="str">
        <f t="shared" si="2"/>
        <v/>
      </c>
      <c r="N51" s="357" t="str">
        <f t="shared" si="3"/>
        <v/>
      </c>
      <c r="O51" s="357" t="str">
        <f t="shared" si="4"/>
        <v/>
      </c>
      <c r="P51" s="357">
        <f t="shared" si="5"/>
        <v>0</v>
      </c>
      <c r="Q51" s="357">
        <f t="shared" si="6"/>
        <v>0</v>
      </c>
      <c r="R51" s="357" t="str">
        <f t="shared" si="7"/>
        <v/>
      </c>
      <c r="S51" s="357" t="str">
        <f t="shared" si="8"/>
        <v/>
      </c>
      <c r="T51" s="357" t="str">
        <f t="shared" si="9"/>
        <v/>
      </c>
    </row>
    <row r="52" spans="1:21">
      <c r="A52" s="363"/>
      <c r="B52" s="372"/>
      <c r="C52" s="434"/>
      <c r="D52" s="438"/>
      <c r="E52" s="421"/>
      <c r="F52" s="371"/>
      <c r="G52" s="359"/>
      <c r="H52" s="359"/>
      <c r="I52" s="359"/>
      <c r="J52" s="359"/>
      <c r="K52" s="358" t="str">
        <f t="shared" si="0"/>
        <v/>
      </c>
      <c r="L52" s="357" t="str">
        <f t="shared" si="1"/>
        <v/>
      </c>
      <c r="M52" s="357" t="str">
        <f t="shared" si="2"/>
        <v/>
      </c>
      <c r="N52" s="357" t="str">
        <f t="shared" si="3"/>
        <v/>
      </c>
      <c r="O52" s="357" t="str">
        <f t="shared" si="4"/>
        <v/>
      </c>
      <c r="P52" s="357">
        <f t="shared" si="5"/>
        <v>0</v>
      </c>
      <c r="Q52" s="357">
        <f t="shared" si="6"/>
        <v>0</v>
      </c>
      <c r="R52" s="357" t="str">
        <f t="shared" si="7"/>
        <v/>
      </c>
      <c r="S52" s="357" t="str">
        <f t="shared" si="8"/>
        <v/>
      </c>
      <c r="T52" s="357" t="str">
        <f t="shared" si="9"/>
        <v/>
      </c>
    </row>
    <row r="53" spans="1:21">
      <c r="A53" s="363"/>
      <c r="B53" s="372"/>
      <c r="C53" s="434"/>
      <c r="D53" s="438"/>
      <c r="E53" s="421"/>
      <c r="F53" s="371"/>
      <c r="G53" s="359"/>
      <c r="H53" s="359"/>
      <c r="I53" s="359"/>
      <c r="J53" s="359"/>
      <c r="K53" s="358" t="str">
        <f t="shared" si="0"/>
        <v/>
      </c>
      <c r="L53" s="357" t="str">
        <f t="shared" si="1"/>
        <v/>
      </c>
      <c r="M53" s="357" t="str">
        <f t="shared" si="2"/>
        <v/>
      </c>
      <c r="N53" s="357" t="str">
        <f t="shared" si="3"/>
        <v/>
      </c>
      <c r="O53" s="357" t="str">
        <f t="shared" si="4"/>
        <v/>
      </c>
      <c r="P53" s="357">
        <f t="shared" si="5"/>
        <v>0</v>
      </c>
      <c r="Q53" s="357">
        <f t="shared" si="6"/>
        <v>0</v>
      </c>
      <c r="R53" s="357" t="str">
        <f t="shared" si="7"/>
        <v/>
      </c>
      <c r="S53" s="357" t="str">
        <f t="shared" si="8"/>
        <v/>
      </c>
      <c r="T53" s="357" t="str">
        <f t="shared" si="9"/>
        <v/>
      </c>
    </row>
    <row r="54" spans="1:21">
      <c r="A54" s="363"/>
      <c r="B54" s="372"/>
      <c r="C54" s="434"/>
      <c r="D54" s="438"/>
      <c r="E54" s="421"/>
      <c r="F54" s="371"/>
      <c r="G54" s="359"/>
      <c r="H54" s="359"/>
      <c r="I54" s="359"/>
      <c r="J54" s="359"/>
      <c r="K54" s="358" t="str">
        <f t="shared" si="0"/>
        <v/>
      </c>
      <c r="L54" s="357" t="str">
        <f t="shared" si="1"/>
        <v/>
      </c>
      <c r="M54" s="357" t="str">
        <f t="shared" si="2"/>
        <v/>
      </c>
      <c r="N54" s="357" t="str">
        <f t="shared" si="3"/>
        <v/>
      </c>
      <c r="O54" s="357" t="str">
        <f t="shared" si="4"/>
        <v/>
      </c>
      <c r="P54" s="357">
        <f t="shared" si="5"/>
        <v>0</v>
      </c>
      <c r="Q54" s="357">
        <f t="shared" si="6"/>
        <v>0</v>
      </c>
      <c r="R54" s="357" t="str">
        <f t="shared" si="7"/>
        <v/>
      </c>
      <c r="S54" s="357" t="str">
        <f t="shared" si="8"/>
        <v/>
      </c>
      <c r="T54" s="357" t="str">
        <f t="shared" si="9"/>
        <v/>
      </c>
    </row>
    <row r="55" spans="1:21" ht="15" thickBot="1">
      <c r="A55" s="363"/>
      <c r="B55" s="405"/>
      <c r="C55" s="446"/>
      <c r="D55" s="438"/>
      <c r="E55" s="421"/>
      <c r="F55" s="371"/>
      <c r="G55" s="359"/>
      <c r="H55" s="359"/>
      <c r="I55" s="359"/>
      <c r="J55" s="359"/>
      <c r="K55" s="358" t="str">
        <f t="shared" si="0"/>
        <v/>
      </c>
      <c r="L55" s="357" t="str">
        <f t="shared" si="1"/>
        <v/>
      </c>
      <c r="M55" s="357" t="str">
        <f t="shared" si="2"/>
        <v/>
      </c>
      <c r="N55" s="357" t="str">
        <f t="shared" si="3"/>
        <v/>
      </c>
      <c r="O55" s="357" t="str">
        <f t="shared" si="4"/>
        <v/>
      </c>
      <c r="P55" s="357">
        <f t="shared" si="5"/>
        <v>0</v>
      </c>
      <c r="Q55" s="357">
        <f t="shared" si="6"/>
        <v>0</v>
      </c>
      <c r="R55" s="357" t="str">
        <f t="shared" si="7"/>
        <v/>
      </c>
      <c r="S55" s="357" t="str">
        <f t="shared" si="8"/>
        <v/>
      </c>
      <c r="T55" s="357" t="str">
        <f t="shared" si="9"/>
        <v/>
      </c>
    </row>
    <row r="56" spans="1:21" ht="15" thickBot="1">
      <c r="A56" s="370"/>
      <c r="B56" s="361"/>
      <c r="C56" s="414"/>
      <c r="D56" s="360"/>
      <c r="E56" s="411"/>
      <c r="F56" s="445"/>
      <c r="G56" s="359"/>
      <c r="H56" s="359"/>
      <c r="I56" s="359"/>
      <c r="J56" s="359"/>
      <c r="K56" s="358" t="str">
        <f t="shared" si="0"/>
        <v/>
      </c>
      <c r="L56" s="357" t="str">
        <f t="shared" si="1"/>
        <v/>
      </c>
      <c r="M56" s="357" t="str">
        <f t="shared" si="2"/>
        <v/>
      </c>
      <c r="N56" s="357" t="str">
        <f t="shared" si="3"/>
        <v/>
      </c>
      <c r="O56" s="357" t="str">
        <f t="shared" si="4"/>
        <v/>
      </c>
      <c r="P56" s="357">
        <f t="shared" si="5"/>
        <v>0</v>
      </c>
      <c r="Q56" s="357">
        <f t="shared" si="6"/>
        <v>0</v>
      </c>
      <c r="R56" s="357" t="str">
        <f t="shared" si="7"/>
        <v/>
      </c>
      <c r="S56" s="357" t="str">
        <f t="shared" si="8"/>
        <v/>
      </c>
      <c r="T56" s="357" t="str">
        <f t="shared" si="9"/>
        <v/>
      </c>
    </row>
    <row r="57" spans="1:21">
      <c r="A57" s="364"/>
      <c r="B57" s="406"/>
      <c r="C57" s="443"/>
      <c r="D57" s="433"/>
      <c r="E57" s="423"/>
      <c r="F57" s="368"/>
      <c r="G57" s="359"/>
      <c r="H57" s="359"/>
      <c r="I57" s="359"/>
      <c r="J57" s="359"/>
      <c r="K57" s="358" t="str">
        <f t="shared" si="0"/>
        <v/>
      </c>
      <c r="L57" s="357" t="str">
        <f t="shared" si="1"/>
        <v/>
      </c>
      <c r="M57" s="357" t="str">
        <f t="shared" si="2"/>
        <v/>
      </c>
      <c r="N57" s="357" t="str">
        <f t="shared" si="3"/>
        <v/>
      </c>
      <c r="O57" s="357" t="str">
        <f t="shared" si="4"/>
        <v/>
      </c>
      <c r="P57" s="357">
        <f t="shared" si="5"/>
        <v>0</v>
      </c>
      <c r="Q57" s="357">
        <f t="shared" si="6"/>
        <v>0</v>
      </c>
      <c r="R57" s="357" t="str">
        <f t="shared" si="7"/>
        <v/>
      </c>
      <c r="S57" s="357" t="str">
        <f t="shared" si="8"/>
        <v/>
      </c>
      <c r="T57" s="357" t="str">
        <f t="shared" si="9"/>
        <v/>
      </c>
    </row>
    <row r="58" spans="1:21">
      <c r="A58" s="363"/>
      <c r="B58" s="372"/>
      <c r="C58" s="434"/>
      <c r="D58" s="438"/>
      <c r="E58" s="421"/>
      <c r="F58" s="437"/>
      <c r="G58" s="359"/>
      <c r="H58" s="359"/>
      <c r="I58" s="359"/>
      <c r="J58" s="359"/>
      <c r="K58" s="358" t="str">
        <f t="shared" si="0"/>
        <v/>
      </c>
      <c r="L58" s="357" t="str">
        <f t="shared" si="1"/>
        <v/>
      </c>
      <c r="M58" s="357" t="str">
        <f t="shared" si="2"/>
        <v/>
      </c>
      <c r="N58" s="357" t="str">
        <f t="shared" si="3"/>
        <v/>
      </c>
      <c r="O58" s="357" t="str">
        <f t="shared" si="4"/>
        <v/>
      </c>
      <c r="P58" s="357">
        <f t="shared" si="5"/>
        <v>0</v>
      </c>
      <c r="Q58" s="357">
        <f t="shared" si="6"/>
        <v>0</v>
      </c>
      <c r="R58" s="357" t="str">
        <f t="shared" si="7"/>
        <v/>
      </c>
      <c r="S58" s="357" t="str">
        <f t="shared" si="8"/>
        <v/>
      </c>
      <c r="T58" s="357" t="str">
        <f t="shared" si="9"/>
        <v/>
      </c>
    </row>
    <row r="59" spans="1:21">
      <c r="A59" s="363"/>
      <c r="B59" s="372"/>
      <c r="C59" s="434"/>
      <c r="D59" s="444"/>
      <c r="E59" s="424"/>
      <c r="F59" s="362"/>
      <c r="G59" s="359"/>
      <c r="H59" s="359"/>
      <c r="I59" s="359"/>
      <c r="J59" s="359"/>
      <c r="K59" s="358" t="str">
        <f t="shared" si="0"/>
        <v/>
      </c>
      <c r="L59" s="357" t="str">
        <f t="shared" si="1"/>
        <v/>
      </c>
      <c r="M59" s="357" t="str">
        <f t="shared" si="2"/>
        <v/>
      </c>
      <c r="N59" s="357" t="str">
        <f t="shared" si="3"/>
        <v/>
      </c>
      <c r="O59" s="357" t="str">
        <f t="shared" si="4"/>
        <v/>
      </c>
      <c r="P59" s="357">
        <f t="shared" si="5"/>
        <v>0</v>
      </c>
      <c r="Q59" s="357">
        <f t="shared" si="6"/>
        <v>0</v>
      </c>
      <c r="R59" s="357" t="str">
        <f t="shared" si="7"/>
        <v/>
      </c>
      <c r="S59" s="357" t="str">
        <f t="shared" si="8"/>
        <v/>
      </c>
      <c r="T59" s="357" t="str">
        <f t="shared" si="9"/>
        <v/>
      </c>
    </row>
    <row r="60" spans="1:21">
      <c r="A60" s="363"/>
      <c r="B60" s="372"/>
      <c r="C60" s="434"/>
      <c r="D60" s="438"/>
      <c r="E60" s="421"/>
      <c r="F60" s="371"/>
      <c r="G60" s="359"/>
      <c r="H60" s="359"/>
      <c r="I60" s="359"/>
      <c r="J60" s="359"/>
      <c r="K60" s="358" t="str">
        <f t="shared" si="0"/>
        <v/>
      </c>
      <c r="L60" s="357" t="str">
        <f t="shared" si="1"/>
        <v/>
      </c>
      <c r="M60" s="357" t="str">
        <f t="shared" si="2"/>
        <v/>
      </c>
      <c r="N60" s="357" t="str">
        <f t="shared" si="3"/>
        <v/>
      </c>
      <c r="O60" s="357" t="str">
        <f t="shared" si="4"/>
        <v/>
      </c>
      <c r="P60" s="357">
        <f t="shared" si="5"/>
        <v>0</v>
      </c>
      <c r="Q60" s="357">
        <f t="shared" si="6"/>
        <v>0</v>
      </c>
      <c r="R60" s="357" t="str">
        <f t="shared" si="7"/>
        <v/>
      </c>
      <c r="S60" s="357" t="str">
        <f t="shared" si="8"/>
        <v/>
      </c>
      <c r="T60" s="357" t="str">
        <f t="shared" si="9"/>
        <v/>
      </c>
    </row>
    <row r="61" spans="1:21" ht="15" thickBot="1">
      <c r="A61" s="363"/>
      <c r="B61" s="405"/>
      <c r="C61" s="434"/>
      <c r="D61" s="428"/>
      <c r="E61" s="435"/>
      <c r="F61" s="362"/>
      <c r="G61" s="359"/>
      <c r="H61" s="359"/>
      <c r="I61" s="359"/>
      <c r="J61" s="359"/>
      <c r="K61" s="358" t="str">
        <f t="shared" si="0"/>
        <v/>
      </c>
      <c r="L61" s="357" t="str">
        <f t="shared" si="1"/>
        <v/>
      </c>
      <c r="M61" s="357" t="str">
        <f t="shared" si="2"/>
        <v/>
      </c>
      <c r="N61" s="357" t="str">
        <f t="shared" si="3"/>
        <v/>
      </c>
      <c r="O61" s="357" t="str">
        <f t="shared" si="4"/>
        <v/>
      </c>
      <c r="P61" s="357">
        <f t="shared" si="5"/>
        <v>0</v>
      </c>
      <c r="Q61" s="357">
        <f t="shared" si="6"/>
        <v>0</v>
      </c>
      <c r="R61" s="357" t="str">
        <f t="shared" si="7"/>
        <v/>
      </c>
      <c r="S61" s="357" t="str">
        <f t="shared" si="8"/>
        <v/>
      </c>
      <c r="T61" s="357" t="str">
        <f t="shared" si="9"/>
        <v/>
      </c>
    </row>
    <row r="62" spans="1:21" ht="15" thickBot="1">
      <c r="A62" s="365"/>
      <c r="B62" s="361"/>
      <c r="C62" s="414"/>
      <c r="D62" s="360"/>
      <c r="E62" s="411"/>
      <c r="F62" s="429"/>
      <c r="G62" s="359"/>
      <c r="H62" s="359"/>
      <c r="I62" s="359"/>
      <c r="J62" s="359"/>
      <c r="K62" s="358" t="str">
        <f t="shared" si="0"/>
        <v/>
      </c>
      <c r="L62" s="357" t="str">
        <f t="shared" si="1"/>
        <v/>
      </c>
      <c r="M62" s="357" t="str">
        <f t="shared" si="2"/>
        <v/>
      </c>
      <c r="N62" s="357" t="str">
        <f t="shared" si="3"/>
        <v/>
      </c>
      <c r="O62" s="357" t="str">
        <f t="shared" si="4"/>
        <v/>
      </c>
      <c r="P62" s="357">
        <f t="shared" si="5"/>
        <v>0</v>
      </c>
      <c r="Q62" s="357">
        <f t="shared" si="6"/>
        <v>0</v>
      </c>
      <c r="R62" s="357" t="str">
        <f t="shared" si="7"/>
        <v/>
      </c>
      <c r="S62" s="357" t="str">
        <f t="shared" si="8"/>
        <v/>
      </c>
      <c r="T62" s="357" t="str">
        <f t="shared" si="9"/>
        <v/>
      </c>
    </row>
    <row r="63" spans="1:21">
      <c r="A63" s="364"/>
      <c r="B63" s="406"/>
      <c r="C63" s="443"/>
      <c r="D63" s="442"/>
      <c r="E63" s="423"/>
      <c r="F63" s="368"/>
      <c r="G63" s="359"/>
      <c r="H63" s="359"/>
      <c r="I63" s="359"/>
      <c r="J63" s="359"/>
      <c r="K63" s="358" t="str">
        <f t="shared" si="0"/>
        <v/>
      </c>
      <c r="L63" s="357" t="str">
        <f t="shared" si="1"/>
        <v/>
      </c>
      <c r="M63" s="357" t="str">
        <f t="shared" si="2"/>
        <v/>
      </c>
      <c r="N63" s="357" t="str">
        <f t="shared" si="3"/>
        <v/>
      </c>
      <c r="O63" s="357" t="str">
        <f t="shared" si="4"/>
        <v/>
      </c>
      <c r="P63" s="357">
        <f t="shared" si="5"/>
        <v>0</v>
      </c>
      <c r="Q63" s="357">
        <f t="shared" si="6"/>
        <v>0</v>
      </c>
      <c r="R63" s="357" t="str">
        <f t="shared" si="7"/>
        <v/>
      </c>
      <c r="S63" s="357" t="str">
        <f t="shared" si="8"/>
        <v/>
      </c>
      <c r="T63" s="357" t="str">
        <f t="shared" si="9"/>
        <v/>
      </c>
      <c r="U63" s="357" t="e">
        <f>repl</f>
        <v>#NAME?</v>
      </c>
    </row>
    <row r="64" spans="1:21">
      <c r="A64" s="363"/>
      <c r="B64" s="372"/>
      <c r="C64" s="434"/>
      <c r="D64" s="438"/>
      <c r="E64" s="416"/>
      <c r="F64" s="437"/>
      <c r="G64" s="359"/>
      <c r="H64" s="359"/>
      <c r="I64" s="359"/>
      <c r="J64" s="359"/>
      <c r="K64" s="358" t="str">
        <f t="shared" si="0"/>
        <v/>
      </c>
      <c r="L64" s="357" t="str">
        <f t="shared" si="1"/>
        <v/>
      </c>
      <c r="M64" s="357" t="str">
        <f t="shared" si="2"/>
        <v/>
      </c>
      <c r="N64" s="357" t="str">
        <f t="shared" si="3"/>
        <v/>
      </c>
      <c r="O64" s="357" t="str">
        <f t="shared" si="4"/>
        <v/>
      </c>
      <c r="P64" s="357">
        <f t="shared" si="5"/>
        <v>0</v>
      </c>
      <c r="Q64" s="357">
        <f t="shared" si="6"/>
        <v>0</v>
      </c>
      <c r="R64" s="357" t="str">
        <f t="shared" si="7"/>
        <v/>
      </c>
      <c r="S64" s="357" t="str">
        <f t="shared" si="8"/>
        <v/>
      </c>
      <c r="T64" s="357" t="str">
        <f t="shared" si="9"/>
        <v/>
      </c>
    </row>
    <row r="65" spans="1:20">
      <c r="A65" s="363"/>
      <c r="B65" s="372"/>
      <c r="C65" s="441"/>
      <c r="D65" s="438"/>
      <c r="E65" s="421"/>
      <c r="F65" s="362"/>
      <c r="G65" s="359"/>
      <c r="H65" s="359"/>
      <c r="I65" s="359"/>
      <c r="J65" s="359"/>
      <c r="K65" s="358" t="str">
        <f t="shared" si="0"/>
        <v/>
      </c>
      <c r="L65" s="357" t="str">
        <f t="shared" si="1"/>
        <v/>
      </c>
      <c r="M65" s="357" t="str">
        <f t="shared" si="2"/>
        <v/>
      </c>
      <c r="N65" s="357" t="str">
        <f t="shared" si="3"/>
        <v/>
      </c>
      <c r="O65" s="357" t="str">
        <f t="shared" si="4"/>
        <v/>
      </c>
      <c r="P65" s="357">
        <f t="shared" si="5"/>
        <v>0</v>
      </c>
      <c r="Q65" s="357">
        <f t="shared" si="6"/>
        <v>0</v>
      </c>
      <c r="R65" s="357" t="str">
        <f t="shared" si="7"/>
        <v/>
      </c>
      <c r="S65" s="357" t="str">
        <f t="shared" si="8"/>
        <v/>
      </c>
      <c r="T65" s="357" t="str">
        <f t="shared" si="9"/>
        <v/>
      </c>
    </row>
    <row r="66" spans="1:20">
      <c r="A66" s="363"/>
      <c r="B66" s="372"/>
      <c r="C66" s="440"/>
      <c r="D66" s="438"/>
      <c r="E66" s="421"/>
      <c r="F66" s="362"/>
      <c r="G66" s="359"/>
      <c r="H66" s="359"/>
      <c r="I66" s="359"/>
      <c r="J66" s="359"/>
      <c r="K66" s="358" t="str">
        <f t="shared" si="0"/>
        <v/>
      </c>
      <c r="L66" s="357" t="str">
        <f t="shared" si="1"/>
        <v/>
      </c>
      <c r="M66" s="357" t="str">
        <f t="shared" si="2"/>
        <v/>
      </c>
      <c r="N66" s="357" t="str">
        <f t="shared" si="3"/>
        <v/>
      </c>
      <c r="O66" s="357" t="str">
        <f t="shared" si="4"/>
        <v/>
      </c>
      <c r="P66" s="357">
        <f t="shared" si="5"/>
        <v>0</v>
      </c>
      <c r="Q66" s="357">
        <f t="shared" si="6"/>
        <v>0</v>
      </c>
      <c r="R66" s="357" t="str">
        <f t="shared" si="7"/>
        <v/>
      </c>
      <c r="S66" s="357" t="str">
        <f t="shared" si="8"/>
        <v/>
      </c>
      <c r="T66" s="357" t="str">
        <f t="shared" si="9"/>
        <v/>
      </c>
    </row>
    <row r="67" spans="1:20" ht="15" thickBot="1">
      <c r="A67" s="363"/>
      <c r="B67" s="405"/>
      <c r="C67" s="439"/>
      <c r="D67" s="438"/>
      <c r="E67" s="420"/>
      <c r="F67" s="366"/>
      <c r="G67" s="359"/>
      <c r="H67" s="359"/>
      <c r="I67" s="359"/>
      <c r="J67" s="359"/>
      <c r="K67" s="358" t="str">
        <f t="shared" si="0"/>
        <v/>
      </c>
      <c r="L67" s="357" t="str">
        <f t="shared" si="1"/>
        <v/>
      </c>
      <c r="M67" s="357" t="str">
        <f t="shared" si="2"/>
        <v/>
      </c>
      <c r="N67" s="357" t="str">
        <f t="shared" si="3"/>
        <v/>
      </c>
      <c r="O67" s="357" t="str">
        <f t="shared" si="4"/>
        <v/>
      </c>
      <c r="P67" s="357">
        <f t="shared" si="5"/>
        <v>0</v>
      </c>
      <c r="Q67" s="357">
        <f t="shared" si="6"/>
        <v>0</v>
      </c>
      <c r="R67" s="357" t="str">
        <f t="shared" si="7"/>
        <v/>
      </c>
      <c r="S67" s="357" t="str">
        <f t="shared" si="8"/>
        <v/>
      </c>
      <c r="T67" s="357" t="str">
        <f t="shared" si="9"/>
        <v/>
      </c>
    </row>
    <row r="68" spans="1:20" ht="15" thickBot="1">
      <c r="A68" s="365"/>
      <c r="B68" s="365"/>
      <c r="C68" s="412"/>
      <c r="D68" s="360"/>
      <c r="E68" s="411"/>
      <c r="F68" s="437"/>
      <c r="G68" s="359"/>
      <c r="H68" s="359"/>
      <c r="I68" s="359"/>
      <c r="J68" s="359"/>
      <c r="K68" s="358" t="str">
        <f t="shared" si="0"/>
        <v/>
      </c>
      <c r="L68" s="357" t="str">
        <f t="shared" si="1"/>
        <v/>
      </c>
      <c r="M68" s="357" t="str">
        <f t="shared" si="2"/>
        <v/>
      </c>
      <c r="N68" s="357" t="str">
        <f t="shared" si="3"/>
        <v/>
      </c>
      <c r="O68" s="357" t="str">
        <f t="shared" si="4"/>
        <v/>
      </c>
      <c r="P68" s="357">
        <f t="shared" si="5"/>
        <v>0</v>
      </c>
      <c r="Q68" s="357">
        <f t="shared" si="6"/>
        <v>0</v>
      </c>
      <c r="R68" s="357" t="str">
        <f t="shared" si="7"/>
        <v/>
      </c>
      <c r="S68" s="357" t="str">
        <f t="shared" si="8"/>
        <v/>
      </c>
      <c r="T68" s="357" t="str">
        <f t="shared" si="9"/>
        <v/>
      </c>
    </row>
    <row r="69" spans="1:20" ht="15" thickBot="1">
      <c r="A69" s="363"/>
      <c r="B69" s="404"/>
      <c r="C69" s="436"/>
      <c r="D69" s="428"/>
      <c r="E69" s="435"/>
      <c r="F69" s="425"/>
      <c r="G69" s="359"/>
      <c r="H69" s="359"/>
      <c r="I69" s="359"/>
      <c r="J69" s="359"/>
      <c r="K69" s="358" t="str">
        <f t="shared" si="0"/>
        <v/>
      </c>
      <c r="L69" s="357" t="str">
        <f t="shared" si="1"/>
        <v/>
      </c>
      <c r="M69" s="357" t="str">
        <f t="shared" si="2"/>
        <v/>
      </c>
      <c r="N69" s="357" t="str">
        <f t="shared" si="3"/>
        <v/>
      </c>
      <c r="O69" s="357" t="str">
        <f t="shared" si="4"/>
        <v/>
      </c>
      <c r="P69" s="357">
        <f t="shared" si="5"/>
        <v>0</v>
      </c>
      <c r="Q69" s="357">
        <f t="shared" si="6"/>
        <v>0</v>
      </c>
      <c r="R69" s="357" t="str">
        <f t="shared" si="7"/>
        <v/>
      </c>
      <c r="S69" s="357" t="str">
        <f t="shared" si="8"/>
        <v/>
      </c>
      <c r="T69" s="357" t="str">
        <f t="shared" si="9"/>
        <v/>
      </c>
    </row>
    <row r="70" spans="1:20" ht="15" thickBot="1">
      <c r="A70" s="365"/>
      <c r="B70" s="365"/>
      <c r="C70" s="412"/>
      <c r="D70" s="360"/>
      <c r="E70" s="411"/>
      <c r="F70" s="429"/>
      <c r="G70" s="359"/>
      <c r="H70" s="359"/>
      <c r="I70" s="359"/>
      <c r="J70" s="359"/>
      <c r="K70" s="358" t="str">
        <f t="shared" si="0"/>
        <v/>
      </c>
      <c r="L70" s="357" t="str">
        <f t="shared" si="1"/>
        <v/>
      </c>
      <c r="M70" s="357" t="str">
        <f t="shared" si="2"/>
        <v/>
      </c>
      <c r="N70" s="357" t="str">
        <f t="shared" si="3"/>
        <v/>
      </c>
      <c r="O70" s="357" t="str">
        <f t="shared" si="4"/>
        <v/>
      </c>
      <c r="P70" s="357">
        <f t="shared" si="5"/>
        <v>0</v>
      </c>
      <c r="Q70" s="357">
        <f t="shared" si="6"/>
        <v>0</v>
      </c>
      <c r="R70" s="357" t="str">
        <f t="shared" si="7"/>
        <v/>
      </c>
      <c r="S70" s="357" t="str">
        <f t="shared" si="8"/>
        <v/>
      </c>
      <c r="T70" s="357" t="str">
        <f t="shared" si="9"/>
        <v/>
      </c>
    </row>
    <row r="71" spans="1:20" ht="15" thickBot="1">
      <c r="A71" s="363"/>
      <c r="B71" s="404"/>
      <c r="C71" s="434"/>
      <c r="D71" s="433"/>
      <c r="E71" s="432"/>
      <c r="F71" s="373"/>
      <c r="G71" s="359"/>
      <c r="H71" s="359"/>
      <c r="I71" s="359"/>
      <c r="J71" s="359"/>
      <c r="K71" s="358" t="str">
        <f t="shared" si="0"/>
        <v/>
      </c>
      <c r="L71" s="357" t="str">
        <f t="shared" si="1"/>
        <v/>
      </c>
      <c r="M71" s="357" t="str">
        <f t="shared" si="2"/>
        <v/>
      </c>
      <c r="N71" s="357" t="str">
        <f t="shared" si="3"/>
        <v/>
      </c>
      <c r="O71" s="357" t="str">
        <f t="shared" si="4"/>
        <v/>
      </c>
      <c r="P71" s="357">
        <f t="shared" si="5"/>
        <v>0</v>
      </c>
      <c r="Q71" s="357">
        <f t="shared" si="6"/>
        <v>0</v>
      </c>
      <c r="R71" s="357" t="str">
        <f t="shared" si="7"/>
        <v/>
      </c>
      <c r="S71" s="357" t="str">
        <f t="shared" si="8"/>
        <v/>
      </c>
      <c r="T71" s="357" t="str">
        <f t="shared" si="9"/>
        <v/>
      </c>
    </row>
    <row r="72" spans="1:20" ht="15" thickBot="1">
      <c r="A72" s="361"/>
      <c r="B72" s="361"/>
      <c r="C72" s="412"/>
      <c r="D72" s="360"/>
      <c r="E72" s="411"/>
      <c r="F72" s="429"/>
      <c r="G72" s="359"/>
      <c r="H72" s="359"/>
      <c r="I72" s="359"/>
      <c r="J72" s="359"/>
      <c r="K72" s="358" t="str">
        <f t="shared" si="0"/>
        <v/>
      </c>
      <c r="L72" s="357" t="str">
        <f t="shared" si="1"/>
        <v/>
      </c>
      <c r="M72" s="357" t="str">
        <f t="shared" si="2"/>
        <v/>
      </c>
      <c r="N72" s="357" t="str">
        <f t="shared" si="3"/>
        <v/>
      </c>
      <c r="O72" s="357" t="str">
        <f t="shared" si="4"/>
        <v/>
      </c>
      <c r="P72" s="357">
        <f t="shared" si="5"/>
        <v>0</v>
      </c>
      <c r="Q72" s="357">
        <f t="shared" si="6"/>
        <v>0</v>
      </c>
      <c r="R72" s="357" t="str">
        <f t="shared" si="7"/>
        <v/>
      </c>
      <c r="S72" s="357" t="str">
        <f t="shared" si="8"/>
        <v/>
      </c>
      <c r="T72" s="357" t="str">
        <f t="shared" si="9"/>
        <v/>
      </c>
    </row>
    <row r="73" spans="1:20" ht="15" thickBot="1">
      <c r="A73" s="403"/>
      <c r="B73" s="431"/>
      <c r="C73" s="430"/>
      <c r="D73" s="360"/>
      <c r="E73" s="411"/>
      <c r="F73" s="429"/>
      <c r="G73" s="359"/>
      <c r="H73" s="359"/>
      <c r="I73" s="359"/>
      <c r="J73" s="359"/>
      <c r="K73" s="358" t="str">
        <f t="shared" si="0"/>
        <v/>
      </c>
      <c r="L73" s="357" t="str">
        <f t="shared" si="1"/>
        <v/>
      </c>
      <c r="M73" s="357" t="str">
        <f t="shared" si="2"/>
        <v/>
      </c>
      <c r="N73" s="357" t="str">
        <f t="shared" si="3"/>
        <v/>
      </c>
      <c r="O73" s="357" t="str">
        <f t="shared" si="4"/>
        <v/>
      </c>
      <c r="P73" s="357">
        <f t="shared" si="5"/>
        <v>0</v>
      </c>
      <c r="Q73" s="357">
        <f t="shared" si="6"/>
        <v>0</v>
      </c>
      <c r="R73" s="357" t="str">
        <f t="shared" si="7"/>
        <v/>
      </c>
      <c r="S73" s="357" t="str">
        <f t="shared" si="8"/>
        <v/>
      </c>
      <c r="T73" s="357" t="str">
        <f t="shared" si="9"/>
        <v/>
      </c>
    </row>
    <row r="74" spans="1:20">
      <c r="A74" s="359"/>
      <c r="B74" s="359"/>
      <c r="C74" s="359"/>
      <c r="D74" s="359"/>
      <c r="E74" s="359"/>
      <c r="F74" s="359"/>
      <c r="G74" s="359"/>
      <c r="H74" s="359"/>
      <c r="I74" s="359"/>
      <c r="J74" s="359"/>
      <c r="K74" s="358" t="str">
        <f t="shared" ref="K74:K120" si="10">TRIM(SUBSTITUTE(SUBSTITUTE(SUBSTITUTE(NoAccentString(C74), "(*)", ""), "(**)", ""), "(***)", ""))</f>
        <v/>
      </c>
      <c r="L74" s="357" t="str">
        <f t="shared" ref="L74:L120" si="11">""&amp;B74</f>
        <v/>
      </c>
      <c r="M74" s="357" t="str">
        <f t="shared" ref="M74:M120" si="12">IFERROR(VLOOKUP(TRIM(R74),$K$9:$L$79,2,FALSE),"")</f>
        <v/>
      </c>
      <c r="N74" s="357" t="str">
        <f t="shared" ref="N74:N120" si="13">IFERROR(VLOOKUP(TRIM(S74),$K$9:$L$79,2,FALSE),"")</f>
        <v/>
      </c>
      <c r="O74" s="357" t="str">
        <f t="shared" ref="O74:O120" si="14">IFERROR(VLOOKUP(TRIM(T74),$K$9:$L$79,2,FALSE),"")</f>
        <v/>
      </c>
      <c r="P74" s="357">
        <f t="shared" ref="P74:P120" si="15">IFERROR(SEARCH("+",F74,1),0)</f>
        <v>0</v>
      </c>
      <c r="Q74" s="357">
        <f t="shared" ref="Q74:Q120" si="16">IFERROR(SEARCH("+",F74,P74+1),0)</f>
        <v>0</v>
      </c>
      <c r="R74" s="357" t="str">
        <f t="shared" ref="R74:R120" si="17">TRIM(SUBSTITUTE(SUBSTITUTE(SUBSTITUTE(NoAccentString(IF(P74=0,F74,MID(F74,1,P74-1))), "(*)", ""), "(**)", ""), "(***)", ""))</f>
        <v/>
      </c>
      <c r="S74" s="357" t="str">
        <f t="shared" ref="S74:S120" si="18">TRIM(SUBSTITUTE(SUBSTITUTE(SUBSTITUTE(NoAccentString(IF(P74&gt;0,IF(Q74=0,MID(F74,P74+1,LEN(F74)),MID(F74,P74+1,Q74-1-(P74+1))),"")), "(*)", ""), "(**)", ""), "(***)", ""))</f>
        <v/>
      </c>
      <c r="T74" s="357" t="str">
        <f t="shared" ref="T74:T120" si="19">TRIM(SUBSTITUTE(SUBSTITUTE(SUBSTITUTE(NoAccentString(IF(Q74&gt;0,MID(F74,Q74+1,LEN(F74)-Q74),"")), "(*)", ""), "(**)", ""), "(***)", ""))</f>
        <v/>
      </c>
    </row>
    <row r="75" spans="1:20">
      <c r="A75" s="359"/>
      <c r="B75" s="359"/>
      <c r="C75" s="359"/>
      <c r="D75" s="359"/>
      <c r="E75" s="359"/>
      <c r="F75" s="359"/>
      <c r="G75" s="359"/>
      <c r="H75" s="359"/>
      <c r="I75" s="359"/>
      <c r="J75" s="359"/>
      <c r="K75" s="358" t="str">
        <f t="shared" si="10"/>
        <v/>
      </c>
      <c r="L75" s="357" t="str">
        <f t="shared" si="11"/>
        <v/>
      </c>
      <c r="M75" s="357" t="str">
        <f t="shared" si="12"/>
        <v/>
      </c>
      <c r="N75" s="357" t="str">
        <f t="shared" si="13"/>
        <v/>
      </c>
      <c r="O75" s="357" t="str">
        <f t="shared" si="14"/>
        <v/>
      </c>
      <c r="P75" s="357">
        <f t="shared" si="15"/>
        <v>0</v>
      </c>
      <c r="Q75" s="357">
        <f t="shared" si="16"/>
        <v>0</v>
      </c>
      <c r="R75" s="357" t="str">
        <f t="shared" si="17"/>
        <v/>
      </c>
      <c r="S75" s="357" t="str">
        <f t="shared" si="18"/>
        <v/>
      </c>
      <c r="T75" s="357" t="str">
        <f t="shared" si="19"/>
        <v/>
      </c>
    </row>
    <row r="76" spans="1:20">
      <c r="A76" s="359"/>
      <c r="B76" s="359"/>
      <c r="C76" s="359"/>
      <c r="D76" s="359"/>
      <c r="E76" s="359"/>
      <c r="F76" s="359"/>
      <c r="G76" s="359"/>
      <c r="H76" s="359"/>
      <c r="I76" s="359"/>
      <c r="J76" s="359"/>
      <c r="K76" s="358" t="str">
        <f t="shared" si="10"/>
        <v/>
      </c>
      <c r="L76" s="357" t="str">
        <f t="shared" si="11"/>
        <v/>
      </c>
      <c r="M76" s="357" t="str">
        <f t="shared" si="12"/>
        <v/>
      </c>
      <c r="N76" s="357" t="str">
        <f t="shared" si="13"/>
        <v/>
      </c>
      <c r="O76" s="357" t="str">
        <f t="shared" si="14"/>
        <v/>
      </c>
      <c r="P76" s="357">
        <f t="shared" si="15"/>
        <v>0</v>
      </c>
      <c r="Q76" s="357">
        <f t="shared" si="16"/>
        <v>0</v>
      </c>
      <c r="R76" s="357" t="str">
        <f t="shared" si="17"/>
        <v/>
      </c>
      <c r="S76" s="357" t="str">
        <f t="shared" si="18"/>
        <v/>
      </c>
      <c r="T76" s="357" t="str">
        <f t="shared" si="19"/>
        <v/>
      </c>
    </row>
    <row r="77" spans="1:20">
      <c r="A77" s="359"/>
      <c r="B77" s="359"/>
      <c r="C77" s="359"/>
      <c r="D77" s="359"/>
      <c r="E77" s="359"/>
      <c r="F77" s="359"/>
      <c r="G77" s="359"/>
      <c r="H77" s="359"/>
      <c r="I77" s="359"/>
      <c r="J77" s="359"/>
      <c r="K77" s="358" t="str">
        <f t="shared" si="10"/>
        <v/>
      </c>
      <c r="L77" s="357" t="str">
        <f t="shared" si="11"/>
        <v/>
      </c>
      <c r="M77" s="357" t="str">
        <f t="shared" si="12"/>
        <v/>
      </c>
      <c r="N77" s="357" t="str">
        <f t="shared" si="13"/>
        <v/>
      </c>
      <c r="O77" s="357" t="str">
        <f t="shared" si="14"/>
        <v/>
      </c>
      <c r="P77" s="357">
        <f t="shared" si="15"/>
        <v>0</v>
      </c>
      <c r="Q77" s="357">
        <f t="shared" si="16"/>
        <v>0</v>
      </c>
      <c r="R77" s="357" t="str">
        <f t="shared" si="17"/>
        <v/>
      </c>
      <c r="S77" s="357" t="str">
        <f t="shared" si="18"/>
        <v/>
      </c>
      <c r="T77" s="357" t="str">
        <f t="shared" si="19"/>
        <v/>
      </c>
    </row>
    <row r="78" spans="1:20">
      <c r="A78" s="359"/>
      <c r="B78" s="359"/>
      <c r="C78" s="359"/>
      <c r="D78" s="359"/>
      <c r="E78" s="359"/>
      <c r="F78" s="359"/>
      <c r="G78" s="359"/>
      <c r="H78" s="359"/>
      <c r="I78" s="359"/>
      <c r="J78" s="359"/>
      <c r="K78" s="358" t="str">
        <f t="shared" si="10"/>
        <v/>
      </c>
      <c r="L78" s="357" t="str">
        <f t="shared" si="11"/>
        <v/>
      </c>
      <c r="M78" s="357" t="str">
        <f t="shared" si="12"/>
        <v/>
      </c>
      <c r="N78" s="357" t="str">
        <f t="shared" si="13"/>
        <v/>
      </c>
      <c r="O78" s="357" t="str">
        <f t="shared" si="14"/>
        <v/>
      </c>
      <c r="P78" s="357">
        <f t="shared" si="15"/>
        <v>0</v>
      </c>
      <c r="Q78" s="357">
        <f t="shared" si="16"/>
        <v>0</v>
      </c>
      <c r="R78" s="357" t="str">
        <f t="shared" si="17"/>
        <v/>
      </c>
      <c r="S78" s="357" t="str">
        <f t="shared" si="18"/>
        <v/>
      </c>
      <c r="T78" s="357" t="str">
        <f t="shared" si="19"/>
        <v/>
      </c>
    </row>
    <row r="79" spans="1:20">
      <c r="A79" s="359"/>
      <c r="B79" s="359"/>
      <c r="C79" s="359"/>
      <c r="D79" s="359"/>
      <c r="E79" s="359"/>
      <c r="F79" s="359"/>
      <c r="G79" s="359"/>
      <c r="H79" s="359"/>
      <c r="I79" s="359"/>
      <c r="J79" s="359"/>
      <c r="K79" s="358" t="str">
        <f t="shared" si="10"/>
        <v/>
      </c>
      <c r="L79" s="357" t="str">
        <f t="shared" si="11"/>
        <v/>
      </c>
      <c r="M79" s="357" t="str">
        <f t="shared" si="12"/>
        <v/>
      </c>
      <c r="N79" s="357" t="str">
        <f t="shared" si="13"/>
        <v/>
      </c>
      <c r="O79" s="357" t="str">
        <f t="shared" si="14"/>
        <v/>
      </c>
      <c r="P79" s="357">
        <f t="shared" si="15"/>
        <v>0</v>
      </c>
      <c r="Q79" s="357">
        <f t="shared" si="16"/>
        <v>0</v>
      </c>
      <c r="R79" s="357" t="str">
        <f t="shared" si="17"/>
        <v/>
      </c>
      <c r="S79" s="357" t="str">
        <f t="shared" si="18"/>
        <v/>
      </c>
      <c r="T79" s="357" t="str">
        <f t="shared" si="19"/>
        <v/>
      </c>
    </row>
    <row r="80" spans="1:20">
      <c r="A80" s="359"/>
      <c r="B80" s="359"/>
      <c r="C80" s="359"/>
      <c r="D80" s="359"/>
      <c r="E80" s="359"/>
      <c r="F80" s="359"/>
      <c r="G80" s="359"/>
      <c r="H80" s="359"/>
      <c r="I80" s="359"/>
      <c r="J80" s="359"/>
      <c r="K80" s="358" t="str">
        <f t="shared" si="10"/>
        <v/>
      </c>
      <c r="L80" s="357" t="str">
        <f t="shared" si="11"/>
        <v/>
      </c>
      <c r="M80" s="357" t="str">
        <f t="shared" si="12"/>
        <v/>
      </c>
      <c r="N80" s="357" t="str">
        <f t="shared" si="13"/>
        <v/>
      </c>
      <c r="O80" s="357" t="str">
        <f t="shared" si="14"/>
        <v/>
      </c>
      <c r="P80" s="357">
        <f t="shared" si="15"/>
        <v>0</v>
      </c>
      <c r="Q80" s="357">
        <f t="shared" si="16"/>
        <v>0</v>
      </c>
      <c r="R80" s="357" t="str">
        <f t="shared" si="17"/>
        <v/>
      </c>
      <c r="S80" s="357" t="str">
        <f t="shared" si="18"/>
        <v/>
      </c>
      <c r="T80" s="357" t="str">
        <f t="shared" si="19"/>
        <v/>
      </c>
    </row>
    <row r="81" spans="1:20">
      <c r="A81" s="359"/>
      <c r="B81" s="359"/>
      <c r="C81" s="359"/>
      <c r="D81" s="359"/>
      <c r="E81" s="359"/>
      <c r="F81" s="359"/>
      <c r="G81" s="359"/>
      <c r="H81" s="359"/>
      <c r="I81" s="359"/>
      <c r="J81" s="359"/>
      <c r="K81" s="358" t="str">
        <f t="shared" si="10"/>
        <v/>
      </c>
      <c r="L81" s="357" t="str">
        <f t="shared" si="11"/>
        <v/>
      </c>
      <c r="M81" s="357" t="str">
        <f t="shared" si="12"/>
        <v/>
      </c>
      <c r="N81" s="357" t="str">
        <f t="shared" si="13"/>
        <v/>
      </c>
      <c r="O81" s="357" t="str">
        <f t="shared" si="14"/>
        <v/>
      </c>
      <c r="P81" s="357">
        <f t="shared" si="15"/>
        <v>0</v>
      </c>
      <c r="Q81" s="357">
        <f t="shared" si="16"/>
        <v>0</v>
      </c>
      <c r="R81" s="357" t="str">
        <f t="shared" si="17"/>
        <v/>
      </c>
      <c r="S81" s="357" t="str">
        <f t="shared" si="18"/>
        <v/>
      </c>
      <c r="T81" s="357" t="str">
        <f t="shared" si="19"/>
        <v/>
      </c>
    </row>
    <row r="82" spans="1:20">
      <c r="A82" s="359"/>
      <c r="B82" s="359"/>
      <c r="C82" s="359"/>
      <c r="D82" s="359"/>
      <c r="E82" s="359"/>
      <c r="F82" s="359"/>
      <c r="G82" s="359"/>
      <c r="H82" s="359"/>
      <c r="I82" s="359"/>
      <c r="J82" s="359"/>
      <c r="K82" s="358" t="str">
        <f t="shared" si="10"/>
        <v/>
      </c>
      <c r="L82" s="357" t="str">
        <f t="shared" si="11"/>
        <v/>
      </c>
      <c r="M82" s="357" t="str">
        <f t="shared" si="12"/>
        <v/>
      </c>
      <c r="N82" s="357" t="str">
        <f t="shared" si="13"/>
        <v/>
      </c>
      <c r="O82" s="357" t="str">
        <f t="shared" si="14"/>
        <v/>
      </c>
      <c r="P82" s="357">
        <f t="shared" si="15"/>
        <v>0</v>
      </c>
      <c r="Q82" s="357">
        <f t="shared" si="16"/>
        <v>0</v>
      </c>
      <c r="R82" s="357" t="str">
        <f t="shared" si="17"/>
        <v/>
      </c>
      <c r="S82" s="357" t="str">
        <f t="shared" si="18"/>
        <v/>
      </c>
      <c r="T82" s="357" t="str">
        <f t="shared" si="19"/>
        <v/>
      </c>
    </row>
    <row r="83" spans="1:20">
      <c r="A83" s="359"/>
      <c r="B83" s="359"/>
      <c r="C83" s="359"/>
      <c r="D83" s="359"/>
      <c r="E83" s="359"/>
      <c r="F83" s="359"/>
      <c r="G83" s="359"/>
      <c r="H83" s="359"/>
      <c r="I83" s="359"/>
      <c r="J83" s="359"/>
      <c r="K83" s="358" t="str">
        <f t="shared" si="10"/>
        <v/>
      </c>
      <c r="L83" s="357" t="str">
        <f t="shared" si="11"/>
        <v/>
      </c>
      <c r="M83" s="357" t="str">
        <f t="shared" si="12"/>
        <v/>
      </c>
      <c r="N83" s="357" t="str">
        <f t="shared" si="13"/>
        <v/>
      </c>
      <c r="O83" s="357" t="str">
        <f t="shared" si="14"/>
        <v/>
      </c>
      <c r="P83" s="357">
        <f t="shared" si="15"/>
        <v>0</v>
      </c>
      <c r="Q83" s="357">
        <f t="shared" si="16"/>
        <v>0</v>
      </c>
      <c r="R83" s="357" t="str">
        <f t="shared" si="17"/>
        <v/>
      </c>
      <c r="S83" s="357" t="str">
        <f t="shared" si="18"/>
        <v/>
      </c>
      <c r="T83" s="357" t="str">
        <f t="shared" si="19"/>
        <v/>
      </c>
    </row>
    <row r="84" spans="1:20">
      <c r="A84" s="359"/>
      <c r="B84" s="359"/>
      <c r="C84" s="359"/>
      <c r="D84" s="359"/>
      <c r="E84" s="359"/>
      <c r="F84" s="359"/>
      <c r="G84" s="359"/>
      <c r="H84" s="359"/>
      <c r="I84" s="359"/>
      <c r="J84" s="359"/>
      <c r="K84" s="358" t="str">
        <f t="shared" si="10"/>
        <v/>
      </c>
      <c r="L84" s="357" t="str">
        <f t="shared" si="11"/>
        <v/>
      </c>
      <c r="M84" s="357" t="str">
        <f t="shared" si="12"/>
        <v/>
      </c>
      <c r="N84" s="357" t="str">
        <f t="shared" si="13"/>
        <v/>
      </c>
      <c r="O84" s="357" t="str">
        <f t="shared" si="14"/>
        <v/>
      </c>
      <c r="P84" s="357">
        <f t="shared" si="15"/>
        <v>0</v>
      </c>
      <c r="Q84" s="357">
        <f t="shared" si="16"/>
        <v>0</v>
      </c>
      <c r="R84" s="357" t="str">
        <f t="shared" si="17"/>
        <v/>
      </c>
      <c r="S84" s="357" t="str">
        <f t="shared" si="18"/>
        <v/>
      </c>
      <c r="T84" s="357" t="str">
        <f t="shared" si="19"/>
        <v/>
      </c>
    </row>
    <row r="85" spans="1:20">
      <c r="A85" s="359"/>
      <c r="B85" s="359"/>
      <c r="C85" s="359"/>
      <c r="D85" s="359"/>
      <c r="E85" s="359"/>
      <c r="F85" s="359"/>
      <c r="G85" s="359"/>
      <c r="H85" s="359"/>
      <c r="I85" s="359"/>
      <c r="J85" s="359"/>
      <c r="K85" s="358" t="str">
        <f t="shared" si="10"/>
        <v/>
      </c>
      <c r="L85" s="357" t="str">
        <f t="shared" si="11"/>
        <v/>
      </c>
      <c r="M85" s="357" t="str">
        <f t="shared" si="12"/>
        <v/>
      </c>
      <c r="N85" s="357" t="str">
        <f t="shared" si="13"/>
        <v/>
      </c>
      <c r="O85" s="357" t="str">
        <f t="shared" si="14"/>
        <v/>
      </c>
      <c r="P85" s="357">
        <f t="shared" si="15"/>
        <v>0</v>
      </c>
      <c r="Q85" s="357">
        <f t="shared" si="16"/>
        <v>0</v>
      </c>
      <c r="R85" s="357" t="str">
        <f t="shared" si="17"/>
        <v/>
      </c>
      <c r="S85" s="357" t="str">
        <f t="shared" si="18"/>
        <v/>
      </c>
      <c r="T85" s="357" t="str">
        <f t="shared" si="19"/>
        <v/>
      </c>
    </row>
    <row r="86" spans="1:20">
      <c r="A86" s="359"/>
      <c r="B86" s="359"/>
      <c r="C86" s="359"/>
      <c r="D86" s="359"/>
      <c r="E86" s="359"/>
      <c r="F86" s="359"/>
      <c r="G86" s="359"/>
      <c r="H86" s="359"/>
      <c r="I86" s="359"/>
      <c r="J86" s="359"/>
      <c r="K86" s="358" t="str">
        <f t="shared" si="10"/>
        <v/>
      </c>
      <c r="L86" s="357" t="str">
        <f t="shared" si="11"/>
        <v/>
      </c>
      <c r="M86" s="357" t="str">
        <f t="shared" si="12"/>
        <v/>
      </c>
      <c r="N86" s="357" t="str">
        <f t="shared" si="13"/>
        <v/>
      </c>
      <c r="O86" s="357" t="str">
        <f t="shared" si="14"/>
        <v/>
      </c>
      <c r="P86" s="357">
        <f t="shared" si="15"/>
        <v>0</v>
      </c>
      <c r="Q86" s="357">
        <f t="shared" si="16"/>
        <v>0</v>
      </c>
      <c r="R86" s="357" t="str">
        <f t="shared" si="17"/>
        <v/>
      </c>
      <c r="S86" s="357" t="str">
        <f t="shared" si="18"/>
        <v/>
      </c>
      <c r="T86" s="357" t="str">
        <f t="shared" si="19"/>
        <v/>
      </c>
    </row>
    <row r="87" spans="1:20">
      <c r="A87" s="359"/>
      <c r="B87" s="359"/>
      <c r="C87" s="359"/>
      <c r="D87" s="359"/>
      <c r="E87" s="359"/>
      <c r="F87" s="359"/>
      <c r="G87" s="359"/>
      <c r="H87" s="359"/>
      <c r="I87" s="359"/>
      <c r="J87" s="359"/>
      <c r="K87" s="358" t="str">
        <f t="shared" si="10"/>
        <v/>
      </c>
      <c r="L87" s="357" t="str">
        <f t="shared" si="11"/>
        <v/>
      </c>
      <c r="M87" s="357" t="str">
        <f t="shared" si="12"/>
        <v/>
      </c>
      <c r="N87" s="357" t="str">
        <f t="shared" si="13"/>
        <v/>
      </c>
      <c r="O87" s="357" t="str">
        <f t="shared" si="14"/>
        <v/>
      </c>
      <c r="P87" s="357">
        <f t="shared" si="15"/>
        <v>0</v>
      </c>
      <c r="Q87" s="357">
        <f t="shared" si="16"/>
        <v>0</v>
      </c>
      <c r="R87" s="357" t="str">
        <f t="shared" si="17"/>
        <v/>
      </c>
      <c r="S87" s="357" t="str">
        <f t="shared" si="18"/>
        <v/>
      </c>
      <c r="T87" s="357" t="str">
        <f t="shared" si="19"/>
        <v/>
      </c>
    </row>
    <row r="88" spans="1:20">
      <c r="A88" s="359"/>
      <c r="B88" s="359"/>
      <c r="C88" s="359"/>
      <c r="D88" s="359"/>
      <c r="E88" s="359"/>
      <c r="F88" s="359"/>
      <c r="G88" s="359"/>
      <c r="H88" s="359"/>
      <c r="I88" s="359"/>
      <c r="J88" s="359"/>
      <c r="K88" s="358" t="str">
        <f t="shared" si="10"/>
        <v/>
      </c>
      <c r="L88" s="357" t="str">
        <f t="shared" si="11"/>
        <v/>
      </c>
      <c r="M88" s="357" t="str">
        <f t="shared" si="12"/>
        <v/>
      </c>
      <c r="N88" s="357" t="str">
        <f t="shared" si="13"/>
        <v/>
      </c>
      <c r="O88" s="357" t="str">
        <f t="shared" si="14"/>
        <v/>
      </c>
      <c r="P88" s="357">
        <f t="shared" si="15"/>
        <v>0</v>
      </c>
      <c r="Q88" s="357">
        <f t="shared" si="16"/>
        <v>0</v>
      </c>
      <c r="R88" s="357" t="str">
        <f t="shared" si="17"/>
        <v/>
      </c>
      <c r="S88" s="357" t="str">
        <f t="shared" si="18"/>
        <v/>
      </c>
      <c r="T88" s="357" t="str">
        <f t="shared" si="19"/>
        <v/>
      </c>
    </row>
    <row r="89" spans="1:20">
      <c r="A89" s="359"/>
      <c r="B89" s="359"/>
      <c r="C89" s="359"/>
      <c r="D89" s="359"/>
      <c r="E89" s="359"/>
      <c r="F89" s="359"/>
      <c r="G89" s="359"/>
      <c r="H89" s="359"/>
      <c r="I89" s="359"/>
      <c r="J89" s="359"/>
      <c r="K89" s="358" t="str">
        <f t="shared" si="10"/>
        <v/>
      </c>
      <c r="L89" s="357" t="str">
        <f t="shared" si="11"/>
        <v/>
      </c>
      <c r="M89" s="357" t="str">
        <f t="shared" si="12"/>
        <v/>
      </c>
      <c r="N89" s="357" t="str">
        <f t="shared" si="13"/>
        <v/>
      </c>
      <c r="O89" s="357" t="str">
        <f t="shared" si="14"/>
        <v/>
      </c>
      <c r="P89" s="357">
        <f t="shared" si="15"/>
        <v>0</v>
      </c>
      <c r="Q89" s="357">
        <f t="shared" si="16"/>
        <v>0</v>
      </c>
      <c r="R89" s="357" t="str">
        <f t="shared" si="17"/>
        <v/>
      </c>
      <c r="S89" s="357" t="str">
        <f t="shared" si="18"/>
        <v/>
      </c>
      <c r="T89" s="357" t="str">
        <f t="shared" si="19"/>
        <v/>
      </c>
    </row>
    <row r="90" spans="1:20">
      <c r="K90" s="358" t="str">
        <f t="shared" si="10"/>
        <v/>
      </c>
      <c r="L90" s="357" t="str">
        <f t="shared" si="11"/>
        <v/>
      </c>
      <c r="M90" s="357" t="str">
        <f t="shared" si="12"/>
        <v/>
      </c>
      <c r="N90" s="357" t="str">
        <f t="shared" si="13"/>
        <v/>
      </c>
      <c r="O90" s="357" t="str">
        <f t="shared" si="14"/>
        <v/>
      </c>
      <c r="P90" s="357">
        <f t="shared" si="15"/>
        <v>0</v>
      </c>
      <c r="Q90" s="357">
        <f t="shared" si="16"/>
        <v>0</v>
      </c>
      <c r="R90" s="357" t="str">
        <f t="shared" si="17"/>
        <v/>
      </c>
      <c r="S90" s="357" t="str">
        <f t="shared" si="18"/>
        <v/>
      </c>
      <c r="T90" s="357" t="str">
        <f t="shared" si="19"/>
        <v/>
      </c>
    </row>
    <row r="91" spans="1:20">
      <c r="K91" s="358" t="str">
        <f t="shared" si="10"/>
        <v/>
      </c>
      <c r="L91" s="357" t="str">
        <f t="shared" si="11"/>
        <v/>
      </c>
      <c r="M91" s="357" t="str">
        <f t="shared" si="12"/>
        <v/>
      </c>
      <c r="N91" s="357" t="str">
        <f t="shared" si="13"/>
        <v/>
      </c>
      <c r="O91" s="357" t="str">
        <f t="shared" si="14"/>
        <v/>
      </c>
      <c r="P91" s="357">
        <f t="shared" si="15"/>
        <v>0</v>
      </c>
      <c r="Q91" s="357">
        <f t="shared" si="16"/>
        <v>0</v>
      </c>
      <c r="R91" s="357" t="str">
        <f t="shared" si="17"/>
        <v/>
      </c>
      <c r="S91" s="357" t="str">
        <f t="shared" si="18"/>
        <v/>
      </c>
      <c r="T91" s="357" t="str">
        <f t="shared" si="19"/>
        <v/>
      </c>
    </row>
    <row r="92" spans="1:20">
      <c r="K92" s="358" t="str">
        <f t="shared" si="10"/>
        <v/>
      </c>
      <c r="L92" s="357" t="str">
        <f t="shared" si="11"/>
        <v/>
      </c>
      <c r="M92" s="357" t="str">
        <f t="shared" si="12"/>
        <v/>
      </c>
      <c r="N92" s="357" t="str">
        <f t="shared" si="13"/>
        <v/>
      </c>
      <c r="O92" s="357" t="str">
        <f t="shared" si="14"/>
        <v/>
      </c>
      <c r="P92" s="357">
        <f t="shared" si="15"/>
        <v>0</v>
      </c>
      <c r="Q92" s="357">
        <f t="shared" si="16"/>
        <v>0</v>
      </c>
      <c r="R92" s="357" t="str">
        <f t="shared" si="17"/>
        <v/>
      </c>
      <c r="S92" s="357" t="str">
        <f t="shared" si="18"/>
        <v/>
      </c>
      <c r="T92" s="357" t="str">
        <f t="shared" si="19"/>
        <v/>
      </c>
    </row>
    <row r="93" spans="1:20">
      <c r="K93" s="358" t="str">
        <f t="shared" si="10"/>
        <v/>
      </c>
      <c r="L93" s="357" t="str">
        <f t="shared" si="11"/>
        <v/>
      </c>
      <c r="M93" s="357" t="str">
        <f t="shared" si="12"/>
        <v/>
      </c>
      <c r="N93" s="357" t="str">
        <f t="shared" si="13"/>
        <v/>
      </c>
      <c r="O93" s="357" t="str">
        <f t="shared" si="14"/>
        <v/>
      </c>
      <c r="P93" s="357">
        <f t="shared" si="15"/>
        <v>0</v>
      </c>
      <c r="Q93" s="357">
        <f t="shared" si="16"/>
        <v>0</v>
      </c>
      <c r="R93" s="357" t="str">
        <f t="shared" si="17"/>
        <v/>
      </c>
      <c r="S93" s="357" t="str">
        <f t="shared" si="18"/>
        <v/>
      </c>
      <c r="T93" s="357" t="str">
        <f t="shared" si="19"/>
        <v/>
      </c>
    </row>
    <row r="94" spans="1:20">
      <c r="K94" s="358" t="str">
        <f t="shared" si="10"/>
        <v/>
      </c>
      <c r="L94" s="357" t="str">
        <f t="shared" si="11"/>
        <v/>
      </c>
      <c r="M94" s="357" t="str">
        <f t="shared" si="12"/>
        <v/>
      </c>
      <c r="N94" s="357" t="str">
        <f t="shared" si="13"/>
        <v/>
      </c>
      <c r="O94" s="357" t="str">
        <f t="shared" si="14"/>
        <v/>
      </c>
      <c r="P94" s="357">
        <f t="shared" si="15"/>
        <v>0</v>
      </c>
      <c r="Q94" s="357">
        <f t="shared" si="16"/>
        <v>0</v>
      </c>
      <c r="R94" s="357" t="str">
        <f t="shared" si="17"/>
        <v/>
      </c>
      <c r="S94" s="357" t="str">
        <f t="shared" si="18"/>
        <v/>
      </c>
      <c r="T94" s="357" t="str">
        <f t="shared" si="19"/>
        <v/>
      </c>
    </row>
    <row r="95" spans="1:20">
      <c r="K95" s="358" t="str">
        <f t="shared" si="10"/>
        <v/>
      </c>
      <c r="L95" s="357" t="str">
        <f t="shared" si="11"/>
        <v/>
      </c>
      <c r="M95" s="357" t="str">
        <f t="shared" si="12"/>
        <v/>
      </c>
      <c r="N95" s="357" t="str">
        <f t="shared" si="13"/>
        <v/>
      </c>
      <c r="O95" s="357" t="str">
        <f t="shared" si="14"/>
        <v/>
      </c>
      <c r="P95" s="357">
        <f t="shared" si="15"/>
        <v>0</v>
      </c>
      <c r="Q95" s="357">
        <f t="shared" si="16"/>
        <v>0</v>
      </c>
      <c r="R95" s="357" t="str">
        <f t="shared" si="17"/>
        <v/>
      </c>
      <c r="S95" s="357" t="str">
        <f t="shared" si="18"/>
        <v/>
      </c>
      <c r="T95" s="357" t="str">
        <f t="shared" si="19"/>
        <v/>
      </c>
    </row>
    <row r="96" spans="1:20">
      <c r="K96" s="358" t="str">
        <f t="shared" si="10"/>
        <v/>
      </c>
      <c r="L96" s="357" t="str">
        <f t="shared" si="11"/>
        <v/>
      </c>
      <c r="M96" s="357" t="str">
        <f t="shared" si="12"/>
        <v/>
      </c>
      <c r="N96" s="357" t="str">
        <f t="shared" si="13"/>
        <v/>
      </c>
      <c r="O96" s="357" t="str">
        <f t="shared" si="14"/>
        <v/>
      </c>
      <c r="P96" s="357">
        <f t="shared" si="15"/>
        <v>0</v>
      </c>
      <c r="Q96" s="357">
        <f t="shared" si="16"/>
        <v>0</v>
      </c>
      <c r="R96" s="357" t="str">
        <f t="shared" si="17"/>
        <v/>
      </c>
      <c r="S96" s="357" t="str">
        <f t="shared" si="18"/>
        <v/>
      </c>
      <c r="T96" s="357" t="str">
        <f t="shared" si="19"/>
        <v/>
      </c>
    </row>
    <row r="97" spans="11:20">
      <c r="K97" s="358" t="str">
        <f t="shared" si="10"/>
        <v/>
      </c>
      <c r="L97" s="357" t="str">
        <f t="shared" si="11"/>
        <v/>
      </c>
      <c r="M97" s="357" t="str">
        <f t="shared" si="12"/>
        <v/>
      </c>
      <c r="N97" s="357" t="str">
        <f t="shared" si="13"/>
        <v/>
      </c>
      <c r="O97" s="357" t="str">
        <f t="shared" si="14"/>
        <v/>
      </c>
      <c r="P97" s="357">
        <f t="shared" si="15"/>
        <v>0</v>
      </c>
      <c r="Q97" s="357">
        <f t="shared" si="16"/>
        <v>0</v>
      </c>
      <c r="R97" s="357" t="str">
        <f t="shared" si="17"/>
        <v/>
      </c>
      <c r="S97" s="357" t="str">
        <f t="shared" si="18"/>
        <v/>
      </c>
      <c r="T97" s="357" t="str">
        <f t="shared" si="19"/>
        <v/>
      </c>
    </row>
    <row r="98" spans="11:20">
      <c r="K98" s="358" t="str">
        <f t="shared" si="10"/>
        <v/>
      </c>
      <c r="L98" s="357" t="str">
        <f t="shared" si="11"/>
        <v/>
      </c>
      <c r="M98" s="357" t="str">
        <f t="shared" si="12"/>
        <v/>
      </c>
      <c r="N98" s="357" t="str">
        <f t="shared" si="13"/>
        <v/>
      </c>
      <c r="O98" s="357" t="str">
        <f t="shared" si="14"/>
        <v/>
      </c>
      <c r="P98" s="357">
        <f t="shared" si="15"/>
        <v>0</v>
      </c>
      <c r="Q98" s="357">
        <f t="shared" si="16"/>
        <v>0</v>
      </c>
      <c r="R98" s="357" t="str">
        <f t="shared" si="17"/>
        <v/>
      </c>
      <c r="S98" s="357" t="str">
        <f t="shared" si="18"/>
        <v/>
      </c>
      <c r="T98" s="357" t="str">
        <f t="shared" si="19"/>
        <v/>
      </c>
    </row>
    <row r="99" spans="11:20">
      <c r="K99" s="358" t="str">
        <f t="shared" si="10"/>
        <v/>
      </c>
      <c r="L99" s="357" t="str">
        <f t="shared" si="11"/>
        <v/>
      </c>
      <c r="M99" s="357" t="str">
        <f t="shared" si="12"/>
        <v/>
      </c>
      <c r="N99" s="357" t="str">
        <f t="shared" si="13"/>
        <v/>
      </c>
      <c r="O99" s="357" t="str">
        <f t="shared" si="14"/>
        <v/>
      </c>
      <c r="P99" s="357">
        <f t="shared" si="15"/>
        <v>0</v>
      </c>
      <c r="Q99" s="357">
        <f t="shared" si="16"/>
        <v>0</v>
      </c>
      <c r="R99" s="357" t="str">
        <f t="shared" si="17"/>
        <v/>
      </c>
      <c r="S99" s="357" t="str">
        <f t="shared" si="18"/>
        <v/>
      </c>
      <c r="T99" s="357" t="str">
        <f t="shared" si="19"/>
        <v/>
      </c>
    </row>
    <row r="100" spans="11:20">
      <c r="K100" s="358" t="str">
        <f t="shared" si="10"/>
        <v/>
      </c>
      <c r="L100" s="357" t="str">
        <f t="shared" si="11"/>
        <v/>
      </c>
      <c r="M100" s="357" t="str">
        <f t="shared" si="12"/>
        <v/>
      </c>
      <c r="N100" s="357" t="str">
        <f t="shared" si="13"/>
        <v/>
      </c>
      <c r="O100" s="357" t="str">
        <f t="shared" si="14"/>
        <v/>
      </c>
      <c r="P100" s="357">
        <f t="shared" si="15"/>
        <v>0</v>
      </c>
      <c r="Q100" s="357">
        <f t="shared" si="16"/>
        <v>0</v>
      </c>
      <c r="R100" s="357" t="str">
        <f t="shared" si="17"/>
        <v/>
      </c>
      <c r="S100" s="357" t="str">
        <f t="shared" si="18"/>
        <v/>
      </c>
      <c r="T100" s="357" t="str">
        <f t="shared" si="19"/>
        <v/>
      </c>
    </row>
    <row r="101" spans="11:20">
      <c r="K101" s="358" t="str">
        <f t="shared" si="10"/>
        <v/>
      </c>
      <c r="L101" s="357" t="str">
        <f t="shared" si="11"/>
        <v/>
      </c>
      <c r="M101" s="357" t="str">
        <f t="shared" si="12"/>
        <v/>
      </c>
      <c r="N101" s="357" t="str">
        <f t="shared" si="13"/>
        <v/>
      </c>
      <c r="O101" s="357" t="str">
        <f t="shared" si="14"/>
        <v/>
      </c>
      <c r="P101" s="357">
        <f t="shared" si="15"/>
        <v>0</v>
      </c>
      <c r="Q101" s="357">
        <f t="shared" si="16"/>
        <v>0</v>
      </c>
      <c r="R101" s="357" t="str">
        <f t="shared" si="17"/>
        <v/>
      </c>
      <c r="S101" s="357" t="str">
        <f t="shared" si="18"/>
        <v/>
      </c>
      <c r="T101" s="357" t="str">
        <f t="shared" si="19"/>
        <v/>
      </c>
    </row>
    <row r="102" spans="11:20">
      <c r="K102" s="358" t="str">
        <f t="shared" si="10"/>
        <v/>
      </c>
      <c r="L102" s="357" t="str">
        <f t="shared" si="11"/>
        <v/>
      </c>
      <c r="M102" s="357" t="str">
        <f t="shared" si="12"/>
        <v/>
      </c>
      <c r="N102" s="357" t="str">
        <f t="shared" si="13"/>
        <v/>
      </c>
      <c r="O102" s="357" t="str">
        <f t="shared" si="14"/>
        <v/>
      </c>
      <c r="P102" s="357">
        <f t="shared" si="15"/>
        <v>0</v>
      </c>
      <c r="Q102" s="357">
        <f t="shared" si="16"/>
        <v>0</v>
      </c>
      <c r="R102" s="357" t="str">
        <f t="shared" si="17"/>
        <v/>
      </c>
      <c r="S102" s="357" t="str">
        <f t="shared" si="18"/>
        <v/>
      </c>
      <c r="T102" s="357" t="str">
        <f t="shared" si="19"/>
        <v/>
      </c>
    </row>
    <row r="103" spans="11:20">
      <c r="K103" s="358" t="str">
        <f t="shared" si="10"/>
        <v/>
      </c>
      <c r="L103" s="357" t="str">
        <f t="shared" si="11"/>
        <v/>
      </c>
      <c r="M103" s="357" t="str">
        <f t="shared" si="12"/>
        <v/>
      </c>
      <c r="N103" s="357" t="str">
        <f t="shared" si="13"/>
        <v/>
      </c>
      <c r="O103" s="357" t="str">
        <f t="shared" si="14"/>
        <v/>
      </c>
      <c r="P103" s="357">
        <f t="shared" si="15"/>
        <v>0</v>
      </c>
      <c r="Q103" s="357">
        <f t="shared" si="16"/>
        <v>0</v>
      </c>
      <c r="R103" s="357" t="str">
        <f t="shared" si="17"/>
        <v/>
      </c>
      <c r="S103" s="357" t="str">
        <f t="shared" si="18"/>
        <v/>
      </c>
      <c r="T103" s="357" t="str">
        <f t="shared" si="19"/>
        <v/>
      </c>
    </row>
    <row r="104" spans="11:20">
      <c r="K104" s="358" t="str">
        <f t="shared" si="10"/>
        <v/>
      </c>
      <c r="L104" s="357" t="str">
        <f t="shared" si="11"/>
        <v/>
      </c>
      <c r="M104" s="357" t="str">
        <f t="shared" si="12"/>
        <v/>
      </c>
      <c r="N104" s="357" t="str">
        <f t="shared" si="13"/>
        <v/>
      </c>
      <c r="O104" s="357" t="str">
        <f t="shared" si="14"/>
        <v/>
      </c>
      <c r="P104" s="357">
        <f t="shared" si="15"/>
        <v>0</v>
      </c>
      <c r="Q104" s="357">
        <f t="shared" si="16"/>
        <v>0</v>
      </c>
      <c r="R104" s="357" t="str">
        <f t="shared" si="17"/>
        <v/>
      </c>
      <c r="S104" s="357" t="str">
        <f t="shared" si="18"/>
        <v/>
      </c>
      <c r="T104" s="357" t="str">
        <f t="shared" si="19"/>
        <v/>
      </c>
    </row>
    <row r="105" spans="11:20">
      <c r="K105" s="358" t="str">
        <f t="shared" si="10"/>
        <v/>
      </c>
      <c r="L105" s="357" t="str">
        <f t="shared" si="11"/>
        <v/>
      </c>
      <c r="M105" s="357" t="str">
        <f t="shared" si="12"/>
        <v/>
      </c>
      <c r="N105" s="357" t="str">
        <f t="shared" si="13"/>
        <v/>
      </c>
      <c r="O105" s="357" t="str">
        <f t="shared" si="14"/>
        <v/>
      </c>
      <c r="P105" s="357">
        <f t="shared" si="15"/>
        <v>0</v>
      </c>
      <c r="Q105" s="357">
        <f t="shared" si="16"/>
        <v>0</v>
      </c>
      <c r="R105" s="357" t="str">
        <f t="shared" si="17"/>
        <v/>
      </c>
      <c r="S105" s="357" t="str">
        <f t="shared" si="18"/>
        <v/>
      </c>
      <c r="T105" s="357" t="str">
        <f t="shared" si="19"/>
        <v/>
      </c>
    </row>
    <row r="106" spans="11:20">
      <c r="K106" s="358" t="str">
        <f t="shared" si="10"/>
        <v/>
      </c>
      <c r="L106" s="357" t="str">
        <f t="shared" si="11"/>
        <v/>
      </c>
      <c r="M106" s="357" t="str">
        <f t="shared" si="12"/>
        <v/>
      </c>
      <c r="N106" s="357" t="str">
        <f t="shared" si="13"/>
        <v/>
      </c>
      <c r="O106" s="357" t="str">
        <f t="shared" si="14"/>
        <v/>
      </c>
      <c r="P106" s="357">
        <f t="shared" si="15"/>
        <v>0</v>
      </c>
      <c r="Q106" s="357">
        <f t="shared" si="16"/>
        <v>0</v>
      </c>
      <c r="R106" s="357" t="str">
        <f t="shared" si="17"/>
        <v/>
      </c>
      <c r="S106" s="357" t="str">
        <f t="shared" si="18"/>
        <v/>
      </c>
      <c r="T106" s="357" t="str">
        <f t="shared" si="19"/>
        <v/>
      </c>
    </row>
    <row r="107" spans="11:20">
      <c r="K107" s="358" t="str">
        <f t="shared" si="10"/>
        <v/>
      </c>
      <c r="L107" s="357" t="str">
        <f t="shared" si="11"/>
        <v/>
      </c>
      <c r="M107" s="357" t="str">
        <f t="shared" si="12"/>
        <v/>
      </c>
      <c r="N107" s="357" t="str">
        <f t="shared" si="13"/>
        <v/>
      </c>
      <c r="O107" s="357" t="str">
        <f t="shared" si="14"/>
        <v/>
      </c>
      <c r="P107" s="357">
        <f t="shared" si="15"/>
        <v>0</v>
      </c>
      <c r="Q107" s="357">
        <f t="shared" si="16"/>
        <v>0</v>
      </c>
      <c r="R107" s="357" t="str">
        <f t="shared" si="17"/>
        <v/>
      </c>
      <c r="S107" s="357" t="str">
        <f t="shared" si="18"/>
        <v/>
      </c>
      <c r="T107" s="357" t="str">
        <f t="shared" si="19"/>
        <v/>
      </c>
    </row>
    <row r="108" spans="11:20">
      <c r="K108" s="358" t="str">
        <f t="shared" si="10"/>
        <v/>
      </c>
      <c r="L108" s="357" t="str">
        <f t="shared" si="11"/>
        <v/>
      </c>
      <c r="M108" s="357" t="str">
        <f t="shared" si="12"/>
        <v/>
      </c>
      <c r="N108" s="357" t="str">
        <f t="shared" si="13"/>
        <v/>
      </c>
      <c r="O108" s="357" t="str">
        <f t="shared" si="14"/>
        <v/>
      </c>
      <c r="P108" s="357">
        <f t="shared" si="15"/>
        <v>0</v>
      </c>
      <c r="Q108" s="357">
        <f t="shared" si="16"/>
        <v>0</v>
      </c>
      <c r="R108" s="357" t="str">
        <f t="shared" si="17"/>
        <v/>
      </c>
      <c r="S108" s="357" t="str">
        <f t="shared" si="18"/>
        <v/>
      </c>
      <c r="T108" s="357" t="str">
        <f t="shared" si="19"/>
        <v/>
      </c>
    </row>
    <row r="109" spans="11:20">
      <c r="K109" s="358" t="str">
        <f t="shared" si="10"/>
        <v/>
      </c>
      <c r="L109" s="357" t="str">
        <f t="shared" si="11"/>
        <v/>
      </c>
      <c r="M109" s="357" t="str">
        <f t="shared" si="12"/>
        <v/>
      </c>
      <c r="N109" s="357" t="str">
        <f t="shared" si="13"/>
        <v/>
      </c>
      <c r="O109" s="357" t="str">
        <f t="shared" si="14"/>
        <v/>
      </c>
      <c r="P109" s="357">
        <f t="shared" si="15"/>
        <v>0</v>
      </c>
      <c r="Q109" s="357">
        <f t="shared" si="16"/>
        <v>0</v>
      </c>
      <c r="R109" s="357" t="str">
        <f t="shared" si="17"/>
        <v/>
      </c>
      <c r="S109" s="357" t="str">
        <f t="shared" si="18"/>
        <v/>
      </c>
      <c r="T109" s="357" t="str">
        <f t="shared" si="19"/>
        <v/>
      </c>
    </row>
    <row r="110" spans="11:20">
      <c r="K110" s="358" t="str">
        <f t="shared" si="10"/>
        <v/>
      </c>
      <c r="L110" s="357" t="str">
        <f t="shared" si="11"/>
        <v/>
      </c>
      <c r="M110" s="357" t="str">
        <f t="shared" si="12"/>
        <v/>
      </c>
      <c r="N110" s="357" t="str">
        <f t="shared" si="13"/>
        <v/>
      </c>
      <c r="O110" s="357" t="str">
        <f t="shared" si="14"/>
        <v/>
      </c>
      <c r="P110" s="357">
        <f t="shared" si="15"/>
        <v>0</v>
      </c>
      <c r="Q110" s="357">
        <f t="shared" si="16"/>
        <v>0</v>
      </c>
      <c r="R110" s="357" t="str">
        <f t="shared" si="17"/>
        <v/>
      </c>
      <c r="S110" s="357" t="str">
        <f t="shared" si="18"/>
        <v/>
      </c>
      <c r="T110" s="357" t="str">
        <f t="shared" si="19"/>
        <v/>
      </c>
    </row>
    <row r="111" spans="11:20">
      <c r="K111" s="358" t="str">
        <f t="shared" si="10"/>
        <v/>
      </c>
      <c r="L111" s="357" t="str">
        <f t="shared" si="11"/>
        <v/>
      </c>
      <c r="M111" s="357" t="str">
        <f t="shared" si="12"/>
        <v/>
      </c>
      <c r="N111" s="357" t="str">
        <f t="shared" si="13"/>
        <v/>
      </c>
      <c r="O111" s="357" t="str">
        <f t="shared" si="14"/>
        <v/>
      </c>
      <c r="P111" s="357">
        <f t="shared" si="15"/>
        <v>0</v>
      </c>
      <c r="Q111" s="357">
        <f t="shared" si="16"/>
        <v>0</v>
      </c>
      <c r="R111" s="357" t="str">
        <f t="shared" si="17"/>
        <v/>
      </c>
      <c r="S111" s="357" t="str">
        <f t="shared" si="18"/>
        <v/>
      </c>
      <c r="T111" s="357" t="str">
        <f t="shared" si="19"/>
        <v/>
      </c>
    </row>
    <row r="112" spans="11:20">
      <c r="K112" s="358" t="str">
        <f t="shared" si="10"/>
        <v/>
      </c>
      <c r="L112" s="357" t="str">
        <f t="shared" si="11"/>
        <v/>
      </c>
      <c r="M112" s="357" t="str">
        <f t="shared" si="12"/>
        <v/>
      </c>
      <c r="N112" s="357" t="str">
        <f t="shared" si="13"/>
        <v/>
      </c>
      <c r="O112" s="357" t="str">
        <f t="shared" si="14"/>
        <v/>
      </c>
      <c r="P112" s="357">
        <f t="shared" si="15"/>
        <v>0</v>
      </c>
      <c r="Q112" s="357">
        <f t="shared" si="16"/>
        <v>0</v>
      </c>
      <c r="R112" s="357" t="str">
        <f t="shared" si="17"/>
        <v/>
      </c>
      <c r="S112" s="357" t="str">
        <f t="shared" si="18"/>
        <v/>
      </c>
      <c r="T112" s="357" t="str">
        <f t="shared" si="19"/>
        <v/>
      </c>
    </row>
    <row r="113" spans="11:20">
      <c r="K113" s="358" t="str">
        <f t="shared" si="10"/>
        <v/>
      </c>
      <c r="L113" s="357" t="str">
        <f t="shared" si="11"/>
        <v/>
      </c>
      <c r="M113" s="357" t="str">
        <f t="shared" si="12"/>
        <v/>
      </c>
      <c r="N113" s="357" t="str">
        <f t="shared" si="13"/>
        <v/>
      </c>
      <c r="O113" s="357" t="str">
        <f t="shared" si="14"/>
        <v/>
      </c>
      <c r="P113" s="357">
        <f t="shared" si="15"/>
        <v>0</v>
      </c>
      <c r="Q113" s="357">
        <f t="shared" si="16"/>
        <v>0</v>
      </c>
      <c r="R113" s="357" t="str">
        <f t="shared" si="17"/>
        <v/>
      </c>
      <c r="S113" s="357" t="str">
        <f t="shared" si="18"/>
        <v/>
      </c>
      <c r="T113" s="357" t="str">
        <f t="shared" si="19"/>
        <v/>
      </c>
    </row>
    <row r="114" spans="11:20">
      <c r="K114" s="358" t="str">
        <f t="shared" si="10"/>
        <v/>
      </c>
      <c r="L114" s="357" t="str">
        <f t="shared" si="11"/>
        <v/>
      </c>
      <c r="M114" s="357" t="str">
        <f t="shared" si="12"/>
        <v/>
      </c>
      <c r="N114" s="357" t="str">
        <f t="shared" si="13"/>
        <v/>
      </c>
      <c r="O114" s="357" t="str">
        <f t="shared" si="14"/>
        <v/>
      </c>
      <c r="P114" s="357">
        <f t="shared" si="15"/>
        <v>0</v>
      </c>
      <c r="Q114" s="357">
        <f t="shared" si="16"/>
        <v>0</v>
      </c>
      <c r="R114" s="357" t="str">
        <f t="shared" si="17"/>
        <v/>
      </c>
      <c r="S114" s="357" t="str">
        <f t="shared" si="18"/>
        <v/>
      </c>
      <c r="T114" s="357" t="str">
        <f t="shared" si="19"/>
        <v/>
      </c>
    </row>
    <row r="115" spans="11:20">
      <c r="K115" s="358" t="str">
        <f t="shared" si="10"/>
        <v/>
      </c>
      <c r="L115" s="357" t="str">
        <f t="shared" si="11"/>
        <v/>
      </c>
      <c r="M115" s="357" t="str">
        <f t="shared" si="12"/>
        <v/>
      </c>
      <c r="N115" s="357" t="str">
        <f t="shared" si="13"/>
        <v/>
      </c>
      <c r="O115" s="357" t="str">
        <f t="shared" si="14"/>
        <v/>
      </c>
      <c r="P115" s="357">
        <f t="shared" si="15"/>
        <v>0</v>
      </c>
      <c r="Q115" s="357">
        <f t="shared" si="16"/>
        <v>0</v>
      </c>
      <c r="R115" s="357" t="str">
        <f t="shared" si="17"/>
        <v/>
      </c>
      <c r="S115" s="357" t="str">
        <f t="shared" si="18"/>
        <v/>
      </c>
      <c r="T115" s="357" t="str">
        <f t="shared" si="19"/>
        <v/>
      </c>
    </row>
    <row r="116" spans="11:20">
      <c r="K116" s="358" t="str">
        <f t="shared" si="10"/>
        <v/>
      </c>
      <c r="L116" s="357" t="str">
        <f t="shared" si="11"/>
        <v/>
      </c>
      <c r="M116" s="357" t="str">
        <f t="shared" si="12"/>
        <v/>
      </c>
      <c r="N116" s="357" t="str">
        <f t="shared" si="13"/>
        <v/>
      </c>
      <c r="O116" s="357" t="str">
        <f t="shared" si="14"/>
        <v/>
      </c>
      <c r="P116" s="357">
        <f t="shared" si="15"/>
        <v>0</v>
      </c>
      <c r="Q116" s="357">
        <f t="shared" si="16"/>
        <v>0</v>
      </c>
      <c r="R116" s="357" t="str">
        <f t="shared" si="17"/>
        <v/>
      </c>
      <c r="S116" s="357" t="str">
        <f t="shared" si="18"/>
        <v/>
      </c>
      <c r="T116" s="357" t="str">
        <f t="shared" si="19"/>
        <v/>
      </c>
    </row>
    <row r="117" spans="11:20">
      <c r="K117" s="358" t="str">
        <f t="shared" si="10"/>
        <v/>
      </c>
      <c r="L117" s="357" t="str">
        <f t="shared" si="11"/>
        <v/>
      </c>
      <c r="M117" s="357" t="str">
        <f t="shared" si="12"/>
        <v/>
      </c>
      <c r="N117" s="357" t="str">
        <f t="shared" si="13"/>
        <v/>
      </c>
      <c r="O117" s="357" t="str">
        <f t="shared" si="14"/>
        <v/>
      </c>
      <c r="P117" s="357">
        <f t="shared" si="15"/>
        <v>0</v>
      </c>
      <c r="Q117" s="357">
        <f t="shared" si="16"/>
        <v>0</v>
      </c>
      <c r="R117" s="357" t="str">
        <f t="shared" si="17"/>
        <v/>
      </c>
      <c r="S117" s="357" t="str">
        <f t="shared" si="18"/>
        <v/>
      </c>
      <c r="T117" s="357" t="str">
        <f t="shared" si="19"/>
        <v/>
      </c>
    </row>
    <row r="118" spans="11:20">
      <c r="K118" s="358" t="str">
        <f t="shared" si="10"/>
        <v/>
      </c>
      <c r="L118" s="357" t="str">
        <f t="shared" si="11"/>
        <v/>
      </c>
      <c r="M118" s="357" t="str">
        <f t="shared" si="12"/>
        <v/>
      </c>
      <c r="N118" s="357" t="str">
        <f t="shared" si="13"/>
        <v/>
      </c>
      <c r="O118" s="357" t="str">
        <f t="shared" si="14"/>
        <v/>
      </c>
      <c r="P118" s="357">
        <f t="shared" si="15"/>
        <v>0</v>
      </c>
      <c r="Q118" s="357">
        <f t="shared" si="16"/>
        <v>0</v>
      </c>
      <c r="R118" s="357" t="str">
        <f t="shared" si="17"/>
        <v/>
      </c>
      <c r="S118" s="357" t="str">
        <f t="shared" si="18"/>
        <v/>
      </c>
      <c r="T118" s="357" t="str">
        <f t="shared" si="19"/>
        <v/>
      </c>
    </row>
    <row r="119" spans="11:20">
      <c r="K119" s="358" t="str">
        <f t="shared" si="10"/>
        <v/>
      </c>
      <c r="L119" s="357" t="str">
        <f t="shared" si="11"/>
        <v/>
      </c>
      <c r="M119" s="357" t="str">
        <f t="shared" si="12"/>
        <v/>
      </c>
      <c r="N119" s="357" t="str">
        <f t="shared" si="13"/>
        <v/>
      </c>
      <c r="O119" s="357" t="str">
        <f t="shared" si="14"/>
        <v/>
      </c>
      <c r="P119" s="357">
        <f t="shared" si="15"/>
        <v>0</v>
      </c>
      <c r="Q119" s="357">
        <f t="shared" si="16"/>
        <v>0</v>
      </c>
      <c r="R119" s="357" t="str">
        <f t="shared" si="17"/>
        <v/>
      </c>
      <c r="S119" s="357" t="str">
        <f t="shared" si="18"/>
        <v/>
      </c>
      <c r="T119" s="357" t="str">
        <f t="shared" si="19"/>
        <v/>
      </c>
    </row>
    <row r="120" spans="11:20">
      <c r="K120" s="358" t="str">
        <f t="shared" si="10"/>
        <v/>
      </c>
      <c r="L120" s="357" t="str">
        <f t="shared" si="11"/>
        <v/>
      </c>
      <c r="M120" s="357" t="str">
        <f t="shared" si="12"/>
        <v/>
      </c>
      <c r="N120" s="357" t="str">
        <f t="shared" si="13"/>
        <v/>
      </c>
      <c r="O120" s="357" t="str">
        <f t="shared" si="14"/>
        <v/>
      </c>
      <c r="P120" s="357">
        <f t="shared" si="15"/>
        <v>0</v>
      </c>
      <c r="Q120" s="357">
        <f t="shared" si="16"/>
        <v>0</v>
      </c>
      <c r="R120" s="357" t="str">
        <f t="shared" si="17"/>
        <v/>
      </c>
      <c r="S120" s="357" t="str">
        <f t="shared" si="18"/>
        <v/>
      </c>
      <c r="T120" s="357" t="str">
        <f t="shared" si="19"/>
        <v/>
      </c>
    </row>
  </sheetData>
  <mergeCells count="1">
    <mergeCell ref="C5:F5"/>
  </mergeCells>
  <dataValidations count="3">
    <dataValidation type="list" allowBlank="1" showInputMessage="1" showErrorMessage="1" sqref="C4" xr:uid="{3EC38C1A-A6D4-446B-BFE0-1AF2EEC31EE2}">
      <formula1>"UG,WA"</formula1>
    </dataValidation>
    <dataValidation type="list" allowBlank="1" showInputMessage="1" showErrorMessage="1" sqref="C3" xr:uid="{26C41BD5-AF6E-4882-8839-7E90931643EF}">
      <formula1>carrerasNombre</formula1>
    </dataValidation>
    <dataValidation type="list" allowBlank="1" showInputMessage="1" showErrorMessage="1" sqref="F4" xr:uid="{8C4D2FF1-6264-4788-954F-7D4ECD9C6CD6}">
      <formula1>anyoValidezUnico</formula1>
    </dataValidation>
  </dataValidations>
  <pageMargins left="0.7" right="0.7" top="0.75" bottom="0.75" header="0.3" footer="0.3"/>
  <drawing r:id="rId1"/>
  <legacyDrawing r:id="rId2"/>
</worksheet>
</file>

<file path=xl/worksheets/sheet2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EE4F-3B5E-44F8-AA83-32E251D125F4}">
  <sheetPr codeName="Aplic85"/>
  <dimension ref="A1:J7"/>
  <sheetViews>
    <sheetView workbookViewId="0">
      <selection activeCell="A7" sqref="A7:C7"/>
    </sheetView>
  </sheetViews>
  <sheetFormatPr baseColWidth="10" defaultColWidth="9.109375" defaultRowHeight="14.4"/>
  <cols>
    <col min="1" max="1" width="22.6640625" customWidth="1"/>
    <col min="2" max="2" width="58.6640625" customWidth="1"/>
  </cols>
  <sheetData>
    <row r="1" spans="1:10" ht="18">
      <c r="A1" s="244"/>
      <c r="B1" s="245" t="s">
        <v>543</v>
      </c>
      <c r="C1" s="246"/>
      <c r="D1" s="245"/>
      <c r="E1" s="246"/>
      <c r="F1" s="246"/>
      <c r="G1" s="246"/>
      <c r="H1" s="246"/>
      <c r="I1" s="246"/>
      <c r="J1" s="226"/>
    </row>
    <row r="2" spans="1:10" ht="18.600000000000001" thickBot="1">
      <c r="A2" s="247"/>
      <c r="B2" s="248"/>
      <c r="C2" s="248"/>
      <c r="D2" s="248"/>
      <c r="E2" s="248"/>
      <c r="F2" s="248"/>
      <c r="G2" s="248"/>
      <c r="H2" s="248"/>
      <c r="I2" s="248"/>
      <c r="J2" s="232"/>
    </row>
    <row r="4" spans="1:10">
      <c r="A4" s="44" t="s">
        <v>179</v>
      </c>
    </row>
    <row r="5" spans="1:10">
      <c r="A5" s="45" t="s">
        <v>199</v>
      </c>
    </row>
    <row r="6" spans="1:10">
      <c r="A6" s="45" t="s">
        <v>200</v>
      </c>
    </row>
    <row r="7" spans="1:10">
      <c r="A7" s="355" t="s">
        <v>794</v>
      </c>
      <c r="B7" s="356"/>
      <c r="C7" s="3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6" r:id="rId3" name="Button 2">
              <controlPr defaultSize="0" print="0" autoFill="0" autoPict="0" macro="[0]!AtrasConfiguracion">
                <anchor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944880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573D1-6DFE-46A6-A444-30347FC983EE}">
  <sheetPr codeName="Aplic96"/>
  <dimension ref="A1:P586"/>
  <sheetViews>
    <sheetView topLeftCell="H372" zoomScale="90" zoomScaleNormal="90" workbookViewId="0">
      <selection activeCell="M395" sqref="M395"/>
    </sheetView>
  </sheetViews>
  <sheetFormatPr baseColWidth="10" defaultColWidth="9.109375" defaultRowHeight="14.4"/>
  <cols>
    <col min="1" max="1" width="52.109375" customWidth="1"/>
    <col min="2" max="2" width="13.5546875" customWidth="1"/>
    <col min="3" max="3" width="11.6640625" customWidth="1"/>
    <col min="4" max="4" width="13.44140625" customWidth="1"/>
    <col min="5" max="5" width="49" customWidth="1"/>
    <col min="6" max="6" width="67.88671875" customWidth="1"/>
    <col min="7" max="7" width="11.44140625" customWidth="1"/>
    <col min="8" max="8" width="21.88671875" customWidth="1"/>
    <col min="9" max="9" width="68.88671875" customWidth="1"/>
    <col min="10" max="10" width="12.44140625" customWidth="1"/>
    <col min="11" max="11" width="11.44140625" customWidth="1"/>
    <col min="13" max="13" width="19.6640625" customWidth="1"/>
    <col min="14" max="14" width="48.5546875" customWidth="1"/>
  </cols>
  <sheetData>
    <row r="1" spans="1:16" ht="18">
      <c r="A1" s="244"/>
      <c r="B1" s="245" t="s">
        <v>1187</v>
      </c>
      <c r="C1" s="246"/>
      <c r="D1" s="245"/>
      <c r="E1" s="246"/>
      <c r="F1" s="246"/>
      <c r="G1" s="246"/>
      <c r="H1" s="246"/>
      <c r="I1" s="246"/>
      <c r="J1" s="226"/>
    </row>
    <row r="2" spans="1:16" ht="18.600000000000001" thickBot="1">
      <c r="A2" s="247"/>
      <c r="B2" s="248"/>
      <c r="C2" s="248"/>
      <c r="D2" s="248"/>
      <c r="E2" s="248"/>
      <c r="F2" s="248"/>
      <c r="G2" s="248"/>
      <c r="H2" s="248"/>
      <c r="I2" s="248"/>
      <c r="J2" s="232"/>
    </row>
    <row r="4" spans="1:16">
      <c r="A4" s="11" t="s">
        <v>2093</v>
      </c>
      <c r="B4" s="11" t="s">
        <v>2085</v>
      </c>
      <c r="C4" s="11" t="s">
        <v>1188</v>
      </c>
      <c r="D4" s="11" t="s">
        <v>2089</v>
      </c>
      <c r="E4" s="11" t="s">
        <v>2090</v>
      </c>
      <c r="F4" s="11" t="s">
        <v>2086</v>
      </c>
      <c r="G4" s="11" t="s">
        <v>2087</v>
      </c>
      <c r="H4" s="11" t="s">
        <v>2091</v>
      </c>
      <c r="I4" s="11" t="s">
        <v>2088</v>
      </c>
      <c r="J4" s="11" t="s">
        <v>2094</v>
      </c>
      <c r="K4" t="s">
        <v>1189</v>
      </c>
      <c r="N4" s="1" t="s">
        <v>2092</v>
      </c>
    </row>
    <row r="5" spans="1:16">
      <c r="A5" t="str">
        <f>CentroEstudiosT[[#This Row],[INSTITUCION SUNEDU]] &amp; IF(LEN(CentroEstudiosT[[#This Row],[SIGLAS]])&gt;0," - " &amp; CentroEstudiosT[[#This Row],[SIGLAS]],"")</f>
        <v>13 DE JULIO DE 1882</v>
      </c>
      <c r="B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Row],[PAIS]])),MAX($B$4:B4)+1,0),0)</f>
        <v>0</v>
      </c>
      <c r="C5" t="s">
        <v>200</v>
      </c>
      <c r="D5" t="s">
        <v>1424</v>
      </c>
      <c r="E5" t="s">
        <v>2539</v>
      </c>
      <c r="F5" t="s">
        <v>1425</v>
      </c>
      <c r="H5" t="s">
        <v>2187</v>
      </c>
      <c r="K5" t="s">
        <v>1426</v>
      </c>
      <c r="N5" t="str">
        <f>IFERROR(INDEX(CentroEstudiosT[NOMBRE], MATCH(ROWS($N$5:N5), CentroEstudiosT[BUSCADOR], 0)),"")</f>
        <v>AVANSYS</v>
      </c>
      <c r="P5" t="str">
        <f>UPPER(CentroEstudiosT[[#This Row],[INSTITUCION TIPO]])</f>
        <v>INSTITUTO</v>
      </c>
    </row>
    <row r="6" spans="1:16">
      <c r="A6" t="str">
        <f>CentroEstudiosT[[#This Row],[INSTITUCION SUNEDU]] &amp; IF(LEN(CentroEstudiosT[[#This Row],[SIGLAS]])&gt;0," - " &amp; CentroEstudiosT[[#This Row],[SIGLAS]],"")</f>
        <v>4 DE JUNIO DE 1821</v>
      </c>
      <c r="B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Row],[PAIS]])),MAX($B$4:B5)+1,0),0)</f>
        <v>0</v>
      </c>
      <c r="C6" t="s">
        <v>200</v>
      </c>
      <c r="D6" t="s">
        <v>1430</v>
      </c>
      <c r="E6" t="s">
        <v>2540</v>
      </c>
      <c r="F6" t="s">
        <v>1431</v>
      </c>
      <c r="H6" t="s">
        <v>2188</v>
      </c>
      <c r="K6" t="s">
        <v>1426</v>
      </c>
      <c r="N6" t="str">
        <f>IFERROR(INDEX(CentroEstudiosT[NOMBRE], MATCH(ROWS($N$5:N6), CentroEstudiosT[BUSCADOR], 0)),"")</f>
        <v>CIBERTEC</v>
      </c>
      <c r="P6" t="str">
        <f>UPPER(CentroEstudiosT[[#This Row],[INSTITUCION TIPO]])</f>
        <v>INSTITUTO</v>
      </c>
    </row>
    <row r="7" spans="1:16">
      <c r="A7" t="str">
        <f>CentroEstudiosT[[#This Row],[INSTITUCION SUNEDU]] &amp; IF(LEN(CentroEstudiosT[[#This Row],[SIGLAS]])&gt;0," - " &amp; CentroEstudiosT[[#This Row],[SIGLAS]],"")</f>
        <v>REPUBLICA DE MEXICO</v>
      </c>
      <c r="B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Row],[PAIS]])),MAX($B$4:B6)+1,0),0)</f>
        <v>0</v>
      </c>
      <c r="C7" t="s">
        <v>200</v>
      </c>
      <c r="D7" t="s">
        <v>2447</v>
      </c>
      <c r="E7" t="s">
        <v>2541</v>
      </c>
      <c r="F7" t="s">
        <v>2536</v>
      </c>
      <c r="H7" t="s">
        <v>2187</v>
      </c>
      <c r="K7" t="s">
        <v>1426</v>
      </c>
      <c r="N7" t="str">
        <f>IFERROR(INDEX(CentroEstudiosT[NOMBRE], MATCH(ROWS($N$5:N7), CentroEstudiosT[BUSCADOR], 0)),"")</f>
        <v>IST TELESUP</v>
      </c>
      <c r="P7" t="str">
        <f>UPPER(CentroEstudiosT[[#This Row],[INSTITUCION TIPO]])</f>
        <v>INSTITUTO</v>
      </c>
    </row>
    <row r="8" spans="1:16">
      <c r="A8" t="str">
        <f>CentroEstudiosT[[#This Row],[INSTITUCION SUNEDU]] &amp; IF(LEN(CentroEstudiosT[[#This Row],[SIGLAS]])&gt;0," - " &amp; CentroEstudiosT[[#This Row],[SIGLAS]],"")</f>
        <v>STA MARIA DE LA ESPERA.</v>
      </c>
      <c r="B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Row],[PAIS]])),MAX($B$4:B7)+1,0),0)</f>
        <v>0</v>
      </c>
      <c r="C8" t="s">
        <v>200</v>
      </c>
      <c r="D8" t="s">
        <v>2448</v>
      </c>
      <c r="E8" t="s">
        <v>2542</v>
      </c>
      <c r="F8" t="s">
        <v>2537</v>
      </c>
      <c r="H8" t="s">
        <v>2187</v>
      </c>
      <c r="K8" t="s">
        <v>1426</v>
      </c>
      <c r="N8" t="str">
        <f>IFERROR(INDEX(CentroEstudiosT[NOMBRE], MATCH(ROWS($N$5:N8), CentroEstudiosT[BUSCADOR], 0)),"")</f>
        <v/>
      </c>
      <c r="P8" t="str">
        <f>UPPER(CentroEstudiosT[[#This Row],[INSTITUCION TIPO]])</f>
        <v>INSTITUTO</v>
      </c>
    </row>
    <row r="9" spans="1:16">
      <c r="A9" t="str">
        <f>CentroEstudiosT[[#This Row],[INSTITUCION SUNEDU]] &amp; IF(LEN(CentroEstudiosT[[#This Row],[SIGLAS]])&gt;0," - " &amp; CentroEstudiosT[[#This Row],[SIGLAS]],"")</f>
        <v>REPUBLICA DE PANAMA</v>
      </c>
      <c r="B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Row],[PAIS]])),MAX($B$4:B8)+1,0),0)</f>
        <v>0</v>
      </c>
      <c r="C9" t="s">
        <v>200</v>
      </c>
      <c r="D9" t="s">
        <v>2449</v>
      </c>
      <c r="E9" t="s">
        <v>2543</v>
      </c>
      <c r="F9" t="s">
        <v>2538</v>
      </c>
      <c r="H9" t="s">
        <v>2187</v>
      </c>
      <c r="K9" t="s">
        <v>1426</v>
      </c>
      <c r="N9" t="str">
        <f>IFERROR(INDEX(CentroEstudiosT[NOMBRE], MATCH(ROWS($N$5:N9), CentroEstudiosT[BUSCADOR], 0)),"")</f>
        <v/>
      </c>
      <c r="P9" t="str">
        <f>UPPER(CentroEstudiosT[[#This Row],[INSTITUCION TIPO]])</f>
        <v>INSTITUTO</v>
      </c>
    </row>
    <row r="10" spans="1:16">
      <c r="A10" t="str">
        <f>CentroEstudiosT[[#This Row],[INSTITUCION SUNEDU]] &amp; IF(LEN(CentroEstudiosT[[#This Row],[SIGLAS]])&gt;0," - " &amp; CentroEstudiosT[[#This Row],[SIGLAS]],"")</f>
        <v>CESAR ABRAHAM VALLEJO MENDOZA</v>
      </c>
      <c r="B1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Row],[PAIS]])),MAX($B$4:B9)+1,0),0)</f>
        <v>0</v>
      </c>
      <c r="C10" t="s">
        <v>200</v>
      </c>
      <c r="D10" t="s">
        <v>1552</v>
      </c>
      <c r="E10" t="s">
        <v>2544</v>
      </c>
      <c r="F10" t="s">
        <v>1553</v>
      </c>
      <c r="H10" t="s">
        <v>2187</v>
      </c>
      <c r="K10" t="s">
        <v>1426</v>
      </c>
      <c r="N10" t="str">
        <f>IFERROR(INDEX(CentroEstudiosT[NOMBRE], MATCH(ROWS($N$5:N10), CentroEstudiosT[BUSCADOR], 0)),"")</f>
        <v/>
      </c>
      <c r="P10" t="str">
        <f>UPPER(CentroEstudiosT[[#This Row],[INSTITUCION TIPO]])</f>
        <v>INSTITUTO</v>
      </c>
    </row>
    <row r="11" spans="1:16">
      <c r="A11" t="str">
        <f>CentroEstudiosT[[#This Row],[INSTITUCION SUNEDU]] &amp; IF(LEN(CentroEstudiosT[[#This Row],[SIGLAS]])&gt;0," - " &amp; CentroEstudiosT[[#This Row],[SIGLAS]],"")</f>
        <v>ABACO</v>
      </c>
      <c r="B1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Row],[PAIS]])),MAX($B$4:B10)+1,0),0)</f>
        <v>0</v>
      </c>
      <c r="C11" t="s">
        <v>200</v>
      </c>
      <c r="D11" t="s">
        <v>1432</v>
      </c>
      <c r="E11" t="s">
        <v>2545</v>
      </c>
      <c r="F11" t="s">
        <v>1433</v>
      </c>
      <c r="H11" t="s">
        <v>2188</v>
      </c>
      <c r="K11" t="s">
        <v>1426</v>
      </c>
      <c r="N11" t="str">
        <f>IFERROR(INDEX(CentroEstudiosT[NOMBRE], MATCH(ROWS($N$5:N11), CentroEstudiosT[BUSCADOR], 0)),"")</f>
        <v/>
      </c>
      <c r="P11" t="str">
        <f>UPPER(CentroEstudiosT[[#This Row],[INSTITUCION TIPO]])</f>
        <v>INSTITUTO</v>
      </c>
    </row>
    <row r="12" spans="1:16">
      <c r="A12" t="str">
        <f>CentroEstudiosT[[#This Row],[INSTITUCION SUNEDU]] &amp; IF(LEN(CentroEstudiosT[[#This Row],[SIGLAS]])&gt;0," - " &amp; CentroEstudiosT[[#This Row],[SIGLAS]],"")</f>
        <v>ACCION COMUNITARIA</v>
      </c>
      <c r="B1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Row],[PAIS]])),MAX($B$4:B11)+1,0),0)</f>
        <v>0</v>
      </c>
      <c r="C12" t="s">
        <v>200</v>
      </c>
      <c r="D12" t="s">
        <v>1435</v>
      </c>
      <c r="E12" t="s">
        <v>2546</v>
      </c>
      <c r="F12" t="s">
        <v>1436</v>
      </c>
      <c r="H12" t="s">
        <v>2188</v>
      </c>
      <c r="K12" t="s">
        <v>1426</v>
      </c>
      <c r="N12" t="str">
        <f>IFERROR(INDEX(CentroEstudiosT[NOMBRE], MATCH(ROWS($N$5:N12), CentroEstudiosT[BUSCADOR], 0)),"")</f>
        <v/>
      </c>
      <c r="P12" t="str">
        <f>UPPER(CentroEstudiosT[[#This Row],[INSTITUCION TIPO]])</f>
        <v>INSTITUTO</v>
      </c>
    </row>
    <row r="13" spans="1:16">
      <c r="A13" t="str">
        <f>CentroEstudiosT[[#This Row],[INSTITUCION SUNEDU]] &amp; IF(LEN(CentroEstudiosT[[#This Row],[SIGLAS]])&gt;0," - " &amp; CentroEstudiosT[[#This Row],[SIGLAS]],"")</f>
        <v>ADA A. BYRON</v>
      </c>
      <c r="B1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Row],[PAIS]])),MAX($B$4:B12)+1,0),0)</f>
        <v>0</v>
      </c>
      <c r="C13" t="s">
        <v>200</v>
      </c>
      <c r="D13" t="s">
        <v>1437</v>
      </c>
      <c r="E13" t="s">
        <v>1438</v>
      </c>
      <c r="F13" t="s">
        <v>1439</v>
      </c>
      <c r="H13" t="s">
        <v>2188</v>
      </c>
      <c r="K13" t="s">
        <v>1426</v>
      </c>
      <c r="N13" t="str">
        <f>IFERROR(INDEX(CentroEstudiosT[NOMBRE], MATCH(ROWS($N$5:N13), CentroEstudiosT[BUSCADOR], 0)),"")</f>
        <v/>
      </c>
      <c r="P13" t="str">
        <f>UPPER(CentroEstudiosT[[#This Row],[INSTITUCION TIPO]])</f>
        <v>INSTITUTO</v>
      </c>
    </row>
    <row r="14" spans="1:16">
      <c r="A14" t="str">
        <f>CentroEstudiosT[[#This Row],[INSTITUCION SUNEDU]] &amp; IF(LEN(CentroEstudiosT[[#This Row],[SIGLAS]])&gt;0," - " &amp; CentroEstudiosT[[#This Row],[SIGLAS]],"")</f>
        <v>INSTITUTO SUPERIOR TECNOLOGICO ADDIS</v>
      </c>
      <c r="B1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Row],[PAIS]])),MAX($B$4:B13)+1,0),0)</f>
        <v>0</v>
      </c>
      <c r="C14" t="s">
        <v>200</v>
      </c>
      <c r="E14" s="11" t="s">
        <v>3164</v>
      </c>
      <c r="F14" s="11" t="s">
        <v>3165</v>
      </c>
      <c r="H14" t="s">
        <v>2188</v>
      </c>
      <c r="K14" t="s">
        <v>1426</v>
      </c>
      <c r="N14" t="str">
        <f>IFERROR(INDEX(CentroEstudiosT[NOMBRE], MATCH(ROWS($N$5:N14), CentroEstudiosT[BUSCADOR], 0)),"")</f>
        <v/>
      </c>
      <c r="P14" t="str">
        <f>UPPER(CentroEstudiosT[[#This Row],[INSTITUCION TIPO]])</f>
        <v>INSTITUTO</v>
      </c>
    </row>
    <row r="15" spans="1:16">
      <c r="A15" t="str">
        <f>CentroEstudiosT[[#This Row],[INSTITUCION SUNEDU]] &amp; IF(LEN(CentroEstudiosT[[#This Row],[SIGLAS]])&gt;0," - " &amp; CentroEstudiosT[[#This Row],[SIGLAS]],"")</f>
        <v>ADMINISTRACION Y NEGOCIOS</v>
      </c>
      <c r="B1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Row],[PAIS]])),MAX($B$4:B14)+1,0),0)</f>
        <v>0</v>
      </c>
      <c r="C15" t="s">
        <v>200</v>
      </c>
      <c r="D15" t="s">
        <v>1440</v>
      </c>
      <c r="E15" t="s">
        <v>2547</v>
      </c>
      <c r="F15" t="s">
        <v>1441</v>
      </c>
      <c r="H15" t="s">
        <v>2188</v>
      </c>
      <c r="K15" t="s">
        <v>1426</v>
      </c>
      <c r="N15" t="str">
        <f>IFERROR(INDEX(CentroEstudiosT[NOMBRE], MATCH(ROWS($N$5:N15), CentroEstudiosT[BUSCADOR], 0)),"")</f>
        <v/>
      </c>
      <c r="P15" t="str">
        <f>UPPER(CentroEstudiosT[[#This Row],[INSTITUCION TIPO]])</f>
        <v>INSTITUTO</v>
      </c>
    </row>
    <row r="16" spans="1:16">
      <c r="A16" t="str">
        <f>CentroEstudiosT[[#This Row],[INSTITUCION SUNEDU]] &amp; IF(LEN(CentroEstudiosT[[#This Row],[SIGLAS]])&gt;0," - " &amp; CentroEstudiosT[[#This Row],[SIGLAS]],"")</f>
        <v>ADOLFO VIENRICH</v>
      </c>
      <c r="B1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Row],[PAIS]])),MAX($B$4:B15)+1,0),0)</f>
        <v>0</v>
      </c>
      <c r="C16" t="s">
        <v>200</v>
      </c>
      <c r="D16" t="s">
        <v>1442</v>
      </c>
      <c r="E16" t="s">
        <v>1443</v>
      </c>
      <c r="F16" t="s">
        <v>1443</v>
      </c>
      <c r="H16" t="s">
        <v>2188</v>
      </c>
      <c r="K16" t="s">
        <v>1426</v>
      </c>
      <c r="N16" t="str">
        <f>IFERROR(INDEX(CentroEstudiosT[NOMBRE], MATCH(ROWS($N$5:N16), CentroEstudiosT[BUSCADOR], 0)),"")</f>
        <v/>
      </c>
      <c r="P16" t="str">
        <f>UPPER(CentroEstudiosT[[#This Row],[INSTITUCION TIPO]])</f>
        <v>INSTITUTO</v>
      </c>
    </row>
    <row r="17" spans="1:16">
      <c r="A17" t="str">
        <f>CentroEstudiosT[[#This Row],[INSTITUCION SUNEDU]] &amp; IF(LEN(CentroEstudiosT[[#This Row],[SIGLAS]])&gt;0," - " &amp; CentroEstudiosT[[#This Row],[SIGLAS]],"")</f>
        <v>ALAS PERUANAS</v>
      </c>
      <c r="B1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Row],[PAIS]])),MAX($B$4:B16)+1,0),0)</f>
        <v>0</v>
      </c>
      <c r="C17" t="s">
        <v>200</v>
      </c>
      <c r="D17" t="s">
        <v>1444</v>
      </c>
      <c r="E17" t="s">
        <v>2548</v>
      </c>
      <c r="F17" t="s">
        <v>1445</v>
      </c>
      <c r="H17" t="s">
        <v>2188</v>
      </c>
      <c r="K17" t="s">
        <v>1426</v>
      </c>
      <c r="N17" t="str">
        <f>IFERROR(INDEX(CentroEstudiosT[NOMBRE], MATCH(ROWS($N$5:N17), CentroEstudiosT[BUSCADOR], 0)),"")</f>
        <v/>
      </c>
      <c r="P17" t="str">
        <f>UPPER(CentroEstudiosT[[#This Row],[INSTITUCION TIPO]])</f>
        <v>INSTITUTO</v>
      </c>
    </row>
    <row r="18" spans="1:16">
      <c r="A18" t="str">
        <f>CentroEstudiosT[[#This Row],[INSTITUCION SUNEDU]] &amp; IF(LEN(CentroEstudiosT[[#This Row],[SIGLAS]])&gt;0," - " &amp; CentroEstudiosT[[#This Row],[SIGLAS]],"")</f>
        <v>ALBERT EINSTEIN</v>
      </c>
      <c r="B1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Row],[PAIS]])),MAX($B$4:B17)+1,0),0)</f>
        <v>0</v>
      </c>
      <c r="C18" t="s">
        <v>200</v>
      </c>
      <c r="D18" t="s">
        <v>1446</v>
      </c>
      <c r="E18" t="s">
        <v>2549</v>
      </c>
      <c r="F18" t="s">
        <v>1447</v>
      </c>
      <c r="H18" t="s">
        <v>2187</v>
      </c>
      <c r="K18" t="s">
        <v>1426</v>
      </c>
      <c r="N18" t="str">
        <f>IFERROR(INDEX(CentroEstudiosT[NOMBRE], MATCH(ROWS($N$5:N18), CentroEstudiosT[BUSCADOR], 0)),"")</f>
        <v/>
      </c>
      <c r="P18" t="str">
        <f>UPPER(CentroEstudiosT[[#This Row],[INSTITUCION TIPO]])</f>
        <v>INSTITUTO</v>
      </c>
    </row>
    <row r="19" spans="1:16">
      <c r="A19" t="str">
        <f>CentroEstudiosT[[#This Row],[INSTITUCION SUNEDU]] &amp; IF(LEN(CentroEstudiosT[[#This Row],[SIGLAS]])&gt;0," - " &amp; CentroEstudiosT[[#This Row],[SIGLAS]],"")</f>
        <v>ALBERTO BARTON THOMPSOM</v>
      </c>
      <c r="B1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Row],[PAIS]])),MAX($B$4:B18)+1,0),0)</f>
        <v>0</v>
      </c>
      <c r="C19" t="s">
        <v>200</v>
      </c>
      <c r="D19" t="s">
        <v>2450</v>
      </c>
      <c r="E19" t="s">
        <v>2451</v>
      </c>
      <c r="F19" t="s">
        <v>2451</v>
      </c>
      <c r="H19" t="s">
        <v>2187</v>
      </c>
      <c r="K19" t="s">
        <v>1426</v>
      </c>
      <c r="N19" t="str">
        <f>IFERROR(INDEX(CentroEstudiosT[NOMBRE], MATCH(ROWS($N$5:N19), CentroEstudiosT[BUSCADOR], 0)),"")</f>
        <v/>
      </c>
      <c r="P19" t="str">
        <f>UPPER(CentroEstudiosT[[#This Row],[INSTITUCION TIPO]])</f>
        <v>INSTITUTO</v>
      </c>
    </row>
    <row r="20" spans="1:16">
      <c r="A20" t="str">
        <f>CentroEstudiosT[[#This Row],[INSTITUCION SUNEDU]] &amp; IF(LEN(CentroEstudiosT[[#This Row],[SIGLAS]])&gt;0," - " &amp; CentroEstudiosT[[#This Row],[SIGLAS]],"")</f>
        <v>ALEXANDER VON HUMBOLDT</v>
      </c>
      <c r="B2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Row],[PAIS]])),MAX($B$4:B19)+1,0),0)</f>
        <v>0</v>
      </c>
      <c r="C20" t="s">
        <v>200</v>
      </c>
      <c r="D20" t="s">
        <v>1448</v>
      </c>
      <c r="E20" t="s">
        <v>2550</v>
      </c>
      <c r="F20" t="s">
        <v>1449</v>
      </c>
      <c r="H20" t="s">
        <v>2188</v>
      </c>
      <c r="I20" t="s">
        <v>1450</v>
      </c>
      <c r="K20" t="s">
        <v>1426</v>
      </c>
      <c r="N20" t="str">
        <f>IFERROR(INDEX(CentroEstudiosT[NOMBRE], MATCH(ROWS($N$5:N20), CentroEstudiosT[BUSCADOR], 0)),"")</f>
        <v/>
      </c>
      <c r="P20" t="str">
        <f>UPPER(CentroEstudiosT[[#This Row],[INSTITUCION TIPO]])</f>
        <v>INSTITUTO</v>
      </c>
    </row>
    <row r="21" spans="1:16">
      <c r="A21" t="str">
        <f>CentroEstudiosT[[#This Row],[INSTITUCION SUNEDU]] &amp; IF(LEN(CentroEstudiosT[[#This Row],[SIGLAS]])&gt;0," - " &amp; CentroEstudiosT[[#This Row],[SIGLAS]],"")</f>
        <v>ALFONSO BARRANTES LINGAN</v>
      </c>
      <c r="B2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Row],[PAIS]])),MAX($B$4:B20)+1,0),0)</f>
        <v>0</v>
      </c>
      <c r="C21" t="s">
        <v>200</v>
      </c>
      <c r="D21" t="s">
        <v>1451</v>
      </c>
      <c r="E21" t="s">
        <v>2551</v>
      </c>
      <c r="F21" t="s">
        <v>1452</v>
      </c>
      <c r="H21" t="s">
        <v>2187</v>
      </c>
      <c r="K21" t="s">
        <v>1426</v>
      </c>
      <c r="N21" t="str">
        <f>IFERROR(INDEX(CentroEstudiosT[NOMBRE], MATCH(ROWS($N$5:N21), CentroEstudiosT[BUSCADOR], 0)),"")</f>
        <v/>
      </c>
      <c r="P21" t="str">
        <f>UPPER(CentroEstudiosT[[#This Row],[INSTITUCION TIPO]])</f>
        <v>INSTITUTO</v>
      </c>
    </row>
    <row r="22" spans="1:16">
      <c r="A22" t="str">
        <f>CentroEstudiosT[[#This Row],[INSTITUCION SUNEDU]] &amp; IF(LEN(CentroEstudiosT[[#This Row],[SIGLAS]])&gt;0," - " &amp; CentroEstudiosT[[#This Row],[SIGLAS]],"")</f>
        <v>ALFREDO JOSE MARIA ROCHA ZEGARRA</v>
      </c>
      <c r="B2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Row],[PAIS]])),MAX($B$4:B21)+1,0),0)</f>
        <v>0</v>
      </c>
      <c r="C22" t="s">
        <v>200</v>
      </c>
      <c r="D22" t="s">
        <v>1453</v>
      </c>
      <c r="E22" t="s">
        <v>2552</v>
      </c>
      <c r="F22" t="s">
        <v>1454</v>
      </c>
      <c r="H22" t="s">
        <v>2188</v>
      </c>
      <c r="K22" t="s">
        <v>1426</v>
      </c>
      <c r="N22" t="str">
        <f>IFERROR(INDEX(CentroEstudiosT[NOMBRE], MATCH(ROWS($N$5:N22), CentroEstudiosT[BUSCADOR], 0)),"")</f>
        <v/>
      </c>
      <c r="P22" t="str">
        <f>UPPER(CentroEstudiosT[[#This Row],[INSTITUCION TIPO]])</f>
        <v>INSTITUTO</v>
      </c>
    </row>
    <row r="23" spans="1:16">
      <c r="A23" t="str">
        <f>CentroEstudiosT[[#This Row],[INSTITUCION SUNEDU]] &amp; IF(LEN(CentroEstudiosT[[#This Row],[SIGLAS]])&gt;0," - " &amp; CentroEstudiosT[[#This Row],[SIGLAS]],"")</f>
        <v>ALMIRANTE MIGUEL GRAU</v>
      </c>
      <c r="B2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Row],[PAIS]])),MAX($B$4:B22)+1,0),0)</f>
        <v>0</v>
      </c>
      <c r="C23" t="s">
        <v>200</v>
      </c>
      <c r="D23" t="s">
        <v>1455</v>
      </c>
      <c r="E23" t="s">
        <v>2553</v>
      </c>
      <c r="F23" t="s">
        <v>1456</v>
      </c>
      <c r="H23" t="s">
        <v>2188</v>
      </c>
      <c r="K23" t="s">
        <v>1426</v>
      </c>
      <c r="N23" t="str">
        <f>IFERROR(INDEX(CentroEstudiosT[NOMBRE], MATCH(ROWS($N$5:N23), CentroEstudiosT[BUSCADOR], 0)),"")</f>
        <v/>
      </c>
      <c r="P23" t="str">
        <f>UPPER(CentroEstudiosT[[#This Row],[INSTITUCION TIPO]])</f>
        <v>INSTITUTO</v>
      </c>
    </row>
    <row r="24" spans="1:16">
      <c r="A24" t="str">
        <f>CentroEstudiosT[[#This Row],[INSTITUCION SUNEDU]] &amp; IF(LEN(CentroEstudiosT[[#This Row],[SIGLAS]])&gt;0," - " &amp; CentroEstudiosT[[#This Row],[SIGLAS]],"")</f>
        <v>ALTA COCINA D'GALLIA</v>
      </c>
      <c r="B2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Row],[PAIS]])),MAX($B$4:B23)+1,0),0)</f>
        <v>0</v>
      </c>
      <c r="C24" t="s">
        <v>200</v>
      </c>
      <c r="D24" t="s">
        <v>1457</v>
      </c>
      <c r="E24" t="s">
        <v>2554</v>
      </c>
      <c r="F24" t="s">
        <v>1458</v>
      </c>
      <c r="H24" t="s">
        <v>2188</v>
      </c>
      <c r="K24" t="s">
        <v>1426</v>
      </c>
      <c r="N24" t="str">
        <f>IFERROR(INDEX(CentroEstudiosT[NOMBRE], MATCH(ROWS($N$5:N24), CentroEstudiosT[BUSCADOR], 0)),"")</f>
        <v/>
      </c>
      <c r="P24" t="str">
        <f>UPPER(CentroEstudiosT[[#This Row],[INSTITUCION TIPO]])</f>
        <v>INSTITUTO</v>
      </c>
    </row>
    <row r="25" spans="1:16">
      <c r="A25" t="str">
        <f>CentroEstudiosT[[#This Row],[INSTITUCION SUNEDU]] &amp; IF(LEN(CentroEstudiosT[[#This Row],[SIGLAS]])&gt;0," - " &amp; CentroEstudiosT[[#This Row],[SIGLAS]],"")</f>
        <v>ALTO HUALLAGA</v>
      </c>
      <c r="B2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Row],[PAIS]])),MAX($B$4:B24)+1,0),0)</f>
        <v>0</v>
      </c>
      <c r="C25" t="s">
        <v>200</v>
      </c>
      <c r="D25" t="s">
        <v>1459</v>
      </c>
      <c r="E25" t="s">
        <v>2555</v>
      </c>
      <c r="F25" t="s">
        <v>1460</v>
      </c>
      <c r="H25" t="s">
        <v>2188</v>
      </c>
      <c r="K25" t="s">
        <v>1426</v>
      </c>
      <c r="N25" t="str">
        <f>IFERROR(INDEX(CentroEstudiosT[NOMBRE], MATCH(ROWS($N$5:N25), CentroEstudiosT[BUSCADOR], 0)),"")</f>
        <v/>
      </c>
      <c r="P25" t="str">
        <f>UPPER(CentroEstudiosT[[#This Row],[INSTITUCION TIPO]])</f>
        <v>INSTITUTO</v>
      </c>
    </row>
    <row r="26" spans="1:16">
      <c r="A26" t="str">
        <f>CentroEstudiosT[[#This Row],[INSTITUCION SUNEDU]] &amp; IF(LEN(CentroEstudiosT[[#This Row],[SIGLAS]])&gt;0," - " &amp; CentroEstudiosT[[#This Row],[SIGLAS]],"")</f>
        <v>AMAUTA</v>
      </c>
      <c r="B2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Row],[PAIS]])),MAX($B$4:B25)+1,0),0)</f>
        <v>0</v>
      </c>
      <c r="C26" t="s">
        <v>200</v>
      </c>
      <c r="D26" t="s">
        <v>1461</v>
      </c>
      <c r="E26" t="s">
        <v>2556</v>
      </c>
      <c r="F26" s="11" t="s">
        <v>1462</v>
      </c>
      <c r="H26" t="s">
        <v>2188</v>
      </c>
      <c r="I26" t="s">
        <v>1450</v>
      </c>
      <c r="K26" t="s">
        <v>1426</v>
      </c>
      <c r="N26" t="str">
        <f>IFERROR(INDEX(CentroEstudiosT[NOMBRE], MATCH(ROWS($N$5:N26), CentroEstudiosT[BUSCADOR], 0)),"")</f>
        <v/>
      </c>
      <c r="P26" t="str">
        <f>UPPER(CentroEstudiosT[[#This Row],[INSTITUCION TIPO]])</f>
        <v>INSTITUTO</v>
      </c>
    </row>
    <row r="27" spans="1:16">
      <c r="A27" t="str">
        <f>CentroEstudiosT[[#This Row],[INSTITUCION SUNEDU]] &amp; IF(LEN(CentroEstudiosT[[#This Row],[SIGLAS]])&gt;0," - " &amp; CentroEstudiosT[[#This Row],[SIGLAS]],"")</f>
        <v>AMAZONAS - YURIMAGUAS</v>
      </c>
      <c r="B2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Row],[PAIS]])),MAX($B$4:B26)+1,0),0)</f>
        <v>0</v>
      </c>
      <c r="C27" t="s">
        <v>200</v>
      </c>
      <c r="D27" t="s">
        <v>2452</v>
      </c>
      <c r="E27" t="s">
        <v>2453</v>
      </c>
      <c r="F27" t="s">
        <v>2453</v>
      </c>
      <c r="H27" t="s">
        <v>2188</v>
      </c>
      <c r="K27" t="s">
        <v>1426</v>
      </c>
      <c r="N27" t="str">
        <f>IFERROR(INDEX(CentroEstudiosT[NOMBRE], MATCH(ROWS($N$5:N27), CentroEstudiosT[BUSCADOR], 0)),"")</f>
        <v/>
      </c>
      <c r="P27" t="str">
        <f>UPPER(CentroEstudiosT[[#This Row],[INSTITUCION TIPO]])</f>
        <v>INSTITUTO</v>
      </c>
    </row>
    <row r="28" spans="1:16">
      <c r="A28" t="str">
        <f>CentroEstudiosT[[#This Row],[INSTITUCION SUNEDU]] &amp; IF(LEN(CentroEstudiosT[[#This Row],[SIGLAS]])&gt;0," - " &amp; CentroEstudiosT[[#This Row],[SIGLAS]],"")</f>
        <v>AMAZONICO</v>
      </c>
      <c r="B2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Row],[PAIS]])),MAX($B$4:B27)+1,0),0)</f>
        <v>0</v>
      </c>
      <c r="C28" t="s">
        <v>200</v>
      </c>
      <c r="D28" t="s">
        <v>2454</v>
      </c>
      <c r="E28" t="s">
        <v>2557</v>
      </c>
      <c r="F28" t="s">
        <v>1463</v>
      </c>
      <c r="H28" t="s">
        <v>2188</v>
      </c>
      <c r="K28" t="s">
        <v>1426</v>
      </c>
      <c r="N28" t="str">
        <f>IFERROR(INDEX(CentroEstudiosT[NOMBRE], MATCH(ROWS($N$5:N28), CentroEstudiosT[BUSCADOR], 0)),"")</f>
        <v/>
      </c>
      <c r="P28" t="str">
        <f>UPPER(CentroEstudiosT[[#This Row],[INSTITUCION TIPO]])</f>
        <v>INSTITUTO</v>
      </c>
    </row>
    <row r="29" spans="1:16">
      <c r="A29" t="str">
        <f>CentroEstudiosT[[#This Row],[INSTITUCION SUNEDU]] &amp; IF(LEN(CentroEstudiosT[[#This Row],[SIGLAS]])&gt;0," - " &amp; CentroEstudiosT[[#This Row],[SIGLAS]],"")</f>
        <v>AMERICA</v>
      </c>
      <c r="B2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Row],[PAIS]])),MAX($B$4:B28)+1,0),0)</f>
        <v>0</v>
      </c>
      <c r="C29" t="s">
        <v>200</v>
      </c>
      <c r="D29" t="s">
        <v>1464</v>
      </c>
      <c r="E29" t="s">
        <v>2558</v>
      </c>
      <c r="F29" t="s">
        <v>1465</v>
      </c>
      <c r="H29" t="s">
        <v>2188</v>
      </c>
      <c r="I29" t="s">
        <v>1450</v>
      </c>
      <c r="K29" t="s">
        <v>1426</v>
      </c>
      <c r="N29" t="str">
        <f>IFERROR(INDEX(CentroEstudiosT[NOMBRE], MATCH(ROWS($N$5:N29), CentroEstudiosT[BUSCADOR], 0)),"")</f>
        <v/>
      </c>
      <c r="P29" t="str">
        <f>UPPER(CentroEstudiosT[[#This Row],[INSTITUCION TIPO]])</f>
        <v>INSTITUTO</v>
      </c>
    </row>
    <row r="30" spans="1:16">
      <c r="A30" t="str">
        <f>CentroEstudiosT[[#This Row],[INSTITUCION SUNEDU]] &amp; IF(LEN(CentroEstudiosT[[#This Row],[SIGLAS]])&gt;0," - " &amp; CentroEstudiosT[[#This Row],[SIGLAS]],"")</f>
        <v>AMERICAN INSTITUTE</v>
      </c>
      <c r="B3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Row],[PAIS]])),MAX($B$4:B29)+1,0),0)</f>
        <v>0</v>
      </c>
      <c r="C30" t="s">
        <v>200</v>
      </c>
      <c r="D30" t="s">
        <v>1466</v>
      </c>
      <c r="E30" t="s">
        <v>2559</v>
      </c>
      <c r="F30" t="s">
        <v>1467</v>
      </c>
      <c r="H30" t="s">
        <v>2188</v>
      </c>
      <c r="K30" t="s">
        <v>1426</v>
      </c>
      <c r="N30" t="str">
        <f>IFERROR(INDEX(CentroEstudiosT[NOMBRE], MATCH(ROWS($N$5:N30), CentroEstudiosT[BUSCADOR], 0)),"")</f>
        <v/>
      </c>
      <c r="P30" t="str">
        <f>UPPER(CentroEstudiosT[[#This Row],[INSTITUCION TIPO]])</f>
        <v>INSTITUTO</v>
      </c>
    </row>
    <row r="31" spans="1:16">
      <c r="A31" t="str">
        <f>CentroEstudiosT[[#This Row],[INSTITUCION SUNEDU]] &amp; IF(LEN(CentroEstudiosT[[#This Row],[SIGLAS]])&gt;0," - " &amp; CentroEstudiosT[[#This Row],[SIGLAS]],"")</f>
        <v>AMERICANO</v>
      </c>
      <c r="B3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Row],[PAIS]])),MAX($B$4:B30)+1,0),0)</f>
        <v>0</v>
      </c>
      <c r="C31" t="s">
        <v>200</v>
      </c>
      <c r="D31" t="s">
        <v>1468</v>
      </c>
      <c r="E31" t="s">
        <v>2560</v>
      </c>
      <c r="F31" t="s">
        <v>1469</v>
      </c>
      <c r="H31" t="s">
        <v>2188</v>
      </c>
      <c r="K31" t="s">
        <v>1426</v>
      </c>
      <c r="N31" t="str">
        <f>IFERROR(INDEX(CentroEstudiosT[NOMBRE], MATCH(ROWS($N$5:N31), CentroEstudiosT[BUSCADOR], 0)),"")</f>
        <v/>
      </c>
      <c r="P31" t="str">
        <f>UPPER(CentroEstudiosT[[#This Row],[INSTITUCION TIPO]])</f>
        <v>INSTITUTO</v>
      </c>
    </row>
    <row r="32" spans="1:16">
      <c r="A32" t="str">
        <f>CentroEstudiosT[[#This Row],[INSTITUCION SUNEDU]] &amp; IF(LEN(CentroEstudiosT[[#This Row],[SIGLAS]])&gt;0," - " &amp; CentroEstudiosT[[#This Row],[SIGLAS]],"")</f>
        <v>ANDRE VESALIO</v>
      </c>
      <c r="B3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Row],[PAIS]])),MAX($B$4:B31)+1,0),0)</f>
        <v>0</v>
      </c>
      <c r="C32" t="s">
        <v>200</v>
      </c>
      <c r="D32" t="s">
        <v>1470</v>
      </c>
      <c r="E32" t="s">
        <v>2561</v>
      </c>
      <c r="F32" t="s">
        <v>1471</v>
      </c>
      <c r="H32" t="s">
        <v>2188</v>
      </c>
      <c r="K32" t="s">
        <v>1426</v>
      </c>
      <c r="N32" t="str">
        <f>IFERROR(INDEX(CentroEstudiosT[NOMBRE], MATCH(ROWS($N$5:N32), CentroEstudiosT[BUSCADOR], 0)),"")</f>
        <v/>
      </c>
      <c r="P32" t="str">
        <f>UPPER(CentroEstudiosT[[#This Row],[INSTITUCION TIPO]])</f>
        <v>INSTITUTO</v>
      </c>
    </row>
    <row r="33" spans="1:16">
      <c r="A33" t="str">
        <f>CentroEstudiosT[[#This Row],[INSTITUCION SUNEDU]] &amp; IF(LEN(CentroEstudiosT[[#This Row],[SIGLAS]])&gt;0," - " &amp; CentroEstudiosT[[#This Row],[SIGLAS]],"")</f>
        <v>ANDRES AVELINO CACERES</v>
      </c>
      <c r="B3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Row],[PAIS]])),MAX($B$4:B32)+1,0),0)</f>
        <v>0</v>
      </c>
      <c r="C33" t="s">
        <v>200</v>
      </c>
      <c r="D33" t="s">
        <v>1472</v>
      </c>
      <c r="E33" t="s">
        <v>2562</v>
      </c>
      <c r="F33" t="s">
        <v>1473</v>
      </c>
      <c r="H33" t="s">
        <v>2188</v>
      </c>
      <c r="K33" t="s">
        <v>1426</v>
      </c>
      <c r="N33" t="str">
        <f>IFERROR(INDEX(CentroEstudiosT[NOMBRE], MATCH(ROWS($N$5:N33), CentroEstudiosT[BUSCADOR], 0)),"")</f>
        <v/>
      </c>
      <c r="P33" t="str">
        <f>UPPER(CentroEstudiosT[[#This Row],[INSTITUCION TIPO]])</f>
        <v>INSTITUTO</v>
      </c>
    </row>
    <row r="34" spans="1:16">
      <c r="A34" t="str">
        <f>CentroEstudiosT[[#This Row],[INSTITUCION SUNEDU]] &amp; IF(LEN(CentroEstudiosT[[#This Row],[SIGLAS]])&gt;0," - " &amp; CentroEstudiosT[[#This Row],[SIGLAS]],"")</f>
        <v>ANDRES AVELINO CACERES DORREGARAY</v>
      </c>
      <c r="B3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Row],[PAIS]])),MAX($B$4:B33)+1,0),0)</f>
        <v>0</v>
      </c>
      <c r="C34" t="s">
        <v>200</v>
      </c>
      <c r="D34" t="s">
        <v>1474</v>
      </c>
      <c r="E34" t="s">
        <v>2563</v>
      </c>
      <c r="F34" t="s">
        <v>1475</v>
      </c>
      <c r="H34" t="s">
        <v>2188</v>
      </c>
      <c r="K34" t="s">
        <v>1426</v>
      </c>
      <c r="N34" t="str">
        <f>IFERROR(INDEX(CentroEstudiosT[NOMBRE], MATCH(ROWS($N$5:N34), CentroEstudiosT[BUSCADOR], 0)),"")</f>
        <v/>
      </c>
      <c r="P34" t="str">
        <f>UPPER(CentroEstudiosT[[#This Row],[INSTITUCION TIPO]])</f>
        <v>INSTITUTO</v>
      </c>
    </row>
    <row r="35" spans="1:16">
      <c r="A35" t="str">
        <f>CentroEstudiosT[[#This Row],[INSTITUCION SUNEDU]] &amp; IF(LEN(CentroEstudiosT[[#This Row],[SIGLAS]])&gt;0," - " &amp; CentroEstudiosT[[#This Row],[SIGLAS]],"")</f>
        <v>ANDRES BELLO</v>
      </c>
      <c r="B3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Row],[PAIS]])),MAX($B$4:B34)+1,0),0)</f>
        <v>0</v>
      </c>
      <c r="C35" t="s">
        <v>200</v>
      </c>
      <c r="D35" t="s">
        <v>2455</v>
      </c>
      <c r="E35" t="s">
        <v>2564</v>
      </c>
      <c r="F35" t="s">
        <v>1476</v>
      </c>
      <c r="H35" t="s">
        <v>2188</v>
      </c>
      <c r="K35" t="s">
        <v>1426</v>
      </c>
      <c r="N35" t="str">
        <f>IFERROR(INDEX(CentroEstudiosT[NOMBRE], MATCH(ROWS($N$5:N35), CentroEstudiosT[BUSCADOR], 0)),"")</f>
        <v/>
      </c>
      <c r="P35" t="str">
        <f>UPPER(CentroEstudiosT[[#This Row],[INSTITUCION TIPO]])</f>
        <v>INSTITUTO</v>
      </c>
    </row>
    <row r="36" spans="1:16">
      <c r="A36" t="str">
        <f>CentroEstudiosT[[#This Row],[INSTITUCION SUNEDU]] &amp; IF(LEN(CentroEstudiosT[[#This Row],[SIGLAS]])&gt;0," - " &amp; CentroEstudiosT[[#This Row],[SIGLAS]],"")</f>
        <v>ANTENOR ORREGO</v>
      </c>
      <c r="B3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Row],[PAIS]])),MAX($B$4:B35)+1,0),0)</f>
        <v>0</v>
      </c>
      <c r="C36" t="s">
        <v>200</v>
      </c>
      <c r="D36" t="s">
        <v>1477</v>
      </c>
      <c r="E36" t="s">
        <v>2565</v>
      </c>
      <c r="F36" t="s">
        <v>1478</v>
      </c>
      <c r="H36" t="s">
        <v>2188</v>
      </c>
      <c r="K36" t="s">
        <v>1426</v>
      </c>
      <c r="N36" t="str">
        <f>IFERROR(INDEX(CentroEstudiosT[NOMBRE], MATCH(ROWS($N$5:N36), CentroEstudiosT[BUSCADOR], 0)),"")</f>
        <v/>
      </c>
      <c r="P36" t="str">
        <f>UPPER(CentroEstudiosT[[#This Row],[INSTITUCION TIPO]])</f>
        <v>INSTITUTO</v>
      </c>
    </row>
    <row r="37" spans="1:16">
      <c r="A37" t="str">
        <f>CentroEstudiosT[[#This Row],[INSTITUCION SUNEDU]] &amp; IF(LEN(CentroEstudiosT[[#This Row],[SIGLAS]])&gt;0," - " &amp; CentroEstudiosT[[#This Row],[SIGLAS]],"")</f>
        <v>ANTENOR ORREGO ESPINOZA</v>
      </c>
      <c r="B3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Row],[PAIS]])),MAX($B$4:B36)+1,0),0)</f>
        <v>0</v>
      </c>
      <c r="C37" t="s">
        <v>200</v>
      </c>
      <c r="D37" t="s">
        <v>2456</v>
      </c>
      <c r="E37" t="s">
        <v>2566</v>
      </c>
      <c r="F37" t="s">
        <v>1479</v>
      </c>
      <c r="H37" t="s">
        <v>2188</v>
      </c>
      <c r="K37" t="s">
        <v>1426</v>
      </c>
      <c r="N37" t="str">
        <f>IFERROR(INDEX(CentroEstudiosT[NOMBRE], MATCH(ROWS($N$5:N37), CentroEstudiosT[BUSCADOR], 0)),"")</f>
        <v/>
      </c>
      <c r="P37" t="str">
        <f>UPPER(CentroEstudiosT[[#This Row],[INSTITUCION TIPO]])</f>
        <v>INSTITUTO</v>
      </c>
    </row>
    <row r="38" spans="1:16">
      <c r="A38" t="str">
        <f>CentroEstudiosT[[#This Row],[INSTITUCION SUNEDU]] &amp; IF(LEN(CentroEstudiosT[[#This Row],[SIGLAS]])&gt;0," - " &amp; CentroEstudiosT[[#This Row],[SIGLAS]],"")</f>
        <v>ANTONIO LORENA</v>
      </c>
      <c r="B3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Row],[PAIS]])),MAX($B$4:B37)+1,0),0)</f>
        <v>0</v>
      </c>
      <c r="C38" t="s">
        <v>200</v>
      </c>
      <c r="D38" t="s">
        <v>2457</v>
      </c>
      <c r="E38" t="s">
        <v>2458</v>
      </c>
      <c r="F38" t="s">
        <v>2458</v>
      </c>
      <c r="H38" t="s">
        <v>2188</v>
      </c>
      <c r="K38" t="s">
        <v>1426</v>
      </c>
      <c r="N38" t="str">
        <f>IFERROR(INDEX(CentroEstudiosT[NOMBRE], MATCH(ROWS($N$5:N38), CentroEstudiosT[BUSCADOR], 0)),"")</f>
        <v/>
      </c>
      <c r="P38" t="str">
        <f>UPPER(CentroEstudiosT[[#This Row],[INSTITUCION TIPO]])</f>
        <v>INSTITUTO</v>
      </c>
    </row>
    <row r="39" spans="1:16">
      <c r="A39" t="str">
        <f>CentroEstudiosT[[#This Row],[INSTITUCION SUNEDU]] &amp; IF(LEN(CentroEstudiosT[[#This Row],[SIGLAS]])&gt;0," - " &amp; CentroEstudiosT[[#This Row],[SIGLAS]],"")</f>
        <v>ANTONIO RAIMONDI</v>
      </c>
      <c r="B3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Row],[PAIS]])),MAX($B$4:B38)+1,0),0)</f>
        <v>0</v>
      </c>
      <c r="C39" t="s">
        <v>200</v>
      </c>
      <c r="D39" t="s">
        <v>2459</v>
      </c>
      <c r="E39" t="s">
        <v>2567</v>
      </c>
      <c r="F39" t="s">
        <v>2512</v>
      </c>
      <c r="H39" t="s">
        <v>2188</v>
      </c>
      <c r="K39" t="s">
        <v>1426</v>
      </c>
      <c r="N39" t="str">
        <f>IFERROR(INDEX(CentroEstudiosT[NOMBRE], MATCH(ROWS($N$5:N39), CentroEstudiosT[BUSCADOR], 0)),"")</f>
        <v/>
      </c>
      <c r="P39" t="str">
        <f>UPPER(CentroEstudiosT[[#This Row],[INSTITUCION TIPO]])</f>
        <v>INSTITUTO</v>
      </c>
    </row>
    <row r="40" spans="1:16">
      <c r="A40" t="str">
        <f>CentroEstudiosT[[#This Row],[INSTITUCION SUNEDU]] &amp; IF(LEN(CentroEstudiosT[[#This Row],[SIGLAS]])&gt;0," - " &amp; CentroEstudiosT[[#This Row],[SIGLAS]],"")</f>
        <v>APARICIO POMARES</v>
      </c>
      <c r="B4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Row],[PAIS]])),MAX($B$4:B39)+1,0),0)</f>
        <v>0</v>
      </c>
      <c r="C40" t="s">
        <v>200</v>
      </c>
      <c r="D40" t="s">
        <v>1480</v>
      </c>
      <c r="E40" t="s">
        <v>1481</v>
      </c>
      <c r="F40" t="s">
        <v>1481</v>
      </c>
      <c r="H40" t="s">
        <v>2188</v>
      </c>
      <c r="K40" t="s">
        <v>1426</v>
      </c>
      <c r="N40" t="str">
        <f>IFERROR(INDEX(CentroEstudiosT[NOMBRE], MATCH(ROWS($N$5:N40), CentroEstudiosT[BUSCADOR], 0)),"")</f>
        <v/>
      </c>
      <c r="P40" t="str">
        <f>UPPER(CentroEstudiosT[[#This Row],[INSTITUCION TIPO]])</f>
        <v>INSTITUTO</v>
      </c>
    </row>
    <row r="41" spans="1:16">
      <c r="A41" t="str">
        <f>CentroEstudiosT[[#This Row],[INSTITUCION SUNEDU]] &amp; IF(LEN(CentroEstudiosT[[#This Row],[SIGLAS]])&gt;0," - " &amp; CentroEstudiosT[[#This Row],[SIGLAS]],"")</f>
        <v>ARGENTINA</v>
      </c>
      <c r="B4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Row],[PAIS]])),MAX($B$4:B40)+1,0),0)</f>
        <v>0</v>
      </c>
      <c r="C41" t="s">
        <v>200</v>
      </c>
      <c r="D41" t="s">
        <v>1482</v>
      </c>
      <c r="E41" t="s">
        <v>1217</v>
      </c>
      <c r="F41" t="s">
        <v>1483</v>
      </c>
      <c r="H41" t="s">
        <v>2188</v>
      </c>
      <c r="K41" t="s">
        <v>1426</v>
      </c>
      <c r="N41" t="str">
        <f>IFERROR(INDEX(CentroEstudiosT[NOMBRE], MATCH(ROWS($N$5:N41), CentroEstudiosT[BUSCADOR], 0)),"")</f>
        <v/>
      </c>
      <c r="P41" t="str">
        <f>UPPER(CentroEstudiosT[[#This Row],[INSTITUCION TIPO]])</f>
        <v>INSTITUTO</v>
      </c>
    </row>
    <row r="42" spans="1:16">
      <c r="A42" t="str">
        <f>CentroEstudiosT[[#This Row],[INSTITUCION SUNEDU]] &amp; IF(LEN(CentroEstudiosT[[#This Row],[SIGLAS]])&gt;0," - " &amp; CentroEstudiosT[[#This Row],[SIGLAS]],"")</f>
        <v>ARISTIDES MERINO MERINO</v>
      </c>
      <c r="B4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Row],[PAIS]])),MAX($B$4:B41)+1,0),0)</f>
        <v>0</v>
      </c>
      <c r="C42" t="s">
        <v>200</v>
      </c>
      <c r="D42" t="s">
        <v>1484</v>
      </c>
      <c r="E42" t="s">
        <v>2568</v>
      </c>
      <c r="F42" t="s">
        <v>1485</v>
      </c>
      <c r="H42" t="s">
        <v>2189</v>
      </c>
      <c r="K42" t="s">
        <v>1426</v>
      </c>
      <c r="N42" t="str">
        <f>IFERROR(INDEX(CentroEstudiosT[NOMBRE], MATCH(ROWS($N$5:N42), CentroEstudiosT[BUSCADOR], 0)),"")</f>
        <v/>
      </c>
      <c r="P42" t="str">
        <f>UPPER(CentroEstudiosT[[#This Row],[INSTITUCION TIPO]])</f>
        <v>INSTITUTO</v>
      </c>
    </row>
    <row r="43" spans="1:16">
      <c r="A43" t="str">
        <f>CentroEstudiosT[[#This Row],[INSTITUCION SUNEDU]] &amp; IF(LEN(CentroEstudiosT[[#This Row],[SIGLAS]])&gt;0," - " &amp; CentroEstudiosT[[#This Row],[SIGLAS]],"")</f>
        <v>ARTURO SABROSO MONTOYA</v>
      </c>
      <c r="B4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Row],[PAIS]])),MAX($B$4:B42)+1,0),0)</f>
        <v>0</v>
      </c>
      <c r="C43" t="s">
        <v>200</v>
      </c>
      <c r="D43" t="s">
        <v>1486</v>
      </c>
      <c r="E43" t="s">
        <v>2569</v>
      </c>
      <c r="F43" t="s">
        <v>1487</v>
      </c>
      <c r="H43" t="s">
        <v>2188</v>
      </c>
      <c r="K43" t="s">
        <v>1426</v>
      </c>
      <c r="N43" t="str">
        <f>IFERROR(INDEX(CentroEstudiosT[NOMBRE], MATCH(ROWS($N$5:N43), CentroEstudiosT[BUSCADOR], 0)),"")</f>
        <v/>
      </c>
      <c r="P43" t="str">
        <f>UPPER(CentroEstudiosT[[#This Row],[INSTITUCION TIPO]])</f>
        <v>INSTITUTO</v>
      </c>
    </row>
    <row r="44" spans="1:16">
      <c r="A44" t="str">
        <f>CentroEstudiosT[[#This Row],[INSTITUCION SUNEDU]] &amp; IF(LEN(CentroEstudiosT[[#This Row],[SIGLAS]])&gt;0," - " &amp; CentroEstudiosT[[#This Row],[SIGLAS]],"")</f>
        <v>ASCOPE</v>
      </c>
      <c r="B4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Row],[PAIS]])),MAX($B$4:B43)+1,0),0)</f>
        <v>0</v>
      </c>
      <c r="C44" t="s">
        <v>200</v>
      </c>
      <c r="D44" t="s">
        <v>1490</v>
      </c>
      <c r="E44" t="s">
        <v>2570</v>
      </c>
      <c r="F44" t="s">
        <v>1491</v>
      </c>
      <c r="H44" t="s">
        <v>2188</v>
      </c>
      <c r="K44" t="s">
        <v>1426</v>
      </c>
      <c r="N44" t="str">
        <f>IFERROR(INDEX(CentroEstudiosT[NOMBRE], MATCH(ROWS($N$5:N44), CentroEstudiosT[BUSCADOR], 0)),"")</f>
        <v/>
      </c>
      <c r="P44" t="str">
        <f>UPPER(CentroEstudiosT[[#This Row],[INSTITUCION TIPO]])</f>
        <v>INSTITUTO</v>
      </c>
    </row>
    <row r="45" spans="1:16">
      <c r="A45" t="str">
        <f>CentroEstudiosT[[#This Row],[INSTITUCION SUNEDU]] &amp; IF(LEN(CentroEstudiosT[[#This Row],[SIGLAS]])&gt;0," - " &amp; CentroEstudiosT[[#This Row],[SIGLAS]],"")</f>
        <v>AUTONOMO DEL ORIENTE</v>
      </c>
      <c r="B4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Row],[PAIS]])),MAX($B$4:B44)+1,0),0)</f>
        <v>0</v>
      </c>
      <c r="C45" t="s">
        <v>200</v>
      </c>
      <c r="D45" t="s">
        <v>1492</v>
      </c>
      <c r="E45" t="s">
        <v>2571</v>
      </c>
      <c r="F45" t="s">
        <v>1493</v>
      </c>
      <c r="H45" t="s">
        <v>2188</v>
      </c>
      <c r="K45" t="s">
        <v>1426</v>
      </c>
      <c r="N45" t="str">
        <f>IFERROR(INDEX(CentroEstudiosT[NOMBRE], MATCH(ROWS($N$5:N45), CentroEstudiosT[BUSCADOR], 0)),"")</f>
        <v/>
      </c>
      <c r="P45" t="str">
        <f>UPPER(CentroEstudiosT[[#This Row],[INSTITUCION TIPO]])</f>
        <v>INSTITUTO</v>
      </c>
    </row>
    <row r="46" spans="1:16">
      <c r="A46" t="str">
        <f>CentroEstudiosT[[#This Row],[INSTITUCION SUNEDU]] &amp; IF(LEN(CentroEstudiosT[[#This Row],[SIGLAS]])&gt;0," - " &amp; CentroEstudiosT[[#This Row],[SIGLAS]],"")</f>
        <v>AVANSYS</v>
      </c>
      <c r="B4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Row],[PAIS]])),MAX($B$4:B45)+1,0),0)</f>
        <v>1</v>
      </c>
      <c r="C46" t="s">
        <v>200</v>
      </c>
      <c r="D46" t="s">
        <v>1494</v>
      </c>
      <c r="E46" t="s">
        <v>1495</v>
      </c>
      <c r="F46" t="s">
        <v>1495</v>
      </c>
      <c r="H46" t="s">
        <v>2190</v>
      </c>
      <c r="I46" t="s">
        <v>1496</v>
      </c>
      <c r="K46" t="s">
        <v>1426</v>
      </c>
      <c r="N46" t="str">
        <f>IFERROR(INDEX(CentroEstudiosT[NOMBRE], MATCH(ROWS($N$5:N46), CentroEstudiosT[BUSCADOR], 0)),"")</f>
        <v/>
      </c>
      <c r="P46" t="str">
        <f>UPPER(CentroEstudiosT[[#This Row],[INSTITUCION TIPO]])</f>
        <v>INSTITUTO</v>
      </c>
    </row>
    <row r="47" spans="1:16">
      <c r="A47" t="str">
        <f>CentroEstudiosT[[#This Row],[INSTITUCION SUNEDU]] &amp; IF(LEN(CentroEstudiosT[[#This Row],[SIGLAS]])&gt;0," - " &amp; CentroEstudiosT[[#This Row],[SIGLAS]],"")</f>
        <v>BAGUA</v>
      </c>
      <c r="B4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Row],[PAIS]])),MAX($B$4:B46)+1,0),0)</f>
        <v>0</v>
      </c>
      <c r="C47" t="s">
        <v>200</v>
      </c>
      <c r="D47" t="s">
        <v>1500</v>
      </c>
      <c r="E47" t="s">
        <v>2572</v>
      </c>
      <c r="F47" t="s">
        <v>1501</v>
      </c>
      <c r="H47" t="s">
        <v>2188</v>
      </c>
      <c r="K47" t="s">
        <v>1426</v>
      </c>
      <c r="N47" t="str">
        <f>IFERROR(INDEX(CentroEstudiosT[NOMBRE], MATCH(ROWS($N$5:N47), CentroEstudiosT[BUSCADOR], 0)),"")</f>
        <v/>
      </c>
      <c r="P47" t="str">
        <f>UPPER(CentroEstudiosT[[#This Row],[INSTITUCION TIPO]])</f>
        <v>INSTITUTO</v>
      </c>
    </row>
    <row r="48" spans="1:16">
      <c r="A48" t="str">
        <f>CentroEstudiosT[[#This Row],[INSTITUCION SUNEDU]] &amp; IF(LEN(CentroEstudiosT[[#This Row],[SIGLAS]])&gt;0," - " &amp; CentroEstudiosT[[#This Row],[SIGLAS]],"")</f>
        <v>BAMBAMARCA</v>
      </c>
      <c r="B4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Row],[PAIS]])),MAX($B$4:B47)+1,0),0)</f>
        <v>0</v>
      </c>
      <c r="C48" t="s">
        <v>200</v>
      </c>
      <c r="D48" t="s">
        <v>1502</v>
      </c>
      <c r="E48" t="s">
        <v>2573</v>
      </c>
      <c r="F48" t="s">
        <v>1503</v>
      </c>
      <c r="H48" t="s">
        <v>2188</v>
      </c>
      <c r="K48" t="s">
        <v>1426</v>
      </c>
      <c r="N48" t="str">
        <f>IFERROR(INDEX(CentroEstudiosT[NOMBRE], MATCH(ROWS($N$5:N48), CentroEstudiosT[BUSCADOR], 0)),"")</f>
        <v/>
      </c>
      <c r="P48" t="str">
        <f>UPPER(CentroEstudiosT[[#This Row],[INSTITUCION TIPO]])</f>
        <v>INSTITUTO</v>
      </c>
    </row>
    <row r="49" spans="1:16">
      <c r="A49" t="str">
        <f>CentroEstudiosT[[#This Row],[INSTITUCION SUNEDU]] &amp; IF(LEN(CentroEstudiosT[[#This Row],[SIGLAS]])&gt;0," - " &amp; CentroEstudiosT[[#This Row],[SIGLAS]],"")</f>
        <v>BELLAVISTA</v>
      </c>
      <c r="B4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Row],[PAIS]])),MAX($B$4:B48)+1,0),0)</f>
        <v>0</v>
      </c>
      <c r="C49" t="s">
        <v>200</v>
      </c>
      <c r="D49" t="s">
        <v>1504</v>
      </c>
      <c r="E49" t="s">
        <v>2574</v>
      </c>
      <c r="F49" t="s">
        <v>1505</v>
      </c>
      <c r="H49" t="s">
        <v>2188</v>
      </c>
      <c r="K49" t="s">
        <v>1426</v>
      </c>
      <c r="N49" t="str">
        <f>IFERROR(INDEX(CentroEstudiosT[NOMBRE], MATCH(ROWS($N$5:N49), CentroEstudiosT[BUSCADOR], 0)),"")</f>
        <v/>
      </c>
      <c r="P49" t="str">
        <f>UPPER(CentroEstudiosT[[#This Row],[INSTITUCION TIPO]])</f>
        <v>INSTITUTO</v>
      </c>
    </row>
    <row r="50" spans="1:16">
      <c r="A50" t="str">
        <f>CentroEstudiosT[[#This Row],[INSTITUCION SUNEDU]] &amp; IF(LEN(CentroEstudiosT[[#This Row],[SIGLAS]])&gt;0," - " &amp; CentroEstudiosT[[#This Row],[SIGLAS]],"")</f>
        <v>BETA COMPUTER</v>
      </c>
      <c r="B5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Row],[PAIS]])),MAX($B$4:B49)+1,0),0)</f>
        <v>0</v>
      </c>
      <c r="C50" t="s">
        <v>200</v>
      </c>
      <c r="D50" t="s">
        <v>1506</v>
      </c>
      <c r="E50" t="s">
        <v>2575</v>
      </c>
      <c r="F50" t="s">
        <v>1507</v>
      </c>
      <c r="H50" t="s">
        <v>2188</v>
      </c>
      <c r="K50" t="s">
        <v>1426</v>
      </c>
      <c r="N50" t="str">
        <f>IFERROR(INDEX(CentroEstudiosT[NOMBRE], MATCH(ROWS($N$5:N50), CentroEstudiosT[BUSCADOR], 0)),"")</f>
        <v/>
      </c>
      <c r="P50" t="str">
        <f>UPPER(CentroEstudiosT[[#This Row],[INSTITUCION TIPO]])</f>
        <v>INSTITUTO</v>
      </c>
    </row>
    <row r="51" spans="1:16">
      <c r="A51" t="str">
        <f>CentroEstudiosT[[#This Row],[INSTITUCION SUNEDU]] &amp; IF(LEN(CentroEstudiosT[[#This Row],[SIGLAS]])&gt;0," - " &amp; CentroEstudiosT[[#This Row],[SIGLAS]],"")</f>
        <v>BITEC</v>
      </c>
      <c r="B5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Row],[PAIS]])),MAX($B$4:B50)+1,0),0)</f>
        <v>0</v>
      </c>
      <c r="C51" t="s">
        <v>200</v>
      </c>
      <c r="D51" t="s">
        <v>1508</v>
      </c>
      <c r="E51" t="s">
        <v>2576</v>
      </c>
      <c r="F51" t="s">
        <v>1509</v>
      </c>
      <c r="H51" t="s">
        <v>2188</v>
      </c>
      <c r="K51" t="s">
        <v>1426</v>
      </c>
      <c r="N51" t="str">
        <f>IFERROR(INDEX(CentroEstudiosT[NOMBRE], MATCH(ROWS($N$5:N51), CentroEstudiosT[BUSCADOR], 0)),"")</f>
        <v/>
      </c>
      <c r="P51" t="str">
        <f>UPPER(CentroEstudiosT[[#This Row],[INSTITUCION TIPO]])</f>
        <v>INSTITUTO</v>
      </c>
    </row>
    <row r="52" spans="1:16">
      <c r="A52" t="str">
        <f>CentroEstudiosT[[#This Row],[INSTITUCION SUNEDU]] &amp; IF(LEN(CentroEstudiosT[[#This Row],[SIGLAS]])&gt;0," - " &amp; CentroEstudiosT[[#This Row],[SIGLAS]],"")</f>
        <v>BLAISE PASCAL</v>
      </c>
      <c r="B5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Row],[PAIS]])),MAX($B$4:B51)+1,0),0)</f>
        <v>0</v>
      </c>
      <c r="C52" t="s">
        <v>200</v>
      </c>
      <c r="D52" t="s">
        <v>1510</v>
      </c>
      <c r="E52" t="s">
        <v>2577</v>
      </c>
      <c r="F52" t="s">
        <v>1511</v>
      </c>
      <c r="H52" t="s">
        <v>2188</v>
      </c>
      <c r="K52" t="s">
        <v>1426</v>
      </c>
      <c r="N52" t="str">
        <f>IFERROR(INDEX(CentroEstudiosT[NOMBRE], MATCH(ROWS($N$5:N52), CentroEstudiosT[BUSCADOR], 0)),"")</f>
        <v/>
      </c>
      <c r="P52" t="str">
        <f>UPPER(CentroEstudiosT[[#This Row],[INSTITUCION TIPO]])</f>
        <v>INSTITUTO</v>
      </c>
    </row>
    <row r="53" spans="1:16">
      <c r="A53" t="str">
        <f>CentroEstudiosT[[#This Row],[INSTITUCION SUNEDU]] &amp; IF(LEN(CentroEstudiosT[[#This Row],[SIGLAS]])&gt;0," - " &amp; CentroEstudiosT[[#This Row],[SIGLAS]],"")</f>
        <v>BLUE RIBBON INTERNATIONAL</v>
      </c>
      <c r="B5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Row],[PAIS]])),MAX($B$4:B52)+1,0),0)</f>
        <v>0</v>
      </c>
      <c r="C53" t="s">
        <v>200</v>
      </c>
      <c r="D53" t="s">
        <v>1512</v>
      </c>
      <c r="E53" t="s">
        <v>2578</v>
      </c>
      <c r="F53" t="s">
        <v>1513</v>
      </c>
      <c r="H53" t="s">
        <v>2188</v>
      </c>
      <c r="I53" t="s">
        <v>1514</v>
      </c>
      <c r="K53" t="s">
        <v>1426</v>
      </c>
      <c r="N53" t="str">
        <f>IFERROR(INDEX(CentroEstudiosT[NOMBRE], MATCH(ROWS($N$5:N53), CentroEstudiosT[BUSCADOR], 0)),"")</f>
        <v/>
      </c>
      <c r="P53" t="str">
        <f>UPPER(CentroEstudiosT[[#This Row],[INSTITUCION TIPO]])</f>
        <v>INSTITUTO</v>
      </c>
    </row>
    <row r="54" spans="1:16">
      <c r="A54" t="str">
        <f>CentroEstudiosT[[#This Row],[INSTITUCION SUNEDU]] &amp; IF(LEN(CentroEstudiosT[[#This Row],[SIGLAS]])&gt;0," - " &amp; CentroEstudiosT[[#This Row],[SIGLAS]],"")</f>
        <v>BUENAVENTURA MESTANZA MORI</v>
      </c>
      <c r="B5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Row],[PAIS]])),MAX($B$4:B53)+1,0),0)</f>
        <v>0</v>
      </c>
      <c r="C54" t="s">
        <v>200</v>
      </c>
      <c r="D54" t="s">
        <v>1515</v>
      </c>
      <c r="E54" t="s">
        <v>2579</v>
      </c>
      <c r="F54" t="s">
        <v>1516</v>
      </c>
      <c r="H54" t="s">
        <v>2188</v>
      </c>
      <c r="K54" t="s">
        <v>1426</v>
      </c>
      <c r="N54" t="str">
        <f>IFERROR(INDEX(CentroEstudiosT[NOMBRE], MATCH(ROWS($N$5:N54), CentroEstudiosT[BUSCADOR], 0)),"")</f>
        <v/>
      </c>
      <c r="P54" t="str">
        <f>UPPER(CentroEstudiosT[[#This Row],[INSTITUCION TIPO]])</f>
        <v>INSTITUTO</v>
      </c>
    </row>
    <row r="55" spans="1:16">
      <c r="A55" t="str">
        <f>CentroEstudiosT[[#This Row],[INSTITUCION SUNEDU]] &amp; IF(LEN(CentroEstudiosT[[#This Row],[SIGLAS]])&gt;0," - " &amp; CentroEstudiosT[[#This Row],[SIGLAS]],"")</f>
        <v>CONSERVATORIO REGIONAL DE MUSICA DEL NORTE PUBLICO CARLOS VALDERRAMA</v>
      </c>
      <c r="B5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Row],[PAIS]])),MAX($B$4:B54)+1,0),0)</f>
        <v>0</v>
      </c>
      <c r="C55" t="s">
        <v>200</v>
      </c>
      <c r="D55" t="s">
        <v>1597</v>
      </c>
      <c r="E55" t="s">
        <v>2580</v>
      </c>
      <c r="F55" t="s">
        <v>2345</v>
      </c>
      <c r="H55" t="s">
        <v>2191</v>
      </c>
      <c r="I55" t="s">
        <v>1540</v>
      </c>
      <c r="K55" t="s">
        <v>1200</v>
      </c>
      <c r="N55" t="str">
        <f>IFERROR(INDEX(CentroEstudiosT[NOMBRE], MATCH(ROWS($N$5:N55), CentroEstudiosT[BUSCADOR], 0)),"")</f>
        <v/>
      </c>
      <c r="P55" t="str">
        <f>UPPER(CentroEstudiosT[[#This Row],[INSTITUCION TIPO]])</f>
        <v>INSTITUTO</v>
      </c>
    </row>
    <row r="56" spans="1:16">
      <c r="A56" t="str">
        <f>CentroEstudiosT[[#This Row],[INSTITUCION SUNEDU]] &amp; IF(LEN(CentroEstudiosT[[#This Row],[SIGLAS]])&gt;0," - " &amp; CentroEstudiosT[[#This Row],[SIGLAS]],"")</f>
        <v>CAJABAMBA</v>
      </c>
      <c r="B5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Row],[PAIS]])),MAX($B$4:B55)+1,0),0)</f>
        <v>0</v>
      </c>
      <c r="C56" t="s">
        <v>200</v>
      </c>
      <c r="D56" t="s">
        <v>2460</v>
      </c>
      <c r="E56" t="s">
        <v>2581</v>
      </c>
      <c r="F56" t="s">
        <v>2513</v>
      </c>
      <c r="H56" t="s">
        <v>2188</v>
      </c>
      <c r="K56" t="s">
        <v>1426</v>
      </c>
      <c r="N56" t="str">
        <f>IFERROR(INDEX(CentroEstudiosT[NOMBRE], MATCH(ROWS($N$5:N56), CentroEstudiosT[BUSCADOR], 0)),"")</f>
        <v/>
      </c>
      <c r="P56" t="str">
        <f>UPPER(CentroEstudiosT[[#This Row],[INSTITUCION TIPO]])</f>
        <v>INSTITUTO</v>
      </c>
    </row>
    <row r="57" spans="1:16">
      <c r="A57" t="str">
        <f>CentroEstudiosT[[#This Row],[INSTITUCION SUNEDU]] &amp; IF(LEN(CentroEstudiosT[[#This Row],[SIGLAS]])&gt;0," - " &amp; CentroEstudiosT[[#This Row],[SIGLAS]],"")</f>
        <v>CAJAMARCA</v>
      </c>
      <c r="B5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Row],[PAIS]])),MAX($B$4:B56)+1,0),0)</f>
        <v>0</v>
      </c>
      <c r="C57" t="s">
        <v>200</v>
      </c>
      <c r="D57" t="s">
        <v>1517</v>
      </c>
      <c r="E57" t="s">
        <v>183</v>
      </c>
      <c r="F57" t="s">
        <v>183</v>
      </c>
      <c r="H57" t="s">
        <v>2188</v>
      </c>
      <c r="K57" t="s">
        <v>1426</v>
      </c>
      <c r="N57" t="str">
        <f>IFERROR(INDEX(CentroEstudiosT[NOMBRE], MATCH(ROWS($N$5:N57), CentroEstudiosT[BUSCADOR], 0)),"")</f>
        <v/>
      </c>
      <c r="P57" t="str">
        <f>UPPER(CentroEstudiosT[[#This Row],[INSTITUCION TIPO]])</f>
        <v>INSTITUTO</v>
      </c>
    </row>
    <row r="58" spans="1:16">
      <c r="A58" t="str">
        <f>CentroEstudiosT[[#This Row],[INSTITUCION SUNEDU]] &amp; IF(LEN(CentroEstudiosT[[#This Row],[SIGLAS]])&gt;0," - " &amp; CentroEstudiosT[[#This Row],[SIGLAS]],"")</f>
        <v>CAP FAP JOSE ABELARDO QUIÑONES</v>
      </c>
      <c r="B5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Row],[PAIS]])),MAX($B$4:B57)+1,0),0)</f>
        <v>0</v>
      </c>
      <c r="C58" t="s">
        <v>200</v>
      </c>
      <c r="D58" t="s">
        <v>1521</v>
      </c>
      <c r="E58" t="s">
        <v>2582</v>
      </c>
      <c r="F58" t="s">
        <v>1522</v>
      </c>
      <c r="H58" t="s">
        <v>2188</v>
      </c>
      <c r="K58" t="s">
        <v>1426</v>
      </c>
      <c r="N58" t="str">
        <f>IFERROR(INDEX(CentroEstudiosT[NOMBRE], MATCH(ROWS($N$5:N58), CentroEstudiosT[BUSCADOR], 0)),"")</f>
        <v/>
      </c>
      <c r="P58" t="str">
        <f>UPPER(CentroEstudiosT[[#This Row],[INSTITUCION TIPO]])</f>
        <v>INSTITUTO</v>
      </c>
    </row>
    <row r="59" spans="1:16">
      <c r="A59" t="str">
        <f>CentroEstudiosT[[#This Row],[INSTITUCION SUNEDU]] &amp; IF(LEN(CentroEstudiosT[[#This Row],[SIGLAS]])&gt;0," - " &amp; CentroEstudiosT[[#This Row],[SIGLAS]],"")</f>
        <v>CARLOS CUETO FERNANDINI</v>
      </c>
      <c r="B5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Row],[PAIS]])),MAX($B$4:B58)+1,0),0)</f>
        <v>0</v>
      </c>
      <c r="C59" t="s">
        <v>200</v>
      </c>
      <c r="D59" t="s">
        <v>2461</v>
      </c>
      <c r="E59" t="s">
        <v>2583</v>
      </c>
      <c r="F59" t="s">
        <v>1525</v>
      </c>
      <c r="H59" t="s">
        <v>2188</v>
      </c>
      <c r="K59" t="s">
        <v>1426</v>
      </c>
      <c r="N59" t="str">
        <f>IFERROR(INDEX(CentroEstudiosT[NOMBRE], MATCH(ROWS($N$5:N59), CentroEstudiosT[BUSCADOR], 0)),"")</f>
        <v/>
      </c>
      <c r="P59" t="str">
        <f>UPPER(CentroEstudiosT[[#This Row],[INSTITUCION TIPO]])</f>
        <v>INSTITUTO</v>
      </c>
    </row>
    <row r="60" spans="1:16">
      <c r="A60" t="str">
        <f>CentroEstudiosT[[#This Row],[INSTITUCION SUNEDU]] &amp; IF(LEN(CentroEstudiosT[[#This Row],[SIGLAS]])&gt;0," - " &amp; CentroEstudiosT[[#This Row],[SIGLAS]],"")</f>
        <v>CARLOS SALAZAR ROMERO</v>
      </c>
      <c r="B6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Row],[PAIS]])),MAX($B$4:B59)+1,0),0)</f>
        <v>0</v>
      </c>
      <c r="C60" t="s">
        <v>200</v>
      </c>
      <c r="D60" t="s">
        <v>1526</v>
      </c>
      <c r="E60" t="s">
        <v>2584</v>
      </c>
      <c r="F60" t="s">
        <v>1527</v>
      </c>
      <c r="H60" t="s">
        <v>2188</v>
      </c>
      <c r="K60" t="s">
        <v>1426</v>
      </c>
      <c r="N60" t="str">
        <f>IFERROR(INDEX(CentroEstudiosT[NOMBRE], MATCH(ROWS($N$5:N60), CentroEstudiosT[BUSCADOR], 0)),"")</f>
        <v/>
      </c>
      <c r="P60" t="str">
        <f>UPPER(CentroEstudiosT[[#This Row],[INSTITUCION TIPO]])</f>
        <v>INSTITUTO</v>
      </c>
    </row>
    <row r="61" spans="1:16">
      <c r="A61" t="str">
        <f>CentroEstudiosT[[#This Row],[INSTITUCION SUNEDU]] &amp; IF(LEN(CentroEstudiosT[[#This Row],[SIGLAS]])&gt;0," - " &amp; CentroEstudiosT[[#This Row],[SIGLAS]],"")</f>
        <v>CAYETANO HEREDIA</v>
      </c>
      <c r="B6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Row],[PAIS]])),MAX($B$4:B60)+1,0),0)</f>
        <v>0</v>
      </c>
      <c r="C61" t="s">
        <v>200</v>
      </c>
      <c r="D61" t="s">
        <v>2462</v>
      </c>
      <c r="E61" t="s">
        <v>2585</v>
      </c>
      <c r="F61" t="s">
        <v>1531</v>
      </c>
      <c r="H61" t="s">
        <v>2188</v>
      </c>
      <c r="K61" t="s">
        <v>1426</v>
      </c>
      <c r="N61" t="str">
        <f>IFERROR(INDEX(CentroEstudiosT[NOMBRE], MATCH(ROWS($N$5:N61), CentroEstudiosT[BUSCADOR], 0)),"")</f>
        <v/>
      </c>
      <c r="P61" t="str">
        <f>UPPER(CentroEstudiosT[[#This Row],[INSTITUCION TIPO]])</f>
        <v>INSTITUTO</v>
      </c>
    </row>
    <row r="62" spans="1:16">
      <c r="A62" t="str">
        <f>CentroEstudiosT[[#This Row],[INSTITUCION SUNEDU]] &amp; IF(LEN(CentroEstudiosT[[#This Row],[SIGLAS]])&gt;0," - " &amp; CentroEstudiosT[[#This Row],[SIGLAS]],"")</f>
        <v>CEFOP CAJAMARCA</v>
      </c>
      <c r="B6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Row],[PAIS]])),MAX($B$4:B61)+1,0),0)</f>
        <v>0</v>
      </c>
      <c r="C62" t="s">
        <v>200</v>
      </c>
      <c r="D62" t="s">
        <v>2463</v>
      </c>
      <c r="E62" t="s">
        <v>2586</v>
      </c>
      <c r="F62" t="s">
        <v>1532</v>
      </c>
      <c r="H62" t="s">
        <v>2188</v>
      </c>
      <c r="K62" t="s">
        <v>1426</v>
      </c>
      <c r="N62" t="str">
        <f>IFERROR(INDEX(CentroEstudiosT[NOMBRE], MATCH(ROWS($N$5:N62), CentroEstudiosT[BUSCADOR], 0)),"")</f>
        <v/>
      </c>
      <c r="P62" t="str">
        <f>UPPER(CentroEstudiosT[[#This Row],[INSTITUCION TIPO]])</f>
        <v>INSTITUTO</v>
      </c>
    </row>
    <row r="63" spans="1:16">
      <c r="A63" t="str">
        <f>CentroEstudiosT[[#This Row],[INSTITUCION SUNEDU]] &amp; IF(LEN(CentroEstudiosT[[#This Row],[SIGLAS]])&gt;0," - " &amp; CentroEstudiosT[[#This Row],[SIGLAS]],"")</f>
        <v>CEFOP LA LIBERTAD</v>
      </c>
      <c r="B6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Row],[PAIS]])),MAX($B$4:B62)+1,0),0)</f>
        <v>0</v>
      </c>
      <c r="C63" t="s">
        <v>200</v>
      </c>
      <c r="D63" t="s">
        <v>1533</v>
      </c>
      <c r="E63" t="s">
        <v>2587</v>
      </c>
      <c r="F63" t="s">
        <v>1534</v>
      </c>
      <c r="H63" t="s">
        <v>2188</v>
      </c>
      <c r="K63" t="s">
        <v>1426</v>
      </c>
      <c r="N63" t="str">
        <f>IFERROR(INDEX(CentroEstudiosT[NOMBRE], MATCH(ROWS($N$5:N63), CentroEstudiosT[BUSCADOR], 0)),"")</f>
        <v/>
      </c>
      <c r="P63" t="str">
        <f>UPPER(CentroEstudiosT[[#This Row],[INSTITUCION TIPO]])</f>
        <v>INSTITUTO</v>
      </c>
    </row>
    <row r="64" spans="1:16">
      <c r="A64" t="str">
        <f>CentroEstudiosT[[#This Row],[INSTITUCION SUNEDU]] &amp; IF(LEN(CentroEstudiosT[[#This Row],[SIGLAS]])&gt;0," - " &amp; CentroEstudiosT[[#This Row],[SIGLAS]],"")</f>
        <v>CELENDIN</v>
      </c>
      <c r="B6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Row],[PAIS]])),MAX($B$4:B63)+1,0),0)</f>
        <v>0</v>
      </c>
      <c r="C64" t="s">
        <v>200</v>
      </c>
      <c r="D64" t="s">
        <v>1535</v>
      </c>
      <c r="E64" t="s">
        <v>2588</v>
      </c>
      <c r="F64" t="s">
        <v>1536</v>
      </c>
      <c r="H64" t="s">
        <v>2188</v>
      </c>
      <c r="K64" t="s">
        <v>1426</v>
      </c>
      <c r="N64" t="str">
        <f>IFERROR(INDEX(CentroEstudiosT[NOMBRE], MATCH(ROWS($N$5:N64), CentroEstudiosT[BUSCADOR], 0)),"")</f>
        <v/>
      </c>
      <c r="P64" t="str">
        <f>UPPER(CentroEstudiosT[[#This Row],[INSTITUCION TIPO]])</f>
        <v>INSTITUTO</v>
      </c>
    </row>
    <row r="65" spans="1:16">
      <c r="A65" t="str">
        <f>CentroEstudiosT[[#This Row],[INSTITUCION SUNEDU]] &amp; IF(LEN(CentroEstudiosT[[#This Row],[SIGLAS]])&gt;0," - " &amp; CentroEstudiosT[[#This Row],[SIGLAS]],"")</f>
        <v>CENTRO DE ALTOS ESTUDIOS NACIONALES (CAEN) (*)</v>
      </c>
      <c r="B6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Row],[PAIS]])),MAX($B$4:B64)+1,0),0)</f>
        <v>0</v>
      </c>
      <c r="C65" t="s">
        <v>200</v>
      </c>
      <c r="D65" t="s">
        <v>1539</v>
      </c>
      <c r="E65" t="s">
        <v>2589</v>
      </c>
      <c r="F65" t="s">
        <v>2344</v>
      </c>
      <c r="H65" t="s">
        <v>2191</v>
      </c>
      <c r="I65" t="s">
        <v>1540</v>
      </c>
      <c r="K65" t="s">
        <v>1200</v>
      </c>
      <c r="N65" t="str">
        <f>IFERROR(INDEX(CentroEstudiosT[NOMBRE], MATCH(ROWS($N$5:N65), CentroEstudiosT[BUSCADOR], 0)),"")</f>
        <v/>
      </c>
      <c r="P65" t="str">
        <f>UPPER(CentroEstudiosT[[#This Row],[INSTITUCION TIPO]])</f>
        <v>INSTITUTO</v>
      </c>
    </row>
    <row r="66" spans="1:16">
      <c r="A66" t="str">
        <f>CentroEstudiosT[[#This Row],[INSTITUCION SUNEDU]] &amp; IF(LEN(CentroEstudiosT[[#This Row],[SIGLAS]])&gt;0," - " &amp; CentroEstudiosT[[#This Row],[SIGLAS]],"")</f>
        <v>CENTRO DE FORMACION EN MINERIA - CENFOMIN</v>
      </c>
      <c r="B6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Row],[PAIS]])),MAX($B$4:B65)+1,0),0)</f>
        <v>0</v>
      </c>
      <c r="C66" t="s">
        <v>200</v>
      </c>
      <c r="D66" t="s">
        <v>1537</v>
      </c>
      <c r="E66" t="s">
        <v>1538</v>
      </c>
      <c r="F66" t="s">
        <v>1538</v>
      </c>
      <c r="G66" t="s">
        <v>2365</v>
      </c>
      <c r="H66" t="s">
        <v>2188</v>
      </c>
      <c r="K66" t="s">
        <v>1426</v>
      </c>
      <c r="N66" t="str">
        <f>IFERROR(INDEX(CentroEstudiosT[NOMBRE], MATCH(ROWS($N$5:N66), CentroEstudiosT[BUSCADOR], 0)),"")</f>
        <v/>
      </c>
      <c r="P66" t="str">
        <f>UPPER(CentroEstudiosT[[#This Row],[INSTITUCION TIPO]])</f>
        <v>INSTITUTO</v>
      </c>
    </row>
    <row r="67" spans="1:16">
      <c r="A67" t="str">
        <f>CentroEstudiosT[[#This Row],[INSTITUCION SUNEDU]] &amp; IF(LEN(CentroEstudiosT[[#This Row],[SIGLAS]])&gt;0," - " &amp; CentroEstudiosT[[#This Row],[SIGLAS]],"")</f>
        <v>CENTRO DE FORMACION EN TURISMO - CENFOTUR</v>
      </c>
      <c r="B6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Row],[PAIS]])),MAX($B$4:B66)+1,0),0)</f>
        <v>0</v>
      </c>
      <c r="C67" t="s">
        <v>200</v>
      </c>
      <c r="D67" t="s">
        <v>1541</v>
      </c>
      <c r="E67" t="s">
        <v>2590</v>
      </c>
      <c r="F67" t="s">
        <v>1542</v>
      </c>
      <c r="G67" t="s">
        <v>2366</v>
      </c>
      <c r="H67" t="s">
        <v>2188</v>
      </c>
      <c r="K67" s="11" t="s">
        <v>1426</v>
      </c>
      <c r="N67" t="str">
        <f>IFERROR(INDEX(CentroEstudiosT[NOMBRE], MATCH(ROWS($N$5:N67), CentroEstudiosT[BUSCADOR], 0)),"")</f>
        <v/>
      </c>
      <c r="P67" t="str">
        <f>UPPER(CentroEstudiosT[[#This Row],[INSTITUCION TIPO]])</f>
        <v>INSTITUTO</v>
      </c>
    </row>
    <row r="68" spans="1:16">
      <c r="A68" t="str">
        <f>CentroEstudiosT[[#This Row],[INSTITUCION SUNEDU]] &amp; IF(LEN(CentroEstudiosT[[#This Row],[SIGLAS]])&gt;0," - " &amp; CentroEstudiosT[[#This Row],[SIGLAS]],"")</f>
        <v>CENTRO DE LA IMAGEN</v>
      </c>
      <c r="B6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Row],[PAIS]])),MAX($B$4:B67)+1,0),0)</f>
        <v>0</v>
      </c>
      <c r="C68" t="s">
        <v>200</v>
      </c>
      <c r="D68" t="s">
        <v>2464</v>
      </c>
      <c r="E68" t="s">
        <v>2465</v>
      </c>
      <c r="F68" t="s">
        <v>2465</v>
      </c>
      <c r="H68" t="s">
        <v>2188</v>
      </c>
      <c r="K68" t="s">
        <v>1426</v>
      </c>
      <c r="N68" t="str">
        <f>IFERROR(INDEX(CentroEstudiosT[NOMBRE], MATCH(ROWS($N$5:N68), CentroEstudiosT[BUSCADOR], 0)),"")</f>
        <v/>
      </c>
      <c r="P68" t="str">
        <f>UPPER(CentroEstudiosT[[#This Row],[INSTITUCION TIPO]])</f>
        <v>INSTITUTO</v>
      </c>
    </row>
    <row r="69" spans="1:16">
      <c r="A69" t="str">
        <f>CentroEstudiosT[[#This Row],[INSTITUCION SUNEDU]] &amp; IF(LEN(CentroEstudiosT[[#This Row],[SIGLAS]])&gt;0," - " &amp; CentroEstudiosT[[#This Row],[SIGLAS]],"")</f>
        <v>CENTRO TECNOLOGICO MINERO - CETEMIN</v>
      </c>
      <c r="B6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Row],[PAIS]])),MAX($B$4:B68)+1,0),0)</f>
        <v>0</v>
      </c>
      <c r="C69" t="s">
        <v>200</v>
      </c>
      <c r="D69" t="s">
        <v>1558</v>
      </c>
      <c r="E69" t="s">
        <v>2591</v>
      </c>
      <c r="F69" s="11" t="s">
        <v>2369</v>
      </c>
      <c r="G69" t="s">
        <v>1559</v>
      </c>
      <c r="H69" t="s">
        <v>2188</v>
      </c>
      <c r="K69" t="s">
        <v>1426</v>
      </c>
      <c r="N69" t="str">
        <f>IFERROR(INDEX(CentroEstudiosT[NOMBRE], MATCH(ROWS($N$5:N69), CentroEstudiosT[BUSCADOR], 0)),"")</f>
        <v/>
      </c>
      <c r="P69" t="str">
        <f>UPPER(CentroEstudiosT[[#This Row],[INSTITUCION TIPO]])</f>
        <v>INSTITUTO</v>
      </c>
    </row>
    <row r="70" spans="1:16">
      <c r="A70" t="str">
        <f>CentroEstudiosT[[#This Row],[INSTITUCION SUNEDU]] &amp; IF(LEN(CentroEstudiosT[[#This Row],[SIGLAS]])&gt;0," - " &amp; CentroEstudiosT[[#This Row],[SIGLAS]],"")</f>
        <v>CEPEA</v>
      </c>
      <c r="B7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Row],[PAIS]])),MAX($B$4:B69)+1,0),0)</f>
        <v>0</v>
      </c>
      <c r="C70" t="s">
        <v>200</v>
      </c>
      <c r="D70" t="s">
        <v>1545</v>
      </c>
      <c r="E70" s="11" t="s">
        <v>2592</v>
      </c>
      <c r="F70" s="11" t="s">
        <v>1546</v>
      </c>
      <c r="H70" s="11" t="s">
        <v>2188</v>
      </c>
      <c r="I70" t="s">
        <v>1450</v>
      </c>
      <c r="K70" t="s">
        <v>1426</v>
      </c>
      <c r="N70" t="str">
        <f>IFERROR(INDEX(CentroEstudiosT[NOMBRE], MATCH(ROWS($N$5:N70), CentroEstudiosT[BUSCADOR], 0)),"")</f>
        <v/>
      </c>
      <c r="P70" t="str">
        <f>UPPER(CentroEstudiosT[[#This Row],[INSTITUCION TIPO]])</f>
        <v>INSTITUTO</v>
      </c>
    </row>
    <row r="71" spans="1:16">
      <c r="A71" t="str">
        <f>CentroEstudiosT[[#This Row],[INSTITUCION SUNEDU]] &amp; IF(LEN(CentroEstudiosT[[#This Row],[SIGLAS]])&gt;0," - " &amp; CentroEstudiosT[[#This Row],[SIGLAS]],"")</f>
        <v>CEPEBAN - HUANCAYO</v>
      </c>
      <c r="B7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Row],[PAIS]])),MAX($B$4:B70)+1,0),0)</f>
        <v>0</v>
      </c>
      <c r="C71" t="s">
        <v>200</v>
      </c>
      <c r="D71" t="s">
        <v>1547</v>
      </c>
      <c r="E71" t="s">
        <v>2593</v>
      </c>
      <c r="F71" t="s">
        <v>1549</v>
      </c>
      <c r="H71" t="s">
        <v>2188</v>
      </c>
      <c r="K71" t="s">
        <v>1426</v>
      </c>
      <c r="N71" t="str">
        <f>IFERROR(INDEX(CentroEstudiosT[NOMBRE], MATCH(ROWS($N$5:N71), CentroEstudiosT[BUSCADOR], 0)),"")</f>
        <v/>
      </c>
      <c r="P71" t="str">
        <f>UPPER(CentroEstudiosT[[#This Row],[INSTITUCION TIPO]])</f>
        <v>INSTITUTO</v>
      </c>
    </row>
    <row r="72" spans="1:16">
      <c r="A72" t="str">
        <f>CentroEstudiosT[[#This Row],[INSTITUCION SUNEDU]] &amp; IF(LEN(CentroEstudiosT[[#This Row],[SIGLAS]])&gt;0," - " &amp; CentroEstudiosT[[#This Row],[SIGLAS]],"")</f>
        <v>CERTUS</v>
      </c>
      <c r="B7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Row],[PAIS]])),MAX($B$4:B71)+1,0),0)</f>
        <v>0</v>
      </c>
      <c r="C72" t="s">
        <v>200</v>
      </c>
      <c r="D72" t="s">
        <v>1550</v>
      </c>
      <c r="E72" t="s">
        <v>2594</v>
      </c>
      <c r="F72" t="s">
        <v>1551</v>
      </c>
      <c r="H72" t="s">
        <v>2188</v>
      </c>
      <c r="J72">
        <v>13</v>
      </c>
      <c r="K72" t="s">
        <v>1426</v>
      </c>
      <c r="N72" t="str">
        <f>IFERROR(INDEX(CentroEstudiosT[NOMBRE], MATCH(ROWS($N$5:N72), CentroEstudiosT[BUSCADOR], 0)),"")</f>
        <v/>
      </c>
      <c r="P72" t="str">
        <f>UPPER(CentroEstudiosT[[#This Row],[INSTITUCION TIPO]])</f>
        <v>INSTITUTO</v>
      </c>
    </row>
    <row r="73" spans="1:16">
      <c r="A73" t="str">
        <f>CentroEstudiosT[[#This Row],[INSTITUCION SUNEDU]] &amp; IF(LEN(CentroEstudiosT[[#This Row],[SIGLAS]])&gt;0," - " &amp; CentroEstudiosT[[#This Row],[SIGLAS]],"")</f>
        <v>CESAR VALLEJO</v>
      </c>
      <c r="B7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Row],[PAIS]])),MAX($B$4:B72)+1,0),0)</f>
        <v>0</v>
      </c>
      <c r="C73" t="s">
        <v>200</v>
      </c>
      <c r="D73" t="s">
        <v>1554</v>
      </c>
      <c r="E73" t="s">
        <v>2595</v>
      </c>
      <c r="F73" t="s">
        <v>1555</v>
      </c>
      <c r="H73" t="s">
        <v>2188</v>
      </c>
      <c r="K73" t="s">
        <v>1426</v>
      </c>
      <c r="N73" t="str">
        <f>IFERROR(INDEX(CentroEstudiosT[NOMBRE], MATCH(ROWS($N$5:N73), CentroEstudiosT[BUSCADOR], 0)),"")</f>
        <v/>
      </c>
      <c r="P73" t="str">
        <f>UPPER(CentroEstudiosT[[#This Row],[INSTITUCION TIPO]])</f>
        <v>INSTITUTO</v>
      </c>
    </row>
    <row r="74" spans="1:16">
      <c r="A74" t="str">
        <f>CentroEstudiosT[[#This Row],[INSTITUCION SUNEDU]] &amp; IF(LEN(CentroEstudiosT[[#This Row],[SIGLAS]])&gt;0," - " &amp; CentroEstudiosT[[#This Row],[SIGLAS]],"")</f>
        <v>CESCA</v>
      </c>
      <c r="B7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Row],[PAIS]])),MAX($B$4:B73)+1,0),0)</f>
        <v>0</v>
      </c>
      <c r="C74" t="s">
        <v>200</v>
      </c>
      <c r="D74" t="s">
        <v>1556</v>
      </c>
      <c r="E74" t="s">
        <v>2596</v>
      </c>
      <c r="F74" t="s">
        <v>1557</v>
      </c>
      <c r="H74" t="s">
        <v>2188</v>
      </c>
      <c r="I74" t="s">
        <v>1514</v>
      </c>
      <c r="K74" t="s">
        <v>1426</v>
      </c>
      <c r="N74" t="str">
        <f>IFERROR(INDEX(CentroEstudiosT[NOMBRE], MATCH(ROWS($N$5:N74), CentroEstudiosT[BUSCADOR], 0)),"")</f>
        <v/>
      </c>
      <c r="P74" t="str">
        <f>UPPER(CentroEstudiosT[[#This Row],[INSTITUCION TIPO]])</f>
        <v>INSTITUTO</v>
      </c>
    </row>
    <row r="75" spans="1:16">
      <c r="A75" t="str">
        <f>CentroEstudiosT[[#This Row],[INSTITUCION SUNEDU]] &amp; IF(LEN(CentroEstudiosT[[#This Row],[SIGLAS]])&gt;0," - " &amp; CentroEstudiosT[[#This Row],[SIGLAS]],"")</f>
        <v>CESSAG</v>
      </c>
      <c r="B7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Row],[PAIS]])),MAX($B$4:B74)+1,0),0)</f>
        <v>0</v>
      </c>
      <c r="C75" t="s">
        <v>200</v>
      </c>
      <c r="D75" t="s">
        <v>2466</v>
      </c>
      <c r="E75" t="s">
        <v>2597</v>
      </c>
      <c r="F75" t="s">
        <v>2514</v>
      </c>
      <c r="H75" t="s">
        <v>2188</v>
      </c>
      <c r="K75" t="s">
        <v>1426</v>
      </c>
      <c r="N75" t="str">
        <f>IFERROR(INDEX(CentroEstudiosT[NOMBRE], MATCH(ROWS($N$5:N75), CentroEstudiosT[BUSCADOR], 0)),"")</f>
        <v/>
      </c>
      <c r="P75" t="str">
        <f>UPPER(CentroEstudiosT[[#This Row],[INSTITUCION TIPO]])</f>
        <v>INSTITUTO</v>
      </c>
    </row>
    <row r="76" spans="1:16">
      <c r="A76" t="str">
        <f>CentroEstudiosT[[#This Row],[INSTITUCION SUNEDU]] &amp; IF(LEN(CentroEstudiosT[[#This Row],[SIGLAS]])&gt;0," - " &amp; CentroEstudiosT[[#This Row],[SIGLAS]],"")</f>
        <v>CETURGH PERU</v>
      </c>
      <c r="B7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Row],[PAIS]])),MAX($B$4:B75)+1,0),0)</f>
        <v>0</v>
      </c>
      <c r="C76" t="s">
        <v>200</v>
      </c>
      <c r="D76" t="s">
        <v>1560</v>
      </c>
      <c r="E76" t="s">
        <v>2598</v>
      </c>
      <c r="F76" t="s">
        <v>1561</v>
      </c>
      <c r="H76" t="s">
        <v>2188</v>
      </c>
      <c r="K76" t="s">
        <v>1426</v>
      </c>
      <c r="N76" t="str">
        <f>IFERROR(INDEX(CentroEstudiosT[NOMBRE], MATCH(ROWS($N$5:N76), CentroEstudiosT[BUSCADOR], 0)),"")</f>
        <v/>
      </c>
      <c r="P76" t="str">
        <f>UPPER(CentroEstudiosT[[#This Row],[INSTITUCION TIPO]])</f>
        <v>INSTITUTO</v>
      </c>
    </row>
    <row r="77" spans="1:16">
      <c r="A77" t="str">
        <f>CentroEstudiosT[[#This Row],[INSTITUCION SUNEDU]] &amp; IF(LEN(CentroEstudiosT[[#This Row],[SIGLAS]])&gt;0," - " &amp; CentroEstudiosT[[#This Row],[SIGLAS]],"")</f>
        <v>CHALAMARCA</v>
      </c>
      <c r="B7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Row],[PAIS]])),MAX($B$4:B76)+1,0),0)</f>
        <v>0</v>
      </c>
      <c r="C77" t="s">
        <v>200</v>
      </c>
      <c r="D77" t="s">
        <v>1562</v>
      </c>
      <c r="E77" t="s">
        <v>2599</v>
      </c>
      <c r="F77" t="s">
        <v>1563</v>
      </c>
      <c r="H77" t="s">
        <v>2188</v>
      </c>
      <c r="K77" t="s">
        <v>1426</v>
      </c>
      <c r="N77" t="str">
        <f>IFERROR(INDEX(CentroEstudiosT[NOMBRE], MATCH(ROWS($N$5:N77), CentroEstudiosT[BUSCADOR], 0)),"")</f>
        <v/>
      </c>
      <c r="P77" t="str">
        <f>UPPER(CentroEstudiosT[[#This Row],[INSTITUCION TIPO]])</f>
        <v>INSTITUTO</v>
      </c>
    </row>
    <row r="78" spans="1:16">
      <c r="A78" t="str">
        <f>CentroEstudiosT[[#This Row],[INSTITUCION SUNEDU]] &amp; IF(LEN(CentroEstudiosT[[#This Row],[SIGLAS]])&gt;0," - " &amp; CentroEstudiosT[[#This Row],[SIGLAS]],"")</f>
        <v>CHAMINADE MARIANISTAS</v>
      </c>
      <c r="B7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Row],[PAIS]])),MAX($B$4:B77)+1,0),0)</f>
        <v>0</v>
      </c>
      <c r="C78" t="s">
        <v>200</v>
      </c>
      <c r="D78" t="s">
        <v>1564</v>
      </c>
      <c r="E78" t="s">
        <v>1565</v>
      </c>
      <c r="F78" t="s">
        <v>1565</v>
      </c>
      <c r="H78" t="s">
        <v>2188</v>
      </c>
      <c r="K78" t="s">
        <v>1426</v>
      </c>
      <c r="N78" t="str">
        <f>IFERROR(INDEX(CentroEstudiosT[NOMBRE], MATCH(ROWS($N$5:N78), CentroEstudiosT[BUSCADOR], 0)),"")</f>
        <v/>
      </c>
      <c r="P78" t="str">
        <f>UPPER(CentroEstudiosT[[#This Row],[INSTITUCION TIPO]])</f>
        <v>INSTITUTO</v>
      </c>
    </row>
    <row r="79" spans="1:16">
      <c r="A79" t="str">
        <f>CentroEstudiosT[[#This Row],[INSTITUCION SUNEDU]] &amp; IF(LEN(CentroEstudiosT[[#This Row],[SIGLAS]])&gt;0," - " &amp; CentroEstudiosT[[#This Row],[SIGLAS]],"")</f>
        <v>CHANCAY</v>
      </c>
      <c r="B7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Row],[PAIS]])),MAX($B$4:B78)+1,0),0)</f>
        <v>0</v>
      </c>
      <c r="C79" t="s">
        <v>200</v>
      </c>
      <c r="D79" t="s">
        <v>1566</v>
      </c>
      <c r="E79" t="s">
        <v>2600</v>
      </c>
      <c r="F79" t="s">
        <v>1567</v>
      </c>
      <c r="H79" t="s">
        <v>2188</v>
      </c>
      <c r="K79" t="s">
        <v>1426</v>
      </c>
      <c r="N79" t="str">
        <f>IFERROR(INDEX(CentroEstudiosT[NOMBRE], MATCH(ROWS($N$5:N79), CentroEstudiosT[BUSCADOR], 0)),"")</f>
        <v/>
      </c>
      <c r="P79" t="str">
        <f>UPPER(CentroEstudiosT[[#This Row],[INSTITUCION TIPO]])</f>
        <v>INSTITUTO</v>
      </c>
    </row>
    <row r="80" spans="1:16">
      <c r="A80" t="str">
        <f>CentroEstudiosT[[#This Row],[INSTITUCION SUNEDU]] &amp; IF(LEN(CentroEstudiosT[[#This Row],[SIGLAS]])&gt;0," - " &amp; CentroEstudiosT[[#This Row],[SIGLAS]],"")</f>
        <v>CHARLES CHAPLIN</v>
      </c>
      <c r="B8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Row],[PAIS]])),MAX($B$4:B79)+1,0),0)</f>
        <v>0</v>
      </c>
      <c r="C80" t="s">
        <v>200</v>
      </c>
      <c r="D80" t="s">
        <v>1568</v>
      </c>
      <c r="E80" t="s">
        <v>2601</v>
      </c>
      <c r="F80" t="s">
        <v>1569</v>
      </c>
      <c r="H80" t="s">
        <v>2188</v>
      </c>
      <c r="K80" t="s">
        <v>1426</v>
      </c>
      <c r="N80" t="str">
        <f>IFERROR(INDEX(CentroEstudiosT[NOMBRE], MATCH(ROWS($N$5:N80), CentroEstudiosT[BUSCADOR], 0)),"")</f>
        <v/>
      </c>
      <c r="P80" t="str">
        <f>UPPER(CentroEstudiosT[[#This Row],[INSTITUCION TIPO]])</f>
        <v>INSTITUTO</v>
      </c>
    </row>
    <row r="81" spans="1:16">
      <c r="A81" t="str">
        <f>CentroEstudiosT[[#This Row],[INSTITUCION SUNEDU]] &amp; IF(LEN(CentroEstudiosT[[#This Row],[SIGLAS]])&gt;0," - " &amp; CentroEstudiosT[[#This Row],[SIGLAS]],"")</f>
        <v>CHILLIA</v>
      </c>
      <c r="B8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Row],[PAIS]])),MAX($B$4:B80)+1,0),0)</f>
        <v>0</v>
      </c>
      <c r="C81" t="s">
        <v>200</v>
      </c>
      <c r="D81" t="s">
        <v>1570</v>
      </c>
      <c r="E81" t="s">
        <v>2602</v>
      </c>
      <c r="F81" t="s">
        <v>1571</v>
      </c>
      <c r="H81" t="s">
        <v>2188</v>
      </c>
      <c r="K81" t="s">
        <v>1426</v>
      </c>
      <c r="N81" t="str">
        <f>IFERROR(INDEX(CentroEstudiosT[NOMBRE], MATCH(ROWS($N$5:N81), CentroEstudiosT[BUSCADOR], 0)),"")</f>
        <v/>
      </c>
      <c r="P81" t="str">
        <f>UPPER(CentroEstudiosT[[#This Row],[INSTITUCION TIPO]])</f>
        <v>INSTITUTO</v>
      </c>
    </row>
    <row r="82" spans="1:16">
      <c r="A82" t="str">
        <f>CentroEstudiosT[[#This Row],[INSTITUCION SUNEDU]] &amp; IF(LEN(CentroEstudiosT[[#This Row],[SIGLAS]])&gt;0," - " &amp; CentroEstudiosT[[#This Row],[SIGLAS]],"")</f>
        <v>CHIO LECCA</v>
      </c>
      <c r="B8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Row],[PAIS]])),MAX($B$4:B81)+1,0),0)</f>
        <v>0</v>
      </c>
      <c r="C82" t="s">
        <v>200</v>
      </c>
      <c r="D82" t="s">
        <v>1575</v>
      </c>
      <c r="E82" t="s">
        <v>2603</v>
      </c>
      <c r="F82" t="s">
        <v>1576</v>
      </c>
      <c r="H82" t="s">
        <v>2188</v>
      </c>
      <c r="I82" t="s">
        <v>1450</v>
      </c>
      <c r="K82" t="s">
        <v>1426</v>
      </c>
      <c r="N82" t="str">
        <f>IFERROR(INDEX(CentroEstudiosT[NOMBRE], MATCH(ROWS($N$5:N82), CentroEstudiosT[BUSCADOR], 0)),"")</f>
        <v/>
      </c>
      <c r="P82" t="str">
        <f>UPPER(CentroEstudiosT[[#This Row],[INSTITUCION TIPO]])</f>
        <v>INSTITUTO</v>
      </c>
    </row>
    <row r="83" spans="1:16">
      <c r="A83" t="str">
        <f>CentroEstudiosT[[#This Row],[INSTITUCION SUNEDU]] &amp; IF(LEN(CentroEstudiosT[[#This Row],[SIGLAS]])&gt;0," - " &amp; CentroEstudiosT[[#This Row],[SIGLAS]],"")</f>
        <v>CHOCOPE</v>
      </c>
      <c r="B8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Row],[PAIS]])),MAX($B$4:B82)+1,0),0)</f>
        <v>0</v>
      </c>
      <c r="C83" t="s">
        <v>200</v>
      </c>
      <c r="D83" t="s">
        <v>1577</v>
      </c>
      <c r="E83" t="s">
        <v>2604</v>
      </c>
      <c r="F83" s="11" t="s">
        <v>1578</v>
      </c>
      <c r="H83" t="s">
        <v>2188</v>
      </c>
      <c r="K83" t="s">
        <v>1426</v>
      </c>
      <c r="N83" t="str">
        <f>IFERROR(INDEX(CentroEstudiosT[NOMBRE], MATCH(ROWS($N$5:N83), CentroEstudiosT[BUSCADOR], 0)),"")</f>
        <v/>
      </c>
      <c r="P83" t="str">
        <f>UPPER(CentroEstudiosT[[#This Row],[INSTITUCION TIPO]])</f>
        <v>INSTITUTO</v>
      </c>
    </row>
    <row r="84" spans="1:16">
      <c r="A84" t="str">
        <f>CentroEstudiosT[[#This Row],[INSTITUCION SUNEDU]] &amp; IF(LEN(CentroEstudiosT[[#This Row],[SIGLAS]])&gt;0," - " &amp; CentroEstudiosT[[#This Row],[SIGLAS]],"")</f>
        <v>CHRISTIAN BARNARD</v>
      </c>
      <c r="B8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Row],[PAIS]])),MAX($B$4:B83)+1,0),0)</f>
        <v>0</v>
      </c>
      <c r="C84" t="s">
        <v>200</v>
      </c>
      <c r="D84" t="s">
        <v>1579</v>
      </c>
      <c r="E84" t="s">
        <v>2605</v>
      </c>
      <c r="F84" t="s">
        <v>1580</v>
      </c>
      <c r="H84" t="s">
        <v>2188</v>
      </c>
      <c r="I84" t="s">
        <v>1450</v>
      </c>
      <c r="K84" t="s">
        <v>1426</v>
      </c>
      <c r="N84" t="str">
        <f>IFERROR(INDEX(CentroEstudiosT[NOMBRE], MATCH(ROWS($N$5:N84), CentroEstudiosT[BUSCADOR], 0)),"")</f>
        <v/>
      </c>
      <c r="P84" t="str">
        <f>UPPER(CentroEstudiosT[[#This Row],[INSTITUCION TIPO]])</f>
        <v>INSTITUTO</v>
      </c>
    </row>
    <row r="85" spans="1:16">
      <c r="A85" t="str">
        <f>CentroEstudiosT[[#This Row],[INSTITUCION SUNEDU]] &amp; IF(LEN(CentroEstudiosT[[#This Row],[SIGLAS]])&gt;0," - " &amp; CentroEstudiosT[[#This Row],[SIGLAS]],"")</f>
        <v>CIBERNET</v>
      </c>
      <c r="B8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Row],[PAIS]])),MAX($B$4:B84)+1,0),0)</f>
        <v>0</v>
      </c>
      <c r="C85" t="s">
        <v>200</v>
      </c>
      <c r="D85" t="s">
        <v>1581</v>
      </c>
      <c r="E85" t="s">
        <v>2606</v>
      </c>
      <c r="F85" t="s">
        <v>1582</v>
      </c>
      <c r="H85" t="s">
        <v>2188</v>
      </c>
      <c r="K85" t="s">
        <v>1426</v>
      </c>
      <c r="N85" t="str">
        <f>IFERROR(INDEX(CentroEstudiosT[NOMBRE], MATCH(ROWS($N$5:N85), CentroEstudiosT[BUSCADOR], 0)),"")</f>
        <v/>
      </c>
      <c r="P85" t="str">
        <f>UPPER(CentroEstudiosT[[#This Row],[INSTITUCION TIPO]])</f>
        <v>INSTITUTO</v>
      </c>
    </row>
    <row r="86" spans="1:16">
      <c r="A86" t="str">
        <f>CentroEstudiosT[[#This Row],[INSTITUCION SUNEDU]] &amp; IF(LEN(CentroEstudiosT[[#This Row],[SIGLAS]])&gt;0," - " &amp; CentroEstudiosT[[#This Row],[SIGLAS]],"")</f>
        <v>CIBERTEC</v>
      </c>
      <c r="B8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Row],[PAIS]])),MAX($B$4:B85)+1,0),0)</f>
        <v>2</v>
      </c>
      <c r="C86" t="s">
        <v>200</v>
      </c>
      <c r="D86" t="s">
        <v>1583</v>
      </c>
      <c r="E86" t="s">
        <v>2607</v>
      </c>
      <c r="F86" t="s">
        <v>639</v>
      </c>
      <c r="H86" t="s">
        <v>2188</v>
      </c>
      <c r="I86" t="s">
        <v>1450</v>
      </c>
      <c r="J86">
        <v>13</v>
      </c>
      <c r="K86" t="s">
        <v>1426</v>
      </c>
      <c r="N86" t="str">
        <f>IFERROR(INDEX(CentroEstudiosT[NOMBRE], MATCH(ROWS($N$5:N86), CentroEstudiosT[BUSCADOR], 0)),"")</f>
        <v/>
      </c>
      <c r="P86" t="str">
        <f>UPPER(CentroEstudiosT[[#This Row],[INSTITUCION TIPO]])</f>
        <v>INSTITUTO</v>
      </c>
    </row>
    <row r="87" spans="1:16">
      <c r="A87" t="str">
        <f>CentroEstudiosT[[#This Row],[INSTITUCION SUNEDU]] &amp; IF(LEN(CentroEstudiosT[[#This Row],[SIGLAS]])&gt;0," - " &amp; CentroEstudiosT[[#This Row],[SIGLAS]],"")</f>
        <v>CIENCIAS TECNOLOGICAS DE AREQUIPA</v>
      </c>
      <c r="B8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Row],[PAIS]])),MAX($B$4:B86)+1,0),0)</f>
        <v>0</v>
      </c>
      <c r="C87" t="s">
        <v>200</v>
      </c>
      <c r="E87" s="575" t="s">
        <v>9932</v>
      </c>
      <c r="F87" s="575" t="s">
        <v>9932</v>
      </c>
      <c r="H87" t="s">
        <v>2188</v>
      </c>
      <c r="K87" t="s">
        <v>1426</v>
      </c>
      <c r="N87" t="str">
        <f>IFERROR(INDEX(CentroEstudiosT[NOMBRE], MATCH(ROWS($N$5:N87), CentroEstudiosT[BUSCADOR], 0)),"")</f>
        <v/>
      </c>
      <c r="P87" t="str">
        <f>UPPER(CentroEstudiosT[[#This Row],[INSTITUCION TIPO]])</f>
        <v>INSTITUTO</v>
      </c>
    </row>
    <row r="88" spans="1:16">
      <c r="A88" t="str">
        <f>CentroEstudiosT[[#This Row],[INSTITUCION SUNEDU]] &amp; IF(LEN(CentroEstudiosT[[#This Row],[SIGLAS]])&gt;0," - " &amp; CentroEstudiosT[[#This Row],[SIGLAS]],"")</f>
        <v>CENTRO DE INVESTIGACION PARA EL DESARROLLO TECNOLOGICO</v>
      </c>
      <c r="B8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Row],[PAIS]])),MAX($B$4:B87)+1,0),0)</f>
        <v>0</v>
      </c>
      <c r="C88" t="s">
        <v>200</v>
      </c>
      <c r="D88" t="s">
        <v>1543</v>
      </c>
      <c r="E88" t="s">
        <v>2608</v>
      </c>
      <c r="F88" t="s">
        <v>2367</v>
      </c>
      <c r="H88" t="s">
        <v>2188</v>
      </c>
      <c r="K88" t="s">
        <v>1426</v>
      </c>
      <c r="N88" t="str">
        <f>IFERROR(INDEX(CentroEstudiosT[NOMBRE], MATCH(ROWS($N$5:N88), CentroEstudiosT[BUSCADOR], 0)),"")</f>
        <v/>
      </c>
      <c r="P88" t="str">
        <f>UPPER(CentroEstudiosT[[#This Row],[INSTITUCION TIPO]])</f>
        <v>INSTITUTO</v>
      </c>
    </row>
    <row r="89" spans="1:16">
      <c r="A89" t="str">
        <f>CentroEstudiosT[[#This Row],[INSTITUCION SUNEDU]] &amp; IF(LEN(CentroEstudiosT[[#This Row],[SIGLAS]])&gt;0," - " &amp; CentroEstudiosT[[#This Row],[SIGLAS]],"")</f>
        <v>CIMA</v>
      </c>
      <c r="B8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Row],[PAIS]])),MAX($B$4:B88)+1,0),0)</f>
        <v>0</v>
      </c>
      <c r="C89" t="s">
        <v>200</v>
      </c>
      <c r="D89" t="s">
        <v>1584</v>
      </c>
      <c r="E89" t="s">
        <v>2609</v>
      </c>
      <c r="F89" t="s">
        <v>1585</v>
      </c>
      <c r="H89" t="s">
        <v>2188</v>
      </c>
      <c r="K89" t="s">
        <v>1426</v>
      </c>
      <c r="N89" t="str">
        <f>IFERROR(INDEX(CentroEstudiosT[NOMBRE], MATCH(ROWS($N$5:N89), CentroEstudiosT[BUSCADOR], 0)),"")</f>
        <v/>
      </c>
      <c r="P89" t="str">
        <f>UPPER(CentroEstudiosT[[#This Row],[INSTITUCION TIPO]])</f>
        <v>INSTITUTO</v>
      </c>
    </row>
    <row r="90" spans="1:16">
      <c r="A90" t="str">
        <f>CentroEstudiosT[[#This Row],[INSTITUCION SUNEDU]] &amp; IF(LEN(CentroEstudiosT[[#This Row],[SIGLAS]])&gt;0," - " &amp; CentroEstudiosT[[#This Row],[SIGLAS]],"")</f>
        <v>CIRO ALEGRIA BAZAN</v>
      </c>
      <c r="B9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Row],[PAIS]])),MAX($B$4:B89)+1,0),0)</f>
        <v>0</v>
      </c>
      <c r="C90" t="s">
        <v>200</v>
      </c>
      <c r="D90" t="s">
        <v>2467</v>
      </c>
      <c r="E90" t="s">
        <v>2610</v>
      </c>
      <c r="F90" t="s">
        <v>1586</v>
      </c>
      <c r="H90" t="s">
        <v>2188</v>
      </c>
      <c r="K90" t="s">
        <v>1426</v>
      </c>
      <c r="N90" t="str">
        <f>IFERROR(INDEX(CentroEstudiosT[NOMBRE], MATCH(ROWS($N$5:N90), CentroEstudiosT[BUSCADOR], 0)),"")</f>
        <v/>
      </c>
      <c r="P90" t="str">
        <f>UPPER(CentroEstudiosT[[#This Row],[INSTITUCION TIPO]])</f>
        <v>INSTITUTO</v>
      </c>
    </row>
    <row r="91" spans="1:16">
      <c r="A91" t="str">
        <f>CentroEstudiosT[[#This Row],[INSTITUCION SUNEDU]] &amp; IF(LEN(CentroEstudiosT[[#This Row],[SIGLAS]])&gt;0," - " &amp; CentroEstudiosT[[#This Row],[SIGLAS]],"")</f>
        <v>CITEN</v>
      </c>
      <c r="B9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Row],[PAIS]])),MAX($B$4:B90)+1,0),0)</f>
        <v>0</v>
      </c>
      <c r="C91" t="s">
        <v>200</v>
      </c>
      <c r="D91" t="s">
        <v>2468</v>
      </c>
      <c r="E91" t="s">
        <v>2611</v>
      </c>
      <c r="F91" t="s">
        <v>2515</v>
      </c>
      <c r="H91" t="s">
        <v>2188</v>
      </c>
      <c r="K91" t="s">
        <v>1426</v>
      </c>
      <c r="N91" t="str">
        <f>IFERROR(INDEX(CentroEstudiosT[NOMBRE], MATCH(ROWS($N$5:N91), CentroEstudiosT[BUSCADOR], 0)),"")</f>
        <v/>
      </c>
      <c r="P91" t="str">
        <f>UPPER(CentroEstudiosT[[#This Row],[INSTITUCION TIPO]])</f>
        <v>INSTITUTO</v>
      </c>
    </row>
    <row r="92" spans="1:16">
      <c r="A92" t="str">
        <f>CentroEstudiosT[[#This Row],[INSTITUCION SUNEDU]] &amp; IF(LEN(CentroEstudiosT[[#This Row],[SIGLAS]])&gt;0," - " &amp; CentroEstudiosT[[#This Row],[SIGLAS]],"")</f>
        <v>COLUMBIA</v>
      </c>
      <c r="B9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Row],[PAIS]])),MAX($B$4:B91)+1,0),0)</f>
        <v>0</v>
      </c>
      <c r="C92" t="s">
        <v>200</v>
      </c>
      <c r="D92" t="s">
        <v>1587</v>
      </c>
      <c r="E92" t="s">
        <v>2612</v>
      </c>
      <c r="F92" t="s">
        <v>1588</v>
      </c>
      <c r="H92" t="s">
        <v>2188</v>
      </c>
      <c r="K92" t="s">
        <v>1426</v>
      </c>
      <c r="N92" t="str">
        <f>IFERROR(INDEX(CentroEstudiosT[NOMBRE], MATCH(ROWS($N$5:N92), CentroEstudiosT[BUSCADOR], 0)),"")</f>
        <v/>
      </c>
      <c r="P92" t="str">
        <f>UPPER(CentroEstudiosT[[#This Row],[INSTITUCION TIPO]])</f>
        <v>INSTITUTO</v>
      </c>
    </row>
    <row r="93" spans="1:16">
      <c r="A93" t="str">
        <f>CentroEstudiosT[[#This Row],[INSTITUCION SUNEDU]] &amp; IF(LEN(CentroEstudiosT[[#This Row],[SIGLAS]])&gt;0," - " &amp; CentroEstudiosT[[#This Row],[SIGLAS]],"")</f>
        <v>COMPLEJO HOSPITALARIO SAN PABLO</v>
      </c>
      <c r="B9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Row],[PAIS]])),MAX($B$4:B92)+1,0),0)</f>
        <v>0</v>
      </c>
      <c r="C93" t="s">
        <v>200</v>
      </c>
      <c r="D93" t="s">
        <v>1589</v>
      </c>
      <c r="E93" t="s">
        <v>2613</v>
      </c>
      <c r="F93" t="s">
        <v>1590</v>
      </c>
      <c r="H93" t="s">
        <v>2188</v>
      </c>
      <c r="K93" t="s">
        <v>1426</v>
      </c>
      <c r="N93" t="str">
        <f>IFERROR(INDEX(CentroEstudiosT[NOMBRE], MATCH(ROWS($N$5:N93), CentroEstudiosT[BUSCADOR], 0)),"")</f>
        <v/>
      </c>
      <c r="P93" t="str">
        <f>UPPER(CentroEstudiosT[[#This Row],[INSTITUCION TIPO]])</f>
        <v>INSTITUTO</v>
      </c>
    </row>
    <row r="94" spans="1:16">
      <c r="A94" t="str">
        <f>CentroEstudiosT[[#This Row],[INSTITUCION SUNEDU]] &amp; IF(LEN(CentroEstudiosT[[#This Row],[SIGLAS]])&gt;0," - " &amp; CentroEstudiosT[[#This Row],[SIGLAS]],"")</f>
        <v>COMPUTRON</v>
      </c>
      <c r="B9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Row],[PAIS]])),MAX($B$4:B93)+1,0),0)</f>
        <v>0</v>
      </c>
      <c r="C94" t="s">
        <v>200</v>
      </c>
      <c r="D94" t="s">
        <v>2469</v>
      </c>
      <c r="E94" t="s">
        <v>2614</v>
      </c>
      <c r="F94" t="s">
        <v>1591</v>
      </c>
      <c r="H94" t="s">
        <v>2188</v>
      </c>
      <c r="K94" t="s">
        <v>1426</v>
      </c>
      <c r="N94" t="str">
        <f>IFERROR(INDEX(CentroEstudiosT[NOMBRE], MATCH(ROWS($N$5:N94), CentroEstudiosT[BUSCADOR], 0)),"")</f>
        <v/>
      </c>
      <c r="P94" t="str">
        <f>UPPER(CentroEstudiosT[[#This Row],[INSTITUCION TIPO]])</f>
        <v>INSTITUTO</v>
      </c>
    </row>
    <row r="95" spans="1:16">
      <c r="A95" t="str">
        <f>CentroEstudiosT[[#This Row],[INSTITUCION SUNEDU]] &amp; IF(LEN(CentroEstudiosT[[#This Row],[SIGLAS]])&gt;0," - " &amp; CentroEstudiosT[[#This Row],[SIGLAS]],"")</f>
        <v>COMPUTRONIC TECH</v>
      </c>
      <c r="B9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Row],[PAIS]])),MAX($B$4:B94)+1,0),0)</f>
        <v>0</v>
      </c>
      <c r="C95" t="s">
        <v>200</v>
      </c>
      <c r="D95" t="s">
        <v>1592</v>
      </c>
      <c r="E95" t="s">
        <v>2615</v>
      </c>
      <c r="F95" t="s">
        <v>1593</v>
      </c>
      <c r="H95" t="s">
        <v>2188</v>
      </c>
      <c r="K95" t="s">
        <v>1426</v>
      </c>
      <c r="N95" t="str">
        <f>IFERROR(INDEX(CentroEstudiosT[NOMBRE], MATCH(ROWS($N$5:N95), CentroEstudiosT[BUSCADOR], 0)),"")</f>
        <v/>
      </c>
      <c r="P95" t="str">
        <f>UPPER(CentroEstudiosT[[#This Row],[INSTITUCION TIPO]])</f>
        <v>INSTITUTO</v>
      </c>
    </row>
    <row r="96" spans="1:16">
      <c r="A96" t="str">
        <f>CentroEstudiosT[[#This Row],[INSTITUCION SUNEDU]] &amp; IF(LEN(CentroEstudiosT[[#This Row],[SIGLAS]])&gt;0," - " &amp; CentroEstudiosT[[#This Row],[SIGLAS]],"")</f>
        <v>CONTINENTAL</v>
      </c>
      <c r="B9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Row],[PAIS]])),MAX($B$4:B95)+1,0),0)</f>
        <v>0</v>
      </c>
      <c r="C96" t="s">
        <v>200</v>
      </c>
      <c r="D96" t="s">
        <v>1598</v>
      </c>
      <c r="E96" t="s">
        <v>2616</v>
      </c>
      <c r="F96" t="s">
        <v>1599</v>
      </c>
      <c r="H96" t="s">
        <v>2188</v>
      </c>
      <c r="K96" t="s">
        <v>1426</v>
      </c>
      <c r="N96" t="str">
        <f>IFERROR(INDEX(CentroEstudiosT[NOMBRE], MATCH(ROWS($N$5:N96), CentroEstudiosT[BUSCADOR], 0)),"")</f>
        <v/>
      </c>
      <c r="P96" t="str">
        <f>UPPER(CentroEstudiosT[[#This Row],[INSTITUCION TIPO]])</f>
        <v>INSTITUTO</v>
      </c>
    </row>
    <row r="97" spans="1:16">
      <c r="A97" t="str">
        <f>CentroEstudiosT[[#This Row],[INSTITUCION SUNEDU]] &amp; IF(LEN(CentroEstudiosT[[#This Row],[SIGLAS]])&gt;0," - " &amp; CentroEstudiosT[[#This Row],[SIGLAS]],"")</f>
        <v>CONTRALMIRANTE MANUEL VILLAR O</v>
      </c>
      <c r="B9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Row],[PAIS]])),MAX($B$4:B96)+1,0),0)</f>
        <v>0</v>
      </c>
      <c r="C97" t="s">
        <v>200</v>
      </c>
      <c r="D97" t="s">
        <v>2470</v>
      </c>
      <c r="E97" t="s">
        <v>2471</v>
      </c>
      <c r="F97" t="s">
        <v>2471</v>
      </c>
      <c r="H97" t="s">
        <v>2188</v>
      </c>
      <c r="K97" t="s">
        <v>1426</v>
      </c>
      <c r="N97" t="str">
        <f>IFERROR(INDEX(CentroEstudiosT[NOMBRE], MATCH(ROWS($N$5:N97), CentroEstudiosT[BUSCADOR], 0)),"")</f>
        <v/>
      </c>
      <c r="P97" t="str">
        <f>UPPER(CentroEstudiosT[[#This Row],[INSTITUCION TIPO]])</f>
        <v>INSTITUTO</v>
      </c>
    </row>
    <row r="98" spans="1:16">
      <c r="A98" t="str">
        <f>CentroEstudiosT[[#This Row],[INSTITUCION SUNEDU]] &amp; IF(LEN(CentroEstudiosT[[#This Row],[SIGLAS]])&gt;0," - " &amp; CentroEstudiosT[[#This Row],[SIGLAS]],"")</f>
        <v>CENTRO PERUANO DE ESTUDIOS BANCARIOS - CEPEBAN</v>
      </c>
      <c r="B9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Row],[PAIS]])),MAX($B$4:B97)+1,0),0)</f>
        <v>0</v>
      </c>
      <c r="C98" t="s">
        <v>200</v>
      </c>
      <c r="D98" t="s">
        <v>1544</v>
      </c>
      <c r="E98" t="s">
        <v>2617</v>
      </c>
      <c r="F98" t="s">
        <v>2368</v>
      </c>
      <c r="G98" t="s">
        <v>1548</v>
      </c>
      <c r="H98" t="s">
        <v>2188</v>
      </c>
      <c r="K98" t="s">
        <v>1426</v>
      </c>
      <c r="N98" t="str">
        <f>IFERROR(INDEX(CentroEstudiosT[NOMBRE], MATCH(ROWS($N$5:N98), CentroEstudiosT[BUSCADOR], 0)),"")</f>
        <v/>
      </c>
      <c r="P98" t="str">
        <f>UPPER(CentroEstudiosT[[#This Row],[INSTITUCION TIPO]])</f>
        <v>INSTITUTO</v>
      </c>
    </row>
    <row r="99" spans="1:16">
      <c r="A99" t="str">
        <f>CentroEstudiosT[[#This Row],[INSTITUCION SUNEDU]] &amp; IF(LEN(CentroEstudiosT[[#This Row],[SIGLAS]])&gt;0," - " &amp; CentroEstudiosT[[#This Row],[SIGLAS]],"")</f>
        <v>CUTERVO</v>
      </c>
      <c r="B9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Row],[PAIS]])),MAX($B$4:B98)+1,0),0)</f>
        <v>0</v>
      </c>
      <c r="C99" t="s">
        <v>200</v>
      </c>
      <c r="D99" t="s">
        <v>1600</v>
      </c>
      <c r="E99" t="s">
        <v>2618</v>
      </c>
      <c r="F99" t="s">
        <v>1601</v>
      </c>
      <c r="H99" t="s">
        <v>2188</v>
      </c>
      <c r="K99" t="s">
        <v>1426</v>
      </c>
      <c r="N99" t="str">
        <f>IFERROR(INDEX(CentroEstudiosT[NOMBRE], MATCH(ROWS($N$5:N99), CentroEstudiosT[BUSCADOR], 0)),"")</f>
        <v/>
      </c>
      <c r="P99" t="str">
        <f>UPPER(CentroEstudiosT[[#This Row],[INSTITUCION TIPO]])</f>
        <v>INSTITUTO</v>
      </c>
    </row>
    <row r="100" spans="1:16">
      <c r="A100" t="str">
        <f>CentroEstudiosT[[#This Row],[INSTITUCION SUNEDU]] &amp; IF(LEN(CentroEstudiosT[[#This Row],[SIGLAS]])&gt;0," - " &amp; CentroEstudiosT[[#This Row],[SIGLAS]],"")</f>
        <v>DANIEL ALCIDES CARRION</v>
      </c>
      <c r="B10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Row],[PAIS]])),MAX($B$4:B99)+1,0),0)</f>
        <v>0</v>
      </c>
      <c r="C100" t="s">
        <v>200</v>
      </c>
      <c r="D100" t="s">
        <v>1602</v>
      </c>
      <c r="E100" t="s">
        <v>2619</v>
      </c>
      <c r="F100" t="s">
        <v>1603</v>
      </c>
      <c r="H100" t="s">
        <v>2188</v>
      </c>
      <c r="I100" t="s">
        <v>1450</v>
      </c>
      <c r="K100" t="s">
        <v>1426</v>
      </c>
      <c r="N100" t="str">
        <f>IFERROR(INDEX(CentroEstudiosT[NOMBRE], MATCH(ROWS($N$5:N100), CentroEstudiosT[BUSCADOR], 0)),"")</f>
        <v/>
      </c>
      <c r="P100" t="str">
        <f>UPPER(CentroEstudiosT[[#This Row],[INSTITUCION TIPO]])</f>
        <v>INSTITUTO</v>
      </c>
    </row>
    <row r="101" spans="1:16">
      <c r="A101" t="str">
        <f>CentroEstudiosT[[#This Row],[INSTITUCION SUNEDU]] &amp; IF(LEN(CentroEstudiosT[[#This Row],[SIGLAS]])&gt;0," - " &amp; CentroEstudiosT[[#This Row],[SIGLAS]],"")</f>
        <v>DAVID SANCHEZ INFANTE</v>
      </c>
      <c r="B10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Row],[PAIS]])),MAX($B$4:B100)+1,0),0)</f>
        <v>0</v>
      </c>
      <c r="C101" t="s">
        <v>200</v>
      </c>
      <c r="D101" t="s">
        <v>1604</v>
      </c>
      <c r="E101" t="s">
        <v>2620</v>
      </c>
      <c r="F101" t="s">
        <v>1605</v>
      </c>
      <c r="H101" t="s">
        <v>2188</v>
      </c>
      <c r="K101" t="s">
        <v>1426</v>
      </c>
      <c r="N101" t="str">
        <f>IFERROR(INDEX(CentroEstudiosT[NOMBRE], MATCH(ROWS($N$5:N101), CentroEstudiosT[BUSCADOR], 0)),"")</f>
        <v/>
      </c>
      <c r="P101" t="str">
        <f>UPPER(CentroEstudiosT[[#This Row],[INSTITUCION TIPO]])</f>
        <v>INSTITUTO</v>
      </c>
    </row>
    <row r="102" spans="1:16">
      <c r="A102" t="str">
        <f>CentroEstudiosT[[#This Row],[INSTITUCION SUNEDU]] &amp; IF(LEN(CentroEstudiosT[[#This Row],[SIGLAS]])&gt;0," - " &amp; CentroEstudiosT[[#This Row],[SIGLAS]],"")</f>
        <v>DE CASMA</v>
      </c>
      <c r="B10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Row],[PAIS]])),MAX($B$4:B101)+1,0),0)</f>
        <v>0</v>
      </c>
      <c r="C102" t="s">
        <v>200</v>
      </c>
      <c r="D102" t="s">
        <v>2472</v>
      </c>
      <c r="E102" t="s">
        <v>2621</v>
      </c>
      <c r="F102" t="s">
        <v>2516</v>
      </c>
      <c r="H102" t="s">
        <v>2188</v>
      </c>
      <c r="K102" t="s">
        <v>1426</v>
      </c>
      <c r="N102" t="str">
        <f>IFERROR(INDEX(CentroEstudiosT[NOMBRE], MATCH(ROWS($N$5:N102), CentroEstudiosT[BUSCADOR], 0)),"")</f>
        <v/>
      </c>
      <c r="P102" t="str">
        <f>UPPER(CentroEstudiosT[[#This Row],[INSTITUCION TIPO]])</f>
        <v>INSTITUTO</v>
      </c>
    </row>
    <row r="103" spans="1:16">
      <c r="A103" t="str">
        <f>CentroEstudiosT[[#This Row],[INSTITUCION SUNEDU]] &amp; IF(LEN(CentroEstudiosT[[#This Row],[SIGLAS]])&gt;0," - " &amp; CentroEstudiosT[[#This Row],[SIGLAS]],"")</f>
        <v>DE COMERCIO EXTERIOR</v>
      </c>
      <c r="B10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Row],[PAIS]])),MAX($B$4:B102)+1,0),0)</f>
        <v>0</v>
      </c>
      <c r="C103" t="s">
        <v>200</v>
      </c>
      <c r="D103" t="s">
        <v>1606</v>
      </c>
      <c r="E103" t="s">
        <v>2622</v>
      </c>
      <c r="F103" t="s">
        <v>1607</v>
      </c>
      <c r="H103" t="s">
        <v>2188</v>
      </c>
      <c r="K103" t="s">
        <v>1426</v>
      </c>
      <c r="N103" t="str">
        <f>IFERROR(INDEX(CentroEstudiosT[NOMBRE], MATCH(ROWS($N$5:N103), CentroEstudiosT[BUSCADOR], 0)),"")</f>
        <v/>
      </c>
      <c r="P103" t="str">
        <f>UPPER(CentroEstudiosT[[#This Row],[INSTITUCION TIPO]])</f>
        <v>INSTITUTO</v>
      </c>
    </row>
    <row r="104" spans="1:16">
      <c r="A104" t="str">
        <f>CentroEstudiosT[[#This Row],[INSTITUCION SUNEDU]] &amp; IF(LEN(CentroEstudiosT[[#This Row],[SIGLAS]])&gt;0," - " &amp; CentroEstudiosT[[#This Row],[SIGLAS]],"")</f>
        <v>DE DISEÑO PUBLICITARIO LEO DESIGN</v>
      </c>
      <c r="B10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Row],[PAIS]])),MAX($B$4:B103)+1,0),0)</f>
        <v>0</v>
      </c>
      <c r="C104" t="s">
        <v>200</v>
      </c>
      <c r="D104" t="s">
        <v>1608</v>
      </c>
      <c r="E104" t="s">
        <v>2623</v>
      </c>
      <c r="F104" t="s">
        <v>1609</v>
      </c>
      <c r="H104" t="s">
        <v>2188</v>
      </c>
      <c r="K104" t="s">
        <v>1426</v>
      </c>
      <c r="N104" t="str">
        <f>IFERROR(INDEX(CentroEstudiosT[NOMBRE], MATCH(ROWS($N$5:N104), CentroEstudiosT[BUSCADOR], 0)),"")</f>
        <v/>
      </c>
      <c r="P104" t="str">
        <f>UPPER(CentroEstudiosT[[#This Row],[INSTITUCION TIPO]])</f>
        <v>INSTITUTO</v>
      </c>
    </row>
    <row r="105" spans="1:16">
      <c r="A105" t="str">
        <f>CentroEstudiosT[[#This Row],[INSTITUCION SUNEDU]] &amp; IF(LEN(CentroEstudiosT[[#This Row],[SIGLAS]])&gt;0," - " &amp; CentroEstudiosT[[#This Row],[SIGLAS]],"")</f>
        <v>DE EMPRENDEDORES</v>
      </c>
      <c r="B10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Row],[PAIS]])),MAX($B$4:B104)+1,0),0)</f>
        <v>0</v>
      </c>
      <c r="C105" t="s">
        <v>200</v>
      </c>
      <c r="D105" t="s">
        <v>1610</v>
      </c>
      <c r="E105" t="s">
        <v>2624</v>
      </c>
      <c r="F105" t="s">
        <v>1611</v>
      </c>
      <c r="H105" t="s">
        <v>2188</v>
      </c>
      <c r="K105" t="s">
        <v>1426</v>
      </c>
      <c r="N105" t="str">
        <f>IFERROR(INDEX(CentroEstudiosT[NOMBRE], MATCH(ROWS($N$5:N105), CentroEstudiosT[BUSCADOR], 0)),"")</f>
        <v/>
      </c>
      <c r="P105" t="str">
        <f>UPPER(CentroEstudiosT[[#This Row],[INSTITUCION TIPO]])</f>
        <v>INSTITUTO</v>
      </c>
    </row>
    <row r="106" spans="1:16">
      <c r="A106" t="str">
        <f>CentroEstudiosT[[#This Row],[INSTITUCION SUNEDU]] &amp; IF(LEN(CentroEstudiosT[[#This Row],[SIGLAS]])&gt;0," - " &amp; CentroEstudiosT[[#This Row],[SIGLAS]],"")</f>
        <v>DE EMPRENDEDORES ISAG</v>
      </c>
      <c r="B10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Row],[PAIS]])),MAX($B$4:B105)+1,0),0)</f>
        <v>0</v>
      </c>
      <c r="C106" t="s">
        <v>200</v>
      </c>
      <c r="D106" t="s">
        <v>1612</v>
      </c>
      <c r="E106" t="s">
        <v>2625</v>
      </c>
      <c r="F106" t="s">
        <v>1613</v>
      </c>
      <c r="H106" t="s">
        <v>2188</v>
      </c>
      <c r="K106" t="s">
        <v>1426</v>
      </c>
      <c r="N106" t="str">
        <f>IFERROR(INDEX(CentroEstudiosT[NOMBRE], MATCH(ROWS($N$5:N106), CentroEstudiosT[BUSCADOR], 0)),"")</f>
        <v/>
      </c>
      <c r="P106" t="str">
        <f>UPPER(CentroEstudiosT[[#This Row],[INSTITUCION TIPO]])</f>
        <v>INSTITUTO</v>
      </c>
    </row>
    <row r="107" spans="1:16">
      <c r="A107" t="str">
        <f>CentroEstudiosT[[#This Row],[INSTITUCION SUNEDU]] &amp; IF(LEN(CentroEstudiosT[[#This Row],[SIGLAS]])&gt;0," - " &amp; CentroEstudiosT[[#This Row],[SIGLAS]],"")</f>
        <v>DE FORMACION BANCARIA - CHICLAYO</v>
      </c>
      <c r="B10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Row],[PAIS]])),MAX($B$4:B106)+1,0),0)</f>
        <v>0</v>
      </c>
      <c r="C107" t="s">
        <v>200</v>
      </c>
      <c r="D107" t="s">
        <v>1616</v>
      </c>
      <c r="E107" t="s">
        <v>2626</v>
      </c>
      <c r="F107" t="s">
        <v>1617</v>
      </c>
      <c r="H107" t="s">
        <v>2188</v>
      </c>
      <c r="I107" t="s">
        <v>1450</v>
      </c>
      <c r="K107" t="s">
        <v>1426</v>
      </c>
      <c r="N107" t="str">
        <f>IFERROR(INDEX(CentroEstudiosT[NOMBRE], MATCH(ROWS($N$5:N107), CentroEstudiosT[BUSCADOR], 0)),"")</f>
        <v/>
      </c>
      <c r="P107" t="str">
        <f>UPPER(CentroEstudiosT[[#This Row],[INSTITUCION TIPO]])</f>
        <v>INSTITUTO</v>
      </c>
    </row>
    <row r="108" spans="1:16">
      <c r="A108" t="str">
        <f>CentroEstudiosT[[#This Row],[INSTITUCION SUNEDU]] &amp; IF(LEN(CentroEstudiosT[[#This Row],[SIGLAS]])&gt;0," - " &amp; CentroEstudiosT[[#This Row],[SIGLAS]],"")</f>
        <v>DE FORMACION BANCARIA - AREQUIPA</v>
      </c>
      <c r="B10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Row],[PAIS]])),MAX($B$4:B107)+1,0),0)</f>
        <v>0</v>
      </c>
      <c r="C108" t="s">
        <v>200</v>
      </c>
      <c r="D108" t="s">
        <v>1614</v>
      </c>
      <c r="E108" t="s">
        <v>2627</v>
      </c>
      <c r="F108" t="s">
        <v>1615</v>
      </c>
      <c r="H108" t="s">
        <v>2188</v>
      </c>
      <c r="I108" t="s">
        <v>1450</v>
      </c>
      <c r="K108" t="s">
        <v>1426</v>
      </c>
      <c r="N108" t="str">
        <f>IFERROR(INDEX(CentroEstudiosT[NOMBRE], MATCH(ROWS($N$5:N108), CentroEstudiosT[BUSCADOR], 0)),"")</f>
        <v/>
      </c>
      <c r="P108" t="str">
        <f>UPPER(CentroEstudiosT[[#This Row],[INSTITUCION TIPO]])</f>
        <v>INSTITUTO</v>
      </c>
    </row>
    <row r="109" spans="1:16">
      <c r="A109" t="str">
        <f>CentroEstudiosT[[#This Row],[INSTITUCION SUNEDU]] &amp; IF(LEN(CentroEstudiosT[[#This Row],[SIGLAS]])&gt;0," - " &amp; CentroEstudiosT[[#This Row],[SIGLAS]],"")</f>
        <v>DE INVESTIGACIONES INDUSTRIALES</v>
      </c>
      <c r="B10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Row],[PAIS]])),MAX($B$4:B108)+1,0),0)</f>
        <v>0</v>
      </c>
      <c r="C109" t="s">
        <v>200</v>
      </c>
      <c r="D109" t="s">
        <v>1620</v>
      </c>
      <c r="E109" t="s">
        <v>2628</v>
      </c>
      <c r="F109" t="s">
        <v>1621</v>
      </c>
      <c r="H109" t="s">
        <v>2188</v>
      </c>
      <c r="K109" t="s">
        <v>1426</v>
      </c>
      <c r="N109" t="str">
        <f>IFERROR(INDEX(CentroEstudiosT[NOMBRE], MATCH(ROWS($N$5:N109), CentroEstudiosT[BUSCADOR], 0)),"")</f>
        <v/>
      </c>
      <c r="P109" t="str">
        <f>UPPER(CentroEstudiosT[[#This Row],[INSTITUCION TIPO]])</f>
        <v>INSTITUTO</v>
      </c>
    </row>
    <row r="110" spans="1:16">
      <c r="A110" t="str">
        <f>CentroEstudiosT[[#This Row],[INSTITUCION SUNEDU]] &amp; IF(LEN(CentroEstudiosT[[#This Row],[SIGLAS]])&gt;0," - " &amp; CentroEstudiosT[[#This Row],[SIGLAS]],"")</f>
        <v>CAPECO</v>
      </c>
      <c r="B11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Row],[PAIS]])),MAX($B$4:B109)+1,0),0)</f>
        <v>0</v>
      </c>
      <c r="C110" t="s">
        <v>200</v>
      </c>
      <c r="D110" s="11" t="s">
        <v>1523</v>
      </c>
      <c r="E110" t="s">
        <v>2629</v>
      </c>
      <c r="F110" s="11" t="s">
        <v>1524</v>
      </c>
      <c r="H110" t="s">
        <v>2188</v>
      </c>
      <c r="K110" t="s">
        <v>1426</v>
      </c>
      <c r="N110" t="str">
        <f>IFERROR(INDEX(CentroEstudiosT[NOMBRE], MATCH(ROWS($N$5:N110), CentroEstudiosT[BUSCADOR], 0)),"")</f>
        <v/>
      </c>
      <c r="P110" t="str">
        <f>UPPER(CentroEstudiosT[[#This Row],[INSTITUCION TIPO]])</f>
        <v>INSTITUTO</v>
      </c>
    </row>
    <row r="111" spans="1:16">
      <c r="A111" t="str">
        <f>CentroEstudiosT[[#This Row],[INSTITUCION SUNEDU]] &amp; IF(LEN(CentroEstudiosT[[#This Row],[SIGLAS]])&gt;0," - " &amp; CentroEstudiosT[[#This Row],[SIGLAS]],"")</f>
        <v>DE LAS FUERZAS ARMADAS</v>
      </c>
      <c r="B11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Row],[PAIS]])),MAX($B$4:B110)+1,0),0)</f>
        <v>0</v>
      </c>
      <c r="C111" t="s">
        <v>200</v>
      </c>
      <c r="D111" t="s">
        <v>1624</v>
      </c>
      <c r="E111" t="s">
        <v>2630</v>
      </c>
      <c r="F111" t="s">
        <v>1625</v>
      </c>
      <c r="H111" t="s">
        <v>2188</v>
      </c>
      <c r="K111" t="s">
        <v>1426</v>
      </c>
      <c r="N111" t="str">
        <f>IFERROR(INDEX(CentroEstudiosT[NOMBRE], MATCH(ROWS($N$5:N111), CentroEstudiosT[BUSCADOR], 0)),"")</f>
        <v/>
      </c>
      <c r="P111" t="str">
        <f>UPPER(CentroEstudiosT[[#This Row],[INSTITUCION TIPO]])</f>
        <v>INSTITUTO</v>
      </c>
    </row>
    <row r="112" spans="1:16">
      <c r="A112" t="str">
        <f>CentroEstudiosT[[#This Row],[INSTITUCION SUNEDU]] &amp; IF(LEN(CentroEstudiosT[[#This Row],[SIGLAS]])&gt;0," - " &amp; CentroEstudiosT[[#This Row],[SIGLAS]],"")</f>
        <v>DE PISCOBAMBA</v>
      </c>
      <c r="B11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Row],[PAIS]])),MAX($B$4:B111)+1,0),0)</f>
        <v>0</v>
      </c>
      <c r="C112" t="s">
        <v>200</v>
      </c>
      <c r="D112" t="s">
        <v>1626</v>
      </c>
      <c r="E112" t="s">
        <v>2631</v>
      </c>
      <c r="F112" t="s">
        <v>1627</v>
      </c>
      <c r="H112" t="s">
        <v>2188</v>
      </c>
      <c r="K112" t="s">
        <v>1426</v>
      </c>
      <c r="N112" t="str">
        <f>IFERROR(INDEX(CentroEstudiosT[NOMBRE], MATCH(ROWS($N$5:N112), CentroEstudiosT[BUSCADOR], 0)),"")</f>
        <v/>
      </c>
      <c r="P112" t="str">
        <f>UPPER(CentroEstudiosT[[#This Row],[INSTITUCION TIPO]])</f>
        <v>INSTITUTO</v>
      </c>
    </row>
    <row r="113" spans="1:16">
      <c r="A113" t="str">
        <f>CentroEstudiosT[[#This Row],[INSTITUCION SUNEDU]] &amp; IF(LEN(CentroEstudiosT[[#This Row],[SIGLAS]])&gt;0," - " &amp; CentroEstudiosT[[#This Row],[SIGLAS]],"")</f>
        <v>DEL NORTE S.A.C.</v>
      </c>
      <c r="B11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Row],[PAIS]])),MAX($B$4:B112)+1,0),0)</f>
        <v>0</v>
      </c>
      <c r="C113" t="s">
        <v>200</v>
      </c>
      <c r="D113" t="s">
        <v>1629</v>
      </c>
      <c r="E113" t="s">
        <v>2632</v>
      </c>
      <c r="F113" t="s">
        <v>1630</v>
      </c>
      <c r="H113" t="s">
        <v>2188</v>
      </c>
      <c r="K113" t="s">
        <v>1426</v>
      </c>
      <c r="N113" t="str">
        <f>IFERROR(INDEX(CentroEstudiosT[NOMBRE], MATCH(ROWS($N$5:N113), CentroEstudiosT[BUSCADOR], 0)),"")</f>
        <v/>
      </c>
      <c r="P113" t="str">
        <f>UPPER(CentroEstudiosT[[#This Row],[INSTITUCION TIPO]])</f>
        <v>INSTITUTO</v>
      </c>
    </row>
    <row r="114" spans="1:16">
      <c r="A114" t="str">
        <f>CentroEstudiosT[[#This Row],[INSTITUCION SUNEDU]] &amp; IF(LEN(CentroEstudiosT[[#This Row],[SIGLAS]])&gt;0," - " &amp; CentroEstudiosT[[#This Row],[SIGLAS]],"")</f>
        <v>DEL VALLE ZAÑA</v>
      </c>
      <c r="B11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Row],[PAIS]])),MAX($B$4:B113)+1,0),0)</f>
        <v>0</v>
      </c>
      <c r="C114" t="s">
        <v>200</v>
      </c>
      <c r="D114" t="s">
        <v>1636</v>
      </c>
      <c r="E114" t="s">
        <v>2633</v>
      </c>
      <c r="F114" t="s">
        <v>1637</v>
      </c>
      <c r="H114" t="s">
        <v>2188</v>
      </c>
      <c r="K114" t="s">
        <v>1426</v>
      </c>
      <c r="N114" t="str">
        <f>IFERROR(INDEX(CentroEstudiosT[NOMBRE], MATCH(ROWS($N$5:N114), CentroEstudiosT[BUSCADOR], 0)),"")</f>
        <v/>
      </c>
      <c r="P114" t="str">
        <f>UPPER(CentroEstudiosT[[#This Row],[INSTITUCION TIPO]])</f>
        <v>INSTITUTO</v>
      </c>
    </row>
    <row r="115" spans="1:16">
      <c r="A115" t="str">
        <f>CentroEstudiosT[[#This Row],[INSTITUCION SUNEDU]] &amp; IF(LEN(CentroEstudiosT[[#This Row],[SIGLAS]])&gt;0," - " &amp; CentroEstudiosT[[#This Row],[SIGLAS]],"")</f>
        <v>INSTITUTO DE EDUCACION SUPERIOR TECNOLOGICO PRIVADO DETECSUR</v>
      </c>
      <c r="B11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Row],[PAIS]])),MAX($B$4:B114)+1,0),0)</f>
        <v>0</v>
      </c>
      <c r="C115" t="s">
        <v>200</v>
      </c>
      <c r="E115" s="11" t="s">
        <v>3162</v>
      </c>
      <c r="F115" s="11" t="s">
        <v>3163</v>
      </c>
      <c r="H115" t="s">
        <v>2188</v>
      </c>
      <c r="K115" t="s">
        <v>1426</v>
      </c>
      <c r="N115" t="str">
        <f>IFERROR(INDEX(CentroEstudiosT[NOMBRE], MATCH(ROWS($N$5:N115), CentroEstudiosT[BUSCADOR], 0)),"")</f>
        <v/>
      </c>
      <c r="P115" t="str">
        <f>UPPER(CentroEstudiosT[[#This Row],[INSTITUCION TIPO]])</f>
        <v>INSTITUTO</v>
      </c>
    </row>
    <row r="116" spans="1:16">
      <c r="A116" t="str">
        <f>CentroEstudiosT[[#This Row],[INSTITUCION SUNEDU]] &amp; IF(LEN(CentroEstudiosT[[#This Row],[SIGLAS]])&gt;0," - " &amp; CentroEstudiosT[[#This Row],[SIGLAS]],"")</f>
        <v>DIMAS</v>
      </c>
      <c r="B11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Row],[PAIS]])),MAX($B$4:B115)+1,0),0)</f>
        <v>0</v>
      </c>
      <c r="C116" t="s">
        <v>200</v>
      </c>
      <c r="D116" t="s">
        <v>1638</v>
      </c>
      <c r="E116" t="s">
        <v>1639</v>
      </c>
      <c r="F116" t="s">
        <v>1639</v>
      </c>
      <c r="H116" t="s">
        <v>2188</v>
      </c>
      <c r="K116" t="s">
        <v>1426</v>
      </c>
      <c r="N116" t="str">
        <f>IFERROR(INDEX(CentroEstudiosT[NOMBRE], MATCH(ROWS($N$5:N116), CentroEstudiosT[BUSCADOR], 0)),"")</f>
        <v/>
      </c>
      <c r="P116" t="str">
        <f>UPPER(CentroEstudiosT[[#This Row],[INSTITUCION TIPO]])</f>
        <v>INSTITUTO</v>
      </c>
    </row>
    <row r="117" spans="1:16">
      <c r="A117" t="str">
        <f>CentroEstudiosT[[#This Row],[INSTITUCION SUNEDU]] &amp; IF(LEN(CentroEstudiosT[[#This Row],[SIGLAS]])&gt;0," - " &amp; CentroEstudiosT[[#This Row],[SIGLAS]],"")</f>
        <v>DISEÑO Y COMUNICACION</v>
      </c>
      <c r="B11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Row],[PAIS]])),MAX($B$4:B116)+1,0),0)</f>
        <v>0</v>
      </c>
      <c r="C117" t="s">
        <v>200</v>
      </c>
      <c r="D117" t="s">
        <v>1640</v>
      </c>
      <c r="E117" t="s">
        <v>2634</v>
      </c>
      <c r="F117" t="s">
        <v>1641</v>
      </c>
      <c r="H117" t="s">
        <v>2188</v>
      </c>
      <c r="K117" t="s">
        <v>1426</v>
      </c>
      <c r="N117" t="str">
        <f>IFERROR(INDEX(CentroEstudiosT[NOMBRE], MATCH(ROWS($N$5:N117), CentroEstudiosT[BUSCADOR], 0)),"")</f>
        <v/>
      </c>
      <c r="P117" t="str">
        <f>UPPER(CentroEstudiosT[[#This Row],[INSTITUCION TIPO]])</f>
        <v>INSTITUTO</v>
      </c>
    </row>
    <row r="118" spans="1:16">
      <c r="A118" t="str">
        <f>CentroEstudiosT[[#This Row],[INSTITUCION SUNEDU]] &amp; IF(LEN(CentroEstudiosT[[#This Row],[SIGLAS]])&gt;0," - " &amp; CentroEstudiosT[[#This Row],[SIGLAS]],"")</f>
        <v>INSTITUTO DE EDUCACION SUPERIOR TECNOLOGICO PUBLICO "DANIEL VILLAR"</v>
      </c>
      <c r="B11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Row],[PAIS]])),MAX($B$4:B117)+1,0),0)</f>
        <v>0</v>
      </c>
      <c r="C118" t="s">
        <v>200</v>
      </c>
      <c r="E118" s="11" t="s">
        <v>9989</v>
      </c>
      <c r="F118" s="11" t="s">
        <v>9989</v>
      </c>
      <c r="H118" t="s">
        <v>2188</v>
      </c>
      <c r="K118" t="s">
        <v>1426</v>
      </c>
      <c r="N118" t="str">
        <f>IFERROR(INDEX(CentroEstudiosT[NOMBRE], MATCH(ROWS($N$5:N118), CentroEstudiosT[BUSCADOR], 0)),"")</f>
        <v/>
      </c>
      <c r="P118" t="str">
        <f>UPPER(CentroEstudiosT[[#This Row],[INSTITUCION TIPO]])</f>
        <v>INSTITUTO</v>
      </c>
    </row>
    <row r="119" spans="1:16">
      <c r="A119" t="str">
        <f>CentroEstudiosT[[#This Row],[INSTITUCION SUNEDU]] &amp; IF(LEN(CentroEstudiosT[[#This Row],[SIGLAS]])&gt;0," - " &amp; CentroEstudiosT[[#This Row],[SIGLAS]],"")</f>
        <v>ESCUELA DE EDUCACION SUPERIOR TECNICO PROFESIONAL PNP CAJAMARCA</v>
      </c>
      <c r="B11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Row],[PAIS]])),MAX($B$4:B117)+1,0),0)</f>
        <v>0</v>
      </c>
      <c r="C119" t="s">
        <v>200</v>
      </c>
      <c r="D119" t="s">
        <v>1657</v>
      </c>
      <c r="E119" t="s">
        <v>1658</v>
      </c>
      <c r="F119" t="s">
        <v>1659</v>
      </c>
      <c r="H119" t="s">
        <v>2188</v>
      </c>
      <c r="K119" t="s">
        <v>1426</v>
      </c>
      <c r="N119" t="str">
        <f>IFERROR(INDEX(CentroEstudiosT[NOMBRE], MATCH(ROWS($N$5:N119), CentroEstudiosT[BUSCADOR], 0)),"")</f>
        <v/>
      </c>
      <c r="P119" t="str">
        <f>UPPER(CentroEstudiosT[[#This Row],[INSTITUCION TIPO]])</f>
        <v>INSTITUTO</v>
      </c>
    </row>
    <row r="120" spans="1:16">
      <c r="A120" t="str">
        <f>CentroEstudiosT[[#This Row],[INSTITUCION SUNEDU]] &amp; IF(LEN(CentroEstudiosT[[#This Row],[SIGLAS]])&gt;0," - " &amp; CentroEstudiosT[[#This Row],[SIGLAS]],"")</f>
        <v>ESCUELA DE EDUCACION SUPERIOR TECNICO PROFESIONAL PNP TRUJILLO</v>
      </c>
      <c r="B12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Row],[PAIS]])),MAX($B$4:B119)+1,0),0)</f>
        <v>0</v>
      </c>
      <c r="C120" t="s">
        <v>200</v>
      </c>
      <c r="D120" t="s">
        <v>1660</v>
      </c>
      <c r="E120" t="s">
        <v>1661</v>
      </c>
      <c r="F120" t="s">
        <v>1662</v>
      </c>
      <c r="H120" t="s">
        <v>2188</v>
      </c>
      <c r="K120" t="s">
        <v>1426</v>
      </c>
      <c r="N120" t="str">
        <f>IFERROR(INDEX(CentroEstudiosT[NOMBRE], MATCH(ROWS($N$5:N120), CentroEstudiosT[BUSCADOR], 0)),"")</f>
        <v/>
      </c>
      <c r="P120" t="str">
        <f>UPPER(CentroEstudiosT[[#This Row],[INSTITUCION TIPO]])</f>
        <v>INSTITUTO</v>
      </c>
    </row>
    <row r="121" spans="1:16">
      <c r="A121" t="str">
        <f>CentroEstudiosT[[#This Row],[INSTITUCION SUNEDU]] &amp; IF(LEN(CentroEstudiosT[[#This Row],[SIGLAS]])&gt;0," - " &amp; CentroEstudiosT[[#This Row],[SIGLAS]],"")</f>
        <v>ESCUELA SUPERIOR DE FORMACION ARTISTICA PUBLICA DE JULIACA (*) - ESFAP- JULIACA</v>
      </c>
      <c r="B12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Row],[PAIS]])),MAX($B$4:B120)+1,0),0)</f>
        <v>0</v>
      </c>
      <c r="C121" t="s">
        <v>200</v>
      </c>
      <c r="D121" t="s">
        <v>1674</v>
      </c>
      <c r="E121" t="s">
        <v>2635</v>
      </c>
      <c r="F121" t="s">
        <v>2371</v>
      </c>
      <c r="G121" t="s">
        <v>2372</v>
      </c>
      <c r="H121" t="s">
        <v>2191</v>
      </c>
      <c r="I121" t="s">
        <v>1540</v>
      </c>
      <c r="K121" t="s">
        <v>1200</v>
      </c>
      <c r="N121" t="str">
        <f>IFERROR(INDEX(CentroEstudiosT[NOMBRE], MATCH(ROWS($N$5:N121), CentroEstudiosT[BUSCADOR], 0)),"")</f>
        <v/>
      </c>
      <c r="P121" t="str">
        <f>UPPER(CentroEstudiosT[[#This Row],[INSTITUCION TIPO]])</f>
        <v>INSTITUTO</v>
      </c>
    </row>
    <row r="122" spans="1:16">
      <c r="A122" t="str">
        <f>CentroEstudiosT[[#This Row],[INSTITUCION SUNEDU]] &amp; IF(LEN(CentroEstudiosT[[#This Row],[SIGLAS]])&gt;0," - " &amp; CentroEstudiosT[[#This Row],[SIGLAS]],"")</f>
        <v>ESCUELA SUPERIOR DE FORMACION ARTISTICA PUBLICA MARIO URTEAGA DE CAJAMARCA (*)</v>
      </c>
      <c r="B12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Row],[PAIS]])),MAX($B$4:B121)+1,0),0)</f>
        <v>0</v>
      </c>
      <c r="C122" t="s">
        <v>200</v>
      </c>
      <c r="D122" t="s">
        <v>1676</v>
      </c>
      <c r="E122" t="s">
        <v>2636</v>
      </c>
      <c r="F122" t="s">
        <v>2352</v>
      </c>
      <c r="H122" t="s">
        <v>2191</v>
      </c>
      <c r="I122" t="s">
        <v>1540</v>
      </c>
      <c r="K122" t="s">
        <v>1200</v>
      </c>
      <c r="N122" t="str">
        <f>IFERROR(INDEX(CentroEstudiosT[NOMBRE], MATCH(ROWS($N$5:N122), CentroEstudiosT[BUSCADOR], 0)),"")</f>
        <v/>
      </c>
      <c r="P122" t="str">
        <f>UPPER(CentroEstudiosT[[#This Row],[INSTITUCION TIPO]])</f>
        <v>INSTITUTO</v>
      </c>
    </row>
    <row r="123" spans="1:16">
      <c r="A123" t="str">
        <f>CentroEstudiosT[[#This Row],[INSTITUCION SUNEDU]] &amp; IF(LEN(CentroEstudiosT[[#This Row],[SIGLAS]])&gt;0," - " &amp; CentroEstudiosT[[#This Row],[SIGLAS]],"")</f>
        <v>ESCUELA SUPERIOR DE FORMACION ARTISTICA PUBLICA MACEDONIO DE LA TORRE (*)</v>
      </c>
      <c r="B12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Row],[PAIS]])),MAX($B$4:B122)+1,0),0)</f>
        <v>0</v>
      </c>
      <c r="C123" t="s">
        <v>200</v>
      </c>
      <c r="D123" t="s">
        <v>1675</v>
      </c>
      <c r="E123" t="s">
        <v>2637</v>
      </c>
      <c r="F123" t="s">
        <v>2351</v>
      </c>
      <c r="H123" t="s">
        <v>2191</v>
      </c>
      <c r="I123" t="s">
        <v>1540</v>
      </c>
      <c r="K123" t="s">
        <v>1200</v>
      </c>
      <c r="N123" t="str">
        <f>IFERROR(INDEX(CentroEstudiosT[NOMBRE], MATCH(ROWS($N$5:N123), CentroEstudiosT[BUSCADOR], 0)),"")</f>
        <v/>
      </c>
      <c r="P123" t="str">
        <f>UPPER(CentroEstudiosT[[#This Row],[INSTITUCION TIPO]])</f>
        <v>INSTITUTO</v>
      </c>
    </row>
    <row r="124" spans="1:16">
      <c r="A124" t="str">
        <f>CentroEstudiosT[[#This Row],[INSTITUCION SUNEDU]] &amp; IF(LEN(CentroEstudiosT[[#This Row],[SIGLAS]])&gt;0," - " &amp; CentroEstudiosT[[#This Row],[SIGLAS]],"")</f>
        <v>ESCUELA SUPERIOR TÉCNICA DE SENCICO</v>
      </c>
      <c r="B12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Row],[PAIS]])),MAX($B$4:B123)+1,0),0)</f>
        <v>0</v>
      </c>
      <c r="C124" t="s">
        <v>200</v>
      </c>
      <c r="E124" s="11" t="s">
        <v>9933</v>
      </c>
      <c r="F124" t="s">
        <v>9934</v>
      </c>
      <c r="H124" t="s">
        <v>2191</v>
      </c>
      <c r="K124" t="s">
        <v>1426</v>
      </c>
      <c r="N124" t="str">
        <f>IFERROR(INDEX(CentroEstudiosT[NOMBRE], MATCH(ROWS($N$5:N124), CentroEstudiosT[BUSCADOR], 0)),"")</f>
        <v/>
      </c>
      <c r="P124" t="str">
        <f>UPPER(CentroEstudiosT[[#This Row],[INSTITUCION TIPO]])</f>
        <v>INSTITUTO</v>
      </c>
    </row>
    <row r="125" spans="1:16">
      <c r="A125" t="str">
        <f>CentroEstudiosT[[#This Row],[INSTITUCION SUNEDU]] &amp; IF(LEN(CentroEstudiosT[[#This Row],[SIGLAS]])&gt;0," - " &amp; CentroEstudiosT[[#This Row],[SIGLAS]],"")</f>
        <v>EL BUEN PASTOR</v>
      </c>
      <c r="B12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Row],[PAIS]])),MAX($B$4:B124)+1,0),0)</f>
        <v>0</v>
      </c>
      <c r="C125" t="s">
        <v>200</v>
      </c>
      <c r="D125" t="s">
        <v>1645</v>
      </c>
      <c r="E125" t="s">
        <v>2638</v>
      </c>
      <c r="F125" t="s">
        <v>1646</v>
      </c>
      <c r="H125" t="s">
        <v>2188</v>
      </c>
      <c r="K125" t="s">
        <v>1426</v>
      </c>
      <c r="N125" t="str">
        <f>IFERROR(INDEX(CentroEstudiosT[NOMBRE], MATCH(ROWS($N$5:N125), CentroEstudiosT[BUSCADOR], 0)),"")</f>
        <v/>
      </c>
      <c r="P125" t="str">
        <f>UPPER(CentroEstudiosT[[#This Row],[INSTITUCION TIPO]])</f>
        <v>INSTITUTO</v>
      </c>
    </row>
    <row r="126" spans="1:16">
      <c r="A126" t="str">
        <f>CentroEstudiosT[[#This Row],[INSTITUCION SUNEDU]] &amp; IF(LEN(CentroEstudiosT[[#This Row],[SIGLAS]])&gt;0," - " &amp; CentroEstudiosT[[#This Row],[SIGLAS]],"")</f>
        <v>ELA</v>
      </c>
      <c r="B12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Row],[PAIS]])),MAX($B$4:B125)+1,0),0)</f>
        <v>0</v>
      </c>
      <c r="C126" t="s">
        <v>200</v>
      </c>
      <c r="D126" t="s">
        <v>1647</v>
      </c>
      <c r="E126" t="s">
        <v>2639</v>
      </c>
      <c r="F126" t="s">
        <v>1648</v>
      </c>
      <c r="H126" t="s">
        <v>2188</v>
      </c>
      <c r="K126" t="s">
        <v>1426</v>
      </c>
      <c r="N126" t="str">
        <f>IFERROR(INDEX(CentroEstudiosT[NOMBRE], MATCH(ROWS($N$5:N126), CentroEstudiosT[BUSCADOR], 0)),"")</f>
        <v/>
      </c>
      <c r="P126" t="str">
        <f>UPPER(CentroEstudiosT[[#This Row],[INSTITUCION TIPO]])</f>
        <v>INSTITUTO</v>
      </c>
    </row>
    <row r="127" spans="1:16">
      <c r="A127" t="str">
        <f>CentroEstudiosT[[#This Row],[INSTITUCION SUNEDU]] &amp; IF(LEN(CentroEstudiosT[[#This Row],[SIGLAS]])&gt;0," - " &amp; CentroEstudiosT[[#This Row],[SIGLAS]],"")</f>
        <v>ELEAZAR GUZMAN BARRON</v>
      </c>
      <c r="B12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Row],[PAIS]])),MAX($B$4:B126)+1,0),0)</f>
        <v>0</v>
      </c>
      <c r="C127" t="s">
        <v>200</v>
      </c>
      <c r="D127" t="s">
        <v>1649</v>
      </c>
      <c r="E127" t="s">
        <v>2640</v>
      </c>
      <c r="F127" t="s">
        <v>1650</v>
      </c>
      <c r="H127" t="s">
        <v>2188</v>
      </c>
      <c r="K127" t="s">
        <v>1426</v>
      </c>
      <c r="N127" t="str">
        <f>IFERROR(INDEX(CentroEstudiosT[NOMBRE], MATCH(ROWS($N$5:N127), CentroEstudiosT[BUSCADOR], 0)),"")</f>
        <v/>
      </c>
      <c r="P127" t="str">
        <f>UPPER(CentroEstudiosT[[#This Row],[INSTITUCION TIPO]])</f>
        <v>INSTITUTO</v>
      </c>
    </row>
    <row r="128" spans="1:16">
      <c r="A128" t="str">
        <f>CentroEstudiosT[[#This Row],[INSTITUCION SUNEDU]] &amp; IF(LEN(CentroEstudiosT[[#This Row],[SIGLAS]])&gt;0," - " &amp; CentroEstudiosT[[#This Row],[SIGLAS]],"")</f>
        <v>ELMER FAUCETT</v>
      </c>
      <c r="B12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Row],[PAIS]])),MAX($B$4:B127)+1,0),0)</f>
        <v>0</v>
      </c>
      <c r="C128" t="s">
        <v>200</v>
      </c>
      <c r="D128" t="s">
        <v>1651</v>
      </c>
      <c r="E128" t="s">
        <v>2641</v>
      </c>
      <c r="F128" t="s">
        <v>1652</v>
      </c>
      <c r="H128" t="s">
        <v>2188</v>
      </c>
      <c r="K128" t="s">
        <v>1426</v>
      </c>
      <c r="N128" t="str">
        <f>IFERROR(INDEX(CentroEstudiosT[NOMBRE], MATCH(ROWS($N$5:N128), CentroEstudiosT[BUSCADOR], 0)),"")</f>
        <v/>
      </c>
      <c r="P128" t="str">
        <f>UPPER(CentroEstudiosT[[#This Row],[INSTITUCION TIPO]])</f>
        <v>INSTITUTO</v>
      </c>
    </row>
    <row r="129" spans="1:16">
      <c r="A129" t="str">
        <f>CentroEstudiosT[[#This Row],[INSTITUCION SUNEDU]] &amp; IF(LEN(CentroEstudiosT[[#This Row],[SIGLAS]])&gt;0," - " &amp; CentroEstudiosT[[#This Row],[SIGLAS]],"")</f>
        <v>EMILIA BARCIA BONIFFATTI</v>
      </c>
      <c r="B12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Row],[PAIS]])),MAX($B$4:B128)+1,0),0)</f>
        <v>0</v>
      </c>
      <c r="C129" t="s">
        <v>200</v>
      </c>
      <c r="D129" t="s">
        <v>2473</v>
      </c>
      <c r="E129" t="s">
        <v>2642</v>
      </c>
      <c r="F129" t="s">
        <v>2517</v>
      </c>
      <c r="H129" t="s">
        <v>2188</v>
      </c>
      <c r="K129" t="s">
        <v>1426</v>
      </c>
      <c r="N129" t="str">
        <f>IFERROR(INDEX(CentroEstudiosT[NOMBRE], MATCH(ROWS($N$5:N129), CentroEstudiosT[BUSCADOR], 0)),"")</f>
        <v/>
      </c>
      <c r="P129" t="str">
        <f>UPPER(CentroEstudiosT[[#This Row],[INSTITUCION TIPO]])</f>
        <v>INSTITUTO</v>
      </c>
    </row>
    <row r="130" spans="1:16">
      <c r="A130" t="str">
        <f>CentroEstudiosT[[#This Row],[INSTITUCION SUNEDU]] &amp; IF(LEN(CentroEstudiosT[[#This Row],[SIGLAS]])&gt;0," - " &amp; CentroEstudiosT[[#This Row],[SIGLAS]],"")</f>
        <v>ENRIQUE LOPEZ ALBUJAR</v>
      </c>
      <c r="B13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Row],[PAIS]])),MAX($B$4:B129)+1,0),0)</f>
        <v>0</v>
      </c>
      <c r="C130" t="s">
        <v>200</v>
      </c>
      <c r="D130" t="s">
        <v>1653</v>
      </c>
      <c r="E130" t="s">
        <v>2643</v>
      </c>
      <c r="F130" t="s">
        <v>1654</v>
      </c>
      <c r="H130" t="s">
        <v>2188</v>
      </c>
      <c r="K130" t="s">
        <v>1426</v>
      </c>
      <c r="N130" t="str">
        <f>IFERROR(INDEX(CentroEstudiosT[NOMBRE], MATCH(ROWS($N$5:N130), CentroEstudiosT[BUSCADOR], 0)),"")</f>
        <v/>
      </c>
      <c r="P130" t="str">
        <f>UPPER(CentroEstudiosT[[#This Row],[INSTITUCION TIPO]])</f>
        <v>INSTITUTO</v>
      </c>
    </row>
    <row r="131" spans="1:16">
      <c r="A131" t="str">
        <f>CentroEstudiosT[[#This Row],[INSTITUCION SUNEDU]] &amp; IF(LEN(CentroEstudiosT[[#This Row],[SIGLAS]])&gt;0," - " &amp; CentroEstudiosT[[#This Row],[SIGLAS]],"")</f>
        <v>ERASMO ARELLANO GUILLEN</v>
      </c>
      <c r="B13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Row],[PAIS]])),MAX($B$4:B130)+1,0),0)</f>
        <v>0</v>
      </c>
      <c r="C131" t="s">
        <v>200</v>
      </c>
      <c r="D131" t="s">
        <v>1655</v>
      </c>
      <c r="E131" t="s">
        <v>2644</v>
      </c>
      <c r="F131" t="s">
        <v>1656</v>
      </c>
      <c r="H131" t="s">
        <v>2188</v>
      </c>
      <c r="K131" t="s">
        <v>1426</v>
      </c>
      <c r="N131" t="str">
        <f>IFERROR(INDEX(CentroEstudiosT[NOMBRE], MATCH(ROWS($N$5:N131), CentroEstudiosT[BUSCADOR], 0)),"")</f>
        <v/>
      </c>
      <c r="P131" t="str">
        <f>UPPER(CentroEstudiosT[[#This Row],[INSTITUCION TIPO]])</f>
        <v>INSTITUTO</v>
      </c>
    </row>
    <row r="132" spans="1:16">
      <c r="A132" t="str">
        <f>CentroEstudiosT[[#This Row],[INSTITUCION SUNEDU]] &amp; IF(LEN(CentroEstudiosT[[#This Row],[SIGLAS]])&gt;0," - " &amp; CentroEstudiosT[[#This Row],[SIGLAS]],"")</f>
        <v>ESCUELA DE NEGOCIOS Y DESARROLLO GERENCIAL</v>
      </c>
      <c r="B13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Row],[PAIS]])),MAX($B$4:B131)+1,0),0)</f>
        <v>0</v>
      </c>
      <c r="C132" t="s">
        <v>200</v>
      </c>
      <c r="D132" t="s">
        <v>1663</v>
      </c>
      <c r="E132" t="s">
        <v>2645</v>
      </c>
      <c r="F132" t="s">
        <v>1664</v>
      </c>
      <c r="H132" t="s">
        <v>2188</v>
      </c>
      <c r="K132" t="s">
        <v>1426</v>
      </c>
      <c r="N132" t="str">
        <f>IFERROR(INDEX(CentroEstudiosT[NOMBRE], MATCH(ROWS($N$5:N132), CentroEstudiosT[BUSCADOR], 0)),"")</f>
        <v/>
      </c>
      <c r="P132" t="str">
        <f>UPPER(CentroEstudiosT[[#This Row],[INSTITUCION TIPO]])</f>
        <v>INSTITUTO</v>
      </c>
    </row>
    <row r="133" spans="1:16">
      <c r="A133" t="str">
        <f>CentroEstudiosT[[#This Row],[INSTITUCION SUNEDU]] &amp; IF(LEN(CentroEstudiosT[[#This Row],[SIGLAS]])&gt;0," - " &amp; CentroEstudiosT[[#This Row],[SIGLAS]],"")</f>
        <v>ESCUELA MILITAR DE CHORRILLOS (*)</v>
      </c>
      <c r="B13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Row],[PAIS]])),MAX($B$4:B132)+1,0),0)</f>
        <v>0</v>
      </c>
      <c r="C133" t="s">
        <v>200</v>
      </c>
      <c r="D133" t="s">
        <v>1667</v>
      </c>
      <c r="E133" t="s">
        <v>2646</v>
      </c>
      <c r="F133" t="s">
        <v>2348</v>
      </c>
      <c r="H133" t="s">
        <v>2191</v>
      </c>
      <c r="I133" t="s">
        <v>1540</v>
      </c>
      <c r="K133" t="s">
        <v>1200</v>
      </c>
      <c r="N133" t="str">
        <f>IFERROR(INDEX(CentroEstudiosT[NOMBRE], MATCH(ROWS($N$5:N133), CentroEstudiosT[BUSCADOR], 0)),"")</f>
        <v/>
      </c>
      <c r="P133" t="str">
        <f>UPPER(CentroEstudiosT[[#This Row],[INSTITUCION TIPO]])</f>
        <v>INSTITUTO</v>
      </c>
    </row>
    <row r="134" spans="1:16">
      <c r="A134" t="str">
        <f>CentroEstudiosT[[#This Row],[INSTITUCION SUNEDU]] &amp; IF(LEN(CentroEstudiosT[[#This Row],[SIGLAS]])&gt;0," - " &amp; CentroEstudiosT[[#This Row],[SIGLAS]],"")</f>
        <v>ESCUELA DE OFICIALES DE LA POLICIA NACIONAL DEL PERU (*)</v>
      </c>
      <c r="B13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Row],[PAIS]])),MAX($B$4:B133)+1,0),0)</f>
        <v>0</v>
      </c>
      <c r="C134" t="s">
        <v>200</v>
      </c>
      <c r="D134" t="s">
        <v>1666</v>
      </c>
      <c r="E134" t="s">
        <v>2647</v>
      </c>
      <c r="F134" s="11" t="s">
        <v>2347</v>
      </c>
      <c r="H134" t="s">
        <v>2191</v>
      </c>
      <c r="I134" t="s">
        <v>1540</v>
      </c>
      <c r="K134" t="s">
        <v>1200</v>
      </c>
      <c r="N134" t="str">
        <f>IFERROR(INDEX(CentroEstudiosT[NOMBRE], MATCH(ROWS($N$5:N134), CentroEstudiosT[BUSCADOR], 0)),"")</f>
        <v/>
      </c>
      <c r="P134" t="str">
        <f>UPPER(CentroEstudiosT[[#This Row],[INSTITUCION TIPO]])</f>
        <v>INSTITUTO</v>
      </c>
    </row>
    <row r="135" spans="1:16">
      <c r="A135" t="str">
        <f>CentroEstudiosT[[#This Row],[INSTITUCION SUNEDU]] &amp; IF(LEN(CentroEstudiosT[[#This Row],[SIGLAS]])&gt;0," - " &amp; CentroEstudiosT[[#This Row],[SIGLAS]],"")</f>
        <v>ESCUELA NACIONAL DE MARINA MERCANTE ALMIRANTE MIGUEL GRAU (*)</v>
      </c>
      <c r="B13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Row],[PAIS]])),MAX($B$4:B134)+1,0),0)</f>
        <v>0</v>
      </c>
      <c r="C135" t="s">
        <v>200</v>
      </c>
      <c r="D135" t="s">
        <v>1671</v>
      </c>
      <c r="E135" t="s">
        <v>2648</v>
      </c>
      <c r="F135" t="s">
        <v>2349</v>
      </c>
      <c r="H135" t="s">
        <v>2191</v>
      </c>
      <c r="I135" t="s">
        <v>1540</v>
      </c>
      <c r="K135" t="s">
        <v>1200</v>
      </c>
      <c r="N135" t="str">
        <f>IFERROR(INDEX(CentroEstudiosT[NOMBRE], MATCH(ROWS($N$5:N135), CentroEstudiosT[BUSCADOR], 0)),"")</f>
        <v/>
      </c>
      <c r="P135" t="str">
        <f>UPPER(CentroEstudiosT[[#This Row],[INSTITUCION TIPO]])</f>
        <v>INSTITUTO</v>
      </c>
    </row>
    <row r="136" spans="1:16">
      <c r="A136" t="str">
        <f>CentroEstudiosT[[#This Row],[INSTITUCION SUNEDU]] &amp; IF(LEN(CentroEstudiosT[[#This Row],[SIGLAS]])&gt;0," - " &amp; CentroEstudiosT[[#This Row],[SIGLAS]],"")</f>
        <v>ESCUELA NACIONAL SUPERIOR AUTONOMA DE BELLAS ARTES DEL PERU (*)</v>
      </c>
      <c r="B13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Row],[PAIS]])),MAX($B$4:B135)+1,0),0)</f>
        <v>0</v>
      </c>
      <c r="C136" t="s">
        <v>200</v>
      </c>
      <c r="D136" t="s">
        <v>1672</v>
      </c>
      <c r="E136" t="s">
        <v>2649</v>
      </c>
      <c r="F136" t="s">
        <v>2350</v>
      </c>
      <c r="H136" t="s">
        <v>2191</v>
      </c>
      <c r="I136" t="s">
        <v>1540</v>
      </c>
      <c r="K136" t="s">
        <v>1200</v>
      </c>
      <c r="N136" t="str">
        <f>IFERROR(INDEX(CentroEstudiosT[NOMBRE], MATCH(ROWS($N$5:N136), CentroEstudiosT[BUSCADOR], 0)),"")</f>
        <v/>
      </c>
      <c r="P136" t="str">
        <f>UPPER(CentroEstudiosT[[#This Row],[INSTITUCION TIPO]])</f>
        <v>INSTITUTO</v>
      </c>
    </row>
    <row r="137" spans="1:16">
      <c r="A137" t="str">
        <f>CentroEstudiosT[[#This Row],[INSTITUCION SUNEDU]] &amp; IF(LEN(CentroEstudiosT[[#This Row],[SIGLAS]])&gt;0," - " &amp; CentroEstudiosT[[#This Row],[SIGLAS]],"")</f>
        <v>ESC.SUPERIOR DE LA PNP</v>
      </c>
      <c r="B13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Row],[PAIS]])),MAX($B$4:B136)+1,0),0)</f>
        <v>0</v>
      </c>
      <c r="C137" t="s">
        <v>200</v>
      </c>
      <c r="D137" t="s">
        <v>2474</v>
      </c>
      <c r="E137" t="s">
        <v>2650</v>
      </c>
      <c r="F137" t="s">
        <v>2518</v>
      </c>
      <c r="H137" t="s">
        <v>2188</v>
      </c>
      <c r="K137" t="s">
        <v>1426</v>
      </c>
      <c r="N137" t="str">
        <f>IFERROR(INDEX(CentroEstudiosT[NOMBRE], MATCH(ROWS($N$5:N137), CentroEstudiosT[BUSCADOR], 0)),"")</f>
        <v/>
      </c>
      <c r="P137" t="str">
        <f>UPPER(CentroEstudiosT[[#This Row],[INSTITUCION TIPO]])</f>
        <v>INSTITUTO</v>
      </c>
    </row>
    <row r="138" spans="1:16">
      <c r="A138" t="str">
        <f>CentroEstudiosT[[#This Row],[INSTITUCION SUNEDU]] &amp; IF(LEN(CentroEstudiosT[[#This Row],[SIGLAS]])&gt;0," - " &amp; CentroEstudiosT[[#This Row],[SIGLAS]],"")</f>
        <v>ESCUELA LATINOAMERICANA  MODA</v>
      </c>
      <c r="B13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Row],[PAIS]])),MAX($B$4:B137)+1,0),0)</f>
        <v>0</v>
      </c>
      <c r="C138" t="s">
        <v>200</v>
      </c>
      <c r="D138" t="s">
        <v>2475</v>
      </c>
      <c r="E138" t="s">
        <v>2651</v>
      </c>
      <c r="F138" t="s">
        <v>2519</v>
      </c>
      <c r="H138" t="s">
        <v>2188</v>
      </c>
      <c r="K138" t="s">
        <v>1426</v>
      </c>
      <c r="N138" t="str">
        <f>IFERROR(INDEX(CentroEstudiosT[NOMBRE], MATCH(ROWS($N$5:N138), CentroEstudiosT[BUSCADOR], 0)),"")</f>
        <v/>
      </c>
      <c r="P138" t="str">
        <f>UPPER(CentroEstudiosT[[#This Row],[INSTITUCION TIPO]])</f>
        <v>INSTITUTO</v>
      </c>
    </row>
    <row r="139" spans="1:16">
      <c r="A139" t="str">
        <f>CentroEstudiosT[[#This Row],[INSTITUCION SUNEDU]] &amp; IF(LEN(CentroEstudiosT[[#This Row],[SIGLAS]])&gt;0," - " &amp; CentroEstudiosT[[#This Row],[SIGLAS]],"")</f>
        <v>ESCUELA NAVAL DEL PERU (*)</v>
      </c>
      <c r="B13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Row],[PAIS]])),MAX($B$4:B138)+1,0),0)</f>
        <v>0</v>
      </c>
      <c r="C139" t="s">
        <v>200</v>
      </c>
      <c r="D139" t="s">
        <v>1673</v>
      </c>
      <c r="E139" t="s">
        <v>2652</v>
      </c>
      <c r="F139" t="s">
        <v>2180</v>
      </c>
      <c r="H139" t="s">
        <v>2191</v>
      </c>
      <c r="I139" t="s">
        <v>1540</v>
      </c>
      <c r="K139" t="s">
        <v>1200</v>
      </c>
      <c r="N139" t="str">
        <f>IFERROR(INDEX(CentroEstudiosT[NOMBRE], MATCH(ROWS($N$5:N139), CentroEstudiosT[BUSCADOR], 0)),"")</f>
        <v/>
      </c>
      <c r="P139" t="str">
        <f>UPPER(CentroEstudiosT[[#This Row],[INSTITUCION TIPO]])</f>
        <v>INSTITUTO</v>
      </c>
    </row>
    <row r="140" spans="1:16">
      <c r="A140" t="str">
        <f>CentroEstudiosT[[#This Row],[INSTITUCION SUNEDU]] &amp; IF(LEN(CentroEstudiosT[[#This Row],[SIGLAS]])&gt;0," - " &amp; CentroEstudiosT[[#This Row],[SIGLAS]],"")</f>
        <v>ESSUMIN</v>
      </c>
      <c r="B14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Row],[PAIS]])),MAX($B$4:B139)+1,0),0)</f>
        <v>0</v>
      </c>
      <c r="C140" t="s">
        <v>200</v>
      </c>
      <c r="D140" t="s">
        <v>1680</v>
      </c>
      <c r="E140" t="s">
        <v>2653</v>
      </c>
      <c r="F140" t="s">
        <v>1681</v>
      </c>
      <c r="H140" t="s">
        <v>2188</v>
      </c>
      <c r="K140" t="s">
        <v>1426</v>
      </c>
      <c r="N140" t="str">
        <f>IFERROR(INDEX(CentroEstudiosT[NOMBRE], MATCH(ROWS($N$5:N140), CentroEstudiosT[BUSCADOR], 0)),"")</f>
        <v/>
      </c>
      <c r="P140" t="str">
        <f>UPPER(CentroEstudiosT[[#This Row],[INSTITUCION TIPO]])</f>
        <v>INSTITUTO</v>
      </c>
    </row>
    <row r="141" spans="1:16">
      <c r="A141" t="str">
        <f>CentroEstudiosT[[#This Row],[INSTITUCION SUNEDU]] &amp; IF(LEN(CentroEstudiosT[[#This Row],[SIGLAS]])&gt;0," - " &amp; CentroEstudiosT[[#This Row],[SIGLAS]],"")</f>
        <v>EXPRO - EXCELENCIA PROFESIONAL</v>
      </c>
      <c r="B14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Row],[PAIS]])),MAX($B$4:B140)+1,0),0)</f>
        <v>0</v>
      </c>
      <c r="C141" t="s">
        <v>200</v>
      </c>
      <c r="D141" t="s">
        <v>2476</v>
      </c>
      <c r="E141" t="s">
        <v>2654</v>
      </c>
      <c r="F141" t="s">
        <v>2520</v>
      </c>
      <c r="H141" t="s">
        <v>2188</v>
      </c>
      <c r="K141" t="s">
        <v>1426</v>
      </c>
      <c r="N141" t="str">
        <f>IFERROR(INDEX(CentroEstudiosT[NOMBRE], MATCH(ROWS($N$5:N141), CentroEstudiosT[BUSCADOR], 0)),"")</f>
        <v/>
      </c>
      <c r="P141" t="str">
        <f>UPPER(CentroEstudiosT[[#This Row],[INSTITUCION TIPO]])</f>
        <v>INSTITUTO</v>
      </c>
    </row>
    <row r="142" spans="1:16">
      <c r="A142" t="str">
        <f>CentroEstudiosT[[#This Row],[INSTITUCION SUNEDU]] &amp; IF(LEN(CentroEstudiosT[[#This Row],[SIGLAS]])&gt;0," - " &amp; CentroEstudiosT[[#This Row],[SIGLAS]],"")</f>
        <v>FE Y ALEGRIA 75</v>
      </c>
      <c r="B14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Row],[PAIS]])),MAX($B$4:B141)+1,0),0)</f>
        <v>0</v>
      </c>
      <c r="C142" t="s">
        <v>200</v>
      </c>
      <c r="D142" t="s">
        <v>2477</v>
      </c>
      <c r="E142" t="s">
        <v>2478</v>
      </c>
      <c r="F142" t="s">
        <v>2478</v>
      </c>
      <c r="H142" t="s">
        <v>2188</v>
      </c>
      <c r="K142" t="s">
        <v>1426</v>
      </c>
      <c r="N142" t="str">
        <f>IFERROR(INDEX(CentroEstudiosT[NOMBRE], MATCH(ROWS($N$5:N142), CentroEstudiosT[BUSCADOR], 0)),"")</f>
        <v/>
      </c>
      <c r="P142" t="str">
        <f>UPPER(CentroEstudiosT[[#This Row],[INSTITUCION TIPO]])</f>
        <v>INSTITUTO</v>
      </c>
    </row>
    <row r="143" spans="1:16">
      <c r="A143" t="str">
        <f>CentroEstudiosT[[#This Row],[INSTITUCION SUNEDU]] &amp; IF(LEN(CentroEstudiosT[[#This Row],[SIGLAS]])&gt;0," - " &amp; CentroEstudiosT[[#This Row],[SIGLAS]],"")</f>
        <v>FELIPE ALVA Y ALVA</v>
      </c>
      <c r="B14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Row],[PAIS]])),MAX($B$4:B142)+1,0),0)</f>
        <v>0</v>
      </c>
      <c r="C143" t="s">
        <v>200</v>
      </c>
      <c r="D143" t="s">
        <v>1687</v>
      </c>
      <c r="E143" t="s">
        <v>2655</v>
      </c>
      <c r="F143" t="s">
        <v>1688</v>
      </c>
      <c r="H143" t="s">
        <v>2188</v>
      </c>
      <c r="K143" t="s">
        <v>1426</v>
      </c>
      <c r="N143" t="str">
        <f>IFERROR(INDEX(CentroEstudiosT[NOMBRE], MATCH(ROWS($N$5:N143), CentroEstudiosT[BUSCADOR], 0)),"")</f>
        <v/>
      </c>
      <c r="P143" t="str">
        <f>UPPER(CentroEstudiosT[[#This Row],[INSTITUCION TIPO]])</f>
        <v>INSTITUTO</v>
      </c>
    </row>
    <row r="144" spans="1:16">
      <c r="A144" t="str">
        <f>CentroEstudiosT[[#This Row],[INSTITUCION SUNEDU]] &amp; IF(LEN(CentroEstudiosT[[#This Row],[SIGLAS]])&gt;0," - " &amp; CentroEstudiosT[[#This Row],[SIGLAS]],"")</f>
        <v>FELIPE GUAMAN POMA DE AYALA</v>
      </c>
      <c r="B14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Row],[PAIS]])),MAX($B$4:B143)+1,0),0)</f>
        <v>0</v>
      </c>
      <c r="C144" t="s">
        <v>200</v>
      </c>
      <c r="D144" t="s">
        <v>1689</v>
      </c>
      <c r="E144" t="s">
        <v>2656</v>
      </c>
      <c r="F144" t="s">
        <v>1690</v>
      </c>
      <c r="H144" t="s">
        <v>2193</v>
      </c>
      <c r="K144" t="s">
        <v>1426</v>
      </c>
      <c r="N144" t="str">
        <f>IFERROR(INDEX(CentroEstudiosT[NOMBRE], MATCH(ROWS($N$5:N144), CentroEstudiosT[BUSCADOR], 0)),"")</f>
        <v/>
      </c>
      <c r="P144" t="str">
        <f>UPPER(CentroEstudiosT[[#This Row],[INSTITUCION TIPO]])</f>
        <v>INSTITUTO</v>
      </c>
    </row>
    <row r="145" spans="1:16">
      <c r="A145" t="str">
        <f>CentroEstudiosT[[#This Row],[INSTITUCION SUNEDU]] &amp; IF(LEN(CentroEstudiosT[[#This Row],[SIGLAS]])&gt;0," - " &amp; CentroEstudiosT[[#This Row],[SIGLAS]],"")</f>
        <v>FELIX DE LA ROSA REATEGUI Y GAVIRIA</v>
      </c>
      <c r="B14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Row],[PAIS]])),MAX($B$4:B144)+1,0),0)</f>
        <v>0</v>
      </c>
      <c r="C145" t="s">
        <v>200</v>
      </c>
      <c r="D145" t="s">
        <v>1691</v>
      </c>
      <c r="E145" t="s">
        <v>2657</v>
      </c>
      <c r="F145" t="s">
        <v>1692</v>
      </c>
      <c r="H145" t="s">
        <v>2188</v>
      </c>
      <c r="K145" t="s">
        <v>1426</v>
      </c>
      <c r="N145" t="str">
        <f>IFERROR(INDEX(CentroEstudiosT[NOMBRE], MATCH(ROWS($N$5:N145), CentroEstudiosT[BUSCADOR], 0)),"")</f>
        <v/>
      </c>
      <c r="P145" t="str">
        <f>UPPER(CentroEstudiosT[[#This Row],[INSTITUCION TIPO]])</f>
        <v>INSTITUTO</v>
      </c>
    </row>
    <row r="146" spans="1:16">
      <c r="A146" t="str">
        <f>CentroEstudiosT[[#This Row],[INSTITUCION SUNEDU]] &amp; IF(LEN(CentroEstudiosT[[#This Row],[SIGLAS]])&gt;0," - " &amp; CentroEstudiosT[[#This Row],[SIGLAS]],"")</f>
        <v>FIDEL ZARATE PLASENCIA</v>
      </c>
      <c r="B14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Row],[PAIS]])),MAX($B$4:B145)+1,0),0)</f>
        <v>0</v>
      </c>
      <c r="C146" t="s">
        <v>200</v>
      </c>
      <c r="D146" t="s">
        <v>1695</v>
      </c>
      <c r="E146" t="s">
        <v>2658</v>
      </c>
      <c r="F146" t="s">
        <v>1696</v>
      </c>
      <c r="H146" t="s">
        <v>2187</v>
      </c>
      <c r="K146" t="s">
        <v>1426</v>
      </c>
      <c r="N146" t="str">
        <f>IFERROR(INDEX(CentroEstudiosT[NOMBRE], MATCH(ROWS($N$5:N146), CentroEstudiosT[BUSCADOR], 0)),"")</f>
        <v/>
      </c>
      <c r="P146" t="str">
        <f>UPPER(CentroEstudiosT[[#This Row],[INSTITUCION TIPO]])</f>
        <v>INSTITUTO</v>
      </c>
    </row>
    <row r="147" spans="1:16">
      <c r="A147" t="str">
        <f>CentroEstudiosT[[#This Row],[INSTITUCION SUNEDU]] &amp; IF(LEN(CentroEstudiosT[[#This Row],[SIGLAS]])&gt;0," - " &amp; CentroEstudiosT[[#This Row],[SIGLAS]],"")</f>
        <v>FLORENCIA DE MORA</v>
      </c>
      <c r="B14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Row],[PAIS]])),MAX($B$4:B146)+1,0),0)</f>
        <v>0</v>
      </c>
      <c r="C147" t="s">
        <v>200</v>
      </c>
      <c r="D147" t="s">
        <v>1697</v>
      </c>
      <c r="E147" t="s">
        <v>2659</v>
      </c>
      <c r="F147" t="s">
        <v>1698</v>
      </c>
      <c r="H147" t="s">
        <v>2188</v>
      </c>
      <c r="K147" t="s">
        <v>1426</v>
      </c>
      <c r="N147" t="str">
        <f>IFERROR(INDEX(CentroEstudiosT[NOMBRE], MATCH(ROWS($N$5:N147), CentroEstudiosT[BUSCADOR], 0)),"")</f>
        <v/>
      </c>
      <c r="P147" t="str">
        <f>UPPER(CentroEstudiosT[[#This Row],[INSTITUCION TIPO]])</f>
        <v>INSTITUTO</v>
      </c>
    </row>
    <row r="148" spans="1:16">
      <c r="A148" t="str">
        <f>CentroEstudiosT[[#This Row],[INSTITUCION SUNEDU]] &amp; IF(LEN(CentroEstudiosT[[#This Row],[SIGLAS]])&gt;0," - " &amp; CentroEstudiosT[[#This Row],[SIGLAS]],"")</f>
        <v>FRANCISCO DE PAULA GONZALES VIGIL</v>
      </c>
      <c r="B14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Row],[PAIS]])),MAX($B$4:B147)+1,0),0)</f>
        <v>0</v>
      </c>
      <c r="C148" t="s">
        <v>200</v>
      </c>
      <c r="D148" t="s">
        <v>1699</v>
      </c>
      <c r="E148" t="s">
        <v>1700</v>
      </c>
      <c r="F148" t="s">
        <v>1701</v>
      </c>
      <c r="H148" t="s">
        <v>2188</v>
      </c>
      <c r="K148" t="s">
        <v>1426</v>
      </c>
      <c r="N148" t="str">
        <f>IFERROR(INDEX(CentroEstudiosT[NOMBRE], MATCH(ROWS($N$5:N148), CentroEstudiosT[BUSCADOR], 0)),"")</f>
        <v/>
      </c>
      <c r="P148" t="str">
        <f>UPPER(CentroEstudiosT[[#This Row],[INSTITUCION TIPO]])</f>
        <v>INSTITUTO</v>
      </c>
    </row>
    <row r="149" spans="1:16">
      <c r="A149" t="str">
        <f>CentroEstudiosT[[#This Row],[INSTITUCION SUNEDU]] &amp; IF(LEN(CentroEstudiosT[[#This Row],[SIGLAS]])&gt;0," - " &amp; CentroEstudiosT[[#This Row],[SIGLAS]],"")</f>
        <v>FRANCISCO RICCI</v>
      </c>
      <c r="B14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Row],[PAIS]])),MAX($B$4:B148)+1,0),0)</f>
        <v>0</v>
      </c>
      <c r="C149" t="s">
        <v>200</v>
      </c>
      <c r="D149" t="s">
        <v>1702</v>
      </c>
      <c r="E149" t="s">
        <v>2660</v>
      </c>
      <c r="F149" t="s">
        <v>1703</v>
      </c>
      <c r="H149" t="s">
        <v>2188</v>
      </c>
      <c r="K149" t="s">
        <v>1426</v>
      </c>
      <c r="N149" t="str">
        <f>IFERROR(INDEX(CentroEstudiosT[NOMBRE], MATCH(ROWS($N$5:N149), CentroEstudiosT[BUSCADOR], 0)),"")</f>
        <v/>
      </c>
      <c r="P149" t="str">
        <f>UPPER(CentroEstudiosT[[#This Row],[INSTITUCION TIPO]])</f>
        <v>INSTITUTO</v>
      </c>
    </row>
    <row r="150" spans="1:16">
      <c r="A150" t="str">
        <f>CentroEstudiosT[[#This Row],[INSTITUCION SUNEDU]] &amp; IF(LEN(CentroEstudiosT[[#This Row],[SIGLAS]])&gt;0," - " &amp; CentroEstudiosT[[#This Row],[SIGLAS]],"")</f>
        <v>FRANCISCO VIGO CABALLERO</v>
      </c>
      <c r="B15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Row],[PAIS]])),MAX($B$4:B149)+1,0),0)</f>
        <v>0</v>
      </c>
      <c r="C150" t="s">
        <v>200</v>
      </c>
      <c r="D150" t="s">
        <v>1704</v>
      </c>
      <c r="E150" t="s">
        <v>2661</v>
      </c>
      <c r="F150" t="s">
        <v>1705</v>
      </c>
      <c r="H150" t="s">
        <v>2188</v>
      </c>
      <c r="K150" t="s">
        <v>1426</v>
      </c>
      <c r="N150" t="str">
        <f>IFERROR(INDEX(CentroEstudiosT[NOMBRE], MATCH(ROWS($N$5:N150), CentroEstudiosT[BUSCADOR], 0)),"")</f>
        <v/>
      </c>
      <c r="P150" t="str">
        <f>UPPER(CentroEstudiosT[[#This Row],[INSTITUCION TIPO]])</f>
        <v>INSTITUTO</v>
      </c>
    </row>
    <row r="151" spans="1:16">
      <c r="A151" t="str">
        <f>CentroEstudiosT[[#This Row],[INSTITUCION SUNEDU]] &amp; IF(LEN(CentroEstudiosT[[#This Row],[SIGLAS]])&gt;0," - " &amp; CentroEstudiosT[[#This Row],[SIGLAS]],"")</f>
        <v>INSTITUTO DE EDUCACIÓN SUPERIOR TECNOLÓGICO PRIVADO "FRANCISCO DE ZELA" - TACNA</v>
      </c>
      <c r="B15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Row],[PAIS]])),MAX($B$4:B150)+1,0),0)</f>
        <v>0</v>
      </c>
      <c r="C151" t="s">
        <v>200</v>
      </c>
      <c r="E151" s="11" t="s">
        <v>9987</v>
      </c>
      <c r="F151" s="11" t="s">
        <v>9988</v>
      </c>
      <c r="H151" s="11" t="s">
        <v>9986</v>
      </c>
      <c r="K151" t="s">
        <v>1426</v>
      </c>
      <c r="N151" t="str">
        <f>IFERROR(INDEX(CentroEstudiosT[NOMBRE], MATCH(ROWS($N$5:N151), CentroEstudiosT[BUSCADOR], 0)),"")</f>
        <v/>
      </c>
      <c r="P151" t="str">
        <f>UPPER(CentroEstudiosT[[#This Row],[INSTITUCION TIPO]])</f>
        <v>INSTITUTO</v>
      </c>
    </row>
    <row r="152" spans="1:16">
      <c r="A152" t="str">
        <f>CentroEstudiosT[[#This Row],[INSTITUCION SUNEDU]] &amp; IF(LEN(CentroEstudiosT[[#This Row],[SIGLAS]])&gt;0," - " &amp; CentroEstudiosT[[#This Row],[SIGLAS]],"")</f>
        <v>FREDERICK WINSLOW TAYLOR</v>
      </c>
      <c r="B15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Row],[PAIS]])),MAX($B$4:B150)+1,0),0)</f>
        <v>0</v>
      </c>
      <c r="C152" t="s">
        <v>200</v>
      </c>
      <c r="D152" t="s">
        <v>1706</v>
      </c>
      <c r="E152" t="s">
        <v>2662</v>
      </c>
      <c r="F152" t="s">
        <v>1707</v>
      </c>
      <c r="H152" t="s">
        <v>2188</v>
      </c>
      <c r="I152" t="s">
        <v>1450</v>
      </c>
      <c r="K152" t="s">
        <v>1426</v>
      </c>
      <c r="N152" t="str">
        <f>IFERROR(INDEX(CentroEstudiosT[NOMBRE], MATCH(ROWS($N$5:N152), CentroEstudiosT[BUSCADOR], 0)),"")</f>
        <v/>
      </c>
      <c r="P152" t="str">
        <f>UPPER(CentroEstudiosT[[#This Row],[INSTITUCION TIPO]])</f>
        <v>INSTITUTO</v>
      </c>
    </row>
    <row r="153" spans="1:16">
      <c r="A153" t="str">
        <f>CentroEstudiosT[[#This Row],[INSTITUCION SUNEDU]] &amp; IF(LEN(CentroEstudiosT[[#This Row],[SIGLAS]])&gt;0," - " &amp; CentroEstudiosT[[#This Row],[SIGLAS]],"")</f>
        <v>ESCUELA DE OFICIALES DE LA FUERZA AEREA DEL PERU (*)</v>
      </c>
      <c r="B15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Row],[PAIS]])),MAX($B$4:B152)+1,0),0)</f>
        <v>0</v>
      </c>
      <c r="C153" t="s">
        <v>200</v>
      </c>
      <c r="D153" t="s">
        <v>1665</v>
      </c>
      <c r="E153" t="s">
        <v>2663</v>
      </c>
      <c r="F153" t="s">
        <v>2346</v>
      </c>
      <c r="H153" t="s">
        <v>2191</v>
      </c>
      <c r="I153" t="s">
        <v>1540</v>
      </c>
      <c r="K153" t="s">
        <v>1200</v>
      </c>
      <c r="N153" t="str">
        <f>IFERROR(INDEX(CentroEstudiosT[NOMBRE], MATCH(ROWS($N$5:N153), CentroEstudiosT[BUSCADOR], 0)),"")</f>
        <v/>
      </c>
      <c r="P153" t="str">
        <f>UPPER(CentroEstudiosT[[#This Row],[INSTITUCION TIPO]])</f>
        <v>INSTITUTO</v>
      </c>
    </row>
    <row r="154" spans="1:16">
      <c r="A154" t="str">
        <f>CentroEstudiosT[[#This Row],[INSTITUCION SUNEDU]] &amp; IF(LEN(CentroEstudiosT[[#This Row],[SIGLAS]])&gt;0," - " &amp; CentroEstudiosT[[#This Row],[SIGLAS]],"")</f>
        <v>GENERAL OSCAR ARTETA TERZI</v>
      </c>
      <c r="B15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Row],[PAIS]])),MAX($B$4:B153)+1,0),0)</f>
        <v>0</v>
      </c>
      <c r="C154" t="s">
        <v>200</v>
      </c>
      <c r="D154" t="s">
        <v>1708</v>
      </c>
      <c r="E154" t="s">
        <v>2664</v>
      </c>
      <c r="F154" t="s">
        <v>1709</v>
      </c>
      <c r="H154" t="s">
        <v>2188</v>
      </c>
      <c r="K154" t="s">
        <v>1426</v>
      </c>
      <c r="N154" t="str">
        <f>IFERROR(INDEX(CentroEstudiosT[NOMBRE], MATCH(ROWS($N$5:N154), CentroEstudiosT[BUSCADOR], 0)),"")</f>
        <v/>
      </c>
      <c r="P154" t="str">
        <f>UPPER(CentroEstudiosT[[#This Row],[INSTITUCION TIPO]])</f>
        <v>INSTITUTO</v>
      </c>
    </row>
    <row r="155" spans="1:16">
      <c r="A155" t="str">
        <f>CentroEstudiosT[[#This Row],[INSTITUCION SUNEDU]] &amp; IF(LEN(CentroEstudiosT[[#This Row],[SIGLAS]])&gt;0," - " &amp; CentroEstudiosT[[#This Row],[SIGLAS]],"")</f>
        <v>GENOVA</v>
      </c>
      <c r="B15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Row],[PAIS]])),MAX($B$4:B154)+1,0),0)</f>
        <v>0</v>
      </c>
      <c r="C155" t="s">
        <v>200</v>
      </c>
      <c r="D155" t="s">
        <v>1710</v>
      </c>
      <c r="E155" t="s">
        <v>2665</v>
      </c>
      <c r="F155" t="s">
        <v>1711</v>
      </c>
      <c r="H155" t="s">
        <v>2188</v>
      </c>
      <c r="K155" t="s">
        <v>1426</v>
      </c>
      <c r="N155" t="str">
        <f>IFERROR(INDEX(CentroEstudiosT[NOMBRE], MATCH(ROWS($N$5:N155), CentroEstudiosT[BUSCADOR], 0)),"")</f>
        <v/>
      </c>
      <c r="P155" t="str">
        <f>UPPER(CentroEstudiosT[[#This Row],[INSTITUCION TIPO]])</f>
        <v>INSTITUTO</v>
      </c>
    </row>
    <row r="156" spans="1:16">
      <c r="A156" t="str">
        <f>CentroEstudiosT[[#This Row],[INSTITUCION SUNEDU]] &amp; IF(LEN(CentroEstudiosT[[#This Row],[SIGLAS]])&gt;0," - " &amp; CentroEstudiosT[[#This Row],[SIGLAS]],"")</f>
        <v>GILDA LILIANA BALLIVIAN ROSADO</v>
      </c>
      <c r="B15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Row],[PAIS]])),MAX($B$4:B155)+1,0),0)</f>
        <v>0</v>
      </c>
      <c r="C156" t="s">
        <v>200</v>
      </c>
      <c r="D156" t="s">
        <v>1712</v>
      </c>
      <c r="E156" t="s">
        <v>2666</v>
      </c>
      <c r="F156" t="s">
        <v>1713</v>
      </c>
      <c r="H156" t="s">
        <v>2188</v>
      </c>
      <c r="K156" t="s">
        <v>1426</v>
      </c>
      <c r="N156" t="str">
        <f>IFERROR(INDEX(CentroEstudiosT[NOMBRE], MATCH(ROWS($N$5:N156), CentroEstudiosT[BUSCADOR], 0)),"")</f>
        <v/>
      </c>
      <c r="P156" t="str">
        <f>UPPER(CentroEstudiosT[[#This Row],[INSTITUCION TIPO]])</f>
        <v>INSTITUTO</v>
      </c>
    </row>
    <row r="157" spans="1:16">
      <c r="A157" t="str">
        <f>CentroEstudiosT[[#This Row],[INSTITUCION SUNEDU]] &amp; IF(LEN(CentroEstudiosT[[#This Row],[SIGLAS]])&gt;0," - " &amp; CentroEstudiosT[[#This Row],[SIGLAS]],"")</f>
        <v>MARISCAL RAMON CASTILLA</v>
      </c>
      <c r="B15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Row],[PAIS]])),MAX($B$4:B156)+1,0),0)</f>
        <v>0</v>
      </c>
      <c r="C157" t="s">
        <v>200</v>
      </c>
      <c r="D157" t="s">
        <v>1874</v>
      </c>
      <c r="E157" t="s">
        <v>2667</v>
      </c>
      <c r="F157" t="s">
        <v>1875</v>
      </c>
      <c r="H157" t="s">
        <v>2188</v>
      </c>
      <c r="I157" t="s">
        <v>1628</v>
      </c>
      <c r="K157" t="s">
        <v>1426</v>
      </c>
      <c r="N157" t="str">
        <f>IFERROR(INDEX(CentroEstudiosT[NOMBRE], MATCH(ROWS($N$5:N157), CentroEstudiosT[BUSCADOR], 0)),"")</f>
        <v/>
      </c>
      <c r="P157" t="str">
        <f>UPPER(CentroEstudiosT[[#This Row],[INSTITUCION TIPO]])</f>
        <v>INSTITUTO</v>
      </c>
    </row>
    <row r="158" spans="1:16">
      <c r="A158" t="str">
        <f>CentroEstudiosT[[#This Row],[INSTITUCION SUNEDU]] &amp; IF(LEN(CentroEstudiosT[[#This Row],[SIGLAS]])&gt;0," - " &amp; CentroEstudiosT[[#This Row],[SIGLAS]],"")</f>
        <v>GUADALUPE</v>
      </c>
      <c r="B15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Row],[PAIS]])),MAX($B$4:B157)+1,0),0)</f>
        <v>0</v>
      </c>
      <c r="C158" t="s">
        <v>200</v>
      </c>
      <c r="D158" t="s">
        <v>1714</v>
      </c>
      <c r="E158" t="s">
        <v>2668</v>
      </c>
      <c r="F158" t="s">
        <v>1715</v>
      </c>
      <c r="H158" t="s">
        <v>2188</v>
      </c>
      <c r="K158" t="s">
        <v>1426</v>
      </c>
      <c r="N158" t="str">
        <f>IFERROR(INDEX(CentroEstudiosT[NOMBRE], MATCH(ROWS($N$5:N158), CentroEstudiosT[BUSCADOR], 0)),"")</f>
        <v/>
      </c>
      <c r="P158" t="str">
        <f>UPPER(CentroEstudiosT[[#This Row],[INSTITUCION TIPO]])</f>
        <v>INSTITUTO</v>
      </c>
    </row>
    <row r="159" spans="1:16">
      <c r="A159" t="str">
        <f>CentroEstudiosT[[#This Row],[INSTITUCION SUNEDU]] &amp; IF(LEN(CentroEstudiosT[[#This Row],[SIGLAS]])&gt;0," - " &amp; CentroEstudiosT[[#This Row],[SIGLAS]],"")</f>
        <v>HNO. VICTORINO ELORZ GOICOECHEA</v>
      </c>
      <c r="B15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Row],[PAIS]])),MAX($B$4:B158)+1,0),0)</f>
        <v>0</v>
      </c>
      <c r="C159" t="s">
        <v>200</v>
      </c>
      <c r="D159" t="s">
        <v>1716</v>
      </c>
      <c r="E159" t="s">
        <v>1717</v>
      </c>
      <c r="F159" t="s">
        <v>1718</v>
      </c>
      <c r="H159" t="s">
        <v>2187</v>
      </c>
      <c r="K159" t="s">
        <v>1426</v>
      </c>
      <c r="N159" t="str">
        <f>IFERROR(INDEX(CentroEstudiosT[NOMBRE], MATCH(ROWS($N$5:N159), CentroEstudiosT[BUSCADOR], 0)),"")</f>
        <v/>
      </c>
      <c r="P159" t="str">
        <f>UPPER(CentroEstudiosT[[#This Row],[INSTITUCION TIPO]])</f>
        <v>INSTITUTO</v>
      </c>
    </row>
    <row r="160" spans="1:16">
      <c r="A160" t="str">
        <f>CentroEstudiosT[[#This Row],[INSTITUCION SUNEDU]] &amp; IF(LEN(CentroEstudiosT[[#This Row],[SIGLAS]])&gt;0," - " &amp; CentroEstudiosT[[#This Row],[SIGLAS]],"")</f>
        <v>HORACIO URTEAGA</v>
      </c>
      <c r="B16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Row],[PAIS]])),MAX($B$4:B159)+1,0),0)</f>
        <v>0</v>
      </c>
      <c r="C160" t="s">
        <v>200</v>
      </c>
      <c r="D160" t="s">
        <v>1719</v>
      </c>
      <c r="E160" t="s">
        <v>2669</v>
      </c>
      <c r="F160" t="s">
        <v>1720</v>
      </c>
      <c r="H160" t="s">
        <v>2187</v>
      </c>
      <c r="K160" t="s">
        <v>1426</v>
      </c>
      <c r="N160" t="str">
        <f>IFERROR(INDEX(CentroEstudiosT[NOMBRE], MATCH(ROWS($N$5:N160), CentroEstudiosT[BUSCADOR], 0)),"")</f>
        <v/>
      </c>
      <c r="P160" t="str">
        <f>UPPER(CentroEstudiosT[[#This Row],[INSTITUCION TIPO]])</f>
        <v>INSTITUTO</v>
      </c>
    </row>
    <row r="161" spans="1:16">
      <c r="A161" t="str">
        <f>CentroEstudiosT[[#This Row],[INSTITUCION SUNEDU]] &amp; IF(LEN(CentroEstudiosT[[#This Row],[SIGLAS]])&gt;0," - " &amp; CentroEstudiosT[[#This Row],[SIGLAS]],"")</f>
        <v>HUALLAGA</v>
      </c>
      <c r="B16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Row],[PAIS]])),MAX($B$4:B160)+1,0),0)</f>
        <v>0</v>
      </c>
      <c r="C161" t="s">
        <v>200</v>
      </c>
      <c r="D161" t="s">
        <v>1721</v>
      </c>
      <c r="E161" t="s">
        <v>2670</v>
      </c>
      <c r="F161" t="s">
        <v>1722</v>
      </c>
      <c r="H161" t="s">
        <v>2188</v>
      </c>
      <c r="K161" t="s">
        <v>1426</v>
      </c>
      <c r="N161" t="str">
        <f>IFERROR(INDEX(CentroEstudiosT[NOMBRE], MATCH(ROWS($N$5:N161), CentroEstudiosT[BUSCADOR], 0)),"")</f>
        <v/>
      </c>
      <c r="P161" t="str">
        <f>UPPER(CentroEstudiosT[[#This Row],[INSTITUCION TIPO]])</f>
        <v>INSTITUTO</v>
      </c>
    </row>
    <row r="162" spans="1:16">
      <c r="A162" t="str">
        <f>CentroEstudiosT[[#This Row],[INSTITUCION SUNEDU]] &amp; IF(LEN(CentroEstudiosT[[#This Row],[SIGLAS]])&gt;0," - " &amp; CentroEstudiosT[[#This Row],[SIGLAS]],"")</f>
        <v>HUAMACHUCO</v>
      </c>
      <c r="B16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Row],[PAIS]])),MAX($B$4:B161)+1,0),0)</f>
        <v>0</v>
      </c>
      <c r="C162" t="s">
        <v>200</v>
      </c>
      <c r="D162" t="s">
        <v>1723</v>
      </c>
      <c r="E162" t="s">
        <v>2671</v>
      </c>
      <c r="F162" t="s">
        <v>1724</v>
      </c>
      <c r="H162" t="s">
        <v>2188</v>
      </c>
      <c r="K162" t="s">
        <v>1426</v>
      </c>
      <c r="N162" t="str">
        <f>IFERROR(INDEX(CentroEstudiosT[NOMBRE], MATCH(ROWS($N$5:N162), CentroEstudiosT[BUSCADOR], 0)),"")</f>
        <v/>
      </c>
      <c r="P162" t="str">
        <f>UPPER(CentroEstudiosT[[#This Row],[INSTITUCION TIPO]])</f>
        <v>INSTITUTO</v>
      </c>
    </row>
    <row r="163" spans="1:16">
      <c r="A163" t="str">
        <f>CentroEstudiosT[[#This Row],[INSTITUCION SUNEDU]] &amp; IF(LEN(CentroEstudiosT[[#This Row],[SIGLAS]])&gt;0," - " &amp; CentroEstudiosT[[#This Row],[SIGLAS]],"")</f>
        <v>HUANCASPATA</v>
      </c>
      <c r="B16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Row],[PAIS]])),MAX($B$4:B162)+1,0),0)</f>
        <v>0</v>
      </c>
      <c r="C163" t="s">
        <v>200</v>
      </c>
      <c r="D163" t="s">
        <v>1725</v>
      </c>
      <c r="E163" t="s">
        <v>2672</v>
      </c>
      <c r="F163" t="s">
        <v>1726</v>
      </c>
      <c r="G163" s="11"/>
      <c r="H163" t="s">
        <v>2188</v>
      </c>
      <c r="K163" t="s">
        <v>1426</v>
      </c>
      <c r="N163" t="str">
        <f>IFERROR(INDEX(CentroEstudiosT[NOMBRE], MATCH(ROWS($N$5:N163), CentroEstudiosT[BUSCADOR], 0)),"")</f>
        <v/>
      </c>
      <c r="P163" t="str">
        <f>UPPER(CentroEstudiosT[[#This Row],[INSTITUCION TIPO]])</f>
        <v>INSTITUTO</v>
      </c>
    </row>
    <row r="164" spans="1:16">
      <c r="A164" t="str">
        <f>CentroEstudiosT[[#This Row],[INSTITUCION SUNEDU]] &amp; IF(LEN(CentroEstudiosT[[#This Row],[SIGLAS]])&gt;0," - " &amp; CentroEstudiosT[[#This Row],[SIGLAS]],"")</f>
        <v>EDISLAO MERA DAVILA</v>
      </c>
      <c r="B16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Row],[PAIS]])),MAX($B$4:B163)+1,0),0)</f>
        <v>0</v>
      </c>
      <c r="C164" t="s">
        <v>200</v>
      </c>
      <c r="D164" t="s">
        <v>1642</v>
      </c>
      <c r="E164" t="s">
        <v>1643</v>
      </c>
      <c r="F164" t="s">
        <v>1644</v>
      </c>
      <c r="H164" t="s">
        <v>2187</v>
      </c>
      <c r="K164" t="s">
        <v>1426</v>
      </c>
      <c r="N164" t="str">
        <f>IFERROR(INDEX(CentroEstudiosT[NOMBRE], MATCH(ROWS($N$5:N164), CentroEstudiosT[BUSCADOR], 0)),"")</f>
        <v/>
      </c>
      <c r="P164" t="str">
        <f>UPPER(CentroEstudiosT[[#This Row],[INSTITUCION TIPO]])</f>
        <v>INSTITUTO</v>
      </c>
    </row>
    <row r="165" spans="1:16">
      <c r="A165" t="str">
        <f>CentroEstudiosT[[#This Row],[INSTITUCION SUNEDU]] &amp; IF(LEN(CentroEstudiosT[[#This Row],[SIGLAS]])&gt;0," - " &amp; CentroEstudiosT[[#This Row],[SIGLAS]],"")</f>
        <v>I.E.S.T. CHOTA</v>
      </c>
      <c r="B16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Row],[PAIS]])),MAX($B$4:B164)+1,0),0)</f>
        <v>0</v>
      </c>
      <c r="C165" t="s">
        <v>200</v>
      </c>
      <c r="D165" t="s">
        <v>2479</v>
      </c>
      <c r="E165" t="s">
        <v>2480</v>
      </c>
      <c r="F165" t="s">
        <v>2480</v>
      </c>
      <c r="H165" t="s">
        <v>2188</v>
      </c>
      <c r="K165" t="s">
        <v>1426</v>
      </c>
      <c r="N165" t="str">
        <f>IFERROR(INDEX(CentroEstudiosT[NOMBRE], MATCH(ROWS($N$5:N165), CentroEstudiosT[BUSCADOR], 0)),"")</f>
        <v/>
      </c>
      <c r="P165" t="str">
        <f>UPPER(CentroEstudiosT[[#This Row],[INSTITUCION TIPO]])</f>
        <v>INSTITUTO</v>
      </c>
    </row>
    <row r="166" spans="1:16">
      <c r="A166" t="str">
        <f>CentroEstudiosT[[#This Row],[INSTITUCION SUNEDU]] &amp; IF(LEN(CentroEstudiosT[[#This Row],[SIGLAS]])&gt;0," - " &amp; CentroEstudiosT[[#This Row],[SIGLAS]],"")</f>
        <v>UTCUBAMBA</v>
      </c>
      <c r="B16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Row],[PAIS]])),MAX($B$4:B165)+1,0),0)</f>
        <v>0</v>
      </c>
      <c r="C166" t="s">
        <v>200</v>
      </c>
      <c r="D166" t="s">
        <v>2064</v>
      </c>
      <c r="E166" t="s">
        <v>2065</v>
      </c>
      <c r="F166" t="s">
        <v>2066</v>
      </c>
      <c r="H166" t="s">
        <v>2188</v>
      </c>
      <c r="K166" t="s">
        <v>1426</v>
      </c>
      <c r="N166" t="str">
        <f>IFERROR(INDEX(CentroEstudiosT[NOMBRE], MATCH(ROWS($N$5:N166), CentroEstudiosT[BUSCADOR], 0)),"")</f>
        <v/>
      </c>
      <c r="P166" t="str">
        <f>UPPER(CentroEstudiosT[[#This Row],[INSTITUCION TIPO]])</f>
        <v>INSTITUTO</v>
      </c>
    </row>
    <row r="167" spans="1:16">
      <c r="A167" t="str">
        <f>CentroEstudiosT[[#This Row],[INSTITUCION SUNEDU]] &amp; IF(LEN(CentroEstudiosT[[#This Row],[SIGLAS]])&gt;0," - " &amp; CentroEstudiosT[[#This Row],[SIGLAS]],"")</f>
        <v>I.S.T. PERU JAPON</v>
      </c>
      <c r="B16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Row],[PAIS]])),MAX($B$4:B166)+1,0),0)</f>
        <v>0</v>
      </c>
      <c r="C167" t="s">
        <v>200</v>
      </c>
      <c r="D167" t="s">
        <v>2481</v>
      </c>
      <c r="E167" t="s">
        <v>2482</v>
      </c>
      <c r="F167" t="s">
        <v>2482</v>
      </c>
      <c r="H167" t="s">
        <v>2188</v>
      </c>
      <c r="K167" t="s">
        <v>1426</v>
      </c>
      <c r="N167" t="str">
        <f>IFERROR(INDEX(CentroEstudiosT[NOMBRE], MATCH(ROWS($N$5:N167), CentroEstudiosT[BUSCADOR], 0)),"")</f>
        <v/>
      </c>
      <c r="P167" t="str">
        <f>UPPER(CentroEstudiosT[[#This Row],[INSTITUCION TIPO]])</f>
        <v>INSTITUTO</v>
      </c>
    </row>
    <row r="168" spans="1:16">
      <c r="A168" t="str">
        <f>CentroEstudiosT[[#This Row],[INSTITUCION SUNEDU]] &amp; IF(LEN(CentroEstudiosT[[#This Row],[SIGLAS]])&gt;0," - " &amp; CentroEstudiosT[[#This Row],[SIGLAS]],"")</f>
        <v>IBEROTEC</v>
      </c>
      <c r="B16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Row],[PAIS]])),MAX($B$4:B167)+1,0),0)</f>
        <v>0</v>
      </c>
      <c r="C168" t="s">
        <v>200</v>
      </c>
      <c r="D168" t="s">
        <v>1733</v>
      </c>
      <c r="E168" t="s">
        <v>2673</v>
      </c>
      <c r="F168" t="s">
        <v>1734</v>
      </c>
      <c r="H168" t="s">
        <v>2188</v>
      </c>
      <c r="K168" t="s">
        <v>1426</v>
      </c>
      <c r="N168" t="str">
        <f>IFERROR(INDEX(CentroEstudiosT[NOMBRE], MATCH(ROWS($N$5:N168), CentroEstudiosT[BUSCADOR], 0)),"")</f>
        <v/>
      </c>
      <c r="P168" t="str">
        <f>UPPER(CentroEstudiosT[[#This Row],[INSTITUCION TIPO]])</f>
        <v>INSTITUTO</v>
      </c>
    </row>
    <row r="169" spans="1:16">
      <c r="A169" t="str">
        <f>CentroEstudiosT[[#This Row],[INSTITUCION SUNEDU]] &amp; IF(LEN(CentroEstudiosT[[#This Row],[SIGLAS]])&gt;0," - " &amp; CentroEstudiosT[[#This Row],[SIGLAS]],"")</f>
        <v>ICEX ADUANAS</v>
      </c>
      <c r="B16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Row],[PAIS]])),MAX($B$4:B168)+1,0),0)</f>
        <v>0</v>
      </c>
      <c r="C169" t="s">
        <v>200</v>
      </c>
      <c r="D169" t="s">
        <v>2483</v>
      </c>
      <c r="E169" t="s">
        <v>2674</v>
      </c>
      <c r="F169" t="s">
        <v>2521</v>
      </c>
      <c r="H169" t="s">
        <v>2188</v>
      </c>
      <c r="K169" t="s">
        <v>1426</v>
      </c>
      <c r="N169" t="str">
        <f>IFERROR(INDEX(CentroEstudiosT[NOMBRE], MATCH(ROWS($N$5:N169), CentroEstudiosT[BUSCADOR], 0)),"")</f>
        <v/>
      </c>
      <c r="P169" t="str">
        <f>UPPER(CentroEstudiosT[[#This Row],[INSTITUCION TIPO]])</f>
        <v>INSTITUTO</v>
      </c>
    </row>
    <row r="170" spans="1:16">
      <c r="A170" t="str">
        <f>CentroEstudiosT[[#This Row],[INSTITUCION SUNEDU]] &amp; IF(LEN(CentroEstudiosT[[#This Row],[SIGLAS]])&gt;0," - " &amp; CentroEstudiosT[[#This Row],[SIGLAS]],"")</f>
        <v>IDAT</v>
      </c>
      <c r="B17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Row],[PAIS]])),MAX($B$4:B169)+1,0),0)</f>
        <v>0</v>
      </c>
      <c r="C170" t="s">
        <v>200</v>
      </c>
      <c r="D170" t="s">
        <v>1735</v>
      </c>
      <c r="E170" t="s">
        <v>2675</v>
      </c>
      <c r="F170" t="s">
        <v>1736</v>
      </c>
      <c r="H170" t="s">
        <v>2188</v>
      </c>
      <c r="K170" t="s">
        <v>1426</v>
      </c>
      <c r="N170" t="str">
        <f>IFERROR(INDEX(CentroEstudiosT[NOMBRE], MATCH(ROWS($N$5:N170), CentroEstudiosT[BUSCADOR], 0)),"")</f>
        <v/>
      </c>
      <c r="P170" t="str">
        <f>UPPER(CentroEstudiosT[[#This Row],[INSTITUCION TIPO]])</f>
        <v>INSTITUTO</v>
      </c>
    </row>
    <row r="171" spans="1:16">
      <c r="A171" t="str">
        <f>CentroEstudiosT[[#This Row],[INSTITUCION SUNEDU]] &amp; IF(LEN(CentroEstudiosT[[#This Row],[SIGLAS]])&gt;0," - " &amp; CentroEstudiosT[[#This Row],[SIGLAS]],"")</f>
        <v>IDAT CHICLAYO</v>
      </c>
      <c r="B17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Row],[PAIS]])),MAX($B$4:B170)+1,0),0)</f>
        <v>0</v>
      </c>
      <c r="C171" t="s">
        <v>200</v>
      </c>
      <c r="D171" t="s">
        <v>1737</v>
      </c>
      <c r="E171" t="s">
        <v>2676</v>
      </c>
      <c r="F171" t="s">
        <v>1738</v>
      </c>
      <c r="H171" t="s">
        <v>2188</v>
      </c>
      <c r="K171" t="s">
        <v>1426</v>
      </c>
      <c r="N171" t="str">
        <f>IFERROR(INDEX(CentroEstudiosT[NOMBRE], MATCH(ROWS($N$5:N171), CentroEstudiosT[BUSCADOR], 0)),"")</f>
        <v/>
      </c>
      <c r="P171" t="str">
        <f>UPPER(CentroEstudiosT[[#This Row],[INSTITUCION TIPO]])</f>
        <v>INSTITUTO</v>
      </c>
    </row>
    <row r="172" spans="1:16">
      <c r="A172" t="str">
        <f>CentroEstudiosT[[#This Row],[INSTITUCION SUNEDU]] &amp; IF(LEN(CentroEstudiosT[[#This Row],[SIGLAS]])&gt;0," - " &amp; CentroEstudiosT[[#This Row],[SIGLAS]],"")</f>
        <v>IDATUR</v>
      </c>
      <c r="B17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Row],[PAIS]])),MAX($B$4:B171)+1,0),0)</f>
        <v>0</v>
      </c>
      <c r="C172" t="s">
        <v>200</v>
      </c>
      <c r="D172" t="s">
        <v>1739</v>
      </c>
      <c r="E172" t="s">
        <v>2677</v>
      </c>
      <c r="F172" t="s">
        <v>1740</v>
      </c>
      <c r="H172" t="s">
        <v>2188</v>
      </c>
      <c r="K172" t="s">
        <v>1426</v>
      </c>
      <c r="N172" t="str">
        <f>IFERROR(INDEX(CentroEstudiosT[NOMBRE], MATCH(ROWS($N$5:N172), CentroEstudiosT[BUSCADOR], 0)),"")</f>
        <v/>
      </c>
      <c r="P172" t="str">
        <f>UPPER(CentroEstudiosT[[#This Row],[INSTITUCION TIPO]])</f>
        <v>INSTITUTO</v>
      </c>
    </row>
    <row r="173" spans="1:16">
      <c r="A173" t="str">
        <f>CentroEstudiosT[[#This Row],[INSTITUCION SUNEDU]] &amp; IF(LEN(CentroEstudiosT[[#This Row],[SIGLAS]])&gt;0," - " &amp; CentroEstudiosT[[#This Row],[SIGLAS]],"")</f>
        <v>ESCUELA NACIONAL DE ARCHIVISTICA</v>
      </c>
      <c r="B17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Row],[PAIS]])),MAX($B$4:B172)+1,0),0)</f>
        <v>0</v>
      </c>
      <c r="C173" t="s">
        <v>200</v>
      </c>
      <c r="D173" t="s">
        <v>1668</v>
      </c>
      <c r="E173" t="s">
        <v>1669</v>
      </c>
      <c r="F173" t="s">
        <v>1670</v>
      </c>
      <c r="H173" t="s">
        <v>2188</v>
      </c>
      <c r="K173" t="s">
        <v>1426</v>
      </c>
      <c r="N173" t="str">
        <f>IFERROR(INDEX(CentroEstudiosT[NOMBRE], MATCH(ROWS($N$5:N173), CentroEstudiosT[BUSCADOR], 0)),"")</f>
        <v/>
      </c>
      <c r="P173" t="str">
        <f>UPPER(CentroEstudiosT[[#This Row],[INSTITUCION TIPO]])</f>
        <v>INSTITUTO</v>
      </c>
    </row>
    <row r="174" spans="1:16">
      <c r="A174" t="str">
        <f>CentroEstudiosT[[#This Row],[INSTITUCION SUNEDU]] &amp; IF(LEN(CentroEstudiosT[[#This Row],[SIGLAS]])&gt;0," - " &amp; CentroEstudiosT[[#This Row],[SIGLAS]],"")</f>
        <v>CONDORAY</v>
      </c>
      <c r="B17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Row],[PAIS]])),MAX($B$4:B173)+1,0),0)</f>
        <v>0</v>
      </c>
      <c r="C174" t="s">
        <v>200</v>
      </c>
      <c r="D174" t="s">
        <v>1594</v>
      </c>
      <c r="E174" t="s">
        <v>1595</v>
      </c>
      <c r="F174" t="s">
        <v>1596</v>
      </c>
      <c r="H174" t="s">
        <v>2188</v>
      </c>
      <c r="K174" t="s">
        <v>1426</v>
      </c>
      <c r="N174" t="str">
        <f>IFERROR(INDEX(CentroEstudiosT[NOMBRE], MATCH(ROWS($N$5:N174), CentroEstudiosT[BUSCADOR], 0)),"")</f>
        <v/>
      </c>
      <c r="P174" t="str">
        <f>UPPER(CentroEstudiosT[[#This Row],[INSTITUCION TIPO]])</f>
        <v>INSTITUTO</v>
      </c>
    </row>
    <row r="175" spans="1:16">
      <c r="A175" t="str">
        <f>CentroEstudiosT[[#This Row],[INSTITUCION SUNEDU]] &amp; IF(LEN(CentroEstudiosT[[#This Row],[SIGLAS]])&gt;0," - " &amp; CentroEstudiosT[[#This Row],[SIGLAS]],"")</f>
        <v>24 DE JULIO DE ZARUMILLA</v>
      </c>
      <c r="B17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Row],[PAIS]])),MAX($B$4:B174)+1,0),0)</f>
        <v>0</v>
      </c>
      <c r="C175" t="s">
        <v>200</v>
      </c>
      <c r="D175" t="s">
        <v>1427</v>
      </c>
      <c r="E175" t="s">
        <v>1428</v>
      </c>
      <c r="F175" t="s">
        <v>1429</v>
      </c>
      <c r="H175" t="s">
        <v>2188</v>
      </c>
      <c r="K175" t="s">
        <v>1426</v>
      </c>
      <c r="N175" t="str">
        <f>IFERROR(INDEX(CentroEstudiosT[NOMBRE], MATCH(ROWS($N$5:N175), CentroEstudiosT[BUSCADOR], 0)),"")</f>
        <v/>
      </c>
      <c r="P175" t="str">
        <f>UPPER(CentroEstudiosT[[#This Row],[INSTITUCION TIPO]])</f>
        <v>INSTITUTO</v>
      </c>
    </row>
    <row r="176" spans="1:16">
      <c r="A176" t="str">
        <f>CentroEstudiosT[[#This Row],[INSTITUCION SUNEDU]] &amp; IF(LEN(CentroEstudiosT[[#This Row],[SIGLAS]])&gt;0," - " &amp; CentroEstudiosT[[#This Row],[SIGLAS]],"")</f>
        <v>AYAVIRI</v>
      </c>
      <c r="B17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Row],[PAIS]])),MAX($B$4:B175)+1,0),0)</f>
        <v>0</v>
      </c>
      <c r="C176" t="s">
        <v>200</v>
      </c>
      <c r="D176" t="s">
        <v>1497</v>
      </c>
      <c r="E176" t="s">
        <v>1498</v>
      </c>
      <c r="F176" t="s">
        <v>1499</v>
      </c>
      <c r="H176" t="s">
        <v>2188</v>
      </c>
      <c r="K176" t="s">
        <v>1426</v>
      </c>
      <c r="N176" t="str">
        <f>IFERROR(INDEX(CentroEstudiosT[NOMBRE], MATCH(ROWS($N$5:N176), CentroEstudiosT[BUSCADOR], 0)),"")</f>
        <v/>
      </c>
      <c r="P176" t="str">
        <f>UPPER(CentroEstudiosT[[#This Row],[INSTITUCION TIPO]])</f>
        <v>INSTITUTO</v>
      </c>
    </row>
    <row r="177" spans="1:16">
      <c r="A177" t="str">
        <f>CentroEstudiosT[[#This Row],[INSTITUCION SUNEDU]] &amp; IF(LEN(CentroEstudiosT[[#This Row],[SIGLAS]])&gt;0," - " &amp; CentroEstudiosT[[#This Row],[SIGLAS]],"")</f>
        <v>IESTP CASTROVIRREYNA</v>
      </c>
      <c r="B17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Row],[PAIS]])),MAX($B$4:B176)+1,0),0)</f>
        <v>0</v>
      </c>
      <c r="C177" t="s">
        <v>200</v>
      </c>
      <c r="D177" t="s">
        <v>2484</v>
      </c>
      <c r="E177" t="s">
        <v>2485</v>
      </c>
      <c r="F177" t="s">
        <v>2485</v>
      </c>
      <c r="H177" t="s">
        <v>2188</v>
      </c>
      <c r="K177" t="s">
        <v>1426</v>
      </c>
      <c r="N177" t="str">
        <f>IFERROR(INDEX(CentroEstudiosT[NOMBRE], MATCH(ROWS($N$5:N177), CentroEstudiosT[BUSCADOR], 0)),"")</f>
        <v/>
      </c>
      <c r="P177" t="str">
        <f>UPPER(CentroEstudiosT[[#This Row],[INSTITUCION TIPO]])</f>
        <v>INSTITUTO</v>
      </c>
    </row>
    <row r="178" spans="1:16">
      <c r="A178" t="str">
        <f>CentroEstudiosT[[#This Row],[INSTITUCION SUNEDU]] &amp; IF(LEN(CentroEstudiosT[[#This Row],[SIGLAS]])&gt;0," - " &amp; CentroEstudiosT[[#This Row],[SIGLAS]],"")</f>
        <v>CATALINA BUENDIA DE PECHO</v>
      </c>
      <c r="B17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Row],[PAIS]])),MAX($B$4:B177)+1,0),0)</f>
        <v>0</v>
      </c>
      <c r="C178" t="s">
        <v>200</v>
      </c>
      <c r="D178" t="s">
        <v>1528</v>
      </c>
      <c r="E178" t="s">
        <v>1529</v>
      </c>
      <c r="F178" t="s">
        <v>1530</v>
      </c>
      <c r="H178" t="s">
        <v>2188</v>
      </c>
      <c r="K178" t="s">
        <v>1426</v>
      </c>
      <c r="N178" t="str">
        <f>IFERROR(INDEX(CentroEstudiosT[NOMBRE], MATCH(ROWS($N$5:N178), CentroEstudiosT[BUSCADOR], 0)),"")</f>
        <v/>
      </c>
      <c r="P178" t="str">
        <f>UPPER(CentroEstudiosT[[#This Row],[INSTITUCION TIPO]])</f>
        <v>INSTITUTO</v>
      </c>
    </row>
    <row r="179" spans="1:16">
      <c r="A179" t="str">
        <f>CentroEstudiosT[[#This Row],[INSTITUCION SUNEDU]] &amp; IF(LEN(CentroEstudiosT[[#This Row],[SIGLAS]])&gt;0," - " &amp; CentroEstudiosT[[#This Row],[SIGLAS]],"")</f>
        <v>CHINCHA</v>
      </c>
      <c r="B17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Row],[PAIS]])),MAX($B$4:B178)+1,0),0)</f>
        <v>0</v>
      </c>
      <c r="C179" t="s">
        <v>200</v>
      </c>
      <c r="D179" t="s">
        <v>1572</v>
      </c>
      <c r="E179" t="s">
        <v>1573</v>
      </c>
      <c r="F179" t="s">
        <v>1574</v>
      </c>
      <c r="H179" t="s">
        <v>2188</v>
      </c>
      <c r="K179" t="s">
        <v>1426</v>
      </c>
      <c r="N179" t="str">
        <f>IFERROR(INDEX(CentroEstudiosT[NOMBRE], MATCH(ROWS($N$5:N179), CentroEstudiosT[BUSCADOR], 0)),"")</f>
        <v/>
      </c>
      <c r="P179" t="str">
        <f>UPPER(CentroEstudiosT[[#This Row],[INSTITUCION TIPO]])</f>
        <v>INSTITUTO</v>
      </c>
    </row>
    <row r="180" spans="1:16">
      <c r="A180" t="str">
        <f>CentroEstudiosT[[#This Row],[INSTITUCION SUNEDU]] &amp; IF(LEN(CentroEstudiosT[[#This Row],[SIGLAS]])&gt;0," - " &amp; CentroEstudiosT[[#This Row],[SIGLAS]],"")</f>
        <v>HUANDO</v>
      </c>
      <c r="B18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Row],[PAIS]])),MAX($B$4:B179)+1,0),0)</f>
        <v>0</v>
      </c>
      <c r="C180" t="s">
        <v>200</v>
      </c>
      <c r="D180" t="s">
        <v>1727</v>
      </c>
      <c r="E180" t="s">
        <v>1728</v>
      </c>
      <c r="F180" t="s">
        <v>1729</v>
      </c>
      <c r="H180" t="s">
        <v>2188</v>
      </c>
      <c r="I180" t="s">
        <v>1450</v>
      </c>
      <c r="K180" t="s">
        <v>1426</v>
      </c>
      <c r="N180" t="str">
        <f>IFERROR(INDEX(CentroEstudiosT[NOMBRE], MATCH(ROWS($N$5:N180), CentroEstudiosT[BUSCADOR], 0)),"")</f>
        <v/>
      </c>
      <c r="P180" t="str">
        <f>UPPER(CentroEstudiosT[[#This Row],[INSTITUCION TIPO]])</f>
        <v>INSTITUTO</v>
      </c>
    </row>
    <row r="181" spans="1:16">
      <c r="A181" t="str">
        <f>CentroEstudiosT[[#This Row],[INSTITUCION SUNEDU]] &amp; IF(LEN(CentroEstudiosT[[#This Row],[SIGLAS]])&gt;0," - " &amp; CentroEstudiosT[[#This Row],[SIGLAS]],"")</f>
        <v>HUAYCAN</v>
      </c>
      <c r="B18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Row],[PAIS]])),MAX($B$4:B180)+1,0),0)</f>
        <v>0</v>
      </c>
      <c r="C181" t="s">
        <v>200</v>
      </c>
      <c r="D181" t="s">
        <v>1730</v>
      </c>
      <c r="E181" t="s">
        <v>1731</v>
      </c>
      <c r="F181" t="s">
        <v>1732</v>
      </c>
      <c r="H181" t="s">
        <v>2188</v>
      </c>
      <c r="K181" t="s">
        <v>1426</v>
      </c>
      <c r="N181" t="str">
        <f>IFERROR(INDEX(CentroEstudiosT[NOMBRE], MATCH(ROWS($N$5:N181), CentroEstudiosT[BUSCADOR], 0)),"")</f>
        <v/>
      </c>
      <c r="P181" t="str">
        <f>UPPER(CentroEstudiosT[[#This Row],[INSTITUCION TIPO]])</f>
        <v>INSTITUTO</v>
      </c>
    </row>
    <row r="182" spans="1:16">
      <c r="A182" t="str">
        <f>CentroEstudiosT[[#This Row],[INSTITUCION SUNEDU]] &amp; IF(LEN(CentroEstudiosT[[#This Row],[SIGLAS]])&gt;0," - " &amp; CentroEstudiosT[[#This Row],[SIGLAS]],"")</f>
        <v>KHIPU</v>
      </c>
      <c r="B18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Row],[PAIS]])),MAX($B$4:B181)+1,0),0)</f>
        <v>0</v>
      </c>
      <c r="C182" t="s">
        <v>200</v>
      </c>
      <c r="D182" t="s">
        <v>1811</v>
      </c>
      <c r="E182" t="s">
        <v>1812</v>
      </c>
      <c r="F182" t="s">
        <v>1813</v>
      </c>
      <c r="H182" t="s">
        <v>2188</v>
      </c>
      <c r="K182" t="s">
        <v>1426</v>
      </c>
      <c r="N182" t="str">
        <f>IFERROR(INDEX(CentroEstudiosT[NOMBRE], MATCH(ROWS($N$5:N182), CentroEstudiosT[BUSCADOR], 0)),"")</f>
        <v/>
      </c>
      <c r="P182" t="str">
        <f>UPPER(CentroEstudiosT[[#This Row],[INSTITUCION TIPO]])</f>
        <v>INSTITUTO</v>
      </c>
    </row>
    <row r="183" spans="1:16">
      <c r="A183" t="str">
        <f>CentroEstudiosT[[#This Row],[INSTITUCION SUNEDU]] &amp; IF(LEN(CentroEstudiosT[[#This Row],[SIGLAS]])&gt;0," - " &amp; CentroEstudiosT[[#This Row],[SIGLAS]],"")</f>
        <v>LA OROYA</v>
      </c>
      <c r="B18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Row],[PAIS]])),MAX($B$4:B182)+1,0),0)</f>
        <v>0</v>
      </c>
      <c r="C183" t="s">
        <v>200</v>
      </c>
      <c r="D183" t="s">
        <v>1821</v>
      </c>
      <c r="E183" t="s">
        <v>1822</v>
      </c>
      <c r="F183" t="s">
        <v>1823</v>
      </c>
      <c r="H183" t="s">
        <v>2188</v>
      </c>
      <c r="K183" t="s">
        <v>1426</v>
      </c>
      <c r="N183" t="str">
        <f>IFERROR(INDEX(CentroEstudiosT[NOMBRE], MATCH(ROWS($N$5:N183), CentroEstudiosT[BUSCADOR], 0)),"")</f>
        <v/>
      </c>
      <c r="P183" t="str">
        <f>UPPER(CentroEstudiosT[[#This Row],[INSTITUCION TIPO]])</f>
        <v>INSTITUTO</v>
      </c>
    </row>
    <row r="184" spans="1:16">
      <c r="A184" t="str">
        <f>CentroEstudiosT[[#This Row],[INSTITUCION SUNEDU]] &amp; IF(LEN(CentroEstudiosT[[#This Row],[SIGLAS]])&gt;0," - " &amp; CentroEstudiosT[[#This Row],[SIGLAS]],"")</f>
        <v>IESTP MARIA PARADO DE BELLIDO</v>
      </c>
      <c r="B18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Row],[PAIS]])),MAX($B$4:B183)+1,0),0)</f>
        <v>0</v>
      </c>
      <c r="C184" t="s">
        <v>200</v>
      </c>
      <c r="D184" t="s">
        <v>2486</v>
      </c>
      <c r="E184" t="s">
        <v>2678</v>
      </c>
      <c r="F184" t="s">
        <v>2522</v>
      </c>
      <c r="H184" t="s">
        <v>2188</v>
      </c>
      <c r="K184" t="s">
        <v>1426</v>
      </c>
      <c r="N184" t="str">
        <f>IFERROR(INDEX(CentroEstudiosT[NOMBRE], MATCH(ROWS($N$5:N184), CentroEstudiosT[BUSCADOR], 0)),"")</f>
        <v/>
      </c>
      <c r="P184" t="str">
        <f>UPPER(CentroEstudiosT[[#This Row],[INSTITUCION TIPO]])</f>
        <v>INSTITUTO</v>
      </c>
    </row>
    <row r="185" spans="1:16">
      <c r="A185" t="str">
        <f>CentroEstudiosT[[#This Row],[INSTITUCION SUNEDU]] &amp; IF(LEN(CentroEstudiosT[[#This Row],[SIGLAS]])&gt;0," - " &amp; CentroEstudiosT[[#This Row],[SIGLAS]],"")</f>
        <v>OXAPAMPA</v>
      </c>
      <c r="B18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Row],[PAIS]])),MAX($B$4:B184)+1,0),0)</f>
        <v>0</v>
      </c>
      <c r="C185" t="s">
        <v>200</v>
      </c>
      <c r="D185" t="s">
        <v>1913</v>
      </c>
      <c r="E185" t="s">
        <v>1914</v>
      </c>
      <c r="F185" t="s">
        <v>1915</v>
      </c>
      <c r="H185" t="s">
        <v>2188</v>
      </c>
      <c r="K185" t="s">
        <v>1426</v>
      </c>
      <c r="N185" t="str">
        <f>IFERROR(INDEX(CentroEstudiosT[NOMBRE], MATCH(ROWS($N$5:N185), CentroEstudiosT[BUSCADOR], 0)),"")</f>
        <v/>
      </c>
      <c r="P185" t="str">
        <f>UPPER(CentroEstudiosT[[#This Row],[INSTITUCION TIPO]])</f>
        <v>INSTITUTO</v>
      </c>
    </row>
    <row r="186" spans="1:16">
      <c r="A186" t="str">
        <f>CentroEstudiosT[[#This Row],[INSTITUCION SUNEDU]] &amp; IF(LEN(CentroEstudiosT[[#This Row],[SIGLAS]])&gt;0," - " &amp; CentroEstudiosT[[#This Row],[SIGLAS]],"")</f>
        <v>OYON</v>
      </c>
      <c r="B18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Row],[PAIS]])),MAX($B$4:B185)+1,0),0)</f>
        <v>0</v>
      </c>
      <c r="C186" t="s">
        <v>200</v>
      </c>
      <c r="D186" t="s">
        <v>1916</v>
      </c>
      <c r="E186" t="s">
        <v>2679</v>
      </c>
      <c r="F186" t="s">
        <v>1917</v>
      </c>
      <c r="H186" t="s">
        <v>2188</v>
      </c>
      <c r="K186" t="s">
        <v>1426</v>
      </c>
      <c r="N186" t="str">
        <f>IFERROR(INDEX(CentroEstudiosT[NOMBRE], MATCH(ROWS($N$5:N186), CentroEstudiosT[BUSCADOR], 0)),"")</f>
        <v/>
      </c>
      <c r="P186" t="str">
        <f>UPPER(CentroEstudiosT[[#This Row],[INSTITUCION TIPO]])</f>
        <v>INSTITUTO</v>
      </c>
    </row>
    <row r="187" spans="1:16">
      <c r="A187" t="str">
        <f>CentroEstudiosT[[#This Row],[INSTITUCION SUNEDU]] &amp; IF(LEN(CentroEstudiosT[[#This Row],[SIGLAS]])&gt;0," - " &amp; CentroEstudiosT[[#This Row],[SIGLAS]],"")</f>
        <v>PEDRO P. DIAZ</v>
      </c>
      <c r="B18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Row],[PAIS]])),MAX($B$4:B186)+1,0),0)</f>
        <v>0</v>
      </c>
      <c r="C187" t="s">
        <v>200</v>
      </c>
      <c r="D187" t="s">
        <v>1932</v>
      </c>
      <c r="E187" t="s">
        <v>1933</v>
      </c>
      <c r="F187" t="s">
        <v>1934</v>
      </c>
      <c r="H187" t="s">
        <v>2188</v>
      </c>
      <c r="I187" s="575"/>
      <c r="K187" t="s">
        <v>1426</v>
      </c>
      <c r="N187" t="str">
        <f>IFERROR(INDEX(CentroEstudiosT[NOMBRE], MATCH(ROWS($N$5:N187), CentroEstudiosT[BUSCADOR], 0)),"")</f>
        <v/>
      </c>
      <c r="P187" t="str">
        <f>UPPER(CentroEstudiosT[[#This Row],[INSTITUCION TIPO]])</f>
        <v>INSTITUTO</v>
      </c>
    </row>
    <row r="188" spans="1:16">
      <c r="A188" t="str">
        <f>CentroEstudiosT[[#This Row],[INSTITUCION SUNEDU]] &amp; IF(LEN(CentroEstudiosT[[#This Row],[SIGLAS]])&gt;0," - " &amp; CentroEstudiosT[[#This Row],[SIGLAS]],"")</f>
        <v>PICHANAKI</v>
      </c>
      <c r="B18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Row],[PAIS]])),MAX($B$4:B187)+1,0),0)</f>
        <v>0</v>
      </c>
      <c r="C188" t="s">
        <v>200</v>
      </c>
      <c r="D188" t="s">
        <v>1943</v>
      </c>
      <c r="E188" t="s">
        <v>1944</v>
      </c>
      <c r="F188" t="s">
        <v>1945</v>
      </c>
      <c r="H188" t="s">
        <v>2188</v>
      </c>
      <c r="K188" t="s">
        <v>1426</v>
      </c>
      <c r="N188" t="str">
        <f>IFERROR(INDEX(CentroEstudiosT[NOMBRE], MATCH(ROWS($N$5:N188), CentroEstudiosT[BUSCADOR], 0)),"")</f>
        <v/>
      </c>
      <c r="P188" t="str">
        <f>UPPER(CentroEstudiosT[[#This Row],[INSTITUCION TIPO]])</f>
        <v>INSTITUTO</v>
      </c>
    </row>
    <row r="189" spans="1:16">
      <c r="A189" t="str">
        <f>CentroEstudiosT[[#This Row],[INSTITUCION SUNEDU]] &amp; IF(LEN(CentroEstudiosT[[#This Row],[SIGLAS]])&gt;0," - " &amp; CentroEstudiosT[[#This Row],[SIGLAS]],"")</f>
        <v>PISCO</v>
      </c>
      <c r="B18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Row],[PAIS]])),MAX($B$4:B188)+1,0),0)</f>
        <v>0</v>
      </c>
      <c r="C189" t="s">
        <v>200</v>
      </c>
      <c r="D189" t="s">
        <v>1946</v>
      </c>
      <c r="E189" t="s">
        <v>1947</v>
      </c>
      <c r="F189" t="s">
        <v>1948</v>
      </c>
      <c r="H189" t="s">
        <v>2188</v>
      </c>
      <c r="K189" t="s">
        <v>1426</v>
      </c>
      <c r="N189" t="str">
        <f>IFERROR(INDEX(CentroEstudiosT[NOMBRE], MATCH(ROWS($N$5:N189), CentroEstudiosT[BUSCADOR], 0)),"")</f>
        <v/>
      </c>
      <c r="P189" t="str">
        <f>UPPER(CentroEstudiosT[[#This Row],[INSTITUCION TIPO]])</f>
        <v>INSTITUTO</v>
      </c>
    </row>
    <row r="190" spans="1:16">
      <c r="A190" t="str">
        <f>CentroEstudiosT[[#This Row],[INSTITUCION SUNEDU]] &amp; IF(LEN(CentroEstudiosT[[#This Row],[SIGLAS]])&gt;0," - " &amp; CentroEstudiosT[[#This Row],[SIGLAS]],"")</f>
        <v>IESTP SAN PEDRO VALLE DE MALA</v>
      </c>
      <c r="B19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Row],[PAIS]])),MAX($B$4:B189)+1,0),0)</f>
        <v>0</v>
      </c>
      <c r="C190" t="s">
        <v>200</v>
      </c>
      <c r="D190" t="s">
        <v>2487</v>
      </c>
      <c r="E190" t="s">
        <v>2488</v>
      </c>
      <c r="F190" t="s">
        <v>2488</v>
      </c>
      <c r="H190" t="s">
        <v>2188</v>
      </c>
      <c r="K190" t="s">
        <v>1426</v>
      </c>
      <c r="N190" t="str">
        <f>IFERROR(INDEX(CentroEstudiosT[NOMBRE], MATCH(ROWS($N$5:N190), CentroEstudiosT[BUSCADOR], 0)),"")</f>
        <v/>
      </c>
      <c r="P190" t="str">
        <f>UPPER(CentroEstudiosT[[#This Row],[INSTITUCION TIPO]])</f>
        <v>INSTITUTO</v>
      </c>
    </row>
    <row r="191" spans="1:16">
      <c r="A191" t="str">
        <f>CentroEstudiosT[[#This Row],[INSTITUCION SUNEDU]] &amp; IF(LEN(CentroEstudiosT[[#This Row],[SIGLAS]])&gt;0," - " &amp; CentroEstudiosT[[#This Row],[SIGLAS]],"")</f>
        <v>SUIZA</v>
      </c>
      <c r="B19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Row],[PAIS]])),MAX($B$4:B190)+1,0),0)</f>
        <v>0</v>
      </c>
      <c r="C191" t="s">
        <v>200</v>
      </c>
      <c r="D191" t="s">
        <v>2033</v>
      </c>
      <c r="E191" t="s">
        <v>2034</v>
      </c>
      <c r="F191" t="s">
        <v>2035</v>
      </c>
      <c r="H191" t="s">
        <v>2188</v>
      </c>
      <c r="K191" t="s">
        <v>1426</v>
      </c>
      <c r="N191" t="str">
        <f>IFERROR(INDEX(CentroEstudiosT[NOMBRE], MATCH(ROWS($N$5:N191), CentroEstudiosT[BUSCADOR], 0)),"")</f>
        <v/>
      </c>
      <c r="P191" t="str">
        <f>UPPER(CentroEstudiosT[[#This Row],[INSTITUCION TIPO]])</f>
        <v>INSTITUTO</v>
      </c>
    </row>
    <row r="192" spans="1:16">
      <c r="A192" t="str">
        <f>CentroEstudiosT[[#This Row],[INSTITUCION SUNEDU]] &amp; IF(LEN(CentroEstudiosT[[#This Row],[SIGLAS]])&gt;0," - " &amp; CentroEstudiosT[[#This Row],[SIGLAS]],"")</f>
        <v>VICTOR ALVAREZ HUAPAYA</v>
      </c>
      <c r="B19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Row],[PAIS]])),MAX($B$4:B191)+1,0),0)</f>
        <v>0</v>
      </c>
      <c r="C192" t="s">
        <v>200</v>
      </c>
      <c r="D192" t="s">
        <v>2067</v>
      </c>
      <c r="E192" t="s">
        <v>2068</v>
      </c>
      <c r="F192" t="s">
        <v>2069</v>
      </c>
      <c r="H192" t="s">
        <v>2188</v>
      </c>
      <c r="I192" t="s">
        <v>2070</v>
      </c>
      <c r="K192" t="s">
        <v>1426</v>
      </c>
      <c r="N192" t="str">
        <f>IFERROR(INDEX(CentroEstudiosT[NOMBRE], MATCH(ROWS($N$5:N192), CentroEstudiosT[BUSCADOR], 0)),"")</f>
        <v/>
      </c>
      <c r="P192" t="str">
        <f>UPPER(CentroEstudiosT[[#This Row],[INSTITUCION TIPO]])</f>
        <v>INSTITUTO</v>
      </c>
    </row>
    <row r="193" spans="1:16">
      <c r="A193" t="str">
        <f>CentroEstudiosT[[#This Row],[INSTITUCION SUNEDU]] &amp; IF(LEN(CentroEstudiosT[[#This Row],[SIGLAS]])&gt;0," - " &amp; CentroEstudiosT[[#This Row],[SIGLAS]],"")</f>
        <v>INSTITUTO DE EDUCACION SUPERIOR TECNOLÓGICO PRIVADO SICAN</v>
      </c>
      <c r="B19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Row],[PAIS]])),MAX($B$4:B192)+1,0),0)</f>
        <v>0</v>
      </c>
      <c r="C193" t="s">
        <v>200</v>
      </c>
      <c r="E193" s="11" t="s">
        <v>9990</v>
      </c>
      <c r="F193" s="11" t="s">
        <v>9990</v>
      </c>
      <c r="H193" t="s">
        <v>2188</v>
      </c>
      <c r="K193" t="s">
        <v>1426</v>
      </c>
      <c r="N193" t="str">
        <f>IFERROR(INDEX(CentroEstudiosT[NOMBRE], MATCH(ROWS($N$5:N193), CentroEstudiosT[BUSCADOR], 0)),"")</f>
        <v/>
      </c>
      <c r="P193" t="str">
        <f>UPPER(CentroEstudiosT[[#This Row],[INSTITUCION TIPO]])</f>
        <v>INSTITUTO</v>
      </c>
    </row>
    <row r="194" spans="1:16">
      <c r="A194" t="str">
        <f>CentroEstudiosT[[#This Row],[INSTITUCION SUNEDU]] &amp; IF(LEN(CentroEstudiosT[[#This Row],[SIGLAS]])&gt;0," - " &amp; CentroEstudiosT[[#This Row],[SIGLAS]],"")</f>
        <v>IISEP</v>
      </c>
      <c r="B19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Row],[PAIS]])),MAX($B$4:B192)+1,0),0)</f>
        <v>0</v>
      </c>
      <c r="C194" t="s">
        <v>200</v>
      </c>
      <c r="D194" t="s">
        <v>2489</v>
      </c>
      <c r="E194" t="s">
        <v>2680</v>
      </c>
      <c r="F194" t="s">
        <v>2523</v>
      </c>
      <c r="H194" t="s">
        <v>2188</v>
      </c>
      <c r="K194" t="s">
        <v>1426</v>
      </c>
      <c r="N194" t="str">
        <f>IFERROR(INDEX(CentroEstudiosT[NOMBRE], MATCH(ROWS($N$5:N194), CentroEstudiosT[BUSCADOR], 0)),"")</f>
        <v/>
      </c>
      <c r="P194" t="str">
        <f>UPPER(CentroEstudiosT[[#This Row],[INSTITUCION TIPO]])</f>
        <v>INSTITUTO</v>
      </c>
    </row>
    <row r="195" spans="1:16">
      <c r="A195" t="str">
        <f>CentroEstudiosT[[#This Row],[INSTITUCION SUNEDU]] &amp; IF(LEN(CentroEstudiosT[[#This Row],[SIGLAS]])&gt;0," - " &amp; CentroEstudiosT[[#This Row],[SIGLAS]],"")</f>
        <v>ILP LA PONTIFICIA</v>
      </c>
      <c r="B19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Row],[PAIS]])),MAX($B$4:B194)+1,0),0)</f>
        <v>0</v>
      </c>
      <c r="C195" t="s">
        <v>200</v>
      </c>
      <c r="D195" t="s">
        <v>2490</v>
      </c>
      <c r="E195" t="s">
        <v>2681</v>
      </c>
      <c r="F195" t="s">
        <v>2524</v>
      </c>
      <c r="H195" t="s">
        <v>2188</v>
      </c>
      <c r="K195" t="s">
        <v>1426</v>
      </c>
      <c r="N195" t="str">
        <f>IFERROR(INDEX(CentroEstudiosT[NOMBRE], MATCH(ROWS($N$5:N195), CentroEstudiosT[BUSCADOR], 0)),"")</f>
        <v/>
      </c>
      <c r="P195" t="str">
        <f>UPPER(CentroEstudiosT[[#This Row],[INSTITUCION TIPO]])</f>
        <v>INSTITUTO</v>
      </c>
    </row>
    <row r="196" spans="1:16">
      <c r="A196" t="str">
        <f>CentroEstudiosT[[#This Row],[INSTITUCION SUNEDU]] &amp; IF(LEN(CentroEstudiosT[[#This Row],[SIGLAS]])&gt;0," - " &amp; CentroEstudiosT[[#This Row],[SIGLAS]],"")</f>
        <v>INDOAMERICA</v>
      </c>
      <c r="B19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Row],[PAIS]])),MAX($B$4:B195)+1,0),0)</f>
        <v>0</v>
      </c>
      <c r="C196" t="s">
        <v>200</v>
      </c>
      <c r="D196" t="s">
        <v>1741</v>
      </c>
      <c r="E196" t="s">
        <v>2682</v>
      </c>
      <c r="F196" t="s">
        <v>1742</v>
      </c>
      <c r="H196" t="s">
        <v>2189</v>
      </c>
      <c r="I196" t="s">
        <v>2194</v>
      </c>
      <c r="K196" t="s">
        <v>1426</v>
      </c>
      <c r="N196" t="str">
        <f>IFERROR(INDEX(CentroEstudiosT[NOMBRE], MATCH(ROWS($N$5:N196), CentroEstudiosT[BUSCADOR], 0)),"")</f>
        <v/>
      </c>
      <c r="P196" t="str">
        <f>UPPER(CentroEstudiosT[[#This Row],[INSTITUCION TIPO]])</f>
        <v>INSTITUTO</v>
      </c>
    </row>
    <row r="197" spans="1:16">
      <c r="A197" t="str">
        <f>CentroEstudiosT[[#This Row],[INSTITUCION SUNEDU]] &amp; IF(LEN(CentroEstudiosT[[#This Row],[SIGLAS]])&gt;0," - " &amp; CentroEstudiosT[[#This Row],[SIGLAS]],"")</f>
        <v>DE INFORMATICA, COMPUTACION Y CIENCIAS EMPRESARIALES</v>
      </c>
      <c r="B19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Row],[PAIS]])),MAX($B$4:B196)+1,0),0)</f>
        <v>0</v>
      </c>
      <c r="C197" t="s">
        <v>200</v>
      </c>
      <c r="D197" t="s">
        <v>1618</v>
      </c>
      <c r="E197" t="s">
        <v>1619</v>
      </c>
      <c r="F197" t="s">
        <v>2370</v>
      </c>
      <c r="H197" t="s">
        <v>2188</v>
      </c>
      <c r="K197" t="s">
        <v>1426</v>
      </c>
      <c r="N197" t="str">
        <f>IFERROR(INDEX(CentroEstudiosT[NOMBRE], MATCH(ROWS($N$5:N197), CentroEstudiosT[BUSCADOR], 0)),"")</f>
        <v/>
      </c>
      <c r="P197" t="str">
        <f>UPPER(CentroEstudiosT[[#This Row],[INSTITUCION TIPO]])</f>
        <v>INSTITUTO</v>
      </c>
    </row>
    <row r="198" spans="1:16">
      <c r="A198" t="str">
        <f>CentroEstudiosT[[#This Row],[INSTITUCION SUNEDU]] &amp; IF(LEN(CentroEstudiosT[[#This Row],[SIGLAS]])&gt;0," - " &amp; CentroEstudiosT[[#This Row],[SIGLAS]],"")</f>
        <v>SANTA LUCIA</v>
      </c>
      <c r="B19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Row],[PAIS]])),MAX($B$4:B197)+1,0),0)</f>
        <v>0</v>
      </c>
      <c r="C198" t="s">
        <v>200</v>
      </c>
      <c r="D198" t="s">
        <v>2012</v>
      </c>
      <c r="E198" t="s">
        <v>2013</v>
      </c>
      <c r="F198" t="s">
        <v>2014</v>
      </c>
      <c r="H198" t="s">
        <v>2188</v>
      </c>
      <c r="I198" t="s">
        <v>1450</v>
      </c>
      <c r="K198" t="s">
        <v>1426</v>
      </c>
      <c r="N198" t="str">
        <f>IFERROR(INDEX(CentroEstudiosT[NOMBRE], MATCH(ROWS($N$5:N198), CentroEstudiosT[BUSCADOR], 0)),"")</f>
        <v/>
      </c>
      <c r="P198" t="str">
        <f>UPPER(CentroEstudiosT[[#This Row],[INSTITUCION TIPO]])</f>
        <v>INSTITUTO</v>
      </c>
    </row>
    <row r="199" spans="1:16">
      <c r="A199" t="str">
        <f>CentroEstudiosT[[#This Row],[INSTITUCION SUNEDU]] &amp; IF(LEN(CentroEstudiosT[[#This Row],[SIGLAS]])&gt;0," - " &amp; CentroEstudiosT[[#This Row],[SIGLAS]],"")</f>
        <v>ARZOBISPO LOAYZA</v>
      </c>
      <c r="B19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Row],[PAIS]])),MAX($B$4:B198)+1,0),0)</f>
        <v>0</v>
      </c>
      <c r="C199" t="s">
        <v>200</v>
      </c>
      <c r="D199" t="s">
        <v>1488</v>
      </c>
      <c r="E199" s="11" t="s">
        <v>2683</v>
      </c>
      <c r="F199" s="11" t="s">
        <v>1489</v>
      </c>
      <c r="H199" t="s">
        <v>2188</v>
      </c>
      <c r="I199" s="11"/>
      <c r="K199" t="s">
        <v>1426</v>
      </c>
      <c r="N199" t="str">
        <f>IFERROR(INDEX(CentroEstudiosT[NOMBRE], MATCH(ROWS($N$5:N199), CentroEstudiosT[BUSCADOR], 0)),"")</f>
        <v/>
      </c>
      <c r="P199" t="str">
        <f>UPPER(CentroEstudiosT[[#This Row],[INSTITUCION TIPO]])</f>
        <v>INSTITUTO</v>
      </c>
    </row>
    <row r="200" spans="1:16">
      <c r="A200" t="str">
        <f>CentroEstudiosT[[#This Row],[INSTITUCION SUNEDU]] &amp; IF(LEN(CentroEstudiosT[[#This Row],[SIGLAS]])&gt;0," - " &amp; CentroEstudiosT[[#This Row],[SIGLAS]],"")</f>
        <v>INSTITUTO PERUANO DE ACCION EMPRESARIAL - IPAE CHICLAYO</v>
      </c>
      <c r="B20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Row],[PAIS]])),MAX($B$4:B199)+1,0),0)</f>
        <v>0</v>
      </c>
      <c r="C200" t="s">
        <v>200</v>
      </c>
      <c r="D200" t="s">
        <v>1753</v>
      </c>
      <c r="E200" t="s">
        <v>2684</v>
      </c>
      <c r="F200" t="s">
        <v>2364</v>
      </c>
      <c r="G200" t="s">
        <v>2358</v>
      </c>
      <c r="H200" t="s">
        <v>2188</v>
      </c>
      <c r="K200" t="s">
        <v>1426</v>
      </c>
      <c r="N200" t="str">
        <f>IFERROR(INDEX(CentroEstudiosT[NOMBRE], MATCH(ROWS($N$5:N200), CentroEstudiosT[BUSCADOR], 0)),"")</f>
        <v/>
      </c>
      <c r="P200" t="str">
        <f>UPPER(CentroEstudiosT[[#This Row],[INSTITUCION TIPO]])</f>
        <v>INSTITUTO</v>
      </c>
    </row>
    <row r="201" spans="1:16">
      <c r="A201" t="str">
        <f>CentroEstudiosT[[#This Row],[INSTITUCION SUNEDU]] &amp; IF(LEN(CentroEstudiosT[[#This Row],[SIGLAS]])&gt;0," - " &amp; CentroEstudiosT[[#This Row],[SIGLAS]],"")</f>
        <v>INST. PER. ADM. EMP.IPAE-PIURA</v>
      </c>
      <c r="B20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Row],[PAIS]])),MAX($B$4:B200)+1,0),0)</f>
        <v>0</v>
      </c>
      <c r="C201" t="s">
        <v>200</v>
      </c>
      <c r="D201" t="s">
        <v>2491</v>
      </c>
      <c r="E201" t="s">
        <v>2685</v>
      </c>
      <c r="F201" t="s">
        <v>2525</v>
      </c>
      <c r="H201" t="s">
        <v>2188</v>
      </c>
      <c r="K201" t="s">
        <v>1426</v>
      </c>
      <c r="N201" t="str">
        <f>IFERROR(INDEX(CentroEstudiosT[NOMBRE], MATCH(ROWS($N$5:N201), CentroEstudiosT[BUSCADOR], 0)),"")</f>
        <v/>
      </c>
      <c r="P201" t="str">
        <f>UPPER(CentroEstudiosT[[#This Row],[INSTITUCION TIPO]])</f>
        <v>INSTITUTO</v>
      </c>
    </row>
    <row r="202" spans="1:16">
      <c r="A202" t="str">
        <f>CentroEstudiosT[[#This Row],[INSTITUCION SUNEDU]] &amp; IF(LEN(CentroEstudiosT[[#This Row],[SIGLAS]])&gt;0," - " &amp; CentroEstudiosT[[#This Row],[SIGLAS]],"")</f>
        <v>INSTITUTO PERUANO DE PUBLICIDAD</v>
      </c>
      <c r="B20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Row],[PAIS]])),MAX($B$4:B201)+1,0),0)</f>
        <v>0</v>
      </c>
      <c r="C202" t="s">
        <v>200</v>
      </c>
      <c r="D202" t="s">
        <v>1758</v>
      </c>
      <c r="E202" t="s">
        <v>2686</v>
      </c>
      <c r="F202" t="s">
        <v>1759</v>
      </c>
      <c r="H202" t="s">
        <v>2188</v>
      </c>
      <c r="K202" t="s">
        <v>1426</v>
      </c>
      <c r="N202" t="str">
        <f>IFERROR(INDEX(CentroEstudiosT[NOMBRE], MATCH(ROWS($N$5:N202), CentroEstudiosT[BUSCADOR], 0)),"")</f>
        <v/>
      </c>
      <c r="P202" t="str">
        <f>UPPER(CentroEstudiosT[[#This Row],[INSTITUCION TIPO]])</f>
        <v>INSTITUTO</v>
      </c>
    </row>
    <row r="203" spans="1:16">
      <c r="A203" t="str">
        <f>CentroEstudiosT[[#This Row],[INSTITUCION SUNEDU]] &amp; IF(LEN(CentroEstudiosT[[#This Row],[SIGLAS]])&gt;0," - " &amp; CentroEstudiosT[[#This Row],[SIGLAS]],"")</f>
        <v>INSTITUTO SUPERIOR PEDAGOGICO PUBLICO</v>
      </c>
      <c r="B20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Row],[PAIS]])),MAX($B$4:B202)+1,0),0)</f>
        <v>0</v>
      </c>
      <c r="C203" t="s">
        <v>200</v>
      </c>
      <c r="D203" t="s">
        <v>1760</v>
      </c>
      <c r="E203" t="s">
        <v>2687</v>
      </c>
      <c r="F203" t="s">
        <v>1761</v>
      </c>
      <c r="H203" t="s">
        <v>2187</v>
      </c>
      <c r="K203" t="s">
        <v>1426</v>
      </c>
      <c r="N203" t="str">
        <f>IFERROR(INDEX(CentroEstudiosT[NOMBRE], MATCH(ROWS($N$5:N203), CentroEstudiosT[BUSCADOR], 0)),"")</f>
        <v/>
      </c>
      <c r="P203" t="str">
        <f>UPPER(CentroEstudiosT[[#This Row],[INSTITUCION TIPO]])</f>
        <v>INSTITUTO</v>
      </c>
    </row>
    <row r="204" spans="1:16">
      <c r="A204" t="str">
        <f>CentroEstudiosT[[#This Row],[INSTITUCION SUNEDU]] &amp; IF(LEN(CentroEstudiosT[[#This Row],[SIGLAS]])&gt;0," - " &amp; CentroEstudiosT[[#This Row],[SIGLAS]],"")</f>
        <v>JOSE CRISAM</v>
      </c>
      <c r="B20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Row],[PAIS]])),MAX($B$4:B203)+1,0),0)</f>
        <v>0</v>
      </c>
      <c r="C204" t="s">
        <v>200</v>
      </c>
      <c r="D204" t="s">
        <v>1791</v>
      </c>
      <c r="E204" t="s">
        <v>2688</v>
      </c>
      <c r="F204" t="s">
        <v>1792</v>
      </c>
      <c r="H204" t="s">
        <v>2188</v>
      </c>
      <c r="I204" s="575"/>
      <c r="K204" t="s">
        <v>1426</v>
      </c>
      <c r="N204" t="str">
        <f>IFERROR(INDEX(CentroEstudiosT[NOMBRE], MATCH(ROWS($N$5:N204), CentroEstudiosT[BUSCADOR], 0)),"")</f>
        <v/>
      </c>
      <c r="P204" t="str">
        <f>UPPER(CentroEstudiosT[[#This Row],[INSTITUCION TIPO]])</f>
        <v>INSTITUTO</v>
      </c>
    </row>
    <row r="205" spans="1:16">
      <c r="A205" t="str">
        <f>CentroEstudiosT[[#This Row],[INSTITUCION SUNEDU]] &amp; IF(LEN(CentroEstudiosT[[#This Row],[SIGLAS]])&gt;0," - " &amp; CentroEstudiosT[[#This Row],[SIGLAS]],"")</f>
        <v>IESP FEDERICO VILLARREAL DE CHINCHA</v>
      </c>
      <c r="B20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Row],[PAIS]])),MAX($B$4:B204)+1,0),0)</f>
        <v>0</v>
      </c>
      <c r="C205" t="s">
        <v>200</v>
      </c>
      <c r="E205" s="575" t="s">
        <v>9939</v>
      </c>
      <c r="F205" s="11" t="s">
        <v>9939</v>
      </c>
      <c r="H205" t="s">
        <v>2188</v>
      </c>
      <c r="I205" s="575"/>
      <c r="K205" t="s">
        <v>1426</v>
      </c>
      <c r="N205" t="str">
        <f>IFERROR(INDEX(CentroEstudiosT[NOMBRE], MATCH(ROWS($N$5:N205), CentroEstudiosT[BUSCADOR], 0)),"")</f>
        <v/>
      </c>
      <c r="P205" t="str">
        <f>UPPER(CentroEstudiosT[[#This Row],[INSTITUCION TIPO]])</f>
        <v>INSTITUTO</v>
      </c>
    </row>
    <row r="206" spans="1:16">
      <c r="A206" t="str">
        <f>CentroEstudiosT[[#This Row],[INSTITUCION SUNEDU]] &amp; IF(LEN(CentroEstudiosT[[#This Row],[SIGLAS]])&gt;0," - " &amp; CentroEstudiosT[[#This Row],[SIGLAS]],"")</f>
        <v>INSTITUTO DE FORMACION MINERA DEL PERU</v>
      </c>
      <c r="B20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Row],[PAIS]])),MAX($B$4:B205)+1,0),0)</f>
        <v>0</v>
      </c>
      <c r="C206" t="s">
        <v>200</v>
      </c>
      <c r="D206" t="s">
        <v>1743</v>
      </c>
      <c r="E206" t="s">
        <v>1744</v>
      </c>
      <c r="F206" t="s">
        <v>1745</v>
      </c>
      <c r="H206" t="s">
        <v>2188</v>
      </c>
      <c r="K206" t="s">
        <v>1426</v>
      </c>
      <c r="N206" t="str">
        <f>IFERROR(INDEX(CentroEstudiosT[NOMBRE], MATCH(ROWS($N$5:N206), CentroEstudiosT[BUSCADOR], 0)),"")</f>
        <v/>
      </c>
      <c r="P206" t="str">
        <f>UPPER(CentroEstudiosT[[#This Row],[INSTITUCION TIPO]])</f>
        <v>INSTITUTO</v>
      </c>
    </row>
    <row r="207" spans="1:16">
      <c r="A207" t="str">
        <f>CentroEstudiosT[[#This Row],[INSTITUCION SUNEDU]] &amp; IF(LEN(CentroEstudiosT[[#This Row],[SIGLAS]])&gt;0," - " &amp; CentroEstudiosT[[#This Row],[SIGLAS]],"")</f>
        <v>INSTITUTO PEDAGOGICO NACIONAL DE MONTERRICO (*)</v>
      </c>
      <c r="B20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Row],[PAIS]])),MAX($B$4:B206)+1,0),0)</f>
        <v>0</v>
      </c>
      <c r="C207" t="s">
        <v>200</v>
      </c>
      <c r="D207" t="s">
        <v>1752</v>
      </c>
      <c r="E207" t="s">
        <v>2689</v>
      </c>
      <c r="F207" t="s">
        <v>2354</v>
      </c>
      <c r="H207" t="s">
        <v>2191</v>
      </c>
      <c r="I207" t="s">
        <v>1540</v>
      </c>
      <c r="K207" t="s">
        <v>1200</v>
      </c>
      <c r="N207" t="str">
        <f>IFERROR(INDEX(CentroEstudiosT[NOMBRE], MATCH(ROWS($N$5:N207), CentroEstudiosT[BUSCADOR], 0)),"")</f>
        <v/>
      </c>
      <c r="P207" t="str">
        <f>UPPER(CentroEstudiosT[[#This Row],[INSTITUCION TIPO]])</f>
        <v>INSTITUTO</v>
      </c>
    </row>
    <row r="208" spans="1:16">
      <c r="A208" t="str">
        <f>CentroEstudiosT[[#This Row],[INSTITUCION SUNEDU]] &amp; IF(LEN(CentroEstudiosT[[#This Row],[SIGLAS]])&gt;0," - " &amp; CentroEstudiosT[[#This Row],[SIGLAS]],"")</f>
        <v>INSTITUTO PERUANO DE ADMINISTRACION DE EMPRESAS - IPAE</v>
      </c>
      <c r="B20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Row],[PAIS]])),MAX($B$4:B207)+1,0),0)</f>
        <v>0</v>
      </c>
      <c r="C208" t="s">
        <v>200</v>
      </c>
      <c r="D208" t="s">
        <v>1754</v>
      </c>
      <c r="E208" t="s">
        <v>2690</v>
      </c>
      <c r="F208" t="s">
        <v>2362</v>
      </c>
      <c r="G208" t="s">
        <v>2359</v>
      </c>
      <c r="H208" t="s">
        <v>2188</v>
      </c>
      <c r="I208" t="s">
        <v>1755</v>
      </c>
      <c r="K208" t="s">
        <v>1426</v>
      </c>
      <c r="N208" t="str">
        <f>IFERROR(INDEX(CentroEstudiosT[NOMBRE], MATCH(ROWS($N$5:N208), CentroEstudiosT[BUSCADOR], 0)),"")</f>
        <v/>
      </c>
      <c r="P208" t="str">
        <f>UPPER(CentroEstudiosT[[#This Row],[INSTITUCION TIPO]])</f>
        <v>INSTITUTO</v>
      </c>
    </row>
    <row r="209" spans="1:16">
      <c r="A209" t="str">
        <f>CentroEstudiosT[[#This Row],[INSTITUCION SUNEDU]] &amp; IF(LEN(CentroEstudiosT[[#This Row],[SIGLAS]])&gt;0," - " &amp; CentroEstudiosT[[#This Row],[SIGLAS]],"")</f>
        <v>INSTITUTO DE PROFESIONES EMPRESARIALES - INTECI</v>
      </c>
      <c r="B20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Row],[PAIS]])),MAX($B$4:B208)+1,0),0)</f>
        <v>0</v>
      </c>
      <c r="C209" t="s">
        <v>200</v>
      </c>
      <c r="D209" t="s">
        <v>1748</v>
      </c>
      <c r="E209" t="s">
        <v>2691</v>
      </c>
      <c r="F209" t="s">
        <v>2363</v>
      </c>
      <c r="G209" t="s">
        <v>2357</v>
      </c>
      <c r="H209" t="s">
        <v>2188</v>
      </c>
      <c r="K209" t="s">
        <v>1426</v>
      </c>
      <c r="N209" t="str">
        <f>IFERROR(INDEX(CentroEstudiosT[NOMBRE], MATCH(ROWS($N$5:N209), CentroEstudiosT[BUSCADOR], 0)),"")</f>
        <v/>
      </c>
      <c r="P209" t="str">
        <f>UPPER(CentroEstudiosT[[#This Row],[INSTITUCION TIPO]])</f>
        <v>INSTITUTO</v>
      </c>
    </row>
    <row r="210" spans="1:16">
      <c r="A210" t="str">
        <f>CentroEstudiosT[[#This Row],[INSTITUCION SUNEDU]] &amp; IF(LEN(CentroEstudiosT[[#This Row],[SIGLAS]])&gt;0," - " &amp; CentroEstudiosT[[#This Row],[SIGLAS]],"")</f>
        <v>INSTITUTO TECNICO DE ADMINISTRACION DE EMPRESAS - ITAE</v>
      </c>
      <c r="B21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Row],[PAIS]])),MAX($B$4:B209)+1,0),0)</f>
        <v>0</v>
      </c>
      <c r="C210" t="s">
        <v>200</v>
      </c>
      <c r="D210" t="s">
        <v>1764</v>
      </c>
      <c r="E210" t="s">
        <v>2692</v>
      </c>
      <c r="F210" t="s">
        <v>2361</v>
      </c>
      <c r="G210" t="s">
        <v>2360</v>
      </c>
      <c r="H210" t="s">
        <v>2188</v>
      </c>
      <c r="K210" t="s">
        <v>1426</v>
      </c>
      <c r="N210" t="str">
        <f>IFERROR(INDEX(CentroEstudiosT[NOMBRE], MATCH(ROWS($N$5:N210), CentroEstudiosT[BUSCADOR], 0)),"")</f>
        <v/>
      </c>
      <c r="P210" t="str">
        <f>UPPER(CentroEstudiosT[[#This Row],[INSTITUCION TIPO]])</f>
        <v>INSTITUTO</v>
      </c>
    </row>
    <row r="211" spans="1:16">
      <c r="A211" t="str">
        <f>CentroEstudiosT[[#This Row],[INSTITUCION SUNEDU]] &amp; IF(LEN(CentroEstudiosT[[#This Row],[SIGLAS]])&gt;0," - " &amp; CentroEstudiosT[[#This Row],[SIGLAS]],"")</f>
        <v>INSTITUTO DE EDUCACIÓN SUPERIOR TECNOLÓGICO PRIVADO - FERCP</v>
      </c>
      <c r="B21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Row],[PAIS]])),MAX($B$4:B210)+1,0),0)</f>
        <v>0</v>
      </c>
      <c r="C211" t="s">
        <v>200</v>
      </c>
      <c r="E211" s="11" t="s">
        <v>9935</v>
      </c>
      <c r="F211" t="s">
        <v>9936</v>
      </c>
      <c r="G211" s="11" t="s">
        <v>9937</v>
      </c>
      <c r="H211" t="s">
        <v>2188</v>
      </c>
      <c r="K211" t="s">
        <v>1426</v>
      </c>
      <c r="N211" t="str">
        <f>IFERROR(INDEX(CentroEstudiosT[NOMBRE], MATCH(ROWS($N$5:N211), CentroEstudiosT[BUSCADOR], 0)),"")</f>
        <v/>
      </c>
      <c r="P211" t="str">
        <f>UPPER(CentroEstudiosT[[#This Row],[INSTITUCION TIPO]])</f>
        <v>INSTITUTO</v>
      </c>
    </row>
    <row r="212" spans="1:16">
      <c r="A212" t="str">
        <f>CentroEstudiosT[[#This Row],[INSTITUCION SUNEDU]] &amp; IF(LEN(CentroEstudiosT[[#This Row],[SIGLAS]])&gt;0," - " &amp; CentroEstudiosT[[#This Row],[SIGLAS]],"")</f>
        <v>INSTITUTO DE EDUCACIÓN SUPERIOR TECNOLÓGICO PUBLICO "PASCO"</v>
      </c>
      <c r="B21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Row],[PAIS]])),MAX($B$4:B211)+1,0),0)</f>
        <v>0</v>
      </c>
      <c r="C212" t="s">
        <v>200</v>
      </c>
      <c r="E212" s="11" t="s">
        <v>9961</v>
      </c>
      <c r="F212" t="s">
        <v>9962</v>
      </c>
      <c r="G212" s="11"/>
      <c r="H212" t="s">
        <v>2188</v>
      </c>
      <c r="K212" t="s">
        <v>1426</v>
      </c>
      <c r="N212" t="str">
        <f>IFERROR(INDEX(CentroEstudiosT[NOMBRE], MATCH(ROWS($N$5:N212), CentroEstudiosT[BUSCADOR], 0)),"")</f>
        <v/>
      </c>
      <c r="P212" t="str">
        <f>UPPER(CentroEstudiosT[[#This Row],[INSTITUCION TIPO]])</f>
        <v>INSTITUTO</v>
      </c>
    </row>
    <row r="213" spans="1:16">
      <c r="A213" t="str">
        <f>CentroEstudiosT[[#This Row],[INSTITUCION SUNEDU]] &amp; IF(LEN(CentroEstudiosT[[#This Row],[SIGLAS]])&gt;0," - " &amp; CentroEstudiosT[[#This Row],[SIGLAS]],"")</f>
        <v>DEL SUR</v>
      </c>
      <c r="B21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Row],[PAIS]])),MAX($B$4:B211)+1,0),0)</f>
        <v>0</v>
      </c>
      <c r="C213" t="s">
        <v>200</v>
      </c>
      <c r="D213" t="s">
        <v>1633</v>
      </c>
      <c r="E213" t="s">
        <v>1634</v>
      </c>
      <c r="F213" t="s">
        <v>1635</v>
      </c>
      <c r="H213" t="s">
        <v>2188</v>
      </c>
      <c r="K213" t="s">
        <v>1426</v>
      </c>
      <c r="N213" t="str">
        <f>IFERROR(INDEX(CentroEstudiosT[NOMBRE], MATCH(ROWS($N$5:N213), CentroEstudiosT[BUSCADOR], 0)),"")</f>
        <v/>
      </c>
      <c r="P213" t="str">
        <f>UPPER(CentroEstudiosT[[#This Row],[INSTITUCION TIPO]])</f>
        <v>INSTITUTO</v>
      </c>
    </row>
    <row r="214" spans="1:16">
      <c r="A214" t="str">
        <f>CentroEstudiosT[[#This Row],[INSTITUCION SUNEDU]] &amp; IF(LEN(CentroEstudiosT[[#This Row],[SIGLAS]])&gt;0," - " &amp; CentroEstudiosT[[#This Row],[SIGLAS]],"")</f>
        <v>INSTITUTO NACIONAL DE CAPACITACION PROFESIONAL</v>
      </c>
      <c r="B21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Row],[PAIS]])),MAX($B$4:B213)+1,0),0)</f>
        <v>0</v>
      </c>
      <c r="C214" t="s">
        <v>200</v>
      </c>
      <c r="D214" t="s">
        <v>1749</v>
      </c>
      <c r="E214" t="s">
        <v>1750</v>
      </c>
      <c r="F214" t="s">
        <v>2353</v>
      </c>
      <c r="H214" t="s">
        <v>2195</v>
      </c>
      <c r="I214" t="s">
        <v>1751</v>
      </c>
      <c r="K214" t="s">
        <v>1192</v>
      </c>
      <c r="N214" t="str">
        <f>IFERROR(INDEX(CentroEstudiosT[NOMBRE], MATCH(ROWS($N$5:N214), CentroEstudiosT[BUSCADOR], 0)),"")</f>
        <v/>
      </c>
      <c r="P214" t="str">
        <f>UPPER(CentroEstudiosT[[#This Row],[INSTITUCION TIPO]])</f>
        <v>INSTITUTO</v>
      </c>
    </row>
    <row r="215" spans="1:16">
      <c r="A215" t="str">
        <f>CentroEstudiosT[[#This Row],[INSTITUCION SUNEDU]] &amp; IF(LEN(CentroEstudiosT[[#This Row],[SIGLAS]])&gt;0," - " &amp; CentroEstudiosT[[#This Row],[SIGLAS]],"")</f>
        <v>INSTITUTO SUPERIOR POLITECNICO CORDOBA</v>
      </c>
      <c r="B21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Row],[PAIS]])),MAX($B$4:B214)+1,0),0)</f>
        <v>0</v>
      </c>
      <c r="C215" t="s">
        <v>200</v>
      </c>
      <c r="D215" t="s">
        <v>1762</v>
      </c>
      <c r="E215" t="s">
        <v>2693</v>
      </c>
      <c r="F215" t="s">
        <v>2355</v>
      </c>
      <c r="H215" t="s">
        <v>2196</v>
      </c>
      <c r="I215" t="s">
        <v>1763</v>
      </c>
      <c r="K215" t="s">
        <v>1192</v>
      </c>
      <c r="N215" t="str">
        <f>IFERROR(INDEX(CentroEstudiosT[NOMBRE], MATCH(ROWS($N$5:N215), CentroEstudiosT[BUSCADOR], 0)),"")</f>
        <v/>
      </c>
      <c r="P215" t="str">
        <f>UPPER(CentroEstudiosT[[#This Row],[INSTITUCION TIPO]])</f>
        <v>INSTITUTO</v>
      </c>
    </row>
    <row r="216" spans="1:16">
      <c r="A216" t="str">
        <f>CentroEstudiosT[[#This Row],[INSTITUCION SUNEDU]] &amp; IF(LEN(CentroEstudiosT[[#This Row],[SIGLAS]])&gt;0," - " &amp; CentroEstudiosT[[#This Row],[SIGLAS]],"")</f>
        <v>INSTITUTO SUPERIOR TECNOLOGICO PRIVADO SISTEMAS PERU</v>
      </c>
      <c r="B21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Row],[PAIS]])),MAX($B$4:B215)+1,0),0)</f>
        <v>0</v>
      </c>
      <c r="C216" t="s">
        <v>200</v>
      </c>
      <c r="E216" s="11" t="s">
        <v>9980</v>
      </c>
      <c r="F216" t="s">
        <v>9980</v>
      </c>
      <c r="H216" t="s">
        <v>2188</v>
      </c>
      <c r="K216" t="s">
        <v>1426</v>
      </c>
      <c r="N216" t="str">
        <f>IFERROR(INDEX(CentroEstudiosT[NOMBRE], MATCH(ROWS($N$5:N216), CentroEstudiosT[BUSCADOR], 0)),"")</f>
        <v/>
      </c>
      <c r="P216" t="str">
        <f>UPPER(CentroEstudiosT[[#This Row],[INSTITUCION TIPO]])</f>
        <v>INSTITUTO</v>
      </c>
    </row>
    <row r="217" spans="1:16">
      <c r="A217" t="str">
        <f>CentroEstudiosT[[#This Row],[INSTITUCION SUNEDU]] &amp; IF(LEN(CentroEstudiosT[[#This Row],[SIGLAS]])&gt;0," - " &amp; CentroEstudiosT[[#This Row],[SIGLAS]],"")</f>
        <v>INSTITUTO DE EDUCACIÓN SUPERIOR TECNOLÓGICO PÚBLICO "VILCANOTA"</v>
      </c>
      <c r="B21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Row],[PAIS]])),MAX($B$4:B216)+1,0),0)</f>
        <v>0</v>
      </c>
      <c r="C217" t="s">
        <v>200</v>
      </c>
      <c r="E217" s="11" t="s">
        <v>9981</v>
      </c>
      <c r="F217" t="s">
        <v>9984</v>
      </c>
      <c r="H217" t="s">
        <v>2188</v>
      </c>
      <c r="K217" t="s">
        <v>1426</v>
      </c>
      <c r="N217" t="str">
        <f>IFERROR(INDEX(CentroEstudiosT[NOMBRE], MATCH(ROWS($N$5:N217), CentroEstudiosT[BUSCADOR], 0)),"")</f>
        <v/>
      </c>
      <c r="P217" t="str">
        <f>UPPER(CentroEstudiosT[[#This Row],[INSTITUCION TIPO]])</f>
        <v>INSTITUTO</v>
      </c>
    </row>
    <row r="218" spans="1:16">
      <c r="A218" t="str">
        <f>CentroEstudiosT[[#This Row],[INSTITUCION SUNEDU]] &amp; IF(LEN(CentroEstudiosT[[#This Row],[SIGLAS]])&gt;0," - " &amp; CentroEstudiosT[[#This Row],[SIGLAS]],"")</f>
        <v>INSTITUCION DE EDUCACION SUPERIOR TECNOLOGICO PUBLICO "RIOJA"</v>
      </c>
      <c r="B21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Row],[PAIS]])),MAX($B$4:B217)+1,0),0)</f>
        <v>0</v>
      </c>
      <c r="C218" t="s">
        <v>200</v>
      </c>
      <c r="E218" s="11" t="s">
        <v>9985</v>
      </c>
      <c r="F218" s="11" t="s">
        <v>9985</v>
      </c>
      <c r="H218" t="s">
        <v>2188</v>
      </c>
      <c r="K218" t="s">
        <v>1426</v>
      </c>
      <c r="N218" t="str">
        <f>IFERROR(INDEX(CentroEstudiosT[NOMBRE], MATCH(ROWS($N$5:N218), CentroEstudiosT[BUSCADOR], 0)),"")</f>
        <v/>
      </c>
      <c r="P218" t="str">
        <f>UPPER(CentroEstudiosT[[#This Row],[INSTITUCION TIPO]])</f>
        <v>INSTITUTO</v>
      </c>
    </row>
    <row r="219" spans="1:16">
      <c r="A219" t="str">
        <f>CentroEstudiosT[[#This Row],[INSTITUCION SUNEDU]] &amp; IF(LEN(CentroEstudiosT[[#This Row],[SIGLAS]])&gt;0," - " &amp; CentroEstudiosT[[#This Row],[SIGLAS]],"")</f>
        <v>INSTITUTO DE EDUCACION SUPERIOR TECNOLOGICO "NUESTRA SEÑORA DE LAS MERCEDES" NINABAMBA</v>
      </c>
      <c r="B21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Row],[PAIS]])),MAX($B$4:B218)+1,0),0)</f>
        <v>0</v>
      </c>
      <c r="C219" t="s">
        <v>200</v>
      </c>
      <c r="E219" s="11" t="s">
        <v>9982</v>
      </c>
      <c r="F219" t="s">
        <v>9982</v>
      </c>
      <c r="H219" t="s">
        <v>2188</v>
      </c>
      <c r="K219" t="s">
        <v>1426</v>
      </c>
      <c r="N219" t="str">
        <f>IFERROR(INDEX(CentroEstudiosT[NOMBRE], MATCH(ROWS($N$5:N219), CentroEstudiosT[BUSCADOR], 0)),"")</f>
        <v/>
      </c>
      <c r="P219" t="str">
        <f>UPPER(CentroEstudiosT[[#This Row],[INSTITUCION TIPO]])</f>
        <v>INSTITUTO</v>
      </c>
    </row>
    <row r="220" spans="1:16">
      <c r="A220" t="str">
        <f>CentroEstudiosT[[#This Row],[INSTITUCION SUNEDU]] &amp; IF(LEN(CentroEstudiosT[[#This Row],[SIGLAS]])&gt;0," - " &amp; CentroEstudiosT[[#This Row],[SIGLAS]],"")</f>
        <v>INSTITUTO DE EDUCACION SUPERIOR PRIVADO "JHALEBET"</v>
      </c>
      <c r="B22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Row],[PAIS]])),MAX($B$4:B219)+1,0),0)</f>
        <v>0</v>
      </c>
      <c r="C220" t="s">
        <v>200</v>
      </c>
      <c r="E220" s="11" t="s">
        <v>9983</v>
      </c>
      <c r="F220" t="s">
        <v>9983</v>
      </c>
      <c r="H220" t="s">
        <v>2188</v>
      </c>
      <c r="K220" t="s">
        <v>1426</v>
      </c>
      <c r="N220" t="str">
        <f>IFERROR(INDEX(CentroEstudiosT[NOMBRE], MATCH(ROWS($N$5:N220), CentroEstudiosT[BUSCADOR], 0)),"")</f>
        <v/>
      </c>
      <c r="P220" t="str">
        <f>UPPER(CentroEstudiosT[[#This Row],[INSTITUCION TIPO]])</f>
        <v>INSTITUTO</v>
      </c>
    </row>
    <row r="221" spans="1:16">
      <c r="A221" t="str">
        <f>CentroEstudiosT[[#This Row],[INSTITUCION SUNEDU]] &amp; IF(LEN(CentroEstudiosT[[#This Row],[SIGLAS]])&gt;0," - " &amp; CentroEstudiosT[[#This Row],[SIGLAS]],"")</f>
        <v>INTER.CARRERAS TEC. - INTECI</v>
      </c>
      <c r="B22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Row],[PAIS]])),MAX($B$4:B215)+1,0),0)</f>
        <v>0</v>
      </c>
      <c r="C221" t="s">
        <v>200</v>
      </c>
      <c r="D221" t="s">
        <v>2492</v>
      </c>
      <c r="E221" t="s">
        <v>2694</v>
      </c>
      <c r="F221" t="s">
        <v>2526</v>
      </c>
      <c r="H221" t="s">
        <v>2188</v>
      </c>
      <c r="K221" t="s">
        <v>1426</v>
      </c>
      <c r="N221" t="str">
        <f>IFERROR(INDEX(CentroEstudiosT[NOMBRE], MATCH(ROWS($N$5:N221), CentroEstudiosT[BUSCADOR], 0)),"")</f>
        <v/>
      </c>
      <c r="P221" t="str">
        <f>UPPER(CentroEstudiosT[[#This Row],[INSTITUCION TIPO]])</f>
        <v>INSTITUTO</v>
      </c>
    </row>
    <row r="222" spans="1:16">
      <c r="A222" t="str">
        <f>CentroEstudiosT[[#This Row],[INSTITUCION SUNEDU]] &amp; IF(LEN(CentroEstudiosT[[#This Row],[SIGLAS]])&gt;0," - " &amp; CentroEstudiosT[[#This Row],[SIGLAS]],"")</f>
        <v>INTERAMERICANO</v>
      </c>
      <c r="B22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Row],[PAIS]])),MAX($B$4:B221)+1,0),0)</f>
        <v>0</v>
      </c>
      <c r="C222" t="s">
        <v>200</v>
      </c>
      <c r="D222" t="s">
        <v>1768</v>
      </c>
      <c r="E222" t="s">
        <v>2695</v>
      </c>
      <c r="F222" t="s">
        <v>1769</v>
      </c>
      <c r="H222" t="s">
        <v>2188</v>
      </c>
      <c r="I222" t="s">
        <v>1514</v>
      </c>
      <c r="K222" t="s">
        <v>1426</v>
      </c>
      <c r="N222" t="str">
        <f>IFERROR(INDEX(CentroEstudiosT[NOMBRE], MATCH(ROWS($N$5:N222), CentroEstudiosT[BUSCADOR], 0)),"")</f>
        <v/>
      </c>
      <c r="P222" t="str">
        <f>UPPER(CentroEstudiosT[[#This Row],[INSTITUCION TIPO]])</f>
        <v>INSTITUTO</v>
      </c>
    </row>
    <row r="223" spans="1:16">
      <c r="A223" t="str">
        <f>CentroEstudiosT[[#This Row],[INSTITUCION SUNEDU]] &amp; IF(LEN(CentroEstudiosT[[#This Row],[SIGLAS]])&gt;0," - " &amp; CentroEstudiosT[[#This Row],[SIGLAS]],"")</f>
        <v>INTERNACIONAL</v>
      </c>
      <c r="B22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Row],[PAIS]])),MAX($B$4:B222)+1,0),0)</f>
        <v>0</v>
      </c>
      <c r="C223" t="s">
        <v>200</v>
      </c>
      <c r="D223" t="s">
        <v>1770</v>
      </c>
      <c r="E223" t="s">
        <v>2696</v>
      </c>
      <c r="F223" t="s">
        <v>1771</v>
      </c>
      <c r="H223" t="s">
        <v>2188</v>
      </c>
      <c r="K223" t="s">
        <v>1426</v>
      </c>
      <c r="N223" t="str">
        <f>IFERROR(INDEX(CentroEstudiosT[NOMBRE], MATCH(ROWS($N$5:N223), CentroEstudiosT[BUSCADOR], 0)),"")</f>
        <v/>
      </c>
      <c r="P223" t="str">
        <f>UPPER(CentroEstudiosT[[#This Row],[INSTITUCION TIPO]])</f>
        <v>INSTITUTO</v>
      </c>
    </row>
    <row r="224" spans="1:16">
      <c r="A224" t="str">
        <f>CentroEstudiosT[[#This Row],[INSTITUCION SUNEDU]] &amp; IF(LEN(CentroEstudiosT[[#This Row],[SIGLAS]])&gt;0," - " &amp; CentroEstudiosT[[#This Row],[SIGLAS]],"")</f>
        <v>INSTITUTO DE INVESTIGACION SOCIOECONOMICO LATINOAMERICANO - INTUR PERU</v>
      </c>
      <c r="B22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Row],[PAIS]])),MAX($B$4:B223)+1,0),0)</f>
        <v>0</v>
      </c>
      <c r="C224" t="s">
        <v>200</v>
      </c>
      <c r="D224" t="s">
        <v>1746</v>
      </c>
      <c r="E224" t="s">
        <v>2697</v>
      </c>
      <c r="F224" t="s">
        <v>2373</v>
      </c>
      <c r="G224" t="s">
        <v>1747</v>
      </c>
      <c r="H224" t="s">
        <v>2188</v>
      </c>
      <c r="K224" t="s">
        <v>1426</v>
      </c>
      <c r="N224" t="str">
        <f>IFERROR(INDEX(CentroEstudiosT[NOMBRE], MATCH(ROWS($N$5:N224), CentroEstudiosT[BUSCADOR], 0)),"")</f>
        <v/>
      </c>
      <c r="P224" t="str">
        <f>UPPER(CentroEstudiosT[[#This Row],[INSTITUCION TIPO]])</f>
        <v>INSTITUTO</v>
      </c>
    </row>
    <row r="225" spans="1:16">
      <c r="A225" t="str">
        <f>CentroEstudiosT[[#This Row],[INSTITUCION SUNEDU]] &amp; IF(LEN(CentroEstudiosT[[#This Row],[SIGLAS]])&gt;0," - " &amp; CentroEstudiosT[[#This Row],[SIGLAS]],"")</f>
        <v>INSTITUTO HONORIO DELGADO</v>
      </c>
      <c r="B22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Row],[PAIS]])),MAX($B$4:B224)+1,0),0)</f>
        <v>0</v>
      </c>
      <c r="C225" t="s">
        <v>200</v>
      </c>
      <c r="E225" s="11" t="s">
        <v>9957</v>
      </c>
      <c r="F225" s="11" t="s">
        <v>9958</v>
      </c>
      <c r="H225" t="s">
        <v>2188</v>
      </c>
      <c r="K225" t="s">
        <v>1426</v>
      </c>
      <c r="N225" t="str">
        <f>IFERROR(INDEX(CentroEstudiosT[NOMBRE], MATCH(ROWS($N$5:N225), CentroEstudiosT[BUSCADOR], 0)),"")</f>
        <v/>
      </c>
      <c r="P225" t="str">
        <f>UPPER(CentroEstudiosT[[#This Row],[INSTITUCION TIPO]])</f>
        <v>INSTITUTO</v>
      </c>
    </row>
    <row r="226" spans="1:16">
      <c r="A226" t="str">
        <f>CentroEstudiosT[[#This Row],[INSTITUCION SUNEDU]] &amp; IF(LEN(CentroEstudiosT[[#This Row],[SIGLAS]])&gt;0," - " &amp; CentroEstudiosT[[#This Row],[SIGLAS]],"")</f>
        <v>IP DE LOGISTIC APLICADA INLONG</v>
      </c>
      <c r="B22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Row],[PAIS]])),MAX($B$4:B225)+1,0),0)</f>
        <v>0</v>
      </c>
      <c r="C226" t="s">
        <v>200</v>
      </c>
      <c r="D226" t="s">
        <v>2493</v>
      </c>
      <c r="E226" t="s">
        <v>2494</v>
      </c>
      <c r="F226" t="s">
        <v>2494</v>
      </c>
      <c r="H226" t="s">
        <v>2188</v>
      </c>
      <c r="K226" t="s">
        <v>1426</v>
      </c>
      <c r="N226" t="str">
        <f>IFERROR(INDEX(CentroEstudiosT[NOMBRE], MATCH(ROWS($N$5:N226), CentroEstudiosT[BUSCADOR], 0)),"")</f>
        <v/>
      </c>
      <c r="P226" t="str">
        <f>UPPER(CentroEstudiosT[[#This Row],[INSTITUCION TIPO]])</f>
        <v>INSTITUTO</v>
      </c>
    </row>
    <row r="227" spans="1:16">
      <c r="A227" t="str">
        <f>CentroEstudiosT[[#This Row],[INSTITUCION SUNEDU]] &amp; IF(LEN(CentroEstudiosT[[#This Row],[SIGLAS]])&gt;0," - " &amp; CentroEstudiosT[[#This Row],[SIGLAS]],"")</f>
        <v>ISA INTEGRAL</v>
      </c>
      <c r="B22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Row],[PAIS]])),MAX($B$4:B226)+1,0),0)</f>
        <v>0</v>
      </c>
      <c r="C227" t="s">
        <v>200</v>
      </c>
      <c r="D227" t="s">
        <v>1772</v>
      </c>
      <c r="E227" t="s">
        <v>2698</v>
      </c>
      <c r="F227" t="s">
        <v>1773</v>
      </c>
      <c r="H227" t="s">
        <v>2188</v>
      </c>
      <c r="K227" t="s">
        <v>1426</v>
      </c>
      <c r="N227" t="str">
        <f>IFERROR(INDEX(CentroEstudiosT[NOMBRE], MATCH(ROWS($N$5:N227), CentroEstudiosT[BUSCADOR], 0)),"")</f>
        <v/>
      </c>
      <c r="P227" t="str">
        <f>UPPER(CentroEstudiosT[[#This Row],[INSTITUCION TIPO]])</f>
        <v>INSTITUTO</v>
      </c>
    </row>
    <row r="228" spans="1:16">
      <c r="A228" t="str">
        <f>CentroEstudiosT[[#This Row],[INSTITUCION SUNEDU]] &amp; IF(LEN(CentroEstudiosT[[#This Row],[SIGLAS]])&gt;0," - " &amp; CentroEstudiosT[[#This Row],[SIGLAS]],"")</f>
        <v>ISATEC</v>
      </c>
      <c r="B22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Row],[PAIS]])),MAX($B$4:B227)+1,0),0)</f>
        <v>0</v>
      </c>
      <c r="C228" t="s">
        <v>200</v>
      </c>
      <c r="D228" t="s">
        <v>2495</v>
      </c>
      <c r="E228" t="s">
        <v>2699</v>
      </c>
      <c r="F228" t="s">
        <v>2527</v>
      </c>
      <c r="H228" t="s">
        <v>2188</v>
      </c>
      <c r="K228" t="s">
        <v>1426</v>
      </c>
      <c r="N228" t="str">
        <f>IFERROR(INDEX(CentroEstudiosT[NOMBRE], MATCH(ROWS($N$5:N228), CentroEstudiosT[BUSCADOR], 0)),"")</f>
        <v/>
      </c>
      <c r="P228" t="str">
        <f>UPPER(CentroEstudiosT[[#This Row],[INSTITUCION TIPO]])</f>
        <v>INSTITUTO</v>
      </c>
    </row>
    <row r="229" spans="1:16">
      <c r="A229" t="str">
        <f>CentroEstudiosT[[#This Row],[INSTITUCION SUNEDU]] &amp; IF(LEN(CentroEstudiosT[[#This Row],[SIGLAS]])&gt;0," - " &amp; CentroEstudiosT[[#This Row],[SIGLAS]],"")</f>
        <v>ISOTUR</v>
      </c>
      <c r="B22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Row],[PAIS]])),MAX($B$4:B228)+1,0),0)</f>
        <v>0</v>
      </c>
      <c r="C229" t="s">
        <v>200</v>
      </c>
      <c r="D229" t="s">
        <v>1774</v>
      </c>
      <c r="E229" t="s">
        <v>2700</v>
      </c>
      <c r="F229" t="s">
        <v>1775</v>
      </c>
      <c r="H229" t="s">
        <v>2188</v>
      </c>
      <c r="K229" t="s">
        <v>1426</v>
      </c>
      <c r="N229" t="str">
        <f>IFERROR(INDEX(CentroEstudiosT[NOMBRE], MATCH(ROWS($N$5:N229), CentroEstudiosT[BUSCADOR], 0)),"")</f>
        <v/>
      </c>
      <c r="P229" t="str">
        <f>UPPER(CentroEstudiosT[[#This Row],[INSTITUCION TIPO]])</f>
        <v>INSTITUTO</v>
      </c>
    </row>
    <row r="230" spans="1:16">
      <c r="A230" t="str">
        <f>CentroEstudiosT[[#This Row],[INSTITUCION SUNEDU]] &amp; IF(LEN(CentroEstudiosT[[#This Row],[SIGLAS]])&gt;0," - " &amp; CentroEstudiosT[[#This Row],[SIGLAS]],"")</f>
        <v>LUIS REBAZA NEIRA</v>
      </c>
      <c r="B23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Row],[PAIS]])),MAX($B$4:B229)+1,0),0)</f>
        <v>0</v>
      </c>
      <c r="C230" t="s">
        <v>200</v>
      </c>
      <c r="D230" t="s">
        <v>1847</v>
      </c>
      <c r="E230" t="s">
        <v>1848</v>
      </c>
      <c r="F230" t="s">
        <v>1849</v>
      </c>
      <c r="H230" t="s">
        <v>2188</v>
      </c>
      <c r="K230" t="s">
        <v>1426</v>
      </c>
      <c r="N230" t="str">
        <f>IFERROR(INDEX(CentroEstudiosT[NOMBRE], MATCH(ROWS($N$5:N230), CentroEstudiosT[BUSCADOR], 0)),"")</f>
        <v/>
      </c>
      <c r="P230" t="str">
        <f>UPPER(CentroEstudiosT[[#This Row],[INSTITUCION TIPO]])</f>
        <v>INSTITUTO</v>
      </c>
    </row>
    <row r="231" spans="1:16">
      <c r="A231" t="str">
        <f>CentroEstudiosT[[#This Row],[INSTITUCION SUNEDU]] &amp; IF(LEN(CentroEstudiosT[[#This Row],[SIGLAS]])&gt;0," - " &amp; CentroEstudiosT[[#This Row],[SIGLAS]],"")</f>
        <v>ISTP CENTRO DE ENSEÑANZA SUPER</v>
      </c>
      <c r="B23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Row],[PAIS]])),MAX($B$4:B230)+1,0),0)</f>
        <v>0</v>
      </c>
      <c r="C231" t="s">
        <v>200</v>
      </c>
      <c r="D231" t="s">
        <v>2496</v>
      </c>
      <c r="E231" t="s">
        <v>2497</v>
      </c>
      <c r="F231" t="s">
        <v>2497</v>
      </c>
      <c r="H231" t="s">
        <v>2188</v>
      </c>
      <c r="K231" t="s">
        <v>1426</v>
      </c>
      <c r="N231" t="str">
        <f>IFERROR(INDEX(CentroEstudiosT[NOMBRE], MATCH(ROWS($N$5:N231), CentroEstudiosT[BUSCADOR], 0)),"")</f>
        <v/>
      </c>
      <c r="P231" t="str">
        <f>UPPER(CentroEstudiosT[[#This Row],[INSTITUCION TIPO]])</f>
        <v>INSTITUTO</v>
      </c>
    </row>
    <row r="232" spans="1:16">
      <c r="A232" t="str">
        <f>CentroEstudiosT[[#This Row],[INSTITUCION SUNEDU]] &amp; IF(LEN(CentroEstudiosT[[#This Row],[SIGLAS]])&gt;0," - " &amp; CentroEstudiosT[[#This Row],[SIGLAS]],"")</f>
        <v>ESUTEL - DE TELECOMUNICACIONES Y TELEMATICA</v>
      </c>
      <c r="B23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Row],[PAIS]])),MAX($B$4:B231)+1,0),0)</f>
        <v>0</v>
      </c>
      <c r="C232" t="s">
        <v>200</v>
      </c>
      <c r="D232" t="s">
        <v>1682</v>
      </c>
      <c r="E232" t="s">
        <v>1683</v>
      </c>
      <c r="F232" t="s">
        <v>1684</v>
      </c>
      <c r="H232" t="s">
        <v>2188</v>
      </c>
      <c r="K232" t="s">
        <v>1426</v>
      </c>
      <c r="N232" t="str">
        <f>IFERROR(INDEX(CentroEstudiosT[NOMBRE], MATCH(ROWS($N$5:N232), CentroEstudiosT[BUSCADOR], 0)),"")</f>
        <v/>
      </c>
      <c r="P232" t="str">
        <f>UPPER(CentroEstudiosT[[#This Row],[INSTITUCION TIPO]])</f>
        <v>INSTITUTO</v>
      </c>
    </row>
    <row r="233" spans="1:16">
      <c r="A233" t="str">
        <f>CentroEstudiosT[[#This Row],[INSTITUCION SUNEDU]] &amp; IF(LEN(CentroEstudiosT[[#This Row],[SIGLAS]])&gt;0," - " &amp; CentroEstudiosT[[#This Row],[SIGLAS]],"")</f>
        <v>KIMBIRI</v>
      </c>
      <c r="B23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Row],[PAIS]])),MAX($B$4:B232)+1,0),0)</f>
        <v>0</v>
      </c>
      <c r="C233" t="s">
        <v>200</v>
      </c>
      <c r="D233" t="s">
        <v>1814</v>
      </c>
      <c r="E233" t="s">
        <v>1815</v>
      </c>
      <c r="F233" t="s">
        <v>1816</v>
      </c>
      <c r="H233" t="s">
        <v>2188</v>
      </c>
      <c r="K233" t="s">
        <v>1426</v>
      </c>
      <c r="N233" t="str">
        <f>IFERROR(INDEX(CentroEstudiosT[NOMBRE], MATCH(ROWS($N$5:N233), CentroEstudiosT[BUSCADOR], 0)),"")</f>
        <v/>
      </c>
      <c r="P233" t="str">
        <f>UPPER(CentroEstudiosT[[#This Row],[INSTITUCION TIPO]])</f>
        <v>INSTITUTO</v>
      </c>
    </row>
    <row r="234" spans="1:16">
      <c r="A234" t="str">
        <f>CentroEstudiosT[[#This Row],[INSTITUCION SUNEDU]] &amp; IF(LEN(CentroEstudiosT[[#This Row],[SIGLAS]])&gt;0," - " &amp; CentroEstudiosT[[#This Row],[SIGLAS]],"")</f>
        <v>ISTP MODERN SYSTEMS</v>
      </c>
      <c r="B23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Row],[PAIS]])),MAX($B$4:B233)+1,0),0)</f>
        <v>0</v>
      </c>
      <c r="C234" t="s">
        <v>200</v>
      </c>
      <c r="D234" t="s">
        <v>2498</v>
      </c>
      <c r="E234" t="s">
        <v>2499</v>
      </c>
      <c r="F234" t="s">
        <v>2499</v>
      </c>
      <c r="H234" t="s">
        <v>2188</v>
      </c>
      <c r="K234" t="s">
        <v>1426</v>
      </c>
      <c r="N234" t="str">
        <f>IFERROR(INDEX(CentroEstudiosT[NOMBRE], MATCH(ROWS($N$5:N234), CentroEstudiosT[BUSCADOR], 0)),"")</f>
        <v/>
      </c>
      <c r="P234" t="str">
        <f>UPPER(CentroEstudiosT[[#This Row],[INSTITUCION TIPO]])</f>
        <v>INSTITUTO</v>
      </c>
    </row>
    <row r="235" spans="1:16">
      <c r="A235" t="str">
        <f>CentroEstudiosT[[#This Row],[INSTITUCION SUNEDU]] &amp; IF(LEN(CentroEstudiosT[[#This Row],[SIGLAS]])&gt;0," - " &amp; CentroEstudiosT[[#This Row],[SIGLAS]],"")</f>
        <v>JEAN PIAGET</v>
      </c>
      <c r="B23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Row],[PAIS]])),MAX($B$4:B234)+1,0),0)</f>
        <v>0</v>
      </c>
      <c r="C235" t="s">
        <v>200</v>
      </c>
      <c r="D235" t="s">
        <v>1778</v>
      </c>
      <c r="E235" t="s">
        <v>2701</v>
      </c>
      <c r="F235" t="s">
        <v>1779</v>
      </c>
      <c r="H235" t="s">
        <v>2188</v>
      </c>
      <c r="I235" t="s">
        <v>2215</v>
      </c>
      <c r="K235" t="s">
        <v>1426</v>
      </c>
      <c r="N235" t="str">
        <f>IFERROR(INDEX(CentroEstudiosT[NOMBRE], MATCH(ROWS($N$5:N235), CentroEstudiosT[BUSCADOR], 0)),"")</f>
        <v/>
      </c>
      <c r="P235" t="str">
        <f>UPPER(CentroEstudiosT[[#This Row],[INSTITUCION TIPO]])</f>
        <v>INSTITUTO</v>
      </c>
    </row>
    <row r="236" spans="1:16">
      <c r="A236" t="str">
        <f>CentroEstudiosT[[#This Row],[INSTITUCION SUNEDU]] &amp; IF(LEN(CentroEstudiosT[[#This Row],[SIGLAS]])&gt;0," - " &amp; CentroEstudiosT[[#This Row],[SIGLAS]],"")</f>
        <v>JESUS DE NAZARETH</v>
      </c>
      <c r="B23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Row],[PAIS]])),MAX($B$4:B235)+1,0),0)</f>
        <v>0</v>
      </c>
      <c r="C236" t="s">
        <v>200</v>
      </c>
      <c r="D236" t="s">
        <v>1780</v>
      </c>
      <c r="E236" t="s">
        <v>2702</v>
      </c>
      <c r="F236" t="s">
        <v>1781</v>
      </c>
      <c r="H236" t="s">
        <v>2188</v>
      </c>
      <c r="I236" t="s">
        <v>2217</v>
      </c>
      <c r="K236" t="s">
        <v>1426</v>
      </c>
      <c r="N236" t="str">
        <f>IFERROR(INDEX(CentroEstudiosT[NOMBRE], MATCH(ROWS($N$5:N236), CentroEstudiosT[BUSCADOR], 0)),"")</f>
        <v/>
      </c>
      <c r="P236" t="str">
        <f>UPPER(CentroEstudiosT[[#This Row],[INSTITUCION TIPO]])</f>
        <v>INSTITUTO</v>
      </c>
    </row>
    <row r="237" spans="1:16">
      <c r="A237" t="str">
        <f>CentroEstudiosT[[#This Row],[INSTITUCION SUNEDU]] &amp; IF(LEN(CentroEstudiosT[[#This Row],[SIGLAS]])&gt;0," - " &amp; CentroEstudiosT[[#This Row],[SIGLAS]],"")</f>
        <v>JHON VON NEUMANN</v>
      </c>
      <c r="B23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Row],[PAIS]])),MAX($B$4:B236)+1,0),0)</f>
        <v>0</v>
      </c>
      <c r="C237" t="s">
        <v>200</v>
      </c>
      <c r="D237" t="s">
        <v>2500</v>
      </c>
      <c r="E237" t="s">
        <v>2703</v>
      </c>
      <c r="F237" t="s">
        <v>2528</v>
      </c>
      <c r="H237" t="s">
        <v>2188</v>
      </c>
      <c r="K237" t="s">
        <v>1426</v>
      </c>
      <c r="N237" t="str">
        <f>IFERROR(INDEX(CentroEstudiosT[NOMBRE], MATCH(ROWS($N$5:N237), CentroEstudiosT[BUSCADOR], 0)),"")</f>
        <v/>
      </c>
      <c r="P237" t="str">
        <f>UPPER(CentroEstudiosT[[#This Row],[INSTITUCION TIPO]])</f>
        <v>INSTITUTO</v>
      </c>
    </row>
    <row r="238" spans="1:16">
      <c r="A238" t="str">
        <f>CentroEstudiosT[[#This Row],[INSTITUCION SUNEDU]] &amp; IF(LEN(CentroEstudiosT[[#This Row],[SIGLAS]])&gt;0," - " &amp; CentroEstudiosT[[#This Row],[SIGLAS]],"")</f>
        <v>JOHN A MACKAY</v>
      </c>
      <c r="B23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Row],[PAIS]])),MAX($B$4:B237)+1,0),0)</f>
        <v>0</v>
      </c>
      <c r="C238" t="s">
        <v>200</v>
      </c>
      <c r="D238" t="s">
        <v>1782</v>
      </c>
      <c r="E238" t="s">
        <v>2704</v>
      </c>
      <c r="F238" t="s">
        <v>1783</v>
      </c>
      <c r="H238" t="s">
        <v>2188</v>
      </c>
      <c r="K238" t="s">
        <v>1426</v>
      </c>
      <c r="N238" t="str">
        <f>IFERROR(INDEX(CentroEstudiosT[NOMBRE], MATCH(ROWS($N$5:N238), CentroEstudiosT[BUSCADOR], 0)),"")</f>
        <v/>
      </c>
      <c r="P238" t="str">
        <f>UPPER(CentroEstudiosT[[#This Row],[INSTITUCION TIPO]])</f>
        <v>INSTITUTO</v>
      </c>
    </row>
    <row r="239" spans="1:16">
      <c r="A239" t="str">
        <f>CentroEstudiosT[[#This Row],[INSTITUCION SUNEDU]] &amp; IF(LEN(CentroEstudiosT[[#This Row],[SIGLAS]])&gt;0," - " &amp; CentroEstudiosT[[#This Row],[SIGLAS]],"")</f>
        <v>JORGE DESMAISON SEMINARIO</v>
      </c>
      <c r="B23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Row],[PAIS]])),MAX($B$4:B238)+1,0),0)</f>
        <v>0</v>
      </c>
      <c r="C239" t="s">
        <v>200</v>
      </c>
      <c r="D239" t="s">
        <v>1784</v>
      </c>
      <c r="E239" t="s">
        <v>2705</v>
      </c>
      <c r="F239" t="s">
        <v>1785</v>
      </c>
      <c r="H239" t="s">
        <v>2188</v>
      </c>
      <c r="K239" t="s">
        <v>1426</v>
      </c>
      <c r="N239" t="str">
        <f>IFERROR(INDEX(CentroEstudiosT[NOMBRE], MATCH(ROWS($N$5:N239), CentroEstudiosT[BUSCADOR], 0)),"")</f>
        <v/>
      </c>
      <c r="P239" t="str">
        <f>UPPER(CentroEstudiosT[[#This Row],[INSTITUCION TIPO]])</f>
        <v>INSTITUTO</v>
      </c>
    </row>
    <row r="240" spans="1:16">
      <c r="A240" t="str">
        <f>CentroEstudiosT[[#This Row],[INSTITUCION SUNEDU]] &amp; IF(LEN(CentroEstudiosT[[#This Row],[SIGLAS]])&gt;0," - " &amp; CentroEstudiosT[[#This Row],[SIGLAS]],"")</f>
        <v>JOSE ANTONIO ENCINAS</v>
      </c>
      <c r="B24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Row],[PAIS]])),MAX($B$4:B239)+1,0),0)</f>
        <v>0</v>
      </c>
      <c r="C240" t="s">
        <v>200</v>
      </c>
      <c r="D240" t="s">
        <v>1786</v>
      </c>
      <c r="E240" t="s">
        <v>2706</v>
      </c>
      <c r="F240" t="s">
        <v>1787</v>
      </c>
      <c r="H240" t="s">
        <v>2188</v>
      </c>
      <c r="K240" t="s">
        <v>1426</v>
      </c>
      <c r="N240" t="str">
        <f>IFERROR(INDEX(CentroEstudiosT[NOMBRE], MATCH(ROWS($N$5:N240), CentroEstudiosT[BUSCADOR], 0)),"")</f>
        <v/>
      </c>
      <c r="P240" t="str">
        <f>UPPER(CentroEstudiosT[[#This Row],[INSTITUCION TIPO]])</f>
        <v>INSTITUTO</v>
      </c>
    </row>
    <row r="241" spans="1:16">
      <c r="A241" t="str">
        <f>CentroEstudiosT[[#This Row],[INSTITUCION SUNEDU]] &amp; IF(LEN(CentroEstudiosT[[#This Row],[SIGLAS]])&gt;0," - " &amp; CentroEstudiosT[[#This Row],[SIGLAS]],"")</f>
        <v>JOSE ARNALDO SABOGAL DIEGUEZ</v>
      </c>
      <c r="B24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Row],[PAIS]])),MAX($B$4:B240)+1,0),0)</f>
        <v>0</v>
      </c>
      <c r="C241" t="s">
        <v>200</v>
      </c>
      <c r="D241" t="s">
        <v>1788</v>
      </c>
      <c r="E241" t="s">
        <v>2707</v>
      </c>
      <c r="F241" t="s">
        <v>1789</v>
      </c>
      <c r="H241" t="s">
        <v>2188</v>
      </c>
      <c r="K241" t="s">
        <v>1426</v>
      </c>
      <c r="N241" t="str">
        <f>IFERROR(INDEX(CentroEstudiosT[NOMBRE], MATCH(ROWS($N$5:N241), CentroEstudiosT[BUSCADOR], 0)),"")</f>
        <v/>
      </c>
      <c r="P241" t="str">
        <f>UPPER(CentroEstudiosT[[#This Row],[INSTITUCION TIPO]])</f>
        <v>INSTITUTO</v>
      </c>
    </row>
    <row r="242" spans="1:16">
      <c r="A242" t="str">
        <f>CentroEstudiosT[[#This Row],[INSTITUCION SUNEDU]] &amp; IF(LEN(CentroEstudiosT[[#This Row],[SIGLAS]])&gt;0," - " &amp; CentroEstudiosT[[#This Row],[SIGLAS]],"")</f>
        <v>JOSE CARLOS MARIATEGUI</v>
      </c>
      <c r="B24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Row],[PAIS]])),MAX($B$4:B241)+1,0),0)</f>
        <v>0</v>
      </c>
      <c r="C242" t="s">
        <v>200</v>
      </c>
      <c r="D242" t="s">
        <v>2501</v>
      </c>
      <c r="E242" t="s">
        <v>2708</v>
      </c>
      <c r="F242" t="s">
        <v>1790</v>
      </c>
      <c r="H242" t="s">
        <v>2188</v>
      </c>
      <c r="K242" t="s">
        <v>1426</v>
      </c>
      <c r="N242" t="str">
        <f>IFERROR(INDEX(CentroEstudiosT[NOMBRE], MATCH(ROWS($N$5:N242), CentroEstudiosT[BUSCADOR], 0)),"")</f>
        <v/>
      </c>
      <c r="P242" t="str">
        <f>UPPER(CentroEstudiosT[[#This Row],[INSTITUCION TIPO]])</f>
        <v>INSTITUTO</v>
      </c>
    </row>
    <row r="243" spans="1:16">
      <c r="A243" t="str">
        <f>CentroEstudiosT[[#This Row],[INSTITUCION SUNEDU]] &amp; IF(LEN(CentroEstudiosT[[#This Row],[SIGLAS]])&gt;0," - " &amp; CentroEstudiosT[[#This Row],[SIGLAS]],"")</f>
        <v>JOSE FAUSTINO SANCHEZ CARRION</v>
      </c>
      <c r="B24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Row],[PAIS]])),MAX($B$4:B242)+1,0),0)</f>
        <v>0</v>
      </c>
      <c r="C243" t="s">
        <v>200</v>
      </c>
      <c r="D243" t="s">
        <v>1793</v>
      </c>
      <c r="E243" t="s">
        <v>2709</v>
      </c>
      <c r="F243" t="s">
        <v>1794</v>
      </c>
      <c r="H243" t="s">
        <v>2187</v>
      </c>
      <c r="K243" t="s">
        <v>1426</v>
      </c>
      <c r="N243" t="str">
        <f>IFERROR(INDEX(CentroEstudiosT[NOMBRE], MATCH(ROWS($N$5:N243), CentroEstudiosT[BUSCADOR], 0)),"")</f>
        <v/>
      </c>
      <c r="P243" t="str">
        <f>UPPER(CentroEstudiosT[[#This Row],[INSTITUCION TIPO]])</f>
        <v>INSTITUTO</v>
      </c>
    </row>
    <row r="244" spans="1:16">
      <c r="A244" t="str">
        <f>CentroEstudiosT[[#This Row],[INSTITUCION SUNEDU]] &amp; IF(LEN(CentroEstudiosT[[#This Row],[SIGLAS]])&gt;0," - " &amp; CentroEstudiosT[[#This Row],[SIGLAS]],"")</f>
        <v>JOSE PARDO</v>
      </c>
      <c r="B24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Row],[PAIS]])),MAX($B$4:B243)+1,0),0)</f>
        <v>0</v>
      </c>
      <c r="C244" t="s">
        <v>200</v>
      </c>
      <c r="D244" t="s">
        <v>1795</v>
      </c>
      <c r="E244" t="s">
        <v>2710</v>
      </c>
      <c r="F244" s="11" t="s">
        <v>1796</v>
      </c>
      <c r="G244" s="11"/>
      <c r="H244" t="s">
        <v>2188</v>
      </c>
      <c r="K244" t="s">
        <v>1426</v>
      </c>
      <c r="N244" t="str">
        <f>IFERROR(INDEX(CentroEstudiosT[NOMBRE], MATCH(ROWS($N$5:N244), CentroEstudiosT[BUSCADOR], 0)),"")</f>
        <v/>
      </c>
      <c r="P244" t="str">
        <f>UPPER(CentroEstudiosT[[#This Row],[INSTITUCION TIPO]])</f>
        <v>INSTITUTO</v>
      </c>
    </row>
    <row r="245" spans="1:16">
      <c r="A245" t="str">
        <f>CentroEstudiosT[[#This Row],[INSTITUCION SUNEDU]] &amp; IF(LEN(CentroEstudiosT[[#This Row],[SIGLAS]])&gt;0," - " &amp; CentroEstudiosT[[#This Row],[SIGLAS]],"")</f>
        <v>JOSE SABOGAL</v>
      </c>
      <c r="B24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Row],[PAIS]])),MAX($B$4:B244)+1,0),0)</f>
        <v>0</v>
      </c>
      <c r="C245" t="s">
        <v>200</v>
      </c>
      <c r="D245" t="s">
        <v>1797</v>
      </c>
      <c r="E245" t="s">
        <v>2711</v>
      </c>
      <c r="F245" t="s">
        <v>1798</v>
      </c>
      <c r="H245" t="s">
        <v>2188</v>
      </c>
      <c r="K245" t="s">
        <v>1426</v>
      </c>
      <c r="N245" t="str">
        <f>IFERROR(INDEX(CentroEstudiosT[NOMBRE], MATCH(ROWS($N$5:N245), CentroEstudiosT[BUSCADOR], 0)),"")</f>
        <v/>
      </c>
      <c r="P245" t="str">
        <f>UPPER(CentroEstudiosT[[#This Row],[INSTITUCION TIPO]])</f>
        <v>INSTITUTO</v>
      </c>
    </row>
    <row r="246" spans="1:16">
      <c r="A246" t="str">
        <f>CentroEstudiosT[[#This Row],[INSTITUCION SUNEDU]] &amp; IF(LEN(CentroEstudiosT[[#This Row],[SIGLAS]])&gt;0," - " &amp; CentroEstudiosT[[#This Row],[SIGLAS]],"")</f>
        <v>JOSE SANTOS CHOCANO</v>
      </c>
      <c r="B24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Row],[PAIS]])),MAX($B$4:B245)+1,0),0)</f>
        <v>0</v>
      </c>
      <c r="C246" t="s">
        <v>200</v>
      </c>
      <c r="D246" t="s">
        <v>1799</v>
      </c>
      <c r="E246" t="s">
        <v>2712</v>
      </c>
      <c r="F246" s="11" t="s">
        <v>1800</v>
      </c>
      <c r="G246" s="11"/>
      <c r="H246" t="s">
        <v>2188</v>
      </c>
      <c r="K246" t="s">
        <v>1426</v>
      </c>
      <c r="N246" t="str">
        <f>IFERROR(INDEX(CentroEstudiosT[NOMBRE], MATCH(ROWS($N$5:N246), CentroEstudiosT[BUSCADOR], 0)),"")</f>
        <v/>
      </c>
      <c r="P246" t="str">
        <f>UPPER(CentroEstudiosT[[#This Row],[INSTITUCION TIPO]])</f>
        <v>INSTITUTO</v>
      </c>
    </row>
    <row r="247" spans="1:16">
      <c r="A247" t="str">
        <f>CentroEstudiosT[[#This Row],[INSTITUCION SUNEDU]] &amp; IF(LEN(CentroEstudiosT[[#This Row],[SIGLAS]])&gt;0," - " &amp; CentroEstudiosT[[#This Row],[SIGLAS]],"")</f>
        <v>JUAN ENRIQUE PESTALOZZI</v>
      </c>
      <c r="B24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Row],[PAIS]])),MAX($B$4:B246)+1,0),0)</f>
        <v>0</v>
      </c>
      <c r="C247" t="s">
        <v>200</v>
      </c>
      <c r="D247" t="s">
        <v>1801</v>
      </c>
      <c r="E247" t="s">
        <v>2713</v>
      </c>
      <c r="F247" s="11" t="s">
        <v>1802</v>
      </c>
      <c r="G247" s="11"/>
      <c r="H247" t="s">
        <v>2187</v>
      </c>
      <c r="K247" t="s">
        <v>1426</v>
      </c>
      <c r="N247" t="str">
        <f>IFERROR(INDEX(CentroEstudiosT[NOMBRE], MATCH(ROWS($N$5:N247), CentroEstudiosT[BUSCADOR], 0)),"")</f>
        <v/>
      </c>
      <c r="P247" t="str">
        <f>UPPER(CentroEstudiosT[[#This Row],[INSTITUCION TIPO]])</f>
        <v>INSTITUTO</v>
      </c>
    </row>
    <row r="248" spans="1:16">
      <c r="A248" t="str">
        <f>CentroEstudiosT[[#This Row],[INSTITUCION SUNEDU]] &amp; IF(LEN(CentroEstudiosT[[#This Row],[SIGLAS]])&gt;0," - " &amp; CentroEstudiosT[[#This Row],[SIGLAS]],"")</f>
        <v>JUAN MEJIA BACA</v>
      </c>
      <c r="B24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Row],[PAIS]])),MAX($B$4:B247)+1,0),0)</f>
        <v>0</v>
      </c>
      <c r="C248" t="s">
        <v>200</v>
      </c>
      <c r="D248" t="s">
        <v>1803</v>
      </c>
      <c r="E248" t="s">
        <v>2714</v>
      </c>
      <c r="F248" s="11" t="s">
        <v>1804</v>
      </c>
      <c r="H248" t="s">
        <v>2188</v>
      </c>
      <c r="K248" t="s">
        <v>1426</v>
      </c>
      <c r="N248" t="str">
        <f>IFERROR(INDEX(CentroEstudiosT[NOMBRE], MATCH(ROWS($N$5:N248), CentroEstudiosT[BUSCADOR], 0)),"")</f>
        <v/>
      </c>
      <c r="P248" t="str">
        <f>UPPER(CentroEstudiosT[[#This Row],[INSTITUCION TIPO]])</f>
        <v>INSTITUTO</v>
      </c>
    </row>
    <row r="249" spans="1:16">
      <c r="A249" t="str">
        <f>CentroEstudiosT[[#This Row],[INSTITUCION SUNEDU]] &amp; IF(LEN(CentroEstudiosT[[#This Row],[SIGLAS]])&gt;0," - " &amp; CentroEstudiosT[[#This Row],[SIGLAS]],"")</f>
        <v>JUAN VELASCO ALVARADO</v>
      </c>
      <c r="B24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Row],[PAIS]])),MAX($B$4:B248)+1,0),0)</f>
        <v>0</v>
      </c>
      <c r="C249" t="s">
        <v>200</v>
      </c>
      <c r="D249" t="s">
        <v>1805</v>
      </c>
      <c r="E249" t="s">
        <v>2715</v>
      </c>
      <c r="F249" t="s">
        <v>1806</v>
      </c>
      <c r="H249" t="s">
        <v>2188</v>
      </c>
      <c r="K249" t="s">
        <v>1426</v>
      </c>
      <c r="N249" t="str">
        <f>IFERROR(INDEX(CentroEstudiosT[NOMBRE], MATCH(ROWS($N$5:N249), CentroEstudiosT[BUSCADOR], 0)),"")</f>
        <v/>
      </c>
      <c r="P249" t="str">
        <f>UPPER(CentroEstudiosT[[#This Row],[INSTITUCION TIPO]])</f>
        <v>INSTITUTO</v>
      </c>
    </row>
    <row r="250" spans="1:16">
      <c r="A250" t="str">
        <f>CentroEstudiosT[[#This Row],[INSTITUCION SUNEDU]] &amp; IF(LEN(CentroEstudiosT[[#This Row],[SIGLAS]])&gt;0," - " &amp; CentroEstudiosT[[#This Row],[SIGLAS]],"")</f>
        <v>JUAN XXIII</v>
      </c>
      <c r="B25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Row],[PAIS]])),MAX($B$4:B249)+1,0),0)</f>
        <v>0</v>
      </c>
      <c r="C250" t="s">
        <v>200</v>
      </c>
      <c r="D250" t="s">
        <v>1807</v>
      </c>
      <c r="E250" t="s">
        <v>2716</v>
      </c>
      <c r="F250" t="s">
        <v>1808</v>
      </c>
      <c r="H250" t="s">
        <v>2187</v>
      </c>
      <c r="I250" t="s">
        <v>2192</v>
      </c>
      <c r="K250" t="s">
        <v>1426</v>
      </c>
      <c r="N250" t="str">
        <f>IFERROR(INDEX(CentroEstudiosT[NOMBRE], MATCH(ROWS($N$5:N250), CentroEstudiosT[BUSCADOR], 0)),"")</f>
        <v/>
      </c>
      <c r="P250" t="str">
        <f>UPPER(CentroEstudiosT[[#This Row],[INSTITUCION TIPO]])</f>
        <v>INSTITUTO</v>
      </c>
    </row>
    <row r="251" spans="1:16">
      <c r="A251" t="str">
        <f>CentroEstudiosT[[#This Row],[INSTITUCION SUNEDU]] &amp; IF(LEN(CentroEstudiosT[[#This Row],[SIGLAS]])&gt;0," - " &amp; CentroEstudiosT[[#This Row],[SIGLAS]],"")</f>
        <v>JULIO CESAR TELLO</v>
      </c>
      <c r="B25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Row],[PAIS]])),MAX($B$4:B250)+1,0),0)</f>
        <v>0</v>
      </c>
      <c r="C251" t="s">
        <v>200</v>
      </c>
      <c r="D251" t="s">
        <v>1809</v>
      </c>
      <c r="E251" t="s">
        <v>2717</v>
      </c>
      <c r="F251" t="s">
        <v>1810</v>
      </c>
      <c r="H251" t="s">
        <v>2188</v>
      </c>
      <c r="K251" t="s">
        <v>1426</v>
      </c>
      <c r="N251" t="str">
        <f>IFERROR(INDEX(CentroEstudiosT[NOMBRE], MATCH(ROWS($N$5:N251), CentroEstudiosT[BUSCADOR], 0)),"")</f>
        <v/>
      </c>
      <c r="P251" t="str">
        <f>UPPER(CentroEstudiosT[[#This Row],[INSTITUCION TIPO]])</f>
        <v>INSTITUTO</v>
      </c>
    </row>
    <row r="252" spans="1:16">
      <c r="A252" t="str">
        <f>CentroEstudiosT[[#This Row],[INSTITUCION SUNEDU]] &amp; IF(LEN(CentroEstudiosT[[#This Row],[SIGLAS]])&gt;0," - " &amp; CentroEstudiosT[[#This Row],[SIGLAS]],"")</f>
        <v>LA CATOLICA</v>
      </c>
      <c r="B25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Row],[PAIS]])),MAX($B$4:B251)+1,0),0)</f>
        <v>0</v>
      </c>
      <c r="C252" t="s">
        <v>200</v>
      </c>
      <c r="D252" t="s">
        <v>1817</v>
      </c>
      <c r="E252" t="s">
        <v>2718</v>
      </c>
      <c r="F252" t="s">
        <v>1818</v>
      </c>
      <c r="H252" t="s">
        <v>2188</v>
      </c>
      <c r="I252" s="575"/>
      <c r="K252" t="s">
        <v>1426</v>
      </c>
      <c r="N252" t="str">
        <f>IFERROR(INDEX(CentroEstudiosT[NOMBRE], MATCH(ROWS($N$5:N252), CentroEstudiosT[BUSCADOR], 0)),"")</f>
        <v/>
      </c>
      <c r="P252" t="str">
        <f>UPPER(CentroEstudiosT[[#This Row],[INSTITUCION TIPO]])</f>
        <v>INSTITUTO</v>
      </c>
    </row>
    <row r="253" spans="1:16">
      <c r="A253" t="str">
        <f>CentroEstudiosT[[#This Row],[INSTITUCION SUNEDU]] &amp; IF(LEN(CentroEstudiosT[[#This Row],[SIGLAS]])&gt;0," - " &amp; CentroEstudiosT[[#This Row],[SIGLAS]],"")</f>
        <v>LA LIBERTAD</v>
      </c>
      <c r="B25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Row],[PAIS]])),MAX($B$4:B252)+1,0),0)</f>
        <v>0</v>
      </c>
      <c r="C253" t="s">
        <v>200</v>
      </c>
      <c r="D253" t="s">
        <v>1819</v>
      </c>
      <c r="E253" t="s">
        <v>2719</v>
      </c>
      <c r="F253" t="s">
        <v>1820</v>
      </c>
      <c r="H253" t="s">
        <v>2187</v>
      </c>
      <c r="I253" t="s">
        <v>2217</v>
      </c>
      <c r="K253" t="s">
        <v>1426</v>
      </c>
      <c r="N253" t="str">
        <f>IFERROR(INDEX(CentroEstudiosT[NOMBRE], MATCH(ROWS($N$5:N253), CentroEstudiosT[BUSCADOR], 0)),"")</f>
        <v/>
      </c>
      <c r="P253" t="str">
        <f>UPPER(CentroEstudiosT[[#This Row],[INSTITUCION TIPO]])</f>
        <v>INSTITUTO</v>
      </c>
    </row>
    <row r="254" spans="1:16">
      <c r="A254" t="str">
        <f>CentroEstudiosT[[#This Row],[INSTITUCION SUNEDU]] &amp; IF(LEN(CentroEstudiosT[[#This Row],[SIGLAS]])&gt;0," - " &amp; CentroEstudiosT[[#This Row],[SIGLAS]],"")</f>
        <v>LA PONTIFICIA</v>
      </c>
      <c r="B25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Row],[PAIS]])),MAX($B$4:B253)+1,0),0)</f>
        <v>0</v>
      </c>
      <c r="C254" t="s">
        <v>200</v>
      </c>
      <c r="D254" t="s">
        <v>1824</v>
      </c>
      <c r="E254" t="s">
        <v>2720</v>
      </c>
      <c r="F254" t="s">
        <v>1825</v>
      </c>
      <c r="H254" t="s">
        <v>2188</v>
      </c>
      <c r="K254" t="s">
        <v>1426</v>
      </c>
      <c r="N254" t="str">
        <f>IFERROR(INDEX(CentroEstudiosT[NOMBRE], MATCH(ROWS($N$5:N254), CentroEstudiosT[BUSCADOR], 0)),"")</f>
        <v/>
      </c>
      <c r="P254" t="str">
        <f>UPPER(CentroEstudiosT[[#This Row],[INSTITUCION TIPO]])</f>
        <v>INSTITUTO</v>
      </c>
    </row>
    <row r="255" spans="1:16">
      <c r="A255" t="str">
        <f>CentroEstudiosT[[#This Row],[INSTITUCION SUNEDU]] &amp; IF(LEN(CentroEstudiosT[[#This Row],[SIGLAS]])&gt;0," - " &amp; CentroEstudiosT[[#This Row],[SIGLAS]],"")</f>
        <v>LA UNION</v>
      </c>
      <c r="B25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Row],[PAIS]])),MAX($B$4:B254)+1,0),0)</f>
        <v>0</v>
      </c>
      <c r="C255" t="s">
        <v>200</v>
      </c>
      <c r="D255" t="s">
        <v>2502</v>
      </c>
      <c r="E255" s="11" t="s">
        <v>2721</v>
      </c>
      <c r="F255" t="s">
        <v>1826</v>
      </c>
      <c r="H255" t="s">
        <v>2188</v>
      </c>
      <c r="K255" t="s">
        <v>1426</v>
      </c>
      <c r="N255" t="str">
        <f>IFERROR(INDEX(CentroEstudiosT[NOMBRE], MATCH(ROWS($N$5:N255), CentroEstudiosT[BUSCADOR], 0)),"")</f>
        <v/>
      </c>
      <c r="P255" t="str">
        <f>UPPER(CentroEstudiosT[[#This Row],[INSTITUCION TIPO]])</f>
        <v>INSTITUTO</v>
      </c>
    </row>
    <row r="256" spans="1:16">
      <c r="A256" t="str">
        <f>CentroEstudiosT[[#This Row],[INSTITUCION SUNEDU]] &amp; IF(LEN(CentroEstudiosT[[#This Row],[SIGLAS]])&gt;0," - " &amp; CentroEstudiosT[[#This Row],[SIGLAS]],"")</f>
        <v>LAREDO</v>
      </c>
      <c r="B25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Row],[PAIS]])),MAX($B$4:B255)+1,0),0)</f>
        <v>0</v>
      </c>
      <c r="C256" t="s">
        <v>200</v>
      </c>
      <c r="D256" t="s">
        <v>1827</v>
      </c>
      <c r="E256" t="s">
        <v>2722</v>
      </c>
      <c r="F256" t="s">
        <v>1828</v>
      </c>
      <c r="H256" t="s">
        <v>2188</v>
      </c>
      <c r="K256" t="s">
        <v>1426</v>
      </c>
      <c r="N256" t="str">
        <f>IFERROR(INDEX(CentroEstudiosT[NOMBRE], MATCH(ROWS($N$5:N256), CentroEstudiosT[BUSCADOR], 0)),"")</f>
        <v/>
      </c>
      <c r="P256" t="str">
        <f>UPPER(CentroEstudiosT[[#This Row],[INSTITUCION TIPO]])</f>
        <v>INSTITUTO</v>
      </c>
    </row>
    <row r="257" spans="1:16">
      <c r="A257" t="str">
        <f>CentroEstudiosT[[#This Row],[INSTITUCION SUNEDU]] &amp; IF(LEN(CentroEstudiosT[[#This Row],[SIGLAS]])&gt;0," - " &amp; CentroEstudiosT[[#This Row],[SIGLAS]],"")</f>
        <v>DE LAS AMERICAS</v>
      </c>
      <c r="B25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Row],[PAIS]])),MAX($B$4:B256)+1,0),0)</f>
        <v>0</v>
      </c>
      <c r="C257" t="s">
        <v>200</v>
      </c>
      <c r="D257" t="s">
        <v>1622</v>
      </c>
      <c r="E257" t="s">
        <v>2723</v>
      </c>
      <c r="F257" t="s">
        <v>1623</v>
      </c>
      <c r="H257" t="s">
        <v>2188</v>
      </c>
      <c r="K257" t="s">
        <v>1426</v>
      </c>
      <c r="N257" t="str">
        <f>IFERROR(INDEX(CentroEstudiosT[NOMBRE], MATCH(ROWS($N$5:N257), CentroEstudiosT[BUSCADOR], 0)),"")</f>
        <v/>
      </c>
      <c r="P257" t="str">
        <f>UPPER(CentroEstudiosT[[#This Row],[INSTITUCION TIPO]])</f>
        <v>INSTITUTO</v>
      </c>
    </row>
    <row r="258" spans="1:16">
      <c r="A258" t="str">
        <f>CentroEstudiosT[[#This Row],[INSTITUCION SUNEDU]] &amp; IF(LEN(CentroEstudiosT[[#This Row],[SIGLAS]])&gt;0," - " &amp; CentroEstudiosT[[#This Row],[SIGLAS]],"")</f>
        <v>LATINO-SAN JUAN</v>
      </c>
      <c r="B25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Row],[PAIS]])),MAX($B$4:B257)+1,0),0)</f>
        <v>0</v>
      </c>
      <c r="C258" t="s">
        <v>200</v>
      </c>
      <c r="D258" t="s">
        <v>1829</v>
      </c>
      <c r="E258" t="s">
        <v>2724</v>
      </c>
      <c r="F258" t="s">
        <v>1830</v>
      </c>
      <c r="H258" t="s">
        <v>2188</v>
      </c>
      <c r="K258" t="s">
        <v>1426</v>
      </c>
      <c r="N258" t="str">
        <f>IFERROR(INDEX(CentroEstudiosT[NOMBRE], MATCH(ROWS($N$5:N258), CentroEstudiosT[BUSCADOR], 0)),"")</f>
        <v/>
      </c>
      <c r="P258" t="str">
        <f>UPPER(CentroEstudiosT[[#This Row],[INSTITUCION TIPO]])</f>
        <v>INSTITUTO</v>
      </c>
    </row>
    <row r="259" spans="1:16">
      <c r="A259" t="str">
        <f>CentroEstudiosT[[#This Row],[INSTITUCION SUNEDU]] &amp; IF(LEN(CentroEstudiosT[[#This Row],[SIGLAS]])&gt;0," - " &amp; CentroEstudiosT[[#This Row],[SIGLAS]],"")</f>
        <v>LE CORDON BLEU PERU</v>
      </c>
      <c r="B25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Row],[PAIS]])),MAX($B$4:B258)+1,0),0)</f>
        <v>0</v>
      </c>
      <c r="C259" t="s">
        <v>200</v>
      </c>
      <c r="D259" t="s">
        <v>1831</v>
      </c>
      <c r="E259" t="s">
        <v>2725</v>
      </c>
      <c r="F259" t="s">
        <v>1832</v>
      </c>
      <c r="H259" t="s">
        <v>2188</v>
      </c>
      <c r="K259" t="s">
        <v>1426</v>
      </c>
      <c r="N259" t="str">
        <f>IFERROR(INDEX(CentroEstudiosT[NOMBRE], MATCH(ROWS($N$5:N259), CentroEstudiosT[BUSCADOR], 0)),"")</f>
        <v/>
      </c>
      <c r="P259" t="str">
        <f>UPPER(CentroEstudiosT[[#This Row],[INSTITUCION TIPO]])</f>
        <v>INSTITUTO</v>
      </c>
    </row>
    <row r="260" spans="1:16">
      <c r="A260" t="str">
        <f>CentroEstudiosT[[#This Row],[INSTITUCION SUNEDU]] &amp; IF(LEN(CentroEstudiosT[[#This Row],[SIGLAS]])&gt;0," - " &amp; CentroEstudiosT[[#This Row],[SIGLAS]],"")</f>
        <v>LEONARDO DA VINCI</v>
      </c>
      <c r="B26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Row],[PAIS]])),MAX($B$4:B259)+1,0),0)</f>
        <v>0</v>
      </c>
      <c r="C260" t="s">
        <v>200</v>
      </c>
      <c r="D260" t="s">
        <v>1833</v>
      </c>
      <c r="E260" t="s">
        <v>2726</v>
      </c>
      <c r="F260" t="s">
        <v>1834</v>
      </c>
      <c r="H260" t="s">
        <v>2188</v>
      </c>
      <c r="K260" t="s">
        <v>1426</v>
      </c>
      <c r="N260" t="str">
        <f>IFERROR(INDEX(CentroEstudiosT[NOMBRE], MATCH(ROWS($N$5:N260), CentroEstudiosT[BUSCADOR], 0)),"")</f>
        <v/>
      </c>
      <c r="P260" t="str">
        <f>UPPER(CentroEstudiosT[[#This Row],[INSTITUCION TIPO]])</f>
        <v>INSTITUTO</v>
      </c>
    </row>
    <row r="261" spans="1:16">
      <c r="A261" t="str">
        <f>CentroEstudiosT[[#This Row],[INSTITUCION SUNEDU]] &amp; IF(LEN(CentroEstudiosT[[#This Row],[SIGLAS]])&gt;0," - " &amp; CentroEstudiosT[[#This Row],[SIGLAS]],"")</f>
        <v>FIBONACCI</v>
      </c>
      <c r="B26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Row],[PAIS]])),MAX($B$4:B260)+1,0),0)</f>
        <v>0</v>
      </c>
      <c r="C261" t="s">
        <v>200</v>
      </c>
      <c r="D261" t="s">
        <v>1693</v>
      </c>
      <c r="E261" t="s">
        <v>2727</v>
      </c>
      <c r="F261" t="s">
        <v>1694</v>
      </c>
      <c r="H261" t="s">
        <v>2188</v>
      </c>
      <c r="I261" t="s">
        <v>1628</v>
      </c>
      <c r="K261" t="s">
        <v>1426</v>
      </c>
      <c r="N261" t="str">
        <f>IFERROR(INDEX(CentroEstudiosT[NOMBRE], MATCH(ROWS($N$5:N261), CentroEstudiosT[BUSCADOR], 0)),"")</f>
        <v/>
      </c>
      <c r="P261" t="str">
        <f>UPPER(CentroEstudiosT[[#This Row],[INSTITUCION TIPO]])</f>
        <v>INSTITUTO</v>
      </c>
    </row>
    <row r="262" spans="1:16">
      <c r="A262" t="str">
        <f>CentroEstudiosT[[#This Row],[INSTITUCION SUNEDU]] &amp; IF(LEN(CentroEstudiosT[[#This Row],[SIGLAS]])&gt;0," - " &amp; CentroEstudiosT[[#This Row],[SIGLAS]],"")</f>
        <v>LIBERTADOR</v>
      </c>
      <c r="B26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Row],[PAIS]])),MAX($B$4:B261)+1,0),0)</f>
        <v>0</v>
      </c>
      <c r="C262" t="s">
        <v>200</v>
      </c>
      <c r="D262" t="s">
        <v>1835</v>
      </c>
      <c r="E262" t="s">
        <v>2728</v>
      </c>
      <c r="F262" t="s">
        <v>1836</v>
      </c>
      <c r="H262" t="s">
        <v>2188</v>
      </c>
      <c r="K262" t="s">
        <v>1426</v>
      </c>
      <c r="N262" t="str">
        <f>IFERROR(INDEX(CentroEstudiosT[NOMBRE], MATCH(ROWS($N$5:N262), CentroEstudiosT[BUSCADOR], 0)),"")</f>
        <v/>
      </c>
      <c r="P262" t="str">
        <f>UPPER(CentroEstudiosT[[#This Row],[INSTITUCION TIPO]])</f>
        <v>INSTITUTO</v>
      </c>
    </row>
    <row r="263" spans="1:16">
      <c r="A263" t="str">
        <f>CentroEstudiosT[[#This Row],[INSTITUCION SUNEDU]] &amp; IF(LEN(CentroEstudiosT[[#This Row],[SIGLAS]])&gt;0," - " &amp; CentroEstudiosT[[#This Row],[SIGLAS]],"")</f>
        <v>LORD BYRON</v>
      </c>
      <c r="B26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Row],[PAIS]])),MAX($B$4:B262)+1,0),0)</f>
        <v>0</v>
      </c>
      <c r="C263" t="s">
        <v>200</v>
      </c>
      <c r="D263" t="s">
        <v>1837</v>
      </c>
      <c r="E263" t="s">
        <v>2729</v>
      </c>
      <c r="F263" t="s">
        <v>1838</v>
      </c>
      <c r="H263" t="s">
        <v>2188</v>
      </c>
      <c r="K263" t="s">
        <v>1426</v>
      </c>
      <c r="N263" t="str">
        <f>IFERROR(INDEX(CentroEstudiosT[NOMBRE], MATCH(ROWS($N$5:N263), CentroEstudiosT[BUSCADOR], 0)),"")</f>
        <v/>
      </c>
      <c r="P263" t="str">
        <f>UPPER(CentroEstudiosT[[#This Row],[INSTITUCION TIPO]])</f>
        <v>INSTITUTO</v>
      </c>
    </row>
    <row r="264" spans="1:16">
      <c r="A264" t="str">
        <f>CentroEstudiosT[[#This Row],[INSTITUCION SUNEDU]] &amp; IF(LEN(CentroEstudiosT[[#This Row],[SIGLAS]])&gt;0," - " &amp; CentroEstudiosT[[#This Row],[SIGLAS]],"")</f>
        <v>LOS LIBERTADORES</v>
      </c>
      <c r="B26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Row],[PAIS]])),MAX($B$4:B263)+1,0),0)</f>
        <v>0</v>
      </c>
      <c r="C264" t="s">
        <v>200</v>
      </c>
      <c r="D264" t="s">
        <v>1839</v>
      </c>
      <c r="E264" t="s">
        <v>2730</v>
      </c>
      <c r="F264" t="s">
        <v>1840</v>
      </c>
      <c r="H264" t="s">
        <v>2188</v>
      </c>
      <c r="K264" t="s">
        <v>1426</v>
      </c>
      <c r="N264" t="str">
        <f>IFERROR(INDEX(CentroEstudiosT[NOMBRE], MATCH(ROWS($N$5:N264), CentroEstudiosT[BUSCADOR], 0)),"")</f>
        <v/>
      </c>
      <c r="P264" t="str">
        <f>UPPER(CentroEstudiosT[[#This Row],[INSTITUCION TIPO]])</f>
        <v>INSTITUTO</v>
      </c>
    </row>
    <row r="265" spans="1:16">
      <c r="A265" t="str">
        <f>CentroEstudiosT[[#This Row],[INSTITUCION SUNEDU]] &amp; IF(LEN(CentroEstudiosT[[#This Row],[SIGLAS]])&gt;0," - " &amp; CentroEstudiosT[[#This Row],[SIGLAS]],"")</f>
        <v>LOUIS PASTEUR</v>
      </c>
      <c r="B26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Row],[PAIS]])),MAX($B$4:B264)+1,0),0)</f>
        <v>0</v>
      </c>
      <c r="C265" t="s">
        <v>200</v>
      </c>
      <c r="D265" t="s">
        <v>1841</v>
      </c>
      <c r="E265" t="s">
        <v>2731</v>
      </c>
      <c r="F265" t="s">
        <v>1842</v>
      </c>
      <c r="H265" t="s">
        <v>2188</v>
      </c>
      <c r="K265" t="s">
        <v>1426</v>
      </c>
      <c r="N265" t="str">
        <f>IFERROR(INDEX(CentroEstudiosT[NOMBRE], MATCH(ROWS($N$5:N265), CentroEstudiosT[BUSCADOR], 0)),"")</f>
        <v/>
      </c>
      <c r="P265" t="str">
        <f>UPPER(CentroEstudiosT[[#This Row],[INSTITUCION TIPO]])</f>
        <v>INSTITUTO</v>
      </c>
    </row>
    <row r="266" spans="1:16">
      <c r="A266" t="str">
        <f>CentroEstudiosT[[#This Row],[INSTITUCION SUNEDU]] &amp; IF(LEN(CentroEstudiosT[[#This Row],[SIGLAS]])&gt;0," - " &amp; CentroEstudiosT[[#This Row],[SIGLAS]],"")</f>
        <v>LUCIANO CASTILLO COLONNA</v>
      </c>
      <c r="B26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Row],[PAIS]])),MAX($B$4:B265)+1,0),0)</f>
        <v>0</v>
      </c>
      <c r="C266" t="s">
        <v>200</v>
      </c>
      <c r="D266" t="s">
        <v>1843</v>
      </c>
      <c r="E266" t="s">
        <v>2732</v>
      </c>
      <c r="F266" t="s">
        <v>1844</v>
      </c>
      <c r="H266" t="s">
        <v>2188</v>
      </c>
      <c r="K266" t="s">
        <v>1426</v>
      </c>
      <c r="N266" t="str">
        <f>IFERROR(INDEX(CentroEstudiosT[NOMBRE], MATCH(ROWS($N$5:N266), CentroEstudiosT[BUSCADOR], 0)),"")</f>
        <v/>
      </c>
      <c r="P266" t="str">
        <f>UPPER(CentroEstudiosT[[#This Row],[INSTITUCION TIPO]])</f>
        <v>INSTITUTO</v>
      </c>
    </row>
    <row r="267" spans="1:16">
      <c r="A267" t="str">
        <f>CentroEstudiosT[[#This Row],[INSTITUCION SUNEDU]] &amp; IF(LEN(CentroEstudiosT[[#This Row],[SIGLAS]])&gt;0," - " &amp; CentroEstudiosT[[#This Row],[SIGLAS]],"")</f>
        <v>LUIS NEGREIROS VEGA</v>
      </c>
      <c r="B26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Row],[PAIS]])),MAX($B$4:B266)+1,0),0)</f>
        <v>0</v>
      </c>
      <c r="C267" t="s">
        <v>200</v>
      </c>
      <c r="D267" t="s">
        <v>1845</v>
      </c>
      <c r="E267" t="s">
        <v>2733</v>
      </c>
      <c r="F267" t="s">
        <v>1846</v>
      </c>
      <c r="H267" t="s">
        <v>2188</v>
      </c>
      <c r="K267" t="s">
        <v>1426</v>
      </c>
      <c r="N267" t="str">
        <f>IFERROR(INDEX(CentroEstudiosT[NOMBRE], MATCH(ROWS($N$5:N267), CentroEstudiosT[BUSCADOR], 0)),"")</f>
        <v/>
      </c>
      <c r="P267" t="str">
        <f>UPPER(CentroEstudiosT[[#This Row],[INSTITUCION TIPO]])</f>
        <v>INSTITUTO</v>
      </c>
    </row>
    <row r="268" spans="1:16">
      <c r="A268" t="str">
        <f>CentroEstudiosT[[#This Row],[INSTITUCION SUNEDU]] &amp; IF(LEN(CentroEstudiosT[[#This Row],[SIGLAS]])&gt;0," - " &amp; CentroEstudiosT[[#This Row],[SIGLAS]],"")</f>
        <v>LURIN</v>
      </c>
      <c r="B26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Row],[PAIS]])),MAX($B$4:B267)+1,0),0)</f>
        <v>0</v>
      </c>
      <c r="C268" t="s">
        <v>200</v>
      </c>
      <c r="D268" t="s">
        <v>1850</v>
      </c>
      <c r="E268" t="s">
        <v>2734</v>
      </c>
      <c r="F268" t="s">
        <v>1851</v>
      </c>
      <c r="H268" t="s">
        <v>2188</v>
      </c>
      <c r="K268" t="s">
        <v>1426</v>
      </c>
      <c r="N268" t="str">
        <f>IFERROR(INDEX(CentroEstudiosT[NOMBRE], MATCH(ROWS($N$5:N268), CentroEstudiosT[BUSCADOR], 0)),"")</f>
        <v/>
      </c>
      <c r="P268" t="str">
        <f>UPPER(CentroEstudiosT[[#This Row],[INSTITUCION TIPO]])</f>
        <v>INSTITUTO</v>
      </c>
    </row>
    <row r="269" spans="1:16">
      <c r="A269" t="str">
        <f>CentroEstudiosT[[#This Row],[INSTITUCION SUNEDU]] &amp; IF(LEN(CentroEstudiosT[[#This Row],[SIGLAS]])&gt;0," - " &amp; CentroEstudiosT[[#This Row],[SIGLAS]],"")</f>
        <v>MACHE</v>
      </c>
      <c r="B26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Row],[PAIS]])),MAX($B$4:B268)+1,0),0)</f>
        <v>0</v>
      </c>
      <c r="C269" t="s">
        <v>200</v>
      </c>
      <c r="D269" t="s">
        <v>1852</v>
      </c>
      <c r="E269" t="s">
        <v>2735</v>
      </c>
      <c r="F269" t="s">
        <v>1853</v>
      </c>
      <c r="H269" t="s">
        <v>2188</v>
      </c>
      <c r="K269" t="s">
        <v>1426</v>
      </c>
      <c r="N269" t="str">
        <f>IFERROR(INDEX(CentroEstudiosT[NOMBRE], MATCH(ROWS($N$5:N269), CentroEstudiosT[BUSCADOR], 0)),"")</f>
        <v/>
      </c>
      <c r="P269" t="str">
        <f>UPPER(CentroEstudiosT[[#This Row],[INSTITUCION TIPO]])</f>
        <v>INSTITUTO</v>
      </c>
    </row>
    <row r="270" spans="1:16">
      <c r="A270" t="str">
        <f>CentroEstudiosT[[#This Row],[INSTITUCION SUNEDU]] &amp; IF(LEN(CentroEstudiosT[[#This Row],[SIGLAS]])&gt;0," - " &amp; CentroEstudiosT[[#This Row],[SIGLAS]],"")</f>
        <v>MANOS UNIDAS</v>
      </c>
      <c r="B27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Row],[PAIS]])),MAX($B$4:B269)+1,0),0)</f>
        <v>0</v>
      </c>
      <c r="C270" t="s">
        <v>200</v>
      </c>
      <c r="D270" t="s">
        <v>1854</v>
      </c>
      <c r="E270" t="s">
        <v>2736</v>
      </c>
      <c r="F270" t="s">
        <v>1855</v>
      </c>
      <c r="H270" t="s">
        <v>2188</v>
      </c>
      <c r="K270" t="s">
        <v>1426</v>
      </c>
      <c r="N270" t="str">
        <f>IFERROR(INDEX(CentroEstudiosT[NOMBRE], MATCH(ROWS($N$5:N270), CentroEstudiosT[BUSCADOR], 0)),"")</f>
        <v/>
      </c>
      <c r="P270" t="str">
        <f>UPPER(CentroEstudiosT[[#This Row],[INSTITUCION TIPO]])</f>
        <v>INSTITUTO</v>
      </c>
    </row>
    <row r="271" spans="1:16">
      <c r="A271" t="str">
        <f>CentroEstudiosT[[#This Row],[INSTITUCION SUNEDU]] &amp; IF(LEN(CentroEstudiosT[[#This Row],[SIGLAS]])&gt;0," - " &amp; CentroEstudiosT[[#This Row],[SIGLAS]],"")</f>
        <v>MANUEL ANTONIO MESONES MURO</v>
      </c>
      <c r="B27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Row],[PAIS]])),MAX($B$4:B270)+1,0),0)</f>
        <v>0</v>
      </c>
      <c r="C271" t="s">
        <v>200</v>
      </c>
      <c r="D271" t="s">
        <v>2503</v>
      </c>
      <c r="E271" t="s">
        <v>2737</v>
      </c>
      <c r="F271" t="s">
        <v>2529</v>
      </c>
      <c r="H271" t="s">
        <v>2188</v>
      </c>
      <c r="K271" t="s">
        <v>1426</v>
      </c>
      <c r="N271" t="str">
        <f>IFERROR(INDEX(CentroEstudiosT[NOMBRE], MATCH(ROWS($N$5:N271), CentroEstudiosT[BUSCADOR], 0)),"")</f>
        <v/>
      </c>
      <c r="P271" t="str">
        <f>UPPER(CentroEstudiosT[[#This Row],[INSTITUCION TIPO]])</f>
        <v>INSTITUTO</v>
      </c>
    </row>
    <row r="272" spans="1:16">
      <c r="A272" t="str">
        <f>CentroEstudiosT[[#This Row],[INSTITUCION SUNEDU]] &amp; IF(LEN(CentroEstudiosT[[#This Row],[SIGLAS]])&gt;0," - " &amp; CentroEstudiosT[[#This Row],[SIGLAS]],"")</f>
        <v>MANUEL AREVALO CACERES</v>
      </c>
      <c r="B27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Row],[PAIS]])),MAX($B$4:B271)+1,0),0)</f>
        <v>0</v>
      </c>
      <c r="C272" t="s">
        <v>200</v>
      </c>
      <c r="D272" t="s">
        <v>1856</v>
      </c>
      <c r="E272" t="s">
        <v>2738</v>
      </c>
      <c r="F272" t="s">
        <v>1857</v>
      </c>
      <c r="H272" t="s">
        <v>2188</v>
      </c>
      <c r="K272" t="s">
        <v>1426</v>
      </c>
      <c r="N272" t="str">
        <f>IFERROR(INDEX(CentroEstudiosT[NOMBRE], MATCH(ROWS($N$5:N272), CentroEstudiosT[BUSCADOR], 0)),"")</f>
        <v/>
      </c>
      <c r="P272" t="str">
        <f>UPPER(CentroEstudiosT[[#This Row],[INSTITUCION TIPO]])</f>
        <v>INSTITUTO</v>
      </c>
    </row>
    <row r="273" spans="1:16">
      <c r="A273" t="str">
        <f>CentroEstudiosT[[#This Row],[INSTITUCION SUNEDU]] &amp; IF(LEN(CentroEstudiosT[[#This Row],[SIGLAS]])&gt;0," - " &amp; CentroEstudiosT[[#This Row],[SIGLAS]],"")</f>
        <v>MANUEL GONZALES PRADA</v>
      </c>
      <c r="B27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Row],[PAIS]])),MAX($B$4:B272)+1,0),0)</f>
        <v>0</v>
      </c>
      <c r="C273" t="s">
        <v>200</v>
      </c>
      <c r="D273" t="s">
        <v>1858</v>
      </c>
      <c r="E273" s="11" t="s">
        <v>2739</v>
      </c>
      <c r="F273" s="11" t="s">
        <v>1859</v>
      </c>
      <c r="H273" t="s">
        <v>2188</v>
      </c>
      <c r="K273" t="s">
        <v>1426</v>
      </c>
      <c r="N273" t="str">
        <f>IFERROR(INDEX(CentroEstudiosT[NOMBRE], MATCH(ROWS($N$5:N273), CentroEstudiosT[BUSCADOR], 0)),"")</f>
        <v/>
      </c>
      <c r="P273" t="str">
        <f>UPPER(CentroEstudiosT[[#This Row],[INSTITUCION TIPO]])</f>
        <v>INSTITUTO</v>
      </c>
    </row>
    <row r="274" spans="1:16">
      <c r="A274" t="str">
        <f>CentroEstudiosT[[#This Row],[INSTITUCION SUNEDU]] &amp; IF(LEN(CentroEstudiosT[[#This Row],[SIGLAS]])&gt;0," - " &amp; CentroEstudiosT[[#This Row],[SIGLAS]],"")</f>
        <v>MANUEL SEOANE CORRALES</v>
      </c>
      <c r="B27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Row],[PAIS]])),MAX($B$4:B273)+1,0),0)</f>
        <v>0</v>
      </c>
      <c r="C274" t="s">
        <v>200</v>
      </c>
      <c r="D274" t="s">
        <v>1860</v>
      </c>
      <c r="E274" t="s">
        <v>2740</v>
      </c>
      <c r="F274" t="s">
        <v>1861</v>
      </c>
      <c r="H274" t="s">
        <v>2188</v>
      </c>
      <c r="K274" t="s">
        <v>1426</v>
      </c>
      <c r="N274" t="str">
        <f>IFERROR(INDEX(CentroEstudiosT[NOMBRE], MATCH(ROWS($N$5:N274), CentroEstudiosT[BUSCADOR], 0)),"")</f>
        <v/>
      </c>
      <c r="P274" t="str">
        <f>UPPER(CentroEstudiosT[[#This Row],[INSTITUCION TIPO]])</f>
        <v>INSTITUTO</v>
      </c>
    </row>
    <row r="275" spans="1:16">
      <c r="A275" t="str">
        <f>CentroEstudiosT[[#This Row],[INSTITUCION SUNEDU]] &amp; IF(LEN(CentroEstudiosT[[#This Row],[SIGLAS]])&gt;0," - " &amp; CentroEstudiosT[[#This Row],[SIGLAS]],"")</f>
        <v>MARIA AUXILIADORA</v>
      </c>
      <c r="B27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Row],[PAIS]])),MAX($B$4:B274)+1,0),0)</f>
        <v>0</v>
      </c>
      <c r="C275" t="s">
        <v>200</v>
      </c>
      <c r="D275" t="s">
        <v>1862</v>
      </c>
      <c r="E275" t="s">
        <v>2741</v>
      </c>
      <c r="F275" t="s">
        <v>1863</v>
      </c>
      <c r="H275" t="s">
        <v>2188</v>
      </c>
      <c r="K275" t="s">
        <v>1426</v>
      </c>
      <c r="N275" t="str">
        <f>IFERROR(INDEX(CentroEstudiosT[NOMBRE], MATCH(ROWS($N$5:N275), CentroEstudiosT[BUSCADOR], 0)),"")</f>
        <v/>
      </c>
      <c r="P275" t="str">
        <f>UPPER(CentroEstudiosT[[#This Row],[INSTITUCION TIPO]])</f>
        <v>INSTITUTO</v>
      </c>
    </row>
    <row r="276" spans="1:16">
      <c r="A276" t="str">
        <f>CentroEstudiosT[[#This Row],[INSTITUCION SUNEDU]] &amp; IF(LEN(CentroEstudiosT[[#This Row],[SIGLAS]])&gt;0," - " &amp; CentroEstudiosT[[#This Row],[SIGLAS]],"")</f>
        <v>MARIA DE LOS ANGELES CIMA'S</v>
      </c>
      <c r="B27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Row],[PAIS]])),MAX($B$4:B275)+1,0),0)</f>
        <v>0</v>
      </c>
      <c r="C276" t="s">
        <v>200</v>
      </c>
      <c r="D276" t="s">
        <v>1864</v>
      </c>
      <c r="E276" t="s">
        <v>2742</v>
      </c>
      <c r="F276" t="s">
        <v>1865</v>
      </c>
      <c r="H276" t="s">
        <v>2188</v>
      </c>
      <c r="K276" t="s">
        <v>1426</v>
      </c>
      <c r="N276" t="str">
        <f>IFERROR(INDEX(CentroEstudiosT[NOMBRE], MATCH(ROWS($N$5:N276), CentroEstudiosT[BUSCADOR], 0)),"")</f>
        <v/>
      </c>
      <c r="P276" t="str">
        <f>UPPER(CentroEstudiosT[[#This Row],[INSTITUCION TIPO]])</f>
        <v>INSTITUTO</v>
      </c>
    </row>
    <row r="277" spans="1:16">
      <c r="A277" t="str">
        <f>CentroEstudiosT[[#This Row],[INSTITUCION SUNEDU]] &amp; IF(LEN(CentroEstudiosT[[#This Row],[SIGLAS]])&gt;0," - " &amp; CentroEstudiosT[[#This Row],[SIGLAS]],"")</f>
        <v>MARIA ELENA MOYANO</v>
      </c>
      <c r="B27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Row],[PAIS]])),MAX($B$4:B276)+1,0),0)</f>
        <v>0</v>
      </c>
      <c r="C277" t="s">
        <v>200</v>
      </c>
      <c r="D277" t="s">
        <v>1866</v>
      </c>
      <c r="E277" t="s">
        <v>2743</v>
      </c>
      <c r="F277" t="s">
        <v>1867</v>
      </c>
      <c r="H277" t="s">
        <v>2188</v>
      </c>
      <c r="K277" t="s">
        <v>1426</v>
      </c>
      <c r="N277" t="str">
        <f>IFERROR(INDEX(CentroEstudiosT[NOMBRE], MATCH(ROWS($N$5:N277), CentroEstudiosT[BUSCADOR], 0)),"")</f>
        <v/>
      </c>
      <c r="P277" t="str">
        <f>UPPER(CentroEstudiosT[[#This Row],[INSTITUCION TIPO]])</f>
        <v>INSTITUTO</v>
      </c>
    </row>
    <row r="278" spans="1:16">
      <c r="A278" t="str">
        <f>CentroEstudiosT[[#This Row],[INSTITUCION SUNEDU]] &amp; IF(LEN(CentroEstudiosT[[#This Row],[SIGLAS]])&gt;0," - " &amp; CentroEstudiosT[[#This Row],[SIGLAS]],"")</f>
        <v>MARIA MADRE</v>
      </c>
      <c r="B27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Row],[PAIS]])),MAX($B$4:B277)+1,0),0)</f>
        <v>0</v>
      </c>
      <c r="C278" t="s">
        <v>200</v>
      </c>
      <c r="D278" t="s">
        <v>1868</v>
      </c>
      <c r="E278" t="s">
        <v>2744</v>
      </c>
      <c r="F278" t="s">
        <v>1869</v>
      </c>
      <c r="H278" t="s">
        <v>2187</v>
      </c>
      <c r="I278" t="s">
        <v>2216</v>
      </c>
      <c r="K278" t="s">
        <v>1426</v>
      </c>
      <c r="N278" t="str">
        <f>IFERROR(INDEX(CentroEstudiosT[NOMBRE], MATCH(ROWS($N$5:N278), CentroEstudiosT[BUSCADOR], 0)),"")</f>
        <v/>
      </c>
      <c r="P278" t="str">
        <f>UPPER(CentroEstudiosT[[#This Row],[INSTITUCION TIPO]])</f>
        <v>INSTITUTO</v>
      </c>
    </row>
    <row r="279" spans="1:16">
      <c r="A279" t="str">
        <f>CentroEstudiosT[[#This Row],[INSTITUCION SUNEDU]] &amp; IF(LEN(CentroEstudiosT[[#This Row],[SIGLAS]])&gt;0," - " &amp; CentroEstudiosT[[#This Row],[SIGLAS]],"")</f>
        <v>MARIA MONTESSORI</v>
      </c>
      <c r="B27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Row],[PAIS]])),MAX($B$4:B278)+1,0),0)</f>
        <v>0</v>
      </c>
      <c r="C279" t="s">
        <v>200</v>
      </c>
      <c r="D279" t="s">
        <v>2504</v>
      </c>
      <c r="E279" s="11" t="s">
        <v>2745</v>
      </c>
      <c r="F279" s="11" t="s">
        <v>2530</v>
      </c>
      <c r="H279" t="s">
        <v>2188</v>
      </c>
      <c r="K279" t="s">
        <v>1426</v>
      </c>
      <c r="N279" t="str">
        <f>IFERROR(INDEX(CentroEstudiosT[NOMBRE], MATCH(ROWS($N$5:N279), CentroEstudiosT[BUSCADOR], 0)),"")</f>
        <v/>
      </c>
      <c r="P279" t="str">
        <f>UPPER(CentroEstudiosT[[#This Row],[INSTITUCION TIPO]])</f>
        <v>INSTITUTO</v>
      </c>
    </row>
    <row r="280" spans="1:16">
      <c r="A280" t="str">
        <f>CentroEstudiosT[[#This Row],[INSTITUCION SUNEDU]] &amp; IF(LEN(CentroEstudiosT[[#This Row],[SIGLAS]])&gt;0," - " &amp; CentroEstudiosT[[#This Row],[SIGLAS]],"")</f>
        <v>MARIA ROSARIO ARAOZ PINTO</v>
      </c>
      <c r="B28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Row],[PAIS]])),MAX($B$4:B279)+1,0),0)</f>
        <v>0</v>
      </c>
      <c r="C280" t="s">
        <v>200</v>
      </c>
      <c r="D280" t="s">
        <v>1870</v>
      </c>
      <c r="E280" t="s">
        <v>2746</v>
      </c>
      <c r="F280" t="s">
        <v>1871</v>
      </c>
      <c r="H280" t="s">
        <v>2188</v>
      </c>
      <c r="K280" t="s">
        <v>1426</v>
      </c>
      <c r="N280" t="str">
        <f>IFERROR(INDEX(CentroEstudiosT[NOMBRE], MATCH(ROWS($N$5:N280), CentroEstudiosT[BUSCADOR], 0)),"")</f>
        <v/>
      </c>
      <c r="P280" t="str">
        <f>UPPER(CentroEstudiosT[[#This Row],[INSTITUCION TIPO]])</f>
        <v>INSTITUTO</v>
      </c>
    </row>
    <row r="281" spans="1:16">
      <c r="A281" t="str">
        <f>CentroEstudiosT[[#This Row],[INSTITUCION SUNEDU]] &amp; IF(LEN(CentroEstudiosT[[#This Row],[SIGLAS]])&gt;0," - " &amp; CentroEstudiosT[[#This Row],[SIGLAS]],"")</f>
        <v>MARIANO IBERICO RODRIGUEZ</v>
      </c>
      <c r="B28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Row],[PAIS]])),MAX($B$4:B280)+1,0),0)</f>
        <v>0</v>
      </c>
      <c r="C281" t="s">
        <v>200</v>
      </c>
      <c r="D281" t="s">
        <v>1872</v>
      </c>
      <c r="E281" t="s">
        <v>1873</v>
      </c>
      <c r="F281" t="s">
        <v>1873</v>
      </c>
      <c r="H281" t="s">
        <v>2188</v>
      </c>
      <c r="K281" t="s">
        <v>1426</v>
      </c>
      <c r="N281" t="str">
        <f>IFERROR(INDEX(CentroEstudiosT[NOMBRE], MATCH(ROWS($N$5:N281), CentroEstudiosT[BUSCADOR], 0)),"")</f>
        <v/>
      </c>
      <c r="P281" t="str">
        <f>UPPER(CentroEstudiosT[[#This Row],[INSTITUCION TIPO]])</f>
        <v>INSTITUTO</v>
      </c>
    </row>
    <row r="282" spans="1:16">
      <c r="A282" t="str">
        <f>CentroEstudiosT[[#This Row],[INSTITUCION SUNEDU]] &amp; IF(LEN(CentroEstudiosT[[#This Row],[SIGLAS]])&gt;0," - " &amp; CentroEstudiosT[[#This Row],[SIGLAS]],"")</f>
        <v>METROPOLITANO</v>
      </c>
      <c r="B28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Row],[PAIS]])),MAX($B$4:B281)+1,0),0)</f>
        <v>0</v>
      </c>
      <c r="C282" t="s">
        <v>200</v>
      </c>
      <c r="D282" t="s">
        <v>1876</v>
      </c>
      <c r="E282" t="s">
        <v>2747</v>
      </c>
      <c r="F282" t="s">
        <v>1877</v>
      </c>
      <c r="H282" t="s">
        <v>2188</v>
      </c>
      <c r="K282" t="s">
        <v>1426</v>
      </c>
      <c r="N282" t="str">
        <f>IFERROR(INDEX(CentroEstudiosT[NOMBRE], MATCH(ROWS($N$5:N282), CentroEstudiosT[BUSCADOR], 0)),"")</f>
        <v/>
      </c>
      <c r="P282" t="str">
        <f>UPPER(CentroEstudiosT[[#This Row],[INSTITUCION TIPO]])</f>
        <v>INSTITUTO</v>
      </c>
    </row>
    <row r="283" spans="1:16">
      <c r="A283" t="str">
        <f>CentroEstudiosT[[#This Row],[INSTITUCION SUNEDU]] &amp; IF(LEN(CentroEstudiosT[[#This Row],[SIGLAS]])&gt;0," - " &amp; CentroEstudiosT[[#This Row],[SIGLAS]],"")</f>
        <v>MICAELA BASTIDAS</v>
      </c>
      <c r="B28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Row],[PAIS]])),MAX($B$4:B282)+1,0),0)</f>
        <v>0</v>
      </c>
      <c r="C283" t="s">
        <v>200</v>
      </c>
      <c r="D283" t="s">
        <v>1878</v>
      </c>
      <c r="E283" t="s">
        <v>2748</v>
      </c>
      <c r="F283" t="s">
        <v>1879</v>
      </c>
      <c r="H283" t="s">
        <v>2188</v>
      </c>
      <c r="K283" t="s">
        <v>1426</v>
      </c>
      <c r="N283" t="str">
        <f>IFERROR(INDEX(CentroEstudiosT[NOMBRE], MATCH(ROWS($N$5:N283), CentroEstudiosT[BUSCADOR], 0)),"")</f>
        <v/>
      </c>
      <c r="P283" t="str">
        <f>UPPER(CentroEstudiosT[[#This Row],[INSTITUCION TIPO]])</f>
        <v>INSTITUTO</v>
      </c>
    </row>
    <row r="284" spans="1:16">
      <c r="A284" t="str">
        <f>CentroEstudiosT[[#This Row],[INSTITUCION SUNEDU]] &amp; IF(LEN(CentroEstudiosT[[#This Row],[SIGLAS]])&gt;0," - " &amp; CentroEstudiosT[[#This Row],[SIGLAS]],"")</f>
        <v>MISIONEROS MONFORTIANOS</v>
      </c>
      <c r="B28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Row],[PAIS]])),MAX($B$4:B283)+1,0),0)</f>
        <v>0</v>
      </c>
      <c r="C284" t="s">
        <v>200</v>
      </c>
      <c r="D284" t="s">
        <v>1880</v>
      </c>
      <c r="E284" t="s">
        <v>2749</v>
      </c>
      <c r="F284" t="s">
        <v>1881</v>
      </c>
      <c r="H284" t="s">
        <v>2188</v>
      </c>
      <c r="K284" t="s">
        <v>1426</v>
      </c>
      <c r="N284" t="str">
        <f>IFERROR(INDEX(CentroEstudiosT[NOMBRE], MATCH(ROWS($N$5:N284), CentroEstudiosT[BUSCADOR], 0)),"")</f>
        <v/>
      </c>
      <c r="P284" t="str">
        <f>UPPER(CentroEstudiosT[[#This Row],[INSTITUCION TIPO]])</f>
        <v>INSTITUTO</v>
      </c>
    </row>
    <row r="285" spans="1:16">
      <c r="A285" t="str">
        <f>CentroEstudiosT[[#This Row],[INSTITUCION SUNEDU]] &amp; IF(LEN(CentroEstudiosT[[#This Row],[SIGLAS]])&gt;0," - " &amp; CentroEstudiosT[[#This Row],[SIGLAS]],"")</f>
        <v>MONTERRICO</v>
      </c>
      <c r="B28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Row],[PAIS]])),MAX($B$4:B284)+1,0),0)</f>
        <v>0</v>
      </c>
      <c r="C285" t="s">
        <v>200</v>
      </c>
      <c r="D285" t="s">
        <v>1882</v>
      </c>
      <c r="E285" t="s">
        <v>2750</v>
      </c>
      <c r="F285" t="s">
        <v>1883</v>
      </c>
      <c r="H285" t="s">
        <v>2189</v>
      </c>
      <c r="K285" t="s">
        <v>1426</v>
      </c>
      <c r="N285" t="str">
        <f>IFERROR(INDEX(CentroEstudiosT[NOMBRE], MATCH(ROWS($N$5:N285), CentroEstudiosT[BUSCADOR], 0)),"")</f>
        <v/>
      </c>
      <c r="P285" t="str">
        <f>UPPER(CentroEstudiosT[[#This Row],[INSTITUCION TIPO]])</f>
        <v>INSTITUTO</v>
      </c>
    </row>
    <row r="286" spans="1:16">
      <c r="A286" t="str">
        <f>CentroEstudiosT[[#This Row],[INSTITUCION SUNEDU]] &amp; IF(LEN(CentroEstudiosT[[#This Row],[SIGLAS]])&gt;0," - " &amp; CentroEstudiosT[[#This Row],[SIGLAS]],"")</f>
        <v>NACIONES UNIDAS</v>
      </c>
      <c r="B28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Row],[PAIS]])),MAX($B$4:B285)+1,0),0)</f>
        <v>0</v>
      </c>
      <c r="C286" t="s">
        <v>200</v>
      </c>
      <c r="D286" t="s">
        <v>1884</v>
      </c>
      <c r="E286" t="s">
        <v>2751</v>
      </c>
      <c r="F286" t="s">
        <v>1885</v>
      </c>
      <c r="H286" t="s">
        <v>2188</v>
      </c>
      <c r="K286" t="s">
        <v>1426</v>
      </c>
      <c r="N286" t="str">
        <f>IFERROR(INDEX(CentroEstudiosT[NOMBRE], MATCH(ROWS($N$5:N286), CentroEstudiosT[BUSCADOR], 0)),"")</f>
        <v/>
      </c>
      <c r="P286" t="str">
        <f>UPPER(CentroEstudiosT[[#This Row],[INSTITUCION TIPO]])</f>
        <v>INSTITUTO</v>
      </c>
    </row>
    <row r="287" spans="1:16">
      <c r="A287" t="str">
        <f>CentroEstudiosT[[#This Row],[INSTITUCION SUNEDU]] &amp; IF(LEN(CentroEstudiosT[[#This Row],[SIGLAS]])&gt;0," - " &amp; CentroEstudiosT[[#This Row],[SIGLAS]],"")</f>
        <v>NARCISO VILLANUEVA MANZO</v>
      </c>
      <c r="B28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Row],[PAIS]])),MAX($B$4:B286)+1,0),0)</f>
        <v>0</v>
      </c>
      <c r="C287" t="s">
        <v>200</v>
      </c>
      <c r="D287" t="s">
        <v>1886</v>
      </c>
      <c r="E287" t="s">
        <v>2752</v>
      </c>
      <c r="F287" t="s">
        <v>1887</v>
      </c>
      <c r="H287" t="s">
        <v>2188</v>
      </c>
      <c r="K287" t="s">
        <v>1426</v>
      </c>
      <c r="N287" t="str">
        <f>IFERROR(INDEX(CentroEstudiosT[NOMBRE], MATCH(ROWS($N$5:N287), CentroEstudiosT[BUSCADOR], 0)),"")</f>
        <v/>
      </c>
      <c r="P287" t="str">
        <f>UPPER(CentroEstudiosT[[#This Row],[INSTITUCION TIPO]])</f>
        <v>INSTITUTO</v>
      </c>
    </row>
    <row r="288" spans="1:16">
      <c r="A288" t="str">
        <f>CentroEstudiosT[[#This Row],[INSTITUCION SUNEDU]] &amp; IF(LEN(CentroEstudiosT[[#This Row],[SIGLAS]])&gt;0," - " &amp; CentroEstudiosT[[#This Row],[SIGLAS]],"")</f>
        <v>NASCA</v>
      </c>
      <c r="B28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Row],[PAIS]])),MAX($B$4:B287)+1,0),0)</f>
        <v>0</v>
      </c>
      <c r="C288" t="s">
        <v>200</v>
      </c>
      <c r="D288" t="s">
        <v>1888</v>
      </c>
      <c r="E288" t="s">
        <v>1889</v>
      </c>
      <c r="F288" t="s">
        <v>1889</v>
      </c>
      <c r="H288" t="s">
        <v>2188</v>
      </c>
      <c r="K288" t="s">
        <v>1426</v>
      </c>
      <c r="N288" t="str">
        <f>IFERROR(INDEX(CentroEstudiosT[NOMBRE], MATCH(ROWS($N$5:N288), CentroEstudiosT[BUSCADOR], 0)),"")</f>
        <v/>
      </c>
      <c r="P288" t="str">
        <f>UPPER(CentroEstudiosT[[#This Row],[INSTITUCION TIPO]])</f>
        <v>INSTITUTO</v>
      </c>
    </row>
    <row r="289" spans="1:16">
      <c r="A289" t="str">
        <f>CentroEstudiosT[[#This Row],[INSTITUCION SUNEDU]] &amp; IF(LEN(CentroEstudiosT[[#This Row],[SIGLAS]])&gt;0," - " &amp; CentroEstudiosT[[#This Row],[SIGLAS]],"")</f>
        <v>NOR ORIENTAL DE LA SELVA</v>
      </c>
      <c r="B28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Row],[PAIS]])),MAX($B$4:B288)+1,0),0)</f>
        <v>0</v>
      </c>
      <c r="C289" t="s">
        <v>200</v>
      </c>
      <c r="D289" t="s">
        <v>1890</v>
      </c>
      <c r="E289" t="s">
        <v>2753</v>
      </c>
      <c r="F289" s="11" t="s">
        <v>1891</v>
      </c>
      <c r="H289" t="s">
        <v>2188</v>
      </c>
      <c r="K289" t="s">
        <v>1426</v>
      </c>
      <c r="N289" t="str">
        <f>IFERROR(INDEX(CentroEstudiosT[NOMBRE], MATCH(ROWS($N$5:N289), CentroEstudiosT[BUSCADOR], 0)),"")</f>
        <v/>
      </c>
      <c r="P289" t="str">
        <f>UPPER(CentroEstudiosT[[#This Row],[INSTITUCION TIPO]])</f>
        <v>INSTITUTO</v>
      </c>
    </row>
    <row r="290" spans="1:16">
      <c r="A290" t="str">
        <f>CentroEstudiosT[[#This Row],[INSTITUCION SUNEDU]] &amp; IF(LEN(CentroEstudiosT[[#This Row],[SIGLAS]])&gt;0," - " &amp; CentroEstudiosT[[#This Row],[SIGLAS]],"")</f>
        <v>NORBERT WIENER</v>
      </c>
      <c r="B29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Row],[PAIS]])),MAX($B$4:B289)+1,0),0)</f>
        <v>0</v>
      </c>
      <c r="C290" t="s">
        <v>200</v>
      </c>
      <c r="D290" t="s">
        <v>1892</v>
      </c>
      <c r="E290" t="s">
        <v>2754</v>
      </c>
      <c r="F290" t="s">
        <v>1893</v>
      </c>
      <c r="H290" t="s">
        <v>2188</v>
      </c>
      <c r="K290" t="s">
        <v>1426</v>
      </c>
      <c r="N290" t="str">
        <f>IFERROR(INDEX(CentroEstudiosT[NOMBRE], MATCH(ROWS($N$5:N290), CentroEstudiosT[BUSCADOR], 0)),"")</f>
        <v/>
      </c>
      <c r="P290" t="str">
        <f>UPPER(CentroEstudiosT[[#This Row],[INSTITUCION TIPO]])</f>
        <v>INSTITUTO</v>
      </c>
    </row>
    <row r="291" spans="1:16">
      <c r="A291" t="str">
        <f>CentroEstudiosT[[#This Row],[INSTITUCION SUNEDU]] &amp; IF(LEN(CentroEstudiosT[[#This Row],[SIGLAS]])&gt;0," - " &amp; CentroEstudiosT[[#This Row],[SIGLAS]],"")</f>
        <v>NORMEDIC - CAJAMARCA</v>
      </c>
      <c r="B29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Row],[PAIS]])),MAX($B$4:B290)+1,0),0)</f>
        <v>0</v>
      </c>
      <c r="C291" t="s">
        <v>200</v>
      </c>
      <c r="D291" t="s">
        <v>1894</v>
      </c>
      <c r="E291" t="s">
        <v>1895</v>
      </c>
      <c r="F291" t="s">
        <v>1896</v>
      </c>
      <c r="H291" t="s">
        <v>2188</v>
      </c>
      <c r="K291" t="s">
        <v>1426</v>
      </c>
      <c r="N291" t="str">
        <f>IFERROR(INDEX(CentroEstudiosT[NOMBRE], MATCH(ROWS($N$5:N291), CentroEstudiosT[BUSCADOR], 0)),"")</f>
        <v/>
      </c>
      <c r="P291" t="str">
        <f>UPPER(CentroEstudiosT[[#This Row],[INSTITUCION TIPO]])</f>
        <v>INSTITUTO</v>
      </c>
    </row>
    <row r="292" spans="1:16">
      <c r="A292" t="str">
        <f>CentroEstudiosT[[#This Row],[INSTITUCION SUNEDU]] &amp; IF(LEN(CentroEstudiosT[[#This Row],[SIGLAS]])&gt;0," - " &amp; CentroEstudiosT[[#This Row],[SIGLAS]],"")</f>
        <v>NUESTRA SEÑORA DE CHOTA</v>
      </c>
      <c r="B29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Row],[PAIS]])),MAX($B$4:B291)+1,0),0)</f>
        <v>0</v>
      </c>
      <c r="C292" t="s">
        <v>200</v>
      </c>
      <c r="D292" t="s">
        <v>1897</v>
      </c>
      <c r="E292" t="s">
        <v>2755</v>
      </c>
      <c r="F292" t="s">
        <v>1898</v>
      </c>
      <c r="H292" t="s">
        <v>2189</v>
      </c>
      <c r="K292" t="s">
        <v>1426</v>
      </c>
      <c r="N292" t="str">
        <f>IFERROR(INDEX(CentroEstudiosT[NOMBRE], MATCH(ROWS($N$5:N292), CentroEstudiosT[BUSCADOR], 0)),"")</f>
        <v/>
      </c>
      <c r="P292" t="str">
        <f>UPPER(CentroEstudiosT[[#This Row],[INSTITUCION TIPO]])</f>
        <v>INSTITUTO</v>
      </c>
    </row>
    <row r="293" spans="1:16">
      <c r="A293" t="str">
        <f>CentroEstudiosT[[#This Row],[INSTITUCION SUNEDU]] &amp; IF(LEN(CentroEstudiosT[[#This Row],[SIGLAS]])&gt;0," - " &amp; CentroEstudiosT[[#This Row],[SIGLAS]],"")</f>
        <v>NUESTRA SEÑORA DE MONSERRAT</v>
      </c>
      <c r="B29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Row],[PAIS]])),MAX($B$4:B292)+1,0),0)</f>
        <v>0</v>
      </c>
      <c r="C293" t="s">
        <v>200</v>
      </c>
      <c r="D293" t="s">
        <v>2505</v>
      </c>
      <c r="E293" t="s">
        <v>2756</v>
      </c>
      <c r="F293" t="s">
        <v>2531</v>
      </c>
      <c r="H293" t="s">
        <v>2188</v>
      </c>
      <c r="K293" t="s">
        <v>1426</v>
      </c>
      <c r="N293" t="str">
        <f>IFERROR(INDEX(CentroEstudiosT[NOMBRE], MATCH(ROWS($N$5:N293), CentroEstudiosT[BUSCADOR], 0)),"")</f>
        <v/>
      </c>
      <c r="P293" t="str">
        <f>UPPER(CentroEstudiosT[[#This Row],[INSTITUCION TIPO]])</f>
        <v>INSTITUTO</v>
      </c>
    </row>
    <row r="294" spans="1:16">
      <c r="A294" t="str">
        <f>CentroEstudiosT[[#This Row],[INSTITUCION SUNEDU]] &amp; IF(LEN(CentroEstudiosT[[#This Row],[SIGLAS]])&gt;0," - " &amp; CentroEstudiosT[[#This Row],[SIGLAS]],"")</f>
        <v>NUESTRA SEÑORA DEL CARMEN</v>
      </c>
      <c r="B29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Row],[PAIS]])),MAX($B$4:B293)+1,0),0)</f>
        <v>0</v>
      </c>
      <c r="C294" t="s">
        <v>200</v>
      </c>
      <c r="D294" t="s">
        <v>1899</v>
      </c>
      <c r="E294" t="s">
        <v>2757</v>
      </c>
      <c r="F294" t="s">
        <v>1900</v>
      </c>
      <c r="H294" t="s">
        <v>2188</v>
      </c>
      <c r="I294" t="s">
        <v>1450</v>
      </c>
      <c r="K294" t="s">
        <v>1426</v>
      </c>
      <c r="N294" t="str">
        <f>IFERROR(INDEX(CentroEstudiosT[NOMBRE], MATCH(ROWS($N$5:N294), CentroEstudiosT[BUSCADOR], 0)),"")</f>
        <v/>
      </c>
      <c r="P294" t="str">
        <f>UPPER(CentroEstudiosT[[#This Row],[INSTITUCION TIPO]])</f>
        <v>INSTITUTO</v>
      </c>
    </row>
    <row r="295" spans="1:16">
      <c r="A295" t="str">
        <f>CentroEstudiosT[[#This Row],[INSTITUCION SUNEDU]] &amp; IF(LEN(CentroEstudiosT[[#This Row],[SIGLAS]])&gt;0," - " &amp; CentroEstudiosT[[#This Row],[SIGLAS]],"")</f>
        <v>NUEVA ESPERANZA</v>
      </c>
      <c r="B29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Row],[PAIS]])),MAX($B$4:B294)+1,0),0)</f>
        <v>0</v>
      </c>
      <c r="C295" t="s">
        <v>200</v>
      </c>
      <c r="D295" t="s">
        <v>1901</v>
      </c>
      <c r="E295" t="s">
        <v>2758</v>
      </c>
      <c r="F295" t="s">
        <v>1902</v>
      </c>
      <c r="H295" t="s">
        <v>2188</v>
      </c>
      <c r="K295" t="s">
        <v>1426</v>
      </c>
      <c r="N295" t="str">
        <f>IFERROR(INDEX(CentroEstudiosT[NOMBRE], MATCH(ROWS($N$5:N295), CentroEstudiosT[BUSCADOR], 0)),"")</f>
        <v/>
      </c>
      <c r="P295" t="str">
        <f>UPPER(CentroEstudiosT[[#This Row],[INSTITUCION TIPO]])</f>
        <v>INSTITUTO</v>
      </c>
    </row>
    <row r="296" spans="1:16">
      <c r="A296" t="str">
        <f>CentroEstudiosT[[#This Row],[INSTITUCION SUNEDU]] &amp; IF(LEN(CentroEstudiosT[[#This Row],[SIGLAS]])&gt;0," - " &amp; CentroEstudiosT[[#This Row],[SIGLAS]],"")</f>
        <v>NUEVO PACHACUTEC</v>
      </c>
      <c r="B29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Row],[PAIS]])),MAX($B$4:B295)+1,0),0)</f>
        <v>0</v>
      </c>
      <c r="C296" t="s">
        <v>200</v>
      </c>
      <c r="D296" t="s">
        <v>1903</v>
      </c>
      <c r="E296" t="s">
        <v>2759</v>
      </c>
      <c r="F296" t="s">
        <v>1904</v>
      </c>
      <c r="H296" t="s">
        <v>2188</v>
      </c>
      <c r="K296" t="s">
        <v>1426</v>
      </c>
      <c r="N296" t="str">
        <f>IFERROR(INDEX(CentroEstudiosT[NOMBRE], MATCH(ROWS($N$5:N296), CentroEstudiosT[BUSCADOR], 0)),"")</f>
        <v/>
      </c>
      <c r="P296" t="str">
        <f>UPPER(CentroEstudiosT[[#This Row],[INSTITUCION TIPO]])</f>
        <v>INSTITUTO</v>
      </c>
    </row>
    <row r="297" spans="1:16">
      <c r="A297" t="str">
        <f>CentroEstudiosT[[#This Row],[INSTITUCION SUNEDU]] &amp; IF(LEN(CentroEstudiosT[[#This Row],[SIGLAS]])&gt;0," - " &amp; CentroEstudiosT[[#This Row],[SIGLAS]],"")</f>
        <v>OCTAVIO MATTA CONTRERAS</v>
      </c>
      <c r="B29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Row],[PAIS]])),MAX($B$4:B296)+1,0),0)</f>
        <v>0</v>
      </c>
      <c r="C297" t="s">
        <v>200</v>
      </c>
      <c r="D297" t="s">
        <v>1905</v>
      </c>
      <c r="E297" t="s">
        <v>2760</v>
      </c>
      <c r="F297" t="s">
        <v>1906</v>
      </c>
      <c r="H297" t="s">
        <v>2187</v>
      </c>
      <c r="K297" t="s">
        <v>1426</v>
      </c>
      <c r="N297" t="str">
        <f>IFERROR(INDEX(CentroEstudiosT[NOMBRE], MATCH(ROWS($N$5:N297), CentroEstudiosT[BUSCADOR], 0)),"")</f>
        <v/>
      </c>
      <c r="P297" t="str">
        <f>UPPER(CentroEstudiosT[[#This Row],[INSTITUCION TIPO]])</f>
        <v>INSTITUTO</v>
      </c>
    </row>
    <row r="298" spans="1:16">
      <c r="A298" t="str">
        <f>CentroEstudiosT[[#This Row],[INSTITUCION SUNEDU]] &amp; IF(LEN(CentroEstudiosT[[#This Row],[SIGLAS]])&gt;0," - " &amp; CentroEstudiosT[[#This Row],[SIGLAS]],"")</f>
        <v>ORSON WELLES</v>
      </c>
      <c r="B29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Row],[PAIS]])),MAX($B$4:B297)+1,0),0)</f>
        <v>0</v>
      </c>
      <c r="C298" t="s">
        <v>200</v>
      </c>
      <c r="D298" t="s">
        <v>1907</v>
      </c>
      <c r="E298" t="s">
        <v>2761</v>
      </c>
      <c r="F298" t="s">
        <v>1908</v>
      </c>
      <c r="H298" t="s">
        <v>2188</v>
      </c>
      <c r="K298" t="s">
        <v>1426</v>
      </c>
      <c r="N298" t="str">
        <f>IFERROR(INDEX(CentroEstudiosT[NOMBRE], MATCH(ROWS($N$5:N298), CentroEstudiosT[BUSCADOR], 0)),"")</f>
        <v/>
      </c>
      <c r="P298" t="str">
        <f>UPPER(CentroEstudiosT[[#This Row],[INSTITUCION TIPO]])</f>
        <v>INSTITUTO</v>
      </c>
    </row>
    <row r="299" spans="1:16">
      <c r="A299" t="str">
        <f>CentroEstudiosT[[#This Row],[INSTITUCION SUNEDU]] &amp; IF(LEN(CentroEstudiosT[[#This Row],[SIGLAS]])&gt;0," - " &amp; CentroEstudiosT[[#This Row],[SIGLAS]],"")</f>
        <v>ORVAL</v>
      </c>
      <c r="B29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Row],[PAIS]])),MAX($B$4:B298)+1,0),0)</f>
        <v>0</v>
      </c>
      <c r="C299" t="s">
        <v>200</v>
      </c>
      <c r="D299" t="s">
        <v>1909</v>
      </c>
      <c r="E299" t="s">
        <v>2762</v>
      </c>
      <c r="F299" t="s">
        <v>1910</v>
      </c>
      <c r="H299" t="s">
        <v>2188</v>
      </c>
      <c r="K299" t="s">
        <v>1426</v>
      </c>
      <c r="N299" t="str">
        <f>IFERROR(INDEX(CentroEstudiosT[NOMBRE], MATCH(ROWS($N$5:N299), CentroEstudiosT[BUSCADOR], 0)),"")</f>
        <v/>
      </c>
      <c r="P299" t="str">
        <f>UPPER(CentroEstudiosT[[#This Row],[INSTITUCION TIPO]])</f>
        <v>INSTITUTO</v>
      </c>
    </row>
    <row r="300" spans="1:16">
      <c r="A300" t="str">
        <f>CentroEstudiosT[[#This Row],[INSTITUCION SUNEDU]] &amp; IF(LEN(CentroEstudiosT[[#This Row],[SIGLAS]])&gt;0," - " &amp; CentroEstudiosT[[#This Row],[SIGLAS]],"")</f>
        <v>OTUZCO</v>
      </c>
      <c r="B30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Row],[PAIS]])),MAX($B$4:B299)+1,0),0)</f>
        <v>0</v>
      </c>
      <c r="C300" t="s">
        <v>200</v>
      </c>
      <c r="D300" t="s">
        <v>1911</v>
      </c>
      <c r="E300" t="s">
        <v>2763</v>
      </c>
      <c r="F300" t="s">
        <v>1912</v>
      </c>
      <c r="H300" t="s">
        <v>2188</v>
      </c>
      <c r="K300" t="s">
        <v>1426</v>
      </c>
      <c r="N300" t="str">
        <f>IFERROR(INDEX(CentroEstudiosT[NOMBRE], MATCH(ROWS($N$5:N300), CentroEstudiosT[BUSCADOR], 0)),"")</f>
        <v/>
      </c>
      <c r="P300" t="str">
        <f>UPPER(CentroEstudiosT[[#This Row],[INSTITUCION TIPO]])</f>
        <v>INSTITUTO</v>
      </c>
    </row>
    <row r="301" spans="1:16">
      <c r="A301" t="str">
        <f>CentroEstudiosT[[#This Row],[INSTITUCION SUNEDU]] &amp; IF(LEN(CentroEstudiosT[[#This Row],[SIGLAS]])&gt;0," - " &amp; CentroEstudiosT[[#This Row],[SIGLAS]],"")</f>
        <v>PABLO CASALS</v>
      </c>
      <c r="B30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Row],[PAIS]])),MAX($B$4:B300)+1,0),0)</f>
        <v>0</v>
      </c>
      <c r="C301" t="s">
        <v>200</v>
      </c>
      <c r="D301" t="s">
        <v>1918</v>
      </c>
      <c r="E301" t="s">
        <v>2764</v>
      </c>
      <c r="F301" t="s">
        <v>1919</v>
      </c>
      <c r="H301" t="s">
        <v>2188</v>
      </c>
      <c r="K301" t="s">
        <v>1426</v>
      </c>
      <c r="N301" t="str">
        <f>IFERROR(INDEX(CentroEstudiosT[NOMBRE], MATCH(ROWS($N$5:N301), CentroEstudiosT[BUSCADOR], 0)),"")</f>
        <v/>
      </c>
      <c r="P301" t="str">
        <f>UPPER(CentroEstudiosT[[#This Row],[INSTITUCION TIPO]])</f>
        <v>INSTITUTO</v>
      </c>
    </row>
    <row r="302" spans="1:16">
      <c r="A302" t="str">
        <f>CentroEstudiosT[[#This Row],[INSTITUCION SUNEDU]] &amp; IF(LEN(CentroEstudiosT[[#This Row],[SIGLAS]])&gt;0," - " &amp; CentroEstudiosT[[#This Row],[SIGLAS]],"")</f>
        <v>PAIJAN</v>
      </c>
      <c r="B30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Row],[PAIS]])),MAX($B$4:B301)+1,0),0)</f>
        <v>0</v>
      </c>
      <c r="C302" t="s">
        <v>200</v>
      </c>
      <c r="D302" t="s">
        <v>1920</v>
      </c>
      <c r="E302" t="s">
        <v>2765</v>
      </c>
      <c r="F302" t="s">
        <v>1921</v>
      </c>
      <c r="H302" t="s">
        <v>2188</v>
      </c>
      <c r="K302" t="s">
        <v>1426</v>
      </c>
      <c r="N302" t="str">
        <f>IFERROR(INDEX(CentroEstudiosT[NOMBRE], MATCH(ROWS($N$5:N302), CentroEstudiosT[BUSCADOR], 0)),"")</f>
        <v/>
      </c>
      <c r="P302" t="str">
        <f>UPPER(CentroEstudiosT[[#This Row],[INSTITUCION TIPO]])</f>
        <v>INSTITUTO</v>
      </c>
    </row>
    <row r="303" spans="1:16">
      <c r="A303" t="str">
        <f>CentroEstudiosT[[#This Row],[INSTITUCION SUNEDU]] &amp; IF(LEN(CentroEstudiosT[[#This Row],[SIGLAS]])&gt;0," - " &amp; CentroEstudiosT[[#This Row],[SIGLAS]],"")</f>
        <v>PAUCARA</v>
      </c>
      <c r="B30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Row],[PAIS]])),MAX($B$4:B302)+1,0),0)</f>
        <v>0</v>
      </c>
      <c r="C303" t="s">
        <v>200</v>
      </c>
      <c r="D303" t="s">
        <v>2506</v>
      </c>
      <c r="E303" t="s">
        <v>2507</v>
      </c>
      <c r="F303" t="s">
        <v>2507</v>
      </c>
      <c r="H303" t="s">
        <v>2188</v>
      </c>
      <c r="K303" t="s">
        <v>1426</v>
      </c>
      <c r="N303" t="str">
        <f>IFERROR(INDEX(CentroEstudiosT[NOMBRE], MATCH(ROWS($N$5:N303), CentroEstudiosT[BUSCADOR], 0)),"")</f>
        <v/>
      </c>
      <c r="P303" t="str">
        <f>UPPER(CentroEstudiosT[[#This Row],[INSTITUCION TIPO]])</f>
        <v>INSTITUTO</v>
      </c>
    </row>
    <row r="304" spans="1:16">
      <c r="A304" t="str">
        <f>CentroEstudiosT[[#This Row],[INSTITUCION SUNEDU]] &amp; IF(LEN(CentroEstudiosT[[#This Row],[SIGLAS]])&gt;0," - " &amp; CentroEstudiosT[[#This Row],[SIGLAS]],"")</f>
        <v>PAUL MULLER</v>
      </c>
      <c r="B30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Row],[PAIS]])),MAX($B$4:B303)+1,0),0)</f>
        <v>0</v>
      </c>
      <c r="C304" t="s">
        <v>200</v>
      </c>
      <c r="D304" t="s">
        <v>1922</v>
      </c>
      <c r="E304" t="s">
        <v>2766</v>
      </c>
      <c r="F304" t="s">
        <v>1923</v>
      </c>
      <c r="H304" t="s">
        <v>2188</v>
      </c>
      <c r="K304" t="s">
        <v>1426</v>
      </c>
      <c r="N304" t="str">
        <f>IFERROR(INDEX(CentroEstudiosT[NOMBRE], MATCH(ROWS($N$5:N304), CentroEstudiosT[BUSCADOR], 0)),"")</f>
        <v/>
      </c>
      <c r="P304" t="str">
        <f>UPPER(CentroEstudiosT[[#This Row],[INSTITUCION TIPO]])</f>
        <v>INSTITUTO</v>
      </c>
    </row>
    <row r="305" spans="1:16">
      <c r="A305" t="str">
        <f>CentroEstudiosT[[#This Row],[INSTITUCION SUNEDU]] &amp; IF(LEN(CentroEstudiosT[[#This Row],[SIGLAS]])&gt;0," - " &amp; CentroEstudiosT[[#This Row],[SIGLAS]],"")</f>
        <v>PAULO FREIRE</v>
      </c>
      <c r="B30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Row],[PAIS]])),MAX($B$4:B304)+1,0),0)</f>
        <v>0</v>
      </c>
      <c r="C305" t="s">
        <v>200</v>
      </c>
      <c r="D305" t="s">
        <v>1924</v>
      </c>
      <c r="E305" t="s">
        <v>2767</v>
      </c>
      <c r="F305" t="s">
        <v>1925</v>
      </c>
      <c r="H305" t="s">
        <v>2188</v>
      </c>
      <c r="I305" t="s">
        <v>2215</v>
      </c>
      <c r="K305" t="s">
        <v>1426</v>
      </c>
      <c r="N305" t="str">
        <f>IFERROR(INDEX(CentroEstudiosT[NOMBRE], MATCH(ROWS($N$5:N305), CentroEstudiosT[BUSCADOR], 0)),"")</f>
        <v/>
      </c>
      <c r="P305" t="str">
        <f>UPPER(CentroEstudiosT[[#This Row],[INSTITUCION TIPO]])</f>
        <v>INSTITUTO</v>
      </c>
    </row>
    <row r="306" spans="1:16">
      <c r="A306" t="str">
        <f>CentroEstudiosT[[#This Row],[INSTITUCION SUNEDU]] &amp; IF(LEN(CentroEstudiosT[[#This Row],[SIGLAS]])&gt;0," - " &amp; CentroEstudiosT[[#This Row],[SIGLAS]],"")</f>
        <v>PAULO VI</v>
      </c>
      <c r="B30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Row],[PAIS]])),MAX($B$4:B305)+1,0),0)</f>
        <v>0</v>
      </c>
      <c r="C306" t="s">
        <v>200</v>
      </c>
      <c r="D306" t="s">
        <v>1926</v>
      </c>
      <c r="E306" t="s">
        <v>2768</v>
      </c>
      <c r="F306" t="s">
        <v>1927</v>
      </c>
      <c r="H306" t="s">
        <v>2188</v>
      </c>
      <c r="K306" t="s">
        <v>1426</v>
      </c>
      <c r="N306" t="str">
        <f>IFERROR(INDEX(CentroEstudiosT[NOMBRE], MATCH(ROWS($N$5:N306), CentroEstudiosT[BUSCADOR], 0)),"")</f>
        <v/>
      </c>
      <c r="P306" t="str">
        <f>UPPER(CentroEstudiosT[[#This Row],[INSTITUCION TIPO]])</f>
        <v>INSTITUTO</v>
      </c>
    </row>
    <row r="307" spans="1:16">
      <c r="A307" t="str">
        <f>CentroEstudiosT[[#This Row],[INSTITUCION SUNEDU]] &amp; IF(LEN(CentroEstudiosT[[#This Row],[SIGLAS]])&gt;0," - " &amp; CentroEstudiosT[[#This Row],[SIGLAS]],"")</f>
        <v>PEDRO A. DEL AGUILA HIDALGO</v>
      </c>
      <c r="B30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Row],[PAIS]])),MAX($B$4:B306)+1,0),0)</f>
        <v>0</v>
      </c>
      <c r="C307" t="s">
        <v>200</v>
      </c>
      <c r="D307" t="s">
        <v>1928</v>
      </c>
      <c r="E307" t="s">
        <v>1929</v>
      </c>
      <c r="F307" t="s">
        <v>1929</v>
      </c>
      <c r="H307" t="s">
        <v>2188</v>
      </c>
      <c r="K307" t="s">
        <v>1426</v>
      </c>
      <c r="N307" t="str">
        <f>IFERROR(INDEX(CentroEstudiosT[NOMBRE], MATCH(ROWS($N$5:N307), CentroEstudiosT[BUSCADOR], 0)),"")</f>
        <v/>
      </c>
      <c r="P307" t="str">
        <f>UPPER(CentroEstudiosT[[#This Row],[INSTITUCION TIPO]])</f>
        <v>INSTITUTO</v>
      </c>
    </row>
    <row r="308" spans="1:16">
      <c r="A308" t="str">
        <f>CentroEstudiosT[[#This Row],[INSTITUCION SUNEDU]] &amp; IF(LEN(CentroEstudiosT[[#This Row],[SIGLAS]])&gt;0," - " &amp; CentroEstudiosT[[#This Row],[SIGLAS]],"")</f>
        <v>PEDRO ORTIZ MONTOYA</v>
      </c>
      <c r="B30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Row],[PAIS]])),MAX($B$4:B307)+1,0),0)</f>
        <v>0</v>
      </c>
      <c r="C308" t="s">
        <v>200</v>
      </c>
      <c r="D308" t="s">
        <v>1930</v>
      </c>
      <c r="E308" t="s">
        <v>2769</v>
      </c>
      <c r="F308" t="s">
        <v>1931</v>
      </c>
      <c r="H308" t="s">
        <v>2188</v>
      </c>
      <c r="K308" t="s">
        <v>1426</v>
      </c>
      <c r="N308" t="str">
        <f>IFERROR(INDEX(CentroEstudiosT[NOMBRE], MATCH(ROWS($N$5:N308), CentroEstudiosT[BUSCADOR], 0)),"")</f>
        <v/>
      </c>
      <c r="P308" t="str">
        <f>UPPER(CentroEstudiosT[[#This Row],[INSTITUCION TIPO]])</f>
        <v>INSTITUTO</v>
      </c>
    </row>
    <row r="309" spans="1:16">
      <c r="A309" t="str">
        <f>CentroEstudiosT[[#This Row],[INSTITUCION SUNEDU]] &amp; IF(LEN(CentroEstudiosT[[#This Row],[SIGLAS]])&gt;0," - " &amp; CentroEstudiosT[[#This Row],[SIGLAS]],"")</f>
        <v>PERU CATOLICA OLIVOS</v>
      </c>
      <c r="B30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Row],[PAIS]])),MAX($B$4:B308)+1,0),0)</f>
        <v>0</v>
      </c>
      <c r="C309" t="s">
        <v>200</v>
      </c>
      <c r="D309" t="s">
        <v>2508</v>
      </c>
      <c r="E309" t="s">
        <v>2770</v>
      </c>
      <c r="F309" t="s">
        <v>2532</v>
      </c>
      <c r="H309" t="s">
        <v>2188</v>
      </c>
      <c r="K309" t="s">
        <v>1426</v>
      </c>
      <c r="N309" t="str">
        <f>IFERROR(INDEX(CentroEstudiosT[NOMBRE], MATCH(ROWS($N$5:N309), CentroEstudiosT[BUSCADOR], 0)),"")</f>
        <v/>
      </c>
      <c r="P309" t="str">
        <f>UPPER(CentroEstudiosT[[#This Row],[INSTITUCION TIPO]])</f>
        <v>INSTITUTO</v>
      </c>
    </row>
    <row r="310" spans="1:16">
      <c r="A310" t="str">
        <f>CentroEstudiosT[[#This Row],[INSTITUCION SUNEDU]] &amp; IF(LEN(CentroEstudiosT[[#This Row],[SIGLAS]])&gt;0," - " &amp; CentroEstudiosT[[#This Row],[SIGLAS]],"")</f>
        <v>PERU FRANCIA (PERU)</v>
      </c>
      <c r="B31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Row],[PAIS]])),MAX($B$4:B309)+1,0),0)</f>
        <v>0</v>
      </c>
      <c r="C310" t="s">
        <v>200</v>
      </c>
      <c r="D310" t="s">
        <v>2509</v>
      </c>
      <c r="E310" t="s">
        <v>2771</v>
      </c>
      <c r="F310" t="s">
        <v>2533</v>
      </c>
      <c r="H310" t="s">
        <v>2188</v>
      </c>
      <c r="K310" t="s">
        <v>1426</v>
      </c>
      <c r="N310" t="str">
        <f>IFERROR(INDEX(CentroEstudiosT[NOMBRE], MATCH(ROWS($N$5:N310), CentroEstudiosT[BUSCADOR], 0)),"")</f>
        <v/>
      </c>
      <c r="P310" t="str">
        <f>UPPER(CentroEstudiosT[[#This Row],[INSTITUCION TIPO]])</f>
        <v>INSTITUTO</v>
      </c>
    </row>
    <row r="311" spans="1:16">
      <c r="A311" t="str">
        <f>CentroEstudiosT[[#This Row],[INSTITUCION SUNEDU]] &amp; IF(LEN(CentroEstudiosT[[#This Row],[SIGLAS]])&gt;0," - " &amp; CentroEstudiosT[[#This Row],[SIGLAS]],"")</f>
        <v>PERU PACIFICO</v>
      </c>
      <c r="B31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Row],[PAIS]])),MAX($B$4:B310)+1,0),0)</f>
        <v>0</v>
      </c>
      <c r="C311" t="s">
        <v>200</v>
      </c>
      <c r="D311" t="s">
        <v>1935</v>
      </c>
      <c r="E311" t="s">
        <v>2772</v>
      </c>
      <c r="F311" t="s">
        <v>1936</v>
      </c>
      <c r="H311" t="s">
        <v>2188</v>
      </c>
      <c r="K311" t="s">
        <v>1426</v>
      </c>
      <c r="N311" t="str">
        <f>IFERROR(INDEX(CentroEstudiosT[NOMBRE], MATCH(ROWS($N$5:N311), CentroEstudiosT[BUSCADOR], 0)),"")</f>
        <v/>
      </c>
      <c r="P311" t="str">
        <f>UPPER(CentroEstudiosT[[#This Row],[INSTITUCION TIPO]])</f>
        <v>INSTITUTO</v>
      </c>
    </row>
    <row r="312" spans="1:16">
      <c r="A312" t="str">
        <f>CentroEstudiosT[[#This Row],[INSTITUCION SUNEDU]] &amp; IF(LEN(CentroEstudiosT[[#This Row],[SIGLAS]])&gt;0," - " &amp; CentroEstudiosT[[#This Row],[SIGLAS]],"")</f>
        <v>PERUANO ALEMAN</v>
      </c>
      <c r="B31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Row],[PAIS]])),MAX($B$4:B311)+1,0),0)</f>
        <v>0</v>
      </c>
      <c r="C312" t="s">
        <v>200</v>
      </c>
      <c r="D312" t="s">
        <v>2510</v>
      </c>
      <c r="E312" t="s">
        <v>2773</v>
      </c>
      <c r="F312" t="s">
        <v>2534</v>
      </c>
      <c r="H312" t="s">
        <v>2188</v>
      </c>
      <c r="K312" t="s">
        <v>1426</v>
      </c>
      <c r="N312" t="str">
        <f>IFERROR(INDEX(CentroEstudiosT[NOMBRE], MATCH(ROWS($N$5:N312), CentroEstudiosT[BUSCADOR], 0)),"")</f>
        <v/>
      </c>
      <c r="P312" t="str">
        <f>UPPER(CentroEstudiosT[[#This Row],[INSTITUCION TIPO]])</f>
        <v>INSTITUTO</v>
      </c>
    </row>
    <row r="313" spans="1:16">
      <c r="A313" t="str">
        <f>CentroEstudiosT[[#This Row],[INSTITUCION SUNEDU]] &amp; IF(LEN(CentroEstudiosT[[#This Row],[SIGLAS]])&gt;0," - " &amp; CentroEstudiosT[[#This Row],[SIGLAS]],"")</f>
        <v>PERUANO CANADIENSE</v>
      </c>
      <c r="B31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Row],[PAIS]])),MAX($B$4:B312)+1,0),0)</f>
        <v>0</v>
      </c>
      <c r="C313" t="s">
        <v>200</v>
      </c>
      <c r="D313" t="s">
        <v>1937</v>
      </c>
      <c r="E313" t="s">
        <v>2774</v>
      </c>
      <c r="F313" t="s">
        <v>1938</v>
      </c>
      <c r="H313" t="s">
        <v>2188</v>
      </c>
      <c r="K313" t="s">
        <v>1426</v>
      </c>
      <c r="N313" t="str">
        <f>IFERROR(INDEX(CentroEstudiosT[NOMBRE], MATCH(ROWS($N$5:N313), CentroEstudiosT[BUSCADOR], 0)),"")</f>
        <v/>
      </c>
      <c r="P313" t="str">
        <f>UPPER(CentroEstudiosT[[#This Row],[INSTITUCION TIPO]])</f>
        <v>INSTITUTO</v>
      </c>
    </row>
    <row r="314" spans="1:16">
      <c r="A314" t="str">
        <f>CentroEstudiosT[[#This Row],[INSTITUCION SUNEDU]] &amp; IF(LEN(CentroEstudiosT[[#This Row],[SIGLAS]])&gt;0," - " &amp; CentroEstudiosT[[#This Row],[SIGLAS]],"")</f>
        <v>INSTITUTO PERUANO DE CIENCIAS EMPRESARIALES</v>
      </c>
      <c r="B31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Row],[PAIS]])),MAX($B$4:B313)+1,0),0)</f>
        <v>0</v>
      </c>
      <c r="C314" t="s">
        <v>200</v>
      </c>
      <c r="D314" t="s">
        <v>1756</v>
      </c>
      <c r="E314" t="s">
        <v>2775</v>
      </c>
      <c r="F314" t="s">
        <v>1757</v>
      </c>
      <c r="H314" t="s">
        <v>2188</v>
      </c>
      <c r="K314" t="s">
        <v>1426</v>
      </c>
      <c r="N314" t="str">
        <f>IFERROR(INDEX(CentroEstudiosT[NOMBRE], MATCH(ROWS($N$5:N314), CentroEstudiosT[BUSCADOR], 0)),"")</f>
        <v/>
      </c>
      <c r="P314" t="str">
        <f>UPPER(CentroEstudiosT[[#This Row],[INSTITUCION TIPO]])</f>
        <v>INSTITUTO</v>
      </c>
    </row>
    <row r="315" spans="1:16">
      <c r="A315" t="str">
        <f>CentroEstudiosT[[#This Row],[INSTITUCION SUNEDU]] &amp; IF(LEN(CentroEstudiosT[[#This Row],[SIGLAS]])&gt;0," - " &amp; CentroEstudiosT[[#This Row],[SIGLAS]],"")</f>
        <v>PERUANO DE MARKETING</v>
      </c>
      <c r="B31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Row],[PAIS]])),MAX($B$4:B314)+1,0),0)</f>
        <v>0</v>
      </c>
      <c r="C315" t="s">
        <v>200</v>
      </c>
      <c r="D315" t="s">
        <v>1939</v>
      </c>
      <c r="E315" t="s">
        <v>2776</v>
      </c>
      <c r="F315" t="s">
        <v>1940</v>
      </c>
      <c r="H315" t="s">
        <v>2188</v>
      </c>
      <c r="K315" t="s">
        <v>1426</v>
      </c>
      <c r="N315" t="str">
        <f>IFERROR(INDEX(CentroEstudiosT[NOMBRE], MATCH(ROWS($N$5:N315), CentroEstudiosT[BUSCADOR], 0)),"")</f>
        <v/>
      </c>
      <c r="P315" t="str">
        <f>UPPER(CentroEstudiosT[[#This Row],[INSTITUCION TIPO]])</f>
        <v>INSTITUTO</v>
      </c>
    </row>
    <row r="316" spans="1:16">
      <c r="A316" t="str">
        <f>CentroEstudiosT[[#This Row],[INSTITUCION SUNEDU]] &amp; IF(LEN(CentroEstudiosT[[#This Row],[SIGLAS]])&gt;0," - " &amp; CentroEstudiosT[[#This Row],[SIGLAS]],"")</f>
        <v>PERUANO DE SISTEMAS SISE</v>
      </c>
      <c r="B31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Row],[PAIS]])),MAX($B$4:B315)+1,0),0)</f>
        <v>0</v>
      </c>
      <c r="C316" t="s">
        <v>200</v>
      </c>
      <c r="D316" t="s">
        <v>1941</v>
      </c>
      <c r="E316" t="s">
        <v>2777</v>
      </c>
      <c r="F316" t="s">
        <v>1942</v>
      </c>
      <c r="H316" t="s">
        <v>2188</v>
      </c>
      <c r="K316" t="s">
        <v>1426</v>
      </c>
      <c r="N316" t="str">
        <f>IFERROR(INDEX(CentroEstudiosT[NOMBRE], MATCH(ROWS($N$5:N316), CentroEstudiosT[BUSCADOR], 0)),"")</f>
        <v/>
      </c>
      <c r="P316" t="str">
        <f>UPPER(CentroEstudiosT[[#This Row],[INSTITUCION TIPO]])</f>
        <v>INSTITUTO</v>
      </c>
    </row>
    <row r="317" spans="1:16">
      <c r="A317" t="str">
        <f>CentroEstudiosT[[#This Row],[INSTITUCION SUNEDU]] &amp; IF(LEN(CentroEstudiosT[[#This Row],[SIGLAS]])&gt;0," - " &amp; CentroEstudiosT[[#This Row],[SIGLAS]],"")</f>
        <v>PERUANO DE TURISMO</v>
      </c>
      <c r="B31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Row],[PAIS]])),MAX($B$4:B316)+1,0),0)</f>
        <v>0</v>
      </c>
      <c r="C317" t="s">
        <v>200</v>
      </c>
      <c r="D317" t="s">
        <v>2511</v>
      </c>
      <c r="E317" t="s">
        <v>2778</v>
      </c>
      <c r="F317" t="s">
        <v>2535</v>
      </c>
      <c r="H317" t="s">
        <v>2188</v>
      </c>
      <c r="K317" t="s">
        <v>1426</v>
      </c>
      <c r="N317" t="str">
        <f>IFERROR(INDEX(CentroEstudiosT[NOMBRE], MATCH(ROWS($N$5:N317), CentroEstudiosT[BUSCADOR], 0)),"")</f>
        <v/>
      </c>
      <c r="P317" t="str">
        <f>UPPER(CentroEstudiosT[[#This Row],[INSTITUCION TIPO]])</f>
        <v>INSTITUTO</v>
      </c>
    </row>
    <row r="318" spans="1:16">
      <c r="A318" t="str">
        <f>CentroEstudiosT[[#This Row],[INSTITUCION SUNEDU]] &amp; IF(LEN(CentroEstudiosT[[#This Row],[SIGLAS]])&gt;0," - " &amp; CentroEstudiosT[[#This Row],[SIGLAS]],"")</f>
        <v>TUPAC AMARU</v>
      </c>
      <c r="B31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Row],[PAIS]])),MAX($B$4:B317)+1,0),0)</f>
        <v>0</v>
      </c>
      <c r="C318" t="s">
        <v>200</v>
      </c>
      <c r="D318" t="s">
        <v>2058</v>
      </c>
      <c r="E318" t="s">
        <v>2779</v>
      </c>
      <c r="F318" s="11" t="s">
        <v>2059</v>
      </c>
      <c r="G318" s="11"/>
      <c r="H318" t="s">
        <v>2188</v>
      </c>
      <c r="I318" t="s">
        <v>1628</v>
      </c>
      <c r="K318" t="s">
        <v>1426</v>
      </c>
      <c r="N318" t="str">
        <f>IFERROR(INDEX(CentroEstudiosT[NOMBRE], MATCH(ROWS($N$5:N318), CentroEstudiosT[BUSCADOR], 0)),"")</f>
        <v/>
      </c>
      <c r="P318" t="str">
        <f>UPPER(CentroEstudiosT[[#This Row],[INSTITUCION TIPO]])</f>
        <v>INSTITUTO</v>
      </c>
    </row>
    <row r="319" spans="1:16">
      <c r="A319" t="str">
        <f>CentroEstudiosT[[#This Row],[INSTITUCION SUNEDU]] &amp; IF(LEN(CentroEstudiosT[[#This Row],[SIGLAS]])&gt;0," - " &amp; CentroEstudiosT[[#This Row],[SIGLAS]],"")</f>
        <v>DEL SANTA</v>
      </c>
      <c r="B31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Row],[PAIS]])),MAX($B$4:B318)+1,0),0)</f>
        <v>0</v>
      </c>
      <c r="C319" t="s">
        <v>200</v>
      </c>
      <c r="D319" t="s">
        <v>1631</v>
      </c>
      <c r="E319" t="s">
        <v>2780</v>
      </c>
      <c r="F319" t="s">
        <v>1632</v>
      </c>
      <c r="H319" t="s">
        <v>2188</v>
      </c>
      <c r="K319" t="s">
        <v>1426</v>
      </c>
      <c r="N319" t="str">
        <f>IFERROR(INDEX(CentroEstudiosT[NOMBRE], MATCH(ROWS($N$5:N319), CentroEstudiosT[BUSCADOR], 0)),"")</f>
        <v/>
      </c>
      <c r="P319" t="str">
        <f>UPPER(CentroEstudiosT[[#This Row],[INSTITUCION TIPO]])</f>
        <v>INSTITUTO</v>
      </c>
    </row>
    <row r="320" spans="1:16">
      <c r="A320" t="str">
        <f>CentroEstudiosT[[#This Row],[INSTITUCION SUNEDU]] &amp; IF(LEN(CentroEstudiosT[[#This Row],[SIGLAS]])&gt;0," - " &amp; CentroEstudiosT[[#This Row],[SIGLAS]],"")</f>
        <v>PRODUCE Y EXPORTA</v>
      </c>
      <c r="B32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Row],[PAIS]])),MAX($B$4:B319)+1,0),0)</f>
        <v>0</v>
      </c>
      <c r="C320" t="s">
        <v>200</v>
      </c>
      <c r="D320" t="s">
        <v>1949</v>
      </c>
      <c r="E320" t="s">
        <v>2781</v>
      </c>
      <c r="F320" t="s">
        <v>1950</v>
      </c>
      <c r="H320" t="s">
        <v>2188</v>
      </c>
      <c r="K320" t="s">
        <v>1426</v>
      </c>
      <c r="N320" t="str">
        <f>IFERROR(INDEX(CentroEstudiosT[NOMBRE], MATCH(ROWS($N$5:N320), CentroEstudiosT[BUSCADOR], 0)),"")</f>
        <v/>
      </c>
      <c r="P320" t="str">
        <f>UPPER(CentroEstudiosT[[#This Row],[INSTITUCION TIPO]])</f>
        <v>INSTITUTO</v>
      </c>
    </row>
    <row r="321" spans="1:16">
      <c r="A321" t="str">
        <f>CentroEstudiosT[[#This Row],[INSTITUCION SUNEDU]] &amp; IF(LEN(CentroEstudiosT[[#This Row],[SIGLAS]])&gt;0," - " &amp; CentroEstudiosT[[#This Row],[SIGLAS]],"")</f>
        <v>RECUAY</v>
      </c>
      <c r="B32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Row],[PAIS]])),MAX($B$4:B320)+1,0),0)</f>
        <v>0</v>
      </c>
      <c r="C321" t="s">
        <v>200</v>
      </c>
      <c r="D321" t="s">
        <v>1951</v>
      </c>
      <c r="E321" t="s">
        <v>2782</v>
      </c>
      <c r="F321" t="s">
        <v>1952</v>
      </c>
      <c r="H321" t="s">
        <v>2188</v>
      </c>
      <c r="K321" t="s">
        <v>1426</v>
      </c>
      <c r="N321" t="str">
        <f>IFERROR(INDEX(CentroEstudiosT[NOMBRE], MATCH(ROWS($N$5:N321), CentroEstudiosT[BUSCADOR], 0)),"")</f>
        <v/>
      </c>
      <c r="P321" t="str">
        <f>UPPER(CentroEstudiosT[[#This Row],[INSTITUCION TIPO]])</f>
        <v>INSTITUTO</v>
      </c>
    </row>
    <row r="322" spans="1:16">
      <c r="A322" t="str">
        <f>CentroEstudiosT[[#This Row],[INSTITUCION SUNEDU]] &amp; IF(LEN(CentroEstudiosT[[#This Row],[SIGLAS]])&gt;0," - " &amp; CentroEstudiosT[[#This Row],[SIGLAS]],"")</f>
        <v>REPUBLICA ARGENTINA</v>
      </c>
      <c r="B32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Row],[PAIS]])),MAX($B$4:B321)+1,0),0)</f>
        <v>0</v>
      </c>
      <c r="C322" t="s">
        <v>200</v>
      </c>
      <c r="D322" t="s">
        <v>1953</v>
      </c>
      <c r="E322" t="s">
        <v>2783</v>
      </c>
      <c r="F322" t="s">
        <v>1954</v>
      </c>
      <c r="H322" t="s">
        <v>2188</v>
      </c>
      <c r="K322" t="s">
        <v>1426</v>
      </c>
      <c r="N322" t="str">
        <f>IFERROR(INDEX(CentroEstudiosT[NOMBRE], MATCH(ROWS($N$5:N322), CentroEstudiosT[BUSCADOR], 0)),"")</f>
        <v/>
      </c>
      <c r="P322" t="str">
        <f>UPPER(CentroEstudiosT[[#This Row],[INSTITUCION TIPO]])</f>
        <v>INSTITUTO</v>
      </c>
    </row>
    <row r="323" spans="1:16">
      <c r="A323" t="str">
        <f>CentroEstudiosT[[#This Row],[INSTITUCION SUNEDU]] &amp; IF(LEN(CentroEstudiosT[[#This Row],[SIGLAS]])&gt;0," - " &amp; CentroEstudiosT[[#This Row],[SIGLAS]],"")</f>
        <v>REPUBLICA FEDERAL DE ALEMANIA</v>
      </c>
      <c r="B32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Row],[PAIS]])),MAX($B$4:B322)+1,0),0)</f>
        <v>0</v>
      </c>
      <c r="C323" t="s">
        <v>200</v>
      </c>
      <c r="D323" t="s">
        <v>1955</v>
      </c>
      <c r="E323" t="s">
        <v>2784</v>
      </c>
      <c r="F323" t="s">
        <v>1956</v>
      </c>
      <c r="H323" t="s">
        <v>2188</v>
      </c>
      <c r="K323" t="s">
        <v>1426</v>
      </c>
      <c r="N323" t="str">
        <f>IFERROR(INDEX(CentroEstudiosT[NOMBRE], MATCH(ROWS($N$5:N323), CentroEstudiosT[BUSCADOR], 0)),"")</f>
        <v/>
      </c>
      <c r="P323" t="str">
        <f>UPPER(CentroEstudiosT[[#This Row],[INSTITUCION TIPO]])</f>
        <v>INSTITUTO</v>
      </c>
    </row>
    <row r="324" spans="1:16">
      <c r="A324" t="str">
        <f>CentroEstudiosT[[#This Row],[INSTITUCION SUNEDU]] &amp; IF(LEN(CentroEstudiosT[[#This Row],[SIGLAS]])&gt;0," - " &amp; CentroEstudiosT[[#This Row],[SIGLAS]],"")</f>
        <v>RICARDO PALMA</v>
      </c>
      <c r="B32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Row],[PAIS]])),MAX($B$4:B323)+1,0),0)</f>
        <v>0</v>
      </c>
      <c r="C324" t="s">
        <v>200</v>
      </c>
      <c r="D324" t="s">
        <v>1957</v>
      </c>
      <c r="E324" t="s">
        <v>2785</v>
      </c>
      <c r="F324" t="s">
        <v>1958</v>
      </c>
      <c r="H324" t="s">
        <v>2188</v>
      </c>
      <c r="I324" t="s">
        <v>1450</v>
      </c>
      <c r="K324" t="s">
        <v>1426</v>
      </c>
      <c r="N324" t="str">
        <f>IFERROR(INDEX(CentroEstudiosT[NOMBRE], MATCH(ROWS($N$5:N324), CentroEstudiosT[BUSCADOR], 0)),"")</f>
        <v/>
      </c>
      <c r="P324" t="str">
        <f>UPPER(CentroEstudiosT[[#This Row],[INSTITUCION TIPO]])</f>
        <v>INSTITUTO</v>
      </c>
    </row>
    <row r="325" spans="1:16">
      <c r="A325" t="str">
        <f>CentroEstudiosT[[#This Row],[INSTITUCION SUNEDU]] &amp; IF(LEN(CentroEstudiosT[[#This Row],[SIGLAS]])&gt;0," - " &amp; CentroEstudiosT[[#This Row],[SIGLAS]],"")</f>
        <v>RIO SANTA</v>
      </c>
      <c r="B32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Row],[PAIS]])),MAX($B$4:B324)+1,0),0)</f>
        <v>0</v>
      </c>
      <c r="C325" t="s">
        <v>200</v>
      </c>
      <c r="D325" t="s">
        <v>1959</v>
      </c>
      <c r="E325" t="s">
        <v>2786</v>
      </c>
      <c r="F325" t="s">
        <v>1960</v>
      </c>
      <c r="H325" t="s">
        <v>2188</v>
      </c>
      <c r="K325" t="s">
        <v>1426</v>
      </c>
      <c r="N325" t="str">
        <f>IFERROR(INDEX(CentroEstudiosT[NOMBRE], MATCH(ROWS($N$5:N325), CentroEstudiosT[BUSCADOR], 0)),"")</f>
        <v/>
      </c>
      <c r="P325" t="str">
        <f>UPPER(CentroEstudiosT[[#This Row],[INSTITUCION TIPO]])</f>
        <v>INSTITUTO</v>
      </c>
    </row>
    <row r="326" spans="1:16">
      <c r="A326" t="str">
        <f>CentroEstudiosT[[#This Row],[INSTITUCION SUNEDU]] &amp; IF(LEN(CentroEstudiosT[[#This Row],[SIGLAS]])&gt;0," - " &amp; CentroEstudiosT[[#This Row],[SIGLAS]],"")</f>
        <v>ROBERT OWEN</v>
      </c>
      <c r="B32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Row],[PAIS]])),MAX($B$4:B325)+1,0),0)</f>
        <v>0</v>
      </c>
      <c r="C326" t="s">
        <v>200</v>
      </c>
      <c r="D326" t="s">
        <v>1961</v>
      </c>
      <c r="E326" t="s">
        <v>2787</v>
      </c>
      <c r="F326" t="s">
        <v>1962</v>
      </c>
      <c r="H326" t="s">
        <v>2188</v>
      </c>
      <c r="K326" t="s">
        <v>1426</v>
      </c>
      <c r="N326" t="str">
        <f>IFERROR(INDEX(CentroEstudiosT[NOMBRE], MATCH(ROWS($N$5:N326), CentroEstudiosT[BUSCADOR], 0)),"")</f>
        <v/>
      </c>
      <c r="P326" t="str">
        <f>UPPER(CentroEstudiosT[[#This Row],[INSTITUCION TIPO]])</f>
        <v>INSTITUTO</v>
      </c>
    </row>
    <row r="327" spans="1:16">
      <c r="A327" t="str">
        <f>CentroEstudiosT[[#This Row],[INSTITUCION SUNEDU]] &amp; IF(LEN(CentroEstudiosT[[#This Row],[SIGLAS]])&gt;0," - " &amp; CentroEstudiosT[[#This Row],[SIGLAS]],"")</f>
        <v>S&amp;D</v>
      </c>
      <c r="B32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Row],[PAIS]])),MAX($B$4:B326)+1,0),0)</f>
        <v>0</v>
      </c>
      <c r="C327" t="s">
        <v>200</v>
      </c>
      <c r="D327" t="s">
        <v>2396</v>
      </c>
      <c r="E327" t="s">
        <v>2397</v>
      </c>
      <c r="F327" t="s">
        <v>2397</v>
      </c>
      <c r="H327" t="s">
        <v>2188</v>
      </c>
      <c r="K327" t="s">
        <v>1426</v>
      </c>
      <c r="N327" t="str">
        <f>IFERROR(INDEX(CentroEstudiosT[NOMBRE], MATCH(ROWS($N$5:N327), CentroEstudiosT[BUSCADOR], 0)),"")</f>
        <v/>
      </c>
      <c r="P327" t="str">
        <f>UPPER(CentroEstudiosT[[#This Row],[INSTITUCION TIPO]])</f>
        <v>INSTITUTO</v>
      </c>
    </row>
    <row r="328" spans="1:16">
      <c r="A328" t="str">
        <f>CentroEstudiosT[[#This Row],[INSTITUCION SUNEDU]] &amp; IF(LEN(CentroEstudiosT[[#This Row],[SIGLAS]])&gt;0," - " &amp; CentroEstudiosT[[#This Row],[SIGLAS]],"")</f>
        <v>SABIO NAC. ANTUNEZ DE MAYOLO</v>
      </c>
      <c r="B32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Row],[PAIS]])),MAX($B$4:B327)+1,0),0)</f>
        <v>0</v>
      </c>
      <c r="C328" t="s">
        <v>200</v>
      </c>
      <c r="D328" t="s">
        <v>2398</v>
      </c>
      <c r="E328" t="s">
        <v>2399</v>
      </c>
      <c r="F328" t="s">
        <v>2399</v>
      </c>
      <c r="H328" t="s">
        <v>2188</v>
      </c>
      <c r="K328" t="s">
        <v>1426</v>
      </c>
      <c r="N328" t="str">
        <f>IFERROR(INDEX(CentroEstudiosT[NOMBRE], MATCH(ROWS($N$5:N328), CentroEstudiosT[BUSCADOR], 0)),"")</f>
        <v/>
      </c>
      <c r="P328" t="str">
        <f>UPPER(CentroEstudiosT[[#This Row],[INSTITUCION TIPO]])</f>
        <v>INSTITUTO</v>
      </c>
    </row>
    <row r="329" spans="1:16">
      <c r="A329" t="str">
        <f>CentroEstudiosT[[#This Row],[INSTITUCION SUNEDU]] &amp; IF(LEN(CentroEstudiosT[[#This Row],[SIGLAS]])&gt;0," - " &amp; CentroEstudiosT[[#This Row],[SIGLAS]],"")</f>
        <v>SALAMANCA</v>
      </c>
      <c r="B32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Row],[PAIS]])),MAX($B$4:B328)+1,0),0)</f>
        <v>0</v>
      </c>
      <c r="C329" t="s">
        <v>200</v>
      </c>
      <c r="D329" t="s">
        <v>2400</v>
      </c>
      <c r="E329" t="s">
        <v>2788</v>
      </c>
      <c r="F329" t="s">
        <v>2431</v>
      </c>
      <c r="H329" t="s">
        <v>2188</v>
      </c>
      <c r="K329" t="s">
        <v>1426</v>
      </c>
      <c r="N329" t="str">
        <f>IFERROR(INDEX(CentroEstudiosT[NOMBRE], MATCH(ROWS($N$5:N329), CentroEstudiosT[BUSCADOR], 0)),"")</f>
        <v/>
      </c>
      <c r="P329" t="str">
        <f>UPPER(CentroEstudiosT[[#This Row],[INSTITUCION TIPO]])</f>
        <v>INSTITUTO</v>
      </c>
    </row>
    <row r="330" spans="1:16">
      <c r="A330" t="str">
        <f>CentroEstudiosT[[#This Row],[INSTITUCION SUNEDU]] &amp; IF(LEN(CentroEstudiosT[[#This Row],[SIGLAS]])&gt;0," - " &amp; CentroEstudiosT[[#This Row],[SIGLAS]],"")</f>
        <v>SALESIANO</v>
      </c>
      <c r="B33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Row],[PAIS]])),MAX($B$4:B329)+1,0),0)</f>
        <v>0</v>
      </c>
      <c r="C330" t="s">
        <v>200</v>
      </c>
      <c r="D330" t="s">
        <v>1963</v>
      </c>
      <c r="E330" t="s">
        <v>2789</v>
      </c>
      <c r="F330" t="s">
        <v>1964</v>
      </c>
      <c r="H330" t="s">
        <v>2188</v>
      </c>
      <c r="K330" t="s">
        <v>1426</v>
      </c>
      <c r="N330" t="str">
        <f>IFERROR(INDEX(CentroEstudiosT[NOMBRE], MATCH(ROWS($N$5:N330), CentroEstudiosT[BUSCADOR], 0)),"")</f>
        <v/>
      </c>
      <c r="P330" t="str">
        <f>UPPER(CentroEstudiosT[[#This Row],[INSTITUCION TIPO]])</f>
        <v>INSTITUTO</v>
      </c>
    </row>
    <row r="331" spans="1:16">
      <c r="A331" t="str">
        <f>CentroEstudiosT[[#This Row],[INSTITUCION SUNEDU]] &amp; IF(LEN(CentroEstudiosT[[#This Row],[SIGLAS]])&gt;0," - " &amp; CentroEstudiosT[[#This Row],[SIGLAS]],"")</f>
        <v>SAN AGUSTIN</v>
      </c>
      <c r="B33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Row],[PAIS]])),MAX($B$4:B330)+1,0),0)</f>
        <v>0</v>
      </c>
      <c r="C331" t="s">
        <v>200</v>
      </c>
      <c r="D331" t="s">
        <v>1965</v>
      </c>
      <c r="E331" t="s">
        <v>2790</v>
      </c>
      <c r="F331" t="s">
        <v>1966</v>
      </c>
      <c r="H331" t="s">
        <v>2188</v>
      </c>
      <c r="K331" t="s">
        <v>1426</v>
      </c>
      <c r="N331" t="str">
        <f>IFERROR(INDEX(CentroEstudiosT[NOMBRE], MATCH(ROWS($N$5:N331), CentroEstudiosT[BUSCADOR], 0)),"")</f>
        <v/>
      </c>
      <c r="P331" t="str">
        <f>UPPER(CentroEstudiosT[[#This Row],[INSTITUCION TIPO]])</f>
        <v>INSTITUTO</v>
      </c>
    </row>
    <row r="332" spans="1:16">
      <c r="A332" t="str">
        <f>CentroEstudiosT[[#This Row],[INSTITUCION SUNEDU]] &amp; IF(LEN(CentroEstudiosT[[#This Row],[SIGLAS]])&gt;0," - " &amp; CentroEstudiosT[[#This Row],[SIGLAS]],"")</f>
        <v>SAN ANDRES</v>
      </c>
      <c r="B33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Row],[PAIS]])),MAX($B$4:B331)+1,0),0)</f>
        <v>0</v>
      </c>
      <c r="C332" t="s">
        <v>200</v>
      </c>
      <c r="D332" t="s">
        <v>2401</v>
      </c>
      <c r="E332" t="s">
        <v>2791</v>
      </c>
      <c r="F332" t="s">
        <v>1967</v>
      </c>
      <c r="H332" t="s">
        <v>2188</v>
      </c>
      <c r="K332" t="s">
        <v>1426</v>
      </c>
      <c r="N332" t="str">
        <f>IFERROR(INDEX(CentroEstudiosT[NOMBRE], MATCH(ROWS($N$5:N332), CentroEstudiosT[BUSCADOR], 0)),"")</f>
        <v/>
      </c>
      <c r="P332" t="str">
        <f>UPPER(CentroEstudiosT[[#This Row],[INSTITUCION TIPO]])</f>
        <v>INSTITUTO</v>
      </c>
    </row>
    <row r="333" spans="1:16">
      <c r="A333" t="str">
        <f>CentroEstudiosT[[#This Row],[INSTITUCION SUNEDU]] &amp; IF(LEN(CentroEstudiosT[[#This Row],[SIGLAS]])&gt;0," - " &amp; CentroEstudiosT[[#This Row],[SIGLAS]],"")</f>
        <v>SAN ANTONIO</v>
      </c>
      <c r="B33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Row],[PAIS]])),MAX($B$4:B332)+1,0),0)</f>
        <v>0</v>
      </c>
      <c r="C333" t="s">
        <v>200</v>
      </c>
      <c r="D333" t="s">
        <v>1968</v>
      </c>
      <c r="E333" t="s">
        <v>2792</v>
      </c>
      <c r="F333" t="s">
        <v>1969</v>
      </c>
      <c r="H333" t="s">
        <v>2188</v>
      </c>
      <c r="I333" t="s">
        <v>1514</v>
      </c>
      <c r="K333" t="s">
        <v>1426</v>
      </c>
      <c r="N333" t="str">
        <f>IFERROR(INDEX(CentroEstudiosT[NOMBRE], MATCH(ROWS($N$5:N333), CentroEstudiosT[BUSCADOR], 0)),"")</f>
        <v/>
      </c>
      <c r="P333" t="str">
        <f>UPPER(CentroEstudiosT[[#This Row],[INSTITUCION TIPO]])</f>
        <v>INSTITUTO</v>
      </c>
    </row>
    <row r="334" spans="1:16">
      <c r="A334" t="str">
        <f>CentroEstudiosT[[#This Row],[INSTITUCION SUNEDU]] &amp; IF(LEN(CentroEstudiosT[[#This Row],[SIGLAS]])&gt;0," - " &amp; CentroEstudiosT[[#This Row],[SIGLAS]],"")</f>
        <v>SAN ANTONIO DE PADUA</v>
      </c>
      <c r="B33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Row],[PAIS]])),MAX($B$4:B333)+1,0),0)</f>
        <v>0</v>
      </c>
      <c r="C334" t="s">
        <v>200</v>
      </c>
      <c r="D334" t="s">
        <v>1970</v>
      </c>
      <c r="E334" t="s">
        <v>2793</v>
      </c>
      <c r="F334" t="s">
        <v>1971</v>
      </c>
      <c r="H334" t="s">
        <v>2188</v>
      </c>
      <c r="K334" t="s">
        <v>1426</v>
      </c>
      <c r="N334" t="str">
        <f>IFERROR(INDEX(CentroEstudiosT[NOMBRE], MATCH(ROWS($N$5:N334), CentroEstudiosT[BUSCADOR], 0)),"")</f>
        <v/>
      </c>
      <c r="P334" t="str">
        <f>UPPER(CentroEstudiosT[[#This Row],[INSTITUCION TIPO]])</f>
        <v>INSTITUTO</v>
      </c>
    </row>
    <row r="335" spans="1:16">
      <c r="A335" t="str">
        <f>CentroEstudiosT[[#This Row],[INSTITUCION SUNEDU]] &amp; IF(LEN(CentroEstudiosT[[#This Row],[SIGLAS]])&gt;0," - " &amp; CentroEstudiosT[[#This Row],[SIGLAS]],"")</f>
        <v>SAN EDUARDO</v>
      </c>
      <c r="B33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Row],[PAIS]])),MAX($B$4:B334)+1,0),0)</f>
        <v>0</v>
      </c>
      <c r="C335" t="s">
        <v>200</v>
      </c>
      <c r="D335" t="s">
        <v>1972</v>
      </c>
      <c r="E335" t="s">
        <v>2794</v>
      </c>
      <c r="F335" t="s">
        <v>1973</v>
      </c>
      <c r="H335" t="s">
        <v>2188</v>
      </c>
      <c r="K335" t="s">
        <v>1426</v>
      </c>
      <c r="N335" t="str">
        <f>IFERROR(INDEX(CentroEstudiosT[NOMBRE], MATCH(ROWS($N$5:N335), CentroEstudiosT[BUSCADOR], 0)),"")</f>
        <v/>
      </c>
      <c r="P335" t="str">
        <f>UPPER(CentroEstudiosT[[#This Row],[INSTITUCION TIPO]])</f>
        <v>INSTITUTO</v>
      </c>
    </row>
    <row r="336" spans="1:16">
      <c r="A336" t="str">
        <f>CentroEstudiosT[[#This Row],[INSTITUCION SUNEDU]] &amp; IF(LEN(CentroEstudiosT[[#This Row],[SIGLAS]])&gt;0," - " &amp; CentroEstudiosT[[#This Row],[SIGLAS]],"")</f>
        <v>SAN FERNANDO</v>
      </c>
      <c r="B33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Row],[PAIS]])),MAX($B$4:B335)+1,0),0)</f>
        <v>0</v>
      </c>
      <c r="C336" t="s">
        <v>200</v>
      </c>
      <c r="D336" t="s">
        <v>2402</v>
      </c>
      <c r="E336" t="s">
        <v>2795</v>
      </c>
      <c r="F336" t="s">
        <v>2432</v>
      </c>
      <c r="H336" t="s">
        <v>2188</v>
      </c>
      <c r="K336" t="s">
        <v>1426</v>
      </c>
      <c r="N336" t="str">
        <f>IFERROR(INDEX(CentroEstudiosT[NOMBRE], MATCH(ROWS($N$5:N336), CentroEstudiosT[BUSCADOR], 0)),"")</f>
        <v/>
      </c>
      <c r="P336" t="str">
        <f>UPPER(CentroEstudiosT[[#This Row],[INSTITUCION TIPO]])</f>
        <v>INSTITUTO</v>
      </c>
    </row>
    <row r="337" spans="1:16">
      <c r="A337" t="str">
        <f>CentroEstudiosT[[#This Row],[INSTITUCION SUNEDU]] &amp; IF(LEN(CentroEstudiosT[[#This Row],[SIGLAS]])&gt;0," - " &amp; CentroEstudiosT[[#This Row],[SIGLAS]],"")</f>
        <v>SAN FRANCISCO DE ASIS</v>
      </c>
      <c r="B33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Row],[PAIS]])),MAX($B$4:B336)+1,0),0)</f>
        <v>0</v>
      </c>
      <c r="C337" t="s">
        <v>200</v>
      </c>
      <c r="D337" t="s">
        <v>1974</v>
      </c>
      <c r="E337" t="s">
        <v>2796</v>
      </c>
      <c r="F337" t="s">
        <v>1975</v>
      </c>
      <c r="H337" t="s">
        <v>2188</v>
      </c>
      <c r="K337" t="s">
        <v>1426</v>
      </c>
      <c r="N337" t="str">
        <f>IFERROR(INDEX(CentroEstudiosT[NOMBRE], MATCH(ROWS($N$5:N337), CentroEstudiosT[BUSCADOR], 0)),"")</f>
        <v/>
      </c>
      <c r="P337" t="str">
        <f>UPPER(CentroEstudiosT[[#This Row],[INSTITUCION TIPO]])</f>
        <v>INSTITUTO</v>
      </c>
    </row>
    <row r="338" spans="1:16">
      <c r="A338" t="str">
        <f>CentroEstudiosT[[#This Row],[INSTITUCION SUNEDU]] &amp; IF(LEN(CentroEstudiosT[[#This Row],[SIGLAS]])&gt;0," - " &amp; CentroEstudiosT[[#This Row],[SIGLAS]],"")</f>
        <v>SAN GABRIEL</v>
      </c>
      <c r="B33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Row],[PAIS]])),MAX($B$4:B337)+1,0),0)</f>
        <v>0</v>
      </c>
      <c r="C338" t="s">
        <v>200</v>
      </c>
      <c r="D338" t="s">
        <v>1976</v>
      </c>
      <c r="E338" t="s">
        <v>2797</v>
      </c>
      <c r="F338" t="s">
        <v>1977</v>
      </c>
      <c r="H338" t="s">
        <v>2188</v>
      </c>
      <c r="K338" t="s">
        <v>1426</v>
      </c>
      <c r="N338" t="str">
        <f>IFERROR(INDEX(CentroEstudiosT[NOMBRE], MATCH(ROWS($N$5:N338), CentroEstudiosT[BUSCADOR], 0)),"")</f>
        <v/>
      </c>
      <c r="P338" t="str">
        <f>UPPER(CentroEstudiosT[[#This Row],[INSTITUCION TIPO]])</f>
        <v>INSTITUTO</v>
      </c>
    </row>
    <row r="339" spans="1:16">
      <c r="A339" t="str">
        <f>CentroEstudiosT[[#This Row],[INSTITUCION SUNEDU]] &amp; IF(LEN(CentroEstudiosT[[#This Row],[SIGLAS]])&gt;0," - " &amp; CentroEstudiosT[[#This Row],[SIGLAS]],"")</f>
        <v>SAN IGNACIO</v>
      </c>
      <c r="B33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Row],[PAIS]])),MAX($B$4:B338)+1,0),0)</f>
        <v>0</v>
      </c>
      <c r="C339" t="s">
        <v>200</v>
      </c>
      <c r="D339" t="s">
        <v>1978</v>
      </c>
      <c r="E339" t="s">
        <v>2798</v>
      </c>
      <c r="F339" t="s">
        <v>1979</v>
      </c>
      <c r="H339" t="s">
        <v>2188</v>
      </c>
      <c r="K339" t="s">
        <v>1426</v>
      </c>
      <c r="N339" t="str">
        <f>IFERROR(INDEX(CentroEstudiosT[NOMBRE], MATCH(ROWS($N$5:N339), CentroEstudiosT[BUSCADOR], 0)),"")</f>
        <v/>
      </c>
      <c r="P339" t="str">
        <f>UPPER(CentroEstudiosT[[#This Row],[INSTITUCION TIPO]])</f>
        <v>INSTITUTO</v>
      </c>
    </row>
    <row r="340" spans="1:16">
      <c r="A340" t="str">
        <f>CentroEstudiosT[[#This Row],[INSTITUCION SUNEDU]] &amp; IF(LEN(CentroEstudiosT[[#This Row],[SIGLAS]])&gt;0," - " &amp; CentroEstudiosT[[#This Row],[SIGLAS]],"")</f>
        <v>SAN IGNACIO DE LOYOLA - ISIL</v>
      </c>
      <c r="B34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Row],[PAIS]])),MAX($B$4:B339)+1,0),0)</f>
        <v>0</v>
      </c>
      <c r="C340" t="s">
        <v>200</v>
      </c>
      <c r="D340" t="s">
        <v>1980</v>
      </c>
      <c r="E340" t="s">
        <v>2799</v>
      </c>
      <c r="F340" t="s">
        <v>1981</v>
      </c>
      <c r="G340" t="s">
        <v>2377</v>
      </c>
      <c r="H340" t="s">
        <v>2188</v>
      </c>
      <c r="J340">
        <v>13</v>
      </c>
      <c r="K340" t="s">
        <v>1426</v>
      </c>
      <c r="N340" t="str">
        <f>IFERROR(INDEX(CentroEstudiosT[NOMBRE], MATCH(ROWS($N$5:N340), CentroEstudiosT[BUSCADOR], 0)),"")</f>
        <v/>
      </c>
      <c r="P340" t="str">
        <f>UPPER(CentroEstudiosT[[#This Row],[INSTITUCION TIPO]])</f>
        <v>INSTITUTO</v>
      </c>
    </row>
    <row r="341" spans="1:16">
      <c r="A341" t="str">
        <f>CentroEstudiosT[[#This Row],[INSTITUCION SUNEDU]] &amp; IF(LEN(CentroEstudiosT[[#This Row],[SIGLAS]])&gt;0," - " &amp; CentroEstudiosT[[#This Row],[SIGLAS]],"")</f>
        <v>SAN IGNACIO DE PEDRALBES</v>
      </c>
      <c r="B34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Row],[PAIS]])),MAX($B$4:B340)+1,0),0)</f>
        <v>0</v>
      </c>
      <c r="C341" t="s">
        <v>200</v>
      </c>
      <c r="D341" t="s">
        <v>1983</v>
      </c>
      <c r="E341" t="s">
        <v>2800</v>
      </c>
      <c r="F341" t="s">
        <v>1984</v>
      </c>
      <c r="H341" t="s">
        <v>2188</v>
      </c>
      <c r="K341" t="s">
        <v>1426</v>
      </c>
      <c r="N341" t="str">
        <f>IFERROR(INDEX(CentroEstudiosT[NOMBRE], MATCH(ROWS($N$5:N341), CentroEstudiosT[BUSCADOR], 0)),"")</f>
        <v/>
      </c>
      <c r="P341" t="str">
        <f>UPPER(CentroEstudiosT[[#This Row],[INSTITUCION TIPO]])</f>
        <v>INSTITUTO</v>
      </c>
    </row>
    <row r="342" spans="1:16">
      <c r="A342" t="str">
        <f>CentroEstudiosT[[#This Row],[INSTITUCION SUNEDU]] &amp; IF(LEN(CentroEstudiosT[[#This Row],[SIGLAS]])&gt;0," - " &amp; CentroEstudiosT[[#This Row],[SIGLAS]],"")</f>
        <v>SAN ISIDRO DE PIURA</v>
      </c>
      <c r="B34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Row],[PAIS]])),MAX($B$4:B341)+1,0),0)</f>
        <v>0</v>
      </c>
      <c r="C342" t="s">
        <v>200</v>
      </c>
      <c r="D342" t="s">
        <v>1985</v>
      </c>
      <c r="E342" t="s">
        <v>2801</v>
      </c>
      <c r="F342" t="s">
        <v>1986</v>
      </c>
      <c r="H342" t="s">
        <v>2188</v>
      </c>
      <c r="K342" t="s">
        <v>1426</v>
      </c>
      <c r="N342" t="str">
        <f>IFERROR(INDEX(CentroEstudiosT[NOMBRE], MATCH(ROWS($N$5:N342), CentroEstudiosT[BUSCADOR], 0)),"")</f>
        <v/>
      </c>
      <c r="P342" t="str">
        <f>UPPER(CentroEstudiosT[[#This Row],[INSTITUCION TIPO]])</f>
        <v>INSTITUTO</v>
      </c>
    </row>
    <row r="343" spans="1:16">
      <c r="A343" t="str">
        <f>CentroEstudiosT[[#This Row],[INSTITUCION SUNEDU]] &amp; IF(LEN(CentroEstudiosT[[#This Row],[SIGLAS]])&gt;0," - " &amp; CentroEstudiosT[[#This Row],[SIGLAS]],"")</f>
        <v>SAN JAVIER DEL MARAÑON</v>
      </c>
      <c r="B34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Row],[PAIS]])),MAX($B$4:B342)+1,0),0)</f>
        <v>0</v>
      </c>
      <c r="C343" t="s">
        <v>200</v>
      </c>
      <c r="D343" t="s">
        <v>1987</v>
      </c>
      <c r="E343" t="s">
        <v>2802</v>
      </c>
      <c r="F343" t="s">
        <v>1988</v>
      </c>
      <c r="H343" t="s">
        <v>2188</v>
      </c>
      <c r="K343" t="s">
        <v>1426</v>
      </c>
      <c r="N343" t="str">
        <f>IFERROR(INDEX(CentroEstudiosT[NOMBRE], MATCH(ROWS($N$5:N343), CentroEstudiosT[BUSCADOR], 0)),"")</f>
        <v/>
      </c>
      <c r="P343" t="str">
        <f>UPPER(CentroEstudiosT[[#This Row],[INSTITUCION TIPO]])</f>
        <v>INSTITUTO</v>
      </c>
    </row>
    <row r="344" spans="1:16">
      <c r="A344" t="str">
        <f>CentroEstudiosT[[#This Row],[INSTITUCION SUNEDU]] &amp; IF(LEN(CentroEstudiosT[[#This Row],[SIGLAS]])&gt;0," - " &amp; CentroEstudiosT[[#This Row],[SIGLAS]],"")</f>
        <v>SAN JOSE</v>
      </c>
      <c r="B34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Row],[PAIS]])),MAX($B$4:B343)+1,0),0)</f>
        <v>0</v>
      </c>
      <c r="C344" t="s">
        <v>200</v>
      </c>
      <c r="D344" t="s">
        <v>1989</v>
      </c>
      <c r="E344" t="s">
        <v>2803</v>
      </c>
      <c r="F344" t="s">
        <v>1990</v>
      </c>
      <c r="H344" t="s">
        <v>2188</v>
      </c>
      <c r="I344" t="s">
        <v>1450</v>
      </c>
      <c r="K344" t="s">
        <v>1426</v>
      </c>
      <c r="N344" t="str">
        <f>IFERROR(INDEX(CentroEstudiosT[NOMBRE], MATCH(ROWS($N$5:N344), CentroEstudiosT[BUSCADOR], 0)),"")</f>
        <v/>
      </c>
      <c r="P344" t="str">
        <f>UPPER(CentroEstudiosT[[#This Row],[INSTITUCION TIPO]])</f>
        <v>INSTITUTO</v>
      </c>
    </row>
    <row r="345" spans="1:16">
      <c r="A345" t="str">
        <f>CentroEstudiosT[[#This Row],[INSTITUCION SUNEDU]] &amp; IF(LEN(CentroEstudiosT[[#This Row],[SIGLAS]])&gt;0," - " &amp; CentroEstudiosT[[#This Row],[SIGLAS]],"")</f>
        <v>SAN JOSE MARELLO</v>
      </c>
      <c r="B34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Row],[PAIS]])),MAX($B$4:B344)+1,0),0)</f>
        <v>0</v>
      </c>
      <c r="C345" t="s">
        <v>200</v>
      </c>
      <c r="D345" t="s">
        <v>1991</v>
      </c>
      <c r="E345" t="s">
        <v>2804</v>
      </c>
      <c r="F345" t="s">
        <v>1992</v>
      </c>
      <c r="H345" t="s">
        <v>2188</v>
      </c>
      <c r="K345" t="s">
        <v>1426</v>
      </c>
      <c r="N345" t="str">
        <f>IFERROR(INDEX(CentroEstudiosT[NOMBRE], MATCH(ROWS($N$5:N345), CentroEstudiosT[BUSCADOR], 0)),"")</f>
        <v/>
      </c>
      <c r="P345" t="str">
        <f>UPPER(CentroEstudiosT[[#This Row],[INSTITUCION TIPO]])</f>
        <v>INSTITUTO</v>
      </c>
    </row>
    <row r="346" spans="1:16">
      <c r="A346" t="str">
        <f>CentroEstudiosT[[#This Row],[INSTITUCION SUNEDU]] &amp; IF(LEN(CentroEstudiosT[[#This Row],[SIGLAS]])&gt;0," - " &amp; CentroEstudiosT[[#This Row],[SIGLAS]],"")</f>
        <v>SAN JUAN</v>
      </c>
      <c r="B34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Row],[PAIS]])),MAX($B$4:B345)+1,0),0)</f>
        <v>0</v>
      </c>
      <c r="C346" t="s">
        <v>200</v>
      </c>
      <c r="D346" t="s">
        <v>1993</v>
      </c>
      <c r="E346" t="s">
        <v>2805</v>
      </c>
      <c r="F346" t="s">
        <v>1994</v>
      </c>
      <c r="H346" t="s">
        <v>2188</v>
      </c>
      <c r="I346" t="s">
        <v>1450</v>
      </c>
      <c r="K346" t="s">
        <v>1426</v>
      </c>
      <c r="N346" t="str">
        <f>IFERROR(INDEX(CentroEstudiosT[NOMBRE], MATCH(ROWS($N$5:N346), CentroEstudiosT[BUSCADOR], 0)),"")</f>
        <v/>
      </c>
      <c r="P346" t="str">
        <f>UPPER(CentroEstudiosT[[#This Row],[INSTITUCION TIPO]])</f>
        <v>INSTITUTO</v>
      </c>
    </row>
    <row r="347" spans="1:16">
      <c r="A347" t="str">
        <f>CentroEstudiosT[[#This Row],[INSTITUCION SUNEDU]] &amp; IF(LEN(CentroEstudiosT[[#This Row],[SIGLAS]])&gt;0," - " &amp; CentroEstudiosT[[#This Row],[SIGLAS]],"")</f>
        <v>SAN JUAN BAUTISTA</v>
      </c>
      <c r="B34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Row],[PAIS]])),MAX($B$4:B346)+1,0),0)</f>
        <v>0</v>
      </c>
      <c r="C347" t="s">
        <v>200</v>
      </c>
      <c r="D347" t="s">
        <v>1995</v>
      </c>
      <c r="E347" t="s">
        <v>2806</v>
      </c>
      <c r="F347" t="s">
        <v>1996</v>
      </c>
      <c r="H347" t="s">
        <v>2188</v>
      </c>
      <c r="I347" t="s">
        <v>1450</v>
      </c>
      <c r="K347" t="s">
        <v>1426</v>
      </c>
      <c r="N347" t="str">
        <f>IFERROR(INDEX(CentroEstudiosT[NOMBRE], MATCH(ROWS($N$5:N347), CentroEstudiosT[BUSCADOR], 0)),"")</f>
        <v/>
      </c>
      <c r="P347" t="str">
        <f>UPPER(CentroEstudiosT[[#This Row],[INSTITUCION TIPO]])</f>
        <v>INSTITUTO</v>
      </c>
    </row>
    <row r="348" spans="1:16">
      <c r="A348" t="str">
        <f>CentroEstudiosT[[#This Row],[INSTITUCION SUNEDU]] &amp; IF(LEN(CentroEstudiosT[[#This Row],[SIGLAS]])&gt;0," - " &amp; CentroEstudiosT[[#This Row],[SIGLAS]],"")</f>
        <v>SAN JUAN BOSCO</v>
      </c>
      <c r="B34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Row],[PAIS]])),MAX($B$4:B347)+1,0),0)</f>
        <v>0</v>
      </c>
      <c r="C348" t="s">
        <v>200</v>
      </c>
      <c r="D348" t="s">
        <v>2403</v>
      </c>
      <c r="E348" t="s">
        <v>2807</v>
      </c>
      <c r="F348" t="s">
        <v>1997</v>
      </c>
      <c r="H348" t="s">
        <v>2188</v>
      </c>
      <c r="K348" t="s">
        <v>1426</v>
      </c>
      <c r="N348" t="str">
        <f>IFERROR(INDEX(CentroEstudiosT[NOMBRE], MATCH(ROWS($N$5:N348), CentroEstudiosT[BUSCADOR], 0)),"")</f>
        <v/>
      </c>
      <c r="P348" t="str">
        <f>UPPER(CentroEstudiosT[[#This Row],[INSTITUCION TIPO]])</f>
        <v>INSTITUTO</v>
      </c>
    </row>
    <row r="349" spans="1:16">
      <c r="A349" t="str">
        <f>CentroEstudiosT[[#This Row],[INSTITUCION SUNEDU]] &amp; IF(LEN(CentroEstudiosT[[#This Row],[SIGLAS]])&gt;0," - " &amp; CentroEstudiosT[[#This Row],[SIGLAS]],"")</f>
        <v>SAN LUIS</v>
      </c>
      <c r="B34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Row],[PAIS]])),MAX($B$4:B348)+1,0),0)</f>
        <v>0</v>
      </c>
      <c r="C349" t="s">
        <v>200</v>
      </c>
      <c r="D349" t="s">
        <v>2404</v>
      </c>
      <c r="E349" t="s">
        <v>2808</v>
      </c>
      <c r="F349" t="s">
        <v>1998</v>
      </c>
      <c r="H349" t="s">
        <v>2188</v>
      </c>
      <c r="K349" t="s">
        <v>1426</v>
      </c>
      <c r="N349" t="str">
        <f>IFERROR(INDEX(CentroEstudiosT[NOMBRE], MATCH(ROWS($N$5:N349), CentroEstudiosT[BUSCADOR], 0)),"")</f>
        <v/>
      </c>
      <c r="P349" t="str">
        <f>UPPER(CentroEstudiosT[[#This Row],[INSTITUCION TIPO]])</f>
        <v>INSTITUTO</v>
      </c>
    </row>
    <row r="350" spans="1:16">
      <c r="A350" t="str">
        <f>CentroEstudiosT[[#This Row],[INSTITUCION SUNEDU]] &amp; IF(LEN(CentroEstudiosT[[#This Row],[SIGLAS]])&gt;0," - " &amp; CentroEstudiosT[[#This Row],[SIGLAS]],"")</f>
        <v>SAN MARCOS</v>
      </c>
      <c r="B35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Row],[PAIS]])),MAX($B$4:B349)+1,0),0)</f>
        <v>0</v>
      </c>
      <c r="C350" t="s">
        <v>200</v>
      </c>
      <c r="D350" t="s">
        <v>2405</v>
      </c>
      <c r="E350" t="s">
        <v>2809</v>
      </c>
      <c r="F350" t="s">
        <v>1999</v>
      </c>
      <c r="H350" t="s">
        <v>2188</v>
      </c>
      <c r="K350" t="s">
        <v>1426</v>
      </c>
      <c r="N350" t="str">
        <f>IFERROR(INDEX(CentroEstudiosT[NOMBRE], MATCH(ROWS($N$5:N350), CentroEstudiosT[BUSCADOR], 0)),"")</f>
        <v/>
      </c>
      <c r="P350" t="str">
        <f>UPPER(CentroEstudiosT[[#This Row],[INSTITUCION TIPO]])</f>
        <v>INSTITUTO</v>
      </c>
    </row>
    <row r="351" spans="1:16">
      <c r="A351" t="str">
        <f>CentroEstudiosT[[#This Row],[INSTITUCION SUNEDU]] &amp; IF(LEN(CentroEstudiosT[[#This Row],[SIGLAS]])&gt;0," - " &amp; CentroEstudiosT[[#This Row],[SIGLAS]],"")</f>
        <v>SAN MARTIN DE PORRAS</v>
      </c>
      <c r="B35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Row],[PAIS]])),MAX($B$4:B350)+1,0),0)</f>
        <v>0</v>
      </c>
      <c r="C351" t="s">
        <v>200</v>
      </c>
      <c r="D351" t="s">
        <v>2001</v>
      </c>
      <c r="E351" t="s">
        <v>2810</v>
      </c>
      <c r="F351" t="s">
        <v>2002</v>
      </c>
      <c r="H351" t="s">
        <v>2188</v>
      </c>
      <c r="K351" t="s">
        <v>1426</v>
      </c>
      <c r="N351" t="str">
        <f>IFERROR(INDEX(CentroEstudiosT[NOMBRE], MATCH(ROWS($N$5:N351), CentroEstudiosT[BUSCADOR], 0)),"")</f>
        <v/>
      </c>
      <c r="P351" t="str">
        <f>UPPER(CentroEstudiosT[[#This Row],[INSTITUCION TIPO]])</f>
        <v>INSTITUTO</v>
      </c>
    </row>
    <row r="352" spans="1:16">
      <c r="A352" t="str">
        <f>CentroEstudiosT[[#This Row],[INSTITUCION SUNEDU]] &amp; IF(LEN(CentroEstudiosT[[#This Row],[SIGLAS]])&gt;0," - " &amp; CentroEstudiosT[[#This Row],[SIGLAS]],"")</f>
        <v>SAN MARTIN DE PORRES</v>
      </c>
      <c r="B35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Row],[PAIS]])),MAX($B$4:B351)+1,0),0)</f>
        <v>0</v>
      </c>
      <c r="C352" t="s">
        <v>200</v>
      </c>
      <c r="D352" t="s">
        <v>2003</v>
      </c>
      <c r="E352" s="581" t="s">
        <v>2811</v>
      </c>
      <c r="F352" s="581" t="s">
        <v>2004</v>
      </c>
      <c r="H352" t="s">
        <v>2188</v>
      </c>
      <c r="K352" t="s">
        <v>1426</v>
      </c>
      <c r="N352" t="str">
        <f>IFERROR(INDEX(CentroEstudiosT[NOMBRE], MATCH(ROWS($N$5:N352), CentroEstudiosT[BUSCADOR], 0)),"")</f>
        <v/>
      </c>
      <c r="P352" t="str">
        <f>UPPER(CentroEstudiosT[[#This Row],[INSTITUCION TIPO]])</f>
        <v>INSTITUTO</v>
      </c>
    </row>
    <row r="353" spans="1:16">
      <c r="A353" t="str">
        <f>CentroEstudiosT[[#This Row],[INSTITUCION SUNEDU]] &amp; IF(LEN(CentroEstudiosT[[#This Row],[SIGLAS]])&gt;0," - " &amp; CentroEstudiosT[[#This Row],[SIGLAS]],"")</f>
        <v>SAN MIGUEL</v>
      </c>
      <c r="B35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Row],[PAIS]])),MAX($B$4:B352)+1,0),0)</f>
        <v>0</v>
      </c>
      <c r="C353" t="s">
        <v>200</v>
      </c>
      <c r="D353" t="s">
        <v>2005</v>
      </c>
      <c r="E353" s="581" t="s">
        <v>2812</v>
      </c>
      <c r="F353" s="581" t="s">
        <v>2006</v>
      </c>
      <c r="H353" t="s">
        <v>2188</v>
      </c>
      <c r="I353" t="s">
        <v>1450</v>
      </c>
      <c r="K353" t="s">
        <v>1426</v>
      </c>
      <c r="N353" t="str">
        <f>IFERROR(INDEX(CentroEstudiosT[NOMBRE], MATCH(ROWS($N$5:N353), CentroEstudiosT[BUSCADOR], 0)),"")</f>
        <v/>
      </c>
      <c r="P353" t="str">
        <f>UPPER(CentroEstudiosT[[#This Row],[INSTITUCION TIPO]])</f>
        <v>INSTITUTO</v>
      </c>
    </row>
    <row r="354" spans="1:16">
      <c r="A354" t="str">
        <f>CentroEstudiosT[[#This Row],[INSTITUCION SUNEDU]] &amp; IF(LEN(CentroEstudiosT[[#This Row],[SIGLAS]])&gt;0," - " &amp; CentroEstudiosT[[#This Row],[SIGLAS]],"")</f>
        <v>SAN PABLO</v>
      </c>
      <c r="B35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Row],[PAIS]])),MAX($B$4:B353)+1,0),0)</f>
        <v>0</v>
      </c>
      <c r="C354" t="s">
        <v>200</v>
      </c>
      <c r="D354" t="s">
        <v>2007</v>
      </c>
      <c r="E354" s="581" t="s">
        <v>2813</v>
      </c>
      <c r="F354" s="581" t="s">
        <v>2008</v>
      </c>
      <c r="H354" t="s">
        <v>2188</v>
      </c>
      <c r="I354" t="s">
        <v>1450</v>
      </c>
      <c r="K354" t="s">
        <v>1426</v>
      </c>
      <c r="N354" t="str">
        <f>IFERROR(INDEX(CentroEstudiosT[NOMBRE], MATCH(ROWS($N$5:N354), CentroEstudiosT[BUSCADOR], 0)),"")</f>
        <v/>
      </c>
      <c r="P354" t="str">
        <f>UPPER(CentroEstudiosT[[#This Row],[INSTITUCION TIPO]])</f>
        <v>INSTITUTO</v>
      </c>
    </row>
    <row r="355" spans="1:16">
      <c r="A355" t="str">
        <f>CentroEstudiosT[[#This Row],[INSTITUCION SUNEDU]] &amp; IF(LEN(CentroEstudiosT[[#This Row],[SIGLAS]])&gt;0," - " &amp; CentroEstudiosT[[#This Row],[SIGLAS]],"")</f>
        <v>SANTA ANGELA</v>
      </c>
      <c r="B35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Row],[PAIS]])),MAX($B$4:B354)+1,0),0)</f>
        <v>0</v>
      </c>
      <c r="C355" t="s">
        <v>200</v>
      </c>
      <c r="D355" t="s">
        <v>2406</v>
      </c>
      <c r="E355" s="11" t="s">
        <v>2814</v>
      </c>
      <c r="F355" s="11" t="s">
        <v>2009</v>
      </c>
      <c r="G355" s="11"/>
      <c r="H355" t="s">
        <v>2188</v>
      </c>
      <c r="K355" t="s">
        <v>1426</v>
      </c>
      <c r="N355" t="str">
        <f>IFERROR(INDEX(CentroEstudiosT[NOMBRE], MATCH(ROWS($N$5:N355), CentroEstudiosT[BUSCADOR], 0)),"")</f>
        <v/>
      </c>
      <c r="P355" t="str">
        <f>UPPER(CentroEstudiosT[[#This Row],[INSTITUCION TIPO]])</f>
        <v>INSTITUTO</v>
      </c>
    </row>
    <row r="356" spans="1:16">
      <c r="A356" t="str">
        <f>CentroEstudiosT[[#This Row],[INSTITUCION SUNEDU]] &amp; IF(LEN(CentroEstudiosT[[#This Row],[SIGLAS]])&gt;0," - " &amp; CentroEstudiosT[[#This Row],[SIGLAS]],"")</f>
        <v>SANTA CATALINA</v>
      </c>
      <c r="B35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Row],[PAIS]])),MAX($B$4:B355)+1,0),0)</f>
        <v>0</v>
      </c>
      <c r="C356" t="s">
        <v>200</v>
      </c>
      <c r="D356" t="s">
        <v>2407</v>
      </c>
      <c r="E356" t="s">
        <v>2815</v>
      </c>
      <c r="F356" t="s">
        <v>2433</v>
      </c>
      <c r="H356" t="s">
        <v>2188</v>
      </c>
      <c r="K356" t="s">
        <v>1426</v>
      </c>
      <c r="N356" t="str">
        <f>IFERROR(INDEX(CentroEstudiosT[NOMBRE], MATCH(ROWS($N$5:N356), CentroEstudiosT[BUSCADOR], 0)),"")</f>
        <v/>
      </c>
      <c r="P356" t="str">
        <f>UPPER(CentroEstudiosT[[#This Row],[INSTITUCION TIPO]])</f>
        <v>INSTITUTO</v>
      </c>
    </row>
    <row r="357" spans="1:16">
      <c r="A357" t="str">
        <f>CentroEstudiosT[[#This Row],[INSTITUCION SUNEDU]] &amp; IF(LEN(CentroEstudiosT[[#This Row],[SIGLAS]])&gt;0," - " &amp; CentroEstudiosT[[#This Row],[SIGLAS]],"")</f>
        <v>SANTA CRUZ</v>
      </c>
      <c r="B35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Row],[PAIS]])),MAX($B$4:B356)+1,0),0)</f>
        <v>0</v>
      </c>
      <c r="C357" t="s">
        <v>200</v>
      </c>
      <c r="D357" t="s">
        <v>2010</v>
      </c>
      <c r="E357" t="s">
        <v>2816</v>
      </c>
      <c r="F357" s="11" t="s">
        <v>2011</v>
      </c>
      <c r="G357" s="11"/>
      <c r="H357" t="s">
        <v>2187</v>
      </c>
      <c r="I357" t="s">
        <v>2214</v>
      </c>
      <c r="K357" t="s">
        <v>1426</v>
      </c>
      <c r="N357" t="str">
        <f>IFERROR(INDEX(CentroEstudiosT[NOMBRE], MATCH(ROWS($N$5:N357), CentroEstudiosT[BUSCADOR], 0)),"")</f>
        <v/>
      </c>
      <c r="P357" t="str">
        <f>UPPER(CentroEstudiosT[[#This Row],[INSTITUCION TIPO]])</f>
        <v>INSTITUTO</v>
      </c>
    </row>
    <row r="358" spans="1:16">
      <c r="A358" t="str">
        <f>CentroEstudiosT[[#This Row],[INSTITUCION SUNEDU]] &amp; IF(LEN(CentroEstudiosT[[#This Row],[SIGLAS]])&gt;0," - " &amp; CentroEstudiosT[[#This Row],[SIGLAS]],"")</f>
        <v>SANTA ROSA</v>
      </c>
      <c r="B35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Row],[PAIS]])),MAX($B$4:B357)+1,0),0)</f>
        <v>0</v>
      </c>
      <c r="C358" t="s">
        <v>200</v>
      </c>
      <c r="D358" t="s">
        <v>2015</v>
      </c>
      <c r="E358" t="s">
        <v>2817</v>
      </c>
      <c r="F358" s="11" t="s">
        <v>2016</v>
      </c>
      <c r="H358" t="s">
        <v>2188</v>
      </c>
      <c r="I358" t="s">
        <v>1514</v>
      </c>
      <c r="K358" t="s">
        <v>1426</v>
      </c>
      <c r="N358" t="str">
        <f>IFERROR(INDEX(CentroEstudiosT[NOMBRE], MATCH(ROWS($N$5:N358), CentroEstudiosT[BUSCADOR], 0)),"")</f>
        <v/>
      </c>
      <c r="P358" t="str">
        <f>UPPER(CentroEstudiosT[[#This Row],[INSTITUCION TIPO]])</f>
        <v>INSTITUTO</v>
      </c>
    </row>
    <row r="359" spans="1:16">
      <c r="A359" t="str">
        <f>CentroEstudiosT[[#This Row],[INSTITUCION SUNEDU]] &amp; IF(LEN(CentroEstudiosT[[#This Row],[SIGLAS]])&gt;0," - " &amp; CentroEstudiosT[[#This Row],[SIGLAS]],"")</f>
        <v>SANTA ROSA DE LIMA</v>
      </c>
      <c r="B35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Row],[PAIS]])),MAX($B$4:B358)+1,0),0)</f>
        <v>0</v>
      </c>
      <c r="C359" t="s">
        <v>200</v>
      </c>
      <c r="D359" t="s">
        <v>2017</v>
      </c>
      <c r="E359" t="s">
        <v>2818</v>
      </c>
      <c r="F359" t="s">
        <v>2018</v>
      </c>
      <c r="H359" t="s">
        <v>2188</v>
      </c>
      <c r="I359" t="s">
        <v>1514</v>
      </c>
      <c r="K359" t="s">
        <v>1426</v>
      </c>
      <c r="N359" t="str">
        <f>IFERROR(INDEX(CentroEstudiosT[NOMBRE], MATCH(ROWS($N$5:N359), CentroEstudiosT[BUSCADOR], 0)),"")</f>
        <v/>
      </c>
      <c r="P359" t="str">
        <f>UPPER(CentroEstudiosT[[#This Row],[INSTITUCION TIPO]])</f>
        <v>INSTITUTO</v>
      </c>
    </row>
    <row r="360" spans="1:16">
      <c r="A360" t="str">
        <f>CentroEstudiosT[[#This Row],[INSTITUCION SUNEDU]] &amp; IF(LEN(CentroEstudiosT[[#This Row],[SIGLAS]])&gt;0," - " &amp; CentroEstudiosT[[#This Row],[SIGLAS]],"")</f>
        <v>SANTIAGO ANTUNEZ DE MAYOLO</v>
      </c>
      <c r="B36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Row],[PAIS]])),MAX($B$4:B359)+1,0),0)</f>
        <v>0</v>
      </c>
      <c r="C360" t="s">
        <v>200</v>
      </c>
      <c r="D360" t="s">
        <v>2019</v>
      </c>
      <c r="E360" t="s">
        <v>2819</v>
      </c>
      <c r="F360" t="s">
        <v>2020</v>
      </c>
      <c r="H360" t="s">
        <v>2188</v>
      </c>
      <c r="K360" t="s">
        <v>1426</v>
      </c>
      <c r="N360" t="str">
        <f>IFERROR(INDEX(CentroEstudiosT[NOMBRE], MATCH(ROWS($N$5:N360), CentroEstudiosT[BUSCADOR], 0)),"")</f>
        <v/>
      </c>
      <c r="P360" t="str">
        <f>UPPER(CentroEstudiosT[[#This Row],[INSTITUCION TIPO]])</f>
        <v>INSTITUTO</v>
      </c>
    </row>
    <row r="361" spans="1:16">
      <c r="A361" t="str">
        <f>CentroEstudiosT[[#This Row],[INSTITUCION SUNEDU]] &amp; IF(LEN(CentroEstudiosT[[#This Row],[SIGLAS]])&gt;0," - " &amp; CentroEstudiosT[[#This Row],[SIGLAS]],"")</f>
        <v>SANTO DOMINGO DE GUZMAN</v>
      </c>
      <c r="B36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Row],[PAIS]])),MAX($B$4:B360)+1,0),0)</f>
        <v>0</v>
      </c>
      <c r="C361" t="s">
        <v>200</v>
      </c>
      <c r="D361" t="s">
        <v>2021</v>
      </c>
      <c r="E361" t="s">
        <v>2820</v>
      </c>
      <c r="F361" s="11" t="s">
        <v>2022</v>
      </c>
      <c r="G361" s="11"/>
      <c r="H361" t="s">
        <v>2188</v>
      </c>
      <c r="I361" t="s">
        <v>1450</v>
      </c>
      <c r="K361" t="s">
        <v>1426</v>
      </c>
      <c r="N361" t="str">
        <f>IFERROR(INDEX(CentroEstudiosT[NOMBRE], MATCH(ROWS($N$5:N361), CentroEstudiosT[BUSCADOR], 0)),"")</f>
        <v/>
      </c>
      <c r="P361" t="str">
        <f>UPPER(CentroEstudiosT[[#This Row],[INSTITUCION TIPO]])</f>
        <v>INSTITUTO</v>
      </c>
    </row>
    <row r="362" spans="1:16">
      <c r="A362" t="str">
        <f>CentroEstudiosT[[#This Row],[INSTITUCION SUNEDU]] &amp; IF(LEN(CentroEstudiosT[[#This Row],[SIGLAS]])&gt;0," - " &amp; CentroEstudiosT[[#This Row],[SIGLAS]],"")</f>
        <v>SANTO DOMINGO SAVIO</v>
      </c>
      <c r="B36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Row],[PAIS]])),MAX($B$4:B361)+1,0),0)</f>
        <v>0</v>
      </c>
      <c r="C362" t="s">
        <v>200</v>
      </c>
      <c r="D362" t="s">
        <v>2408</v>
      </c>
      <c r="E362" t="s">
        <v>2821</v>
      </c>
      <c r="F362" s="11" t="s">
        <v>2434</v>
      </c>
      <c r="G362" s="11"/>
      <c r="H362" t="s">
        <v>2188</v>
      </c>
      <c r="K362" t="s">
        <v>1426</v>
      </c>
      <c r="N362" t="str">
        <f>IFERROR(INDEX(CentroEstudiosT[NOMBRE], MATCH(ROWS($N$5:N362), CentroEstudiosT[BUSCADOR], 0)),"")</f>
        <v/>
      </c>
      <c r="P362" t="str">
        <f>UPPER(CentroEstudiosT[[#This Row],[INSTITUCION TIPO]])</f>
        <v>INSTITUTO</v>
      </c>
    </row>
    <row r="363" spans="1:16">
      <c r="A363" t="str">
        <f>CentroEstudiosT[[#This Row],[INSTITUCION SUNEDU]] &amp; IF(LEN(CentroEstudiosT[[#This Row],[SIGLAS]])&gt;0," - " &amp; CentroEstudiosT[[#This Row],[SIGLAS]],"")</f>
        <v>SEMINARIO EVANGELICO DE LIMA</v>
      </c>
      <c r="B36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Row],[PAIS]])),MAX($B$4:B362)+1,0),0)</f>
        <v>0</v>
      </c>
      <c r="C363" t="s">
        <v>200</v>
      </c>
      <c r="D363" t="s">
        <v>2023</v>
      </c>
      <c r="E363" t="s">
        <v>2822</v>
      </c>
      <c r="F363" t="s">
        <v>2024</v>
      </c>
      <c r="H363" t="s">
        <v>2188</v>
      </c>
      <c r="K363" t="s">
        <v>1426</v>
      </c>
      <c r="N363" t="str">
        <f>IFERROR(INDEX(CentroEstudiosT[NOMBRE], MATCH(ROWS($N$5:N363), CentroEstudiosT[BUSCADOR], 0)),"")</f>
        <v/>
      </c>
      <c r="P363" t="str">
        <f>UPPER(CentroEstudiosT[[#This Row],[INSTITUCION TIPO]])</f>
        <v>INSTITUTO</v>
      </c>
    </row>
    <row r="364" spans="1:16">
      <c r="A364" t="str">
        <f>CentroEstudiosT[[#This Row],[INSTITUCION SUNEDU]] &amp; IF(LEN(CentroEstudiosT[[#This Row],[SIGLAS]])&gt;0," - " &amp; CentroEstudiosT[[#This Row],[SIGLAS]],"")</f>
        <v>ESCUELA SUPERIOR PRIVADA DE TECNOLOGIA SENATI - SENATI</v>
      </c>
      <c r="B36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Row],[PAIS]])),MAX($B$4:B363)+1,0),0)</f>
        <v>0</v>
      </c>
      <c r="C364" t="s">
        <v>200</v>
      </c>
      <c r="D364" t="s">
        <v>1677</v>
      </c>
      <c r="E364" t="s">
        <v>2823</v>
      </c>
      <c r="F364" t="s">
        <v>1679</v>
      </c>
      <c r="G364" s="11" t="s">
        <v>1678</v>
      </c>
      <c r="H364" t="s">
        <v>2188</v>
      </c>
      <c r="J364">
        <v>10.5</v>
      </c>
      <c r="K364" t="s">
        <v>1426</v>
      </c>
      <c r="N364" t="str">
        <f>IFERROR(INDEX(CentroEstudiosT[NOMBRE], MATCH(ROWS($N$5:N364), CentroEstudiosT[BUSCADOR], 0)),"")</f>
        <v/>
      </c>
      <c r="P364" t="str">
        <f>UPPER(CentroEstudiosT[[#This Row],[INSTITUCION TIPO]])</f>
        <v>INSTITUTO</v>
      </c>
    </row>
    <row r="365" spans="1:16">
      <c r="A365" t="str">
        <f>CentroEstudiosT[[#This Row],[INSTITUCION SUNEDU]] &amp; IF(LEN(CentroEstudiosT[[#This Row],[SIGLAS]])&gt;0," - " &amp; CentroEstudiosT[[#This Row],[SIGLAS]],"")</f>
        <v>SENCICO PIURA</v>
      </c>
      <c r="B36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Row],[PAIS]])),MAX($B$4:B364)+1,0),0)</f>
        <v>0</v>
      </c>
      <c r="C365" t="s">
        <v>200</v>
      </c>
      <c r="D365" t="s">
        <v>2409</v>
      </c>
      <c r="E365" t="s">
        <v>2824</v>
      </c>
      <c r="F365" t="s">
        <v>2435</v>
      </c>
      <c r="H365" t="s">
        <v>2188</v>
      </c>
      <c r="K365" t="s">
        <v>1426</v>
      </c>
      <c r="N365" t="str">
        <f>IFERROR(INDEX(CentroEstudiosT[NOMBRE], MATCH(ROWS($N$5:N365), CentroEstudiosT[BUSCADOR], 0)),"")</f>
        <v/>
      </c>
      <c r="P365" t="str">
        <f>UPPER(CentroEstudiosT[[#This Row],[INSTITUCION TIPO]])</f>
        <v>INSTITUTO</v>
      </c>
    </row>
    <row r="366" spans="1:16">
      <c r="A366" t="str">
        <f>CentroEstudiosT[[#This Row],[INSTITUCION SUNEDU]] &amp; IF(LEN(CentroEstudiosT[[#This Row],[SIGLAS]])&gt;0," - " &amp; CentroEstudiosT[[#This Row],[SIGLAS]],"")</f>
        <v>SENCICO TRUJILLO</v>
      </c>
      <c r="B36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Row],[PAIS]])),MAX($B$4:B365)+1,0),0)</f>
        <v>0</v>
      </c>
      <c r="C366" t="s">
        <v>200</v>
      </c>
      <c r="D366" t="s">
        <v>2025</v>
      </c>
      <c r="E366" t="s">
        <v>2825</v>
      </c>
      <c r="F366" s="11" t="s">
        <v>9940</v>
      </c>
      <c r="H366" t="s">
        <v>2188</v>
      </c>
      <c r="I366" t="s">
        <v>1434</v>
      </c>
      <c r="K366" t="s">
        <v>1426</v>
      </c>
      <c r="N366" t="str">
        <f>IFERROR(INDEX(CentroEstudiosT[NOMBRE], MATCH(ROWS($N$5:N366), CentroEstudiosT[BUSCADOR], 0)),"")</f>
        <v/>
      </c>
      <c r="P366" t="str">
        <f>UPPER(CentroEstudiosT[[#This Row],[INSTITUCION TIPO]])</f>
        <v>INSTITUTO</v>
      </c>
    </row>
    <row r="367" spans="1:16">
      <c r="A367" t="str">
        <f>CentroEstudiosT[[#This Row],[INSTITUCION SUNEDU]] &amp; IF(LEN(CentroEstudiosT[[#This Row],[SIGLAS]])&gt;0," - " &amp; CentroEstudiosT[[#This Row],[SIGLAS]],"")</f>
        <v>SERGIO BERNALES</v>
      </c>
      <c r="B36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Row],[PAIS]])),MAX($B$4:B366)+1,0),0)</f>
        <v>0</v>
      </c>
      <c r="C367" t="s">
        <v>200</v>
      </c>
      <c r="D367" t="s">
        <v>2410</v>
      </c>
      <c r="E367" t="s">
        <v>2826</v>
      </c>
      <c r="F367" s="11" t="s">
        <v>2026</v>
      </c>
      <c r="H367" t="s">
        <v>2188</v>
      </c>
      <c r="K367" t="s">
        <v>1426</v>
      </c>
      <c r="N367" t="str">
        <f>IFERROR(INDEX(CentroEstudiosT[NOMBRE], MATCH(ROWS($N$5:N367), CentroEstudiosT[BUSCADOR], 0)),"")</f>
        <v/>
      </c>
      <c r="P367" t="str">
        <f>UPPER(CentroEstudiosT[[#This Row],[INSTITUCION TIPO]])</f>
        <v>INSTITUTO</v>
      </c>
    </row>
    <row r="368" spans="1:16">
      <c r="A368" t="str">
        <f>CentroEstudiosT[[#This Row],[INSTITUCION SUNEDU]] &amp; IF(LEN(CentroEstudiosT[[#This Row],[SIGLAS]])&gt;0," - " &amp; CentroEstudiosT[[#This Row],[SIGLAS]],"")</f>
        <v>ETE SARGENTO 2DO FERNANDO LORES TENAZOA</v>
      </c>
      <c r="B36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Row],[PAIS]])),MAX($B$4:B367)+1,0),0)</f>
        <v>0</v>
      </c>
      <c r="C368" t="s">
        <v>200</v>
      </c>
      <c r="D368" t="s">
        <v>1685</v>
      </c>
      <c r="E368" t="s">
        <v>2827</v>
      </c>
      <c r="F368" s="575" t="s">
        <v>1686</v>
      </c>
      <c r="H368" t="s">
        <v>2188</v>
      </c>
      <c r="K368" t="s">
        <v>1426</v>
      </c>
      <c r="N368" t="str">
        <f>IFERROR(INDEX(CentroEstudiosT[NOMBRE], MATCH(ROWS($N$5:N368), CentroEstudiosT[BUSCADOR], 0)),"")</f>
        <v/>
      </c>
      <c r="P368" t="str">
        <f>UPPER(CentroEstudiosT[[#This Row],[INSTITUCION TIPO]])</f>
        <v>INSTITUTO</v>
      </c>
    </row>
    <row r="369" spans="1:16">
      <c r="A369" t="str">
        <f>CentroEstudiosT[[#This Row],[INSTITUCION SUNEDU]] &amp; IF(LEN(CentroEstudiosT[[#This Row],[SIGLAS]])&gt;0," - " &amp; CentroEstudiosT[[#This Row],[SIGLAS]],"")</f>
        <v>SIMON BOLIVAR</v>
      </c>
      <c r="B36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Row],[PAIS]])),MAX($B$4:B368)+1,0),0)</f>
        <v>0</v>
      </c>
      <c r="C369" t="s">
        <v>200</v>
      </c>
      <c r="D369" t="s">
        <v>2027</v>
      </c>
      <c r="E369" t="s">
        <v>2828</v>
      </c>
      <c r="F369" t="s">
        <v>2028</v>
      </c>
      <c r="H369" t="s">
        <v>2188</v>
      </c>
      <c r="I369" t="s">
        <v>1450</v>
      </c>
      <c r="K369" t="s">
        <v>1426</v>
      </c>
      <c r="N369" t="str">
        <f>IFERROR(INDEX(CentroEstudiosT[NOMBRE], MATCH(ROWS($N$5:N369), CentroEstudiosT[BUSCADOR], 0)),"")</f>
        <v/>
      </c>
      <c r="P369" t="str">
        <f>UPPER(CentroEstudiosT[[#This Row],[INSTITUCION TIPO]])</f>
        <v>INSTITUTO</v>
      </c>
    </row>
    <row r="370" spans="1:16">
      <c r="A370" t="str">
        <f>CentroEstudiosT[[#This Row],[INSTITUCION SUNEDU]] &amp; IF(LEN(CentroEstudiosT[[#This Row],[SIGLAS]])&gt;0," - " &amp; CentroEstudiosT[[#This Row],[SIGLAS]],"")</f>
        <v>SIMON SANCHEZ REYES</v>
      </c>
      <c r="B37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Row],[PAIS]])),MAX($B$4:B369)+1,0),0)</f>
        <v>0</v>
      </c>
      <c r="C370" t="s">
        <v>200</v>
      </c>
      <c r="D370" t="s">
        <v>2029</v>
      </c>
      <c r="E370" t="s">
        <v>2829</v>
      </c>
      <c r="F370" t="s">
        <v>2030</v>
      </c>
      <c r="H370" t="s">
        <v>2188</v>
      </c>
      <c r="K370" t="s">
        <v>1426</v>
      </c>
      <c r="N370" t="str">
        <f>IFERROR(INDEX(CentroEstudiosT[NOMBRE], MATCH(ROWS($N$5:N370), CentroEstudiosT[BUSCADOR], 0)),"")</f>
        <v/>
      </c>
      <c r="P370" t="str">
        <f>UPPER(CentroEstudiosT[[#This Row],[INSTITUCION TIPO]])</f>
        <v>INSTITUTO</v>
      </c>
    </row>
    <row r="371" spans="1:16">
      <c r="A371" t="str">
        <f>CentroEstudiosT[[#This Row],[INSTITUCION SUNEDU]] &amp; IF(LEN(CentroEstudiosT[[#This Row],[SIGLAS]])&gt;0," - " &amp; CentroEstudiosT[[#This Row],[SIGLAS]],"")</f>
        <v>SIR ALEXANDER FLEMING</v>
      </c>
      <c r="B37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Row],[PAIS]])),MAX($B$4:B370)+1,0),0)</f>
        <v>0</v>
      </c>
      <c r="C371" t="s">
        <v>200</v>
      </c>
      <c r="D371" t="s">
        <v>2411</v>
      </c>
      <c r="E371" t="s">
        <v>2830</v>
      </c>
      <c r="F371" t="s">
        <v>2436</v>
      </c>
      <c r="H371" t="s">
        <v>2188</v>
      </c>
      <c r="K371" t="s">
        <v>1426</v>
      </c>
      <c r="N371" t="str">
        <f>IFERROR(INDEX(CentroEstudiosT[NOMBRE], MATCH(ROWS($N$5:N371), CentroEstudiosT[BUSCADOR], 0)),"")</f>
        <v/>
      </c>
      <c r="P371" t="str">
        <f>UPPER(CentroEstudiosT[[#This Row],[INSTITUCION TIPO]])</f>
        <v>INSTITUTO</v>
      </c>
    </row>
    <row r="372" spans="1:16">
      <c r="A372" t="str">
        <f>CentroEstudiosT[[#This Row],[INSTITUCION SUNEDU]] &amp; IF(LEN(CentroEstudiosT[[#This Row],[SIGLAS]])&gt;0," - " &amp; CentroEstudiosT[[#This Row],[SIGLAS]],"")</f>
        <v>SISE</v>
      </c>
      <c r="B37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Row],[PAIS]])),MAX($B$4:B371)+1,0),0)</f>
        <v>0</v>
      </c>
      <c r="C372" t="s">
        <v>200</v>
      </c>
      <c r="E372" s="11" t="s">
        <v>2831</v>
      </c>
      <c r="F372" s="11" t="s">
        <v>1396</v>
      </c>
      <c r="H372" t="s">
        <v>2188</v>
      </c>
      <c r="K372" t="s">
        <v>1426</v>
      </c>
      <c r="N372" t="str">
        <f>IFERROR(INDEX(CentroEstudiosT[NOMBRE], MATCH(ROWS($N$5:N372), CentroEstudiosT[BUSCADOR], 0)),"")</f>
        <v/>
      </c>
      <c r="P372" t="str">
        <f>UPPER(CentroEstudiosT[[#This Row],[INSTITUCION TIPO]])</f>
        <v>INSTITUTO</v>
      </c>
    </row>
    <row r="373" spans="1:16">
      <c r="A373" t="str">
        <f>CentroEstudiosT[[#This Row],[INSTITUCION SUNEDU]] &amp; IF(LEN(CentroEstudiosT[[#This Row],[SIGLAS]])&gt;0," - " &amp; CentroEstudiosT[[#This Row],[SIGLAS]],"")</f>
        <v>SISE - TRUJILLO</v>
      </c>
      <c r="B37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Row],[PAIS]])),MAX($B$4:B372)+1,0),0)</f>
        <v>0</v>
      </c>
      <c r="C373" t="s">
        <v>200</v>
      </c>
      <c r="D373" t="s">
        <v>2031</v>
      </c>
      <c r="E373" t="s">
        <v>2831</v>
      </c>
      <c r="F373" t="s">
        <v>2032</v>
      </c>
      <c r="H373" t="s">
        <v>2188</v>
      </c>
      <c r="K373" t="s">
        <v>1426</v>
      </c>
      <c r="N373" t="str">
        <f>IFERROR(INDEX(CentroEstudiosT[NOMBRE], MATCH(ROWS($N$5:N373), CentroEstudiosT[BUSCADOR], 0)),"")</f>
        <v/>
      </c>
      <c r="P373" t="str">
        <f>UPPER(CentroEstudiosT[[#This Row],[INSTITUCION TIPO]])</f>
        <v>INSTITUTO</v>
      </c>
    </row>
    <row r="374" spans="1:16">
      <c r="A374" t="str">
        <f>CentroEstudiosT[[#This Row],[INSTITUCION SUNEDU]] &amp; IF(LEN(CentroEstudiosT[[#This Row],[SIGLAS]])&gt;0," - " &amp; CentroEstudiosT[[#This Row],[SIGLAS]],"")</f>
        <v>SAN IGNACIO DE MONTERRICO - SIDEM</v>
      </c>
      <c r="B37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Row],[PAIS]])),MAX($B$4:B373)+1,0),0)</f>
        <v>0</v>
      </c>
      <c r="C374" t="s">
        <v>200</v>
      </c>
      <c r="D374" t="s">
        <v>1982</v>
      </c>
      <c r="E374" t="s">
        <v>2832</v>
      </c>
      <c r="F374" t="s">
        <v>2374</v>
      </c>
      <c r="G374" t="s">
        <v>2375</v>
      </c>
      <c r="H374" t="s">
        <v>2188</v>
      </c>
      <c r="K374" t="s">
        <v>1426</v>
      </c>
      <c r="N374" t="str">
        <f>IFERROR(INDEX(CentroEstudiosT[NOMBRE], MATCH(ROWS($N$5:N374), CentroEstudiosT[BUSCADOR], 0)),"")</f>
        <v/>
      </c>
      <c r="P374" t="str">
        <f>UPPER(CentroEstudiosT[[#This Row],[INSTITUCION TIPO]])</f>
        <v>INSTITUTO</v>
      </c>
    </row>
    <row r="375" spans="1:16">
      <c r="A375" t="str">
        <f>CentroEstudiosT[[#This Row],[INSTITUCION SUNEDU]] &amp; IF(LEN(CentroEstudiosT[[#This Row],[SIGLAS]])&gt;0," - " &amp; CentroEstudiosT[[#This Row],[SIGLAS]],"")</f>
        <v>CAÑETE</v>
      </c>
      <c r="B37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Row],[PAIS]])),MAX($B$4:B374)+1,0),0)</f>
        <v>0</v>
      </c>
      <c r="C375" t="s">
        <v>200</v>
      </c>
      <c r="D375" t="s">
        <v>1518</v>
      </c>
      <c r="E375" t="s">
        <v>1519</v>
      </c>
      <c r="F375" t="s">
        <v>1520</v>
      </c>
      <c r="H375" t="s">
        <v>2188</v>
      </c>
      <c r="I375" s="575"/>
      <c r="K375" t="s">
        <v>1426</v>
      </c>
      <c r="N375" t="str">
        <f>IFERROR(INDEX(CentroEstudiosT[NOMBRE], MATCH(ROWS($N$5:N375), CentroEstudiosT[BUSCADOR], 0)),"")</f>
        <v/>
      </c>
      <c r="P375" t="str">
        <f>UPPER(CentroEstudiosT[[#This Row],[INSTITUCION TIPO]])</f>
        <v>INSTITUTO</v>
      </c>
    </row>
    <row r="376" spans="1:16">
      <c r="A376" t="str">
        <f>CentroEstudiosT[[#This Row],[INSTITUCION SUNEDU]] &amp; IF(LEN(CentroEstudiosT[[#This Row],[SIGLAS]])&gt;0," - " &amp; CentroEstudiosT[[#This Row],[SIGLAS]],"")</f>
        <v>TALLAN</v>
      </c>
      <c r="B37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Row],[PAIS]])),MAX($B$4:B375)+1,0),0)</f>
        <v>0</v>
      </c>
      <c r="C376" t="s">
        <v>200</v>
      </c>
      <c r="D376" t="s">
        <v>2036</v>
      </c>
      <c r="E376" t="s">
        <v>2833</v>
      </c>
      <c r="F376" t="s">
        <v>2037</v>
      </c>
      <c r="H376" t="s">
        <v>2188</v>
      </c>
      <c r="I376" s="575"/>
      <c r="K376" t="s">
        <v>1426</v>
      </c>
      <c r="N376" t="str">
        <f>IFERROR(INDEX(CentroEstudiosT[NOMBRE], MATCH(ROWS($N$5:N376), CentroEstudiosT[BUSCADOR], 0)),"")</f>
        <v/>
      </c>
      <c r="P376" t="str">
        <f>UPPER(CentroEstudiosT[[#This Row],[INSTITUCION TIPO]])</f>
        <v>INSTITUTO</v>
      </c>
    </row>
    <row r="377" spans="1:16">
      <c r="A377" t="str">
        <f>CentroEstudiosT[[#This Row],[INSTITUCION SUNEDU]] &amp; IF(LEN(CentroEstudiosT[[#This Row],[SIGLAS]])&gt;0," - " &amp; CentroEstudiosT[[#This Row],[SIGLAS]],"")</f>
        <v>TARAPOTO</v>
      </c>
      <c r="B37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Row],[PAIS]])),MAX($B$4:B376)+1,0),0)</f>
        <v>0</v>
      </c>
      <c r="C377" t="s">
        <v>200</v>
      </c>
      <c r="D377" t="s">
        <v>2038</v>
      </c>
      <c r="E377" t="s">
        <v>2834</v>
      </c>
      <c r="F377" t="s">
        <v>2039</v>
      </c>
      <c r="H377" t="s">
        <v>2189</v>
      </c>
      <c r="K377" t="s">
        <v>1426</v>
      </c>
      <c r="N377" t="str">
        <f>IFERROR(INDEX(CentroEstudiosT[NOMBRE], MATCH(ROWS($N$5:N377), CentroEstudiosT[BUSCADOR], 0)),"")</f>
        <v/>
      </c>
      <c r="P377" t="str">
        <f>UPPER(CentroEstudiosT[[#This Row],[INSTITUCION TIPO]])</f>
        <v>INSTITUTO</v>
      </c>
    </row>
    <row r="378" spans="1:16">
      <c r="A378" t="str">
        <f>CentroEstudiosT[[#This Row],[INSTITUCION SUNEDU]] &amp; IF(LEN(CentroEstudiosT[[#This Row],[SIGLAS]])&gt;0," - " &amp; CentroEstudiosT[[#This Row],[SIGLAS]],"")</f>
        <v>TAYABAMBA</v>
      </c>
      <c r="B37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Row],[PAIS]])),MAX($B$4:B377)+1,0),0)</f>
        <v>0</v>
      </c>
      <c r="C378" t="s">
        <v>200</v>
      </c>
      <c r="D378" t="s">
        <v>2040</v>
      </c>
      <c r="E378" t="s">
        <v>2835</v>
      </c>
      <c r="F378" t="s">
        <v>2041</v>
      </c>
      <c r="H378" t="s">
        <v>2187</v>
      </c>
      <c r="I378" t="s">
        <v>2198</v>
      </c>
      <c r="K378" t="s">
        <v>1426</v>
      </c>
      <c r="N378" t="str">
        <f>IFERROR(INDEX(CentroEstudiosT[NOMBRE], MATCH(ROWS($N$5:N378), CentroEstudiosT[BUSCADOR], 0)),"")</f>
        <v/>
      </c>
      <c r="P378" t="str">
        <f>UPPER(CentroEstudiosT[[#This Row],[INSTITUCION TIPO]])</f>
        <v>INSTITUTO</v>
      </c>
    </row>
    <row r="379" spans="1:16">
      <c r="A379" t="str">
        <f>CentroEstudiosT[[#This Row],[INSTITUCION SUNEDU]] &amp; IF(LEN(CentroEstudiosT[[#This Row],[SIGLAS]])&gt;0," - " &amp; CentroEstudiosT[[#This Row],[SIGLAS]],"")</f>
        <v>TECNOLOGIC CENTER</v>
      </c>
      <c r="B37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Row],[PAIS]])),MAX($B$4:B378)+1,0),0)</f>
        <v>0</v>
      </c>
      <c r="C379" t="s">
        <v>200</v>
      </c>
      <c r="D379" t="s">
        <v>2042</v>
      </c>
      <c r="E379" t="s">
        <v>2836</v>
      </c>
      <c r="F379" t="s">
        <v>2043</v>
      </c>
      <c r="H379" t="s">
        <v>2188</v>
      </c>
      <c r="K379" t="s">
        <v>1426</v>
      </c>
      <c r="N379" t="str">
        <f>IFERROR(INDEX(CentroEstudiosT[NOMBRE], MATCH(ROWS($N$5:N379), CentroEstudiosT[BUSCADOR], 0)),"")</f>
        <v/>
      </c>
      <c r="P379" t="str">
        <f>UPPER(CentroEstudiosT[[#This Row],[INSTITUCION TIPO]])</f>
        <v>INSTITUTO</v>
      </c>
    </row>
    <row r="380" spans="1:16">
      <c r="A380" t="str">
        <f>CentroEstudiosT[[#This Row],[INSTITUCION SUNEDU]] &amp; IF(LEN(CentroEstudiosT[[#This Row],[SIGLAS]])&gt;0," - " &amp; CentroEstudiosT[[#This Row],[SIGLAS]],"")</f>
        <v>TECNOLOGICO DE LIMA</v>
      </c>
      <c r="B38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Row],[PAIS]])),MAX($B$4:B379)+1,0),0)</f>
        <v>0</v>
      </c>
      <c r="C380" t="s">
        <v>200</v>
      </c>
      <c r="D380" t="s">
        <v>2044</v>
      </c>
      <c r="E380" t="s">
        <v>2837</v>
      </c>
      <c r="F380" t="s">
        <v>2045</v>
      </c>
      <c r="H380" t="s">
        <v>2188</v>
      </c>
      <c r="K380" t="s">
        <v>1426</v>
      </c>
      <c r="N380" t="str">
        <f>IFERROR(INDEX(CentroEstudiosT[NOMBRE], MATCH(ROWS($N$5:N380), CentroEstudiosT[BUSCADOR], 0)),"")</f>
        <v/>
      </c>
      <c r="P380" t="str">
        <f>UPPER(CentroEstudiosT[[#This Row],[INSTITUCION TIPO]])</f>
        <v>INSTITUTO</v>
      </c>
    </row>
    <row r="381" spans="1:16">
      <c r="A381" t="str">
        <f>CentroEstudiosT[[#This Row],[INSTITUCION SUNEDU]] &amp; IF(LEN(CentroEstudiosT[[#This Row],[SIGLAS]])&gt;0," - " &amp; CentroEstudiosT[[#This Row],[SIGLAS]],"")</f>
        <v>TECSUP NO.1</v>
      </c>
      <c r="B38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Row],[PAIS]])),MAX($B$4:B380)+1,0),0)</f>
        <v>0</v>
      </c>
      <c r="C381" t="s">
        <v>200</v>
      </c>
      <c r="D381" t="s">
        <v>2046</v>
      </c>
      <c r="E381" t="s">
        <v>2838</v>
      </c>
      <c r="F381" t="s">
        <v>2047</v>
      </c>
      <c r="H381" t="s">
        <v>2188</v>
      </c>
      <c r="I381" t="s">
        <v>2000</v>
      </c>
      <c r="K381" t="s">
        <v>1426</v>
      </c>
      <c r="N381" t="str">
        <f>IFERROR(INDEX(CentroEstudiosT[NOMBRE], MATCH(ROWS($N$5:N381), CentroEstudiosT[BUSCADOR], 0)),"")</f>
        <v/>
      </c>
      <c r="P381" t="str">
        <f>UPPER(CentroEstudiosT[[#This Row],[INSTITUCION TIPO]])</f>
        <v>INSTITUTO</v>
      </c>
    </row>
    <row r="382" spans="1:16">
      <c r="A382" t="str">
        <f>CentroEstudiosT[[#This Row],[INSTITUCION SUNEDU]] &amp; IF(LEN(CentroEstudiosT[[#This Row],[SIGLAS]])&gt;0," - " &amp; CentroEstudiosT[[#This Row],[SIGLAS]],"")</f>
        <v>IST TELESUP</v>
      </c>
      <c r="B38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Row],[PAIS]])),MAX($B$4:B381)+1,0),0)</f>
        <v>3</v>
      </c>
      <c r="C382" t="s">
        <v>200</v>
      </c>
      <c r="D382" t="s">
        <v>1776</v>
      </c>
      <c r="E382" t="s">
        <v>2839</v>
      </c>
      <c r="F382" t="s">
        <v>1777</v>
      </c>
      <c r="H382" t="s">
        <v>2188</v>
      </c>
      <c r="I382" t="s">
        <v>1496</v>
      </c>
      <c r="K382" t="s">
        <v>1426</v>
      </c>
      <c r="N382" t="str">
        <f>IFERROR(INDEX(CentroEstudiosT[NOMBRE], MATCH(ROWS($N$5:N382), CentroEstudiosT[BUSCADOR], 0)),"")</f>
        <v/>
      </c>
      <c r="P382" t="str">
        <f>UPPER(CentroEstudiosT[[#This Row],[INSTITUCION TIPO]])</f>
        <v>INSTITUTO</v>
      </c>
    </row>
    <row r="383" spans="1:16">
      <c r="A383" t="str">
        <f>CentroEstudiosT[[#This Row],[INSTITUCION SUNEDU]] &amp; IF(LEN(CentroEstudiosT[[#This Row],[SIGLAS]])&gt;0," - " &amp; CentroEstudiosT[[#This Row],[SIGLAS]],"")</f>
        <v>TEMBLADERA</v>
      </c>
      <c r="B38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Row],[PAIS]])),MAX($B$4:B382)+1,0),0)</f>
        <v>0</v>
      </c>
      <c r="C383" t="s">
        <v>200</v>
      </c>
      <c r="D383" t="s">
        <v>2048</v>
      </c>
      <c r="E383" t="s">
        <v>2840</v>
      </c>
      <c r="F383" t="s">
        <v>2049</v>
      </c>
      <c r="H383" t="s">
        <v>2188</v>
      </c>
      <c r="K383" t="s">
        <v>1426</v>
      </c>
      <c r="N383" t="str">
        <f>IFERROR(INDEX(CentroEstudiosT[NOMBRE], MATCH(ROWS($N$5:N383), CentroEstudiosT[BUSCADOR], 0)),"")</f>
        <v/>
      </c>
      <c r="P383" t="str">
        <f>UPPER(CentroEstudiosT[[#This Row],[INSTITUCION TIPO]])</f>
        <v>INSTITUTO</v>
      </c>
    </row>
    <row r="384" spans="1:16">
      <c r="A384" t="str">
        <f>CentroEstudiosT[[#This Row],[INSTITUCION SUNEDU]] &amp; IF(LEN(CentroEstudiosT[[#This Row],[SIGLAS]])&gt;0," - " &amp; CentroEstudiosT[[#This Row],[SIGLAS]],"")</f>
        <v>TORIBIO RODRIGUEZ DE MENDOZA</v>
      </c>
      <c r="B38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Row],[PAIS]])),MAX($B$4:B383)+1,0),0)</f>
        <v>0</v>
      </c>
      <c r="C384" t="s">
        <v>200</v>
      </c>
      <c r="D384" t="s">
        <v>2050</v>
      </c>
      <c r="E384" t="s">
        <v>2841</v>
      </c>
      <c r="F384" t="s">
        <v>2051</v>
      </c>
      <c r="H384" t="s">
        <v>2188</v>
      </c>
      <c r="K384" t="s">
        <v>1426</v>
      </c>
      <c r="N384" t="str">
        <f>IFERROR(INDEX(CentroEstudiosT[NOMBRE], MATCH(ROWS($N$5:N384), CentroEstudiosT[BUSCADOR], 0)),"")</f>
        <v/>
      </c>
      <c r="P384" t="str">
        <f>UPPER(CentroEstudiosT[[#This Row],[INSTITUCION TIPO]])</f>
        <v>INSTITUTO</v>
      </c>
    </row>
    <row r="385" spans="1:16">
      <c r="A385" t="str">
        <f>CentroEstudiosT[[#This Row],[INSTITUCION SUNEDU]] &amp; IF(LEN(CentroEstudiosT[[#This Row],[SIGLAS]])&gt;0," - " &amp; CentroEstudiosT[[#This Row],[SIGLAS]],"")</f>
        <v>TOULOUSE LAUTREC</v>
      </c>
      <c r="B38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Row],[PAIS]])),MAX($B$4:B384)+1,0),0)</f>
        <v>0</v>
      </c>
      <c r="C385" t="s">
        <v>200</v>
      </c>
      <c r="D385" t="s">
        <v>2052</v>
      </c>
      <c r="E385" t="s">
        <v>2842</v>
      </c>
      <c r="F385" t="s">
        <v>2053</v>
      </c>
      <c r="H385" t="s">
        <v>2188</v>
      </c>
      <c r="K385" t="s">
        <v>1426</v>
      </c>
      <c r="N385" t="str">
        <f>IFERROR(INDEX(CentroEstudiosT[NOMBRE], MATCH(ROWS($N$5:N385), CentroEstudiosT[BUSCADOR], 0)),"")</f>
        <v/>
      </c>
      <c r="P385" t="str">
        <f>UPPER(CentroEstudiosT[[#This Row],[INSTITUCION TIPO]])</f>
        <v>INSTITUTO</v>
      </c>
    </row>
    <row r="386" spans="1:16">
      <c r="A386" t="str">
        <f>CentroEstudiosT[[#This Row],[INSTITUCION SUNEDU]] &amp; IF(LEN(CentroEstudiosT[[#This Row],[SIGLAS]])&gt;0," - " &amp; CentroEstudiosT[[#This Row],[SIGLAS]],"")</f>
        <v>TRENTINO JUAN PABLO II</v>
      </c>
      <c r="B38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Row],[PAIS]])),MAX($B$4:B385)+1,0),0)</f>
        <v>0</v>
      </c>
      <c r="C386" t="s">
        <v>200</v>
      </c>
      <c r="D386" t="s">
        <v>2054</v>
      </c>
      <c r="E386" t="s">
        <v>2843</v>
      </c>
      <c r="F386" t="s">
        <v>2055</v>
      </c>
      <c r="H386" t="s">
        <v>2188</v>
      </c>
      <c r="K386" t="s">
        <v>1426</v>
      </c>
      <c r="N386" t="str">
        <f>IFERROR(INDEX(CentroEstudiosT[NOMBRE], MATCH(ROWS($N$5:N386), CentroEstudiosT[BUSCADOR], 0)),"")</f>
        <v/>
      </c>
      <c r="P386" t="str">
        <f>UPPER(CentroEstudiosT[[#This Row],[INSTITUCION TIPO]])</f>
        <v>INSTITUTO</v>
      </c>
    </row>
    <row r="387" spans="1:16">
      <c r="A387" t="str">
        <f>CentroEstudiosT[[#This Row],[INSTITUCION SUNEDU]] &amp; IF(LEN(CentroEstudiosT[[#This Row],[SIGLAS]])&gt;0," - " &amp; CentroEstudiosT[[#This Row],[SIGLAS]],"")</f>
        <v>TRUJILLO</v>
      </c>
      <c r="B38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Row],[PAIS]])),MAX($B$4:B386)+1,0),0)</f>
        <v>0</v>
      </c>
      <c r="C387" t="s">
        <v>200</v>
      </c>
      <c r="D387" t="s">
        <v>2056</v>
      </c>
      <c r="E387" t="s">
        <v>2844</v>
      </c>
      <c r="F387" t="s">
        <v>2057</v>
      </c>
      <c r="H387" t="s">
        <v>2188</v>
      </c>
      <c r="I387" t="s">
        <v>1450</v>
      </c>
      <c r="K387" t="s">
        <v>1426</v>
      </c>
      <c r="N387" t="str">
        <f>IFERROR(INDEX(CentroEstudiosT[NOMBRE], MATCH(ROWS($N$5:N387), CentroEstudiosT[BUSCADOR], 0)),"")</f>
        <v/>
      </c>
      <c r="P387" t="str">
        <f>UPPER(CentroEstudiosT[[#This Row],[INSTITUCION TIPO]])</f>
        <v>INSTITUTO</v>
      </c>
    </row>
    <row r="388" spans="1:16">
      <c r="A388" t="str">
        <f>CentroEstudiosT[[#This Row],[INSTITUCION SUNEDU]] &amp; IF(LEN(CentroEstudiosT[[#This Row],[SIGLAS]])&gt;0," - " &amp; CentroEstudiosT[[#This Row],[SIGLAS]],"")</f>
        <v>UNIBACT</v>
      </c>
      <c r="B38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Row],[PAIS]])),MAX($B$4:B387)+1,0),0)</f>
        <v>0</v>
      </c>
      <c r="C388" t="s">
        <v>200</v>
      </c>
      <c r="D388" t="s">
        <v>2060</v>
      </c>
      <c r="E388" t="s">
        <v>2845</v>
      </c>
      <c r="F388" t="s">
        <v>2061</v>
      </c>
      <c r="H388" t="s">
        <v>2188</v>
      </c>
      <c r="K388" t="s">
        <v>1426</v>
      </c>
      <c r="N388" t="str">
        <f>IFERROR(INDEX(CentroEstudiosT[NOMBRE], MATCH(ROWS($N$5:N388), CentroEstudiosT[BUSCADOR], 0)),"")</f>
        <v/>
      </c>
      <c r="P388" t="str">
        <f>UPPER(CentroEstudiosT[[#This Row],[INSTITUCION TIPO]])</f>
        <v>INSTITUTO</v>
      </c>
    </row>
    <row r="389" spans="1:16">
      <c r="A389" t="str">
        <f>CentroEstudiosT[[#This Row],[INSTITUCION SUNEDU]] &amp; IF(LEN(CentroEstudiosT[[#This Row],[SIGLAS]])&gt;0," - " &amp; CentroEstudiosT[[#This Row],[SIGLAS]],"")</f>
        <v>UNION</v>
      </c>
      <c r="B38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Row],[PAIS]])),MAX($B$4:B388)+1,0),0)</f>
        <v>0</v>
      </c>
      <c r="C389" t="s">
        <v>200</v>
      </c>
      <c r="D389" t="s">
        <v>2062</v>
      </c>
      <c r="E389" t="s">
        <v>2846</v>
      </c>
      <c r="F389" t="s">
        <v>2063</v>
      </c>
      <c r="H389" t="s">
        <v>2188</v>
      </c>
      <c r="K389" t="s">
        <v>1426</v>
      </c>
      <c r="N389" t="str">
        <f>IFERROR(INDEX(CentroEstudiosT[NOMBRE], MATCH(ROWS($N$5:N389), CentroEstudiosT[BUSCADOR], 0)),"")</f>
        <v/>
      </c>
      <c r="P389" t="str">
        <f>UPPER(CentroEstudiosT[[#This Row],[INSTITUCION TIPO]])</f>
        <v>INSTITUTO</v>
      </c>
    </row>
    <row r="390" spans="1:16">
      <c r="A390" t="str">
        <f>CentroEstudiosT[[#This Row],[INSTITUCION SUNEDU]] &amp; IF(LEN(CentroEstudiosT[[#This Row],[SIGLAS]])&gt;0," - " &amp; CentroEstudiosT[[#This Row],[SIGLAS]],"")</f>
        <v>VICTOR ANDRES BELAUNDE</v>
      </c>
      <c r="B39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Row],[PAIS]])),MAX($B$4:B389)+1,0),0)</f>
        <v>0</v>
      </c>
      <c r="C390" t="s">
        <v>200</v>
      </c>
      <c r="D390" t="s">
        <v>2071</v>
      </c>
      <c r="E390" t="s">
        <v>2847</v>
      </c>
      <c r="F390" t="s">
        <v>2072</v>
      </c>
      <c r="H390" t="s">
        <v>2188</v>
      </c>
      <c r="I390" s="572" t="s">
        <v>1450</v>
      </c>
      <c r="K390" t="s">
        <v>1426</v>
      </c>
      <c r="N390" t="str">
        <f>IFERROR(INDEX(CentroEstudiosT[NOMBRE], MATCH(ROWS($N$5:N390), CentroEstudiosT[BUSCADOR], 0)),"")</f>
        <v/>
      </c>
      <c r="P390" t="str">
        <f>UPPER(CentroEstudiosT[[#This Row],[INSTITUCION TIPO]])</f>
        <v>INSTITUTO</v>
      </c>
    </row>
    <row r="391" spans="1:16">
      <c r="A391" t="str">
        <f>CentroEstudiosT[[#This Row],[INSTITUCION SUNEDU]] &amp; IF(LEN(CentroEstudiosT[[#This Row],[SIGLAS]])&gt;0," - " &amp; CentroEstudiosT[[#This Row],[SIGLAS]],"")</f>
        <v>VICTOR RAUL HAYA DE LA TORRE</v>
      </c>
      <c r="B39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Row],[PAIS]])),MAX($B$4:B390)+1,0),0)</f>
        <v>0</v>
      </c>
      <c r="C391" t="s">
        <v>200</v>
      </c>
      <c r="D391" t="s">
        <v>2073</v>
      </c>
      <c r="E391" t="s">
        <v>2848</v>
      </c>
      <c r="F391" t="s">
        <v>2074</v>
      </c>
      <c r="H391" t="s">
        <v>2188</v>
      </c>
      <c r="I391" t="s">
        <v>1450</v>
      </c>
      <c r="K391" t="s">
        <v>1426</v>
      </c>
      <c r="N391" t="str">
        <f>IFERROR(INDEX(CentroEstudiosT[NOMBRE], MATCH(ROWS($N$5:N391), CentroEstudiosT[BUSCADOR], 0)),"")</f>
        <v/>
      </c>
      <c r="P391" t="str">
        <f>UPPER(CentroEstudiosT[[#This Row],[INSTITUCION TIPO]])</f>
        <v>INSTITUTO</v>
      </c>
    </row>
    <row r="392" spans="1:16">
      <c r="A392" t="str">
        <f>CentroEstudiosT[[#This Row],[INSTITUCION SUNEDU]] &amp; IF(LEN(CentroEstudiosT[[#This Row],[SIGLAS]])&gt;0," - " &amp; CentroEstudiosT[[#This Row],[SIGLAS]],"")</f>
        <v>VILLA MARIA</v>
      </c>
      <c r="B39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Row],[PAIS]])),MAX($B$4:B391)+1,0),0)</f>
        <v>0</v>
      </c>
      <c r="C392" t="s">
        <v>200</v>
      </c>
      <c r="D392" t="s">
        <v>2075</v>
      </c>
      <c r="E392" t="s">
        <v>2849</v>
      </c>
      <c r="F392" t="s">
        <v>2076</v>
      </c>
      <c r="H392" t="s">
        <v>2188</v>
      </c>
      <c r="K392" t="s">
        <v>1426</v>
      </c>
      <c r="N392" t="str">
        <f>IFERROR(INDEX(CentroEstudiosT[NOMBRE], MATCH(ROWS($N$5:N392), CentroEstudiosT[BUSCADOR], 0)),"")</f>
        <v/>
      </c>
      <c r="P392" t="str">
        <f>UPPER(CentroEstudiosT[[#This Row],[INSTITUCION TIPO]])</f>
        <v>INSTITUTO</v>
      </c>
    </row>
    <row r="393" spans="1:16">
      <c r="A393" t="str">
        <f>CentroEstudiosT[[#This Row],[INSTITUCION SUNEDU]] &amp; IF(LEN(CentroEstudiosT[[#This Row],[SIGLAS]])&gt;0," - " &amp; CentroEstudiosT[[#This Row],[SIGLAS]],"")</f>
        <v>INSTITUTO VIRGEN DE LA PALOMA</v>
      </c>
      <c r="B39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Row],[PAIS]])),MAX($B$4:B392)+1,0),0)</f>
        <v>0</v>
      </c>
      <c r="C393" t="s">
        <v>200</v>
      </c>
      <c r="D393" t="s">
        <v>1765</v>
      </c>
      <c r="E393" t="s">
        <v>1766</v>
      </c>
      <c r="F393" t="s">
        <v>2356</v>
      </c>
      <c r="H393" t="s">
        <v>2197</v>
      </c>
      <c r="I393" t="s">
        <v>1767</v>
      </c>
      <c r="K393" t="s">
        <v>1192</v>
      </c>
      <c r="N393" t="str">
        <f>IFERROR(INDEX(CentroEstudiosT[NOMBRE], MATCH(ROWS($N$5:N393), CentroEstudiosT[BUSCADOR], 0)),"")</f>
        <v/>
      </c>
      <c r="P393" t="str">
        <f>UPPER(CentroEstudiosT[[#This Row],[INSTITUCION TIPO]])</f>
        <v>INSTITUTO</v>
      </c>
    </row>
    <row r="394" spans="1:16">
      <c r="A394" t="str">
        <f>CentroEstudiosT[[#This Row],[INSTITUCION SUNEDU]] &amp; IF(LEN(CentroEstudiosT[[#This Row],[SIGLAS]])&gt;0," - " &amp; CentroEstudiosT[[#This Row],[SIGLAS]],"")</f>
        <v>INSTITUTO DE EDUCACIÓN SUPERIOR TECNOLÓGICO URUSAYHUA</v>
      </c>
      <c r="B39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Row],[PAIS]])),MAX($B$4:B393)+1,0),0)</f>
        <v>0</v>
      </c>
      <c r="C394" t="s">
        <v>200</v>
      </c>
      <c r="E394" s="11" t="s">
        <v>10000</v>
      </c>
      <c r="F394" s="11" t="s">
        <v>10000</v>
      </c>
      <c r="H394" t="s">
        <v>2188</v>
      </c>
      <c r="N394" t="str">
        <f>IFERROR(INDEX(CentroEstudiosT[NOMBRE], MATCH(ROWS($N$5:N394), CentroEstudiosT[BUSCADOR], 0)),"")</f>
        <v/>
      </c>
      <c r="P394" t="str">
        <f>UPPER(CentroEstudiosT[[#This Row],[INSTITUCION TIPO]])</f>
        <v>INSTITUTO</v>
      </c>
    </row>
    <row r="395" spans="1:16">
      <c r="A395" t="str">
        <f>CentroEstudiosT[[#This Row],[INSTITUCION SUNEDU]] &amp; IF(LEN(CentroEstudiosT[[#This Row],[SIGLAS]])&gt;0," - " &amp; CentroEstudiosT[[#This Row],[SIGLAS]],"")</f>
        <v>UNITEK AREQUIPA</v>
      </c>
      <c r="B39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Row],[PAIS]])),MAX($B$4:B393)+1,0),0)</f>
        <v>0</v>
      </c>
      <c r="C395" t="s">
        <v>200</v>
      </c>
      <c r="E395" s="11" t="s">
        <v>9938</v>
      </c>
      <c r="F395" s="11" t="s">
        <v>9938</v>
      </c>
      <c r="H395" t="s">
        <v>2197</v>
      </c>
      <c r="K395" t="s">
        <v>1426</v>
      </c>
      <c r="N395" t="str">
        <f>IFERROR(INDEX(CentroEstudiosT[NOMBRE], MATCH(ROWS($N$5:N395), CentroEstudiosT[BUSCADOR], 0)),"")</f>
        <v/>
      </c>
      <c r="P395" t="str">
        <f>UPPER(CentroEstudiosT[[#This Row],[INSTITUCION TIPO]])</f>
        <v>INSTITUTO</v>
      </c>
    </row>
    <row r="396" spans="1:16">
      <c r="A396" t="str">
        <f>CentroEstudiosT[[#This Row],[INSTITUCION SUNEDU]] &amp; IF(LEN(CentroEstudiosT[[#This Row],[SIGLAS]])&gt;0," - " &amp; CentroEstudiosT[[#This Row],[SIGLAS]],"")</f>
        <v>VIRGEN DE LA PUERTA</v>
      </c>
      <c r="B39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Row],[PAIS]])),MAX($B$4:B395)+1,0),0)</f>
        <v>0</v>
      </c>
      <c r="C396" t="s">
        <v>200</v>
      </c>
      <c r="D396" t="s">
        <v>2077</v>
      </c>
      <c r="E396" t="s">
        <v>2850</v>
      </c>
      <c r="F396" t="s">
        <v>2078</v>
      </c>
      <c r="H396" t="s">
        <v>2187</v>
      </c>
      <c r="I396" t="s">
        <v>2213</v>
      </c>
      <c r="K396" t="s">
        <v>1426</v>
      </c>
      <c r="N396" t="str">
        <f>IFERROR(INDEX(CentroEstudiosT[NOMBRE], MATCH(ROWS($N$5:N396), CentroEstudiosT[BUSCADOR], 0)),"")</f>
        <v/>
      </c>
      <c r="P396" t="str">
        <f>UPPER(CentroEstudiosT[[#This Row],[INSTITUCION TIPO]])</f>
        <v>INSTITUTO</v>
      </c>
    </row>
    <row r="397" spans="1:16">
      <c r="A397" t="str">
        <f>CentroEstudiosT[[#This Row],[INSTITUCION SUNEDU]] &amp; IF(LEN(CentroEstudiosT[[#This Row],[SIGLAS]])&gt;0," - " &amp; CentroEstudiosT[[#This Row],[SIGLAS]],"")</f>
        <v>VIRGEN DE LORETO</v>
      </c>
      <c r="B39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Row],[PAIS]])),MAX($B$4:B396)+1,0),0)</f>
        <v>0</v>
      </c>
      <c r="C397" t="s">
        <v>200</v>
      </c>
      <c r="D397" t="s">
        <v>2412</v>
      </c>
      <c r="E397" t="s">
        <v>2851</v>
      </c>
      <c r="F397" t="s">
        <v>2437</v>
      </c>
      <c r="H397" t="s">
        <v>2188</v>
      </c>
      <c r="I397" s="575"/>
      <c r="K397" t="s">
        <v>1426</v>
      </c>
      <c r="N397" t="str">
        <f>IFERROR(INDEX(CentroEstudiosT[NOMBRE], MATCH(ROWS($N$5:N397), CentroEstudiosT[BUSCADOR], 0)),"")</f>
        <v/>
      </c>
      <c r="P397" t="str">
        <f>UPPER(CentroEstudiosT[[#This Row],[INSTITUCION TIPO]])</f>
        <v>INSTITUTO</v>
      </c>
    </row>
    <row r="398" spans="1:16">
      <c r="A398" t="str">
        <f>CentroEstudiosT[[#This Row],[INSTITUCION SUNEDU]] &amp; IF(LEN(CentroEstudiosT[[#This Row],[SIGLAS]])&gt;0," - " &amp; CentroEstudiosT[[#This Row],[SIGLAS]],"")</f>
        <v>VIRGINIA HENDERSON</v>
      </c>
      <c r="B39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Row],[PAIS]])),MAX($B$4:B397)+1,0),0)</f>
        <v>0</v>
      </c>
      <c r="C398" t="s">
        <v>200</v>
      </c>
      <c r="D398" t="s">
        <v>2079</v>
      </c>
      <c r="E398" t="s">
        <v>2852</v>
      </c>
      <c r="F398" t="s">
        <v>2080</v>
      </c>
      <c r="H398" t="s">
        <v>2188</v>
      </c>
      <c r="K398" t="s">
        <v>1426</v>
      </c>
      <c r="N398" t="str">
        <f>IFERROR(INDEX(CentroEstudiosT[NOMBRE], MATCH(ROWS($N$5:N398), CentroEstudiosT[BUSCADOR], 0)),"")</f>
        <v/>
      </c>
      <c r="P398" t="str">
        <f>UPPER(CentroEstudiosT[[#This Row],[INSTITUCION TIPO]])</f>
        <v>INSTITUTO</v>
      </c>
    </row>
    <row r="399" spans="1:16">
      <c r="A399" t="str">
        <f>CentroEstudiosT[[#This Row],[INSTITUCION SUNEDU]] &amp; IF(LEN(CentroEstudiosT[[#This Row],[SIGLAS]])&gt;0," - " &amp; CentroEstudiosT[[#This Row],[SIGLAS]],"")</f>
        <v>VIRU</v>
      </c>
      <c r="B39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Row],[PAIS]])),MAX($B$4:B398)+1,0),0)</f>
        <v>0</v>
      </c>
      <c r="C399" t="s">
        <v>200</v>
      </c>
      <c r="D399" t="s">
        <v>2081</v>
      </c>
      <c r="E399" t="s">
        <v>2853</v>
      </c>
      <c r="F399" t="s">
        <v>2082</v>
      </c>
      <c r="H399" t="s">
        <v>2188</v>
      </c>
      <c r="K399" t="s">
        <v>1426</v>
      </c>
      <c r="N399" t="str">
        <f>IFERROR(INDEX(CentroEstudiosT[NOMBRE], MATCH(ROWS($N$5:N399), CentroEstudiosT[BUSCADOR], 0)),"")</f>
        <v/>
      </c>
      <c r="P399" t="str">
        <f>UPPER(CentroEstudiosT[[#This Row],[INSTITUCION TIPO]])</f>
        <v>INSTITUTO</v>
      </c>
    </row>
    <row r="400" spans="1:16">
      <c r="A400" t="str">
        <f>CentroEstudiosT[[#This Row],[INSTITUCION SUNEDU]] &amp; IF(LEN(CentroEstudiosT[[#This Row],[SIGLAS]])&gt;0," - " &amp; CentroEstudiosT[[#This Row],[SIGLAS]],"")</f>
        <v>WERNHER VON BRAUN</v>
      </c>
      <c r="B40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Row],[PAIS]])),MAX($B$4:B399)+1,0),0)</f>
        <v>0</v>
      </c>
      <c r="C400" t="s">
        <v>200</v>
      </c>
      <c r="D400" t="s">
        <v>2083</v>
      </c>
      <c r="E400" t="s">
        <v>2854</v>
      </c>
      <c r="F400" t="s">
        <v>2084</v>
      </c>
      <c r="H400" t="s">
        <v>2188</v>
      </c>
      <c r="K400" t="s">
        <v>1426</v>
      </c>
      <c r="N400" t="str">
        <f>IFERROR(INDEX(CentroEstudiosT[NOMBRE], MATCH(ROWS($N$5:N400), CentroEstudiosT[BUSCADOR], 0)),"")</f>
        <v/>
      </c>
      <c r="P400" t="str">
        <f>UPPER(CentroEstudiosT[[#This Row],[INSTITUCION TIPO]])</f>
        <v>INSTITUTO</v>
      </c>
    </row>
    <row r="401" spans="1:16">
      <c r="A401" t="str">
        <f>CentroEstudiosT[[#This Row],[INSTITUCION SUNEDU]] &amp; IF(LEN(CentroEstudiosT[[#This Row],[SIGLAS]])&gt;0," - " &amp; CentroEstudiosT[[#This Row],[SIGLAS]],"")</f>
        <v>YUNGUYO</v>
      </c>
      <c r="B40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Row],[PAIS]])),MAX($B$4:B400)+1,0),0)</f>
        <v>0</v>
      </c>
      <c r="C401" t="s">
        <v>200</v>
      </c>
      <c r="D401" t="s">
        <v>2413</v>
      </c>
      <c r="E401" t="s">
        <v>2414</v>
      </c>
      <c r="F401" t="s">
        <v>2414</v>
      </c>
      <c r="H401" t="s">
        <v>2188</v>
      </c>
      <c r="K401" t="s">
        <v>1426</v>
      </c>
      <c r="N401" t="str">
        <f>IFERROR(INDEX(CentroEstudiosT[NOMBRE], MATCH(ROWS($N$5:N401), CentroEstudiosT[BUSCADOR], 0)),"")</f>
        <v/>
      </c>
      <c r="P401" t="str">
        <f>UPPER(CentroEstudiosT[[#This Row],[INSTITUCION TIPO]])</f>
        <v>INSTITUTO</v>
      </c>
    </row>
    <row r="402" spans="1:16">
      <c r="A402" t="str">
        <f>CentroEstudiosT[[#This Row],[INSTITUCION SUNEDU]] &amp; IF(LEN(CentroEstudiosT[[#This Row],[SIGLAS]])&gt;0," - " &amp; CentroEstudiosT[[#This Row],[SIGLAS]],"")</f>
        <v>CENTENNIAL COLLEGE</v>
      </c>
      <c r="B40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Row],[PAIS]])),MAX($B$4:B401)+1,0),0)</f>
        <v>0</v>
      </c>
      <c r="C402" t="s">
        <v>199</v>
      </c>
      <c r="D402" t="s">
        <v>1190</v>
      </c>
      <c r="E402" t="s">
        <v>2855</v>
      </c>
      <c r="F402" t="s">
        <v>1191</v>
      </c>
      <c r="H402" t="s">
        <v>2181</v>
      </c>
      <c r="I402" t="s">
        <v>2182</v>
      </c>
      <c r="K402" t="s">
        <v>1192</v>
      </c>
      <c r="N402" t="str">
        <f>IFERROR(INDEX(CentroEstudiosT[NOMBRE], MATCH(ROWS($N$5:N402), CentroEstudiosT[BUSCADOR], 0)),"")</f>
        <v/>
      </c>
      <c r="P402" t="str">
        <f>UPPER(CentroEstudiosT[[#This Row],[INSTITUCION TIPO]])</f>
        <v>UNIVERSIDAD</v>
      </c>
    </row>
    <row r="403" spans="1:16">
      <c r="A403" t="str">
        <f>CentroEstudiosT[[#This Row],[INSTITUCION SUNEDU]] &amp; IF(LEN(CentroEstudiosT[[#This Row],[SIGLAS]])&gt;0," - " &amp; CentroEstudiosT[[#This Row],[SIGLAS]],"")</f>
        <v>CENTRO UNIVERSITARIO RITTER DOS REIS</v>
      </c>
      <c r="B40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Row],[PAIS]])),MAX($B$4:B402)+1,0),0)</f>
        <v>0</v>
      </c>
      <c r="C403" t="s">
        <v>199</v>
      </c>
      <c r="D403" t="s">
        <v>1193</v>
      </c>
      <c r="E403" t="s">
        <v>2856</v>
      </c>
      <c r="F403" t="s">
        <v>2223</v>
      </c>
      <c r="H403" t="s">
        <v>1194</v>
      </c>
      <c r="I403" t="s">
        <v>1195</v>
      </c>
      <c r="K403" t="s">
        <v>1192</v>
      </c>
      <c r="N403" t="str">
        <f>IFERROR(INDEX(CentroEstudiosT[NOMBRE], MATCH(ROWS($N$5:N403), CentroEstudiosT[BUSCADOR], 0)),"")</f>
        <v/>
      </c>
      <c r="P403" t="str">
        <f>UPPER(CentroEstudiosT[[#This Row],[INSTITUCION TIPO]])</f>
        <v>UNIVERSIDAD</v>
      </c>
    </row>
    <row r="404" spans="1:16">
      <c r="A404" t="str">
        <f>CentroEstudiosT[[#This Row],[INSTITUCION SUNEDU]] &amp; IF(LEN(CentroEstudiosT[[#This Row],[SIGLAS]])&gt;0," - " &amp; CentroEstudiosT[[#This Row],[SIGLAS]],"")</f>
        <v>CORPORACION UNIVERSITARIA MINUTO DE DIOS</v>
      </c>
      <c r="B40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Row],[PAIS]])),MAX($B$4:B403)+1,0),0)</f>
        <v>0</v>
      </c>
      <c r="C404" t="s">
        <v>199</v>
      </c>
      <c r="D404" t="s">
        <v>1196</v>
      </c>
      <c r="E404" t="s">
        <v>2857</v>
      </c>
      <c r="F404" t="s">
        <v>2224</v>
      </c>
      <c r="H404" t="s">
        <v>1194</v>
      </c>
      <c r="I404" t="s">
        <v>1197</v>
      </c>
      <c r="K404" t="s">
        <v>1192</v>
      </c>
      <c r="N404" t="str">
        <f>IFERROR(INDEX(CentroEstudiosT[NOMBRE], MATCH(ROWS($N$5:N404), CentroEstudiosT[BUSCADOR], 0)),"")</f>
        <v/>
      </c>
      <c r="P404" t="str">
        <f>UPPER(CentroEstudiosT[[#This Row],[INSTITUCION TIPO]])</f>
        <v>UNIVERSIDAD</v>
      </c>
    </row>
    <row r="405" spans="1:16">
      <c r="A405" t="str">
        <f>CentroEstudiosT[[#This Row],[INSTITUCION SUNEDU]] &amp; IF(LEN(CentroEstudiosT[[#This Row],[SIGLAS]])&gt;0," - " &amp; CentroEstudiosT[[#This Row],[SIGLAS]],"")</f>
        <v>FACULTAD DE TEOLOGIA PONTIFICIA Y CIVIL DE LIMA</v>
      </c>
      <c r="B40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Row],[PAIS]])),MAX($B$4:B404)+1,0),0)</f>
        <v>0</v>
      </c>
      <c r="C405" t="s">
        <v>199</v>
      </c>
      <c r="D405" t="s">
        <v>1198</v>
      </c>
      <c r="E405" t="s">
        <v>2858</v>
      </c>
      <c r="F405" t="s">
        <v>2225</v>
      </c>
      <c r="H405" t="s">
        <v>1199</v>
      </c>
      <c r="K405" t="s">
        <v>1200</v>
      </c>
      <c r="N405" t="str">
        <f>IFERROR(INDEX(CentroEstudiosT[NOMBRE], MATCH(ROWS($N$5:N405), CentroEstudiosT[BUSCADOR], 0)),"")</f>
        <v/>
      </c>
      <c r="P405" t="str">
        <f>UPPER(CentroEstudiosT[[#This Row],[INSTITUCION TIPO]])</f>
        <v>UNIVERSIDAD</v>
      </c>
    </row>
    <row r="406" spans="1:16">
      <c r="A406" t="str">
        <f>CentroEstudiosT[[#This Row],[INSTITUCION SUNEDU]] &amp; IF(LEN(CentroEstudiosT[[#This Row],[SIGLAS]])&gt;0," - " &amp; CentroEstudiosT[[#This Row],[SIGLAS]],"")</f>
        <v>FONTBONNE UNIVERSITY</v>
      </c>
      <c r="B40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Row],[PAIS]])),MAX($B$4:B405)+1,0),0)</f>
        <v>0</v>
      </c>
      <c r="C406" t="s">
        <v>199</v>
      </c>
      <c r="D406" t="s">
        <v>1201</v>
      </c>
      <c r="E406" t="s">
        <v>1202</v>
      </c>
      <c r="F406" t="s">
        <v>1202</v>
      </c>
      <c r="H406" t="s">
        <v>1194</v>
      </c>
      <c r="I406" t="s">
        <v>1203</v>
      </c>
      <c r="K406" t="s">
        <v>1192</v>
      </c>
      <c r="N406" t="str">
        <f>IFERROR(INDEX(CentroEstudiosT[NOMBRE], MATCH(ROWS($N$5:N406), CentroEstudiosT[BUSCADOR], 0)),"")</f>
        <v/>
      </c>
      <c r="P406" t="str">
        <f>UPPER(CentroEstudiosT[[#This Row],[INSTITUCION TIPO]])</f>
        <v>UNIVERSIDAD</v>
      </c>
    </row>
    <row r="407" spans="1:16">
      <c r="A407" t="str">
        <f>CentroEstudiosT[[#This Row],[INSTITUCION SUNEDU]] &amp; IF(LEN(CentroEstudiosT[[#This Row],[SIGLAS]])&gt;0," - " &amp; CentroEstudiosT[[#This Row],[SIGLAS]],"")</f>
        <v>INSTITUTO UNIVERSITARIO NUEVAS PROFESIONES</v>
      </c>
      <c r="B40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Row],[PAIS]])),MAX($B$4:B406)+1,0),0)</f>
        <v>0</v>
      </c>
      <c r="C407" t="s">
        <v>199</v>
      </c>
      <c r="D407" t="s">
        <v>1206</v>
      </c>
      <c r="E407" t="s">
        <v>1207</v>
      </c>
      <c r="F407" t="s">
        <v>2227</v>
      </c>
      <c r="H407" t="s">
        <v>1194</v>
      </c>
      <c r="I407" t="s">
        <v>1205</v>
      </c>
      <c r="K407" t="s">
        <v>1192</v>
      </c>
      <c r="N407" t="str">
        <f>IFERROR(INDEX(CentroEstudiosT[NOMBRE], MATCH(ROWS($N$5:N407), CentroEstudiosT[BUSCADOR], 0)),"")</f>
        <v/>
      </c>
      <c r="P407" t="str">
        <f>UPPER(CentroEstudiosT[[#This Row],[INSTITUCION TIPO]])</f>
        <v>UNIVERSIDAD</v>
      </c>
    </row>
    <row r="408" spans="1:16">
      <c r="A408" t="str">
        <f>CentroEstudiosT[[#This Row],[INSTITUCION SUNEDU]] &amp; IF(LEN(CentroEstudiosT[[#This Row],[SIGLAS]])&gt;0," - " &amp; CentroEstudiosT[[#This Row],[SIGLAS]],"")</f>
        <v>INSTITUTO UNIVERSITARIO POLITECNICO SANTIAGO MARIÑO</v>
      </c>
      <c r="B40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Row],[PAIS]])),MAX($B$4:B407)+1,0),0)</f>
        <v>0</v>
      </c>
      <c r="C408" t="s">
        <v>199</v>
      </c>
      <c r="D408" t="s">
        <v>1208</v>
      </c>
      <c r="E408" t="s">
        <v>1209</v>
      </c>
      <c r="F408" t="s">
        <v>2228</v>
      </c>
      <c r="H408" t="s">
        <v>1194</v>
      </c>
      <c r="I408" t="s">
        <v>1205</v>
      </c>
      <c r="K408" t="s">
        <v>1192</v>
      </c>
      <c r="N408" t="str">
        <f>IFERROR(INDEX(CentroEstudiosT[NOMBRE], MATCH(ROWS($N$5:N408), CentroEstudiosT[BUSCADOR], 0)),"")</f>
        <v/>
      </c>
      <c r="P408" t="str">
        <f>UPPER(CentroEstudiosT[[#This Row],[INSTITUCION TIPO]])</f>
        <v>UNIVERSIDAD</v>
      </c>
    </row>
    <row r="409" spans="1:16">
      <c r="A409" t="str">
        <f>CentroEstudiosT[[#This Row],[INSTITUCION SUNEDU]] &amp; IF(LEN(CentroEstudiosT[[#This Row],[SIGLAS]])&gt;0," - " &amp; CentroEstudiosT[[#This Row],[SIGLAS]],"")</f>
        <v>INSTITUTO UNIVERSITARIO DE TECNOLOGIA TOMAS LANDER</v>
      </c>
      <c r="B40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Row],[PAIS]])),MAX($B$4:B408)+1,0),0)</f>
        <v>0</v>
      </c>
      <c r="C409" t="s">
        <v>199</v>
      </c>
      <c r="D409" t="s">
        <v>1204</v>
      </c>
      <c r="E409" t="s">
        <v>2859</v>
      </c>
      <c r="F409" t="s">
        <v>2226</v>
      </c>
      <c r="H409" t="s">
        <v>1194</v>
      </c>
      <c r="I409" t="s">
        <v>1205</v>
      </c>
      <c r="K409" t="s">
        <v>1192</v>
      </c>
      <c r="N409" t="str">
        <f>IFERROR(INDEX(CentroEstudiosT[NOMBRE], MATCH(ROWS($N$5:N409), CentroEstudiosT[BUSCADOR], 0)),"")</f>
        <v/>
      </c>
      <c r="P409" t="str">
        <f>UPPER(CentroEstudiosT[[#This Row],[INSTITUCION TIPO]])</f>
        <v>UNIVERSIDAD</v>
      </c>
    </row>
    <row r="410" spans="1:16">
      <c r="A410" t="str">
        <f>CentroEstudiosT[[#This Row],[INSTITUCION SUNEDU]] &amp; IF(LEN(CentroEstudiosT[[#This Row],[SIGLAS]])&gt;0," - " &amp; CentroEstudiosT[[#This Row],[SIGLAS]],"")</f>
        <v>NOVA SCOTIA COMMUNITY COLLEGE</v>
      </c>
      <c r="B41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Row],[PAIS]])),MAX($B$4:B409)+1,0),0)</f>
        <v>0</v>
      </c>
      <c r="C410" t="s">
        <v>199</v>
      </c>
      <c r="D410" t="s">
        <v>1210</v>
      </c>
      <c r="E410" t="s">
        <v>2860</v>
      </c>
      <c r="F410" t="s">
        <v>1211</v>
      </c>
      <c r="H410" t="s">
        <v>2181</v>
      </c>
      <c r="I410" t="s">
        <v>2182</v>
      </c>
      <c r="K410" t="s">
        <v>1192</v>
      </c>
      <c r="N410" t="str">
        <f>IFERROR(INDEX(CentroEstudiosT[NOMBRE], MATCH(ROWS($N$5:N410), CentroEstudiosT[BUSCADOR], 0)),"")</f>
        <v/>
      </c>
      <c r="P410" t="str">
        <f>UPPER(CentroEstudiosT[[#This Row],[INSTITUCION TIPO]])</f>
        <v>UNIVERSIDAD</v>
      </c>
    </row>
    <row r="411" spans="1:16">
      <c r="A411" t="str">
        <f>CentroEstudiosT[[#This Row],[INSTITUCION SUNEDU]] &amp; IF(LEN(CentroEstudiosT[[#This Row],[SIGLAS]])&gt;0," - " &amp; CentroEstudiosT[[#This Row],[SIGLAS]],"")</f>
        <v>UNIVERSIDAD POLITECNICA AMAZONICA S.A.C.</v>
      </c>
      <c r="B41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Row],[PAIS]])),MAX($B$4:B410)+1,0),0)</f>
        <v>0</v>
      </c>
      <c r="C411" t="s">
        <v>199</v>
      </c>
      <c r="D411" t="s">
        <v>1368</v>
      </c>
      <c r="E411" t="s">
        <v>2861</v>
      </c>
      <c r="F411" t="s">
        <v>2318</v>
      </c>
      <c r="H411" t="s">
        <v>1199</v>
      </c>
      <c r="I411" t="s">
        <v>1369</v>
      </c>
      <c r="K411" t="s">
        <v>1220</v>
      </c>
      <c r="N411" t="str">
        <f>IFERROR(INDEX(CentroEstudiosT[NOMBRE], MATCH(ROWS($N$5:N411), CentroEstudiosT[BUSCADOR], 0)),"")</f>
        <v/>
      </c>
      <c r="P411" t="str">
        <f>UPPER(CentroEstudiosT[[#This Row],[INSTITUCION TIPO]])</f>
        <v>UNIVERSIDAD</v>
      </c>
    </row>
    <row r="412" spans="1:16">
      <c r="A412" t="str">
        <f>CentroEstudiosT[[#This Row],[INSTITUCION SUNEDU]] &amp; IF(LEN(CentroEstudiosT[[#This Row],[SIGLAS]])&gt;0," - " &amp; CentroEstudiosT[[#This Row],[SIGLAS]],"")</f>
        <v>POLITECNICO SALESIANO</v>
      </c>
      <c r="B41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Row],[PAIS]])),MAX($B$4:B411)+1,0),0)</f>
        <v>0</v>
      </c>
      <c r="C412" t="s">
        <v>199</v>
      </c>
      <c r="D412" t="s">
        <v>2415</v>
      </c>
      <c r="E412" t="s">
        <v>2862</v>
      </c>
      <c r="F412" t="s">
        <v>2438</v>
      </c>
      <c r="H412" t="s">
        <v>1194</v>
      </c>
      <c r="K412" t="s">
        <v>1426</v>
      </c>
      <c r="N412" t="str">
        <f>IFERROR(INDEX(CentroEstudiosT[NOMBRE], MATCH(ROWS($N$5:N412), CentroEstudiosT[BUSCADOR], 0)),"")</f>
        <v/>
      </c>
      <c r="P412" t="str">
        <f>UPPER(CentroEstudiosT[[#This Row],[INSTITUCION TIPO]])</f>
        <v>UNIVERSIDAD</v>
      </c>
    </row>
    <row r="413" spans="1:16">
      <c r="A413" t="str">
        <f>CentroEstudiosT[[#This Row],[INSTITUCION SUNEDU]] &amp; IF(LEN(CentroEstudiosT[[#This Row],[SIGLAS]])&gt;0," - " &amp; CentroEstudiosT[[#This Row],[SIGLAS]],"")</f>
        <v>PONTIFICIA UNIVERSIDAD CATOLICA DEL PERU - PUCP</v>
      </c>
      <c r="B41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Row],[PAIS]])),MAX($B$4:B412)+1,0),0)</f>
        <v>0</v>
      </c>
      <c r="C413" t="s">
        <v>199</v>
      </c>
      <c r="D413" t="s">
        <v>1212</v>
      </c>
      <c r="E413" t="s">
        <v>2863</v>
      </c>
      <c r="F413" t="s">
        <v>2229</v>
      </c>
      <c r="G413" t="s">
        <v>1213</v>
      </c>
      <c r="H413" t="s">
        <v>1199</v>
      </c>
      <c r="J413">
        <v>11</v>
      </c>
      <c r="K413" t="s">
        <v>1200</v>
      </c>
      <c r="N413" t="str">
        <f>IFERROR(INDEX(CentroEstudiosT[NOMBRE], MATCH(ROWS($N$5:N413), CentroEstudiosT[BUSCADOR], 0)),"")</f>
        <v/>
      </c>
      <c r="P413" t="str">
        <f>UPPER(CentroEstudiosT[[#This Row],[INSTITUCION TIPO]])</f>
        <v>UNIVERSIDAD</v>
      </c>
    </row>
    <row r="414" spans="1:16">
      <c r="A414" t="str">
        <f>CentroEstudiosT[[#This Row],[INSTITUCION SUNEDU]] &amp; IF(LEN(CentroEstudiosT[[#This Row],[SIGLAS]])&gt;0," - " &amp; CentroEstudiosT[[#This Row],[SIGLAS]],"")</f>
        <v>PONTIFICIA UNIVERSIDAD JAVERIANA</v>
      </c>
      <c r="B41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Row],[PAIS]])),MAX($B$4:B413)+1,0),0)</f>
        <v>0</v>
      </c>
      <c r="C414" t="s">
        <v>199</v>
      </c>
      <c r="D414" t="s">
        <v>1214</v>
      </c>
      <c r="E414" t="s">
        <v>1215</v>
      </c>
      <c r="F414" t="s">
        <v>2230</v>
      </c>
      <c r="H414" t="s">
        <v>1194</v>
      </c>
      <c r="I414" t="s">
        <v>1197</v>
      </c>
      <c r="K414" t="s">
        <v>1192</v>
      </c>
      <c r="N414" t="str">
        <f>IFERROR(INDEX(CentroEstudiosT[NOMBRE], MATCH(ROWS($N$5:N414), CentroEstudiosT[BUSCADOR], 0)),"")</f>
        <v/>
      </c>
      <c r="P414" t="str">
        <f>UPPER(CentroEstudiosT[[#This Row],[INSTITUCION TIPO]])</f>
        <v>UNIVERSIDAD</v>
      </c>
    </row>
    <row r="415" spans="1:16">
      <c r="A415" t="str">
        <f>CentroEstudiosT[[#This Row],[INSTITUCION SUNEDU]] &amp; IF(LEN(CentroEstudiosT[[#This Row],[SIGLAS]])&gt;0," - " &amp; CentroEstudiosT[[#This Row],[SIGLAS]],"")</f>
        <v>UNIVERSIDAD ANTONIO RUIZ DE MONTOYA</v>
      </c>
      <c r="B41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Row],[PAIS]])),MAX($B$4:B414)+1,0),0)</f>
        <v>0</v>
      </c>
      <c r="C415" t="s">
        <v>199</v>
      </c>
      <c r="D415" t="s">
        <v>1226</v>
      </c>
      <c r="E415" t="s">
        <v>2864</v>
      </c>
      <c r="F415" t="s">
        <v>2233</v>
      </c>
      <c r="H415" t="s">
        <v>1199</v>
      </c>
      <c r="K415" t="s">
        <v>1200</v>
      </c>
      <c r="N415" t="str">
        <f>IFERROR(INDEX(CentroEstudiosT[NOMBRE], MATCH(ROWS($N$5:N415), CentroEstudiosT[BUSCADOR], 0)),"")</f>
        <v/>
      </c>
      <c r="P415" t="str">
        <f>UPPER(CentroEstudiosT[[#This Row],[INSTITUCION TIPO]])</f>
        <v>UNIVERSIDAD</v>
      </c>
    </row>
    <row r="416" spans="1:16">
      <c r="A416" t="str">
        <f>CentroEstudiosT[[#This Row],[INSTITUCION SUNEDU]] &amp; IF(LEN(CentroEstudiosT[[#This Row],[SIGLAS]])&gt;0," - " &amp; CentroEstudiosT[[#This Row],[SIGLAS]],"")</f>
        <v>UNIVERSIDAD AUTONOMA DE ICA S.A.C. (*9)</v>
      </c>
      <c r="B41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Row],[PAIS]])),MAX($B$4:B415)+1,0),0)</f>
        <v>0</v>
      </c>
      <c r="C416" t="s">
        <v>199</v>
      </c>
      <c r="D416" t="s">
        <v>1228</v>
      </c>
      <c r="E416" t="s">
        <v>2865</v>
      </c>
      <c r="F416" t="s">
        <v>2235</v>
      </c>
      <c r="H416" t="s">
        <v>1199</v>
      </c>
      <c r="K416" t="s">
        <v>1200</v>
      </c>
      <c r="N416" t="str">
        <f>IFERROR(INDEX(CentroEstudiosT[NOMBRE], MATCH(ROWS($N$5:N416), CentroEstudiosT[BUSCADOR], 0)),"")</f>
        <v/>
      </c>
      <c r="P416" t="str">
        <f>UPPER(CentroEstudiosT[[#This Row],[INSTITUCION TIPO]])</f>
        <v>UNIVERSIDAD</v>
      </c>
    </row>
    <row r="417" spans="1:16">
      <c r="A417" t="str">
        <f>CentroEstudiosT[[#This Row],[INSTITUCION SUNEDU]] &amp; IF(LEN(CentroEstudiosT[[#This Row],[SIGLAS]])&gt;0," - " &amp; CentroEstudiosT[[#This Row],[SIGLAS]],"")</f>
        <v>UNIVERSIDAD CATOLICA DE SANTA MARIA</v>
      </c>
      <c r="B41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Row],[PAIS]])),MAX($B$4:B416)+1,0),0)</f>
        <v>0</v>
      </c>
      <c r="C417" t="s">
        <v>199</v>
      </c>
      <c r="D417" t="s">
        <v>1232</v>
      </c>
      <c r="E417" t="s">
        <v>2866</v>
      </c>
      <c r="F417" t="s">
        <v>2238</v>
      </c>
      <c r="H417" t="s">
        <v>1199</v>
      </c>
      <c r="K417" t="s">
        <v>1200</v>
      </c>
      <c r="N417" t="str">
        <f>IFERROR(INDEX(CentroEstudiosT[NOMBRE], MATCH(ROWS($N$5:N417), CentroEstudiosT[BUSCADOR], 0)),"")</f>
        <v/>
      </c>
      <c r="P417" t="str">
        <f>UPPER(CentroEstudiosT[[#This Row],[INSTITUCION TIPO]])</f>
        <v>UNIVERSIDAD</v>
      </c>
    </row>
    <row r="418" spans="1:16">
      <c r="A418" t="str">
        <f>CentroEstudiosT[[#This Row],[INSTITUCION SUNEDU]] &amp; IF(LEN(CentroEstudiosT[[#This Row],[SIGLAS]])&gt;0," - " &amp; CentroEstudiosT[[#This Row],[SIGLAS]],"")</f>
        <v>UNIVERSIDAD CATOLICA SEDES SAPIENTIAE</v>
      </c>
      <c r="B41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Row],[PAIS]])),MAX($B$4:B417)+1,0),0)</f>
        <v>0</v>
      </c>
      <c r="C418" t="s">
        <v>199</v>
      </c>
      <c r="D418" t="s">
        <v>1237</v>
      </c>
      <c r="E418" t="s">
        <v>2867</v>
      </c>
      <c r="F418" t="s">
        <v>2242</v>
      </c>
      <c r="H418" t="s">
        <v>1199</v>
      </c>
      <c r="K418" t="s">
        <v>1200</v>
      </c>
      <c r="N418" t="str">
        <f>IFERROR(INDEX(CentroEstudiosT[NOMBRE], MATCH(ROWS($N$5:N418), CentroEstudiosT[BUSCADOR], 0)),"")</f>
        <v/>
      </c>
      <c r="P418" t="str">
        <f>UPPER(CentroEstudiosT[[#This Row],[INSTITUCION TIPO]])</f>
        <v>UNIVERSIDAD</v>
      </c>
    </row>
    <row r="419" spans="1:16">
      <c r="A419" t="str">
        <f>CentroEstudiosT[[#This Row],[INSTITUCION SUNEDU]] &amp; IF(LEN(CentroEstudiosT[[#This Row],[SIGLAS]])&gt;0," - " &amp; CentroEstudiosT[[#This Row],[SIGLAS]],"")</f>
        <v>UNIVERSIDAD CIENTIFICA DEL PERU (*3)</v>
      </c>
      <c r="B41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Row],[PAIS]])),MAX($B$4:B418)+1,0),0)</f>
        <v>0</v>
      </c>
      <c r="C419" t="s">
        <v>199</v>
      </c>
      <c r="D419" t="s">
        <v>1240</v>
      </c>
      <c r="E419" t="s">
        <v>2868</v>
      </c>
      <c r="F419" t="s">
        <v>2244</v>
      </c>
      <c r="H419" t="s">
        <v>1199</v>
      </c>
      <c r="K419" t="s">
        <v>1220</v>
      </c>
      <c r="N419" t="str">
        <f>IFERROR(INDEX(CentroEstudiosT[NOMBRE], MATCH(ROWS($N$5:N419), CentroEstudiosT[BUSCADOR], 0)),"")</f>
        <v/>
      </c>
      <c r="P419" t="str">
        <f>UPPER(CentroEstudiosT[[#This Row],[INSTITUCION TIPO]])</f>
        <v>UNIVERSIDAD</v>
      </c>
    </row>
    <row r="420" spans="1:16">
      <c r="A420" t="str">
        <f>CentroEstudiosT[[#This Row],[INSTITUCION SUNEDU]] &amp; IF(LEN(CentroEstudiosT[[#This Row],[SIGLAS]])&gt;0," - " &amp; CentroEstudiosT[[#This Row],[SIGLAS]],"")</f>
        <v>UNIVERSIDAD DE CIENCIAS Y HUMANIDADES</v>
      </c>
      <c r="B42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Row],[PAIS]])),MAX($B$4:B419)+1,0),0)</f>
        <v>0</v>
      </c>
      <c r="C420" t="s">
        <v>199</v>
      </c>
      <c r="D420" t="s">
        <v>1254</v>
      </c>
      <c r="E420" t="s">
        <v>2869</v>
      </c>
      <c r="F420" t="s">
        <v>2250</v>
      </c>
      <c r="H420" t="s">
        <v>1199</v>
      </c>
      <c r="K420" t="s">
        <v>1200</v>
      </c>
      <c r="N420" t="str">
        <f>IFERROR(INDEX(CentroEstudiosT[NOMBRE], MATCH(ROWS($N$5:N420), CentroEstudiosT[BUSCADOR], 0)),"")</f>
        <v/>
      </c>
      <c r="P420" t="str">
        <f>UPPER(CentroEstudiosT[[#This Row],[INSTITUCION TIPO]])</f>
        <v>UNIVERSIDAD</v>
      </c>
    </row>
    <row r="421" spans="1:16">
      <c r="A421" t="str">
        <f>CentroEstudiosT[[#This Row],[INSTITUCION SUNEDU]] &amp; IF(LEN(CentroEstudiosT[[#This Row],[SIGLAS]])&gt;0," - " &amp; CentroEstudiosT[[#This Row],[SIGLAS]],"")</f>
        <v>UNIVERSIDAD DE INGENIERIA Y TECNOLOGIA</v>
      </c>
      <c r="B42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Row],[PAIS]])),MAX($B$4:B420)+1,0),0)</f>
        <v>0</v>
      </c>
      <c r="C421" t="s">
        <v>199</v>
      </c>
      <c r="D421" t="s">
        <v>1256</v>
      </c>
      <c r="E421" t="s">
        <v>2870</v>
      </c>
      <c r="F421" t="s">
        <v>2251</v>
      </c>
      <c r="H421" t="s">
        <v>1199</v>
      </c>
      <c r="I421" s="575"/>
      <c r="K421" t="s">
        <v>1200</v>
      </c>
      <c r="N421" t="str">
        <f>IFERROR(INDEX(CentroEstudiosT[NOMBRE], MATCH(ROWS($N$5:N421), CentroEstudiosT[BUSCADOR], 0)),"")</f>
        <v/>
      </c>
      <c r="P421" t="str">
        <f>UPPER(CentroEstudiosT[[#This Row],[INSTITUCION TIPO]])</f>
        <v>UNIVERSIDAD</v>
      </c>
    </row>
    <row r="422" spans="1:16">
      <c r="A422" t="str">
        <f>CentroEstudiosT[[#This Row],[INSTITUCION SUNEDU]] &amp; IF(LEN(CentroEstudiosT[[#This Row],[SIGLAS]])&gt;0," - " &amp; CentroEstudiosT[[#This Row],[SIGLAS]],"")</f>
        <v>UNIVERSIDAD DE SAN MARTIN DE PORRES - USMP</v>
      </c>
      <c r="B42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Row],[PAIS]])),MAX($B$4:B421)+1,0),0)</f>
        <v>0</v>
      </c>
      <c r="C422" t="s">
        <v>199</v>
      </c>
      <c r="D422" t="s">
        <v>1273</v>
      </c>
      <c r="E422" t="s">
        <v>2871</v>
      </c>
      <c r="F422" t="s">
        <v>2253</v>
      </c>
      <c r="G422" t="s">
        <v>1274</v>
      </c>
      <c r="H422" t="s">
        <v>1199</v>
      </c>
      <c r="K422" t="s">
        <v>1200</v>
      </c>
      <c r="N422" t="str">
        <f>IFERROR(INDEX(CentroEstudiosT[NOMBRE], MATCH(ROWS($N$5:N422), CentroEstudiosT[BUSCADOR], 0)),"")</f>
        <v/>
      </c>
      <c r="P422" t="str">
        <f>UPPER(CentroEstudiosT[[#This Row],[INSTITUCION TIPO]])</f>
        <v>UNIVERSIDAD</v>
      </c>
    </row>
    <row r="423" spans="1:16">
      <c r="A423" t="str">
        <f>CentroEstudiosT[[#This Row],[INSTITUCION SUNEDU]] &amp; IF(LEN(CentroEstudiosT[[#This Row],[SIGLAS]])&gt;0," - " &amp; CentroEstudiosT[[#This Row],[SIGLAS]],"")</f>
        <v>UNIVERSIDAD INCA GARCILASO DE LA VEGA - UIGV</v>
      </c>
      <c r="B42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Row],[PAIS]])),MAX($B$4:B422)+1,0),0)</f>
        <v>0</v>
      </c>
      <c r="C423" t="s">
        <v>199</v>
      </c>
      <c r="D423" t="s">
        <v>1291</v>
      </c>
      <c r="E423" t="s">
        <v>2872</v>
      </c>
      <c r="F423" t="s">
        <v>2259</v>
      </c>
      <c r="G423" t="s">
        <v>1292</v>
      </c>
      <c r="H423" t="s">
        <v>1199</v>
      </c>
      <c r="K423" t="s">
        <v>1200</v>
      </c>
      <c r="N423" t="str">
        <f>IFERROR(INDEX(CentroEstudiosT[NOMBRE], MATCH(ROWS($N$5:N423), CentroEstudiosT[BUSCADOR], 0)),"")</f>
        <v/>
      </c>
      <c r="P423" t="str">
        <f>UPPER(CentroEstudiosT[[#This Row],[INSTITUCION TIPO]])</f>
        <v>UNIVERSIDAD</v>
      </c>
    </row>
    <row r="424" spans="1:16">
      <c r="A424" t="str">
        <f>CentroEstudiosT[[#This Row],[INSTITUCION SUNEDU]] &amp; IF(LEN(CentroEstudiosT[[#This Row],[SIGLAS]])&gt;0," - " &amp; CentroEstudiosT[[#This Row],[SIGLAS]],"")</f>
        <v>UNIVERSIDAD JAIME BAUSATE Y MEZA</v>
      </c>
      <c r="B42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Row],[PAIS]])),MAX($B$4:B423)+1,0),0)</f>
        <v>0</v>
      </c>
      <c r="C424" t="s">
        <v>199</v>
      </c>
      <c r="D424" t="s">
        <v>1296</v>
      </c>
      <c r="E424" t="s">
        <v>2873</v>
      </c>
      <c r="F424" t="s">
        <v>2261</v>
      </c>
      <c r="H424" t="s">
        <v>1199</v>
      </c>
      <c r="K424" t="s">
        <v>1200</v>
      </c>
      <c r="N424" t="str">
        <f>IFERROR(INDEX(CentroEstudiosT[NOMBRE], MATCH(ROWS($N$5:N424), CentroEstudiosT[BUSCADOR], 0)),"")</f>
        <v/>
      </c>
      <c r="P424" t="str">
        <f>UPPER(CentroEstudiosT[[#This Row],[INSTITUCION TIPO]])</f>
        <v>UNIVERSIDAD</v>
      </c>
    </row>
    <row r="425" spans="1:16">
      <c r="A425" t="str">
        <f>CentroEstudiosT[[#This Row],[INSTITUCION SUNEDU]] &amp; IF(LEN(CentroEstudiosT[[#This Row],[SIGLAS]])&gt;0," - " &amp; CentroEstudiosT[[#This Row],[SIGLAS]],"")</f>
        <v>UNIVERSIDAD JOSE CARLOS MARIATEGUI (*2)</v>
      </c>
      <c r="B42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Row],[PAIS]])),MAX($B$4:B424)+1,0),0)</f>
        <v>0</v>
      </c>
      <c r="C425" t="s">
        <v>199</v>
      </c>
      <c r="D425" t="s">
        <v>1297</v>
      </c>
      <c r="E425" t="s">
        <v>2874</v>
      </c>
      <c r="F425" t="s">
        <v>2262</v>
      </c>
      <c r="H425" t="s">
        <v>1199</v>
      </c>
      <c r="K425" t="s">
        <v>1220</v>
      </c>
      <c r="N425" t="str">
        <f>IFERROR(INDEX(CentroEstudiosT[NOMBRE], MATCH(ROWS($N$5:N425), CentroEstudiosT[BUSCADOR], 0)),"")</f>
        <v/>
      </c>
      <c r="P425" t="str">
        <f>UPPER(CentroEstudiosT[[#This Row],[INSTITUCION TIPO]])</f>
        <v>UNIVERSIDAD</v>
      </c>
    </row>
    <row r="426" spans="1:16">
      <c r="A426" t="str">
        <f>CentroEstudiosT[[#This Row],[INSTITUCION SUNEDU]] &amp; IF(LEN(CentroEstudiosT[[#This Row],[SIGLAS]])&gt;0," - " &amp; CentroEstudiosT[[#This Row],[SIGLAS]],"")</f>
        <v>UNIVERSIDAD PARTICULAR DE CHICLAYO</v>
      </c>
      <c r="B42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Row],[PAIS]])),MAX($B$4:B425)+1,0),0)</f>
        <v>0</v>
      </c>
      <c r="C426" t="s">
        <v>199</v>
      </c>
      <c r="D426" t="s">
        <v>1352</v>
      </c>
      <c r="E426" t="s">
        <v>2875</v>
      </c>
      <c r="F426" t="s">
        <v>2307</v>
      </c>
      <c r="H426" t="s">
        <v>1199</v>
      </c>
      <c r="K426" t="s">
        <v>1220</v>
      </c>
      <c r="N426" t="str">
        <f>IFERROR(INDEX(CentroEstudiosT[NOMBRE], MATCH(ROWS($N$5:N426), CentroEstudiosT[BUSCADOR], 0)),"")</f>
        <v/>
      </c>
      <c r="P426" t="str">
        <f>UPPER(CentroEstudiosT[[#This Row],[INSTITUCION TIPO]])</f>
        <v>UNIVERSIDAD</v>
      </c>
    </row>
    <row r="427" spans="1:16">
      <c r="A427" t="str">
        <f>CentroEstudiosT[[#This Row],[INSTITUCION SUNEDU]] &amp; IF(LEN(CentroEstudiosT[[#This Row],[SIGLAS]])&gt;0," - " &amp; CentroEstudiosT[[#This Row],[SIGLAS]],"")</f>
        <v>UNIVERSIDAD PERUANA AUSTRAL DEL CUSCO</v>
      </c>
      <c r="B42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Row],[PAIS]])),MAX($B$4:B426)+1,0),0)</f>
        <v>0</v>
      </c>
      <c r="C427" t="s">
        <v>199</v>
      </c>
      <c r="D427" t="s">
        <v>1353</v>
      </c>
      <c r="E427" t="s">
        <v>2876</v>
      </c>
      <c r="F427" t="s">
        <v>2308</v>
      </c>
      <c r="H427" t="s">
        <v>1199</v>
      </c>
      <c r="K427" t="s">
        <v>1220</v>
      </c>
      <c r="N427" t="str">
        <f>IFERROR(INDEX(CentroEstudiosT[NOMBRE], MATCH(ROWS($N$5:N427), CentroEstudiosT[BUSCADOR], 0)),"")</f>
        <v/>
      </c>
      <c r="P427" t="str">
        <f>UPPER(CentroEstudiosT[[#This Row],[INSTITUCION TIPO]])</f>
        <v>UNIVERSIDAD</v>
      </c>
    </row>
    <row r="428" spans="1:16">
      <c r="A428" t="str">
        <f>CentroEstudiosT[[#This Row],[INSTITUCION SUNEDU]] &amp; IF(LEN(CentroEstudiosT[[#This Row],[SIGLAS]])&gt;0," - " &amp; CentroEstudiosT[[#This Row],[SIGLAS]],"")</f>
        <v>UNIVERSIDAD PERUANA CAYETANO HEREDIA - UPCH</v>
      </c>
      <c r="B42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Row],[PAIS]])),MAX($B$4:B427)+1,0),0)</f>
        <v>0</v>
      </c>
      <c r="C428" t="s">
        <v>199</v>
      </c>
      <c r="D428" t="s">
        <v>1354</v>
      </c>
      <c r="E428" t="s">
        <v>2877</v>
      </c>
      <c r="F428" t="s">
        <v>2309</v>
      </c>
      <c r="G428" t="s">
        <v>1355</v>
      </c>
      <c r="H428" t="s">
        <v>1199</v>
      </c>
      <c r="K428" t="s">
        <v>1200</v>
      </c>
      <c r="N428" t="str">
        <f>IFERROR(INDEX(CentroEstudiosT[NOMBRE], MATCH(ROWS($N$5:N428), CentroEstudiosT[BUSCADOR], 0)),"")</f>
        <v/>
      </c>
      <c r="P428" t="str">
        <f>UPPER(CentroEstudiosT[[#This Row],[INSTITUCION TIPO]])</f>
        <v>UNIVERSIDAD</v>
      </c>
    </row>
    <row r="429" spans="1:16">
      <c r="A429" t="str">
        <f>CentroEstudiosT[[#This Row],[INSTITUCION SUNEDU]] &amp; IF(LEN(CentroEstudiosT[[#This Row],[SIGLAS]])&gt;0," - " &amp; CentroEstudiosT[[#This Row],[SIGLAS]],"")</f>
        <v>UNIVERSIDAD PERUANA DE ARTE ORVAL S.A.C.</v>
      </c>
      <c r="B42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Row],[PAIS]])),MAX($B$4:B428)+1,0),0)</f>
        <v>0</v>
      </c>
      <c r="C429" t="s">
        <v>199</v>
      </c>
      <c r="D429" t="s">
        <v>1356</v>
      </c>
      <c r="E429" t="s">
        <v>2878</v>
      </c>
      <c r="F429" t="s">
        <v>2310</v>
      </c>
      <c r="H429" t="s">
        <v>1199</v>
      </c>
      <c r="K429" t="s">
        <v>1220</v>
      </c>
      <c r="N429" t="str">
        <f>IFERROR(INDEX(CentroEstudiosT[NOMBRE], MATCH(ROWS($N$5:N429), CentroEstudiosT[BUSCADOR], 0)),"")</f>
        <v/>
      </c>
      <c r="P429" t="str">
        <f>UPPER(CentroEstudiosT[[#This Row],[INSTITUCION TIPO]])</f>
        <v>UNIVERSIDAD</v>
      </c>
    </row>
    <row r="430" spans="1:16">
      <c r="A430" t="str">
        <f>CentroEstudiosT[[#This Row],[INSTITUCION SUNEDU]] &amp; IF(LEN(CentroEstudiosT[[#This Row],[SIGLAS]])&gt;0," - " &amp; CentroEstudiosT[[#This Row],[SIGLAS]],"")</f>
        <v>UNIVERSIDAD PERUANA DE LAS AMERICAS</v>
      </c>
      <c r="B43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Row],[PAIS]])),MAX($B$4:B429)+1,0),0)</f>
        <v>0</v>
      </c>
      <c r="C430" t="s">
        <v>199</v>
      </c>
      <c r="D430" t="s">
        <v>1362</v>
      </c>
      <c r="E430" t="s">
        <v>2879</v>
      </c>
      <c r="F430" t="s">
        <v>2315</v>
      </c>
      <c r="H430" t="s">
        <v>1199</v>
      </c>
      <c r="K430" t="s">
        <v>1220</v>
      </c>
      <c r="N430" t="str">
        <f>IFERROR(INDEX(CentroEstudiosT[NOMBRE], MATCH(ROWS($N$5:N430), CentroEstudiosT[BUSCADOR], 0)),"")</f>
        <v/>
      </c>
      <c r="P430" t="str">
        <f>UPPER(CentroEstudiosT[[#This Row],[INSTITUCION TIPO]])</f>
        <v>UNIVERSIDAD</v>
      </c>
    </row>
    <row r="431" spans="1:16">
      <c r="A431" t="str">
        <f>CentroEstudiosT[[#This Row],[INSTITUCION SUNEDU]] &amp; IF(LEN(CentroEstudiosT[[#This Row],[SIGLAS]])&gt;0," - " &amp; CentroEstudiosT[[#This Row],[SIGLAS]],"")</f>
        <v>UNIVERSIDAD PERUANA DEL ORIENTE S.A.C.</v>
      </c>
      <c r="B43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Row],[PAIS]])),MAX($B$4:B430)+1,0),0)</f>
        <v>0</v>
      </c>
      <c r="C431" t="s">
        <v>199</v>
      </c>
      <c r="D431" t="s">
        <v>1363</v>
      </c>
      <c r="E431" t="s">
        <v>2880</v>
      </c>
      <c r="F431" t="s">
        <v>2316</v>
      </c>
      <c r="H431" t="s">
        <v>1199</v>
      </c>
      <c r="K431" t="s">
        <v>1220</v>
      </c>
      <c r="N431" t="str">
        <f>IFERROR(INDEX(CentroEstudiosT[NOMBRE], MATCH(ROWS($N$5:N431), CentroEstudiosT[BUSCADOR], 0)),"")</f>
        <v/>
      </c>
      <c r="P431" t="str">
        <f>UPPER(CentroEstudiosT[[#This Row],[INSTITUCION TIPO]])</f>
        <v>UNIVERSIDAD</v>
      </c>
    </row>
    <row r="432" spans="1:16">
      <c r="A432" t="str">
        <f>CentroEstudiosT[[#This Row],[INSTITUCION SUNEDU]] &amp; IF(LEN(CentroEstudiosT[[#This Row],[SIGLAS]])&gt;0," - " &amp; CentroEstudiosT[[#This Row],[SIGLAS]],"")</f>
        <v>UNIVERSIDAD PERUANA SIMON BOLIVAR</v>
      </c>
      <c r="B43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Row],[PAIS]])),MAX($B$4:B431)+1,0),0)</f>
        <v>0</v>
      </c>
      <c r="C432" t="s">
        <v>199</v>
      </c>
      <c r="D432" t="s">
        <v>1366</v>
      </c>
      <c r="E432" t="s">
        <v>2881</v>
      </c>
      <c r="F432" t="s">
        <v>2317</v>
      </c>
      <c r="H432" t="s">
        <v>1199</v>
      </c>
      <c r="K432" t="s">
        <v>1220</v>
      </c>
      <c r="N432" t="str">
        <f>IFERROR(INDEX(CentroEstudiosT[NOMBRE], MATCH(ROWS($N$5:N432), CentroEstudiosT[BUSCADOR], 0)),"")</f>
        <v/>
      </c>
      <c r="P432" t="str">
        <f>UPPER(CentroEstudiosT[[#This Row],[INSTITUCION TIPO]])</f>
        <v>UNIVERSIDAD</v>
      </c>
    </row>
    <row r="433" spans="1:16">
      <c r="A433" t="str">
        <f>CentroEstudiosT[[#This Row],[INSTITUCION SUNEDU]] &amp; IF(LEN(CentroEstudiosT[[#This Row],[SIGLAS]])&gt;0," - " &amp; CentroEstudiosT[[#This Row],[SIGLAS]],"")</f>
        <v>UNIVERSIDAD PRIVADA ANTENOR ORREGO - UPAO</v>
      </c>
      <c r="B43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Row],[PAIS]])),MAX($B$4:B432)+1,0),0)</f>
        <v>0</v>
      </c>
      <c r="C433" t="s">
        <v>199</v>
      </c>
      <c r="D433" t="s">
        <v>1372</v>
      </c>
      <c r="E433" t="s">
        <v>2882</v>
      </c>
      <c r="F433" t="s">
        <v>2321</v>
      </c>
      <c r="G433" t="s">
        <v>1373</v>
      </c>
      <c r="H433" t="s">
        <v>1199</v>
      </c>
      <c r="J433">
        <v>11</v>
      </c>
      <c r="K433" t="s">
        <v>1200</v>
      </c>
      <c r="N433" t="str">
        <f>IFERROR(INDEX(CentroEstudiosT[NOMBRE], MATCH(ROWS($N$5:N433), CentroEstudiosT[BUSCADOR], 0)),"")</f>
        <v/>
      </c>
      <c r="P433" t="str">
        <f>UPPER(CentroEstudiosT[[#This Row],[INSTITUCION TIPO]])</f>
        <v>UNIVERSIDAD</v>
      </c>
    </row>
    <row r="434" spans="1:16">
      <c r="A434" t="str">
        <f>CentroEstudiosT[[#This Row],[INSTITUCION SUNEDU]] &amp; IF(LEN(CentroEstudiosT[[#This Row],[SIGLAS]])&gt;0," - " &amp; CentroEstudiosT[[#This Row],[SIGLAS]],"")</f>
        <v>UNIVERSIDAD PRIVADA ARZOBISPO LOAYZA S.A.C</v>
      </c>
      <c r="B43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Row],[PAIS]])),MAX($B$4:B433)+1,0),0)</f>
        <v>0</v>
      </c>
      <c r="C434" t="s">
        <v>199</v>
      </c>
      <c r="D434" t="s">
        <v>1375</v>
      </c>
      <c r="E434" t="s">
        <v>2883</v>
      </c>
      <c r="F434" t="s">
        <v>2323</v>
      </c>
      <c r="H434" t="s">
        <v>1199</v>
      </c>
      <c r="K434" t="s">
        <v>1220</v>
      </c>
      <c r="N434" t="str">
        <f>IFERROR(INDEX(CentroEstudiosT[NOMBRE], MATCH(ROWS($N$5:N434), CentroEstudiosT[BUSCADOR], 0)),"")</f>
        <v/>
      </c>
      <c r="P434" t="str">
        <f>UPPER(CentroEstudiosT[[#This Row],[INSTITUCION TIPO]])</f>
        <v>UNIVERSIDAD</v>
      </c>
    </row>
    <row r="435" spans="1:16">
      <c r="A435" t="str">
        <f>CentroEstudiosT[[#This Row],[INSTITUCION SUNEDU]] &amp; IF(LEN(CentroEstudiosT[[#This Row],[SIGLAS]])&gt;0," - " &amp; CentroEstudiosT[[#This Row],[SIGLAS]],"")</f>
        <v>UNIVERSIDAD CESAR VALLEJO S.A.C. - UCV</v>
      </c>
      <c r="B43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Row],[PAIS]])),MAX($B$4:B434)+1,0),0)</f>
        <v>0</v>
      </c>
      <c r="C435" t="s">
        <v>199</v>
      </c>
      <c r="D435" t="s">
        <v>1238</v>
      </c>
      <c r="E435" t="s">
        <v>2884</v>
      </c>
      <c r="F435" t="s">
        <v>2243</v>
      </c>
      <c r="G435" t="s">
        <v>1239</v>
      </c>
      <c r="H435" t="s">
        <v>1199</v>
      </c>
      <c r="J435">
        <v>11</v>
      </c>
      <c r="K435" t="s">
        <v>1200</v>
      </c>
      <c r="N435" t="str">
        <f>IFERROR(INDEX(CentroEstudiosT[NOMBRE], MATCH(ROWS($N$5:N435), CentroEstudiosT[BUSCADOR], 0)),"")</f>
        <v/>
      </c>
      <c r="P435" t="str">
        <f>UPPER(CentroEstudiosT[[#This Row],[INSTITUCION TIPO]])</f>
        <v>UNIVERSIDAD</v>
      </c>
    </row>
    <row r="436" spans="1:16">
      <c r="A436" t="str">
        <f>CentroEstudiosT[[#This Row],[INSTITUCION SUNEDU]] &amp; IF(LEN(CentroEstudiosT[[#This Row],[SIGLAS]])&gt;0," - " &amp; CentroEstudiosT[[#This Row],[SIGLAS]],"")</f>
        <v>UNIVERSIDAD PRIVADA DE ICA S.A.C.</v>
      </c>
      <c r="B43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Row],[PAIS]])),MAX($B$4:B435)+1,0),0)</f>
        <v>0</v>
      </c>
      <c r="C436" t="s">
        <v>199</v>
      </c>
      <c r="D436" t="s">
        <v>1376</v>
      </c>
      <c r="E436" t="s">
        <v>2885</v>
      </c>
      <c r="F436" t="s">
        <v>2324</v>
      </c>
      <c r="H436" t="s">
        <v>1199</v>
      </c>
      <c r="K436" t="s">
        <v>1220</v>
      </c>
      <c r="N436" t="str">
        <f>IFERROR(INDEX(CentroEstudiosT[NOMBRE], MATCH(ROWS($N$5:N436), CentroEstudiosT[BUSCADOR], 0)),"")</f>
        <v/>
      </c>
      <c r="P436" t="str">
        <f>UPPER(CentroEstudiosT[[#This Row],[INSTITUCION TIPO]])</f>
        <v>UNIVERSIDAD</v>
      </c>
    </row>
    <row r="437" spans="1:16">
      <c r="A437" t="str">
        <f>CentroEstudiosT[[#This Row],[INSTITUCION SUNEDU]] &amp; IF(LEN(CentroEstudiosT[[#This Row],[SIGLAS]])&gt;0," - " &amp; CentroEstudiosT[[#This Row],[SIGLAS]],"")</f>
        <v>UNIVERSIDAD PRIVADA DE PUCALLPA S.A.C.</v>
      </c>
      <c r="B43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Row],[PAIS]])),MAX($B$4:B436)+1,0),0)</f>
        <v>0</v>
      </c>
      <c r="C437" t="s">
        <v>199</v>
      </c>
      <c r="D437" t="s">
        <v>1378</v>
      </c>
      <c r="E437" t="s">
        <v>2886</v>
      </c>
      <c r="F437" t="s">
        <v>2326</v>
      </c>
      <c r="H437" t="s">
        <v>1199</v>
      </c>
      <c r="K437" t="s">
        <v>1220</v>
      </c>
      <c r="N437" t="str">
        <f>IFERROR(INDEX(CentroEstudiosT[NOMBRE], MATCH(ROWS($N$5:N437), CentroEstudiosT[BUSCADOR], 0)),"")</f>
        <v/>
      </c>
      <c r="P437" t="str">
        <f>UPPER(CentroEstudiosT[[#This Row],[INSTITUCION TIPO]])</f>
        <v>UNIVERSIDAD</v>
      </c>
    </row>
    <row r="438" spans="1:16">
      <c r="A438" t="str">
        <f>CentroEstudiosT[[#This Row],[INSTITUCION SUNEDU]] &amp; IF(LEN(CentroEstudiosT[[#This Row],[SIGLAS]])&gt;0," - " &amp; CentroEstudiosT[[#This Row],[SIGLAS]],"")</f>
        <v>UNIVERSIDAD PRIVADA DE TRUJILLO</v>
      </c>
      <c r="B43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Row],[PAIS]])),MAX($B$4:B437)+1,0),0)</f>
        <v>0</v>
      </c>
      <c r="C438" t="s">
        <v>199</v>
      </c>
      <c r="D438" t="s">
        <v>1381</v>
      </c>
      <c r="E438" t="s">
        <v>2887</v>
      </c>
      <c r="F438" t="s">
        <v>2327</v>
      </c>
      <c r="H438" t="s">
        <v>1199</v>
      </c>
      <c r="K438" s="11" t="s">
        <v>1426</v>
      </c>
      <c r="N438" t="str">
        <f>IFERROR(INDEX(CentroEstudiosT[NOMBRE], MATCH(ROWS($N$5:N438), CentroEstudiosT[BUSCADOR], 0)),"")</f>
        <v/>
      </c>
      <c r="P438" t="str">
        <f>UPPER(CentroEstudiosT[[#This Row],[INSTITUCION TIPO]])</f>
        <v>UNIVERSIDAD</v>
      </c>
    </row>
    <row r="439" spans="1:16">
      <c r="A439" t="str">
        <f>CentroEstudiosT[[#This Row],[INSTITUCION SUNEDU]] &amp; IF(LEN(CentroEstudiosT[[#This Row],[SIGLAS]])&gt;0," - " &amp; CentroEstudiosT[[#This Row],[SIGLAS]],"")</f>
        <v>UNIVERSIDAD PRIVADA JUAN PABLO II</v>
      </c>
      <c r="B43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Row],[PAIS]])),MAX($B$4:B438)+1,0),0)</f>
        <v>0</v>
      </c>
      <c r="C439" t="s">
        <v>199</v>
      </c>
      <c r="D439" t="s">
        <v>1384</v>
      </c>
      <c r="E439" t="s">
        <v>2888</v>
      </c>
      <c r="F439" t="s">
        <v>2329</v>
      </c>
      <c r="H439" t="s">
        <v>1199</v>
      </c>
      <c r="K439" t="s">
        <v>1220</v>
      </c>
      <c r="N439" t="str">
        <f>IFERROR(INDEX(CentroEstudiosT[NOMBRE], MATCH(ROWS($N$5:N439), CentroEstudiosT[BUSCADOR], 0)),"")</f>
        <v/>
      </c>
      <c r="P439" t="str">
        <f>UPPER(CentroEstudiosT[[#This Row],[INSTITUCION TIPO]])</f>
        <v>UNIVERSIDAD</v>
      </c>
    </row>
    <row r="440" spans="1:16">
      <c r="A440" t="str">
        <f>CentroEstudiosT[[#This Row],[INSTITUCION SUNEDU]] &amp; IF(LEN(CentroEstudiosT[[#This Row],[SIGLAS]])&gt;0," - " &amp; CentroEstudiosT[[#This Row],[SIGLAS]],"")</f>
        <v>UNIVERSIDAD PRIVADA LIDER PERUANA</v>
      </c>
      <c r="B44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Row],[PAIS]])),MAX($B$4:B439)+1,0),0)</f>
        <v>0</v>
      </c>
      <c r="C440" t="s">
        <v>199</v>
      </c>
      <c r="D440" t="s">
        <v>1386</v>
      </c>
      <c r="E440" t="s">
        <v>2889</v>
      </c>
      <c r="F440" t="s">
        <v>2331</v>
      </c>
      <c r="H440" t="s">
        <v>1199</v>
      </c>
      <c r="K440" t="s">
        <v>1220</v>
      </c>
      <c r="N440" t="str">
        <f>IFERROR(INDEX(CentroEstudiosT[NOMBRE], MATCH(ROWS($N$5:N440), CentroEstudiosT[BUSCADOR], 0)),"")</f>
        <v/>
      </c>
      <c r="P440" t="str">
        <f>UPPER(CentroEstudiosT[[#This Row],[INSTITUCION TIPO]])</f>
        <v>UNIVERSIDAD</v>
      </c>
    </row>
    <row r="441" spans="1:16">
      <c r="A441" t="str">
        <f>CentroEstudiosT[[#This Row],[INSTITUCION SUNEDU]] &amp; IF(LEN(CentroEstudiosT[[#This Row],[SIGLAS]])&gt;0," - " &amp; CentroEstudiosT[[#This Row],[SIGLAS]],"")</f>
        <v>UNIVERSIDAD PRIVADA NORBERT WIENER - UPNW</v>
      </c>
      <c r="B44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Row],[PAIS]])),MAX($B$4:B440)+1,0),0)</f>
        <v>0</v>
      </c>
      <c r="C441" t="s">
        <v>199</v>
      </c>
      <c r="D441" t="s">
        <v>1387</v>
      </c>
      <c r="E441" t="s">
        <v>2890</v>
      </c>
      <c r="F441" t="s">
        <v>2332</v>
      </c>
      <c r="G441" t="s">
        <v>1388</v>
      </c>
      <c r="H441" t="s">
        <v>1199</v>
      </c>
      <c r="J441">
        <v>11</v>
      </c>
      <c r="K441" t="s">
        <v>1200</v>
      </c>
      <c r="N441" t="str">
        <f>IFERROR(INDEX(CentroEstudiosT[NOMBRE], MATCH(ROWS($N$5:N441), CentroEstudiosT[BUSCADOR], 0)),"")</f>
        <v/>
      </c>
      <c r="P441" t="str">
        <f>UPPER(CentroEstudiosT[[#This Row],[INSTITUCION TIPO]])</f>
        <v>UNIVERSIDAD</v>
      </c>
    </row>
    <row r="442" spans="1:16">
      <c r="A442" t="str">
        <f>CentroEstudiosT[[#This Row],[INSTITUCION SUNEDU]] &amp; IF(LEN(CentroEstudiosT[[#This Row],[SIGLAS]])&gt;0," - " &amp; CentroEstudiosT[[#This Row],[SIGLAS]],"")</f>
        <v>UNIVERSIDAD SAN IGNACIO DE LOYOLA S.A. - USIL</v>
      </c>
      <c r="B44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Row],[PAIS]])),MAX($B$4:B441)+1,0),0)</f>
        <v>0</v>
      </c>
      <c r="C442" t="s">
        <v>199</v>
      </c>
      <c r="D442" t="s">
        <v>1402</v>
      </c>
      <c r="E442" t="s">
        <v>2891</v>
      </c>
      <c r="F442" t="s">
        <v>2335</v>
      </c>
      <c r="G442" t="s">
        <v>2376</v>
      </c>
      <c r="H442" t="s">
        <v>1199</v>
      </c>
      <c r="K442" t="s">
        <v>1200</v>
      </c>
      <c r="N442" t="str">
        <f>IFERROR(INDEX(CentroEstudiosT[NOMBRE], MATCH(ROWS($N$5:N442), CentroEstudiosT[BUSCADOR], 0)),"")</f>
        <v/>
      </c>
      <c r="P442" t="str">
        <f>UPPER(CentroEstudiosT[[#This Row],[INSTITUCION TIPO]])</f>
        <v>UNIVERSIDAD</v>
      </c>
    </row>
    <row r="443" spans="1:16">
      <c r="A443" t="str">
        <f>CentroEstudiosT[[#This Row],[INSTITUCION SUNEDU]] &amp; IF(LEN(CentroEstudiosT[[#This Row],[SIGLAS]])&gt;0," - " &amp; CentroEstudiosT[[#This Row],[SIGLAS]],"")</f>
        <v>UNIVERSIDAD SANTO DOMINGO DE GUZMAN</v>
      </c>
      <c r="B44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Row],[PAIS]])),MAX($B$4:B442)+1,0),0)</f>
        <v>0</v>
      </c>
      <c r="C443" t="s">
        <v>199</v>
      </c>
      <c r="D443" t="s">
        <v>1404</v>
      </c>
      <c r="E443" t="s">
        <v>2892</v>
      </c>
      <c r="F443" t="s">
        <v>2337</v>
      </c>
      <c r="H443" t="s">
        <v>1199</v>
      </c>
      <c r="K443" t="s">
        <v>1220</v>
      </c>
      <c r="N443" t="str">
        <f>IFERROR(INDEX(CentroEstudiosT[NOMBRE], MATCH(ROWS($N$5:N443), CentroEstudiosT[BUSCADOR], 0)),"")</f>
        <v/>
      </c>
      <c r="P443" t="str">
        <f>UPPER(CentroEstudiosT[[#This Row],[INSTITUCION TIPO]])</f>
        <v>UNIVERSIDAD</v>
      </c>
    </row>
    <row r="444" spans="1:16">
      <c r="A444" t="str">
        <f>CentroEstudiosT[[#This Row],[INSTITUCION SUNEDU]] &amp; IF(LEN(CentroEstudiosT[[#This Row],[SIGLAS]])&gt;0," - " &amp; CentroEstudiosT[[#This Row],[SIGLAS]],"")</f>
        <v>UNIVERSIDAD SEMINARIO BIBLICO ANDINO (*12)</v>
      </c>
      <c r="B44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Row],[PAIS]])),MAX($B$4:B443)+1,0),0)</f>
        <v>0</v>
      </c>
      <c r="C444" t="s">
        <v>199</v>
      </c>
      <c r="D444" t="s">
        <v>1405</v>
      </c>
      <c r="E444" t="s">
        <v>2893</v>
      </c>
      <c r="F444" t="s">
        <v>2338</v>
      </c>
      <c r="H444" t="s">
        <v>1199</v>
      </c>
      <c r="K444" t="s">
        <v>1220</v>
      </c>
      <c r="N444" t="str">
        <f>IFERROR(INDEX(CentroEstudiosT[NOMBRE], MATCH(ROWS($N$5:N444), CentroEstudiosT[BUSCADOR], 0)),"")</f>
        <v/>
      </c>
      <c r="P444" t="str">
        <f>UPPER(CentroEstudiosT[[#This Row],[INSTITUCION TIPO]])</f>
        <v>UNIVERSIDAD</v>
      </c>
    </row>
    <row r="445" spans="1:16">
      <c r="A445" t="str">
        <f>CentroEstudiosT[[#This Row],[INSTITUCION SUNEDU]] &amp; IF(LEN(CentroEstudiosT[[#This Row],[SIGLAS]])&gt;0," - " &amp; CentroEstudiosT[[#This Row],[SIGLAS]],"")</f>
        <v>UNIVERSIDAD SERGIO BERNALES S.A.</v>
      </c>
      <c r="B44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Row],[PAIS]])),MAX($B$4:B444)+1,0),0)</f>
        <v>0</v>
      </c>
      <c r="C445" t="s">
        <v>199</v>
      </c>
      <c r="D445" t="s">
        <v>1408</v>
      </c>
      <c r="E445" t="s">
        <v>2894</v>
      </c>
      <c r="F445" t="s">
        <v>2340</v>
      </c>
      <c r="H445" t="s">
        <v>1199</v>
      </c>
      <c r="K445" t="s">
        <v>1220</v>
      </c>
      <c r="N445" t="str">
        <f>IFERROR(INDEX(CentroEstudiosT[NOMBRE], MATCH(ROWS($N$5:N445), CentroEstudiosT[BUSCADOR], 0)),"")</f>
        <v/>
      </c>
      <c r="P445" t="str">
        <f>UPPER(CentroEstudiosT[[#This Row],[INSTITUCION TIPO]])</f>
        <v>UNIVERSIDAD</v>
      </c>
    </row>
    <row r="446" spans="1:16">
      <c r="A446" t="str">
        <f>CentroEstudiosT[[#This Row],[INSTITUCION SUNEDU]] &amp; IF(LEN(CentroEstudiosT[[#This Row],[SIGLAS]])&gt;0," - " &amp; CentroEstudiosT[[#This Row],[SIGLAS]],"")</f>
        <v>UNIVERSIDAD TECNOLOGICA DE LOS ANDES</v>
      </c>
      <c r="B44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Row],[PAIS]])),MAX($B$4:B445)+1,0),0)</f>
        <v>0</v>
      </c>
      <c r="C446" t="s">
        <v>199</v>
      </c>
      <c r="D446" t="s">
        <v>1409</v>
      </c>
      <c r="E446" t="s">
        <v>2895</v>
      </c>
      <c r="F446" t="s">
        <v>2341</v>
      </c>
      <c r="H446" t="s">
        <v>1199</v>
      </c>
      <c r="K446" t="s">
        <v>1200</v>
      </c>
      <c r="N446" t="str">
        <f>IFERROR(INDEX(CentroEstudiosT[NOMBRE], MATCH(ROWS($N$5:N446), CentroEstudiosT[BUSCADOR], 0)),"")</f>
        <v/>
      </c>
      <c r="P446" t="str">
        <f>UPPER(CentroEstudiosT[[#This Row],[INSTITUCION TIPO]])</f>
        <v>UNIVERSIDAD</v>
      </c>
    </row>
    <row r="447" spans="1:16">
      <c r="A447" t="str">
        <f>CentroEstudiosT[[#This Row],[INSTITUCION SUNEDU]] &amp; IF(LEN(CentroEstudiosT[[#This Row],[SIGLAS]])&gt;0," - " &amp; CentroEstudiosT[[#This Row],[SIGLAS]],"")</f>
        <v>UNIVERSIDAD TECNOLOGICA DEL PERU - UTP</v>
      </c>
      <c r="B44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Row],[PAIS]])),MAX($B$4:B446)+1,0),0)</f>
        <v>0</v>
      </c>
      <c r="C447" t="s">
        <v>199</v>
      </c>
      <c r="D447" t="s">
        <v>1410</v>
      </c>
      <c r="E447" t="s">
        <v>2896</v>
      </c>
      <c r="F447" t="s">
        <v>2342</v>
      </c>
      <c r="G447" t="s">
        <v>1411</v>
      </c>
      <c r="H447" t="s">
        <v>1199</v>
      </c>
      <c r="J447">
        <v>12</v>
      </c>
      <c r="K447" t="s">
        <v>1200</v>
      </c>
      <c r="N447" t="str">
        <f>IFERROR(INDEX(CentroEstudiosT[NOMBRE], MATCH(ROWS($N$5:N447), CentroEstudiosT[BUSCADOR], 0)),"")</f>
        <v/>
      </c>
      <c r="P447" t="str">
        <f>UPPER(CentroEstudiosT[[#This Row],[INSTITUCION TIPO]])</f>
        <v>UNIVERSIDAD</v>
      </c>
    </row>
    <row r="448" spans="1:16">
      <c r="A448" t="str">
        <f>CentroEstudiosT[[#This Row],[INSTITUCION SUNEDU]] &amp; IF(LEN(CentroEstudiosT[[#This Row],[SIGLAS]])&gt;0," - " &amp; CentroEstudiosT[[#This Row],[SIGLAS]],"")</f>
        <v>UNIVERSIDAD ANDINA NESTOR CACERES VELASQUEZ</v>
      </c>
      <c r="B44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Row],[PAIS]])),MAX($B$4:B447)+1,0),0)</f>
        <v>0</v>
      </c>
      <c r="C448" t="s">
        <v>199</v>
      </c>
      <c r="D448" t="s">
        <v>1223</v>
      </c>
      <c r="E448" t="s">
        <v>2897</v>
      </c>
      <c r="F448" t="s">
        <v>2232</v>
      </c>
      <c r="H448" t="s">
        <v>1199</v>
      </c>
      <c r="K448" t="s">
        <v>1220</v>
      </c>
      <c r="N448" t="str">
        <f>IFERROR(INDEX(CentroEstudiosT[NOMBRE], MATCH(ROWS($N$5:N448), CentroEstudiosT[BUSCADOR], 0)),"")</f>
        <v/>
      </c>
      <c r="P448" t="str">
        <f>UPPER(CentroEstudiosT[[#This Row],[INSTITUCION TIPO]])</f>
        <v>UNIVERSIDAD</v>
      </c>
    </row>
    <row r="449" spans="1:16">
      <c r="A449" t="str">
        <f>CentroEstudiosT[[#This Row],[INSTITUCION SUNEDU]] &amp; IF(LEN(CentroEstudiosT[[#This Row],[SIGLAS]])&gt;0," - " &amp; CentroEstudiosT[[#This Row],[SIGLAS]],"")</f>
        <v>UNIVERSIDAD CATOLICA LOS ANGELES DE CHIMBOTE (*4)</v>
      </c>
      <c r="B44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Row],[PAIS]])),MAX($B$4:B448)+1,0),0)</f>
        <v>0</v>
      </c>
      <c r="C449" t="s">
        <v>199</v>
      </c>
      <c r="D449" t="s">
        <v>1234</v>
      </c>
      <c r="E449" t="s">
        <v>2898</v>
      </c>
      <c r="F449" t="s">
        <v>2240</v>
      </c>
      <c r="H449" t="s">
        <v>1199</v>
      </c>
      <c r="I449" s="575"/>
      <c r="K449" t="s">
        <v>1220</v>
      </c>
      <c r="N449" t="str">
        <f>IFERROR(INDEX(CentroEstudiosT[NOMBRE], MATCH(ROWS($N$5:N449), CentroEstudiosT[BUSCADOR], 0)),"")</f>
        <v/>
      </c>
      <c r="P449" t="str">
        <f>UPPER(CentroEstudiosT[[#This Row],[INSTITUCION TIPO]])</f>
        <v>UNIVERSIDAD</v>
      </c>
    </row>
    <row r="450" spans="1:16">
      <c r="A450" t="str">
        <f>CentroEstudiosT[[#This Row],[INSTITUCION SUNEDU]] &amp; IF(LEN(CentroEstudiosT[[#This Row],[SIGLAS]])&gt;0," - " &amp; CentroEstudiosT[[#This Row],[SIGLAS]],"")</f>
        <v>UNIVERSIDAD CATOLICA SANTO TORIBIO DE MOGROVEJO</v>
      </c>
      <c r="B45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Row],[PAIS]])),MAX($B$4:B449)+1,0),0)</f>
        <v>0</v>
      </c>
      <c r="C450" t="s">
        <v>199</v>
      </c>
      <c r="D450" t="s">
        <v>1236</v>
      </c>
      <c r="E450" t="s">
        <v>2899</v>
      </c>
      <c r="F450" t="s">
        <v>2241</v>
      </c>
      <c r="H450" t="s">
        <v>1199</v>
      </c>
      <c r="K450" t="s">
        <v>1200</v>
      </c>
      <c r="N450" t="str">
        <f>IFERROR(INDEX(CentroEstudiosT[NOMBRE], MATCH(ROWS($N$5:N450), CentroEstudiosT[BUSCADOR], 0)),"")</f>
        <v/>
      </c>
      <c r="P450" t="str">
        <f>UPPER(CentroEstudiosT[[#This Row],[INSTITUCION TIPO]])</f>
        <v>UNIVERSIDAD</v>
      </c>
    </row>
    <row r="451" spans="1:16">
      <c r="A451" t="str">
        <f>CentroEstudiosT[[#This Row],[INSTITUCION SUNEDU]] &amp; IF(LEN(CentroEstudiosT[[#This Row],[SIGLAS]])&gt;0," - " &amp; CentroEstudiosT[[#This Row],[SIGLAS]],"")</f>
        <v>UNIVERSIDAD CATOLICA DE TRUJILLO BENEDICTO XVI (*8)</v>
      </c>
      <c r="B45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Row],[PAIS]])),MAX($B$4:B450)+1,0),0)</f>
        <v>0</v>
      </c>
      <c r="C451" t="s">
        <v>199</v>
      </c>
      <c r="D451" t="s">
        <v>1233</v>
      </c>
      <c r="E451" t="s">
        <v>2900</v>
      </c>
      <c r="F451" t="s">
        <v>2239</v>
      </c>
      <c r="H451" t="s">
        <v>1199</v>
      </c>
      <c r="K451" t="s">
        <v>1200</v>
      </c>
      <c r="N451" t="str">
        <f>IFERROR(INDEX(CentroEstudiosT[NOMBRE], MATCH(ROWS($N$5:N451), CentroEstudiosT[BUSCADOR], 0)),"")</f>
        <v/>
      </c>
      <c r="P451" t="str">
        <f>UPPER(CentroEstudiosT[[#This Row],[INSTITUCION TIPO]])</f>
        <v>UNIVERSIDAD</v>
      </c>
    </row>
    <row r="452" spans="1:16">
      <c r="A452" t="str">
        <f>CentroEstudiosT[[#This Row],[INSTITUCION SUNEDU]] &amp; IF(LEN(CentroEstudiosT[[#This Row],[SIGLAS]])&gt;0," - " &amp; CentroEstudiosT[[#This Row],[SIGLAS]],"")</f>
        <v>UNIVERSIDAD DE CIENCIAS Y ARTES DE AMERICA LATINA S.A.C.</v>
      </c>
      <c r="B45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Row],[PAIS]])),MAX($B$4:B451)+1,0),0)</f>
        <v>0</v>
      </c>
      <c r="C452" t="s">
        <v>199</v>
      </c>
      <c r="D452" t="s">
        <v>1253</v>
      </c>
      <c r="E452" t="s">
        <v>2901</v>
      </c>
      <c r="F452" t="s">
        <v>2249</v>
      </c>
      <c r="H452" t="s">
        <v>1199</v>
      </c>
      <c r="K452" t="s">
        <v>1200</v>
      </c>
      <c r="N452" t="str">
        <f>IFERROR(INDEX(CentroEstudiosT[NOMBRE], MATCH(ROWS($N$5:N452), CentroEstudiosT[BUSCADOR], 0)),"")</f>
        <v/>
      </c>
      <c r="P452" t="str">
        <f>UPPER(CentroEstudiosT[[#This Row],[INSTITUCION TIPO]])</f>
        <v>UNIVERSIDAD</v>
      </c>
    </row>
    <row r="453" spans="1:16">
      <c r="A453" t="str">
        <f>CentroEstudiosT[[#This Row],[INSTITUCION SUNEDU]] &amp; IF(LEN(CentroEstudiosT[[#This Row],[SIGLAS]])&gt;0," - " &amp; CentroEstudiosT[[#This Row],[SIGLAS]],"")</f>
        <v>UNIVERSIDAD DE AYACUCHO FEDERICO FROEBEL</v>
      </c>
      <c r="B45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Row],[PAIS]])),MAX($B$4:B452)+1,0),0)</f>
        <v>0</v>
      </c>
      <c r="C453" t="s">
        <v>199</v>
      </c>
      <c r="D453" t="s">
        <v>1246</v>
      </c>
      <c r="E453" t="s">
        <v>2902</v>
      </c>
      <c r="F453" t="s">
        <v>2248</v>
      </c>
      <c r="H453" t="s">
        <v>1199</v>
      </c>
      <c r="K453" t="s">
        <v>1220</v>
      </c>
      <c r="N453" t="str">
        <f>IFERROR(INDEX(CentroEstudiosT[NOMBRE], MATCH(ROWS($N$5:N453), CentroEstudiosT[BUSCADOR], 0)),"")</f>
        <v/>
      </c>
      <c r="P453" t="str">
        <f>UPPER(CentroEstudiosT[[#This Row],[INSTITUCION TIPO]])</f>
        <v>UNIVERSIDAD</v>
      </c>
    </row>
    <row r="454" spans="1:16">
      <c r="A454" t="str">
        <f>CentroEstudiosT[[#This Row],[INSTITUCION SUNEDU]] &amp; IF(LEN(CentroEstudiosT[[#This Row],[SIGLAS]])&gt;0," - " &amp; CentroEstudiosT[[#This Row],[SIGLAS]],"")</f>
        <v>UNIVERSIDAD FEMENINA DEL SAGRADO CORAZON - UNIFE</v>
      </c>
      <c r="B45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Row],[PAIS]])),MAX($B$4:B453)+1,0),0)</f>
        <v>0</v>
      </c>
      <c r="C454" t="s">
        <v>199</v>
      </c>
      <c r="D454" t="s">
        <v>1287</v>
      </c>
      <c r="E454" t="s">
        <v>2903</v>
      </c>
      <c r="F454" t="s">
        <v>2258</v>
      </c>
      <c r="G454" t="s">
        <v>1288</v>
      </c>
      <c r="H454" t="s">
        <v>1199</v>
      </c>
      <c r="K454" t="s">
        <v>1200</v>
      </c>
      <c r="N454" t="str">
        <f>IFERROR(INDEX(CentroEstudiosT[NOMBRE], MATCH(ROWS($N$5:N454), CentroEstudiosT[BUSCADOR], 0)),"")</f>
        <v/>
      </c>
      <c r="P454" t="str">
        <f>UPPER(CentroEstudiosT[[#This Row],[INSTITUCION TIPO]])</f>
        <v>UNIVERSIDAD</v>
      </c>
    </row>
    <row r="455" spans="1:16">
      <c r="A455" t="str">
        <f>CentroEstudiosT[[#This Row],[INSTITUCION SUNEDU]] &amp; IF(LEN(CentroEstudiosT[[#This Row],[SIGLAS]])&gt;0," - " &amp; CentroEstudiosT[[#This Row],[SIGLAS]],"")</f>
        <v>UNIVERSIDAD INTERAMERICANA PARA EL DESARROLLO</v>
      </c>
      <c r="B45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Row],[PAIS]])),MAX($B$4:B454)+1,0),0)</f>
        <v>0</v>
      </c>
      <c r="C455" t="s">
        <v>199</v>
      </c>
      <c r="D455" t="s">
        <v>1295</v>
      </c>
      <c r="E455" t="s">
        <v>2904</v>
      </c>
      <c r="F455" t="s">
        <v>2260</v>
      </c>
      <c r="H455" t="s">
        <v>1199</v>
      </c>
      <c r="K455" t="s">
        <v>1220</v>
      </c>
      <c r="N455" t="str">
        <f>IFERROR(INDEX(CentroEstudiosT[NOMBRE], MATCH(ROWS($N$5:N455), CentroEstudiosT[BUSCADOR], 0)),"")</f>
        <v/>
      </c>
      <c r="P455" t="str">
        <f>UPPER(CentroEstudiosT[[#This Row],[INSTITUCION TIPO]])</f>
        <v>UNIVERSIDAD</v>
      </c>
    </row>
    <row r="456" spans="1:16">
      <c r="A456" t="str">
        <f>CentroEstudiosT[[#This Row],[INSTITUCION SUNEDU]] &amp; IF(LEN(CentroEstudiosT[[#This Row],[SIGLAS]])&gt;0," - " &amp; CentroEstudiosT[[#This Row],[SIGLAS]],"")</f>
        <v>UNIVERSIDAD PRIVADA ANTONIO GUILLERMO URRELO</v>
      </c>
      <c r="B45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Row],[PAIS]])),MAX($B$4:B455)+1,0),0)</f>
        <v>0</v>
      </c>
      <c r="C456" t="s">
        <v>199</v>
      </c>
      <c r="D456" t="s">
        <v>1374</v>
      </c>
      <c r="E456" t="s">
        <v>2905</v>
      </c>
      <c r="F456" t="s">
        <v>2322</v>
      </c>
      <c r="H456" t="s">
        <v>1199</v>
      </c>
      <c r="K456" t="s">
        <v>1220</v>
      </c>
      <c r="N456" t="str">
        <f>IFERROR(INDEX(CentroEstudiosT[NOMBRE], MATCH(ROWS($N$5:N456), CentroEstudiosT[BUSCADOR], 0)),"")</f>
        <v/>
      </c>
      <c r="P456" t="str">
        <f>UPPER(CentroEstudiosT[[#This Row],[INSTITUCION TIPO]])</f>
        <v>UNIVERSIDAD</v>
      </c>
    </row>
    <row r="457" spans="1:16">
      <c r="A457" t="str">
        <f>CentroEstudiosT[[#This Row],[INSTITUCION SUNEDU]] &amp; IF(LEN(CentroEstudiosT[[#This Row],[SIGLAS]])&gt;0," - " &amp; CentroEstudiosT[[#This Row],[SIGLAS]],"")</f>
        <v>UNIVERSIDAD PERUANA DE CIENCIAS E INFORMATICA</v>
      </c>
      <c r="B45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Row],[PAIS]])),MAX($B$4:B456)+1,0),0)</f>
        <v>0</v>
      </c>
      <c r="C457" t="s">
        <v>199</v>
      </c>
      <c r="D457" t="s">
        <v>1359</v>
      </c>
      <c r="E457" t="s">
        <v>2906</v>
      </c>
      <c r="F457" t="s">
        <v>2312</v>
      </c>
      <c r="H457" t="s">
        <v>1199</v>
      </c>
      <c r="K457" t="s">
        <v>1200</v>
      </c>
      <c r="N457" t="str">
        <f>IFERROR(INDEX(CentroEstudiosT[NOMBRE], MATCH(ROWS($N$5:N457), CentroEstudiosT[BUSCADOR], 0)),"")</f>
        <v/>
      </c>
      <c r="P457" t="str">
        <f>UPPER(CentroEstudiosT[[#This Row],[INSTITUCION TIPO]])</f>
        <v>UNIVERSIDAD</v>
      </c>
    </row>
    <row r="458" spans="1:16">
      <c r="A458" t="str">
        <f>CentroEstudiosT[[#This Row],[INSTITUCION SUNEDU]] &amp; IF(LEN(CentroEstudiosT[[#This Row],[SIGLAS]])&gt;0," - " &amp; CentroEstudiosT[[#This Row],[SIGLAS]],"")</f>
        <v>UNIVERSIDAD PERUANA DE INTEGRACION GLOBAL S.A.C.</v>
      </c>
      <c r="B45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Row],[PAIS]])),MAX($B$4:B457)+1,0),0)</f>
        <v>0</v>
      </c>
      <c r="C458" t="s">
        <v>199</v>
      </c>
      <c r="D458" t="s">
        <v>1360</v>
      </c>
      <c r="E458" t="s">
        <v>2907</v>
      </c>
      <c r="F458" t="s">
        <v>2313</v>
      </c>
      <c r="H458" t="s">
        <v>1199</v>
      </c>
      <c r="K458" t="s">
        <v>1220</v>
      </c>
      <c r="N458" t="str">
        <f>IFERROR(INDEX(CentroEstudiosT[NOMBRE], MATCH(ROWS($N$5:N458), CentroEstudiosT[BUSCADOR], 0)),"")</f>
        <v/>
      </c>
      <c r="P458" t="str">
        <f>UPPER(CentroEstudiosT[[#This Row],[INSTITUCION TIPO]])</f>
        <v>UNIVERSIDAD</v>
      </c>
    </row>
    <row r="459" spans="1:16">
      <c r="A459" t="str">
        <f>CentroEstudiosT[[#This Row],[INSTITUCION SUNEDU]] &amp; IF(LEN(CentroEstudiosT[[#This Row],[SIGLAS]])&gt;0," - " &amp; CentroEstudiosT[[#This Row],[SIGLAS]],"")</f>
        <v>UNIVERSIDAD PERUANA DE INVESTIGACION Y NEGOCIOS S.A.C.</v>
      </c>
      <c r="B45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Row],[PAIS]])),MAX($B$4:B458)+1,0),0)</f>
        <v>0</v>
      </c>
      <c r="C459" t="s">
        <v>199</v>
      </c>
      <c r="D459" t="s">
        <v>1361</v>
      </c>
      <c r="E459" t="s">
        <v>2908</v>
      </c>
      <c r="F459" t="s">
        <v>2314</v>
      </c>
      <c r="H459" t="s">
        <v>1199</v>
      </c>
      <c r="K459" t="s">
        <v>1220</v>
      </c>
      <c r="N459" t="str">
        <f>IFERROR(INDEX(CentroEstudiosT[NOMBRE], MATCH(ROWS($N$5:N459), CentroEstudiosT[BUSCADOR], 0)),"")</f>
        <v/>
      </c>
      <c r="P459" t="str">
        <f>UPPER(CentroEstudiosT[[#This Row],[INSTITUCION TIPO]])</f>
        <v>UNIVERSIDAD</v>
      </c>
    </row>
    <row r="460" spans="1:16">
      <c r="A460" t="str">
        <f>CentroEstudiosT[[#This Row],[INSTITUCION SUNEDU]] &amp; IF(LEN(CentroEstudiosT[[#This Row],[SIGLAS]])&gt;0," - " &amp; CentroEstudiosT[[#This Row],[SIGLAS]],"")</f>
        <v>UNIVERSIDAD PERUANA DE CIENCIAS APLICADAS S.A.C. - UPC</v>
      </c>
      <c r="B46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Row],[PAIS]])),MAX($B$4:B459)+1,0),0)</f>
        <v>0</v>
      </c>
      <c r="C460" t="s">
        <v>199</v>
      </c>
      <c r="D460" t="s">
        <v>1357</v>
      </c>
      <c r="E460" t="s">
        <v>2909</v>
      </c>
      <c r="F460" t="s">
        <v>2311</v>
      </c>
      <c r="G460" t="s">
        <v>1358</v>
      </c>
      <c r="H460" t="s">
        <v>1199</v>
      </c>
      <c r="J460">
        <v>13</v>
      </c>
      <c r="K460" t="s">
        <v>1200</v>
      </c>
      <c r="N460" t="str">
        <f>IFERROR(INDEX(CentroEstudiosT[NOMBRE], MATCH(ROWS($N$5:N460), CentroEstudiosT[BUSCADOR], 0)),"")</f>
        <v/>
      </c>
      <c r="P460" t="str">
        <f>UPPER(CentroEstudiosT[[#This Row],[INSTITUCION TIPO]])</f>
        <v>UNIVERSIDAD</v>
      </c>
    </row>
    <row r="461" spans="1:16">
      <c r="A461" t="str">
        <f>CentroEstudiosT[[#This Row],[INSTITUCION SUNEDU]] &amp; IF(LEN(CentroEstudiosT[[#This Row],[SIGLAS]])&gt;0," - " &amp; CentroEstudiosT[[#This Row],[SIGLAS]],"")</f>
        <v>U.PRIV. "FRANKLIN ROOSEVELT"</v>
      </c>
      <c r="B46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Row],[PAIS]])),MAX($B$4:B460)+1,0),0)</f>
        <v>0</v>
      </c>
      <c r="C461" t="s">
        <v>199</v>
      </c>
      <c r="D461" t="s">
        <v>2416</v>
      </c>
      <c r="E461" t="s">
        <v>2910</v>
      </c>
      <c r="F461" t="s">
        <v>2439</v>
      </c>
      <c r="H461" t="s">
        <v>1194</v>
      </c>
      <c r="K461" t="s">
        <v>1426</v>
      </c>
      <c r="N461" t="str">
        <f>IFERROR(INDEX(CentroEstudiosT[NOMBRE], MATCH(ROWS($N$5:N461), CentroEstudiosT[BUSCADOR], 0)),"")</f>
        <v/>
      </c>
      <c r="P461" t="str">
        <f>UPPER(CentroEstudiosT[[#This Row],[INSTITUCION TIPO]])</f>
        <v>UNIVERSIDAD</v>
      </c>
    </row>
    <row r="462" spans="1:16">
      <c r="A462" t="str">
        <f>CentroEstudiosT[[#This Row],[INSTITUCION SUNEDU]] &amp; IF(LEN(CentroEstudiosT[[#This Row],[SIGLAS]])&gt;0," - " &amp; CentroEstudiosT[[#This Row],[SIGLAS]],"")</f>
        <v>UNIVERSIDAD PRIVADA DE LA SELVA PERUANA (*10)</v>
      </c>
      <c r="B46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Row],[PAIS]])),MAX($B$4:B461)+1,0),0)</f>
        <v>0</v>
      </c>
      <c r="C462" t="s">
        <v>199</v>
      </c>
      <c r="D462" t="s">
        <v>1377</v>
      </c>
      <c r="E462" t="s">
        <v>2911</v>
      </c>
      <c r="F462" t="s">
        <v>2325</v>
      </c>
      <c r="H462" t="s">
        <v>1199</v>
      </c>
      <c r="K462" t="s">
        <v>1426</v>
      </c>
      <c r="N462" t="str">
        <f>IFERROR(INDEX(CentroEstudiosT[NOMBRE], MATCH(ROWS($N$5:N462), CentroEstudiosT[BUSCADOR], 0)),"")</f>
        <v/>
      </c>
      <c r="P462" t="str">
        <f>UPPER(CentroEstudiosT[[#This Row],[INSTITUCION TIPO]])</f>
        <v>UNIVERSIDAD</v>
      </c>
    </row>
    <row r="463" spans="1:16">
      <c r="A463" t="str">
        <f>CentroEstudiosT[[#This Row],[INSTITUCION SUNEDU]] &amp; IF(LEN(CentroEstudiosT[[#This Row],[SIGLAS]])&gt;0," - " &amp; CentroEstudiosT[[#This Row],[SIGLAS]],"")</f>
        <v>UNIVERSIDAD PRIVADA LEONARDO DA VINCI S.A.C. (*11)</v>
      </c>
      <c r="B46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Row],[PAIS]])),MAX($B$4:B462)+1,0),0)</f>
        <v>0</v>
      </c>
      <c r="C463" t="s">
        <v>199</v>
      </c>
      <c r="D463" t="s">
        <v>1385</v>
      </c>
      <c r="E463" t="s">
        <v>2912</v>
      </c>
      <c r="F463" t="s">
        <v>2330</v>
      </c>
      <c r="H463" t="s">
        <v>1199</v>
      </c>
      <c r="K463" t="s">
        <v>1220</v>
      </c>
      <c r="N463" t="str">
        <f>IFERROR(INDEX(CentroEstudiosT[NOMBRE], MATCH(ROWS($N$5:N463), CentroEstudiosT[BUSCADOR], 0)),"")</f>
        <v/>
      </c>
      <c r="P463" t="str">
        <f>UPPER(CentroEstudiosT[[#This Row],[INSTITUCION TIPO]])</f>
        <v>UNIVERSIDAD</v>
      </c>
    </row>
    <row r="464" spans="1:16">
      <c r="A464" t="str">
        <f>CentroEstudiosT[[#This Row],[INSTITUCION SUNEDU]] &amp; IF(LEN(CentroEstudiosT[[#This Row],[SIGLAS]])&gt;0," - " &amp; CentroEstudiosT[[#This Row],[SIGLAS]],"")</f>
        <v>UNIVERSIDAD MARCELINO CHAMPAGNAT</v>
      </c>
      <c r="B46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Row],[PAIS]])),MAX($B$4:B463)+1,0),0)</f>
        <v>0</v>
      </c>
      <c r="C464" t="s">
        <v>199</v>
      </c>
      <c r="D464" t="s">
        <v>1301</v>
      </c>
      <c r="E464" t="s">
        <v>2913</v>
      </c>
      <c r="F464" t="s">
        <v>2264</v>
      </c>
      <c r="H464" t="s">
        <v>1199</v>
      </c>
      <c r="K464" t="s">
        <v>1200</v>
      </c>
      <c r="N464" t="str">
        <f>IFERROR(INDEX(CentroEstudiosT[NOMBRE], MATCH(ROWS($N$5:N464), CentroEstudiosT[BUSCADOR], 0)),"")</f>
        <v/>
      </c>
      <c r="P464" t="str">
        <f>UPPER(CentroEstudiosT[[#This Row],[INSTITUCION TIPO]])</f>
        <v>UNIVERSIDAD</v>
      </c>
    </row>
    <row r="465" spans="1:16">
      <c r="A465" t="str">
        <f>CentroEstudiosT[[#This Row],[INSTITUCION SUNEDU]] &amp; IF(LEN(CentroEstudiosT[[#This Row],[SIGLAS]])&gt;0," - " &amp; CentroEstudiosT[[#This Row],[SIGLAS]],"")</f>
        <v>UNIVERSIDAD PRIVADA PERUANO ALEMANA S.AC. - UPAL</v>
      </c>
      <c r="B46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Row],[PAIS]])),MAX($B$4:B464)+1,0),0)</f>
        <v>0</v>
      </c>
      <c r="C465" t="s">
        <v>199</v>
      </c>
      <c r="D465" t="s">
        <v>1389</v>
      </c>
      <c r="E465" t="s">
        <v>2914</v>
      </c>
      <c r="F465" t="s">
        <v>2333</v>
      </c>
      <c r="G465" t="s">
        <v>1390</v>
      </c>
      <c r="H465" t="s">
        <v>1199</v>
      </c>
      <c r="K465" t="s">
        <v>1200</v>
      </c>
      <c r="N465" t="str">
        <f>IFERROR(INDEX(CentroEstudiosT[NOMBRE], MATCH(ROWS($N$5:N465), CentroEstudiosT[BUSCADOR], 0)),"")</f>
        <v/>
      </c>
      <c r="P465" t="str">
        <f>UPPER(CentroEstudiosT[[#This Row],[INSTITUCION TIPO]])</f>
        <v>UNIVERSIDAD</v>
      </c>
    </row>
    <row r="466" spans="1:16">
      <c r="A466" t="str">
        <f>CentroEstudiosT[[#This Row],[INSTITUCION SUNEDU]] &amp; IF(LEN(CentroEstudiosT[[#This Row],[SIGLAS]])&gt;0," - " &amp; CentroEstudiosT[[#This Row],[SIGLAS]],"")</f>
        <v>UNIVERSIDAD PRIVADA SAN JUAN BAUTISTA S.A.C. (*6)</v>
      </c>
      <c r="B46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Row],[PAIS]])),MAX($B$4:B465)+1,0),0)</f>
        <v>0</v>
      </c>
      <c r="C466" t="s">
        <v>199</v>
      </c>
      <c r="D466" t="s">
        <v>1393</v>
      </c>
      <c r="E466" t="s">
        <v>2915</v>
      </c>
      <c r="F466" t="s">
        <v>2334</v>
      </c>
      <c r="H466" t="s">
        <v>1199</v>
      </c>
      <c r="K466" t="s">
        <v>1200</v>
      </c>
      <c r="N466" t="str">
        <f>IFERROR(INDEX(CentroEstudiosT[NOMBRE], MATCH(ROWS($N$5:N466), CentroEstudiosT[BUSCADOR], 0)),"")</f>
        <v/>
      </c>
      <c r="P466" t="str">
        <f>UPPER(CentroEstudiosT[[#This Row],[INSTITUCION TIPO]])</f>
        <v>UNIVERSIDAD</v>
      </c>
    </row>
    <row r="467" spans="1:16">
      <c r="A467" t="str">
        <f>CentroEstudiosT[[#This Row],[INSTITUCION SUNEDU]] &amp; IF(LEN(CentroEstudiosT[[#This Row],[SIGLAS]])&gt;0," - " &amp; CentroEstudiosT[[#This Row],[SIGLAS]],"")</f>
        <v>UNIVERSIDAD SEMINARIO EVANGELICO DE LIMA (*12)</v>
      </c>
      <c r="B46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Row],[PAIS]])),MAX($B$4:B466)+1,0),0)</f>
        <v>0</v>
      </c>
      <c r="C467" t="s">
        <v>199</v>
      </c>
      <c r="D467" t="s">
        <v>1406</v>
      </c>
      <c r="E467" t="s">
        <v>2916</v>
      </c>
      <c r="F467" t="s">
        <v>2339</v>
      </c>
      <c r="H467" t="s">
        <v>1199</v>
      </c>
      <c r="K467" t="s">
        <v>1220</v>
      </c>
      <c r="N467" t="str">
        <f>IFERROR(INDEX(CentroEstudiosT[NOMBRE], MATCH(ROWS($N$5:N467), CentroEstudiosT[BUSCADOR], 0)),"")</f>
        <v/>
      </c>
      <c r="P467" t="str">
        <f>UPPER(CentroEstudiosT[[#This Row],[INSTITUCION TIPO]])</f>
        <v>UNIVERSIDAD</v>
      </c>
    </row>
    <row r="468" spans="1:16">
      <c r="A468" t="str">
        <f>CentroEstudiosT[[#This Row],[INSTITUCION SUNEDU]] &amp; IF(LEN(CentroEstudiosT[[#This Row],[SIGLAS]])&gt;0," - " &amp; CentroEstudiosT[[#This Row],[SIGLAS]],"")</f>
        <v>UNIVERSIDAD NACIONAL AGRARIA DE LA SELVA</v>
      </c>
      <c r="B46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Row],[PAIS]])),MAX($B$4:B467)+1,0),0)</f>
        <v>0</v>
      </c>
      <c r="C468" t="s">
        <v>199</v>
      </c>
      <c r="D468" t="s">
        <v>1305</v>
      </c>
      <c r="E468" t="s">
        <v>2917</v>
      </c>
      <c r="F468" t="s">
        <v>2265</v>
      </c>
      <c r="H468" t="s">
        <v>2185</v>
      </c>
      <c r="K468" t="s">
        <v>1200</v>
      </c>
      <c r="N468" t="str">
        <f>IFERROR(INDEX(CentroEstudiosT[NOMBRE], MATCH(ROWS($N$5:N468), CentroEstudiosT[BUSCADOR], 0)),"")</f>
        <v/>
      </c>
      <c r="P468" t="str">
        <f>UPPER(CentroEstudiosT[[#This Row],[INSTITUCION TIPO]])</f>
        <v>UNIVERSIDAD</v>
      </c>
    </row>
    <row r="469" spans="1:16">
      <c r="A469" t="str">
        <f>CentroEstudiosT[[#This Row],[INSTITUCION SUNEDU]] &amp; IF(LEN(CentroEstudiosT[[#This Row],[SIGLAS]])&gt;0," - " &amp; CentroEstudiosT[[#This Row],[SIGLAS]],"")</f>
        <v>UNIVERSIDAD NACIONAL AGRARIA LA MOLINA - UNALM</v>
      </c>
      <c r="B46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Row],[PAIS]])),MAX($B$4:B468)+1,0),0)</f>
        <v>0</v>
      </c>
      <c r="C469" t="s">
        <v>199</v>
      </c>
      <c r="D469" t="s">
        <v>1306</v>
      </c>
      <c r="E469" t="s">
        <v>2918</v>
      </c>
      <c r="F469" t="s">
        <v>2266</v>
      </c>
      <c r="G469" t="s">
        <v>1307</v>
      </c>
      <c r="H469" t="s">
        <v>2185</v>
      </c>
      <c r="K469" t="s">
        <v>1200</v>
      </c>
      <c r="N469" t="str">
        <f>IFERROR(INDEX(CentroEstudiosT[NOMBRE], MATCH(ROWS($N$5:N469), CentroEstudiosT[BUSCADOR], 0)),"")</f>
        <v/>
      </c>
      <c r="P469" t="str">
        <f>UPPER(CentroEstudiosT[[#This Row],[INSTITUCION TIPO]])</f>
        <v>UNIVERSIDAD</v>
      </c>
    </row>
    <row r="470" spans="1:16">
      <c r="A470" t="str">
        <f>CentroEstudiosT[[#This Row],[INSTITUCION SUNEDU]] &amp; IF(LEN(CentroEstudiosT[[#This Row],[SIGLAS]])&gt;0," - " &amp; CentroEstudiosT[[#This Row],[SIGLAS]],"")</f>
        <v>UNIVERSIDAD NACIONAL AMAZONICA DE MADRE DE DIOS</v>
      </c>
      <c r="B47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Row],[PAIS]])),MAX($B$4:B469)+1,0),0)</f>
        <v>0</v>
      </c>
      <c r="C470" t="s">
        <v>199</v>
      </c>
      <c r="D470" t="s">
        <v>1308</v>
      </c>
      <c r="E470" t="s">
        <v>2919</v>
      </c>
      <c r="F470" t="s">
        <v>2267</v>
      </c>
      <c r="H470" t="s">
        <v>2185</v>
      </c>
      <c r="K470" t="s">
        <v>1200</v>
      </c>
      <c r="N470" t="str">
        <f>IFERROR(INDEX(CentroEstudiosT[NOMBRE], MATCH(ROWS($N$5:N470), CentroEstudiosT[BUSCADOR], 0)),"")</f>
        <v/>
      </c>
      <c r="P470" t="str">
        <f>UPPER(CentroEstudiosT[[#This Row],[INSTITUCION TIPO]])</f>
        <v>UNIVERSIDAD</v>
      </c>
    </row>
    <row r="471" spans="1:16">
      <c r="A471" t="str">
        <f>CentroEstudiosT[[#This Row],[INSTITUCION SUNEDU]] &amp; IF(LEN(CentroEstudiosT[[#This Row],[SIGLAS]])&gt;0," - " &amp; CentroEstudiosT[[#This Row],[SIGLAS]],"")</f>
        <v>UNIVERSIDAD NACIONAL AUTONOMA DE ALTO AMAZONAS</v>
      </c>
      <c r="B47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Row],[PAIS]])),MAX($B$4:B470)+1,0),0)</f>
        <v>0</v>
      </c>
      <c r="C471" t="s">
        <v>199</v>
      </c>
      <c r="D471" t="s">
        <v>1309</v>
      </c>
      <c r="E471" t="s">
        <v>2920</v>
      </c>
      <c r="F471" t="s">
        <v>2268</v>
      </c>
      <c r="H471" t="s">
        <v>2185</v>
      </c>
      <c r="K471" t="s">
        <v>1200</v>
      </c>
      <c r="N471" t="str">
        <f>IFERROR(INDEX(CentroEstudiosT[NOMBRE], MATCH(ROWS($N$5:N471), CentroEstudiosT[BUSCADOR], 0)),"")</f>
        <v/>
      </c>
      <c r="P471" t="str">
        <f>UPPER(CentroEstudiosT[[#This Row],[INSTITUCION TIPO]])</f>
        <v>UNIVERSIDAD</v>
      </c>
    </row>
    <row r="472" spans="1:16">
      <c r="A472" t="str">
        <f>CentroEstudiosT[[#This Row],[INSTITUCION SUNEDU]] &amp; IF(LEN(CentroEstudiosT[[#This Row],[SIGLAS]])&gt;0," - " &amp; CentroEstudiosT[[#This Row],[SIGLAS]],"")</f>
        <v>UNIVERSIDAD NACIONAL AUTONOMA DE CHOTA</v>
      </c>
      <c r="B47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Row],[PAIS]])),MAX($B$4:B471)+1,0),0)</f>
        <v>0</v>
      </c>
      <c r="C472" t="s">
        <v>199</v>
      </c>
      <c r="D472" t="s">
        <v>1310</v>
      </c>
      <c r="E472" t="s">
        <v>2921</v>
      </c>
      <c r="F472" t="s">
        <v>2269</v>
      </c>
      <c r="H472" t="s">
        <v>2185</v>
      </c>
      <c r="K472" t="s">
        <v>1200</v>
      </c>
      <c r="N472" t="str">
        <f>IFERROR(INDEX(CentroEstudiosT[NOMBRE], MATCH(ROWS($N$5:N472), CentroEstudiosT[BUSCADOR], 0)),"")</f>
        <v/>
      </c>
      <c r="P472" t="str">
        <f>UPPER(CentroEstudiosT[[#This Row],[INSTITUCION TIPO]])</f>
        <v>UNIVERSIDAD</v>
      </c>
    </row>
    <row r="473" spans="1:16">
      <c r="A473" t="str">
        <f>CentroEstudiosT[[#This Row],[INSTITUCION SUNEDU]] &amp; IF(LEN(CentroEstudiosT[[#This Row],[SIGLAS]])&gt;0," - " &amp; CentroEstudiosT[[#This Row],[SIGLAS]],"")</f>
        <v>UNIVERSIDAD NACIONAL DANIEL ALCIDES CARRION</v>
      </c>
      <c r="B47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Row],[PAIS]])),MAX($B$4:B472)+1,0),0)</f>
        <v>0</v>
      </c>
      <c r="C473" t="s">
        <v>199</v>
      </c>
      <c r="D473" t="s">
        <v>1311</v>
      </c>
      <c r="E473" t="s">
        <v>2922</v>
      </c>
      <c r="F473" t="s">
        <v>2270</v>
      </c>
      <c r="H473" t="s">
        <v>2185</v>
      </c>
      <c r="K473" t="s">
        <v>1200</v>
      </c>
      <c r="N473" t="str">
        <f>IFERROR(INDEX(CentroEstudiosT[NOMBRE], MATCH(ROWS($N$5:N473), CentroEstudiosT[BUSCADOR], 0)),"")</f>
        <v/>
      </c>
      <c r="P473" t="str">
        <f>UPPER(CentroEstudiosT[[#This Row],[INSTITUCION TIPO]])</f>
        <v>UNIVERSIDAD</v>
      </c>
    </row>
    <row r="474" spans="1:16">
      <c r="A474" t="str">
        <f>CentroEstudiosT[[#This Row],[INSTITUCION SUNEDU]] &amp; IF(LEN(CentroEstudiosT[[#This Row],[SIGLAS]])&gt;0," - " &amp; CentroEstudiosT[[#This Row],[SIGLAS]],"")</f>
        <v>UNIVERSIDAD NACIONAL DE BARRANCA</v>
      </c>
      <c r="B47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Row],[PAIS]])),MAX($B$4:B473)+1,0),0)</f>
        <v>0</v>
      </c>
      <c r="C474" t="s">
        <v>199</v>
      </c>
      <c r="D474" t="s">
        <v>1312</v>
      </c>
      <c r="E474" t="s">
        <v>2923</v>
      </c>
      <c r="F474" t="s">
        <v>2271</v>
      </c>
      <c r="H474" t="s">
        <v>2185</v>
      </c>
      <c r="K474" t="s">
        <v>1200</v>
      </c>
      <c r="N474" t="str">
        <f>IFERROR(INDEX(CentroEstudiosT[NOMBRE], MATCH(ROWS($N$5:N474), CentroEstudiosT[BUSCADOR], 0)),"")</f>
        <v/>
      </c>
      <c r="P474" t="str">
        <f>UPPER(CentroEstudiosT[[#This Row],[INSTITUCION TIPO]])</f>
        <v>UNIVERSIDAD</v>
      </c>
    </row>
    <row r="475" spans="1:16">
      <c r="A475" t="str">
        <f>CentroEstudiosT[[#This Row],[INSTITUCION SUNEDU]] &amp; IF(LEN(CentroEstudiosT[[#This Row],[SIGLAS]])&gt;0," - " &amp; CentroEstudiosT[[#This Row],[SIGLAS]],"")</f>
        <v>UNIVERSIDAD NACIONAL DE CAJAMARCA</v>
      </c>
      <c r="B47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Row],[PAIS]])),MAX($B$4:B474)+1,0),0)</f>
        <v>0</v>
      </c>
      <c r="C475" t="s">
        <v>199</v>
      </c>
      <c r="D475" t="s">
        <v>1313</v>
      </c>
      <c r="E475" t="s">
        <v>2924</v>
      </c>
      <c r="F475" t="s">
        <v>2272</v>
      </c>
      <c r="H475" t="s">
        <v>2185</v>
      </c>
      <c r="K475" t="s">
        <v>1200</v>
      </c>
      <c r="N475" t="str">
        <f>IFERROR(INDEX(CentroEstudiosT[NOMBRE], MATCH(ROWS($N$5:N475), CentroEstudiosT[BUSCADOR], 0)),"")</f>
        <v/>
      </c>
      <c r="P475" t="str">
        <f>UPPER(CentroEstudiosT[[#This Row],[INSTITUCION TIPO]])</f>
        <v>UNIVERSIDAD</v>
      </c>
    </row>
    <row r="476" spans="1:16">
      <c r="A476" t="str">
        <f>CentroEstudiosT[[#This Row],[INSTITUCION SUNEDU]] &amp; IF(LEN(CentroEstudiosT[[#This Row],[SIGLAS]])&gt;0," - " &amp; CentroEstudiosT[[#This Row],[SIGLAS]],"")</f>
        <v>UNIVERSIDAD NACIONAL DE CAÑETE</v>
      </c>
      <c r="B47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Row],[PAIS]])),MAX($B$4:B475)+1,0),0)</f>
        <v>0</v>
      </c>
      <c r="C476" t="s">
        <v>199</v>
      </c>
      <c r="D476" t="s">
        <v>1314</v>
      </c>
      <c r="E476" t="s">
        <v>2925</v>
      </c>
      <c r="F476" t="s">
        <v>2273</v>
      </c>
      <c r="H476" t="s">
        <v>2185</v>
      </c>
      <c r="K476" t="s">
        <v>1200</v>
      </c>
      <c r="N476" t="str">
        <f>IFERROR(INDEX(CentroEstudiosT[NOMBRE], MATCH(ROWS($N$5:N476), CentroEstudiosT[BUSCADOR], 0)),"")</f>
        <v/>
      </c>
      <c r="P476" t="str">
        <f>UPPER(CentroEstudiosT[[#This Row],[INSTITUCION TIPO]])</f>
        <v>UNIVERSIDAD</v>
      </c>
    </row>
    <row r="477" spans="1:16">
      <c r="A477" t="str">
        <f>CentroEstudiosT[[#This Row],[INSTITUCION SUNEDU]] &amp; IF(LEN(CentroEstudiosT[[#This Row],[SIGLAS]])&gt;0," - " &amp; CentroEstudiosT[[#This Row],[SIGLAS]],"")</f>
        <v>UN DE FRONTERA</v>
      </c>
      <c r="B47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Row],[PAIS]])),MAX($B$4:B476)+1,0),0)</f>
        <v>0</v>
      </c>
      <c r="C477" t="s">
        <v>199</v>
      </c>
      <c r="D477" t="s">
        <v>2417</v>
      </c>
      <c r="E477" t="s">
        <v>2926</v>
      </c>
      <c r="F477" t="s">
        <v>2440</v>
      </c>
      <c r="H477" t="s">
        <v>1194</v>
      </c>
      <c r="K477" t="s">
        <v>1426</v>
      </c>
      <c r="N477" t="str">
        <f>IFERROR(INDEX(CentroEstudiosT[NOMBRE], MATCH(ROWS($N$5:N477), CentroEstudiosT[BUSCADOR], 0)),"")</f>
        <v/>
      </c>
      <c r="P477" t="str">
        <f>UPPER(CentroEstudiosT[[#This Row],[INSTITUCION TIPO]])</f>
        <v>UNIVERSIDAD</v>
      </c>
    </row>
    <row r="478" spans="1:16">
      <c r="A478" t="str">
        <f>CentroEstudiosT[[#This Row],[INSTITUCION SUNEDU]] &amp; IF(LEN(CentroEstudiosT[[#This Row],[SIGLAS]])&gt;0," - " &amp; CentroEstudiosT[[#This Row],[SIGLAS]],"")</f>
        <v>UNIVERSIDAD NACIONAL DE HUANCAVELICA</v>
      </c>
      <c r="B47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Row],[PAIS]])),MAX($B$4:B477)+1,0),0)</f>
        <v>0</v>
      </c>
      <c r="C478" t="s">
        <v>199</v>
      </c>
      <c r="D478" t="s">
        <v>1317</v>
      </c>
      <c r="E478" t="s">
        <v>2927</v>
      </c>
      <c r="F478" t="s">
        <v>2276</v>
      </c>
      <c r="G478" s="11"/>
      <c r="H478" t="s">
        <v>2185</v>
      </c>
      <c r="K478" t="s">
        <v>1200</v>
      </c>
      <c r="N478" t="str">
        <f>IFERROR(INDEX(CentroEstudiosT[NOMBRE], MATCH(ROWS($N$5:N478), CentroEstudiosT[BUSCADOR], 0)),"")</f>
        <v/>
      </c>
      <c r="P478" t="str">
        <f>UPPER(CentroEstudiosT[[#This Row],[INSTITUCION TIPO]])</f>
        <v>UNIVERSIDAD</v>
      </c>
    </row>
    <row r="479" spans="1:16">
      <c r="A479" t="str">
        <f>CentroEstudiosT[[#This Row],[INSTITUCION SUNEDU]] &amp; IF(LEN(CentroEstudiosT[[#This Row],[SIGLAS]])&gt;0," - " &amp; CentroEstudiosT[[#This Row],[SIGLAS]],"")</f>
        <v>UNIVERSIDAD NACIONAL DE INGENIERIA - UNI</v>
      </c>
      <c r="B47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Row],[PAIS]])),MAX($B$4:B478)+1,0),0)</f>
        <v>0</v>
      </c>
      <c r="C479" t="s">
        <v>199</v>
      </c>
      <c r="D479" t="s">
        <v>1318</v>
      </c>
      <c r="E479" t="s">
        <v>2928</v>
      </c>
      <c r="F479" s="11" t="s">
        <v>2277</v>
      </c>
      <c r="G479" t="s">
        <v>1319</v>
      </c>
      <c r="H479" t="s">
        <v>2185</v>
      </c>
      <c r="K479" t="s">
        <v>1200</v>
      </c>
      <c r="N479" t="str">
        <f>IFERROR(INDEX(CentroEstudiosT[NOMBRE], MATCH(ROWS($N$5:N479), CentroEstudiosT[BUSCADOR], 0)),"")</f>
        <v/>
      </c>
      <c r="P479" t="str">
        <f>UPPER(CentroEstudiosT[[#This Row],[INSTITUCION TIPO]])</f>
        <v>UNIVERSIDAD</v>
      </c>
    </row>
    <row r="480" spans="1:16">
      <c r="A480" t="str">
        <f>CentroEstudiosT[[#This Row],[INSTITUCION SUNEDU]] &amp; IF(LEN(CentroEstudiosT[[#This Row],[SIGLAS]])&gt;0," - " &amp; CentroEstudiosT[[#This Row],[SIGLAS]],"")</f>
        <v>UNIVERSIDAD NACIONAL DE JAEN</v>
      </c>
      <c r="B48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Row],[PAIS]])),MAX($B$4:B479)+1,0),0)</f>
        <v>0</v>
      </c>
      <c r="C480" t="s">
        <v>199</v>
      </c>
      <c r="D480" t="s">
        <v>1320</v>
      </c>
      <c r="E480" t="s">
        <v>2929</v>
      </c>
      <c r="F480" t="s">
        <v>2278</v>
      </c>
      <c r="H480" t="s">
        <v>2185</v>
      </c>
      <c r="K480" t="s">
        <v>1200</v>
      </c>
      <c r="N480" t="str">
        <f>IFERROR(INDEX(CentroEstudiosT[NOMBRE], MATCH(ROWS($N$5:N480), CentroEstudiosT[BUSCADOR], 0)),"")</f>
        <v/>
      </c>
      <c r="P480" t="str">
        <f>UPPER(CentroEstudiosT[[#This Row],[INSTITUCION TIPO]])</f>
        <v>UNIVERSIDAD</v>
      </c>
    </row>
    <row r="481" spans="1:16">
      <c r="A481" t="str">
        <f>CentroEstudiosT[[#This Row],[INSTITUCION SUNEDU]] &amp; IF(LEN(CentroEstudiosT[[#This Row],[SIGLAS]])&gt;0," - " &amp; CentroEstudiosT[[#This Row],[SIGLAS]],"")</f>
        <v>UNIVERSIDAD NACIONAL DE LA AMAZONIA PERUANA</v>
      </c>
      <c r="B48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Row],[PAIS]])),MAX($B$4:B480)+1,0),0)</f>
        <v>0</v>
      </c>
      <c r="C481" t="s">
        <v>199</v>
      </c>
      <c r="D481" t="s">
        <v>1321</v>
      </c>
      <c r="E481" t="s">
        <v>2930</v>
      </c>
      <c r="F481" t="s">
        <v>2279</v>
      </c>
      <c r="H481" t="s">
        <v>2185</v>
      </c>
      <c r="K481" t="s">
        <v>1200</v>
      </c>
      <c r="N481" t="str">
        <f>IFERROR(INDEX(CentroEstudiosT[NOMBRE], MATCH(ROWS($N$5:N481), CentroEstudiosT[BUSCADOR], 0)),"")</f>
        <v/>
      </c>
      <c r="P481" t="str">
        <f>UPPER(CentroEstudiosT[[#This Row],[INSTITUCION TIPO]])</f>
        <v>UNIVERSIDAD</v>
      </c>
    </row>
    <row r="482" spans="1:16">
      <c r="A482" t="str">
        <f>CentroEstudiosT[[#This Row],[INSTITUCION SUNEDU]] &amp; IF(LEN(CentroEstudiosT[[#This Row],[SIGLAS]])&gt;0," - " &amp; CentroEstudiosT[[#This Row],[SIGLAS]],"")</f>
        <v>UNIVERSIDAD NACIONAL DE PIURA</v>
      </c>
      <c r="B48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Row],[PAIS]])),MAX($B$4:B481)+1,0),0)</f>
        <v>0</v>
      </c>
      <c r="C482" t="s">
        <v>199</v>
      </c>
      <c r="D482" t="s">
        <v>1322</v>
      </c>
      <c r="E482" t="s">
        <v>2931</v>
      </c>
      <c r="F482" t="s">
        <v>2280</v>
      </c>
      <c r="H482" t="s">
        <v>2185</v>
      </c>
      <c r="K482" t="s">
        <v>1200</v>
      </c>
      <c r="N482" t="str">
        <f>IFERROR(INDEX(CentroEstudiosT[NOMBRE], MATCH(ROWS($N$5:N482), CentroEstudiosT[BUSCADOR], 0)),"")</f>
        <v/>
      </c>
      <c r="P482" t="str">
        <f>UPPER(CentroEstudiosT[[#This Row],[INSTITUCION TIPO]])</f>
        <v>UNIVERSIDAD</v>
      </c>
    </row>
    <row r="483" spans="1:16">
      <c r="A483" t="str">
        <f>CentroEstudiosT[[#This Row],[INSTITUCION SUNEDU]] &amp; IF(LEN(CentroEstudiosT[[#This Row],[SIGLAS]])&gt;0," - " &amp; CentroEstudiosT[[#This Row],[SIGLAS]],"")</f>
        <v>UNIVERSIDAD NACIONAL DE SAN AGUSTIN DE AREQUIPA</v>
      </c>
      <c r="B48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Row],[PAIS]])),MAX($B$4:B482)+1,0),0)</f>
        <v>0</v>
      </c>
      <c r="C483" t="s">
        <v>199</v>
      </c>
      <c r="D483" t="s">
        <v>1323</v>
      </c>
      <c r="E483" t="s">
        <v>2932</v>
      </c>
      <c r="F483" t="s">
        <v>2281</v>
      </c>
      <c r="H483" t="s">
        <v>2185</v>
      </c>
      <c r="K483" t="s">
        <v>1200</v>
      </c>
      <c r="N483" t="str">
        <f>IFERROR(INDEX(CentroEstudiosT[NOMBRE], MATCH(ROWS($N$5:N483), CentroEstudiosT[BUSCADOR], 0)),"")</f>
        <v/>
      </c>
      <c r="P483" t="str">
        <f>UPPER(CentroEstudiosT[[#This Row],[INSTITUCION TIPO]])</f>
        <v>UNIVERSIDAD</v>
      </c>
    </row>
    <row r="484" spans="1:16">
      <c r="A484" t="str">
        <f>CentroEstudiosT[[#This Row],[INSTITUCION SUNEDU]] &amp; IF(LEN(CentroEstudiosT[[#This Row],[SIGLAS]])&gt;0," - " &amp; CentroEstudiosT[[#This Row],[SIGLAS]],"")</f>
        <v>UNIVERSIDAD NACIONAL DE SAN MARTIN</v>
      </c>
      <c r="B48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Row],[PAIS]])),MAX($B$4:B483)+1,0),0)</f>
        <v>0</v>
      </c>
      <c r="C484" t="s">
        <v>199</v>
      </c>
      <c r="D484" t="s">
        <v>1326</v>
      </c>
      <c r="E484" t="s">
        <v>2933</v>
      </c>
      <c r="F484" t="s">
        <v>2284</v>
      </c>
      <c r="H484" t="s">
        <v>2185</v>
      </c>
      <c r="K484" t="s">
        <v>1200</v>
      </c>
      <c r="N484" t="str">
        <f>IFERROR(INDEX(CentroEstudiosT[NOMBRE], MATCH(ROWS($N$5:N484), CentroEstudiosT[BUSCADOR], 0)),"")</f>
        <v/>
      </c>
      <c r="P484" t="str">
        <f>UPPER(CentroEstudiosT[[#This Row],[INSTITUCION TIPO]])</f>
        <v>UNIVERSIDAD</v>
      </c>
    </row>
    <row r="485" spans="1:16">
      <c r="A485" t="str">
        <f>CentroEstudiosT[[#This Row],[INSTITUCION SUNEDU]] &amp; IF(LEN(CentroEstudiosT[[#This Row],[SIGLAS]])&gt;0," - " &amp; CentroEstudiosT[[#This Row],[SIGLAS]],"")</f>
        <v>UNIVERSIDAD NACIONAL DE TRUJILLO</v>
      </c>
      <c r="B48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Row],[PAIS]])),MAX($B$4:B484)+1,0),0)</f>
        <v>0</v>
      </c>
      <c r="C485" t="s">
        <v>199</v>
      </c>
      <c r="D485" t="s">
        <v>1327</v>
      </c>
      <c r="E485" t="s">
        <v>2934</v>
      </c>
      <c r="F485" t="s">
        <v>2285</v>
      </c>
      <c r="H485" t="s">
        <v>2185</v>
      </c>
      <c r="K485" t="s">
        <v>1200</v>
      </c>
      <c r="N485" t="str">
        <f>IFERROR(INDEX(CentroEstudiosT[NOMBRE], MATCH(ROWS($N$5:N485), CentroEstudiosT[BUSCADOR], 0)),"")</f>
        <v/>
      </c>
      <c r="P485" t="str">
        <f>UPPER(CentroEstudiosT[[#This Row],[INSTITUCION TIPO]])</f>
        <v>UNIVERSIDAD</v>
      </c>
    </row>
    <row r="486" spans="1:16">
      <c r="A486" t="str">
        <f>CentroEstudiosT[[#This Row],[INSTITUCION SUNEDU]] &amp; IF(LEN(CentroEstudiosT[[#This Row],[SIGLAS]])&gt;0," - " &amp; CentroEstudiosT[[#This Row],[SIGLAS]],"")</f>
        <v>UNIVERSIDAD NACIONAL DE TUMBES</v>
      </c>
      <c r="B48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Row],[PAIS]])),MAX($B$4:B485)+1,0),0)</f>
        <v>0</v>
      </c>
      <c r="C486" t="s">
        <v>199</v>
      </c>
      <c r="D486" t="s">
        <v>1328</v>
      </c>
      <c r="E486" t="s">
        <v>2935</v>
      </c>
      <c r="F486" t="s">
        <v>2286</v>
      </c>
      <c r="H486" t="s">
        <v>2185</v>
      </c>
      <c r="K486" t="s">
        <v>1200</v>
      </c>
      <c r="N486" t="str">
        <f>IFERROR(INDEX(CentroEstudiosT[NOMBRE], MATCH(ROWS($N$5:N486), CentroEstudiosT[BUSCADOR], 0)),"")</f>
        <v/>
      </c>
      <c r="P486" t="str">
        <f>UPPER(CentroEstudiosT[[#This Row],[INSTITUCION TIPO]])</f>
        <v>UNIVERSIDAD</v>
      </c>
    </row>
    <row r="487" spans="1:16">
      <c r="A487" t="str">
        <f>CentroEstudiosT[[#This Row],[INSTITUCION SUNEDU]] &amp; IF(LEN(CentroEstudiosT[[#This Row],[SIGLAS]])&gt;0," - " &amp; CentroEstudiosT[[#This Row],[SIGLAS]],"")</f>
        <v>UNIVERSIDAD NACIONAL DE UCAYALI</v>
      </c>
      <c r="B48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Row],[PAIS]])),MAX($B$4:B486)+1,0),0)</f>
        <v>0</v>
      </c>
      <c r="C487" t="s">
        <v>199</v>
      </c>
      <c r="D487" t="s">
        <v>1329</v>
      </c>
      <c r="E487" t="s">
        <v>2936</v>
      </c>
      <c r="F487" t="s">
        <v>2287</v>
      </c>
      <c r="H487" t="s">
        <v>2185</v>
      </c>
      <c r="K487" t="s">
        <v>1200</v>
      </c>
      <c r="N487" t="str">
        <f>IFERROR(INDEX(CentroEstudiosT[NOMBRE], MATCH(ROWS($N$5:N487), CentroEstudiosT[BUSCADOR], 0)),"")</f>
        <v/>
      </c>
      <c r="P487" t="str">
        <f>UPPER(CentroEstudiosT[[#This Row],[INSTITUCION TIPO]])</f>
        <v>UNIVERSIDAD</v>
      </c>
    </row>
    <row r="488" spans="1:16">
      <c r="A488" t="str">
        <f>CentroEstudiosT[[#This Row],[INSTITUCION SUNEDU]] &amp; IF(LEN(CentroEstudiosT[[#This Row],[SIGLAS]])&gt;0," - " &amp; CentroEstudiosT[[#This Row],[SIGLAS]],"")</f>
        <v>UNIVERSIDAD NACIONAL DEL ALTIPLANO</v>
      </c>
      <c r="B48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Row],[PAIS]])),MAX($B$4:B487)+1,0),0)</f>
        <v>0</v>
      </c>
      <c r="C488" t="s">
        <v>199</v>
      </c>
      <c r="D488" t="s">
        <v>1330</v>
      </c>
      <c r="E488" t="s">
        <v>2937</v>
      </c>
      <c r="F488" t="s">
        <v>2288</v>
      </c>
      <c r="H488" t="s">
        <v>2185</v>
      </c>
      <c r="K488" t="s">
        <v>1200</v>
      </c>
      <c r="N488" t="str">
        <f>IFERROR(INDEX(CentroEstudiosT[NOMBRE], MATCH(ROWS($N$5:N488), CentroEstudiosT[BUSCADOR], 0)),"")</f>
        <v/>
      </c>
      <c r="P488" t="str">
        <f>UPPER(CentroEstudiosT[[#This Row],[INSTITUCION TIPO]])</f>
        <v>UNIVERSIDAD</v>
      </c>
    </row>
    <row r="489" spans="1:16">
      <c r="A489" t="str">
        <f>CentroEstudiosT[[#This Row],[INSTITUCION SUNEDU]] &amp; IF(LEN(CentroEstudiosT[[#This Row],[SIGLAS]])&gt;0," - " &amp; CentroEstudiosT[[#This Row],[SIGLAS]],"")</f>
        <v>UNIVERSIDAD NACIONAL DEL CALLAO</v>
      </c>
      <c r="B48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Row],[PAIS]])),MAX($B$4:B488)+1,0),0)</f>
        <v>0</v>
      </c>
      <c r="C489" t="s">
        <v>199</v>
      </c>
      <c r="D489" t="s">
        <v>1331</v>
      </c>
      <c r="E489" t="s">
        <v>2938</v>
      </c>
      <c r="F489" t="s">
        <v>2289</v>
      </c>
      <c r="H489" t="s">
        <v>2185</v>
      </c>
      <c r="K489" t="s">
        <v>1200</v>
      </c>
      <c r="N489" t="str">
        <f>IFERROR(INDEX(CentroEstudiosT[NOMBRE], MATCH(ROWS($N$5:N489), CentroEstudiosT[BUSCADOR], 0)),"")</f>
        <v/>
      </c>
      <c r="P489" t="str">
        <f>UPPER(CentroEstudiosT[[#This Row],[INSTITUCION TIPO]])</f>
        <v>UNIVERSIDAD</v>
      </c>
    </row>
    <row r="490" spans="1:16">
      <c r="A490" t="str">
        <f>CentroEstudiosT[[#This Row],[INSTITUCION SUNEDU]] &amp; IF(LEN(CentroEstudiosT[[#This Row],[SIGLAS]])&gt;0," - " &amp; CentroEstudiosT[[#This Row],[SIGLAS]],"")</f>
        <v>UNIVERSIDAD NACIONAL DEL CENTRO DEL PERU</v>
      </c>
      <c r="B49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Row],[PAIS]])),MAX($B$4:B489)+1,0),0)</f>
        <v>0</v>
      </c>
      <c r="C490" t="s">
        <v>199</v>
      </c>
      <c r="D490" t="s">
        <v>1332</v>
      </c>
      <c r="E490" t="s">
        <v>2939</v>
      </c>
      <c r="F490" t="s">
        <v>2290</v>
      </c>
      <c r="H490" t="s">
        <v>2185</v>
      </c>
      <c r="K490" t="s">
        <v>1200</v>
      </c>
      <c r="N490" t="str">
        <f>IFERROR(INDEX(CentroEstudiosT[NOMBRE], MATCH(ROWS($N$5:N490), CentroEstudiosT[BUSCADOR], 0)),"")</f>
        <v/>
      </c>
      <c r="P490" t="str">
        <f>UPPER(CentroEstudiosT[[#This Row],[INSTITUCION TIPO]])</f>
        <v>UNIVERSIDAD</v>
      </c>
    </row>
    <row r="491" spans="1:16">
      <c r="A491" t="str">
        <f>CentroEstudiosT[[#This Row],[INSTITUCION SUNEDU]] &amp; IF(LEN(CentroEstudiosT[[#This Row],[SIGLAS]])&gt;0," - " &amp; CentroEstudiosT[[#This Row],[SIGLAS]],"")</f>
        <v>UNIVERSIDAD NACIONAL DEL SANTA</v>
      </c>
      <c r="B49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Row],[PAIS]])),MAX($B$4:B490)+1,0),0)</f>
        <v>0</v>
      </c>
      <c r="C491" t="s">
        <v>199</v>
      </c>
      <c r="D491" t="s">
        <v>1333</v>
      </c>
      <c r="E491" t="s">
        <v>2940</v>
      </c>
      <c r="F491" t="s">
        <v>2291</v>
      </c>
      <c r="H491" t="s">
        <v>2185</v>
      </c>
      <c r="K491" t="s">
        <v>1200</v>
      </c>
      <c r="N491" t="str">
        <f>IFERROR(INDEX(CentroEstudiosT[NOMBRE], MATCH(ROWS($N$5:N491), CentroEstudiosT[BUSCADOR], 0)),"")</f>
        <v/>
      </c>
      <c r="P491" t="str">
        <f>UPPER(CentroEstudiosT[[#This Row],[INSTITUCION TIPO]])</f>
        <v>UNIVERSIDAD</v>
      </c>
    </row>
    <row r="492" spans="1:16">
      <c r="A492" t="str">
        <f>CentroEstudiosT[[#This Row],[INSTITUCION SUNEDU]] &amp; IF(LEN(CentroEstudiosT[[#This Row],[SIGLAS]])&gt;0," - " &amp; CentroEstudiosT[[#This Row],[SIGLAS]],"")</f>
        <v>UNIVERSIDAD NACIONAL DE EDUCACION ENRIQUE GUZMAN Y VALLE</v>
      </c>
      <c r="B49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Row],[PAIS]])),MAX($B$4:B491)+1,0),0)</f>
        <v>0</v>
      </c>
      <c r="C492" t="s">
        <v>199</v>
      </c>
      <c r="D492" t="s">
        <v>1316</v>
      </c>
      <c r="E492" t="s">
        <v>2941</v>
      </c>
      <c r="F492" t="s">
        <v>2275</v>
      </c>
      <c r="H492" t="s">
        <v>2185</v>
      </c>
      <c r="K492" t="s">
        <v>1200</v>
      </c>
      <c r="N492" t="str">
        <f>IFERROR(INDEX(CentroEstudiosT[NOMBRE], MATCH(ROWS($N$5:N492), CentroEstudiosT[BUSCADOR], 0)),"")</f>
        <v/>
      </c>
      <c r="P492" t="str">
        <f>UPPER(CentroEstudiosT[[#This Row],[INSTITUCION TIPO]])</f>
        <v>UNIVERSIDAD</v>
      </c>
    </row>
    <row r="493" spans="1:16">
      <c r="A493" t="str">
        <f>CentroEstudiosT[[#This Row],[INSTITUCION SUNEDU]] &amp; IF(LEN(CentroEstudiosT[[#This Row],[SIGLAS]])&gt;0," - " &amp; CentroEstudiosT[[#This Row],[SIGLAS]],"")</f>
        <v>UNIVERSIDAD NACIONAL FEDERICO VILLARREAL - UNFV</v>
      </c>
      <c r="B49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Row],[PAIS]])),MAX($B$4:B492)+1,0),0)</f>
        <v>0</v>
      </c>
      <c r="C493" t="s">
        <v>199</v>
      </c>
      <c r="D493" t="s">
        <v>1337</v>
      </c>
      <c r="E493" t="s">
        <v>2942</v>
      </c>
      <c r="F493" t="s">
        <v>2294</v>
      </c>
      <c r="G493" t="s">
        <v>1338</v>
      </c>
      <c r="H493" t="s">
        <v>2185</v>
      </c>
      <c r="K493" t="s">
        <v>1200</v>
      </c>
      <c r="N493" t="str">
        <f>IFERROR(INDEX(CentroEstudiosT[NOMBRE], MATCH(ROWS($N$5:N493), CentroEstudiosT[BUSCADOR], 0)),"")</f>
        <v/>
      </c>
      <c r="P493" t="str">
        <f>UPPER(CentroEstudiosT[[#This Row],[INSTITUCION TIPO]])</f>
        <v>UNIVERSIDAD</v>
      </c>
    </row>
    <row r="494" spans="1:16">
      <c r="A494" t="str">
        <f>CentroEstudiosT[[#This Row],[INSTITUCION SUNEDU]] &amp; IF(LEN(CentroEstudiosT[[#This Row],[SIGLAS]])&gt;0," - " &amp; CentroEstudiosT[[#This Row],[SIGLAS]],"")</f>
        <v>UNIVERSIDAD NACIONAL HERMILIO VALDIZAN DE HUANUCO</v>
      </c>
      <c r="B49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Row],[PAIS]])),MAX($B$4:B493)+1,0),0)</f>
        <v>0</v>
      </c>
      <c r="C494" t="s">
        <v>199</v>
      </c>
      <c r="D494" t="s">
        <v>1339</v>
      </c>
      <c r="E494" t="s">
        <v>2943</v>
      </c>
      <c r="F494" t="s">
        <v>2295</v>
      </c>
      <c r="H494" t="s">
        <v>2185</v>
      </c>
      <c r="K494" t="s">
        <v>1200</v>
      </c>
      <c r="N494" t="str">
        <f>IFERROR(INDEX(CentroEstudiosT[NOMBRE], MATCH(ROWS($N$5:N494), CentroEstudiosT[BUSCADOR], 0)),"")</f>
        <v/>
      </c>
      <c r="P494" t="str">
        <f>UPPER(CentroEstudiosT[[#This Row],[INSTITUCION TIPO]])</f>
        <v>UNIVERSIDAD</v>
      </c>
    </row>
    <row r="495" spans="1:16">
      <c r="A495" t="str">
        <f>CentroEstudiosT[[#This Row],[INSTITUCION SUNEDU]] &amp; IF(LEN(CentroEstudiosT[[#This Row],[SIGLAS]])&gt;0," - " &amp; CentroEstudiosT[[#This Row],[SIGLAS]],"")</f>
        <v>UNIVERSIDAD NACIONAL INTERCULTURAL DE LA AMAZONIA</v>
      </c>
      <c r="B49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Row],[PAIS]])),MAX($B$4:B494)+1,0),0)</f>
        <v>0</v>
      </c>
      <c r="C495" t="s">
        <v>199</v>
      </c>
      <c r="D495" t="s">
        <v>1340</v>
      </c>
      <c r="E495" t="s">
        <v>2944</v>
      </c>
      <c r="F495" t="s">
        <v>2296</v>
      </c>
      <c r="H495" t="s">
        <v>2185</v>
      </c>
      <c r="K495" t="s">
        <v>1200</v>
      </c>
      <c r="N495" t="str">
        <f>IFERROR(INDEX(CentroEstudiosT[NOMBRE], MATCH(ROWS($N$5:N495), CentroEstudiosT[BUSCADOR], 0)),"")</f>
        <v/>
      </c>
      <c r="P495" t="str">
        <f>UPPER(CentroEstudiosT[[#This Row],[INSTITUCION TIPO]])</f>
        <v>UNIVERSIDAD</v>
      </c>
    </row>
    <row r="496" spans="1:16">
      <c r="A496" t="str">
        <f>CentroEstudiosT[[#This Row],[INSTITUCION SUNEDU]] &amp; IF(LEN(CentroEstudiosT[[#This Row],[SIGLAS]])&gt;0," - " &amp; CentroEstudiosT[[#This Row],[SIGLAS]],"")</f>
        <v>UNIVERSIDAD NACIONAL JOSE FAUSTINO SANCHEZ CARRION</v>
      </c>
      <c r="B49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Row],[PAIS]])),MAX($B$4:B495)+1,0),0)</f>
        <v>0</v>
      </c>
      <c r="C496" t="s">
        <v>199</v>
      </c>
      <c r="D496" t="s">
        <v>1342</v>
      </c>
      <c r="E496" t="s">
        <v>2945</v>
      </c>
      <c r="F496" t="s">
        <v>2298</v>
      </c>
      <c r="H496" t="s">
        <v>2185</v>
      </c>
      <c r="K496" t="s">
        <v>1200</v>
      </c>
      <c r="N496" t="str">
        <f>IFERROR(INDEX(CentroEstudiosT[NOMBRE], MATCH(ROWS($N$5:N496), CentroEstudiosT[BUSCADOR], 0)),"")</f>
        <v/>
      </c>
      <c r="P496" t="str">
        <f>UPPER(CentroEstudiosT[[#This Row],[INSTITUCION TIPO]])</f>
        <v>UNIVERSIDAD</v>
      </c>
    </row>
    <row r="497" spans="1:16">
      <c r="A497" t="str">
        <f>CentroEstudiosT[[#This Row],[INSTITUCION SUNEDU]] &amp; IF(LEN(CentroEstudiosT[[#This Row],[SIGLAS]])&gt;0," - " &amp; CentroEstudiosT[[#This Row],[SIGLAS]],"")</f>
        <v>UNIVERSIDAD NACIONAL JORGE BASADRE GROHMANN</v>
      </c>
      <c r="B49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Row],[PAIS]])),MAX($B$4:B496)+1,0),0)</f>
        <v>0</v>
      </c>
      <c r="C497" t="s">
        <v>199</v>
      </c>
      <c r="D497" t="s">
        <v>1341</v>
      </c>
      <c r="E497" t="s">
        <v>2946</v>
      </c>
      <c r="F497" t="s">
        <v>2297</v>
      </c>
      <c r="H497" t="s">
        <v>2185</v>
      </c>
      <c r="I497" s="575"/>
      <c r="K497" t="s">
        <v>1200</v>
      </c>
      <c r="N497" t="str">
        <f>IFERROR(INDEX(CentroEstudiosT[NOMBRE], MATCH(ROWS($N$5:N497), CentroEstudiosT[BUSCADOR], 0)),"")</f>
        <v/>
      </c>
      <c r="P497" t="str">
        <f>UPPER(CentroEstudiosT[[#This Row],[INSTITUCION TIPO]])</f>
        <v>UNIVERSIDAD</v>
      </c>
    </row>
    <row r="498" spans="1:16">
      <c r="A498" t="str">
        <f>CentroEstudiosT[[#This Row],[INSTITUCION SUNEDU]] &amp; IF(LEN(CentroEstudiosT[[#This Row],[SIGLAS]])&gt;0," - " &amp; CentroEstudiosT[[#This Row],[SIGLAS]],"")</f>
        <v>UNIVERSIDAD NACIONAL JOSE MARIA ARGUEDAS</v>
      </c>
      <c r="B49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Row],[PAIS]])),MAX($B$4:B497)+1,0),0)</f>
        <v>0</v>
      </c>
      <c r="C498" t="s">
        <v>199</v>
      </c>
      <c r="D498" t="s">
        <v>1343</v>
      </c>
      <c r="E498" t="s">
        <v>2947</v>
      </c>
      <c r="F498" t="s">
        <v>2299</v>
      </c>
      <c r="H498" t="s">
        <v>2185</v>
      </c>
      <c r="K498" t="s">
        <v>1200</v>
      </c>
      <c r="N498" t="str">
        <f>IFERROR(INDEX(CentroEstudiosT[NOMBRE], MATCH(ROWS($N$5:N498), CentroEstudiosT[BUSCADOR], 0)),"")</f>
        <v/>
      </c>
      <c r="P498" t="str">
        <f>UPPER(CentroEstudiosT[[#This Row],[INSTITUCION TIPO]])</f>
        <v>UNIVERSIDAD</v>
      </c>
    </row>
    <row r="499" spans="1:16">
      <c r="A499" t="str">
        <f>CentroEstudiosT[[#This Row],[INSTITUCION SUNEDU]] &amp; IF(LEN(CentroEstudiosT[[#This Row],[SIGLAS]])&gt;0," - " &amp; CentroEstudiosT[[#This Row],[SIGLAS]],"")</f>
        <v>UNIVERSIDAD NACIONAL MAYOR DE SAN MARCOS - UNMSM</v>
      </c>
      <c r="B49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Row],[PAIS]])),MAX($B$4:B498)+1,0),0)</f>
        <v>0</v>
      </c>
      <c r="C499" t="s">
        <v>199</v>
      </c>
      <c r="D499" t="s">
        <v>1344</v>
      </c>
      <c r="E499" t="s">
        <v>2948</v>
      </c>
      <c r="F499" t="s">
        <v>2300</v>
      </c>
      <c r="G499" t="s">
        <v>1345</v>
      </c>
      <c r="H499" t="s">
        <v>2185</v>
      </c>
      <c r="K499" t="s">
        <v>1200</v>
      </c>
      <c r="N499" t="str">
        <f>IFERROR(INDEX(CentroEstudiosT[NOMBRE], MATCH(ROWS($N$5:N499), CentroEstudiosT[BUSCADOR], 0)),"")</f>
        <v/>
      </c>
      <c r="P499" t="str">
        <f>UPPER(CentroEstudiosT[[#This Row],[INSTITUCION TIPO]])</f>
        <v>UNIVERSIDAD</v>
      </c>
    </row>
    <row r="500" spans="1:16">
      <c r="A500" t="str">
        <f>CentroEstudiosT[[#This Row],[INSTITUCION SUNEDU]] &amp; IF(LEN(CentroEstudiosT[[#This Row],[SIGLAS]])&gt;0," - " &amp; CentroEstudiosT[[#This Row],[SIGLAS]],"")</f>
        <v>UNIVERSIDAD NACIONAL MICAELA BASTIDAS DE APURIMAC</v>
      </c>
      <c r="B50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Row],[PAIS]])),MAX($B$4:B499)+1,0),0)</f>
        <v>0</v>
      </c>
      <c r="C500" t="s">
        <v>199</v>
      </c>
      <c r="D500" t="s">
        <v>1346</v>
      </c>
      <c r="E500" t="s">
        <v>2949</v>
      </c>
      <c r="F500" t="s">
        <v>2301</v>
      </c>
      <c r="H500" t="s">
        <v>2185</v>
      </c>
      <c r="K500" t="s">
        <v>1200</v>
      </c>
      <c r="N500" t="str">
        <f>IFERROR(INDEX(CentroEstudiosT[NOMBRE], MATCH(ROWS($N$5:N500), CentroEstudiosT[BUSCADOR], 0)),"")</f>
        <v/>
      </c>
      <c r="P500" t="str">
        <f>UPPER(CentroEstudiosT[[#This Row],[INSTITUCION TIPO]])</f>
        <v>UNIVERSIDAD</v>
      </c>
    </row>
    <row r="501" spans="1:16">
      <c r="A501" t="str">
        <f>CentroEstudiosT[[#This Row],[INSTITUCION SUNEDU]] &amp; IF(LEN(CentroEstudiosT[[#This Row],[SIGLAS]])&gt;0," - " &amp; CentroEstudiosT[[#This Row],[SIGLAS]],"")</f>
        <v>UNIVERSIDAD NACIONAL PEDRO RUIZ GALLO</v>
      </c>
      <c r="B50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Row],[PAIS]])),MAX($B$4:B500)+1,0),0)</f>
        <v>0</v>
      </c>
      <c r="C501" t="s">
        <v>199</v>
      </c>
      <c r="D501" t="s">
        <v>1347</v>
      </c>
      <c r="E501" t="s">
        <v>2950</v>
      </c>
      <c r="F501" t="s">
        <v>2302</v>
      </c>
      <c r="H501" t="s">
        <v>2185</v>
      </c>
      <c r="K501" t="s">
        <v>1200</v>
      </c>
      <c r="N501" t="str">
        <f>IFERROR(INDEX(CentroEstudiosT[NOMBRE], MATCH(ROWS($N$5:N501), CentroEstudiosT[BUSCADOR], 0)),"")</f>
        <v/>
      </c>
      <c r="P501" t="str">
        <f>UPPER(CentroEstudiosT[[#This Row],[INSTITUCION TIPO]])</f>
        <v>UNIVERSIDAD</v>
      </c>
    </row>
    <row r="502" spans="1:16">
      <c r="A502" t="str">
        <f>CentroEstudiosT[[#This Row],[INSTITUCION SUNEDU]] &amp; IF(LEN(CentroEstudiosT[[#This Row],[SIGLAS]])&gt;0," - " &amp; CentroEstudiosT[[#This Row],[SIGLAS]],"")</f>
        <v>UNIVERSIDAD NACIONAL DE SAN ANTONIO ABAD DEL CUSCO</v>
      </c>
      <c r="B50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Row],[PAIS]])),MAX($B$4:B501)+1,0),0)</f>
        <v>0</v>
      </c>
      <c r="C502" t="s">
        <v>199</v>
      </c>
      <c r="D502" t="s">
        <v>1324</v>
      </c>
      <c r="E502" t="s">
        <v>2951</v>
      </c>
      <c r="F502" t="s">
        <v>2282</v>
      </c>
      <c r="H502" t="s">
        <v>2185</v>
      </c>
      <c r="K502" t="s">
        <v>1200</v>
      </c>
      <c r="N502" t="str">
        <f>IFERROR(INDEX(CentroEstudiosT[NOMBRE], MATCH(ROWS($N$5:N502), CentroEstudiosT[BUSCADOR], 0)),"")</f>
        <v/>
      </c>
      <c r="P502" t="str">
        <f>UPPER(CentroEstudiosT[[#This Row],[INSTITUCION TIPO]])</f>
        <v>UNIVERSIDAD</v>
      </c>
    </row>
    <row r="503" spans="1:16">
      <c r="A503" t="str">
        <f>CentroEstudiosT[[#This Row],[INSTITUCION SUNEDU]] &amp; IF(LEN(CentroEstudiosT[[#This Row],[SIGLAS]])&gt;0," - " &amp; CentroEstudiosT[[#This Row],[SIGLAS]],"")</f>
        <v>UNIVERSIDAD NACIONAL DE SAN CRISTOBAL DE HUAMANGA</v>
      </c>
      <c r="B50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Row],[PAIS]])),MAX($B$4:B502)+1,0),0)</f>
        <v>0</v>
      </c>
      <c r="C503" t="s">
        <v>199</v>
      </c>
      <c r="D503" s="595" t="s">
        <v>1325</v>
      </c>
      <c r="E503" t="s">
        <v>2952</v>
      </c>
      <c r="F503" t="s">
        <v>2283</v>
      </c>
      <c r="H503" t="s">
        <v>2185</v>
      </c>
      <c r="K503" t="s">
        <v>1200</v>
      </c>
      <c r="N503" t="str">
        <f>IFERROR(INDEX(CentroEstudiosT[NOMBRE], MATCH(ROWS($N$5:N503), CentroEstudiosT[BUSCADOR], 0)),"")</f>
        <v/>
      </c>
      <c r="P503" t="str">
        <f>UPPER(CentroEstudiosT[[#This Row],[INSTITUCION TIPO]])</f>
        <v>UNIVERSIDAD</v>
      </c>
    </row>
    <row r="504" spans="1:16">
      <c r="A504" t="str">
        <f>CentroEstudiosT[[#This Row],[INSTITUCION SUNEDU]] &amp; IF(LEN(CentroEstudiosT[[#This Row],[SIGLAS]])&gt;0," - " &amp; CentroEstudiosT[[#This Row],[SIGLAS]],"")</f>
        <v>UNIVERSIDAD NACIONAL SAN LUIS GONZAGA</v>
      </c>
      <c r="B50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Row],[PAIS]])),MAX($B$4:B503)+1,0),0)</f>
        <v>0</v>
      </c>
      <c r="C504" t="s">
        <v>199</v>
      </c>
      <c r="D504" s="595" t="s">
        <v>1348</v>
      </c>
      <c r="E504" t="s">
        <v>2953</v>
      </c>
      <c r="F504" t="s">
        <v>2303</v>
      </c>
      <c r="H504" t="s">
        <v>2185</v>
      </c>
      <c r="K504" t="s">
        <v>1200</v>
      </c>
      <c r="N504" t="str">
        <f>IFERROR(INDEX(CentroEstudiosT[NOMBRE], MATCH(ROWS($N$5:N504), CentroEstudiosT[BUSCADOR], 0)),"")</f>
        <v/>
      </c>
      <c r="P504" t="str">
        <f>UPPER(CentroEstudiosT[[#This Row],[INSTITUCION TIPO]])</f>
        <v>UNIVERSIDAD</v>
      </c>
    </row>
    <row r="505" spans="1:16">
      <c r="A505" t="str">
        <f>CentroEstudiosT[[#This Row],[INSTITUCION SUNEDU]] &amp; IF(LEN(CentroEstudiosT[[#This Row],[SIGLAS]])&gt;0," - " &amp; CentroEstudiosT[[#This Row],[SIGLAS]],"")</f>
        <v>UNIVERSIDAD NACIONAL SANTIAGO ANTUNEZ DE MAYOLO</v>
      </c>
      <c r="B50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Row],[PAIS]])),MAX($B$4:B504)+1,0),0)</f>
        <v>0</v>
      </c>
      <c r="C505" t="s">
        <v>199</v>
      </c>
      <c r="D505" s="595" t="s">
        <v>1349</v>
      </c>
      <c r="E505" t="s">
        <v>2954</v>
      </c>
      <c r="F505" t="s">
        <v>2304</v>
      </c>
      <c r="H505" t="s">
        <v>2185</v>
      </c>
      <c r="K505" t="s">
        <v>1200</v>
      </c>
      <c r="N505" t="str">
        <f>IFERROR(INDEX(CentroEstudiosT[NOMBRE], MATCH(ROWS($N$5:N505), CentroEstudiosT[BUSCADOR], 0)),"")</f>
        <v/>
      </c>
      <c r="P505" t="str">
        <f>UPPER(CentroEstudiosT[[#This Row],[INSTITUCION TIPO]])</f>
        <v>UNIVERSIDAD</v>
      </c>
    </row>
    <row r="506" spans="1:16">
      <c r="A506" t="str">
        <f>CentroEstudiosT[[#This Row],[INSTITUCION SUNEDU]] &amp; IF(LEN(CentroEstudiosT[[#This Row],[SIGLAS]])&gt;0," - " &amp; CentroEstudiosT[[#This Row],[SIGLAS]],"")</f>
        <v>UNIVERSIDAD NACIONAL TECNOLOGICA DE LIMA SUR (*1)</v>
      </c>
      <c r="B50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Row],[PAIS]])),MAX($B$4:B505)+1,0),0)</f>
        <v>0</v>
      </c>
      <c r="C506" t="s">
        <v>199</v>
      </c>
      <c r="D506" s="595" t="s">
        <v>1350</v>
      </c>
      <c r="E506" t="s">
        <v>2955</v>
      </c>
      <c r="F506" t="s">
        <v>2305</v>
      </c>
      <c r="H506" t="s">
        <v>2185</v>
      </c>
      <c r="K506" t="s">
        <v>1200</v>
      </c>
      <c r="N506" t="str">
        <f>IFERROR(INDEX(CentroEstudiosT[NOMBRE], MATCH(ROWS($N$5:N506), CentroEstudiosT[BUSCADOR], 0)),"")</f>
        <v/>
      </c>
      <c r="P506" t="str">
        <f>UPPER(CentroEstudiosT[[#This Row],[INSTITUCION TIPO]])</f>
        <v>UNIVERSIDAD</v>
      </c>
    </row>
    <row r="507" spans="1:16">
      <c r="A507" t="str">
        <f>CentroEstudiosT[[#This Row],[INSTITUCION SUNEDU]] &amp; IF(LEN(CentroEstudiosT[[#This Row],[SIGLAS]])&gt;0," - " &amp; CentroEstudiosT[[#This Row],[SIGLAS]],"")</f>
        <v>UNIVERSIDAD NACIONAL TORIBIO RODRIGUEZ DE MENDOZA DE AMAZONAS</v>
      </c>
      <c r="B50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Row],[PAIS]])),MAX($B$4:B506)+1,0),0)</f>
        <v>0</v>
      </c>
      <c r="C507" t="s">
        <v>199</v>
      </c>
      <c r="D507" s="595" t="s">
        <v>1351</v>
      </c>
      <c r="E507" t="s">
        <v>2956</v>
      </c>
      <c r="F507" t="s">
        <v>2306</v>
      </c>
      <c r="H507" t="s">
        <v>2185</v>
      </c>
      <c r="K507" t="s">
        <v>1200</v>
      </c>
      <c r="N507" t="str">
        <f>IFERROR(INDEX(CentroEstudiosT[NOMBRE], MATCH(ROWS($N$5:N507), CentroEstudiosT[BUSCADOR], 0)),"")</f>
        <v/>
      </c>
      <c r="P507" t="str">
        <f>UPPER(CentroEstudiosT[[#This Row],[INSTITUCION TIPO]])</f>
        <v>UNIVERSIDAD</v>
      </c>
    </row>
    <row r="508" spans="1:16">
      <c r="A508" t="str">
        <f>CentroEstudiosT[[#This Row],[INSTITUCION SUNEDU]] &amp; IF(LEN(CentroEstudiosT[[#This Row],[SIGLAS]])&gt;0," - " &amp; CentroEstudiosT[[#This Row],[SIGLAS]],"")</f>
        <v>UNIVERSIDAD NACIONAL EXPERIMENTAL POLITECNICA ANTONIO JOSE DE SUCRE</v>
      </c>
      <c r="B50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Row],[PAIS]])),MAX($B$4:B507)+1,0),0)</f>
        <v>0</v>
      </c>
      <c r="C508" t="s">
        <v>199</v>
      </c>
      <c r="D508" s="595" t="s">
        <v>1334</v>
      </c>
      <c r="E508" t="s">
        <v>2957</v>
      </c>
      <c r="F508" t="s">
        <v>2292</v>
      </c>
      <c r="H508" t="s">
        <v>2181</v>
      </c>
      <c r="I508" t="s">
        <v>1205</v>
      </c>
      <c r="K508" t="s">
        <v>1192</v>
      </c>
      <c r="N508" t="str">
        <f>IFERROR(INDEX(CentroEstudiosT[NOMBRE], MATCH(ROWS($N$5:N508), CentroEstudiosT[BUSCADOR], 0)),"")</f>
        <v/>
      </c>
      <c r="P508" t="str">
        <f>UPPER(CentroEstudiosT[[#This Row],[INSTITUCION TIPO]])</f>
        <v>UNIVERSIDAD</v>
      </c>
    </row>
    <row r="509" spans="1:16">
      <c r="A509" t="str">
        <f>CentroEstudiosT[[#This Row],[INSTITUCION SUNEDU]] &amp; IF(LEN(CentroEstudiosT[[#This Row],[SIGLAS]])&gt;0," - " &amp; CentroEstudiosT[[#This Row],[SIGLAS]],"")</f>
        <v>UNIVERSIDAD CATOLICA ANDRES BELLO</v>
      </c>
      <c r="B50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Row],[PAIS]])),MAX($B$4:B508)+1,0),0)</f>
        <v>0</v>
      </c>
      <c r="C509" t="s">
        <v>199</v>
      </c>
      <c r="D509" s="595" t="s">
        <v>1231</v>
      </c>
      <c r="E509" t="s">
        <v>2958</v>
      </c>
      <c r="F509" t="s">
        <v>2237</v>
      </c>
      <c r="H509" t="s">
        <v>1194</v>
      </c>
      <c r="I509" t="s">
        <v>1205</v>
      </c>
      <c r="K509" t="s">
        <v>1192</v>
      </c>
      <c r="N509" t="str">
        <f>IFERROR(INDEX(CentroEstudiosT[NOMBRE], MATCH(ROWS($N$5:N509), CentroEstudiosT[BUSCADOR], 0)),"")</f>
        <v/>
      </c>
      <c r="P509" t="str">
        <f>UPPER(CentroEstudiosT[[#This Row],[INSTITUCION TIPO]])</f>
        <v>UNIVERSIDAD</v>
      </c>
    </row>
    <row r="510" spans="1:16">
      <c r="A510" t="str">
        <f>CentroEstudiosT[[#This Row],[INSTITUCION SUNEDU]] &amp; IF(LEN(CentroEstudiosT[[#This Row],[SIGLAS]])&gt;0," - " &amp; CentroEstudiosT[[#This Row],[SIGLAS]],"")</f>
        <v>UNIVERSIDAD ABIERTA INTERAMERICANA</v>
      </c>
      <c r="B51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Row],[PAIS]])),MAX($B$4:B509)+1,0),0)</f>
        <v>0</v>
      </c>
      <c r="C510" t="s">
        <v>199</v>
      </c>
      <c r="D510" s="595" t="s">
        <v>1216</v>
      </c>
      <c r="E510" t="s">
        <v>2959</v>
      </c>
      <c r="F510" t="s">
        <v>2231</v>
      </c>
      <c r="H510" t="s">
        <v>1194</v>
      </c>
      <c r="I510" t="s">
        <v>1217</v>
      </c>
      <c r="K510" t="s">
        <v>1192</v>
      </c>
      <c r="N510" t="str">
        <f>IFERROR(INDEX(CentroEstudiosT[NOMBRE], MATCH(ROWS($N$5:N510), CentroEstudiosT[BUSCADOR], 0)),"")</f>
        <v/>
      </c>
      <c r="P510" t="str">
        <f>UPPER(CentroEstudiosT[[#This Row],[INSTITUCION TIPO]])</f>
        <v>UNIVERSIDAD</v>
      </c>
    </row>
    <row r="511" spans="1:16">
      <c r="A511" t="str">
        <f>CentroEstudiosT[[#This Row],[INSTITUCION SUNEDU]] &amp; IF(LEN(CentroEstudiosT[[#This Row],[SIGLAS]])&gt;0," - " &amp; CentroEstudiosT[[#This Row],[SIGLAS]],"")</f>
        <v>UNIVERSIDAD ALAS PERUANAS</v>
      </c>
      <c r="B51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Row],[PAIS]])),MAX($B$4:B510)+1,0),0)</f>
        <v>0</v>
      </c>
      <c r="C511" t="s">
        <v>199</v>
      </c>
      <c r="D511" s="595" t="s">
        <v>1218</v>
      </c>
      <c r="E511" t="s">
        <v>2960</v>
      </c>
      <c r="F511" t="s">
        <v>1219</v>
      </c>
      <c r="H511" t="s">
        <v>1199</v>
      </c>
      <c r="K511" t="s">
        <v>1220</v>
      </c>
      <c r="N511" t="str">
        <f>IFERROR(INDEX(CentroEstudiosT[NOMBRE], MATCH(ROWS($N$5:N511), CentroEstudiosT[BUSCADOR], 0)),"")</f>
        <v/>
      </c>
      <c r="P511" t="str">
        <f>UPPER(CentroEstudiosT[[#This Row],[INSTITUCION TIPO]])</f>
        <v>UNIVERSIDAD</v>
      </c>
    </row>
    <row r="512" spans="1:16">
      <c r="A512" t="str">
        <f>CentroEstudiosT[[#This Row],[INSTITUCION SUNEDU]] &amp; IF(LEN(CentroEstudiosT[[#This Row],[SIGLAS]])&gt;0," - " &amp; CentroEstudiosT[[#This Row],[SIGLAS]],"")</f>
        <v>UNIVERSIDAD ANDINA DEL CUSCO</v>
      </c>
      <c r="B51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Row],[PAIS]])),MAX($B$4:B511)+1,0),0)</f>
        <v>0</v>
      </c>
      <c r="C512" t="s">
        <v>199</v>
      </c>
      <c r="D512" s="595" t="s">
        <v>1221</v>
      </c>
      <c r="E512" t="s">
        <v>2961</v>
      </c>
      <c r="F512" t="s">
        <v>1222</v>
      </c>
      <c r="H512" t="s">
        <v>1199</v>
      </c>
      <c r="K512" t="s">
        <v>1200</v>
      </c>
      <c r="N512" t="str">
        <f>IFERROR(INDEX(CentroEstudiosT[NOMBRE], MATCH(ROWS($N$5:N512), CentroEstudiosT[BUSCADOR], 0)),"")</f>
        <v/>
      </c>
      <c r="P512" t="str">
        <f>UPPER(CentroEstudiosT[[#This Row],[INSTITUCION TIPO]])</f>
        <v>UNIVERSIDAD</v>
      </c>
    </row>
    <row r="513" spans="1:16">
      <c r="A513" t="str">
        <f>CentroEstudiosT[[#This Row],[INSTITUCION SUNEDU]] &amp; IF(LEN(CentroEstudiosT[[#This Row],[SIGLAS]])&gt;0," - " &amp; CentroEstudiosT[[#This Row],[SIGLAS]],"")</f>
        <v>UNIVERSIDAD ANDRES BELLO</v>
      </c>
      <c r="B51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Row],[PAIS]])),MAX($B$4:B512)+1,0),0)</f>
        <v>0</v>
      </c>
      <c r="C513" t="s">
        <v>199</v>
      </c>
      <c r="D513" s="595" t="s">
        <v>1224</v>
      </c>
      <c r="E513" t="s">
        <v>2962</v>
      </c>
      <c r="F513" t="s">
        <v>2168</v>
      </c>
      <c r="H513" t="s">
        <v>1194</v>
      </c>
      <c r="I513" t="s">
        <v>1225</v>
      </c>
      <c r="K513" t="s">
        <v>1192</v>
      </c>
      <c r="N513" t="str">
        <f>IFERROR(INDEX(CentroEstudiosT[NOMBRE], MATCH(ROWS($N$5:N513), CentroEstudiosT[BUSCADOR], 0)),"")</f>
        <v/>
      </c>
      <c r="P513" t="str">
        <f>UPPER(CentroEstudiosT[[#This Row],[INSTITUCION TIPO]])</f>
        <v>UNIVERSIDAD</v>
      </c>
    </row>
    <row r="514" spans="1:16">
      <c r="A514" t="str">
        <f>CentroEstudiosT[[#This Row],[INSTITUCION SUNEDU]] &amp; IF(LEN(CentroEstudiosT[[#This Row],[SIGLAS]])&gt;0," - " &amp; CentroEstudiosT[[#This Row],[SIGLAS]],"")</f>
        <v>UNIVERSIDAD AQUINO BOLIVIA</v>
      </c>
      <c r="B51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Row],[PAIS]])),MAX($B$4:B513)+1,0),0)</f>
        <v>0</v>
      </c>
      <c r="C514" t="s">
        <v>199</v>
      </c>
      <c r="D514" s="595" t="s">
        <v>2418</v>
      </c>
      <c r="E514" t="s">
        <v>2419</v>
      </c>
      <c r="F514" t="s">
        <v>2419</v>
      </c>
      <c r="H514" t="s">
        <v>1194</v>
      </c>
      <c r="K514" t="s">
        <v>1426</v>
      </c>
      <c r="N514" t="str">
        <f>IFERROR(INDEX(CentroEstudiosT[NOMBRE], MATCH(ROWS($N$5:N514), CentroEstudiosT[BUSCADOR], 0)),"")</f>
        <v/>
      </c>
      <c r="P514" t="str">
        <f>UPPER(CentroEstudiosT[[#This Row],[INSTITUCION TIPO]])</f>
        <v>UNIVERSIDAD</v>
      </c>
    </row>
    <row r="515" spans="1:16">
      <c r="A515" t="str">
        <f>CentroEstudiosT[[#This Row],[INSTITUCION SUNEDU]] &amp; IF(LEN(CentroEstudiosT[[#This Row],[SIGLAS]])&gt;0," - " &amp; CentroEstudiosT[[#This Row],[SIGLAS]],"")</f>
        <v>UNIVERSIDAD AUTONOMA DE COAHUILA</v>
      </c>
      <c r="B51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Row],[PAIS]])),MAX($B$4:B514)+1,0),0)</f>
        <v>0</v>
      </c>
      <c r="C515" t="s">
        <v>199</v>
      </c>
      <c r="D515" s="595" t="s">
        <v>1227</v>
      </c>
      <c r="E515" t="s">
        <v>2963</v>
      </c>
      <c r="F515" t="s">
        <v>2234</v>
      </c>
      <c r="H515" t="s">
        <v>2181</v>
      </c>
      <c r="I515" t="s">
        <v>2183</v>
      </c>
      <c r="K515" t="s">
        <v>1192</v>
      </c>
      <c r="N515" t="str">
        <f>IFERROR(INDEX(CentroEstudiosT[NOMBRE], MATCH(ROWS($N$5:N515), CentroEstudiosT[BUSCADOR], 0)),"")</f>
        <v/>
      </c>
      <c r="P515" t="str">
        <f>UPPER(CentroEstudiosT[[#This Row],[INSTITUCION TIPO]])</f>
        <v>UNIVERSIDAD</v>
      </c>
    </row>
    <row r="516" spans="1:16">
      <c r="A516" t="str">
        <f>CentroEstudiosT[[#This Row],[INSTITUCION SUNEDU]] &amp; IF(LEN(CentroEstudiosT[[#This Row],[SIGLAS]])&gt;0," - " &amp; CentroEstudiosT[[#This Row],[SIGLAS]],"")</f>
        <v>UNIVERSIDAD AUTONOMA DE ESTADO</v>
      </c>
      <c r="B51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Row],[PAIS]])),MAX($B$4:B515)+1,0),0)</f>
        <v>0</v>
      </c>
      <c r="C516" t="s">
        <v>199</v>
      </c>
      <c r="D516" s="595" t="s">
        <v>2420</v>
      </c>
      <c r="E516" t="s">
        <v>2964</v>
      </c>
      <c r="F516" t="s">
        <v>2444</v>
      </c>
      <c r="H516" t="s">
        <v>1194</v>
      </c>
      <c r="K516" t="s">
        <v>1426</v>
      </c>
      <c r="N516" t="str">
        <f>IFERROR(INDEX(CentroEstudiosT[NOMBRE], MATCH(ROWS($N$5:N516), CentroEstudiosT[BUSCADOR], 0)),"")</f>
        <v/>
      </c>
      <c r="P516" t="str">
        <f>UPPER(CentroEstudiosT[[#This Row],[INSTITUCION TIPO]])</f>
        <v>UNIVERSIDAD</v>
      </c>
    </row>
    <row r="517" spans="1:16">
      <c r="A517" t="str">
        <f>CentroEstudiosT[[#This Row],[INSTITUCION SUNEDU]] &amp; IF(LEN(CentroEstudiosT[[#This Row],[SIGLAS]])&gt;0," - " &amp; CentroEstudiosT[[#This Row],[SIGLAS]],"")</f>
        <v>UNIVERSIDAD AUTONOMA DE LA CIUDAD DE MEXICO</v>
      </c>
      <c r="B51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Row],[PAIS]])),MAX($B$4:B516)+1,0),0)</f>
        <v>0</v>
      </c>
      <c r="C517" t="s">
        <v>199</v>
      </c>
      <c r="D517" s="595" t="s">
        <v>1229</v>
      </c>
      <c r="E517" t="s">
        <v>2965</v>
      </c>
      <c r="F517" t="s">
        <v>2236</v>
      </c>
      <c r="H517" t="s">
        <v>1194</v>
      </c>
      <c r="I517" t="s">
        <v>2183</v>
      </c>
      <c r="K517" t="s">
        <v>1192</v>
      </c>
      <c r="N517" t="str">
        <f>IFERROR(INDEX(CentroEstudiosT[NOMBRE], MATCH(ROWS($N$5:N517), CentroEstudiosT[BUSCADOR], 0)),"")</f>
        <v/>
      </c>
      <c r="P517" t="str">
        <f>UPPER(CentroEstudiosT[[#This Row],[INSTITUCION TIPO]])</f>
        <v>UNIVERSIDAD</v>
      </c>
    </row>
    <row r="518" spans="1:16">
      <c r="A518" t="str">
        <f>CentroEstudiosT[[#This Row],[INSTITUCION SUNEDU]] &amp; IF(LEN(CentroEstudiosT[[#This Row],[SIGLAS]])&gt;0," - " &amp; CentroEstudiosT[[#This Row],[SIGLAS]],"")</f>
        <v>UNIVERSIDAD TECNOLOGICA DE MEXICO</v>
      </c>
      <c r="B51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Row],[PAIS]])),MAX($B$4:B517)+1,0),0)</f>
        <v>0</v>
      </c>
      <c r="C518" t="s">
        <v>199</v>
      </c>
      <c r="D518" s="595"/>
      <c r="E518" s="11" t="s">
        <v>3166</v>
      </c>
      <c r="F518" s="11" t="s">
        <v>3167</v>
      </c>
      <c r="H518" t="s">
        <v>1194</v>
      </c>
      <c r="I518" t="s">
        <v>2183</v>
      </c>
      <c r="K518" t="s">
        <v>1192</v>
      </c>
      <c r="N518" t="str">
        <f>IFERROR(INDEX(CentroEstudiosT[NOMBRE], MATCH(ROWS($N$5:N518), CentroEstudiosT[BUSCADOR], 0)),"")</f>
        <v/>
      </c>
      <c r="P518" t="str">
        <f>UPPER(CentroEstudiosT[[#This Row],[INSTITUCION TIPO]])</f>
        <v>UNIVERSIDAD</v>
      </c>
    </row>
    <row r="519" spans="1:16">
      <c r="A519" t="str">
        <f>CentroEstudiosT[[#This Row],[INSTITUCION SUNEDU]] &amp; IF(LEN(CentroEstudiosT[[#This Row],[SIGLAS]])&gt;0," - " &amp; CentroEstudiosT[[#This Row],[SIGLAS]],"")</f>
        <v>UNIVERSIDAD AUTONOMA DEL PERU</v>
      </c>
      <c r="B51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Row],[PAIS]])),MAX($B$4:B518)+1,0),0)</f>
        <v>0</v>
      </c>
      <c r="C519" t="s">
        <v>199</v>
      </c>
      <c r="D519" s="595" t="s">
        <v>1230</v>
      </c>
      <c r="E519" t="s">
        <v>2966</v>
      </c>
      <c r="F519" t="s">
        <v>2169</v>
      </c>
      <c r="H519" t="s">
        <v>1199</v>
      </c>
      <c r="K519" t="s">
        <v>1200</v>
      </c>
      <c r="N519" t="str">
        <f>IFERROR(INDEX(CentroEstudiosT[NOMBRE], MATCH(ROWS($N$5:N519), CentroEstudiosT[BUSCADOR], 0)),"")</f>
        <v/>
      </c>
      <c r="P519" t="str">
        <f>UPPER(CentroEstudiosT[[#This Row],[INSTITUCION TIPO]])</f>
        <v>UNIVERSIDAD</v>
      </c>
    </row>
    <row r="520" spans="1:16">
      <c r="A520" t="str">
        <f>CentroEstudiosT[[#This Row],[INSTITUCION SUNEDU]] &amp; IF(LEN(CentroEstudiosT[[#This Row],[SIGLAS]])&gt;0," - " &amp; CentroEstudiosT[[#This Row],[SIGLAS]],"")</f>
        <v>UNIVERSIDAD CATOLICA DEL NORTE</v>
      </c>
      <c r="B52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Row],[PAIS]])),MAX($B$4:B519)+1,0),0)</f>
        <v>0</v>
      </c>
      <c r="C520" t="s">
        <v>199</v>
      </c>
      <c r="D520" s="595" t="s">
        <v>2421</v>
      </c>
      <c r="E520" t="s">
        <v>2967</v>
      </c>
      <c r="F520" t="s">
        <v>2170</v>
      </c>
      <c r="H520" t="s">
        <v>1194</v>
      </c>
      <c r="K520" t="s">
        <v>1426</v>
      </c>
      <c r="N520" t="str">
        <f>IFERROR(INDEX(CentroEstudiosT[NOMBRE], MATCH(ROWS($N$5:N520), CentroEstudiosT[BUSCADOR], 0)),"")</f>
        <v/>
      </c>
      <c r="P520" t="str">
        <f>UPPER(CentroEstudiosT[[#This Row],[INSTITUCION TIPO]])</f>
        <v>UNIVERSIDAD</v>
      </c>
    </row>
    <row r="521" spans="1:16">
      <c r="A521" t="str">
        <f>CentroEstudiosT[[#This Row],[INSTITUCION SUNEDU]] &amp; IF(LEN(CentroEstudiosT[[#This Row],[SIGLAS]])&gt;0," - " &amp; CentroEstudiosT[[#This Row],[SIGLAS]],"")</f>
        <v>UNIVERSIDAD CATOLICA SAN PABLO</v>
      </c>
      <c r="B52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Row],[PAIS]])),MAX($B$4:B520)+1,0),0)</f>
        <v>0</v>
      </c>
      <c r="C521" t="s">
        <v>199</v>
      </c>
      <c r="D521" s="595" t="s">
        <v>1235</v>
      </c>
      <c r="E521" t="s">
        <v>2968</v>
      </c>
      <c r="F521" t="s">
        <v>2171</v>
      </c>
      <c r="H521" t="s">
        <v>1199</v>
      </c>
      <c r="K521" t="s">
        <v>1200</v>
      </c>
      <c r="N521" t="str">
        <f>IFERROR(INDEX(CentroEstudiosT[NOMBRE], MATCH(ROWS($N$5:N521), CentroEstudiosT[BUSCADOR], 0)),"")</f>
        <v/>
      </c>
      <c r="P521" t="str">
        <f>UPPER(CentroEstudiosT[[#This Row],[INSTITUCION TIPO]])</f>
        <v>UNIVERSIDAD</v>
      </c>
    </row>
    <row r="522" spans="1:16">
      <c r="A522" t="str">
        <f>CentroEstudiosT[[#This Row],[INSTITUCION SUNEDU]] &amp; IF(LEN(CentroEstudiosT[[#This Row],[SIGLAS]])&gt;0," - " &amp; CentroEstudiosT[[#This Row],[SIGLAS]],"")</f>
        <v>UNIVERSIDAD CENTRAL MARTA ABRE</v>
      </c>
      <c r="B52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Row],[PAIS]])),MAX($B$4:B521)+1,0),0)</f>
        <v>0</v>
      </c>
      <c r="C522" t="s">
        <v>199</v>
      </c>
      <c r="D522" s="595" t="s">
        <v>2422</v>
      </c>
      <c r="E522" t="s">
        <v>2423</v>
      </c>
      <c r="F522" t="s">
        <v>2423</v>
      </c>
      <c r="H522" t="s">
        <v>1194</v>
      </c>
      <c r="K522" t="s">
        <v>1426</v>
      </c>
      <c r="N522" t="str">
        <f>IFERROR(INDEX(CentroEstudiosT[NOMBRE], MATCH(ROWS($N$5:N522), CentroEstudiosT[BUSCADOR], 0)),"")</f>
        <v/>
      </c>
      <c r="P522" t="str">
        <f>UPPER(CentroEstudiosT[[#This Row],[INSTITUCION TIPO]])</f>
        <v>UNIVERSIDAD</v>
      </c>
    </row>
    <row r="523" spans="1:16">
      <c r="A523" t="str">
        <f>CentroEstudiosT[[#This Row],[INSTITUCION SUNEDU]] &amp; IF(LEN(CentroEstudiosT[[#This Row],[SIGLAS]])&gt;0," - " &amp; CentroEstudiosT[[#This Row],[SIGLAS]],"")</f>
        <v>UNIVERSIDAD CIENTIFICA DEL SUR S.A.C.</v>
      </c>
      <c r="B52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Row],[PAIS]])),MAX($B$4:B522)+1,0),0)</f>
        <v>0</v>
      </c>
      <c r="C523" t="s">
        <v>199</v>
      </c>
      <c r="D523" s="595" t="s">
        <v>1241</v>
      </c>
      <c r="E523" t="s">
        <v>2969</v>
      </c>
      <c r="F523" t="s">
        <v>2245</v>
      </c>
      <c r="H523" t="s">
        <v>1199</v>
      </c>
      <c r="K523" t="s">
        <v>1200</v>
      </c>
      <c r="N523" t="str">
        <f>IFERROR(INDEX(CentroEstudiosT[NOMBRE], MATCH(ROWS($N$5:N523), CentroEstudiosT[BUSCADOR], 0)),"")</f>
        <v/>
      </c>
      <c r="P523" t="str">
        <f>UPPER(CentroEstudiosT[[#This Row],[INSTITUCION TIPO]])</f>
        <v>UNIVERSIDAD</v>
      </c>
    </row>
    <row r="524" spans="1:16">
      <c r="A524" t="str">
        <f>CentroEstudiosT[[#This Row],[INSTITUCION SUNEDU]] &amp; IF(LEN(CentroEstudiosT[[#This Row],[SIGLAS]])&gt;0," - " &amp; CentroEstudiosT[[#This Row],[SIGLAS]],"")</f>
        <v>UNIVERSIDAD CONTINENTAL S.A.C. (*7)</v>
      </c>
      <c r="B52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Row],[PAIS]])),MAX($B$4:B523)+1,0),0)</f>
        <v>0</v>
      </c>
      <c r="C524" t="s">
        <v>199</v>
      </c>
      <c r="D524" s="595" t="s">
        <v>1242</v>
      </c>
      <c r="E524" t="s">
        <v>2970</v>
      </c>
      <c r="F524" t="s">
        <v>2246</v>
      </c>
      <c r="H524" t="s">
        <v>1199</v>
      </c>
      <c r="K524" t="s">
        <v>1200</v>
      </c>
      <c r="N524" t="str">
        <f>IFERROR(INDEX(CentroEstudiosT[NOMBRE], MATCH(ROWS($N$5:N524), CentroEstudiosT[BUSCADOR], 0)),"")</f>
        <v/>
      </c>
      <c r="P524" t="str">
        <f>UPPER(CentroEstudiosT[[#This Row],[INSTITUCION TIPO]])</f>
        <v>UNIVERSIDAD</v>
      </c>
    </row>
    <row r="525" spans="1:16">
      <c r="A525" t="str">
        <f>CentroEstudiosT[[#This Row],[INSTITUCION SUNEDU]] &amp; IF(LEN(CentroEstudiosT[[#This Row],[SIGLAS]])&gt;0," - " &amp; CentroEstudiosT[[#This Row],[SIGLAS]],"")</f>
        <v>UNIVERSIDAD COOPERATIVA DE COLOMBIA</v>
      </c>
      <c r="B52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Row],[PAIS]])),MAX($B$4:B524)+1,0),0)</f>
        <v>0</v>
      </c>
      <c r="C525" t="s">
        <v>199</v>
      </c>
      <c r="D525" s="595" t="s">
        <v>1243</v>
      </c>
      <c r="E525" t="s">
        <v>2971</v>
      </c>
      <c r="F525" t="s">
        <v>2247</v>
      </c>
      <c r="H525" t="s">
        <v>1194</v>
      </c>
      <c r="I525" t="s">
        <v>1197</v>
      </c>
      <c r="K525" t="s">
        <v>1192</v>
      </c>
      <c r="N525" t="str">
        <f>IFERROR(INDEX(CentroEstudiosT[NOMBRE], MATCH(ROWS($N$5:N525), CentroEstudiosT[BUSCADOR], 0)),"")</f>
        <v/>
      </c>
      <c r="P525" t="str">
        <f>UPPER(CentroEstudiosT[[#This Row],[INSTITUCION TIPO]])</f>
        <v>UNIVERSIDAD</v>
      </c>
    </row>
    <row r="526" spans="1:16">
      <c r="A526" t="str">
        <f>CentroEstudiosT[[#This Row],[INSTITUCION SUNEDU]] &amp; IF(LEN(CentroEstudiosT[[#This Row],[SIGLAS]])&gt;0," - " &amp; CentroEstudiosT[[#This Row],[SIGLAS]],"")</f>
        <v>UNIVERSIDAD DE ANTIOQUIA</v>
      </c>
      <c r="B52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Row],[PAIS]])),MAX($B$4:B525)+1,0),0)</f>
        <v>0</v>
      </c>
      <c r="C526" t="s">
        <v>199</v>
      </c>
      <c r="D526" s="595" t="s">
        <v>1244</v>
      </c>
      <c r="E526" t="s">
        <v>2972</v>
      </c>
      <c r="F526" t="s">
        <v>1245</v>
      </c>
      <c r="H526" t="s">
        <v>2181</v>
      </c>
      <c r="I526" t="s">
        <v>1197</v>
      </c>
      <c r="K526" t="s">
        <v>1192</v>
      </c>
      <c r="N526" t="str">
        <f>IFERROR(INDEX(CentroEstudiosT[NOMBRE], MATCH(ROWS($N$5:N526), CentroEstudiosT[BUSCADOR], 0)),"")</f>
        <v/>
      </c>
      <c r="P526" t="str">
        <f>UPPER(CentroEstudiosT[[#This Row],[INSTITUCION TIPO]])</f>
        <v>UNIVERSIDAD</v>
      </c>
    </row>
    <row r="527" spans="1:16">
      <c r="A527" t="str">
        <f>CentroEstudiosT[[#This Row],[INSTITUCION SUNEDU]] &amp; IF(LEN(CentroEstudiosT[[#This Row],[SIGLAS]])&gt;0," - " &amp; CentroEstudiosT[[#This Row],[SIGLAS]],"")</f>
        <v>UNIVERSIDAD DE BUENOS AIRES</v>
      </c>
      <c r="B52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Row],[PAIS]])),MAX($B$4:B526)+1,0),0)</f>
        <v>0</v>
      </c>
      <c r="C527" t="s">
        <v>199</v>
      </c>
      <c r="D527" s="595" t="s">
        <v>1247</v>
      </c>
      <c r="E527" t="s">
        <v>2973</v>
      </c>
      <c r="F527" t="s">
        <v>1248</v>
      </c>
      <c r="H527" t="s">
        <v>2181</v>
      </c>
      <c r="I527" t="s">
        <v>1217</v>
      </c>
      <c r="K527" t="s">
        <v>1192</v>
      </c>
      <c r="N527" t="str">
        <f>IFERROR(INDEX(CentroEstudiosT[NOMBRE], MATCH(ROWS($N$5:N527), CentroEstudiosT[BUSCADOR], 0)),"")</f>
        <v/>
      </c>
      <c r="P527" t="str">
        <f>UPPER(CentroEstudiosT[[#This Row],[INSTITUCION TIPO]])</f>
        <v>UNIVERSIDAD</v>
      </c>
    </row>
    <row r="528" spans="1:16">
      <c r="A528" t="str">
        <f>CentroEstudiosT[[#This Row],[INSTITUCION SUNEDU]] &amp; IF(LEN(CentroEstudiosT[[#This Row],[SIGLAS]])&gt;0," - " &amp; CentroEstudiosT[[#This Row],[SIGLAS]],"")</f>
        <v>UNIVERSIDAD DE CALDAS</v>
      </c>
      <c r="B52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Row],[PAIS]])),MAX($B$4:B527)+1,0),0)</f>
        <v>0</v>
      </c>
      <c r="C528" t="s">
        <v>199</v>
      </c>
      <c r="D528" s="595" t="s">
        <v>1249</v>
      </c>
      <c r="E528" t="s">
        <v>1250</v>
      </c>
      <c r="F528" t="s">
        <v>1250</v>
      </c>
      <c r="H528" t="s">
        <v>2181</v>
      </c>
      <c r="I528" t="s">
        <v>1197</v>
      </c>
      <c r="K528" t="s">
        <v>1192</v>
      </c>
      <c r="N528" t="str">
        <f>IFERROR(INDEX(CentroEstudiosT[NOMBRE], MATCH(ROWS($N$5:N528), CentroEstudiosT[BUSCADOR], 0)),"")</f>
        <v/>
      </c>
      <c r="P528" t="str">
        <f>UPPER(CentroEstudiosT[[#This Row],[INSTITUCION TIPO]])</f>
        <v>UNIVERSIDAD</v>
      </c>
    </row>
    <row r="529" spans="1:16">
      <c r="A529" t="str">
        <f>CentroEstudiosT[[#This Row],[INSTITUCION SUNEDU]] &amp; IF(LEN(CentroEstudiosT[[#This Row],[SIGLAS]])&gt;0," - " &amp; CentroEstudiosT[[#This Row],[SIGLAS]],"")</f>
        <v>UNIVERSIDAD DE CARTAGENA</v>
      </c>
      <c r="B52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Row],[PAIS]])),MAX($B$4:B528)+1,0),0)</f>
        <v>0</v>
      </c>
      <c r="C529" t="s">
        <v>199</v>
      </c>
      <c r="D529" s="595" t="s">
        <v>1251</v>
      </c>
      <c r="E529" t="s">
        <v>2974</v>
      </c>
      <c r="F529" t="s">
        <v>1252</v>
      </c>
      <c r="H529" t="s">
        <v>2181</v>
      </c>
      <c r="I529" t="s">
        <v>1197</v>
      </c>
      <c r="K529" t="s">
        <v>1192</v>
      </c>
      <c r="N529" t="str">
        <f>IFERROR(INDEX(CentroEstudiosT[NOMBRE], MATCH(ROWS($N$5:N529), CentroEstudiosT[BUSCADOR], 0)),"")</f>
        <v/>
      </c>
      <c r="P529" t="str">
        <f>UPPER(CentroEstudiosT[[#This Row],[INSTITUCION TIPO]])</f>
        <v>UNIVERSIDAD</v>
      </c>
    </row>
    <row r="530" spans="1:16">
      <c r="A530" t="str">
        <f>CentroEstudiosT[[#This Row],[INSTITUCION SUNEDU]] &amp; IF(LEN(CentroEstudiosT[[#This Row],[SIGLAS]])&gt;0," - " &amp; CentroEstudiosT[[#This Row],[SIGLAS]],"")</f>
        <v>UNIVERSIDAD DE HUANUCO</v>
      </c>
      <c r="B53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Row],[PAIS]])),MAX($B$4:B529)+1,0),0)</f>
        <v>0</v>
      </c>
      <c r="C530" t="s">
        <v>199</v>
      </c>
      <c r="D530" s="595" t="s">
        <v>1255</v>
      </c>
      <c r="E530" t="s">
        <v>2975</v>
      </c>
      <c r="F530" t="s">
        <v>2172</v>
      </c>
      <c r="H530" t="s">
        <v>1199</v>
      </c>
      <c r="K530" t="s">
        <v>1200</v>
      </c>
      <c r="N530" t="str">
        <f>IFERROR(INDEX(CentroEstudiosT[NOMBRE], MATCH(ROWS($N$5:N530), CentroEstudiosT[BUSCADOR], 0)),"")</f>
        <v/>
      </c>
      <c r="P530" t="str">
        <f>UPPER(CentroEstudiosT[[#This Row],[INSTITUCION TIPO]])</f>
        <v>UNIVERSIDAD</v>
      </c>
    </row>
    <row r="531" spans="1:16">
      <c r="A531" t="str">
        <f>CentroEstudiosT[[#This Row],[INSTITUCION SUNEDU]] &amp; IF(LEN(CentroEstudiosT[[#This Row],[SIGLAS]])&gt;0," - " &amp; CentroEstudiosT[[#This Row],[SIGLAS]],"")</f>
        <v>UNIVERSIDAD DE LAMBAYEQUE S.A.C.</v>
      </c>
      <c r="B53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Row],[PAIS]])),MAX($B$4:B530)+1,0),0)</f>
        <v>0</v>
      </c>
      <c r="C531" t="s">
        <v>199</v>
      </c>
      <c r="D531" s="595" t="s">
        <v>1257</v>
      </c>
      <c r="E531" t="s">
        <v>2976</v>
      </c>
      <c r="F531" t="s">
        <v>2252</v>
      </c>
      <c r="H531" t="s">
        <v>1199</v>
      </c>
      <c r="K531" t="s">
        <v>1220</v>
      </c>
      <c r="N531" t="str">
        <f>IFERROR(INDEX(CentroEstudiosT[NOMBRE], MATCH(ROWS($N$5:N531), CentroEstudiosT[BUSCADOR], 0)),"")</f>
        <v/>
      </c>
      <c r="P531" t="str">
        <f>UPPER(CentroEstudiosT[[#This Row],[INSTITUCION TIPO]])</f>
        <v>UNIVERSIDAD</v>
      </c>
    </row>
    <row r="532" spans="1:16">
      <c r="A532" t="str">
        <f>CentroEstudiosT[[#This Row],[INSTITUCION SUNEDU]] &amp; IF(LEN(CentroEstudiosT[[#This Row],[SIGLAS]])&gt;0," - " &amp; CentroEstudiosT[[#This Row],[SIGLAS]],"")</f>
        <v>UNIVERSIDAD DE LIMA - UL</v>
      </c>
      <c r="B53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Row],[PAIS]])),MAX($B$4:B531)+1,0),0)</f>
        <v>0</v>
      </c>
      <c r="C532" t="s">
        <v>199</v>
      </c>
      <c r="D532" s="595" t="s">
        <v>1258</v>
      </c>
      <c r="E532" t="s">
        <v>2977</v>
      </c>
      <c r="F532" t="s">
        <v>1259</v>
      </c>
      <c r="G532" t="s">
        <v>1260</v>
      </c>
      <c r="H532" t="s">
        <v>1199</v>
      </c>
      <c r="K532" t="s">
        <v>1200</v>
      </c>
      <c r="N532" t="str">
        <f>IFERROR(INDEX(CentroEstudiosT[NOMBRE], MATCH(ROWS($N$5:N532), CentroEstudiosT[BUSCADOR], 0)),"")</f>
        <v/>
      </c>
      <c r="P532" t="str">
        <f>UPPER(CentroEstudiosT[[#This Row],[INSTITUCION TIPO]])</f>
        <v>UNIVERSIDAD</v>
      </c>
    </row>
    <row r="533" spans="1:16">
      <c r="A533" t="str">
        <f>CentroEstudiosT[[#This Row],[INSTITUCION SUNEDU]] &amp; IF(LEN(CentroEstudiosT[[#This Row],[SIGLAS]])&gt;0," - " &amp; CentroEstudiosT[[#This Row],[SIGLAS]],"")</f>
        <v>UNIVERSIDAD DE MITTWEIDA</v>
      </c>
      <c r="B53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Row],[PAIS]])),MAX($B$4:B532)+1,0),0)</f>
        <v>0</v>
      </c>
      <c r="C533" t="s">
        <v>199</v>
      </c>
      <c r="D533" s="595" t="s">
        <v>1261</v>
      </c>
      <c r="E533" t="s">
        <v>2978</v>
      </c>
      <c r="F533" t="s">
        <v>1262</v>
      </c>
      <c r="H533" t="s">
        <v>2181</v>
      </c>
      <c r="I533" t="s">
        <v>1263</v>
      </c>
      <c r="K533" t="s">
        <v>1192</v>
      </c>
      <c r="N533" t="str">
        <f>IFERROR(INDEX(CentroEstudiosT[NOMBRE], MATCH(ROWS($N$5:N533), CentroEstudiosT[BUSCADOR], 0)),"")</f>
        <v/>
      </c>
      <c r="P533" t="str">
        <f>UPPER(CentroEstudiosT[[#This Row],[INSTITUCION TIPO]])</f>
        <v>UNIVERSIDAD</v>
      </c>
    </row>
    <row r="534" spans="1:16">
      <c r="A534" t="str">
        <f>CentroEstudiosT[[#This Row],[INSTITUCION SUNEDU]] &amp; IF(LEN(CentroEstudiosT[[#This Row],[SIGLAS]])&gt;0," - " &amp; CentroEstudiosT[[#This Row],[SIGLAS]],"")</f>
        <v>UNIVERSIDAD DE MONTERREY</v>
      </c>
      <c r="B53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Row],[PAIS]])),MAX($B$4:B533)+1,0),0)</f>
        <v>0</v>
      </c>
      <c r="C534" t="s">
        <v>199</v>
      </c>
      <c r="D534" s="595" t="s">
        <v>1264</v>
      </c>
      <c r="E534" t="s">
        <v>1265</v>
      </c>
      <c r="F534" t="s">
        <v>1265</v>
      </c>
      <c r="H534" t="s">
        <v>1194</v>
      </c>
      <c r="I534" t="s">
        <v>2183</v>
      </c>
      <c r="K534" t="s">
        <v>1192</v>
      </c>
      <c r="N534" t="str">
        <f>IFERROR(INDEX(CentroEstudiosT[NOMBRE], MATCH(ROWS($N$5:N534), CentroEstudiosT[BUSCADOR], 0)),"")</f>
        <v/>
      </c>
      <c r="P534" t="str">
        <f>UPPER(CentroEstudiosT[[#This Row],[INSTITUCION TIPO]])</f>
        <v>UNIVERSIDAD</v>
      </c>
    </row>
    <row r="535" spans="1:16">
      <c r="A535" t="str">
        <f>CentroEstudiosT[[#This Row],[INSTITUCION SUNEDU]] &amp; IF(LEN(CentroEstudiosT[[#This Row],[SIGLAS]])&gt;0," - " &amp; CentroEstudiosT[[#This Row],[SIGLAS]],"")</f>
        <v>UNIVERSIDAD DE OVIEDO</v>
      </c>
      <c r="B53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Row],[PAIS]])),MAX($B$4:B534)+1,0),0)</f>
        <v>0</v>
      </c>
      <c r="C535" t="s">
        <v>199</v>
      </c>
      <c r="D535" t="s">
        <v>1266</v>
      </c>
      <c r="E535" t="s">
        <v>2979</v>
      </c>
      <c r="F535" t="s">
        <v>1267</v>
      </c>
      <c r="H535" t="s">
        <v>2181</v>
      </c>
      <c r="I535" t="s">
        <v>1268</v>
      </c>
      <c r="K535" t="s">
        <v>1192</v>
      </c>
      <c r="N535" t="str">
        <f>IFERROR(INDEX(CentroEstudiosT[NOMBRE], MATCH(ROWS($N$5:N535), CentroEstudiosT[BUSCADOR], 0)),"")</f>
        <v/>
      </c>
      <c r="P535" t="str">
        <f>UPPER(CentroEstudiosT[[#This Row],[INSTITUCION TIPO]])</f>
        <v>UNIVERSIDAD</v>
      </c>
    </row>
    <row r="536" spans="1:16">
      <c r="A536" t="str">
        <f>CentroEstudiosT[[#This Row],[INSTITUCION SUNEDU]] &amp; IF(LEN(CentroEstudiosT[[#This Row],[SIGLAS]])&gt;0," - " &amp; CentroEstudiosT[[#This Row],[SIGLAS]],"")</f>
        <v>UNIVERSIDAD DE PIURA</v>
      </c>
      <c r="B53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Row],[PAIS]])),MAX($B$4:B535)+1,0),0)</f>
        <v>0</v>
      </c>
      <c r="C536" t="s">
        <v>199</v>
      </c>
      <c r="D536" t="s">
        <v>1269</v>
      </c>
      <c r="E536" t="s">
        <v>2980</v>
      </c>
      <c r="F536" t="s">
        <v>1270</v>
      </c>
      <c r="H536" t="s">
        <v>1199</v>
      </c>
      <c r="K536" t="s">
        <v>1200</v>
      </c>
      <c r="N536" t="str">
        <f>IFERROR(INDEX(CentroEstudiosT[NOMBRE], MATCH(ROWS($N$5:N536), CentroEstudiosT[BUSCADOR], 0)),"")</f>
        <v/>
      </c>
      <c r="P536" t="str">
        <f>UPPER(CentroEstudiosT[[#This Row],[INSTITUCION TIPO]])</f>
        <v>UNIVERSIDAD</v>
      </c>
    </row>
    <row r="537" spans="1:16">
      <c r="A537" t="str">
        <f>CentroEstudiosT[[#This Row],[INSTITUCION SUNEDU]] &amp; IF(LEN(CentroEstudiosT[[#This Row],[SIGLAS]])&gt;0," - " &amp; CentroEstudiosT[[#This Row],[SIGLAS]],"")</f>
        <v>UNIVERSIDAD DE REGINA</v>
      </c>
      <c r="B53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Row],[PAIS]])),MAX($B$4:B536)+1,0),0)</f>
        <v>0</v>
      </c>
      <c r="C537" t="s">
        <v>199</v>
      </c>
      <c r="D537" t="s">
        <v>1271</v>
      </c>
      <c r="E537" t="s">
        <v>2981</v>
      </c>
      <c r="F537" t="s">
        <v>1272</v>
      </c>
      <c r="H537" t="s">
        <v>2181</v>
      </c>
      <c r="I537" t="s">
        <v>2182</v>
      </c>
      <c r="K537" t="s">
        <v>1192</v>
      </c>
      <c r="N537" t="str">
        <f>IFERROR(INDEX(CentroEstudiosT[NOMBRE], MATCH(ROWS($N$5:N537), CentroEstudiosT[BUSCADOR], 0)),"")</f>
        <v/>
      </c>
      <c r="P537" t="str">
        <f>UPPER(CentroEstudiosT[[#This Row],[INSTITUCION TIPO]])</f>
        <v>UNIVERSIDAD</v>
      </c>
    </row>
    <row r="538" spans="1:16">
      <c r="A538" t="str">
        <f>CentroEstudiosT[[#This Row],[INSTITUCION SUNEDU]] &amp; IF(LEN(CentroEstudiosT[[#This Row],[SIGLAS]])&gt;0," - " &amp; CentroEstudiosT[[#This Row],[SIGLAS]],"")</f>
        <v>UNIVERSIDADE TAUBATE</v>
      </c>
      <c r="B53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Row],[PAIS]])),MAX($B$4:B537)+1,0),0)</f>
        <v>0</v>
      </c>
      <c r="C538" t="s">
        <v>199</v>
      </c>
      <c r="D538" t="s">
        <v>1419</v>
      </c>
      <c r="E538" t="s">
        <v>1420</v>
      </c>
      <c r="F538" t="s">
        <v>2343</v>
      </c>
      <c r="H538" t="s">
        <v>2181</v>
      </c>
      <c r="I538" t="s">
        <v>1195</v>
      </c>
      <c r="K538" t="s">
        <v>1192</v>
      </c>
      <c r="N538" t="str">
        <f>IFERROR(INDEX(CentroEstudiosT[NOMBRE], MATCH(ROWS($N$5:N538), CentroEstudiosT[BUSCADOR], 0)),"")</f>
        <v/>
      </c>
      <c r="P538" t="str">
        <f>UPPER(CentroEstudiosT[[#This Row],[INSTITUCION TIPO]])</f>
        <v>UNIVERSIDAD</v>
      </c>
    </row>
    <row r="539" spans="1:16">
      <c r="A539" t="str">
        <f>CentroEstudiosT[[#This Row],[INSTITUCION SUNEDU]] &amp; IF(LEN(CentroEstudiosT[[#This Row],[SIGLAS]])&gt;0," - " &amp; CentroEstudiosT[[#This Row],[SIGLAS]],"")</f>
        <v>UNIVERSIDAD DEL PACIFICO</v>
      </c>
      <c r="B53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Row],[PAIS]])),MAX($B$4:B538)+1,0),0)</f>
        <v>0</v>
      </c>
      <c r="C539" t="s">
        <v>199</v>
      </c>
      <c r="D539" t="s">
        <v>1276</v>
      </c>
      <c r="E539" t="s">
        <v>2982</v>
      </c>
      <c r="F539" t="s">
        <v>2173</v>
      </c>
      <c r="H539" t="s">
        <v>1199</v>
      </c>
      <c r="K539" t="s">
        <v>1200</v>
      </c>
      <c r="N539" t="str">
        <f>IFERROR(INDEX(CentroEstudiosT[NOMBRE], MATCH(ROWS($N$5:N539), CentroEstudiosT[BUSCADOR], 0)),"")</f>
        <v/>
      </c>
      <c r="P539" t="str">
        <f>UPPER(CentroEstudiosT[[#This Row],[INSTITUCION TIPO]])</f>
        <v>UNIVERSIDAD</v>
      </c>
    </row>
    <row r="540" spans="1:16">
      <c r="A540" t="str">
        <f>CentroEstudiosT[[#This Row],[INSTITUCION SUNEDU]] &amp; IF(LEN(CentroEstudiosT[[#This Row],[SIGLAS]])&gt;0," - " &amp; CentroEstudiosT[[#This Row],[SIGLAS]],"")</f>
        <v>UNIVERSIDAD DEL VALLE DE MEXICO</v>
      </c>
      <c r="B54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Row],[PAIS]])),MAX($B$4:B539)+1,0),0)</f>
        <v>0</v>
      </c>
      <c r="C540" t="s">
        <v>199</v>
      </c>
      <c r="D540" t="s">
        <v>1277</v>
      </c>
      <c r="E540" t="s">
        <v>2983</v>
      </c>
      <c r="F540" t="s">
        <v>2255</v>
      </c>
      <c r="H540" t="s">
        <v>1194</v>
      </c>
      <c r="I540" t="s">
        <v>2183</v>
      </c>
      <c r="K540" t="s">
        <v>1192</v>
      </c>
      <c r="N540" t="str">
        <f>IFERROR(INDEX(CentroEstudiosT[NOMBRE], MATCH(ROWS($N$5:N540), CentroEstudiosT[BUSCADOR], 0)),"")</f>
        <v/>
      </c>
      <c r="P540" t="str">
        <f>UPPER(CentroEstudiosT[[#This Row],[INSTITUCION TIPO]])</f>
        <v>UNIVERSIDAD</v>
      </c>
    </row>
    <row r="541" spans="1:16">
      <c r="A541" t="str">
        <f>CentroEstudiosT[[#This Row],[INSTITUCION SUNEDU]] &amp; IF(LEN(CentroEstudiosT[[#This Row],[SIGLAS]])&gt;0," - " &amp; CentroEstudiosT[[#This Row],[SIGLAS]],"")</f>
        <v>UNIVERSIDAD EAN</v>
      </c>
      <c r="B54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Row],[PAIS]])),MAX($B$4:B540)+1,0),0)</f>
        <v>0</v>
      </c>
      <c r="C541" t="s">
        <v>199</v>
      </c>
      <c r="D541" t="s">
        <v>1278</v>
      </c>
      <c r="E541" t="s">
        <v>2984</v>
      </c>
      <c r="F541" t="s">
        <v>1279</v>
      </c>
      <c r="H541" t="s">
        <v>1194</v>
      </c>
      <c r="I541" t="s">
        <v>1197</v>
      </c>
      <c r="K541" t="s">
        <v>1192</v>
      </c>
      <c r="N541" t="str">
        <f>IFERROR(INDEX(CentroEstudiosT[NOMBRE], MATCH(ROWS($N$5:N541), CentroEstudiosT[BUSCADOR], 0)),"")</f>
        <v/>
      </c>
      <c r="P541" t="str">
        <f>UPPER(CentroEstudiosT[[#This Row],[INSTITUCION TIPO]])</f>
        <v>UNIVERSIDAD</v>
      </c>
    </row>
    <row r="542" spans="1:16">
      <c r="A542" t="str">
        <f>CentroEstudiosT[[#This Row],[INSTITUCION SUNEDU]] &amp; IF(LEN(CentroEstudiosT[[#This Row],[SIGLAS]])&gt;0," - " &amp; CentroEstudiosT[[#This Row],[SIGLAS]],"")</f>
        <v>UNIVERSIDAD ESAN - ESAN</v>
      </c>
      <c r="B54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Row],[PAIS]])),MAX($B$4:B541)+1,0),0)</f>
        <v>0</v>
      </c>
      <c r="C542" t="s">
        <v>199</v>
      </c>
      <c r="D542" t="s">
        <v>1280</v>
      </c>
      <c r="E542" t="s">
        <v>2985</v>
      </c>
      <c r="F542" t="s">
        <v>1281</v>
      </c>
      <c r="G542" t="s">
        <v>1282</v>
      </c>
      <c r="H542" t="s">
        <v>1199</v>
      </c>
      <c r="K542" t="s">
        <v>1200</v>
      </c>
      <c r="N542" t="str">
        <f>IFERROR(INDEX(CentroEstudiosT[NOMBRE], MATCH(ROWS($N$5:N542), CentroEstudiosT[BUSCADOR], 0)),"")</f>
        <v/>
      </c>
      <c r="P542" t="str">
        <f>UPPER(CentroEstudiosT[[#This Row],[INSTITUCION TIPO]])</f>
        <v>UNIVERSIDAD</v>
      </c>
    </row>
    <row r="543" spans="1:16">
      <c r="A543" t="str">
        <f>CentroEstudiosT[[#This Row],[INSTITUCION SUNEDU]] &amp; IF(LEN(CentroEstudiosT[[#This Row],[SIGLAS]])&gt;0," - " &amp; CentroEstudiosT[[#This Row],[SIGLAS]],"")</f>
        <v>UNIVERSIDAD EUROPEA DE MADRID</v>
      </c>
      <c r="B54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Row],[PAIS]])),MAX($B$4:B542)+1,0),0)</f>
        <v>0</v>
      </c>
      <c r="C543" t="s">
        <v>199</v>
      </c>
      <c r="D543" t="s">
        <v>1285</v>
      </c>
      <c r="E543" t="s">
        <v>2986</v>
      </c>
      <c r="F543" t="s">
        <v>2212</v>
      </c>
      <c r="H543" t="s">
        <v>1194</v>
      </c>
      <c r="I543" t="s">
        <v>1284</v>
      </c>
      <c r="K543" t="s">
        <v>1192</v>
      </c>
      <c r="N543" t="str">
        <f>IFERROR(INDEX(CentroEstudiosT[NOMBRE], MATCH(ROWS($N$5:N543), CentroEstudiosT[BUSCADOR], 0)),"")</f>
        <v/>
      </c>
      <c r="P543" t="str">
        <f>UPPER(CentroEstudiosT[[#This Row],[INSTITUCION TIPO]])</f>
        <v>UNIVERSIDAD</v>
      </c>
    </row>
    <row r="544" spans="1:16">
      <c r="A544" t="str">
        <f>CentroEstudiosT[[#This Row],[INSTITUCION SUNEDU]] &amp; IF(LEN(CentroEstudiosT[[#This Row],[SIGLAS]])&gt;0," - " &amp; CentroEstudiosT[[#This Row],[SIGLAS]],"")</f>
        <v>UNIVERSIDAD EUROPEA DE CANARIAS</v>
      </c>
      <c r="B54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Row],[PAIS]])),MAX($B$4:B543)+1,0),0)</f>
        <v>0</v>
      </c>
      <c r="C544" t="s">
        <v>199</v>
      </c>
      <c r="D544" t="s">
        <v>1283</v>
      </c>
      <c r="E544" t="s">
        <v>2987</v>
      </c>
      <c r="F544" t="s">
        <v>2256</v>
      </c>
      <c r="H544" t="s">
        <v>1194</v>
      </c>
      <c r="I544" t="s">
        <v>1284</v>
      </c>
      <c r="K544" t="s">
        <v>1192</v>
      </c>
      <c r="N544" t="str">
        <f>IFERROR(INDEX(CentroEstudiosT[NOMBRE], MATCH(ROWS($N$5:N544), CentroEstudiosT[BUSCADOR], 0)),"")</f>
        <v/>
      </c>
      <c r="P544" t="str">
        <f>UPPER(CentroEstudiosT[[#This Row],[INSTITUCION TIPO]])</f>
        <v>UNIVERSIDAD</v>
      </c>
    </row>
    <row r="545" spans="1:16">
      <c r="A545" t="str">
        <f>CentroEstudiosT[[#This Row],[INSTITUCION SUNEDU]] &amp; IF(LEN(CentroEstudiosT[[#This Row],[SIGLAS]])&gt;0," - " &amp; CentroEstudiosT[[#This Row],[SIGLAS]],"")</f>
        <v>UNIVERSIDAD EUROPEA DE VALENCIA</v>
      </c>
      <c r="B54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Row],[PAIS]])),MAX($B$4:B544)+1,0),0)</f>
        <v>0</v>
      </c>
      <c r="C545" t="s">
        <v>199</v>
      </c>
      <c r="D545" t="s">
        <v>1286</v>
      </c>
      <c r="E545" t="s">
        <v>2988</v>
      </c>
      <c r="F545" t="s">
        <v>2257</v>
      </c>
      <c r="H545" t="s">
        <v>1194</v>
      </c>
      <c r="I545" t="s">
        <v>1284</v>
      </c>
      <c r="K545" t="s">
        <v>1192</v>
      </c>
      <c r="N545" t="str">
        <f>IFERROR(INDEX(CentroEstudiosT[NOMBRE], MATCH(ROWS($N$5:N545), CentroEstudiosT[BUSCADOR], 0)),"")</f>
        <v/>
      </c>
      <c r="P545" t="str">
        <f>UPPER(CentroEstudiosT[[#This Row],[INSTITUCION TIPO]])</f>
        <v>UNIVERSIDAD</v>
      </c>
    </row>
    <row r="546" spans="1:16">
      <c r="A546" t="str">
        <f>CentroEstudiosT[[#This Row],[INSTITUCION SUNEDU]] &amp; IF(LEN(CentroEstudiosT[[#This Row],[SIGLAS]])&gt;0," - " &amp; CentroEstudiosT[[#This Row],[SIGLAS]],"")</f>
        <v>UNIVERSIDAD GLOBAL DEL CUSCO</v>
      </c>
      <c r="B54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Row],[PAIS]])),MAX($B$4:B545)+1,0),0)</f>
        <v>0</v>
      </c>
      <c r="C546" t="s">
        <v>199</v>
      </c>
      <c r="D546" t="s">
        <v>1289</v>
      </c>
      <c r="E546" t="s">
        <v>2989</v>
      </c>
      <c r="F546" t="s">
        <v>1290</v>
      </c>
      <c r="H546" t="s">
        <v>1199</v>
      </c>
      <c r="K546" t="s">
        <v>1220</v>
      </c>
      <c r="N546" t="str">
        <f>IFERROR(INDEX(CentroEstudiosT[NOMBRE], MATCH(ROWS($N$5:N546), CentroEstudiosT[BUSCADOR], 0)),"")</f>
        <v/>
      </c>
      <c r="P546" t="str">
        <f>UPPER(CentroEstudiosT[[#This Row],[INSTITUCION TIPO]])</f>
        <v>UNIVERSIDAD</v>
      </c>
    </row>
    <row r="547" spans="1:16">
      <c r="A547" t="str">
        <f>CentroEstudiosT[[#This Row],[INSTITUCION SUNEDU]] &amp; IF(LEN(CentroEstudiosT[[#This Row],[SIGLAS]])&gt;0," - " &amp; CentroEstudiosT[[#This Row],[SIGLAS]],"")</f>
        <v>UNIVERSIDAD INTERAMERICANA</v>
      </c>
      <c r="B54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Row],[PAIS]])),MAX($B$4:B546)+1,0),0)</f>
        <v>0</v>
      </c>
      <c r="C547" t="s">
        <v>199</v>
      </c>
      <c r="D547" t="s">
        <v>1293</v>
      </c>
      <c r="E547" t="s">
        <v>2990</v>
      </c>
      <c r="F547" t="s">
        <v>1294</v>
      </c>
      <c r="H547" t="s">
        <v>1194</v>
      </c>
      <c r="I547" t="s">
        <v>2184</v>
      </c>
      <c r="K547" t="s">
        <v>1192</v>
      </c>
      <c r="N547" t="str">
        <f>IFERROR(INDEX(CentroEstudiosT[NOMBRE], MATCH(ROWS($N$5:N547), CentroEstudiosT[BUSCADOR], 0)),"")</f>
        <v/>
      </c>
      <c r="P547" t="str">
        <f>UPPER(CentroEstudiosT[[#This Row],[INSTITUCION TIPO]])</f>
        <v>UNIVERSIDAD</v>
      </c>
    </row>
    <row r="548" spans="1:16">
      <c r="A548" t="str">
        <f>CentroEstudiosT[[#This Row],[INSTITUCION SUNEDU]] &amp; IF(LEN(CentroEstudiosT[[#This Row],[SIGLAS]])&gt;0," - " &amp; CentroEstudiosT[[#This Row],[SIGLAS]],"")</f>
        <v>UNIVERSIDAD PRIVADA JOSE ANTONIO PAEZ</v>
      </c>
      <c r="B54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Row],[PAIS]])),MAX($B$4:B547)+1,0),0)</f>
        <v>0</v>
      </c>
      <c r="C548" t="s">
        <v>199</v>
      </c>
      <c r="D548" t="s">
        <v>1383</v>
      </c>
      <c r="E548" t="s">
        <v>2991</v>
      </c>
      <c r="F548" t="s">
        <v>2328</v>
      </c>
      <c r="H548" t="s">
        <v>1194</v>
      </c>
      <c r="I548" t="s">
        <v>1205</v>
      </c>
      <c r="K548" t="s">
        <v>1192</v>
      </c>
      <c r="N548" t="str">
        <f>IFERROR(INDEX(CentroEstudiosT[NOMBRE], MATCH(ROWS($N$5:N548), CentroEstudiosT[BUSCADOR], 0)),"")</f>
        <v/>
      </c>
      <c r="P548" t="str">
        <f>UPPER(CentroEstudiosT[[#This Row],[INSTITUCION TIPO]])</f>
        <v>UNIVERSIDAD</v>
      </c>
    </row>
    <row r="549" spans="1:16">
      <c r="A549" t="str">
        <f>CentroEstudiosT[[#This Row],[INSTITUCION SUNEDU]] &amp; IF(LEN(CentroEstudiosT[[#This Row],[SIGLAS]])&gt;0," - " &amp; CentroEstudiosT[[#This Row],[SIGLAS]],"")</f>
        <v>UNIVERSIDAD LA GRAN COLOMBIA</v>
      </c>
      <c r="B54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Row],[PAIS]])),MAX($B$4:B548)+1,0),0)</f>
        <v>0</v>
      </c>
      <c r="C549" t="s">
        <v>199</v>
      </c>
      <c r="D549" t="s">
        <v>1298</v>
      </c>
      <c r="E549" t="s">
        <v>1299</v>
      </c>
      <c r="F549" t="s">
        <v>1299</v>
      </c>
      <c r="H549" t="s">
        <v>1194</v>
      </c>
      <c r="I549" t="s">
        <v>1197</v>
      </c>
      <c r="K549" t="s">
        <v>1192</v>
      </c>
      <c r="N549" t="str">
        <f>IFERROR(INDEX(CentroEstudiosT[NOMBRE], MATCH(ROWS($N$5:N549), CentroEstudiosT[BUSCADOR], 0)),"")</f>
        <v/>
      </c>
      <c r="P549" t="str">
        <f>UPPER(CentroEstudiosT[[#This Row],[INSTITUCION TIPO]])</f>
        <v>UNIVERSIDAD</v>
      </c>
    </row>
    <row r="550" spans="1:16">
      <c r="A550" t="str">
        <f>CentroEstudiosT[[#This Row],[INSTITUCION SUNEDU]] &amp; IF(LEN(CentroEstudiosT[[#This Row],[SIGLAS]])&gt;0," - " &amp; CentroEstudiosT[[#This Row],[SIGLAS]],"")</f>
        <v>UNIVERSIDAD LATINA DE COSTA RI</v>
      </c>
      <c r="B55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Row],[PAIS]])),MAX($B$4:B549)+1,0),0)</f>
        <v>0</v>
      </c>
      <c r="C550" t="s">
        <v>199</v>
      </c>
      <c r="D550" t="s">
        <v>2424</v>
      </c>
      <c r="E550" t="s">
        <v>2992</v>
      </c>
      <c r="F550" t="s">
        <v>2441</v>
      </c>
      <c r="H550" t="s">
        <v>1194</v>
      </c>
      <c r="K550" t="s">
        <v>1426</v>
      </c>
      <c r="N550" t="str">
        <f>IFERROR(INDEX(CentroEstudiosT[NOMBRE], MATCH(ROWS($N$5:N550), CentroEstudiosT[BUSCADOR], 0)),"")</f>
        <v/>
      </c>
      <c r="P550" t="str">
        <f>UPPER(CentroEstudiosT[[#This Row],[INSTITUCION TIPO]])</f>
        <v>UNIVERSIDAD</v>
      </c>
    </row>
    <row r="551" spans="1:16">
      <c r="A551" t="str">
        <f>CentroEstudiosT[[#This Row],[INSTITUCION SUNEDU]] &amp; IF(LEN(CentroEstudiosT[[#This Row],[SIGLAS]])&gt;0," - " &amp; CentroEstudiosT[[#This Row],[SIGLAS]],"")</f>
        <v>UNIVERSIDAD LE CORDON BLEU S.A.C.</v>
      </c>
      <c r="B55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Row],[PAIS]])),MAX($B$4:B550)+1,0),0)</f>
        <v>0</v>
      </c>
      <c r="C551" t="s">
        <v>199</v>
      </c>
      <c r="D551" t="s">
        <v>1300</v>
      </c>
      <c r="E551" t="s">
        <v>2993</v>
      </c>
      <c r="F551" t="s">
        <v>2263</v>
      </c>
      <c r="H551" t="s">
        <v>1199</v>
      </c>
      <c r="K551" t="s">
        <v>1200</v>
      </c>
      <c r="N551" t="str">
        <f>IFERROR(INDEX(CentroEstudiosT[NOMBRE], MATCH(ROWS($N$5:N551), CentroEstudiosT[BUSCADOR], 0)),"")</f>
        <v/>
      </c>
      <c r="P551" t="str">
        <f>UPPER(CentroEstudiosT[[#This Row],[INSTITUCION TIPO]])</f>
        <v>UNIVERSIDAD</v>
      </c>
    </row>
    <row r="552" spans="1:16">
      <c r="A552" t="str">
        <f>CentroEstudiosT[[#This Row],[INSTITUCION SUNEDU]] &amp; IF(LEN(CentroEstudiosT[[#This Row],[SIGLAS]])&gt;0," - " &amp; CentroEstudiosT[[#This Row],[SIGLAS]],"")</f>
        <v>UNIVERSIDAD MARIA AUXILIADORA - UMA</v>
      </c>
      <c r="B55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Row],[PAIS]])),MAX($B$4:B551)+1,0),0)</f>
        <v>0</v>
      </c>
      <c r="C552" t="s">
        <v>199</v>
      </c>
      <c r="D552" t="s">
        <v>1302</v>
      </c>
      <c r="E552" t="s">
        <v>2994</v>
      </c>
      <c r="F552" t="s">
        <v>2174</v>
      </c>
      <c r="G552" t="s">
        <v>1303</v>
      </c>
      <c r="H552" t="s">
        <v>1199</v>
      </c>
      <c r="K552" t="s">
        <v>1200</v>
      </c>
      <c r="N552" t="str">
        <f>IFERROR(INDEX(CentroEstudiosT[NOMBRE], MATCH(ROWS($N$5:N552), CentroEstudiosT[BUSCADOR], 0)),"")</f>
        <v/>
      </c>
      <c r="P552" t="str">
        <f>UPPER(CentroEstudiosT[[#This Row],[INSTITUCION TIPO]])</f>
        <v>UNIVERSIDAD</v>
      </c>
    </row>
    <row r="553" spans="1:16">
      <c r="A553" t="str">
        <f>CentroEstudiosT[[#This Row],[INSTITUCION SUNEDU]] &amp; IF(LEN(CentroEstudiosT[[#This Row],[SIGLAS]])&gt;0," - " &amp; CentroEstudiosT[[#This Row],[SIGLAS]],"")</f>
        <v>UNIVERSIDAD MARITIMA DEL PERU</v>
      </c>
      <c r="B55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Row],[PAIS]])),MAX($B$4:B552)+1,0),0)</f>
        <v>0</v>
      </c>
      <c r="C553" t="s">
        <v>199</v>
      </c>
      <c r="D553" t="s">
        <v>1304</v>
      </c>
      <c r="E553" t="s">
        <v>2995</v>
      </c>
      <c r="F553" t="s">
        <v>2175</v>
      </c>
      <c r="H553" t="s">
        <v>1199</v>
      </c>
      <c r="K553" t="s">
        <v>1220</v>
      </c>
      <c r="N553" t="str">
        <f>IFERROR(INDEX(CentroEstudiosT[NOMBRE], MATCH(ROWS($N$5:N553), CentroEstudiosT[BUSCADOR], 0)),"")</f>
        <v/>
      </c>
      <c r="P553" t="str">
        <f>UPPER(CentroEstudiosT[[#This Row],[INSTITUCION TIPO]])</f>
        <v>UNIVERSIDAD</v>
      </c>
    </row>
    <row r="554" spans="1:16">
      <c r="A554" t="str">
        <f>CentroEstudiosT[[#This Row],[INSTITUCION SUNEDU]] &amp; IF(LEN(CentroEstudiosT[[#This Row],[SIGLAS]])&gt;0," - " &amp; CentroEstudiosT[[#This Row],[SIGLAS]],"")</f>
        <v>UNIVERSIDAD NACIONAL DE COLOMBIA</v>
      </c>
      <c r="B55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Row],[PAIS]])),MAX($B$4:B553)+1,0),0)</f>
        <v>0</v>
      </c>
      <c r="C554" t="s">
        <v>199</v>
      </c>
      <c r="D554" t="s">
        <v>1315</v>
      </c>
      <c r="E554" t="s">
        <v>2996</v>
      </c>
      <c r="F554" t="s">
        <v>2274</v>
      </c>
      <c r="H554" t="s">
        <v>2181</v>
      </c>
      <c r="I554" t="s">
        <v>1197</v>
      </c>
      <c r="K554" t="s">
        <v>1192</v>
      </c>
      <c r="N554" t="str">
        <f>IFERROR(INDEX(CentroEstudiosT[NOMBRE], MATCH(ROWS($N$5:N554), CentroEstudiosT[BUSCADOR], 0)),"")</f>
        <v/>
      </c>
      <c r="P554" t="str">
        <f>UPPER(CentroEstudiosT[[#This Row],[INSTITUCION TIPO]])</f>
        <v>UNIVERSIDAD</v>
      </c>
    </row>
    <row r="555" spans="1:16">
      <c r="A555" t="str">
        <f>CentroEstudiosT[[#This Row],[INSTITUCION SUNEDU]] &amp; IF(LEN(CentroEstudiosT[[#This Row],[SIGLAS]])&gt;0," - " &amp; CentroEstudiosT[[#This Row],[SIGLAS]],"")</f>
        <v>UNIVERSIDAD NACIONAL DE LA PLA</v>
      </c>
      <c r="B55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Row],[PAIS]])),MAX($B$4:B554)+1,0),0)</f>
        <v>0</v>
      </c>
      <c r="C555" t="s">
        <v>199</v>
      </c>
      <c r="D555" t="s">
        <v>2425</v>
      </c>
      <c r="E555" t="s">
        <v>2426</v>
      </c>
      <c r="F555" t="s">
        <v>2426</v>
      </c>
      <c r="H555" t="s">
        <v>2181</v>
      </c>
      <c r="K555" t="s">
        <v>1426</v>
      </c>
      <c r="N555" t="str">
        <f>IFERROR(INDEX(CentroEstudiosT[NOMBRE], MATCH(ROWS($N$5:N555), CentroEstudiosT[BUSCADOR], 0)),"")</f>
        <v/>
      </c>
      <c r="P555" t="str">
        <f>UPPER(CentroEstudiosT[[#This Row],[INSTITUCION TIPO]])</f>
        <v>UNIVERSIDAD</v>
      </c>
    </row>
    <row r="556" spans="1:16">
      <c r="A556" t="str">
        <f>CentroEstudiosT[[#This Row],[INSTITUCION SUNEDU]] &amp; IF(LEN(CentroEstudiosT[[#This Row],[SIGLAS]])&gt;0," - " &amp; CentroEstudiosT[[#This Row],[SIGLAS]],"")</f>
        <v>UNIVERSIDAD PERUANA LOS ANDES</v>
      </c>
      <c r="B55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Row],[PAIS]])),MAX($B$4:B555)+1,0),0)</f>
        <v>0</v>
      </c>
      <c r="C556" t="s">
        <v>199</v>
      </c>
      <c r="D556" t="s">
        <v>1364</v>
      </c>
      <c r="E556" t="s">
        <v>2997</v>
      </c>
      <c r="F556" t="s">
        <v>1365</v>
      </c>
      <c r="H556" t="s">
        <v>1199</v>
      </c>
      <c r="J556">
        <v>11</v>
      </c>
      <c r="K556" t="s">
        <v>1200</v>
      </c>
      <c r="N556" t="str">
        <f>IFERROR(INDEX(CentroEstudiosT[NOMBRE], MATCH(ROWS($N$5:N556), CentroEstudiosT[BUSCADOR], 0)),"")</f>
        <v/>
      </c>
      <c r="P556" t="str">
        <f>UPPER(CentroEstudiosT[[#This Row],[INSTITUCION TIPO]])</f>
        <v>UNIVERSIDAD</v>
      </c>
    </row>
    <row r="557" spans="1:16">
      <c r="A557" t="str">
        <f>CentroEstudiosT[[#This Row],[INSTITUCION SUNEDU]] &amp; IF(LEN(CentroEstudiosT[[#This Row],[SIGLAS]])&gt;0," - " &amp; CentroEstudiosT[[#This Row],[SIGLAS]],"")</f>
        <v>UNIVERSIDAD PERUANA UNION</v>
      </c>
      <c r="B55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Row],[PAIS]])),MAX($B$4:B556)+1,0),0)</f>
        <v>0</v>
      </c>
      <c r="C557" t="s">
        <v>199</v>
      </c>
      <c r="D557" t="s">
        <v>1367</v>
      </c>
      <c r="E557" t="s">
        <v>2998</v>
      </c>
      <c r="F557" t="s">
        <v>2176</v>
      </c>
      <c r="H557" t="s">
        <v>1199</v>
      </c>
      <c r="K557" t="s">
        <v>1200</v>
      </c>
      <c r="N557" t="str">
        <f>IFERROR(INDEX(CentroEstudiosT[NOMBRE], MATCH(ROWS($N$5:N557), CentroEstudiosT[BUSCADOR], 0)),"")</f>
        <v/>
      </c>
      <c r="P557" t="str">
        <f>UPPER(CentroEstudiosT[[#This Row],[INSTITUCION TIPO]])</f>
        <v>UNIVERSIDAD</v>
      </c>
    </row>
    <row r="558" spans="1:16">
      <c r="A558" t="str">
        <f>CentroEstudiosT[[#This Row],[INSTITUCION SUNEDU]] &amp; IF(LEN(CentroEstudiosT[[#This Row],[SIGLAS]])&gt;0," - " &amp; CentroEstudiosT[[#This Row],[SIGLAS]],"")</f>
        <v>UNIVERSIDAD POLITECNICA DE MADRID</v>
      </c>
      <c r="B55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Row],[PAIS]])),MAX($B$4:B557)+1,0),0)</f>
        <v>0</v>
      </c>
      <c r="C558" t="s">
        <v>199</v>
      </c>
      <c r="D558" t="s">
        <v>1370</v>
      </c>
      <c r="E558" t="s">
        <v>2999</v>
      </c>
      <c r="F558" t="s">
        <v>2319</v>
      </c>
      <c r="H558" t="s">
        <v>2181</v>
      </c>
      <c r="I558" t="s">
        <v>1284</v>
      </c>
      <c r="K558" t="s">
        <v>1192</v>
      </c>
      <c r="N558" t="str">
        <f>IFERROR(INDEX(CentroEstudiosT[NOMBRE], MATCH(ROWS($N$5:N558), CentroEstudiosT[BUSCADOR], 0)),"")</f>
        <v/>
      </c>
      <c r="P558" t="str">
        <f>UPPER(CentroEstudiosT[[#This Row],[INSTITUCION TIPO]])</f>
        <v>UNIVERSIDAD</v>
      </c>
    </row>
    <row r="559" spans="1:16">
      <c r="A559" t="str">
        <f>CentroEstudiosT[[#This Row],[INSTITUCION SUNEDU]] &amp; IF(LEN(CentroEstudiosT[[#This Row],[SIGLAS]])&gt;0," - " &amp; CentroEstudiosT[[#This Row],[SIGLAS]],"")</f>
        <v>UNIVERSIDAD PONTIFICIA BOLIVARIANA</v>
      </c>
      <c r="B55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Row],[PAIS]])),MAX($B$4:B558)+1,0),0)</f>
        <v>0</v>
      </c>
      <c r="C559" t="s">
        <v>199</v>
      </c>
      <c r="D559" t="s">
        <v>1371</v>
      </c>
      <c r="E559" t="s">
        <v>3000</v>
      </c>
      <c r="F559" t="s">
        <v>2320</v>
      </c>
      <c r="H559" t="s">
        <v>1194</v>
      </c>
      <c r="I559" t="s">
        <v>1197</v>
      </c>
      <c r="K559" t="s">
        <v>1192</v>
      </c>
      <c r="N559" t="str">
        <f>IFERROR(INDEX(CentroEstudiosT[NOMBRE], MATCH(ROWS($N$5:N559), CentroEstudiosT[BUSCADOR], 0)),"")</f>
        <v/>
      </c>
      <c r="P559" t="str">
        <f>UPPER(CentroEstudiosT[[#This Row],[INSTITUCION TIPO]])</f>
        <v>UNIVERSIDAD</v>
      </c>
    </row>
    <row r="560" spans="1:16">
      <c r="A560" t="str">
        <f>CentroEstudiosT[[#This Row],[INSTITUCION SUNEDU]] &amp; IF(LEN(CentroEstudiosT[[#This Row],[SIGLAS]])&gt;0," - " &amp; CentroEstudiosT[[#This Row],[SIGLAS]],"")</f>
        <v>UNIVERSIDAD PRIVADA DE TACNA</v>
      </c>
      <c r="B56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Row],[PAIS]])),MAX($B$4:B559)+1,0),0)</f>
        <v>0</v>
      </c>
      <c r="C560" t="s">
        <v>199</v>
      </c>
      <c r="D560" t="s">
        <v>1379</v>
      </c>
      <c r="E560" t="s">
        <v>3001</v>
      </c>
      <c r="F560" t="s">
        <v>1380</v>
      </c>
      <c r="H560" t="s">
        <v>1199</v>
      </c>
      <c r="K560" t="s">
        <v>1200</v>
      </c>
      <c r="N560" t="str">
        <f>IFERROR(INDEX(CentroEstudiosT[NOMBRE], MATCH(ROWS($N$5:N560), CentroEstudiosT[BUSCADOR], 0)),"")</f>
        <v/>
      </c>
      <c r="P560" t="str">
        <f>UPPER(CentroEstudiosT[[#This Row],[INSTITUCION TIPO]])</f>
        <v>UNIVERSIDAD</v>
      </c>
    </row>
    <row r="561" spans="1:16">
      <c r="A561" t="str">
        <f>CentroEstudiosT[[#This Row],[INSTITUCION SUNEDU]] &amp; IF(LEN(CentroEstudiosT[[#This Row],[SIGLAS]])&gt;0," - " &amp; CentroEstudiosT[[#This Row],[SIGLAS]],"")</f>
        <v>UNIVERSIDAD PRIVADA DEL NORTE S.A.C. - UPN</v>
      </c>
      <c r="B56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Row],[PAIS]])),MAX($B$4:B560)+1,0),0)</f>
        <v>0</v>
      </c>
      <c r="C561" t="s">
        <v>199</v>
      </c>
      <c r="D561" t="s">
        <v>1382</v>
      </c>
      <c r="E561" t="s">
        <v>3002</v>
      </c>
      <c r="F561" t="s">
        <v>121</v>
      </c>
      <c r="G561" t="s">
        <v>560</v>
      </c>
      <c r="H561" t="s">
        <v>1199</v>
      </c>
      <c r="I561" s="575"/>
      <c r="J561">
        <v>12</v>
      </c>
      <c r="K561" t="s">
        <v>1200</v>
      </c>
      <c r="N561" t="str">
        <f>IFERROR(INDEX(CentroEstudiosT[NOMBRE], MATCH(ROWS($N$5:N561), CentroEstudiosT[BUSCADOR], 0)),"")</f>
        <v/>
      </c>
      <c r="P561" t="str">
        <f>UPPER(CentroEstudiosT[[#This Row],[INSTITUCION TIPO]])</f>
        <v>UNIVERSIDAD</v>
      </c>
    </row>
    <row r="562" spans="1:16">
      <c r="A562" t="str">
        <f>CentroEstudiosT[[#This Row],[INSTITUCION SUNEDU]] &amp; IF(LEN(CentroEstudiosT[[#This Row],[SIGLAS]])&gt;0," - " &amp; CentroEstudiosT[[#This Row],[SIGLAS]],"")</f>
        <v>UNIVERSIDAD PRIVADA SAN CARLOS</v>
      </c>
      <c r="B56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Row],[PAIS]])),MAX($B$4:B561)+1,0),0)</f>
        <v>0</v>
      </c>
      <c r="C562" t="s">
        <v>199</v>
      </c>
      <c r="D562" t="s">
        <v>1391</v>
      </c>
      <c r="E562" t="s">
        <v>3003</v>
      </c>
      <c r="F562" t="s">
        <v>1392</v>
      </c>
      <c r="H562" t="s">
        <v>1199</v>
      </c>
      <c r="K562" t="s">
        <v>1220</v>
      </c>
      <c r="N562" t="str">
        <f>IFERROR(INDEX(CentroEstudiosT[NOMBRE], MATCH(ROWS($N$5:N562), CentroEstudiosT[BUSCADOR], 0)),"")</f>
        <v/>
      </c>
      <c r="P562" t="str">
        <f>UPPER(CentroEstudiosT[[#This Row],[INSTITUCION TIPO]])</f>
        <v>UNIVERSIDAD</v>
      </c>
    </row>
    <row r="563" spans="1:16">
      <c r="A563" t="str">
        <f>CentroEstudiosT[[#This Row],[INSTITUCION SUNEDU]] &amp; IF(LEN(CentroEstudiosT[[#This Row],[SIGLAS]])&gt;0," - " &amp; CentroEstudiosT[[#This Row],[SIGLAS]],"")</f>
        <v>UNIVERSIDAD PRIVADA SISE - SISE</v>
      </c>
      <c r="B56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Row],[PAIS]])),MAX($B$4:B562)+1,0),0)</f>
        <v>0</v>
      </c>
      <c r="C563" t="s">
        <v>199</v>
      </c>
      <c r="D563" t="s">
        <v>1394</v>
      </c>
      <c r="E563" t="s">
        <v>3004</v>
      </c>
      <c r="F563" t="s">
        <v>1395</v>
      </c>
      <c r="G563" t="s">
        <v>1396</v>
      </c>
      <c r="H563" t="s">
        <v>1199</v>
      </c>
      <c r="J563">
        <v>13</v>
      </c>
      <c r="K563" t="s">
        <v>1220</v>
      </c>
      <c r="N563" t="str">
        <f>IFERROR(INDEX(CentroEstudiosT[NOMBRE], MATCH(ROWS($N$5:N563), CentroEstudiosT[BUSCADOR], 0)),"")</f>
        <v/>
      </c>
      <c r="P563" t="str">
        <f>UPPER(CentroEstudiosT[[#This Row],[INSTITUCION TIPO]])</f>
        <v>UNIVERSIDAD</v>
      </c>
    </row>
    <row r="564" spans="1:16">
      <c r="A564" t="str">
        <f>CentroEstudiosT[[#This Row],[INSTITUCION SUNEDU]] &amp; IF(LEN(CentroEstudiosT[[#This Row],[SIGLAS]])&gt;0," - " &amp; CentroEstudiosT[[#This Row],[SIGLAS]],"")</f>
        <v>UNIVERSIDAD PRIVADA TELESUP</v>
      </c>
      <c r="B56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Row],[PAIS]])),MAX($B$4:B563)+1,0),0)</f>
        <v>0</v>
      </c>
      <c r="C564" t="s">
        <v>199</v>
      </c>
      <c r="D564" t="s">
        <v>1397</v>
      </c>
      <c r="E564" t="s">
        <v>3005</v>
      </c>
      <c r="F564" t="s">
        <v>1398</v>
      </c>
      <c r="H564" t="s">
        <v>1199</v>
      </c>
      <c r="K564" t="s">
        <v>1220</v>
      </c>
      <c r="N564" t="str">
        <f>IFERROR(INDEX(CentroEstudiosT[NOMBRE], MATCH(ROWS($N$5:N564), CentroEstudiosT[BUSCADOR], 0)),"")</f>
        <v/>
      </c>
      <c r="P564" t="str">
        <f>UPPER(CentroEstudiosT[[#This Row],[INSTITUCION TIPO]])</f>
        <v>UNIVERSIDAD</v>
      </c>
    </row>
    <row r="565" spans="1:16">
      <c r="A565" t="str">
        <f>CentroEstudiosT[[#This Row],[INSTITUCION SUNEDU]] &amp; IF(LEN(CentroEstudiosT[[#This Row],[SIGLAS]])&gt;0," - " &amp; CentroEstudiosT[[#This Row],[SIGLAS]],"")</f>
        <v>UNIVERSIDAD RICARDO PALMA</v>
      </c>
      <c r="B56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Row],[PAIS]])),MAX($B$4:B564)+1,0),0)</f>
        <v>0</v>
      </c>
      <c r="C565" t="s">
        <v>199</v>
      </c>
      <c r="D565" t="s">
        <v>1399</v>
      </c>
      <c r="E565" t="s">
        <v>3006</v>
      </c>
      <c r="F565" t="s">
        <v>1400</v>
      </c>
      <c r="H565" t="s">
        <v>1199</v>
      </c>
      <c r="K565" t="s">
        <v>1200</v>
      </c>
      <c r="N565" t="str">
        <f>IFERROR(INDEX(CentroEstudiosT[NOMBRE], MATCH(ROWS($N$5:N565), CentroEstudiosT[BUSCADOR], 0)),"")</f>
        <v/>
      </c>
      <c r="P565" t="str">
        <f>UPPER(CentroEstudiosT[[#This Row],[INSTITUCION TIPO]])</f>
        <v>UNIVERSIDAD</v>
      </c>
    </row>
    <row r="566" spans="1:16">
      <c r="A566" t="str">
        <f>CentroEstudiosT[[#This Row],[INSTITUCION SUNEDU]] &amp; IF(LEN(CentroEstudiosT[[#This Row],[SIGLAS]])&gt;0," - " &amp; CentroEstudiosT[[#This Row],[SIGLAS]],"")</f>
        <v>UNIVERSIDAD SAN ANDRES</v>
      </c>
      <c r="B56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Row],[PAIS]])),MAX($B$4:B565)+1,0),0)</f>
        <v>0</v>
      </c>
      <c r="C566" t="s">
        <v>199</v>
      </c>
      <c r="D566" t="s">
        <v>1401</v>
      </c>
      <c r="E566" t="s">
        <v>3007</v>
      </c>
      <c r="F566" t="s">
        <v>2177</v>
      </c>
      <c r="H566" t="s">
        <v>1199</v>
      </c>
      <c r="K566" t="s">
        <v>1220</v>
      </c>
      <c r="N566" t="str">
        <f>IFERROR(INDEX(CentroEstudiosT[NOMBRE], MATCH(ROWS($N$5:N566), CentroEstudiosT[BUSCADOR], 0)),"")</f>
        <v/>
      </c>
      <c r="P566" t="str">
        <f>UPPER(CentroEstudiosT[[#This Row],[INSTITUCION TIPO]])</f>
        <v>UNIVERSIDAD</v>
      </c>
    </row>
    <row r="567" spans="1:16">
      <c r="A567" t="str">
        <f>CentroEstudiosT[[#This Row],[INSTITUCION SUNEDU]] &amp; IF(LEN(CentroEstudiosT[[#This Row],[SIGLAS]])&gt;0," - " &amp; CentroEstudiosT[[#This Row],[SIGLAS]],"")</f>
        <v>UNIVERSIDAD SAN PEDRO (*1)</v>
      </c>
      <c r="B56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Row],[PAIS]])),MAX($B$4:B566)+1,0),0)</f>
        <v>0</v>
      </c>
      <c r="C567" t="s">
        <v>199</v>
      </c>
      <c r="D567" t="s">
        <v>1403</v>
      </c>
      <c r="E567" t="s">
        <v>3008</v>
      </c>
      <c r="F567" t="s">
        <v>2336</v>
      </c>
      <c r="H567" t="s">
        <v>1199</v>
      </c>
      <c r="K567" s="11" t="s">
        <v>1426</v>
      </c>
      <c r="N567" t="str">
        <f>IFERROR(INDEX(CentroEstudiosT[NOMBRE], MATCH(ROWS($N$5:N567), CentroEstudiosT[BUSCADOR], 0)),"")</f>
        <v/>
      </c>
      <c r="P567" t="str">
        <f>UPPER(CentroEstudiosT[[#This Row],[INSTITUCION TIPO]])</f>
        <v>UNIVERSIDAD</v>
      </c>
    </row>
    <row r="568" spans="1:16">
      <c r="A568" t="str">
        <f>CentroEstudiosT[[#This Row],[INSTITUCION SUNEDU]] &amp; IF(LEN(CentroEstudiosT[[#This Row],[SIGLAS]])&gt;0," - " &amp; CentroEstudiosT[[#This Row],[SIGLAS]],"")</f>
        <v>UNIVERSIDAD SANTO TOMAS</v>
      </c>
      <c r="B56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Row],[PAIS]])),MAX($B$4:B567)+1,0),0)</f>
        <v>0</v>
      </c>
      <c r="C568" t="s">
        <v>199</v>
      </c>
      <c r="D568" t="s">
        <v>2427</v>
      </c>
      <c r="E568" t="s">
        <v>3009</v>
      </c>
      <c r="F568" t="s">
        <v>2445</v>
      </c>
      <c r="H568" t="s">
        <v>1199</v>
      </c>
      <c r="K568" t="s">
        <v>1426</v>
      </c>
      <c r="N568" t="str">
        <f>IFERROR(INDEX(CentroEstudiosT[NOMBRE], MATCH(ROWS($N$5:N568), CentroEstudiosT[BUSCADOR], 0)),"")</f>
        <v/>
      </c>
      <c r="P568" t="str">
        <f>UPPER(CentroEstudiosT[[#This Row],[INSTITUCION TIPO]])</f>
        <v>UNIVERSIDAD</v>
      </c>
    </row>
    <row r="569" spans="1:16">
      <c r="A569" t="str">
        <f>CentroEstudiosT[[#This Row],[INSTITUCION SUNEDU]] &amp; IF(LEN(CentroEstudiosT[[#This Row],[SIGLAS]])&gt;0," - " &amp; CentroEstudiosT[[#This Row],[SIGLAS]],"")</f>
        <v>UNIVERSIDAD SEÑOR DE SIPAN</v>
      </c>
      <c r="B56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Row],[PAIS]])),MAX($B$4:B568)+1,0),0)</f>
        <v>0</v>
      </c>
      <c r="C569" t="s">
        <v>199</v>
      </c>
      <c r="D569" t="s">
        <v>1407</v>
      </c>
      <c r="E569" t="s">
        <v>3010</v>
      </c>
      <c r="F569" t="s">
        <v>2178</v>
      </c>
      <c r="H569" t="s">
        <v>1199</v>
      </c>
      <c r="K569" t="s">
        <v>1200</v>
      </c>
      <c r="N569" t="str">
        <f>IFERROR(INDEX(CentroEstudiosT[NOMBRE], MATCH(ROWS($N$5:N569), CentroEstudiosT[BUSCADOR], 0)),"")</f>
        <v/>
      </c>
      <c r="P569" t="str">
        <f>UPPER(CentroEstudiosT[[#This Row],[INSTITUCION TIPO]])</f>
        <v>UNIVERSIDAD</v>
      </c>
    </row>
    <row r="570" spans="1:16">
      <c r="A570" t="str">
        <f>CentroEstudiosT[[#This Row],[INSTITUCION SUNEDU]] &amp; IF(LEN(CentroEstudiosT[[#This Row],[SIGLAS]])&gt;0," - " &amp; CentroEstudiosT[[#This Row],[SIGLAS]],"")</f>
        <v>UNIVERSIDAD TEC EST DE QUEVEDO</v>
      </c>
      <c r="B570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Row],[PAIS]])),MAX($B$4:B569)+1,0),0)</f>
        <v>0</v>
      </c>
      <c r="C570" t="s">
        <v>199</v>
      </c>
      <c r="D570" t="s">
        <v>2428</v>
      </c>
      <c r="E570" t="s">
        <v>3011</v>
      </c>
      <c r="F570" t="s">
        <v>2446</v>
      </c>
      <c r="H570" t="s">
        <v>1199</v>
      </c>
      <c r="K570" t="s">
        <v>1426</v>
      </c>
      <c r="N570" t="str">
        <f>IFERROR(INDEX(CentroEstudiosT[NOMBRE], MATCH(ROWS($N$5:N570), CentroEstudiosT[BUSCADOR], 0)),"")</f>
        <v/>
      </c>
      <c r="P570" t="str">
        <f>UPPER(CentroEstudiosT[[#This Row],[INSTITUCION TIPO]])</f>
        <v>UNIVERSIDAD</v>
      </c>
    </row>
    <row r="571" spans="1:16">
      <c r="A571" t="str">
        <f>CentroEstudiosT[[#This Row],[INSTITUCION SUNEDU]] &amp; IF(LEN(CentroEstudiosT[[#This Row],[SIGLAS]])&gt;0," - " &amp; CentroEstudiosT[[#This Row],[SIGLAS]],"")</f>
        <v>UNIVERSIDAD VERACRUZANA</v>
      </c>
      <c r="B571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Row],[PAIS]])),MAX($B$4:B570)+1,0),0)</f>
        <v>0</v>
      </c>
      <c r="C571" t="s">
        <v>199</v>
      </c>
      <c r="D571" t="s">
        <v>1412</v>
      </c>
      <c r="E571" t="s">
        <v>1413</v>
      </c>
      <c r="F571" t="s">
        <v>1413</v>
      </c>
      <c r="H571" t="s">
        <v>2181</v>
      </c>
      <c r="I571" t="s">
        <v>2183</v>
      </c>
      <c r="K571" t="s">
        <v>1192</v>
      </c>
      <c r="N571" t="str">
        <f>IFERROR(INDEX(CentroEstudiosT[NOMBRE], MATCH(ROWS($N$5:N571), CentroEstudiosT[BUSCADOR], 0)),"")</f>
        <v/>
      </c>
      <c r="P571" t="str">
        <f>UPPER(CentroEstudiosT[[#This Row],[INSTITUCION TIPO]])</f>
        <v>UNIVERSIDAD</v>
      </c>
    </row>
    <row r="572" spans="1:16">
      <c r="A572" t="str">
        <f>CentroEstudiosT[[#This Row],[INSTITUCION SUNEDU]] &amp; IF(LEN(CentroEstudiosT[[#This Row],[SIGLAS]])&gt;0," - " &amp; CentroEstudiosT[[#This Row],[SIGLAS]],"")</f>
        <v>UNIVERSIDAD VIÑA DEL MAR</v>
      </c>
      <c r="B572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Row],[PAIS]])),MAX($B$4:B571)+1,0),0)</f>
        <v>0</v>
      </c>
      <c r="C572" t="s">
        <v>199</v>
      </c>
      <c r="D572" t="s">
        <v>2429</v>
      </c>
      <c r="E572" t="s">
        <v>3012</v>
      </c>
      <c r="F572" t="s">
        <v>2442</v>
      </c>
      <c r="H572" t="s">
        <v>1199</v>
      </c>
      <c r="K572" t="s">
        <v>1426</v>
      </c>
      <c r="N572" t="str">
        <f>IFERROR(INDEX(CentroEstudiosT[NOMBRE], MATCH(ROWS($N$5:N572), CentroEstudiosT[BUSCADOR], 0)),"")</f>
        <v/>
      </c>
      <c r="P572" t="str">
        <f>UPPER(CentroEstudiosT[[#This Row],[INSTITUCION TIPO]])</f>
        <v>UNIVERSIDAD</v>
      </c>
    </row>
    <row r="573" spans="1:16">
      <c r="A573" t="str">
        <f>CentroEstudiosT[[#This Row],[INSTITUCION SUNEDU]] &amp; IF(LEN(CentroEstudiosT[[#This Row],[SIGLAS]])&gt;0," - " &amp; CentroEstudiosT[[#This Row],[SIGLAS]],"")</f>
        <v>UNIVERSIDADE ANHEMBI MORUMBI</v>
      </c>
      <c r="B573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Row],[PAIS]])),MAX($B$4:B572)+1,0),0)</f>
        <v>0</v>
      </c>
      <c r="C573" t="s">
        <v>199</v>
      </c>
      <c r="D573" t="s">
        <v>1414</v>
      </c>
      <c r="E573" t="s">
        <v>3013</v>
      </c>
      <c r="F573" t="s">
        <v>1415</v>
      </c>
      <c r="H573" t="s">
        <v>1194</v>
      </c>
      <c r="I573" t="s">
        <v>1195</v>
      </c>
      <c r="K573" t="s">
        <v>1192</v>
      </c>
      <c r="N573" t="str">
        <f>IFERROR(INDEX(CentroEstudiosT[NOMBRE], MATCH(ROWS($N$5:N573), CentroEstudiosT[BUSCADOR], 0)),"")</f>
        <v/>
      </c>
      <c r="P573" t="str">
        <f>UPPER(CentroEstudiosT[[#This Row],[INSTITUCION TIPO]])</f>
        <v>UNIVERSIDAD</v>
      </c>
    </row>
    <row r="574" spans="1:16">
      <c r="A574" t="str">
        <f>CentroEstudiosT[[#This Row],[INSTITUCION SUNEDU]] &amp; IF(LEN(CentroEstudiosT[[#This Row],[SIGLAS]])&gt;0," - " &amp; CentroEstudiosT[[#This Row],[SIGLAS]],"")</f>
        <v>UNIVERSIDAD DE VIGO</v>
      </c>
      <c r="B574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Row],[PAIS]])),MAX($B$4:B573)+1,0),0)</f>
        <v>0</v>
      </c>
      <c r="C574" t="s">
        <v>199</v>
      </c>
      <c r="D574" t="s">
        <v>1275</v>
      </c>
      <c r="E574" t="s">
        <v>3014</v>
      </c>
      <c r="F574" t="s">
        <v>2254</v>
      </c>
      <c r="H574" t="s">
        <v>2181</v>
      </c>
      <c r="I574" t="s">
        <v>1268</v>
      </c>
      <c r="K574" t="s">
        <v>1192</v>
      </c>
      <c r="N574" t="str">
        <f>IFERROR(INDEX(CentroEstudiosT[NOMBRE], MATCH(ROWS($N$5:N574), CentroEstudiosT[BUSCADOR], 0)),"")</f>
        <v/>
      </c>
      <c r="P574" t="str">
        <f>UPPER(CentroEstudiosT[[#This Row],[INSTITUCION TIPO]])</f>
        <v>UNIVERSIDAD</v>
      </c>
    </row>
    <row r="575" spans="1:16">
      <c r="A575" t="str">
        <f>CentroEstudiosT[[#This Row],[INSTITUCION SUNEDU]] &amp; IF(LEN(CentroEstudiosT[[#This Row],[SIGLAS]])&gt;0," - " &amp; CentroEstudiosT[[#This Row],[SIGLAS]],"")</f>
        <v>UNIVERSIDADE EUROPEIA</v>
      </c>
      <c r="B575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Row],[PAIS]])),MAX($B$4:B574)+1,0),0)</f>
        <v>0</v>
      </c>
      <c r="C575" t="s">
        <v>199</v>
      </c>
      <c r="D575" t="s">
        <v>1416</v>
      </c>
      <c r="E575" t="s">
        <v>3015</v>
      </c>
      <c r="F575" t="s">
        <v>1417</v>
      </c>
      <c r="H575" t="s">
        <v>1194</v>
      </c>
      <c r="I575" t="s">
        <v>1418</v>
      </c>
      <c r="K575" t="s">
        <v>1192</v>
      </c>
      <c r="N575" t="str">
        <f>IFERROR(INDEX(CentroEstudiosT[NOMBRE], MATCH(ROWS($N$5:N575), CentroEstudiosT[BUSCADOR], 0)),"")</f>
        <v/>
      </c>
      <c r="P575" t="str">
        <f>UPPER(CentroEstudiosT[[#This Row],[INSTITUCION TIPO]])</f>
        <v>UNIVERSIDAD</v>
      </c>
    </row>
    <row r="576" spans="1:16">
      <c r="A576" t="str">
        <f>CentroEstudiosT[[#This Row],[INSTITUCION SUNEDU]] &amp; IF(LEN(CentroEstudiosT[[#This Row],[SIGLAS]])&gt;0," - " &amp; CentroEstudiosT[[#This Row],[SIGLAS]],"")</f>
        <v>UNIVERSIDADE SALVADOR</v>
      </c>
      <c r="B576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Row],[PAIS]])),MAX($B$4:B575)+1,0),0)</f>
        <v>0</v>
      </c>
      <c r="C576" t="s">
        <v>199</v>
      </c>
      <c r="D576" t="s">
        <v>2430</v>
      </c>
      <c r="E576" t="s">
        <v>3016</v>
      </c>
      <c r="F576" t="s">
        <v>2443</v>
      </c>
      <c r="H576" t="s">
        <v>1199</v>
      </c>
      <c r="K576" t="s">
        <v>1426</v>
      </c>
      <c r="N576" t="str">
        <f>IFERROR(INDEX(CentroEstudiosT[NOMBRE], MATCH(ROWS($N$5:N576), CentroEstudiosT[BUSCADOR], 0)),"")</f>
        <v/>
      </c>
      <c r="P576" t="str">
        <f>UPPER(CentroEstudiosT[[#This Row],[INSTITUCION TIPO]])</f>
        <v>UNIVERSIDAD</v>
      </c>
    </row>
    <row r="577" spans="1:16">
      <c r="A577" t="str">
        <f>CentroEstudiosT[[#This Row],[INSTITUCION SUNEDU]] &amp; IF(LEN(CentroEstudiosT[[#This Row],[SIGLAS]])&gt;0," - " &amp; CentroEstudiosT[[#This Row],[SIGLAS]],"")</f>
        <v>UNIVERSITAD DE LLEIDA</v>
      </c>
      <c r="B577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Row],[PAIS]])),MAX($B$4:B576)+1,0),0)</f>
        <v>0</v>
      </c>
      <c r="C577" t="s">
        <v>199</v>
      </c>
      <c r="D577" t="s">
        <v>1421</v>
      </c>
      <c r="E577" t="s">
        <v>3017</v>
      </c>
      <c r="F577" t="s">
        <v>1422</v>
      </c>
      <c r="H577" t="s">
        <v>2181</v>
      </c>
      <c r="I577" t="s">
        <v>1284</v>
      </c>
      <c r="K577" t="s">
        <v>1192</v>
      </c>
      <c r="N577" t="str">
        <f>IFERROR(INDEX(CentroEstudiosT[NOMBRE], MATCH(ROWS($N$5:N577), CentroEstudiosT[BUSCADOR], 0)),"")</f>
        <v/>
      </c>
      <c r="P577" t="str">
        <f>UPPER(CentroEstudiosT[[#This Row],[INSTITUCION TIPO]])</f>
        <v>UNIVERSIDAD</v>
      </c>
    </row>
    <row r="578" spans="1:16">
      <c r="A578" t="str">
        <f>CentroEstudiosT[[#This Row],[INSTITUCION SUNEDU]] &amp; IF(LEN(CentroEstudiosT[[#This Row],[SIGLAS]])&gt;0," - " &amp; CentroEstudiosT[[#This Row],[SIGLAS]],"")</f>
        <v>UNIVERSITY COLLEGE HELMO LIEGE</v>
      </c>
      <c r="B578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Row],[PAIS]])),MAX($B$4:B577)+1,0),0)</f>
        <v>0</v>
      </c>
      <c r="C578" s="11" t="s">
        <v>199</v>
      </c>
      <c r="D578" t="s">
        <v>1423</v>
      </c>
      <c r="E578" t="s">
        <v>3018</v>
      </c>
      <c r="F578" t="s">
        <v>2179</v>
      </c>
      <c r="H578" t="s">
        <v>1194</v>
      </c>
      <c r="I578" t="s">
        <v>2186</v>
      </c>
      <c r="K578" t="s">
        <v>1192</v>
      </c>
      <c r="N578" t="str">
        <f>IFERROR(INDEX(CentroEstudiosT[NOMBRE], MATCH(ROWS($N$5:N578), CentroEstudiosT[BUSCADOR], 0)),"")</f>
        <v/>
      </c>
      <c r="P578" t="str">
        <f>UPPER(CentroEstudiosT[[#This Row],[INSTITUCION TIPO]])</f>
        <v>UNIVERSIDAD</v>
      </c>
    </row>
    <row r="579" spans="1:16">
      <c r="A579" t="str">
        <f>CentroEstudiosT[[#This Row],[INSTITUCION SUNEDU]] &amp; IF(LEN(CentroEstudiosT[[#This Row],[SIGLAS]])&gt;0," - " &amp; CentroEstudiosT[[#This Row],[SIGLAS]],"")</f>
        <v>UNIVERSIDAD NACIONAL EXPERIMENTAL RAFAEL MARIA BARALT</v>
      </c>
      <c r="B579">
        <f>IF(CentroEstudiosT[[#This Row],[ESTATUS]]&lt;&gt;"Denegada",IF(ISNUMBER(SEARCH(GralOrigenNombreProcedencia,""&amp;CentroEstudiosT[[#This Row],[COD INSTITUCION ORIGEN]]&amp; " " &amp;CentroEstudiosT[[#This Row],[INSTITUCION ORIGEN]]&amp; " " &amp; CentroEstudiosT[[#This Row],[INSTITUCION SUNEDU]]&amp; " " &amp; CentroEstudiosT[[#This Row],[SIGLAS]]&amp; " " &amp; CentroEstudiosT[[#This Row],[PAIS]])),MAX($B$4:B578)+1,0),0)</f>
        <v>0</v>
      </c>
      <c r="C579" t="s">
        <v>199</v>
      </c>
      <c r="D579" t="s">
        <v>1335</v>
      </c>
      <c r="E579" t="s">
        <v>1336</v>
      </c>
      <c r="F579" t="s">
        <v>2293</v>
      </c>
      <c r="H579" t="s">
        <v>2181</v>
      </c>
      <c r="I579" t="s">
        <v>1205</v>
      </c>
      <c r="K579" t="s">
        <v>1192</v>
      </c>
      <c r="N579" t="str">
        <f>IFERROR(INDEX(CentroEstudiosT[NOMBRE], MATCH(ROWS($N$5:N579), CentroEstudiosT[BUSCADOR], 0)),"")</f>
        <v/>
      </c>
      <c r="P579" t="str">
        <f>UPPER(CentroEstudiosT[[#This Row],[INSTITUCION TIPO]])</f>
        <v>UNIVERSIDAD</v>
      </c>
    </row>
    <row r="580" spans="1:16">
      <c r="A580" s="355" t="s">
        <v>794</v>
      </c>
      <c r="B580" s="356"/>
      <c r="C580" s="356"/>
      <c r="N580" t="str">
        <f>IFERROR(INDEX(CentroEstudiosT[NOMBRE], MATCH(ROWS($N$5:N580), CentroEstudiosT[BUSCADOR], 0)),"")</f>
        <v/>
      </c>
      <c r="P580" t="e">
        <f>UPPER(CentroEstudiosT[[#This Row],[INSTITUCION TIPO]])</f>
        <v>#VALUE!</v>
      </c>
    </row>
    <row r="581" spans="1:16">
      <c r="N581" t="str">
        <f>IFERROR(INDEX(CentroEstudiosT[NOMBRE], MATCH(ROWS($N$5:N581), CentroEstudiosT[BUSCADOR], 0)),"")</f>
        <v/>
      </c>
      <c r="P581" t="e">
        <f>UPPER(CentroEstudiosT[[#This Row],[INSTITUCION TIPO]])</f>
        <v>#VALUE!</v>
      </c>
    </row>
    <row r="582" spans="1:16">
      <c r="N582" t="str">
        <f>IFERROR(INDEX(CentroEstudiosT[NOMBRE], MATCH(ROWS($N$5:N582), CentroEstudiosT[BUSCADOR], 0)),"")</f>
        <v/>
      </c>
      <c r="P582" t="e">
        <f>UPPER(CentroEstudiosT[[#This Row],[INSTITUCION TIPO]])</f>
        <v>#VALUE!</v>
      </c>
    </row>
    <row r="583" spans="1:16">
      <c r="N583" t="str">
        <f>IFERROR(INDEX(CentroEstudiosT[NOMBRE], MATCH(ROWS($N$5:N583), CentroEstudiosT[BUSCADOR], 0)),"")</f>
        <v/>
      </c>
      <c r="P583" t="e">
        <f>UPPER(CentroEstudiosT[[#This Row],[INSTITUCION TIPO]])</f>
        <v>#VALUE!</v>
      </c>
    </row>
    <row r="584" spans="1:16">
      <c r="N584" t="str">
        <f>IFERROR(INDEX(CentroEstudiosT[NOMBRE], MATCH(ROWS($N$5:N584), CentroEstudiosT[BUSCADOR], 0)),"")</f>
        <v/>
      </c>
      <c r="P584" t="e">
        <f>UPPER(CentroEstudiosT[[#This Row],[INSTITUCION TIPO]])</f>
        <v>#VALUE!</v>
      </c>
    </row>
    <row r="585" spans="1:16">
      <c r="N585" t="str">
        <f>IFERROR(INDEX(CentroEstudiosT[NOMBRE], MATCH(ROWS($N$5:N585), CentroEstudiosT[BUSCADOR], 0)),"")</f>
        <v/>
      </c>
      <c r="P585" t="e">
        <f>UPPER(CentroEstudiosT[[#This Row],[INSTITUCION TIPO]])</f>
        <v>#VALUE!</v>
      </c>
    </row>
    <row r="586" spans="1:16">
      <c r="N586" t="str">
        <f>IFERROR(INDEX(CentroEstudiosT[NOMBRE], MATCH(ROWS($N$5:N586), CentroEstudiosT[BUSCADOR], 0)),"")</f>
        <v/>
      </c>
      <c r="P586" t="e">
        <f>UPPER(CentroEstudiosT[[#This Row],[INSTITUCION TIPO]])</f>
        <v>#VALUE!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5281" r:id="rId3" name="Button 1">
              <controlPr defaultSize="0" print="0" autoFill="0" autoPict="0" macro="[0]!AtrasConfiguracion">
                <anchor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792480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75FDF-4D74-4F2F-961C-6FC39680FE85}">
  <sheetPr codeName="Aplic86"/>
  <dimension ref="A1:I13"/>
  <sheetViews>
    <sheetView workbookViewId="0">
      <selection activeCell="A6" sqref="A6"/>
    </sheetView>
  </sheetViews>
  <sheetFormatPr baseColWidth="10" defaultColWidth="9.109375" defaultRowHeight="14.4"/>
  <cols>
    <col min="1" max="1" width="19" customWidth="1"/>
    <col min="2" max="2" width="60.44140625" customWidth="1"/>
  </cols>
  <sheetData>
    <row r="1" spans="1:9" ht="18">
      <c r="A1" s="244"/>
      <c r="B1" s="245" t="s">
        <v>544</v>
      </c>
      <c r="C1" s="246"/>
      <c r="D1" s="245"/>
      <c r="E1" s="246"/>
      <c r="F1" s="246"/>
      <c r="G1" s="246"/>
      <c r="H1" s="246"/>
      <c r="I1" s="226"/>
    </row>
    <row r="2" spans="1:9" ht="18.600000000000001" thickBot="1">
      <c r="A2" s="247"/>
      <c r="B2" s="248"/>
      <c r="C2" s="248"/>
      <c r="D2" s="248"/>
      <c r="E2" s="248"/>
      <c r="F2" s="248"/>
      <c r="G2" s="248"/>
      <c r="H2" s="248"/>
      <c r="I2" s="232"/>
    </row>
    <row r="4" spans="1:9">
      <c r="A4" s="44" t="s">
        <v>179</v>
      </c>
    </row>
    <row r="5" spans="1:9">
      <c r="A5" s="45" t="s">
        <v>3149</v>
      </c>
    </row>
    <row r="6" spans="1:9">
      <c r="A6" s="45" t="s">
        <v>132</v>
      </c>
    </row>
    <row r="7" spans="1:9">
      <c r="A7" s="45" t="s">
        <v>51</v>
      </c>
    </row>
    <row r="8" spans="1:9">
      <c r="A8" s="45" t="s">
        <v>133</v>
      </c>
    </row>
    <row r="9" spans="1:9">
      <c r="A9" s="45" t="s">
        <v>137</v>
      </c>
    </row>
    <row r="10" spans="1:9">
      <c r="A10" s="45" t="s">
        <v>134</v>
      </c>
    </row>
    <row r="11" spans="1:9">
      <c r="A11" s="45" t="s">
        <v>135</v>
      </c>
    </row>
    <row r="12" spans="1:9">
      <c r="A12" s="45" t="s">
        <v>136</v>
      </c>
    </row>
    <row r="13" spans="1:9">
      <c r="A13" s="355" t="s">
        <v>794</v>
      </c>
      <c r="B13" s="356"/>
      <c r="C13" s="3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81" r:id="rId3" name="Button 1">
              <controlPr defaultSize="0" print="0" autoFill="0" autoPict="0" macro="[0]!AtrasConfiguracion">
                <anchor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0</xdr:col>
                    <xdr:colOff>952500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98955-4AC3-4ED3-8211-2C5F1B5C2595}">
  <sheetPr codeName="Aplic87"/>
  <dimension ref="A1:J13"/>
  <sheetViews>
    <sheetView workbookViewId="0">
      <selection activeCell="A13" sqref="A13:C13"/>
    </sheetView>
  </sheetViews>
  <sheetFormatPr baseColWidth="10" defaultColWidth="9.109375" defaultRowHeight="14.4"/>
  <cols>
    <col min="1" max="1" width="29.5546875" customWidth="1"/>
    <col min="2" max="2" width="51.88671875" customWidth="1"/>
  </cols>
  <sheetData>
    <row r="1" spans="1:10" ht="18">
      <c r="A1" s="244"/>
      <c r="B1" s="245" t="s">
        <v>545</v>
      </c>
      <c r="C1" s="246"/>
      <c r="D1" s="245"/>
      <c r="E1" s="246"/>
      <c r="F1" s="246"/>
      <c r="G1" s="246"/>
      <c r="H1" s="246"/>
      <c r="I1" s="246"/>
      <c r="J1" s="226"/>
    </row>
    <row r="2" spans="1:10" ht="18.600000000000001" thickBot="1">
      <c r="A2" s="247"/>
      <c r="B2" s="248"/>
      <c r="C2" s="248"/>
      <c r="D2" s="248"/>
      <c r="E2" s="248"/>
      <c r="F2" s="248"/>
      <c r="G2" s="248"/>
      <c r="H2" s="248"/>
      <c r="I2" s="248"/>
      <c r="J2" s="232"/>
    </row>
    <row r="4" spans="1:10">
      <c r="A4" s="44" t="s">
        <v>179</v>
      </c>
    </row>
    <row r="5" spans="1:10">
      <c r="A5" s="45" t="s">
        <v>191</v>
      </c>
    </row>
    <row r="6" spans="1:10">
      <c r="A6" s="45" t="s">
        <v>192</v>
      </c>
    </row>
    <row r="7" spans="1:10">
      <c r="A7" s="45" t="s">
        <v>193</v>
      </c>
    </row>
    <row r="8" spans="1:10">
      <c r="A8" s="45" t="s">
        <v>194</v>
      </c>
    </row>
    <row r="9" spans="1:10">
      <c r="A9" s="45" t="s">
        <v>195</v>
      </c>
    </row>
    <row r="10" spans="1:10">
      <c r="A10" s="45" t="s">
        <v>196</v>
      </c>
    </row>
    <row r="11" spans="1:10">
      <c r="A11" s="45" t="s">
        <v>197</v>
      </c>
    </row>
    <row r="12" spans="1:10">
      <c r="A12" s="45" t="s">
        <v>198</v>
      </c>
    </row>
    <row r="13" spans="1:10">
      <c r="A13" s="355" t="s">
        <v>794</v>
      </c>
      <c r="B13" s="356"/>
      <c r="C13" s="3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6657" r:id="rId3" name="Button 1">
              <controlPr defaultSize="0" print="0" autoFill="0" autoPict="0" macro="[0]!AtrasConfiguracion">
                <anchor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944880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plic50"/>
  <dimension ref="A1:K120"/>
  <sheetViews>
    <sheetView workbookViewId="0">
      <selection activeCell="G17" sqref="G17:G120"/>
    </sheetView>
  </sheetViews>
  <sheetFormatPr baseColWidth="10" defaultColWidth="11.44140625" defaultRowHeight="14.4"/>
  <cols>
    <col min="1" max="1" width="25.44140625" customWidth="1"/>
    <col min="2" max="2" width="38" customWidth="1"/>
    <col min="3" max="3" width="14.6640625" customWidth="1"/>
    <col min="4" max="4" width="13.33203125" customWidth="1"/>
    <col min="5" max="5" width="13.5546875" customWidth="1"/>
    <col min="6" max="6" width="18.33203125" customWidth="1"/>
    <col min="7" max="7" width="16.6640625" customWidth="1"/>
  </cols>
  <sheetData>
    <row r="1" spans="1:11" ht="18">
      <c r="A1" s="244"/>
      <c r="B1" s="245"/>
      <c r="C1" s="245" t="s">
        <v>705</v>
      </c>
      <c r="D1" s="245"/>
      <c r="E1" s="246"/>
      <c r="F1" s="245"/>
      <c r="G1" s="246"/>
      <c r="H1" s="246"/>
      <c r="I1" s="246"/>
      <c r="J1" s="246"/>
      <c r="K1" s="226"/>
    </row>
    <row r="2" spans="1:11" ht="18.600000000000001" thickBot="1">
      <c r="A2" s="247"/>
      <c r="B2" s="248"/>
      <c r="C2" s="248"/>
      <c r="D2" s="248"/>
      <c r="E2" s="248"/>
      <c r="F2" s="248"/>
      <c r="G2" s="248"/>
      <c r="H2" s="248"/>
      <c r="I2" s="248"/>
      <c r="J2" s="248"/>
      <c r="K2" s="232"/>
    </row>
    <row r="4" spans="1:11">
      <c r="A4" s="1" t="s">
        <v>463</v>
      </c>
    </row>
    <row r="6" spans="1:11">
      <c r="A6" s="1" t="s">
        <v>466</v>
      </c>
      <c r="E6" s="1"/>
    </row>
    <row r="7" spans="1:11">
      <c r="A7" s="128" t="s">
        <v>114</v>
      </c>
      <c r="B7" s="51" t="s">
        <v>9965</v>
      </c>
      <c r="E7" s="208"/>
    </row>
    <row r="8" spans="1:11">
      <c r="A8" s="128" t="s">
        <v>115</v>
      </c>
      <c r="B8" s="51" t="s">
        <v>9964</v>
      </c>
      <c r="E8" s="208"/>
    </row>
    <row r="9" spans="1:11">
      <c r="A9" s="129" t="s">
        <v>113</v>
      </c>
      <c r="B9" s="51" t="s">
        <v>9963</v>
      </c>
    </row>
    <row r="10" spans="1:11">
      <c r="A10" s="129" t="s">
        <v>205</v>
      </c>
      <c r="B10" s="51" t="s">
        <v>469</v>
      </c>
      <c r="C10" s="209"/>
      <c r="D10" s="210"/>
      <c r="E10" s="211" t="str">
        <f>INDEX(carreras,MATCH(B10,carrerasCodigo,),1)</f>
        <v>PSICOLOGÍA</v>
      </c>
    </row>
    <row r="11" spans="1:11">
      <c r="A11" s="129" t="s">
        <v>204</v>
      </c>
      <c r="B11" s="51" t="s">
        <v>174</v>
      </c>
    </row>
    <row r="14" spans="1:11" ht="15" thickBot="1">
      <c r="A14" s="1" t="s">
        <v>467</v>
      </c>
    </row>
    <row r="15" spans="1:11" ht="15" thickBot="1">
      <c r="A15" s="20" t="s">
        <v>2</v>
      </c>
      <c r="B15" s="21" t="s">
        <v>44</v>
      </c>
      <c r="C15" s="20" t="s">
        <v>48</v>
      </c>
      <c r="D15" s="20" t="s">
        <v>461</v>
      </c>
      <c r="E15" s="20" t="s">
        <v>460</v>
      </c>
      <c r="F15" s="20" t="s">
        <v>459</v>
      </c>
      <c r="G15" s="207" t="s">
        <v>464</v>
      </c>
    </row>
    <row r="16" spans="1:11">
      <c r="A16" s="97" t="s">
        <v>20</v>
      </c>
      <c r="B16" s="97" t="s">
        <v>9966</v>
      </c>
      <c r="C16" s="213">
        <v>5</v>
      </c>
      <c r="D16" s="213">
        <v>12</v>
      </c>
      <c r="E16" s="97">
        <v>1</v>
      </c>
      <c r="F16" s="97" t="s">
        <v>9969</v>
      </c>
      <c r="G16" s="212" t="str">
        <f>IF(COUNTIF('Detalle de Equivalencias'!$Q$9:$Q$120,A16)&gt;0,COUNTIF('Detalle de Equivalencias'!$Q$9:$Q$120,A16),"")</f>
        <v/>
      </c>
    </row>
    <row r="17" spans="1:7">
      <c r="A17" s="97" t="s">
        <v>3168</v>
      </c>
      <c r="B17" s="97" t="s">
        <v>3170</v>
      </c>
      <c r="C17" s="213">
        <v>5</v>
      </c>
      <c r="D17" s="213">
        <v>12</v>
      </c>
      <c r="E17" s="97">
        <v>1</v>
      </c>
      <c r="F17" s="97" t="s">
        <v>9969</v>
      </c>
      <c r="G17" s="212" t="str">
        <f>IF(COUNTIF('Detalle de Equivalencias'!$Q$9:$Q$120,A17)&gt;0,COUNTIF('Detalle de Equivalencias'!$Q$9:$Q$120,A17),"")</f>
        <v/>
      </c>
    </row>
    <row r="18" spans="1:7">
      <c r="A18" s="97" t="s">
        <v>3400</v>
      </c>
      <c r="B18" s="97" t="s">
        <v>3402</v>
      </c>
      <c r="C18" s="213">
        <v>3</v>
      </c>
      <c r="D18" s="213">
        <v>2</v>
      </c>
      <c r="E18" s="97">
        <v>0</v>
      </c>
      <c r="F18" s="97" t="s">
        <v>3152</v>
      </c>
      <c r="G18" s="212" t="str">
        <f>IF(COUNTIF('Detalle de Equivalencias'!$Q$9:$Q$120,A18)&gt;0,COUNTIF('Detalle de Equivalencias'!$Q$9:$Q$120,A18),"")</f>
        <v/>
      </c>
    </row>
    <row r="19" spans="1:7">
      <c r="A19" s="97" t="s">
        <v>3403</v>
      </c>
      <c r="B19" s="97" t="s">
        <v>9967</v>
      </c>
      <c r="C19" s="213">
        <v>3</v>
      </c>
      <c r="D19" s="213">
        <v>0</v>
      </c>
      <c r="E19" s="97">
        <v>0</v>
      </c>
      <c r="F19" s="97" t="s">
        <v>3152</v>
      </c>
      <c r="G19" s="212" t="str">
        <f>IF(COUNTIF('Detalle de Equivalencias'!$Q$9:$Q$120,A19)&gt;0,COUNTIF('Detalle de Equivalencias'!$Q$9:$Q$120,A19),"")</f>
        <v/>
      </c>
    </row>
    <row r="20" spans="1:7">
      <c r="A20" s="97" t="s">
        <v>18</v>
      </c>
      <c r="B20" s="97" t="s">
        <v>608</v>
      </c>
      <c r="C20" s="213">
        <v>2</v>
      </c>
      <c r="D20" s="213">
        <v>18</v>
      </c>
      <c r="E20" s="97">
        <v>1</v>
      </c>
      <c r="F20" s="97" t="s">
        <v>462</v>
      </c>
      <c r="G20" s="212" t="str">
        <f>IF(COUNTIF('Detalle de Equivalencias'!$Q$9:$Q$120,A20)&gt;0,COUNTIF('Detalle de Equivalencias'!$Q$9:$Q$120,A20),"")</f>
        <v/>
      </c>
    </row>
    <row r="21" spans="1:7">
      <c r="A21" s="97" t="s">
        <v>10</v>
      </c>
      <c r="B21" s="97" t="s">
        <v>438</v>
      </c>
      <c r="C21" s="213">
        <v>2</v>
      </c>
      <c r="D21" s="213">
        <v>12</v>
      </c>
      <c r="E21" s="97">
        <v>1</v>
      </c>
      <c r="F21" s="97" t="s">
        <v>9969</v>
      </c>
      <c r="G21" s="212" t="str">
        <f>IF(COUNTIF('Detalle de Equivalencias'!$Q$9:$Q$120,A21)&gt;0,COUNTIF('Detalle de Equivalencias'!$Q$9:$Q$120,A21),"")</f>
        <v/>
      </c>
    </row>
    <row r="22" spans="1:7">
      <c r="A22" s="97" t="s">
        <v>4983</v>
      </c>
      <c r="B22" s="97" t="s">
        <v>9968</v>
      </c>
      <c r="C22" s="213">
        <v>4</v>
      </c>
      <c r="D22" s="213">
        <v>12</v>
      </c>
      <c r="E22" s="97">
        <v>1</v>
      </c>
      <c r="F22" s="97" t="s">
        <v>9969</v>
      </c>
      <c r="G22" s="212" t="str">
        <f>IF(COUNTIF('Detalle de Equivalencias'!$Q$9:$Q$120,A22)&gt;0,COUNTIF('Detalle de Equivalencias'!$Q$9:$Q$120,A22),"")</f>
        <v/>
      </c>
    </row>
    <row r="23" spans="1:7">
      <c r="A23" s="97" t="s">
        <v>499</v>
      </c>
      <c r="B23" s="97" t="s">
        <v>9970</v>
      </c>
      <c r="C23" s="213">
        <v>4</v>
      </c>
      <c r="D23" s="213">
        <v>12</v>
      </c>
      <c r="E23" s="97">
        <v>1</v>
      </c>
      <c r="F23" s="97" t="s">
        <v>9969</v>
      </c>
      <c r="G23" s="212" t="str">
        <f>IF(COUNTIF('Detalle de Equivalencias'!$Q$9:$Q$120,A23)&gt;0,COUNTIF('Detalle de Equivalencias'!$Q$9:$Q$120,A23),"")</f>
        <v/>
      </c>
    </row>
    <row r="24" spans="1:7">
      <c r="A24" s="97" t="s">
        <v>4615</v>
      </c>
      <c r="B24" s="97" t="s">
        <v>9971</v>
      </c>
      <c r="C24" s="213">
        <v>3</v>
      </c>
      <c r="D24" s="213">
        <v>0</v>
      </c>
      <c r="E24" s="97">
        <v>0</v>
      </c>
      <c r="F24" s="97" t="s">
        <v>3152</v>
      </c>
      <c r="G24" s="212" t="str">
        <f>IF(COUNTIF('Detalle de Equivalencias'!$Q$9:$Q$120,A24)&gt;0,COUNTIF('Detalle de Equivalencias'!$Q$9:$Q$120,A24),"")</f>
        <v/>
      </c>
    </row>
    <row r="25" spans="1:7">
      <c r="A25" s="97" t="s">
        <v>5000</v>
      </c>
      <c r="B25" s="97" t="s">
        <v>774</v>
      </c>
      <c r="C25" s="213">
        <v>4</v>
      </c>
      <c r="D25" s="213">
        <v>12</v>
      </c>
      <c r="E25" s="97">
        <v>1</v>
      </c>
      <c r="F25" s="97" t="s">
        <v>9969</v>
      </c>
      <c r="G25" s="212" t="str">
        <f>IF(COUNTIF('Detalle de Equivalencias'!$Q$9:$Q$120,A25)&gt;0,COUNTIF('Detalle de Equivalencias'!$Q$9:$Q$120,A25),"")</f>
        <v/>
      </c>
    </row>
    <row r="26" spans="1:7">
      <c r="A26" s="97" t="s">
        <v>3544</v>
      </c>
      <c r="B26" s="97" t="s">
        <v>9972</v>
      </c>
      <c r="C26" s="213">
        <v>5</v>
      </c>
      <c r="D26" s="213">
        <v>17</v>
      </c>
      <c r="E26" s="97">
        <v>1</v>
      </c>
      <c r="F26" s="97" t="s">
        <v>462</v>
      </c>
      <c r="G26" s="212" t="str">
        <f>IF(COUNTIF('Detalle de Equivalencias'!$Q$9:$Q$120,A26)&gt;0,COUNTIF('Detalle de Equivalencias'!$Q$9:$Q$120,A26),"")</f>
        <v/>
      </c>
    </row>
    <row r="27" spans="1:7">
      <c r="A27" s="97" t="s">
        <v>26</v>
      </c>
      <c r="B27" s="97" t="s">
        <v>9973</v>
      </c>
      <c r="C27" s="213">
        <v>5</v>
      </c>
      <c r="D27" s="213">
        <v>15</v>
      </c>
      <c r="E27" s="97">
        <v>1</v>
      </c>
      <c r="F27" s="97" t="s">
        <v>462</v>
      </c>
      <c r="G27" s="212" t="str">
        <f>IF(COUNTIF('Detalle de Equivalencias'!$Q$9:$Q$120,A27)&gt;0,COUNTIF('Detalle de Equivalencias'!$Q$9:$Q$120,A27),"")</f>
        <v/>
      </c>
    </row>
    <row r="28" spans="1:7">
      <c r="A28" s="97" t="s">
        <v>868</v>
      </c>
      <c r="B28" s="97" t="s">
        <v>9974</v>
      </c>
      <c r="C28" s="213">
        <v>3</v>
      </c>
      <c r="D28" s="213">
        <v>0</v>
      </c>
      <c r="E28" s="97">
        <v>0</v>
      </c>
      <c r="F28" s="97" t="s">
        <v>3152</v>
      </c>
      <c r="G28" s="212" t="str">
        <f>IF(COUNTIF('Detalle de Equivalencias'!$Q$9:$Q$120,A28)&gt;0,COUNTIF('Detalle de Equivalencias'!$Q$9:$Q$120,A28),"")</f>
        <v/>
      </c>
    </row>
    <row r="29" spans="1:7">
      <c r="A29" s="97" t="s">
        <v>4609</v>
      </c>
      <c r="B29" s="97" t="s">
        <v>4611</v>
      </c>
      <c r="C29" s="213">
        <v>3</v>
      </c>
      <c r="D29" s="213">
        <v>12</v>
      </c>
      <c r="E29" s="97">
        <v>1</v>
      </c>
      <c r="F29" s="97" t="s">
        <v>9969</v>
      </c>
      <c r="G29" s="212" t="str">
        <f>IF(COUNTIF('Detalle de Equivalencias'!$Q$9:$Q$120,A29)&gt;0,COUNTIF('Detalle de Equivalencias'!$Q$9:$Q$120,A29),"")</f>
        <v/>
      </c>
    </row>
    <row r="30" spans="1:7">
      <c r="A30" s="97" t="s">
        <v>4619</v>
      </c>
      <c r="B30" s="97" t="s">
        <v>4621</v>
      </c>
      <c r="C30" s="213">
        <v>3</v>
      </c>
      <c r="D30" s="213">
        <v>0</v>
      </c>
      <c r="E30" s="97">
        <v>0</v>
      </c>
      <c r="F30" s="97" t="s">
        <v>3152</v>
      </c>
      <c r="G30" s="212" t="str">
        <f>IF(COUNTIF('Detalle de Equivalencias'!$Q$9:$Q$120,A30)&gt;0,COUNTIF('Detalle de Equivalencias'!$Q$9:$Q$120,A30),"")</f>
        <v/>
      </c>
    </row>
    <row r="31" spans="1:7">
      <c r="A31" s="97" t="s">
        <v>4978</v>
      </c>
      <c r="B31" s="97" t="s">
        <v>4979</v>
      </c>
      <c r="C31" s="213">
        <v>4</v>
      </c>
      <c r="D31" s="213">
        <v>12</v>
      </c>
      <c r="E31" s="97">
        <v>1</v>
      </c>
      <c r="F31" s="97" t="s">
        <v>9969</v>
      </c>
      <c r="G31" s="212" t="str">
        <f>IF(COUNTIF('Detalle de Equivalencias'!$Q$9:$Q$120,A31)&gt;0,COUNTIF('Detalle de Equivalencias'!$Q$9:$Q$120,A31),"")</f>
        <v/>
      </c>
    </row>
    <row r="32" spans="1:7">
      <c r="A32" s="97" t="s">
        <v>4831</v>
      </c>
      <c r="B32" s="97" t="s">
        <v>9975</v>
      </c>
      <c r="C32" s="213">
        <v>4</v>
      </c>
      <c r="D32" s="213">
        <v>12</v>
      </c>
      <c r="E32" s="97">
        <v>1</v>
      </c>
      <c r="F32" s="97" t="s">
        <v>9969</v>
      </c>
      <c r="G32" s="212" t="str">
        <f>IF(COUNTIF('Detalle de Equivalencias'!$Q$9:$Q$120,A32)&gt;0,COUNTIF('Detalle de Equivalencias'!$Q$9:$Q$120,A32),"")</f>
        <v/>
      </c>
    </row>
    <row r="33" spans="1:7">
      <c r="A33" s="97" t="s">
        <v>4836</v>
      </c>
      <c r="B33" s="97" t="s">
        <v>411</v>
      </c>
      <c r="C33" s="213">
        <v>5</v>
      </c>
      <c r="D33" s="213">
        <v>12</v>
      </c>
      <c r="E33" s="97">
        <v>1</v>
      </c>
      <c r="F33" s="97" t="s">
        <v>9969</v>
      </c>
      <c r="G33" s="212" t="str">
        <f>IF(COUNTIF('Detalle de Equivalencias'!$Q$9:$Q$120,A33)&gt;0,COUNTIF('Detalle de Equivalencias'!$Q$9:$Q$120,A33),"")</f>
        <v/>
      </c>
    </row>
    <row r="34" spans="1:7">
      <c r="A34" s="97" t="s">
        <v>4834</v>
      </c>
      <c r="B34" s="97" t="s">
        <v>408</v>
      </c>
      <c r="C34" s="213">
        <v>4</v>
      </c>
      <c r="D34" s="213">
        <v>12</v>
      </c>
      <c r="E34" s="97">
        <v>1</v>
      </c>
      <c r="F34" s="97" t="s">
        <v>9969</v>
      </c>
      <c r="G34" s="212" t="str">
        <f>IF(COUNTIF('Detalle de Equivalencias'!$Q$9:$Q$120,A34)&gt;0,COUNTIF('Detalle de Equivalencias'!$Q$9:$Q$120,A34),"")</f>
        <v/>
      </c>
    </row>
    <row r="35" spans="1:7">
      <c r="A35" s="97" t="s">
        <v>19</v>
      </c>
      <c r="B35" s="97" t="s">
        <v>335</v>
      </c>
      <c r="C35" s="213">
        <v>2</v>
      </c>
      <c r="D35" s="213">
        <v>12</v>
      </c>
      <c r="E35" s="97">
        <v>1</v>
      </c>
      <c r="F35" s="97" t="s">
        <v>9969</v>
      </c>
      <c r="G35" s="212" t="str">
        <f>IF(COUNTIF('Detalle de Equivalencias'!$Q$9:$Q$120,A35)&gt;0,COUNTIF('Detalle de Equivalencias'!$Q$9:$Q$120,A35),"")</f>
        <v/>
      </c>
    </row>
    <row r="36" spans="1:7">
      <c r="A36" s="97" t="s">
        <v>36</v>
      </c>
      <c r="B36" s="97" t="s">
        <v>1131</v>
      </c>
      <c r="C36" s="213">
        <v>1</v>
      </c>
      <c r="D36" s="213">
        <v>12</v>
      </c>
      <c r="E36" s="97">
        <v>1</v>
      </c>
      <c r="F36" s="97" t="s">
        <v>9969</v>
      </c>
      <c r="G36" s="212" t="str">
        <f>IF(COUNTIF('Detalle de Equivalencias'!$Q$9:$Q$120,A36)&gt;0,COUNTIF('Detalle de Equivalencias'!$Q$9:$Q$120,A36),"")</f>
        <v/>
      </c>
    </row>
    <row r="37" spans="1:7">
      <c r="A37" s="97" t="s">
        <v>29</v>
      </c>
      <c r="B37" s="97" t="s">
        <v>9976</v>
      </c>
      <c r="C37" s="213">
        <v>2</v>
      </c>
      <c r="D37" s="213">
        <v>12</v>
      </c>
      <c r="E37" s="97">
        <v>1</v>
      </c>
      <c r="F37" s="97" t="s">
        <v>9969</v>
      </c>
      <c r="G37" s="212" t="str">
        <f>IF(COUNTIF('Detalle de Equivalencias'!$Q$9:$Q$120,A37)&gt;0,COUNTIF('Detalle de Equivalencias'!$Q$9:$Q$120,A37),"")</f>
        <v/>
      </c>
    </row>
    <row r="38" spans="1:7">
      <c r="A38" s="97" t="s">
        <v>25</v>
      </c>
      <c r="B38" s="97" t="s">
        <v>9977</v>
      </c>
      <c r="C38" s="213">
        <v>3</v>
      </c>
      <c r="D38" s="213">
        <v>12</v>
      </c>
      <c r="E38" s="97">
        <v>1</v>
      </c>
      <c r="F38" s="97" t="s">
        <v>9969</v>
      </c>
      <c r="G38" s="212" t="str">
        <f>IF(COUNTIF('Detalle de Equivalencias'!$Q$9:$Q$120,A38)&gt;0,COUNTIF('Detalle de Equivalencias'!$Q$9:$Q$120,A38),"")</f>
        <v/>
      </c>
    </row>
    <row r="39" spans="1:7">
      <c r="A39" s="97" t="s">
        <v>35</v>
      </c>
      <c r="B39" s="97" t="s">
        <v>9978</v>
      </c>
      <c r="C39" s="213">
        <v>3</v>
      </c>
      <c r="D39" s="213">
        <v>12</v>
      </c>
      <c r="E39" s="97">
        <v>1</v>
      </c>
      <c r="F39" s="97" t="s">
        <v>9969</v>
      </c>
      <c r="G39" s="212" t="str">
        <f>IF(COUNTIF('Detalle de Equivalencias'!$Q$9:$Q$120,A39)&gt;0,COUNTIF('Detalle de Equivalencias'!$Q$9:$Q$120,A39),"")</f>
        <v/>
      </c>
    </row>
    <row r="40" spans="1:7">
      <c r="A40" s="97" t="s">
        <v>4989</v>
      </c>
      <c r="B40" s="97" t="s">
        <v>4990</v>
      </c>
      <c r="C40" s="213">
        <v>3</v>
      </c>
      <c r="D40" s="213">
        <v>6</v>
      </c>
      <c r="E40" s="97">
        <v>1</v>
      </c>
      <c r="F40" s="97" t="s">
        <v>3150</v>
      </c>
      <c r="G40" s="212" t="str">
        <f>IF(COUNTIF('Detalle de Equivalencias'!$Q$9:$Q$120,A40)&gt;0,COUNTIF('Detalle de Equivalencias'!$Q$9:$Q$120,A40),"")</f>
        <v/>
      </c>
    </row>
    <row r="41" spans="1:7">
      <c r="A41" s="97" t="s">
        <v>4980</v>
      </c>
      <c r="B41" s="97" t="s">
        <v>9979</v>
      </c>
      <c r="C41" s="213">
        <v>2</v>
      </c>
      <c r="D41" s="213">
        <v>8</v>
      </c>
      <c r="E41" s="97">
        <v>1</v>
      </c>
      <c r="F41" s="97" t="s">
        <v>3150</v>
      </c>
      <c r="G41" s="212" t="str">
        <f>IF(COUNTIF('Detalle de Equivalencias'!$Q$9:$Q$120,A41)&gt;0,COUNTIF('Detalle de Equivalencias'!$Q$9:$Q$120,A41),"")</f>
        <v/>
      </c>
    </row>
    <row r="42" spans="1:7">
      <c r="A42" s="97" t="s">
        <v>4985</v>
      </c>
      <c r="B42" s="97" t="s">
        <v>4655</v>
      </c>
      <c r="C42" s="213">
        <v>4</v>
      </c>
      <c r="D42" s="213">
        <v>4</v>
      </c>
      <c r="E42" s="97">
        <v>1</v>
      </c>
      <c r="F42" s="97" t="s">
        <v>3150</v>
      </c>
      <c r="G42" s="212" t="str">
        <f>IF(COUNTIF('Detalle de Equivalencias'!$Q$9:$Q$120,A42)&gt;0,COUNTIF('Detalle de Equivalencias'!$Q$9:$Q$120,A42),"")</f>
        <v/>
      </c>
    </row>
    <row r="43" spans="1:7">
      <c r="A43" s="97"/>
      <c r="B43" s="97"/>
      <c r="C43" s="213"/>
      <c r="D43" s="213"/>
      <c r="E43" s="97"/>
      <c r="F43" s="97"/>
      <c r="G43" s="212" t="str">
        <f>IF(COUNTIF('Detalle de Equivalencias'!$Q$9:$Q$120,A43)&gt;0,COUNTIF('Detalle de Equivalencias'!$Q$9:$Q$120,A43),"")</f>
        <v/>
      </c>
    </row>
    <row r="44" spans="1:7">
      <c r="A44" s="97"/>
      <c r="B44" s="97"/>
      <c r="C44" s="213"/>
      <c r="D44" s="213"/>
      <c r="E44" s="97"/>
      <c r="F44" s="97"/>
      <c r="G44" s="212" t="str">
        <f>IF(COUNTIF('Detalle de Equivalencias'!$Q$9:$Q$120,A44)&gt;0,COUNTIF('Detalle de Equivalencias'!$Q$9:$Q$120,A44),"")</f>
        <v/>
      </c>
    </row>
    <row r="45" spans="1:7">
      <c r="A45" s="97"/>
      <c r="B45" s="97"/>
      <c r="C45" s="213"/>
      <c r="D45" s="213"/>
      <c r="E45" s="97"/>
      <c r="F45" s="97"/>
      <c r="G45" s="212" t="str">
        <f>IF(COUNTIF('Detalle de Equivalencias'!$Q$9:$Q$120,A45)&gt;0,COUNTIF('Detalle de Equivalencias'!$Q$9:$Q$120,A45),"")</f>
        <v/>
      </c>
    </row>
    <row r="46" spans="1:7">
      <c r="A46" s="97"/>
      <c r="B46" s="97"/>
      <c r="C46" s="213"/>
      <c r="D46" s="213"/>
      <c r="E46" s="97"/>
      <c r="F46" s="97"/>
      <c r="G46" s="212" t="str">
        <f>IF(COUNTIF('Detalle de Equivalencias'!$Q$9:$Q$120,A46)&gt;0,COUNTIF('Detalle de Equivalencias'!$Q$9:$Q$120,A46),"")</f>
        <v/>
      </c>
    </row>
    <row r="47" spans="1:7">
      <c r="A47" s="97"/>
      <c r="B47" s="97"/>
      <c r="C47" s="213"/>
      <c r="D47" s="213"/>
      <c r="E47" s="97"/>
      <c r="F47" s="97"/>
      <c r="G47" s="212" t="str">
        <f>IF(COUNTIF('Detalle de Equivalencias'!$Q$9:$Q$120,A47)&gt;0,COUNTIF('Detalle de Equivalencias'!$Q$9:$Q$120,A47),"")</f>
        <v/>
      </c>
    </row>
    <row r="48" spans="1:7">
      <c r="A48" s="97"/>
      <c r="B48" s="97"/>
      <c r="C48" s="213"/>
      <c r="D48" s="213"/>
      <c r="E48" s="97"/>
      <c r="F48" s="97"/>
      <c r="G48" s="212" t="str">
        <f>IF(COUNTIF('Detalle de Equivalencias'!$Q$9:$Q$120,A48)&gt;0,COUNTIF('Detalle de Equivalencias'!$Q$9:$Q$120,A48),"")</f>
        <v/>
      </c>
    </row>
    <row r="49" spans="1:7">
      <c r="A49" s="97"/>
      <c r="B49" s="97"/>
      <c r="C49" s="213"/>
      <c r="D49" s="213"/>
      <c r="E49" s="97"/>
      <c r="F49" s="97"/>
      <c r="G49" s="212" t="str">
        <f>IF(COUNTIF('Detalle de Equivalencias'!$Q$9:$Q$120,A49)&gt;0,COUNTIF('Detalle de Equivalencias'!$Q$9:$Q$120,A49),"")</f>
        <v/>
      </c>
    </row>
    <row r="50" spans="1:7">
      <c r="A50" s="97"/>
      <c r="B50" s="97"/>
      <c r="C50" s="213"/>
      <c r="D50" s="213"/>
      <c r="E50" s="97"/>
      <c r="F50" s="97"/>
      <c r="G50" s="212" t="str">
        <f>IF(COUNTIF('Detalle de Equivalencias'!$Q$9:$Q$120,A50)&gt;0,COUNTIF('Detalle de Equivalencias'!$Q$9:$Q$120,A50),"")</f>
        <v/>
      </c>
    </row>
    <row r="51" spans="1:7">
      <c r="A51" s="97"/>
      <c r="B51" s="97"/>
      <c r="C51" s="213"/>
      <c r="D51" s="213"/>
      <c r="E51" s="97"/>
      <c r="F51" s="97"/>
      <c r="G51" s="212" t="str">
        <f>IF(COUNTIF('Detalle de Equivalencias'!$Q$9:$Q$120,A51)&gt;0,COUNTIF('Detalle de Equivalencias'!$Q$9:$Q$120,A51),"")</f>
        <v/>
      </c>
    </row>
    <row r="52" spans="1:7">
      <c r="A52" s="97"/>
      <c r="B52" s="97"/>
      <c r="C52" s="213"/>
      <c r="D52" s="213"/>
      <c r="E52" s="97"/>
      <c r="F52" s="97"/>
      <c r="G52" s="212" t="str">
        <f>IF(COUNTIF('Detalle de Equivalencias'!$Q$9:$Q$120,A52)&gt;0,COUNTIF('Detalle de Equivalencias'!$Q$9:$Q$120,A52),"")</f>
        <v/>
      </c>
    </row>
    <row r="53" spans="1:7">
      <c r="A53" s="97"/>
      <c r="B53" s="97"/>
      <c r="C53" s="213"/>
      <c r="D53" s="213"/>
      <c r="E53" s="97"/>
      <c r="F53" s="97"/>
      <c r="G53" s="212" t="str">
        <f>IF(COUNTIF('Detalle de Equivalencias'!$Q$9:$Q$120,A53)&gt;0,COUNTIF('Detalle de Equivalencias'!$Q$9:$Q$120,A53),"")</f>
        <v/>
      </c>
    </row>
    <row r="54" spans="1:7">
      <c r="A54" s="97"/>
      <c r="B54" s="97"/>
      <c r="C54" s="213"/>
      <c r="D54" s="213"/>
      <c r="E54" s="97"/>
      <c r="F54" s="97"/>
      <c r="G54" s="212" t="str">
        <f>IF(COUNTIF('Detalle de Equivalencias'!$Q$9:$Q$120,A54)&gt;0,COUNTIF('Detalle de Equivalencias'!$Q$9:$Q$120,A54),"")</f>
        <v/>
      </c>
    </row>
    <row r="55" spans="1:7">
      <c r="A55" s="97"/>
      <c r="B55" s="97"/>
      <c r="C55" s="213"/>
      <c r="D55" s="213"/>
      <c r="E55" s="97"/>
      <c r="F55" s="97"/>
      <c r="G55" s="212" t="str">
        <f>IF(COUNTIF('Detalle de Equivalencias'!$Q$9:$Q$120,A55)&gt;0,COUNTIF('Detalle de Equivalencias'!$Q$9:$Q$120,A55),"")</f>
        <v/>
      </c>
    </row>
    <row r="56" spans="1:7">
      <c r="A56" s="97"/>
      <c r="B56" s="97"/>
      <c r="C56" s="213"/>
      <c r="D56" s="213"/>
      <c r="E56" s="97"/>
      <c r="F56" s="97"/>
      <c r="G56" s="212" t="str">
        <f>IF(COUNTIF('Detalle de Equivalencias'!$Q$9:$Q$120,A56)&gt;0,COUNTIF('Detalle de Equivalencias'!$Q$9:$Q$120,A56),"")</f>
        <v/>
      </c>
    </row>
    <row r="57" spans="1:7">
      <c r="A57" s="97"/>
      <c r="B57" s="97"/>
      <c r="C57" s="213"/>
      <c r="D57" s="213"/>
      <c r="E57" s="97"/>
      <c r="F57" s="97"/>
      <c r="G57" s="212" t="str">
        <f>IF(COUNTIF('Detalle de Equivalencias'!$Q$9:$Q$120,A57)&gt;0,COUNTIF('Detalle de Equivalencias'!$Q$9:$Q$120,A57),"")</f>
        <v/>
      </c>
    </row>
    <row r="58" spans="1:7">
      <c r="A58" s="97"/>
      <c r="B58" s="97"/>
      <c r="C58" s="213"/>
      <c r="D58" s="213"/>
      <c r="E58" s="97"/>
      <c r="F58" s="97"/>
      <c r="G58" s="212" t="str">
        <f>IF(COUNTIF('Detalle de Equivalencias'!$Q$9:$Q$120,A58)&gt;0,COUNTIF('Detalle de Equivalencias'!$Q$9:$Q$120,A58),"")</f>
        <v/>
      </c>
    </row>
    <row r="59" spans="1:7">
      <c r="A59" s="97"/>
      <c r="B59" s="97"/>
      <c r="C59" s="213"/>
      <c r="D59" s="213"/>
      <c r="E59" s="97"/>
      <c r="F59" s="97"/>
      <c r="G59" s="212" t="str">
        <f>IF(COUNTIF('Detalle de Equivalencias'!$Q$9:$Q$120,A59)&gt;0,COUNTIF('Detalle de Equivalencias'!$Q$9:$Q$120,A59),"")</f>
        <v/>
      </c>
    </row>
    <row r="60" spans="1:7">
      <c r="A60" s="97"/>
      <c r="B60" s="97"/>
      <c r="C60" s="213"/>
      <c r="D60" s="213"/>
      <c r="E60" s="97"/>
      <c r="F60" s="97"/>
      <c r="G60" s="212" t="str">
        <f>IF(COUNTIF('Detalle de Equivalencias'!$Q$9:$Q$120,A60)&gt;0,COUNTIF('Detalle de Equivalencias'!$Q$9:$Q$120,A60),"")</f>
        <v/>
      </c>
    </row>
    <row r="61" spans="1:7">
      <c r="A61" s="97"/>
      <c r="B61" s="97"/>
      <c r="C61" s="213"/>
      <c r="D61" s="213"/>
      <c r="E61" s="97"/>
      <c r="F61" s="97"/>
      <c r="G61" s="212" t="str">
        <f>IF(COUNTIF('Detalle de Equivalencias'!$Q$9:$Q$120,A61)&gt;0,COUNTIF('Detalle de Equivalencias'!$Q$9:$Q$120,A61),"")</f>
        <v/>
      </c>
    </row>
    <row r="62" spans="1:7">
      <c r="A62" s="97"/>
      <c r="B62" s="97"/>
      <c r="C62" s="213"/>
      <c r="D62" s="213"/>
      <c r="E62" s="97"/>
      <c r="F62" s="97"/>
      <c r="G62" s="212" t="str">
        <f>IF(COUNTIF('Detalle de Equivalencias'!$Q$9:$Q$120,A62)&gt;0,COUNTIF('Detalle de Equivalencias'!$Q$9:$Q$120,A62),"")</f>
        <v/>
      </c>
    </row>
    <row r="63" spans="1:7">
      <c r="A63" s="97"/>
      <c r="B63" s="97"/>
      <c r="C63" s="213"/>
      <c r="D63" s="213"/>
      <c r="E63" s="97"/>
      <c r="F63" s="97"/>
      <c r="G63" s="212" t="str">
        <f>IF(COUNTIF('Detalle de Equivalencias'!$Q$9:$Q$120,A63)&gt;0,COUNTIF('Detalle de Equivalencias'!$Q$9:$Q$120,A63),"")</f>
        <v/>
      </c>
    </row>
    <row r="64" spans="1:7">
      <c r="A64" s="97"/>
      <c r="B64" s="97"/>
      <c r="C64" s="213"/>
      <c r="D64" s="213"/>
      <c r="E64" s="97"/>
      <c r="F64" s="97"/>
      <c r="G64" s="212" t="str">
        <f>IF(COUNTIF('Detalle de Equivalencias'!$Q$9:$Q$120,A64)&gt;0,COUNTIF('Detalle de Equivalencias'!$Q$9:$Q$120,A64),"")</f>
        <v/>
      </c>
    </row>
    <row r="65" spans="1:7">
      <c r="A65" s="97"/>
      <c r="B65" s="97"/>
      <c r="C65" s="213"/>
      <c r="D65" s="213"/>
      <c r="E65" s="97"/>
      <c r="F65" s="97"/>
      <c r="G65" s="212" t="str">
        <f>IF(COUNTIF('Detalle de Equivalencias'!$Q$9:$Q$120,A65)&gt;0,COUNTIF('Detalle de Equivalencias'!$Q$9:$Q$120,A65),"")</f>
        <v/>
      </c>
    </row>
    <row r="66" spans="1:7">
      <c r="A66" s="97"/>
      <c r="B66" s="97"/>
      <c r="C66" s="213"/>
      <c r="D66" s="213"/>
      <c r="E66" s="97"/>
      <c r="F66" s="97"/>
      <c r="G66" s="212" t="str">
        <f>IF(COUNTIF('Detalle de Equivalencias'!$Q$9:$Q$120,A66)&gt;0,COUNTIF('Detalle de Equivalencias'!$Q$9:$Q$120,A66),"")</f>
        <v/>
      </c>
    </row>
    <row r="67" spans="1:7">
      <c r="A67" s="97"/>
      <c r="B67" s="97"/>
      <c r="C67" s="213"/>
      <c r="D67" s="213"/>
      <c r="E67" s="97"/>
      <c r="F67" s="97"/>
      <c r="G67" s="212" t="str">
        <f>IF(COUNTIF('Detalle de Equivalencias'!$Q$9:$Q$120,A67)&gt;0,COUNTIF('Detalle de Equivalencias'!$Q$9:$Q$120,A67),"")</f>
        <v/>
      </c>
    </row>
    <row r="68" spans="1:7">
      <c r="A68" s="97"/>
      <c r="B68" s="97"/>
      <c r="C68" s="213"/>
      <c r="D68" s="213"/>
      <c r="E68" s="97"/>
      <c r="F68" s="97"/>
      <c r="G68" s="212" t="str">
        <f>IF(COUNTIF('Detalle de Equivalencias'!$Q$9:$Q$120,A68)&gt;0,COUNTIF('Detalle de Equivalencias'!$Q$9:$Q$120,A68),"")</f>
        <v/>
      </c>
    </row>
    <row r="69" spans="1:7">
      <c r="A69" s="97"/>
      <c r="B69" s="97"/>
      <c r="C69" s="213"/>
      <c r="D69" s="213"/>
      <c r="E69" s="97"/>
      <c r="F69" s="97"/>
      <c r="G69" s="212" t="str">
        <f>IF(COUNTIF('Detalle de Equivalencias'!$Q$9:$Q$120,A69)&gt;0,COUNTIF('Detalle de Equivalencias'!$Q$9:$Q$120,A69),"")</f>
        <v/>
      </c>
    </row>
    <row r="70" spans="1:7">
      <c r="A70" s="97"/>
      <c r="B70" s="97"/>
      <c r="C70" s="213"/>
      <c r="D70" s="213"/>
      <c r="E70" s="97"/>
      <c r="F70" s="97"/>
      <c r="G70" s="212" t="str">
        <f>IF(COUNTIF('Detalle de Equivalencias'!$Q$9:$Q$120,A70)&gt;0,COUNTIF('Detalle de Equivalencias'!$Q$9:$Q$120,A70),"")</f>
        <v/>
      </c>
    </row>
    <row r="71" spans="1:7">
      <c r="A71" s="97"/>
      <c r="B71" s="97"/>
      <c r="C71" s="213"/>
      <c r="D71" s="213"/>
      <c r="E71" s="97"/>
      <c r="F71" s="97"/>
      <c r="G71" s="212" t="str">
        <f>IF(COUNTIF('Detalle de Equivalencias'!$Q$9:$Q$120,A71)&gt;0,COUNTIF('Detalle de Equivalencias'!$Q$9:$Q$120,A71),"")</f>
        <v/>
      </c>
    </row>
    <row r="72" spans="1:7">
      <c r="A72" s="97"/>
      <c r="B72" s="97"/>
      <c r="C72" s="213"/>
      <c r="D72" s="213"/>
      <c r="E72" s="97"/>
      <c r="F72" s="97"/>
      <c r="G72" s="212" t="str">
        <f>IF(COUNTIF('Detalle de Equivalencias'!$Q$9:$Q$120,A72)&gt;0,COUNTIF('Detalle de Equivalencias'!$Q$9:$Q$120,A72),"")</f>
        <v/>
      </c>
    </row>
    <row r="73" spans="1:7">
      <c r="A73" s="97"/>
      <c r="B73" s="97"/>
      <c r="C73" s="213"/>
      <c r="D73" s="213"/>
      <c r="E73" s="97"/>
      <c r="F73" s="97"/>
      <c r="G73" s="212" t="str">
        <f>IF(COUNTIF('Detalle de Equivalencias'!$Q$9:$Q$120,A73)&gt;0,COUNTIF('Detalle de Equivalencias'!$Q$9:$Q$120,A73),"")</f>
        <v/>
      </c>
    </row>
    <row r="74" spans="1:7">
      <c r="A74" s="97"/>
      <c r="B74" s="97"/>
      <c r="C74" s="213"/>
      <c r="D74" s="213"/>
      <c r="E74" s="97"/>
      <c r="F74" s="97"/>
      <c r="G74" s="212" t="str">
        <f>IF(COUNTIF('Detalle de Equivalencias'!$Q$9:$Q$120,A74)&gt;0,COUNTIF('Detalle de Equivalencias'!$Q$9:$Q$120,A74),"")</f>
        <v/>
      </c>
    </row>
    <row r="75" spans="1:7">
      <c r="A75" s="97"/>
      <c r="B75" s="97"/>
      <c r="C75" s="213"/>
      <c r="D75" s="213"/>
      <c r="E75" s="97"/>
      <c r="F75" s="97"/>
      <c r="G75" s="212" t="str">
        <f>IF(COUNTIF('Detalle de Equivalencias'!$Q$9:$Q$120,A75)&gt;0,COUNTIF('Detalle de Equivalencias'!$Q$9:$Q$120,A75),"")</f>
        <v/>
      </c>
    </row>
    <row r="76" spans="1:7">
      <c r="A76" s="97"/>
      <c r="B76" s="97"/>
      <c r="C76" s="213"/>
      <c r="D76" s="213"/>
      <c r="E76" s="97"/>
      <c r="F76" s="97"/>
      <c r="G76" s="212" t="str">
        <f>IF(COUNTIF('Detalle de Equivalencias'!$Q$9:$Q$120,A76)&gt;0,COUNTIF('Detalle de Equivalencias'!$Q$9:$Q$120,A76),"")</f>
        <v/>
      </c>
    </row>
    <row r="77" spans="1:7">
      <c r="A77" s="97"/>
      <c r="B77" s="97"/>
      <c r="C77" s="213"/>
      <c r="D77" s="213"/>
      <c r="E77" s="97"/>
      <c r="F77" s="97"/>
      <c r="G77" s="212" t="str">
        <f>IF(COUNTIF('Detalle de Equivalencias'!$Q$9:$Q$120,A77)&gt;0,COUNTIF('Detalle de Equivalencias'!$Q$9:$Q$120,A77),"")</f>
        <v/>
      </c>
    </row>
    <row r="78" spans="1:7">
      <c r="A78" s="97"/>
      <c r="B78" s="97"/>
      <c r="C78" s="213"/>
      <c r="D78" s="213"/>
      <c r="E78" s="97"/>
      <c r="F78" s="97"/>
      <c r="G78" s="212" t="str">
        <f>IF(COUNTIF('Detalle de Equivalencias'!$Q$9:$Q$120,A78)&gt;0,COUNTIF('Detalle de Equivalencias'!$Q$9:$Q$120,A78),"")</f>
        <v/>
      </c>
    </row>
    <row r="79" spans="1:7">
      <c r="A79" s="97"/>
      <c r="B79" s="97"/>
      <c r="C79" s="213"/>
      <c r="D79" s="213"/>
      <c r="E79" s="97"/>
      <c r="F79" s="97"/>
      <c r="G79" s="212" t="str">
        <f>IF(COUNTIF('Detalle de Equivalencias'!$Q$9:$Q$120,A79)&gt;0,COUNTIF('Detalle de Equivalencias'!$Q$9:$Q$120,A79),"")</f>
        <v/>
      </c>
    </row>
    <row r="80" spans="1:7">
      <c r="A80" s="97"/>
      <c r="B80" s="97"/>
      <c r="C80" s="213"/>
      <c r="D80" s="213"/>
      <c r="E80" s="97"/>
      <c r="F80" s="97"/>
      <c r="G80" s="212" t="str">
        <f>IF(COUNTIF('Detalle de Equivalencias'!$Q$9:$Q$120,A80)&gt;0,COUNTIF('Detalle de Equivalencias'!$Q$9:$Q$120,A80),"")</f>
        <v/>
      </c>
    </row>
    <row r="81" spans="1:7">
      <c r="A81" s="97"/>
      <c r="B81" s="97"/>
      <c r="C81" s="213"/>
      <c r="D81" s="213"/>
      <c r="E81" s="97"/>
      <c r="F81" s="97"/>
      <c r="G81" s="212" t="str">
        <f>IF(COUNTIF('Detalle de Equivalencias'!$Q$9:$Q$120,A81)&gt;0,COUNTIF('Detalle de Equivalencias'!$Q$9:$Q$120,A81),"")</f>
        <v/>
      </c>
    </row>
    <row r="82" spans="1:7">
      <c r="A82" s="97"/>
      <c r="B82" s="97"/>
      <c r="C82" s="213"/>
      <c r="D82" s="213"/>
      <c r="E82" s="97"/>
      <c r="F82" s="97"/>
      <c r="G82" s="212" t="str">
        <f>IF(COUNTIF('Detalle de Equivalencias'!$Q$9:$Q$120,A82)&gt;0,COUNTIF('Detalle de Equivalencias'!$Q$9:$Q$120,A82),"")</f>
        <v/>
      </c>
    </row>
    <row r="83" spans="1:7">
      <c r="A83" s="97"/>
      <c r="B83" s="97"/>
      <c r="C83" s="213"/>
      <c r="D83" s="213"/>
      <c r="E83" s="97"/>
      <c r="F83" s="97"/>
      <c r="G83" s="212" t="str">
        <f>IF(COUNTIF('Detalle de Equivalencias'!$Q$9:$Q$120,A83)&gt;0,COUNTIF('Detalle de Equivalencias'!$Q$9:$Q$120,A83),"")</f>
        <v/>
      </c>
    </row>
    <row r="84" spans="1:7">
      <c r="A84" s="97"/>
      <c r="B84" s="97"/>
      <c r="C84" s="213"/>
      <c r="D84" s="213"/>
      <c r="E84" s="97"/>
      <c r="F84" s="97"/>
      <c r="G84" s="212" t="str">
        <f>IF(COUNTIF('Detalle de Equivalencias'!$Q$9:$Q$120,A84)&gt;0,COUNTIF('Detalle de Equivalencias'!$Q$9:$Q$120,A84),"")</f>
        <v/>
      </c>
    </row>
    <row r="85" spans="1:7">
      <c r="A85" s="97"/>
      <c r="B85" s="97"/>
      <c r="C85" s="213"/>
      <c r="D85" s="213"/>
      <c r="E85" s="97"/>
      <c r="F85" s="97"/>
      <c r="G85" s="212" t="str">
        <f>IF(COUNTIF('Detalle de Equivalencias'!$Q$9:$Q$120,A85)&gt;0,COUNTIF('Detalle de Equivalencias'!$Q$9:$Q$120,A85),"")</f>
        <v/>
      </c>
    </row>
    <row r="86" spans="1:7">
      <c r="A86" s="97"/>
      <c r="B86" s="97"/>
      <c r="C86" s="213"/>
      <c r="D86" s="213"/>
      <c r="E86" s="97"/>
      <c r="F86" s="97"/>
      <c r="G86" s="212" t="str">
        <f>IF(COUNTIF('Detalle de Equivalencias'!$Q$9:$Q$120,A86)&gt;0,COUNTIF('Detalle de Equivalencias'!$Q$9:$Q$120,A86),"")</f>
        <v/>
      </c>
    </row>
    <row r="87" spans="1:7">
      <c r="A87" s="97"/>
      <c r="B87" s="97"/>
      <c r="C87" s="213"/>
      <c r="D87" s="213"/>
      <c r="E87" s="97"/>
      <c r="F87" s="97"/>
      <c r="G87" s="212" t="str">
        <f>IF(COUNTIF('Detalle de Equivalencias'!$Q$9:$Q$120,A87)&gt;0,COUNTIF('Detalle de Equivalencias'!$Q$9:$Q$120,A87),"")</f>
        <v/>
      </c>
    </row>
    <row r="88" spans="1:7">
      <c r="A88" s="97"/>
      <c r="B88" s="97"/>
      <c r="C88" s="213"/>
      <c r="D88" s="213"/>
      <c r="E88" s="97"/>
      <c r="F88" s="97"/>
      <c r="G88" s="212" t="str">
        <f>IF(COUNTIF('Detalle de Equivalencias'!$Q$9:$Q$120,A88)&gt;0,COUNTIF('Detalle de Equivalencias'!$Q$9:$Q$120,A88),"")</f>
        <v/>
      </c>
    </row>
    <row r="89" spans="1:7">
      <c r="A89" s="97"/>
      <c r="B89" s="97"/>
      <c r="C89" s="213"/>
      <c r="D89" s="213"/>
      <c r="E89" s="97"/>
      <c r="F89" s="97"/>
      <c r="G89" s="212" t="str">
        <f>IF(COUNTIF('Detalle de Equivalencias'!$Q$9:$Q$120,A89)&gt;0,COUNTIF('Detalle de Equivalencias'!$Q$9:$Q$120,A89),"")</f>
        <v/>
      </c>
    </row>
    <row r="90" spans="1:7">
      <c r="A90" s="97"/>
      <c r="B90" s="97"/>
      <c r="C90" s="213"/>
      <c r="D90" s="213"/>
      <c r="E90" s="97"/>
      <c r="F90" s="97"/>
      <c r="G90" s="212" t="str">
        <f>IF(COUNTIF('Detalle de Equivalencias'!$Q$9:$Q$120,A90)&gt;0,COUNTIF('Detalle de Equivalencias'!$Q$9:$Q$120,A90),"")</f>
        <v/>
      </c>
    </row>
    <row r="91" spans="1:7">
      <c r="A91" s="97"/>
      <c r="B91" s="97"/>
      <c r="C91" s="213"/>
      <c r="D91" s="213"/>
      <c r="E91" s="97"/>
      <c r="F91" s="97"/>
      <c r="G91" s="212" t="str">
        <f>IF(COUNTIF('Detalle de Equivalencias'!$Q$9:$Q$120,A91)&gt;0,COUNTIF('Detalle de Equivalencias'!$Q$9:$Q$120,A91),"")</f>
        <v/>
      </c>
    </row>
    <row r="92" spans="1:7">
      <c r="A92" s="97"/>
      <c r="B92" s="97"/>
      <c r="C92" s="213"/>
      <c r="D92" s="213"/>
      <c r="E92" s="97"/>
      <c r="F92" s="97"/>
      <c r="G92" s="212" t="str">
        <f>IF(COUNTIF('Detalle de Equivalencias'!$Q$9:$Q$120,A92)&gt;0,COUNTIF('Detalle de Equivalencias'!$Q$9:$Q$120,A92),"")</f>
        <v/>
      </c>
    </row>
    <row r="93" spans="1:7">
      <c r="A93" s="97"/>
      <c r="B93" s="97"/>
      <c r="C93" s="213"/>
      <c r="D93" s="213"/>
      <c r="E93" s="97"/>
      <c r="F93" s="97"/>
      <c r="G93" s="212" t="str">
        <f>IF(COUNTIF('Detalle de Equivalencias'!$Q$9:$Q$120,A93)&gt;0,COUNTIF('Detalle de Equivalencias'!$Q$9:$Q$120,A93),"")</f>
        <v/>
      </c>
    </row>
    <row r="94" spans="1:7">
      <c r="A94" s="97"/>
      <c r="B94" s="97"/>
      <c r="C94" s="213"/>
      <c r="D94" s="213"/>
      <c r="E94" s="97"/>
      <c r="F94" s="97"/>
      <c r="G94" s="212" t="str">
        <f>IF(COUNTIF('Detalle de Equivalencias'!$Q$9:$Q$120,A94)&gt;0,COUNTIF('Detalle de Equivalencias'!$Q$9:$Q$120,A94),"")</f>
        <v/>
      </c>
    </row>
    <row r="95" spans="1:7">
      <c r="A95" s="97"/>
      <c r="B95" s="97"/>
      <c r="C95" s="213"/>
      <c r="D95" s="213"/>
      <c r="E95" s="97"/>
      <c r="F95" s="97"/>
      <c r="G95" s="212" t="str">
        <f>IF(COUNTIF('Detalle de Equivalencias'!$Q$9:$Q$120,A95)&gt;0,COUNTIF('Detalle de Equivalencias'!$Q$9:$Q$120,A95),"")</f>
        <v/>
      </c>
    </row>
    <row r="96" spans="1:7">
      <c r="A96" s="97"/>
      <c r="B96" s="97"/>
      <c r="C96" s="213"/>
      <c r="D96" s="213"/>
      <c r="E96" s="97"/>
      <c r="F96" s="97"/>
      <c r="G96" s="212" t="str">
        <f>IF(COUNTIF('Detalle de Equivalencias'!$Q$9:$Q$120,A96)&gt;0,COUNTIF('Detalle de Equivalencias'!$Q$9:$Q$120,A96),"")</f>
        <v/>
      </c>
    </row>
    <row r="97" spans="1:7">
      <c r="A97" s="97"/>
      <c r="B97" s="97"/>
      <c r="C97" s="213"/>
      <c r="D97" s="213"/>
      <c r="E97" s="97"/>
      <c r="F97" s="97"/>
      <c r="G97" s="212" t="str">
        <f>IF(COUNTIF('Detalle de Equivalencias'!$Q$9:$Q$120,A97)&gt;0,COUNTIF('Detalle de Equivalencias'!$Q$9:$Q$120,A97),"")</f>
        <v/>
      </c>
    </row>
    <row r="98" spans="1:7">
      <c r="A98" s="97"/>
      <c r="B98" s="97"/>
      <c r="C98" s="213"/>
      <c r="D98" s="213"/>
      <c r="E98" s="97"/>
      <c r="F98" s="97"/>
      <c r="G98" s="212" t="str">
        <f>IF(COUNTIF('Detalle de Equivalencias'!$Q$9:$Q$120,A98)&gt;0,COUNTIF('Detalle de Equivalencias'!$Q$9:$Q$120,A98),"")</f>
        <v/>
      </c>
    </row>
    <row r="99" spans="1:7">
      <c r="A99" s="97"/>
      <c r="B99" s="97"/>
      <c r="C99" s="213"/>
      <c r="D99" s="213"/>
      <c r="E99" s="97"/>
      <c r="F99" s="97"/>
      <c r="G99" s="212" t="str">
        <f>IF(COUNTIF('Detalle de Equivalencias'!$Q$9:$Q$120,A99)&gt;0,COUNTIF('Detalle de Equivalencias'!$Q$9:$Q$120,A99),"")</f>
        <v/>
      </c>
    </row>
    <row r="100" spans="1:7">
      <c r="A100" s="97"/>
      <c r="B100" s="97"/>
      <c r="C100" s="213"/>
      <c r="D100" s="213"/>
      <c r="E100" s="97"/>
      <c r="F100" s="97"/>
      <c r="G100" s="212" t="str">
        <f>IF(COUNTIF('Detalle de Equivalencias'!$Q$9:$Q$120,A100)&gt;0,COUNTIF('Detalle de Equivalencias'!$Q$9:$Q$120,A100),"")</f>
        <v/>
      </c>
    </row>
    <row r="101" spans="1:7">
      <c r="A101" s="97"/>
      <c r="B101" s="97"/>
      <c r="C101" s="97"/>
      <c r="D101" s="97"/>
      <c r="E101" s="97"/>
      <c r="F101" s="97"/>
      <c r="G101" s="212" t="str">
        <f>IF(COUNTIF('Detalle de Equivalencias'!$Q$9:$Q$120,A101)&gt;0,COUNTIF('Detalle de Equivalencias'!$Q$9:$Q$120,A101),"")</f>
        <v/>
      </c>
    </row>
    <row r="102" spans="1:7">
      <c r="A102" s="97"/>
      <c r="B102" s="97"/>
      <c r="C102" s="97"/>
      <c r="D102" s="97"/>
      <c r="E102" s="97"/>
      <c r="F102" s="97"/>
      <c r="G102" s="212" t="str">
        <f>IF(COUNTIF('Detalle de Equivalencias'!$Q$9:$Q$120,A102)&gt;0,COUNTIF('Detalle de Equivalencias'!$Q$9:$Q$120,A102),"")</f>
        <v/>
      </c>
    </row>
    <row r="103" spans="1:7">
      <c r="A103" s="97"/>
      <c r="B103" s="97"/>
      <c r="C103" s="97"/>
      <c r="D103" s="97"/>
      <c r="E103" s="97"/>
      <c r="F103" s="97"/>
      <c r="G103" s="212" t="str">
        <f>IF(COUNTIF('Detalle de Equivalencias'!$Q$9:$Q$120,A103)&gt;0,COUNTIF('Detalle de Equivalencias'!$Q$9:$Q$120,A103),"")</f>
        <v/>
      </c>
    </row>
    <row r="104" spans="1:7">
      <c r="A104" s="97"/>
      <c r="B104" s="97"/>
      <c r="C104" s="97"/>
      <c r="D104" s="97"/>
      <c r="E104" s="97"/>
      <c r="F104" s="97"/>
      <c r="G104" s="212" t="str">
        <f>IF(COUNTIF('Detalle de Equivalencias'!$Q$9:$Q$120,A104)&gt;0,COUNTIF('Detalle de Equivalencias'!$Q$9:$Q$120,A104),"")</f>
        <v/>
      </c>
    </row>
    <row r="105" spans="1:7">
      <c r="A105" s="97"/>
      <c r="B105" s="97"/>
      <c r="C105" s="97"/>
      <c r="D105" s="97"/>
      <c r="E105" s="97"/>
      <c r="F105" s="97"/>
      <c r="G105" s="212" t="str">
        <f>IF(COUNTIF('Detalle de Equivalencias'!$Q$9:$Q$120,A105)&gt;0,COUNTIF('Detalle de Equivalencias'!$Q$9:$Q$120,A105),"")</f>
        <v/>
      </c>
    </row>
    <row r="106" spans="1:7">
      <c r="A106" s="97"/>
      <c r="B106" s="97"/>
      <c r="C106" s="97"/>
      <c r="D106" s="97"/>
      <c r="E106" s="97"/>
      <c r="F106" s="97"/>
      <c r="G106" s="212" t="str">
        <f>IF(COUNTIF('Detalle de Equivalencias'!$Q$9:$Q$120,A106)&gt;0,COUNTIF('Detalle de Equivalencias'!$Q$9:$Q$120,A106),"")</f>
        <v/>
      </c>
    </row>
    <row r="107" spans="1:7">
      <c r="A107" s="97"/>
      <c r="B107" s="97"/>
      <c r="C107" s="97"/>
      <c r="D107" s="97"/>
      <c r="E107" s="97"/>
      <c r="F107" s="97"/>
      <c r="G107" s="212" t="str">
        <f>IF(COUNTIF('Detalle de Equivalencias'!$Q$9:$Q$120,A107)&gt;0,COUNTIF('Detalle de Equivalencias'!$Q$9:$Q$120,A107),"")</f>
        <v/>
      </c>
    </row>
    <row r="108" spans="1:7">
      <c r="A108" s="97"/>
      <c r="B108" s="97"/>
      <c r="C108" s="97"/>
      <c r="D108" s="97"/>
      <c r="E108" s="97"/>
      <c r="F108" s="97"/>
      <c r="G108" s="212" t="str">
        <f>IF(COUNTIF('Detalle de Equivalencias'!$Q$9:$Q$120,A108)&gt;0,COUNTIF('Detalle de Equivalencias'!$Q$9:$Q$120,A108),"")</f>
        <v/>
      </c>
    </row>
    <row r="109" spans="1:7">
      <c r="A109" s="97"/>
      <c r="B109" s="97"/>
      <c r="C109" s="97"/>
      <c r="D109" s="97"/>
      <c r="E109" s="97"/>
      <c r="F109" s="97"/>
      <c r="G109" s="212" t="str">
        <f>IF(COUNTIF('Detalle de Equivalencias'!$Q$9:$Q$120,A109)&gt;0,COUNTIF('Detalle de Equivalencias'!$Q$9:$Q$120,A109),"")</f>
        <v/>
      </c>
    </row>
    <row r="110" spans="1:7">
      <c r="A110" s="97"/>
      <c r="B110" s="97"/>
      <c r="C110" s="97"/>
      <c r="D110" s="97"/>
      <c r="E110" s="97"/>
      <c r="F110" s="97"/>
      <c r="G110" s="212" t="str">
        <f>IF(COUNTIF('Detalle de Equivalencias'!$Q$9:$Q$120,A110)&gt;0,COUNTIF('Detalle de Equivalencias'!$Q$9:$Q$120,A110),"")</f>
        <v/>
      </c>
    </row>
    <row r="111" spans="1:7">
      <c r="A111" s="97"/>
      <c r="B111" s="97"/>
      <c r="C111" s="97"/>
      <c r="D111" s="97"/>
      <c r="E111" s="97"/>
      <c r="F111" s="97"/>
      <c r="G111" s="212" t="str">
        <f>IF(COUNTIF('Detalle de Equivalencias'!$Q$9:$Q$120,A111)&gt;0,COUNTIF('Detalle de Equivalencias'!$Q$9:$Q$120,A111),"")</f>
        <v/>
      </c>
    </row>
    <row r="112" spans="1:7">
      <c r="A112" s="97"/>
      <c r="B112" s="97"/>
      <c r="C112" s="97"/>
      <c r="D112" s="97"/>
      <c r="E112" s="97"/>
      <c r="F112" s="97"/>
      <c r="G112" s="212" t="str">
        <f>IF(COUNTIF('Detalle de Equivalencias'!$Q$9:$Q$120,A112)&gt;0,COUNTIF('Detalle de Equivalencias'!$Q$9:$Q$120,A112),"")</f>
        <v/>
      </c>
    </row>
    <row r="113" spans="1:7">
      <c r="A113" s="97"/>
      <c r="B113" s="97"/>
      <c r="C113" s="97"/>
      <c r="D113" s="97"/>
      <c r="E113" s="97"/>
      <c r="F113" s="97"/>
      <c r="G113" s="212" t="str">
        <f>IF(COUNTIF('Detalle de Equivalencias'!$Q$9:$Q$120,A113)&gt;0,COUNTIF('Detalle de Equivalencias'!$Q$9:$Q$120,A113),"")</f>
        <v/>
      </c>
    </row>
    <row r="114" spans="1:7">
      <c r="A114" s="97"/>
      <c r="B114" s="97"/>
      <c r="C114" s="97"/>
      <c r="D114" s="97"/>
      <c r="E114" s="97"/>
      <c r="F114" s="97"/>
      <c r="G114" s="212" t="str">
        <f>IF(COUNTIF('Detalle de Equivalencias'!$Q$9:$Q$120,A114)&gt;0,COUNTIF('Detalle de Equivalencias'!$Q$9:$Q$120,A114),"")</f>
        <v/>
      </c>
    </row>
    <row r="115" spans="1:7">
      <c r="A115" s="97"/>
      <c r="B115" s="97"/>
      <c r="C115" s="97"/>
      <c r="D115" s="97"/>
      <c r="E115" s="97"/>
      <c r="F115" s="97"/>
      <c r="G115" s="212" t="str">
        <f>IF(COUNTIF('Detalle de Equivalencias'!$Q$9:$Q$120,A115)&gt;0,COUNTIF('Detalle de Equivalencias'!$Q$9:$Q$120,A115),"")</f>
        <v/>
      </c>
    </row>
    <row r="116" spans="1:7">
      <c r="A116" s="97"/>
      <c r="B116" s="97"/>
      <c r="C116" s="97"/>
      <c r="D116" s="97"/>
      <c r="E116" s="97"/>
      <c r="F116" s="97"/>
      <c r="G116" s="212" t="str">
        <f>IF(COUNTIF('Detalle de Equivalencias'!$Q$9:$Q$120,A116)&gt;0,COUNTIF('Detalle de Equivalencias'!$Q$9:$Q$120,A116),"")</f>
        <v/>
      </c>
    </row>
    <row r="117" spans="1:7">
      <c r="A117" s="97"/>
      <c r="B117" s="97"/>
      <c r="C117" s="97"/>
      <c r="D117" s="97"/>
      <c r="E117" s="97"/>
      <c r="F117" s="97"/>
      <c r="G117" s="212" t="str">
        <f>IF(COUNTIF('Detalle de Equivalencias'!$Q$9:$Q$120,A117)&gt;0,COUNTIF('Detalle de Equivalencias'!$Q$9:$Q$120,A117),"")</f>
        <v/>
      </c>
    </row>
    <row r="118" spans="1:7">
      <c r="A118" s="97"/>
      <c r="B118" s="97"/>
      <c r="C118" s="97"/>
      <c r="D118" s="97"/>
      <c r="E118" s="97"/>
      <c r="F118" s="97"/>
      <c r="G118" s="212" t="str">
        <f>IF(COUNTIF('Detalle de Equivalencias'!$Q$9:$Q$120,A118)&gt;0,COUNTIF('Detalle de Equivalencias'!$Q$9:$Q$120,A118),"")</f>
        <v/>
      </c>
    </row>
    <row r="119" spans="1:7">
      <c r="A119" s="97"/>
      <c r="B119" s="97"/>
      <c r="C119" s="97"/>
      <c r="D119" s="97"/>
      <c r="E119" s="97"/>
      <c r="F119" s="97"/>
      <c r="G119" s="212" t="str">
        <f>IF(COUNTIF('Detalle de Equivalencias'!$Q$9:$Q$120,A119)&gt;0,COUNTIF('Detalle de Equivalencias'!$Q$9:$Q$120,A119),"")</f>
        <v/>
      </c>
    </row>
    <row r="120" spans="1:7">
      <c r="A120" s="97"/>
      <c r="B120" s="97"/>
      <c r="C120" s="97"/>
      <c r="D120" s="97"/>
      <c r="E120" s="97"/>
      <c r="F120" s="97"/>
      <c r="G120" s="212" t="str">
        <f>IF(COUNTIF('Detalle de Equivalencias'!$Q$9:$Q$120,A120)&gt;0,COUNTIF('Detalle de Equivalencias'!$Q$9:$Q$120,A120),"")</f>
        <v/>
      </c>
    </row>
  </sheetData>
  <dataValidations disablePrompts="1" count="3">
    <dataValidation type="list" allowBlank="1" showInputMessage="1" showErrorMessage="1" sqref="B11" xr:uid="{00000000-0002-0000-0500-000000000000}">
      <formula1>"UG,WA"</formula1>
    </dataValidation>
    <dataValidation type="list" allowBlank="1" showInputMessage="1" showErrorMessage="1" sqref="B10" xr:uid="{00000000-0002-0000-0500-000001000000}">
      <formula1>carrerasCodigo</formula1>
    </dataValidation>
    <dataValidation type="list" allowBlank="1" showInputMessage="1" showErrorMessage="1" sqref="F16:F120" xr:uid="{00000000-0002-0000-0500-000002000000}">
      <formula1>"APROBADO,DESAPROBADO,CONVALIDADO,RETIRADO"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545" r:id="rId4" name="Button 1">
              <controlPr defaultSize="0" print="0" autoFill="0" autoPict="0" macro="[0]!ImportaHistorialAcademicoReing">
                <anchor>
                  <from>
                    <xdr:col>0</xdr:col>
                    <xdr:colOff>1226820</xdr:colOff>
                    <xdr:row>0</xdr:row>
                    <xdr:rowOff>30480</xdr:rowOff>
                  </from>
                  <to>
                    <xdr:col>1</xdr:col>
                    <xdr:colOff>952500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52" r:id="rId5" name="Button 8">
              <controlPr defaultSize="0" print="0" autoFill="0" autoPict="0" macro="[0]!CopiaReingADatosGral">
                <anchor>
                  <from>
                    <xdr:col>3</xdr:col>
                    <xdr:colOff>556260</xdr:colOff>
                    <xdr:row>6</xdr:row>
                    <xdr:rowOff>30480</xdr:rowOff>
                  </from>
                  <to>
                    <xdr:col>4</xdr:col>
                    <xdr:colOff>899160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53" r:id="rId6" name="Button 9">
              <controlPr defaultSize="0" print="0" autoFill="0" autoPict="0" macro="[0]!CopiaReingADatosMalla">
                <anchor>
                  <from>
                    <xdr:col>5</xdr:col>
                    <xdr:colOff>1021080</xdr:colOff>
                    <xdr:row>11</xdr:row>
                    <xdr:rowOff>121920</xdr:rowOff>
                  </from>
                  <to>
                    <xdr:col>6</xdr:col>
                    <xdr:colOff>1097280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54" r:id="rId7" name="Button 10">
              <controlPr defaultSize="0" print="0" autoFill="0" autoPict="0" macro="[0]!AtrasEquivalencias">
                <anchor>
                  <from>
                    <xdr:col>0</xdr:col>
                    <xdr:colOff>22860</xdr:colOff>
                    <xdr:row>0</xdr:row>
                    <xdr:rowOff>22860</xdr:rowOff>
                  </from>
                  <to>
                    <xdr:col>0</xdr:col>
                    <xdr:colOff>937260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267</vt:i4>
      </vt:variant>
      <vt:variant>
        <vt:lpstr>Rangos con nombre</vt:lpstr>
      </vt:variant>
      <vt:variant>
        <vt:i4>102</vt:i4>
      </vt:variant>
    </vt:vector>
  </HeadingPairs>
  <TitlesOfParts>
    <vt:vector size="369" baseType="lpstr">
      <vt:lpstr>Pruebas</vt:lpstr>
      <vt:lpstr>Instrucciones</vt:lpstr>
      <vt:lpstr>Datos Cabecera</vt:lpstr>
      <vt:lpstr>Configuracion</vt:lpstr>
      <vt:lpstr>Detalle de Equivalencias</vt:lpstr>
      <vt:lpstr>Importa Equivalencias</vt:lpstr>
      <vt:lpstr>Maestro Formatos</vt:lpstr>
      <vt:lpstr>Maestro Sede</vt:lpstr>
      <vt:lpstr>Maestro Carreras</vt:lpstr>
      <vt:lpstr>Maestro Modalidad</vt:lpstr>
      <vt:lpstr>Maestro Mallas</vt:lpstr>
      <vt:lpstr>Impresion</vt:lpstr>
      <vt:lpstr>Convalidacion</vt:lpstr>
      <vt:lpstr>Reconvalidacion</vt:lpstr>
      <vt:lpstr>Recomendacion</vt:lpstr>
      <vt:lpstr>CambioCarreraModalidadSede</vt:lpstr>
      <vt:lpstr>Reingreso</vt:lpstr>
      <vt:lpstr>AGPWS&gt;=2025</vt:lpstr>
      <vt:lpstr>DINUS&gt;=2025</vt:lpstr>
      <vt:lpstr>AURUS&gt;=2025</vt:lpstr>
      <vt:lpstr>AURUG&gt;=2025</vt:lpstr>
      <vt:lpstr>ADIUS&gt;=2025</vt:lpstr>
      <vt:lpstr>ADIUG&gt;=2025</vt:lpstr>
      <vt:lpstr>NIIUS&gt;=2025</vt:lpstr>
      <vt:lpstr>MKIUS&gt;=2025</vt:lpstr>
      <vt:lpstr>GGRUS&gt;=2025</vt:lpstr>
      <vt:lpstr>ENIUS&gt;=2025</vt:lpstr>
      <vt:lpstr>ECOUS&gt;=2025</vt:lpstr>
      <vt:lpstr>CONUS&gt;=2025</vt:lpstr>
      <vt:lpstr>CONUG&gt;=2025</vt:lpstr>
      <vt:lpstr>ASTUS&gt;=2025</vt:lpstr>
      <vt:lpstr>ANIUS&gt;=2025</vt:lpstr>
      <vt:lpstr>ANIUG&gt;=2025</vt:lpstr>
      <vt:lpstr>AMKUS&gt;=2025</vt:lpstr>
      <vt:lpstr>AMKUG&gt;=2025</vt:lpstr>
      <vt:lpstr>AGEUS&gt;=2025</vt:lpstr>
      <vt:lpstr>ADMUS&gt;=2025</vt:lpstr>
      <vt:lpstr>ADMUG&gt;=2025</vt:lpstr>
      <vt:lpstr>ABFUS&gt;=2025</vt:lpstr>
      <vt:lpstr>CMDWS&gt;=2025</vt:lpstr>
      <vt:lpstr>CDGWS&gt;=2025</vt:lpstr>
      <vt:lpstr>CPUUS&gt;=2025</vt:lpstr>
      <vt:lpstr>CPEUS&gt;=2025</vt:lpstr>
      <vt:lpstr>COMUS&gt;=2025</vt:lpstr>
      <vt:lpstr>CMDUS&gt;=2025</vt:lpstr>
      <vt:lpstr>CDGUS&gt;=2025</vt:lpstr>
      <vt:lpstr>CDGUG&gt;=2025</vt:lpstr>
      <vt:lpstr>CAMUS&gt;=2025</vt:lpstr>
      <vt:lpstr>CAMUG&gt;=2025</vt:lpstr>
      <vt:lpstr>EDGUG&gt;=2023</vt:lpstr>
      <vt:lpstr>COMUG&gt;=2023</vt:lpstr>
      <vt:lpstr>CPUUG&gt;=2023</vt:lpstr>
      <vt:lpstr>CPEUG&gt;=2023</vt:lpstr>
      <vt:lpstr>CDGUG&gt;=2023</vt:lpstr>
      <vt:lpstr>CCRUG&gt;=2023</vt:lpstr>
      <vt:lpstr>CAMUG&gt;=2023</vt:lpstr>
      <vt:lpstr>COMWS&gt;=2023</vt:lpstr>
      <vt:lpstr>COMWA&gt;=2023</vt:lpstr>
      <vt:lpstr>CMDWS&gt;=2023</vt:lpstr>
      <vt:lpstr>CDGWS&gt;=2023</vt:lpstr>
      <vt:lpstr>CDGWA&gt;=2023</vt:lpstr>
      <vt:lpstr>CDGUG&gt;=2019</vt:lpstr>
      <vt:lpstr>EDGUG&gt;=2019</vt:lpstr>
      <vt:lpstr>COMUG&gt;=2019</vt:lpstr>
      <vt:lpstr>CPUUG&gt;=2019</vt:lpstr>
      <vt:lpstr>CPEUG&gt;=2019</vt:lpstr>
      <vt:lpstr>CCRUG&gt;=2019</vt:lpstr>
      <vt:lpstr>CAMUG&gt;=2019</vt:lpstr>
      <vt:lpstr>CMDWS&gt;=2024</vt:lpstr>
      <vt:lpstr>DINUG&gt;=2019</vt:lpstr>
      <vt:lpstr>AURUG&gt;=2019</vt:lpstr>
      <vt:lpstr>ADIUG&gt;=2019</vt:lpstr>
      <vt:lpstr>DINUG&gt;=2023</vt:lpstr>
      <vt:lpstr>AURUG&gt;=2023</vt:lpstr>
      <vt:lpstr>ADIUG&gt;=2023</vt:lpstr>
      <vt:lpstr>DEHWV&gt;=2024</vt:lpstr>
      <vt:lpstr>DEHWA&gt;=2023</vt:lpstr>
      <vt:lpstr>DEHWV&gt;=2023</vt:lpstr>
      <vt:lpstr>DEHWS&gt;=2023</vt:lpstr>
      <vt:lpstr>DEHWA&gt;=2019</vt:lpstr>
      <vt:lpstr>DEHUG&gt;=2023</vt:lpstr>
      <vt:lpstr>DEHUG&gt;=2019</vt:lpstr>
      <vt:lpstr>DEHWS&gt;=2025</vt:lpstr>
      <vt:lpstr>DEHUS&gt;=2025</vt:lpstr>
      <vt:lpstr>DEHUG&gt;=2025</vt:lpstr>
      <vt:lpstr>DEHWV&gt;=2025</vt:lpstr>
      <vt:lpstr>SICWS&gt;=2025</vt:lpstr>
      <vt:lpstr>MINWS&gt;=2025</vt:lpstr>
      <vt:lpstr>SICWV&gt;=2025</vt:lpstr>
      <vt:lpstr>INDWS&gt;=2025</vt:lpstr>
      <vt:lpstr>INDWV&gt;=2025</vt:lpstr>
      <vt:lpstr>EMPWV&gt;=2025</vt:lpstr>
      <vt:lpstr>CIVWS&gt;=2025</vt:lpstr>
      <vt:lpstr>AMBWS&gt;=2025</vt:lpstr>
      <vt:lpstr>ISWUS&gt;=2025</vt:lpstr>
      <vt:lpstr>ISRUS&gt;=2025</vt:lpstr>
      <vt:lpstr>SICUS&gt;=2025</vt:lpstr>
      <vt:lpstr>MINUS&gt;=2025</vt:lpstr>
      <vt:lpstr>MCTUS&gt;=2025</vt:lpstr>
      <vt:lpstr>INDUS&gt;=2025</vt:lpstr>
      <vt:lpstr>EMPUS&gt;=2025</vt:lpstr>
      <vt:lpstr>ELEUS&gt;=2025</vt:lpstr>
      <vt:lpstr>ICDUS&gt;=2025</vt:lpstr>
      <vt:lpstr>AMBUS&gt;=2025</vt:lpstr>
      <vt:lpstr>GEOUS&gt;=2025</vt:lpstr>
      <vt:lpstr>CIVUS&gt;=2025</vt:lpstr>
      <vt:lpstr>AGRUS&gt;=2025</vt:lpstr>
      <vt:lpstr>SICUG&gt;=2025</vt:lpstr>
      <vt:lpstr>MINUG&gt;=2025</vt:lpstr>
      <vt:lpstr>MCTUG&gt;=2025</vt:lpstr>
      <vt:lpstr>INDUG&gt;=2025</vt:lpstr>
      <vt:lpstr>CIVUG&gt;=2025</vt:lpstr>
      <vt:lpstr>SICWS&gt;=2023</vt:lpstr>
      <vt:lpstr>CIVWS&gt;=2023</vt:lpstr>
      <vt:lpstr>MINWS&gt;=2023</vt:lpstr>
      <vt:lpstr>INDWS&gt;=2023</vt:lpstr>
      <vt:lpstr>AMBWS&gt;=2023</vt:lpstr>
      <vt:lpstr>SICWA&gt;=2023</vt:lpstr>
      <vt:lpstr>MINWA&gt;=2023</vt:lpstr>
      <vt:lpstr>INDWA&gt;=2023</vt:lpstr>
      <vt:lpstr>CIVWA&gt;=2023</vt:lpstr>
      <vt:lpstr>AMBWA&gt;=2023</vt:lpstr>
      <vt:lpstr>SICWV&gt;=2023</vt:lpstr>
      <vt:lpstr>INDWV&gt;=2023</vt:lpstr>
      <vt:lpstr>EMPWV&gt;=2023</vt:lpstr>
      <vt:lpstr>CIVWA&gt;=2019</vt:lpstr>
      <vt:lpstr>MINWA&gt;=2019</vt:lpstr>
      <vt:lpstr>SICWA&gt;=2019</vt:lpstr>
      <vt:lpstr>INDWA&gt;=2019</vt:lpstr>
      <vt:lpstr>AMBWA&gt;=2019</vt:lpstr>
      <vt:lpstr>SICUG&gt;=2023</vt:lpstr>
      <vt:lpstr>MINUG&gt;=2023</vt:lpstr>
      <vt:lpstr>MCTUG&gt;=2023</vt:lpstr>
      <vt:lpstr>MCTUS&gt;=2023</vt:lpstr>
      <vt:lpstr>ILTUG&gt;=2023</vt:lpstr>
      <vt:lpstr>INDUG&gt;=2023</vt:lpstr>
      <vt:lpstr>GEOUG&gt;=2023</vt:lpstr>
      <vt:lpstr>EMPUG&gt;=2023</vt:lpstr>
      <vt:lpstr>ELEUG&gt;=2023</vt:lpstr>
      <vt:lpstr>CIVUG&gt;=2023</vt:lpstr>
      <vt:lpstr>AMBUG&gt;=2023</vt:lpstr>
      <vt:lpstr>AGRUG&gt;=2023</vt:lpstr>
      <vt:lpstr>SICUG&gt;=2019</vt:lpstr>
      <vt:lpstr>MCTUG&gt;=2019</vt:lpstr>
      <vt:lpstr>ILTUG&gt;=2019</vt:lpstr>
      <vt:lpstr>INDUG&gt;=2019</vt:lpstr>
      <vt:lpstr>GEOUG&gt;=2019</vt:lpstr>
      <vt:lpstr>EMPUG&gt;=2019</vt:lpstr>
      <vt:lpstr>ELEUG&gt;=2019</vt:lpstr>
      <vt:lpstr>CIVUG&gt;=2019</vt:lpstr>
      <vt:lpstr>AMBUG&gt;=2019</vt:lpstr>
      <vt:lpstr>AGRUG&gt;=2019</vt:lpstr>
      <vt:lpstr>MINUG&gt;=2019</vt:lpstr>
      <vt:lpstr>INDWV&gt;=2024</vt:lpstr>
      <vt:lpstr>SICWV&gt;=2024</vt:lpstr>
      <vt:lpstr>EMPWV&gt;=2024</vt:lpstr>
      <vt:lpstr>ISRUS&gt;=2024</vt:lpstr>
      <vt:lpstr>ENIWV&gt;=2025</vt:lpstr>
      <vt:lpstr>ECOWS&gt;=2025</vt:lpstr>
      <vt:lpstr>ECOWV&gt;=2025</vt:lpstr>
      <vt:lpstr>CONWS&gt;=2025</vt:lpstr>
      <vt:lpstr>CONWV&gt;=2025</vt:lpstr>
      <vt:lpstr>ANIWS&gt;=2025</vt:lpstr>
      <vt:lpstr>ANIWV&gt;=2025</vt:lpstr>
      <vt:lpstr>AMKWS&gt;=2025</vt:lpstr>
      <vt:lpstr>AMKWV&gt;=2025</vt:lpstr>
      <vt:lpstr>AGTWS&gt;=2025</vt:lpstr>
      <vt:lpstr>AGTWV&gt;=2023</vt:lpstr>
      <vt:lpstr>GPUWS&gt;=2025</vt:lpstr>
      <vt:lpstr>GPUWV&gt;=2025</vt:lpstr>
      <vt:lpstr>AGCWS&gt;=2025</vt:lpstr>
      <vt:lpstr>AGCWV&gt;=2025</vt:lpstr>
      <vt:lpstr>ADMWS&gt;=2025</vt:lpstr>
      <vt:lpstr>ADMWV&gt;=2025</vt:lpstr>
      <vt:lpstr>ABFWV&gt;=2025</vt:lpstr>
      <vt:lpstr>GGRUG&gt;=2025</vt:lpstr>
      <vt:lpstr>CONWS&gt;=2023</vt:lpstr>
      <vt:lpstr>ANIWS&gt;=2023</vt:lpstr>
      <vt:lpstr>AMKWS&gt;=2023</vt:lpstr>
      <vt:lpstr>AGTWS&gt;=2023</vt:lpstr>
      <vt:lpstr>GPUWS&gt;=2023</vt:lpstr>
      <vt:lpstr>AGCWS&gt;=2023</vt:lpstr>
      <vt:lpstr>ADMWS&gt;=2023</vt:lpstr>
      <vt:lpstr>CONWA&gt;=2023</vt:lpstr>
      <vt:lpstr>ANIWA&gt;=2023</vt:lpstr>
      <vt:lpstr>AMKWA&gt;=2023</vt:lpstr>
      <vt:lpstr>AGTWA&gt;=2023</vt:lpstr>
      <vt:lpstr>AGCWA&gt;=2023</vt:lpstr>
      <vt:lpstr>ADMWA&gt;=2023</vt:lpstr>
      <vt:lpstr>CONWV&gt;=2023</vt:lpstr>
      <vt:lpstr>ANIWV&gt;=2023</vt:lpstr>
      <vt:lpstr>AMKWV&gt;=2023</vt:lpstr>
      <vt:lpstr>ECOWV&gt;=2023</vt:lpstr>
      <vt:lpstr>GPUWV&gt;=2023</vt:lpstr>
      <vt:lpstr>AGCWV&gt;=2023</vt:lpstr>
      <vt:lpstr>ABFWV&gt;=2023</vt:lpstr>
      <vt:lpstr>ENIWV&gt;=2023</vt:lpstr>
      <vt:lpstr>GGRUG&gt;=2023</vt:lpstr>
      <vt:lpstr>ENIUG&gt;=2023</vt:lpstr>
      <vt:lpstr>ECOUG&gt;=2023</vt:lpstr>
      <vt:lpstr>CONUG&gt;=2023</vt:lpstr>
      <vt:lpstr>ASTUG&gt;=2023</vt:lpstr>
      <vt:lpstr>ANIUG&gt;=2023</vt:lpstr>
      <vt:lpstr>AMKUG&gt;=2023</vt:lpstr>
      <vt:lpstr>AGTUG&gt;=2023</vt:lpstr>
      <vt:lpstr>GPUUG&gt;=2023</vt:lpstr>
      <vt:lpstr>AGEMUG&gt;=2023</vt:lpstr>
      <vt:lpstr>AGCUG&gt;=2023</vt:lpstr>
      <vt:lpstr>ADMUG&gt;=2023</vt:lpstr>
      <vt:lpstr>ABFUG&gt;=2023</vt:lpstr>
      <vt:lpstr>ADMWV&gt;=2023</vt:lpstr>
      <vt:lpstr>GGRUG&gt;=2019</vt:lpstr>
      <vt:lpstr>ENIUG&gt;=2019</vt:lpstr>
      <vt:lpstr>ECOUG&gt;=2019</vt:lpstr>
      <vt:lpstr>CONUG&gt;=2019</vt:lpstr>
      <vt:lpstr>ASTUG&gt;=2019</vt:lpstr>
      <vt:lpstr>ANIUG&gt;=2019</vt:lpstr>
      <vt:lpstr>AMKUG&gt;=2019</vt:lpstr>
      <vt:lpstr>AGCUG&gt;=2019</vt:lpstr>
      <vt:lpstr>ADMUG&gt;=2019</vt:lpstr>
      <vt:lpstr>AMKWA&gt;=2019</vt:lpstr>
      <vt:lpstr>GPUWA&gt;=2019</vt:lpstr>
      <vt:lpstr>AGCWA&gt;=2019</vt:lpstr>
      <vt:lpstr>ADMWA&gt;=2019</vt:lpstr>
      <vt:lpstr>CONWA&gt;=2019</vt:lpstr>
      <vt:lpstr>ANIWA&gt;=2019</vt:lpstr>
      <vt:lpstr>MKIUS&gt;=2024</vt:lpstr>
      <vt:lpstr>AGEUS&gt;=2024</vt:lpstr>
      <vt:lpstr>NIIUS&gt;=2024</vt:lpstr>
      <vt:lpstr>TFIUG&gt;=2025</vt:lpstr>
      <vt:lpstr>PSIWS&gt;=2025</vt:lpstr>
      <vt:lpstr>PSIWV&gt;=2025</vt:lpstr>
      <vt:lpstr>PSIUG&gt;=2025</vt:lpstr>
      <vt:lpstr>OBSUG&gt;=2025</vt:lpstr>
      <vt:lpstr>NUTWS&gt;=2025</vt:lpstr>
      <vt:lpstr>NUTUG&gt;=2025</vt:lpstr>
      <vt:lpstr>ENFUG&gt;=2025</vt:lpstr>
      <vt:lpstr>MEHUG&gt;=2025</vt:lpstr>
      <vt:lpstr>PSIWS&gt;=2023</vt:lpstr>
      <vt:lpstr>PSIWA&gt;=2023</vt:lpstr>
      <vt:lpstr>PSIWV&gt;=2023</vt:lpstr>
      <vt:lpstr>NUTWS&gt;=2023</vt:lpstr>
      <vt:lpstr>NUTWA&gt;=2023</vt:lpstr>
      <vt:lpstr>PSIWA&gt;=2019</vt:lpstr>
      <vt:lpstr>NUTWA&gt;=2019</vt:lpstr>
      <vt:lpstr>TFIUS&gt;=2024</vt:lpstr>
      <vt:lpstr>TFIUG&gt;=2023</vt:lpstr>
      <vt:lpstr>PSIUG&gt;=2023</vt:lpstr>
      <vt:lpstr>OBSUS&gt;=2024</vt:lpstr>
      <vt:lpstr>OBSUG&gt;=2023</vt:lpstr>
      <vt:lpstr>NUTUS&gt;=2024</vt:lpstr>
      <vt:lpstr>NUTUG&gt;=2023</vt:lpstr>
      <vt:lpstr>ENFUS&gt;=2024</vt:lpstr>
      <vt:lpstr>ENFUG&gt;=2023</vt:lpstr>
      <vt:lpstr>TFIUG&gt;=2019</vt:lpstr>
      <vt:lpstr>PSIUG&gt;=2019</vt:lpstr>
      <vt:lpstr>OBSUG&gt;=2019</vt:lpstr>
      <vt:lpstr>NUTUG&gt;=2019</vt:lpstr>
      <vt:lpstr>ENFUG&gt;=2019</vt:lpstr>
      <vt:lpstr>PSIWV&gt;=2024</vt:lpstr>
      <vt:lpstr>MEHUG&gt;=2023</vt:lpstr>
      <vt:lpstr>Plantilla Malla</vt:lpstr>
      <vt:lpstr>Maestro Tipo Centro Estud</vt:lpstr>
      <vt:lpstr>Maestro Centro Estudios</vt:lpstr>
      <vt:lpstr>Maestro Cargos Revisor</vt:lpstr>
      <vt:lpstr>Maestro Nivel Academico</vt:lpstr>
      <vt:lpstr>Importa Historial Academico</vt:lpstr>
      <vt:lpstr>anyoValidez</vt:lpstr>
      <vt:lpstr>anyoValidezOrigen</vt:lpstr>
      <vt:lpstr>anyoValidezOrigenTitulo</vt:lpstr>
      <vt:lpstr>anyoValidezTitulo</vt:lpstr>
      <vt:lpstr>anyoValidezUnico</vt:lpstr>
      <vt:lpstr>'Maestro Mallas'!Área_de_extracción</vt:lpstr>
      <vt:lpstr>Reconvalidacion!Área_de_impresión</vt:lpstr>
      <vt:lpstr>Reingreso!Área_de_impresión</vt:lpstr>
      <vt:lpstr>CantCurInsufRequis</vt:lpstr>
      <vt:lpstr>CantCurRequer</vt:lpstr>
      <vt:lpstr>cargoRevisor</vt:lpstr>
      <vt:lpstr>carreras</vt:lpstr>
      <vt:lpstr>carrerasCodigo</vt:lpstr>
      <vt:lpstr>carrerasNombre</vt:lpstr>
      <vt:lpstr>CnfTmpUltCentroEst</vt:lpstr>
      <vt:lpstr>codCarreraMM</vt:lpstr>
      <vt:lpstr>codigoConcatenado</vt:lpstr>
      <vt:lpstr>codigoMalla</vt:lpstr>
      <vt:lpstr>'Datos Cabecera'!Criterios</vt:lpstr>
      <vt:lpstr>'Maestro Mallas'!Criterios</vt:lpstr>
      <vt:lpstr>formatosImprimir</vt:lpstr>
      <vt:lpstr>frutas</vt:lpstr>
      <vt:lpstr>GralAnyoValidez</vt:lpstr>
      <vt:lpstr>GralApellidosEstudiante</vt:lpstr>
      <vt:lpstr>GralCargoElabora</vt:lpstr>
      <vt:lpstr>GralCargoOpcRevisor</vt:lpstr>
      <vt:lpstr>GralCargoRevisor</vt:lpstr>
      <vt:lpstr>GralCarrera</vt:lpstr>
      <vt:lpstr>GralCodCarrera</vt:lpstr>
      <vt:lpstr>GralCodEstudiante</vt:lpstr>
      <vt:lpstr>GralCodMalla</vt:lpstr>
      <vt:lpstr>GralCodSede</vt:lpstr>
      <vt:lpstr>GralCredAprobados</vt:lpstr>
      <vt:lpstr>GralFacultad</vt:lpstr>
      <vt:lpstr>GralFaltaReq</vt:lpstr>
      <vt:lpstr>GralFecha</vt:lpstr>
      <vt:lpstr>GralFormato</vt:lpstr>
      <vt:lpstr>GralMaxCreditosReco</vt:lpstr>
      <vt:lpstr>GralModalidad</vt:lpstr>
      <vt:lpstr>GralNombreElabora</vt:lpstr>
      <vt:lpstr>GralNombreRevisor</vt:lpstr>
      <vt:lpstr>GralNombresEstudiante</vt:lpstr>
      <vt:lpstr>GralObservacionConva</vt:lpstr>
      <vt:lpstr>GralOrigenAnyoValidez</vt:lpstr>
      <vt:lpstr>GralOrigenCarrera</vt:lpstr>
      <vt:lpstr>GralOrigenCarreraProcedencia</vt:lpstr>
      <vt:lpstr>GralOrigenCodCarrera</vt:lpstr>
      <vt:lpstr>GralOrigenCodMalla</vt:lpstr>
      <vt:lpstr>GralOrigenCodSede</vt:lpstr>
      <vt:lpstr>GralOrigenFacultad</vt:lpstr>
      <vt:lpstr>GralOrigenModalidad</vt:lpstr>
      <vt:lpstr>GralOrigenNombreProcedencia</vt:lpstr>
      <vt:lpstr>GralOrigenNotaAprobatoria</vt:lpstr>
      <vt:lpstr>GralOrigenProcedencia</vt:lpstr>
      <vt:lpstr>GralOrigenSede</vt:lpstr>
      <vt:lpstr>GralSede</vt:lpstr>
      <vt:lpstr>ImagenDocum1</vt:lpstr>
      <vt:lpstr>ImagenDocum2</vt:lpstr>
      <vt:lpstr>Reconvalidacion!MensajeErrorConv</vt:lpstr>
      <vt:lpstr>MensajeErrorConv</vt:lpstr>
      <vt:lpstr>MensajeErrorReco</vt:lpstr>
      <vt:lpstr>MensajeErrorReingreso</vt:lpstr>
      <vt:lpstr>MensajeErrorTraslado</vt:lpstr>
      <vt:lpstr>modalidades</vt:lpstr>
      <vt:lpstr>modalidadesDescrip</vt:lpstr>
      <vt:lpstr>nivelAcademico</vt:lpstr>
      <vt:lpstr>nombreDocA</vt:lpstr>
      <vt:lpstr>nombreDocB</vt:lpstr>
      <vt:lpstr>nombreSedes</vt:lpstr>
      <vt:lpstr>priDetCambio</vt:lpstr>
      <vt:lpstr>priDetConva</vt:lpstr>
      <vt:lpstr>priDetFalReq</vt:lpstr>
      <vt:lpstr>priDetReco</vt:lpstr>
      <vt:lpstr>priDetReconva</vt:lpstr>
      <vt:lpstr>priDetReingr</vt:lpstr>
      <vt:lpstr>'Maestro Centro Estudios'!procedencia</vt:lpstr>
      <vt:lpstr>procedencia</vt:lpstr>
      <vt:lpstr>RangoConva</vt:lpstr>
      <vt:lpstr>RangoReco</vt:lpstr>
      <vt:lpstr>RangoReConva</vt:lpstr>
      <vt:lpstr>RangoReing</vt:lpstr>
      <vt:lpstr>RangoTraInt</vt:lpstr>
      <vt:lpstr>sedes</vt:lpstr>
      <vt:lpstr>SumCantCursosConva</vt:lpstr>
      <vt:lpstr>SumCredImpresoConva</vt:lpstr>
      <vt:lpstr>SumCredImpresoReco</vt:lpstr>
      <vt:lpstr>SumCredMallaConva</vt:lpstr>
      <vt:lpstr>SumCredMallaReco</vt:lpstr>
      <vt:lpstr>Test</vt:lpstr>
      <vt:lpstr>totalfrutas</vt:lpstr>
      <vt:lpstr>totalPorTercera</vt:lpstr>
      <vt:lpstr>totCambio</vt:lpstr>
      <vt:lpstr>totConva</vt:lpstr>
      <vt:lpstr>totReco</vt:lpstr>
      <vt:lpstr>totReconva</vt:lpstr>
      <vt:lpstr>ultDetCambio</vt:lpstr>
      <vt:lpstr>ultDetConva</vt:lpstr>
      <vt:lpstr>ultDetFalReq</vt:lpstr>
      <vt:lpstr>ultDetReco</vt:lpstr>
      <vt:lpstr>ultDetReconva</vt:lpstr>
      <vt:lpstr>ultDetReingr</vt:lpstr>
      <vt:lpstr>VersionExcelConva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Joseph Contreras Inga;Jorge Bojorquez;Christian Javier B.</dc:creator>
  <cp:lastModifiedBy>jesus apolaya</cp:lastModifiedBy>
  <cp:lastPrinted>2025-07-16T20:59:42Z</cp:lastPrinted>
  <dcterms:created xsi:type="dcterms:W3CDTF">2018-11-27T21:58:52Z</dcterms:created>
  <dcterms:modified xsi:type="dcterms:W3CDTF">2026-03-13T02:25:56Z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8bd8b8f7-e2c5-4cc3-844e-276691193e9b</vt:lpwstr>
  </property>
</Properties>
</file>